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pivotTables/pivotTable19.xml" ContentType="application/vnd.openxmlformats-officedocument.spreadsheetml.pivotTable+xml"/>
  <Override PartName="/xl/drawings/drawing10.xml" ContentType="application/vnd.openxmlformats-officedocument.drawing+xml"/>
  <Override PartName="/xl/slicers/slicer7.xml" ContentType="application/vnd.ms-excel.slicer+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tables/table8.xml" ContentType="application/vnd.openxmlformats-officedocument.spreadsheetml.table+xml"/>
  <Override PartName="/xl/queryTables/queryTable2.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hidePivotFieldList="1"/>
  <mc:AlternateContent xmlns:mc="http://schemas.openxmlformats.org/markup-compatibility/2006">
    <mc:Choice Requires="x15">
      <x15ac:absPath xmlns:x15ac="http://schemas.microsoft.com/office/spreadsheetml/2010/11/ac" url="I:\1_upwork\004_work with Jinu_____data analysis\demo_R_Copy\"/>
    </mc:Choice>
  </mc:AlternateContent>
  <xr:revisionPtr revIDLastSave="0" documentId="13_ncr:1_{66E64512-A1F6-4902-BCC6-AA253F4890BA}" xr6:coauthVersionLast="47" xr6:coauthVersionMax="47" xr10:uidLastSave="{00000000-0000-0000-0000-000000000000}"/>
  <bookViews>
    <workbookView xWindow="-108" yWindow="-108" windowWidth="23256" windowHeight="12456" tabRatio="916" activeTab="1" xr2:uid="{00000000-000D-0000-FFFF-FFFF00000000}"/>
  </bookViews>
  <sheets>
    <sheet name="Material Master AJ" sheetId="12" r:id="rId1"/>
    <sheet name="Material Master BU" sheetId="23" r:id="rId2"/>
    <sheet name="AJ Fabrication PR" sheetId="20" r:id="rId3"/>
    <sheet name="BU Fabrication PR" sheetId="88" r:id="rId4"/>
    <sheet name="AJ Subcon PR" sheetId="22" r:id="rId5"/>
    <sheet name="BU Subcon PR" sheetId="89" r:id="rId6"/>
    <sheet name="Dashboard info" sheetId="41" r:id="rId7"/>
    <sheet name="Dashboard" sheetId="16" r:id="rId8"/>
    <sheet name="total cost" sheetId="51" state="hidden" r:id="rId9"/>
    <sheet name="Total Pjt" sheetId="52" state="hidden" r:id="rId10"/>
    <sheet name="com_pjt" sheetId="53" state="hidden" r:id="rId11"/>
    <sheet name="cost_pjt" sheetId="55" state="hidden" r:id="rId12"/>
    <sheet name="4 tab" sheetId="56" state="hidden" r:id="rId13"/>
    <sheet name="po_vd" sheetId="57" state="hidden" r:id="rId14"/>
    <sheet name="vd_cost" sheetId="58" state="hidden" r:id="rId15"/>
    <sheet name="Bom_cou" sheetId="59" state="hidden" r:id="rId16"/>
    <sheet name="sb_pr" sheetId="61" state="hidden" r:id="rId17"/>
    <sheet name="mx_pr" sheetId="62" state="hidden" r:id="rId18"/>
    <sheet name="mx_pr_aj" sheetId="63" state="hidden" r:id="rId19"/>
    <sheet name="mx_pr_bu" sheetId="64" state="hidden" r:id="rId20"/>
    <sheet name="fab_pr" sheetId="60" state="hidden" r:id="rId21"/>
    <sheet name="fb_pr_aj" sheetId="65" state="hidden" r:id="rId22"/>
    <sheet name="fb_pr_bu" sheetId="66" state="hidden" r:id="rId23"/>
    <sheet name="su_pr_aj" sheetId="67" state="hidden" r:id="rId24"/>
    <sheet name="su_pr_bu" sheetId="68" state="hidden" r:id="rId25"/>
    <sheet name="BOM_aj_cou" sheetId="69" state="hidden" r:id="rId26"/>
    <sheet name="BOM_bu_cou" sheetId="70" state="hidden" r:id="rId27"/>
    <sheet name="pj_aj_bu_numb" sheetId="83" state="hidden" r:id="rId28"/>
    <sheet name="PJT_BOM_Month" sheetId="71" state="hidden" r:id="rId29"/>
    <sheet name="pr_aj_and_bj_month" sheetId="72" state="hidden" r:id="rId30"/>
    <sheet name="pr_mx_month" sheetId="73" state="hidden" r:id="rId31"/>
    <sheet name="pr_mx_aj_month" sheetId="75" state="hidden" r:id="rId32"/>
    <sheet name="pr_mx_bu_month" sheetId="76" state="hidden" r:id="rId33"/>
    <sheet name="pr_fab_aj_month" sheetId="77" state="hidden" r:id="rId34"/>
    <sheet name="pr_fab_bu_month" sheetId="78" state="hidden" r:id="rId35"/>
    <sheet name="pr_sub_aj_month" sheetId="79" state="hidden" r:id="rId36"/>
    <sheet name="pr_sub_bu_month" sheetId="80" state="hidden" r:id="rId37"/>
    <sheet name="vendor_cost_month" sheetId="81" state="hidden" r:id="rId38"/>
    <sheet name="vendor_cost_month 24" sheetId="85" state="hidden" r:id="rId39"/>
    <sheet name="com_pj_month" sheetId="87" state="hidden" r:id="rId40"/>
    <sheet name="deshb2" sheetId="44" state="hidden" r:id="rId41"/>
  </sheets>
  <definedNames>
    <definedName name="__bookmark_1">#REF!</definedName>
    <definedName name="AJ" localSheetId="3">MM_AJ[]</definedName>
    <definedName name="AJ" localSheetId="5">MM_AJ[]</definedName>
    <definedName name="AJ" localSheetId="38">MM_AJ[]</definedName>
    <definedName name="AJ">MM_AJ[]</definedName>
    <definedName name="ExternalData_1" localSheetId="40" hidden="1">deshb2!$A$1:$AL$1907</definedName>
    <definedName name="ExternalData_2" localSheetId="6" hidden="1">'Dashboard info'!$A$1:$M$335</definedName>
    <definedName name="NativeTimeline_BOM_Received_date">#N/A</definedName>
    <definedName name="NativeTimeline_PR_REQUESTED_DATE">#N/A</definedName>
    <definedName name="Slicer_BOM_Received_date1">#N/A</definedName>
    <definedName name="Slicer_Delivery_Status">#N/A</definedName>
    <definedName name="Slicer_Name2">#N/A</definedName>
    <definedName name="Slicer_PR_REQUESTED_DATE">#N/A</definedName>
    <definedName name="Slicer_PROJECT1">#N/A</definedName>
    <definedName name="Slicer_Vendor">#N/A</definedName>
    <definedName name="subcon" localSheetId="3">AJ_Subcon_PR[]</definedName>
    <definedName name="subcon" localSheetId="5">BU_Subcon_PR[]</definedName>
    <definedName name="subcon" localSheetId="38">AJ_Subcon_PR[]</definedName>
    <definedName name="subcon">AJ_Subcon_PR[]</definedName>
  </definedNames>
  <calcPr calcId="191029" calcMode="autoNoTable"/>
  <pivotCaches>
    <pivotCache cacheId="2" r:id="rId42"/>
  </pivotCaches>
  <extLst>
    <ext xmlns:x14="http://schemas.microsoft.com/office/spreadsheetml/2009/9/main" uri="{BBE1A952-AA13-448e-AADC-164F8A28A991}">
      <x14:slicerCaches>
        <x14:slicerCache r:id="rId43"/>
        <x14:slicerCache r:id="rId44"/>
        <x14:slicerCache r:id="rId45"/>
        <x14:slicerCache r:id="rId46"/>
        <x14:slicerCache r:id="rId47"/>
        <x14:slicerCache r:id="rId4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49"/>
        <x15:timelineCacheRef r:id="rId5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66" i="20" l="1" a="1"/>
  <c r="AH66" i="20" s="1"/>
  <c r="AI66" i="20"/>
  <c r="AJ66" i="20"/>
  <c r="AK66" i="20"/>
  <c r="B80" i="41" l="1"/>
  <c r="B307" i="41"/>
  <c r="B61" i="41"/>
  <c r="B153" i="41"/>
  <c r="B154" i="41"/>
  <c r="B156" i="41"/>
  <c r="B172" i="41"/>
  <c r="B173" i="41"/>
  <c r="B174" i="41"/>
  <c r="B152" i="41"/>
  <c r="B175" i="41"/>
  <c r="B176" i="41"/>
  <c r="B177" i="41"/>
  <c r="B178" i="41"/>
  <c r="B181" i="41"/>
  <c r="B183" i="41"/>
  <c r="B184" i="41"/>
  <c r="B185" i="41"/>
  <c r="B197" i="41"/>
  <c r="B198" i="41"/>
  <c r="B199" i="41"/>
  <c r="B203" i="41"/>
  <c r="B209" i="41"/>
  <c r="B211" i="41"/>
  <c r="B213" i="41"/>
  <c r="B212" i="41"/>
  <c r="B214" i="41"/>
  <c r="B218" i="41"/>
  <c r="B220" i="41"/>
  <c r="B219" i="41"/>
  <c r="B222" i="41"/>
  <c r="B226" i="41"/>
  <c r="B224" i="41"/>
  <c r="B221" i="41"/>
  <c r="B227" i="41"/>
  <c r="B236" i="41"/>
  <c r="B237" i="41"/>
  <c r="B150" i="41"/>
  <c r="B238" i="41"/>
  <c r="B243" i="41"/>
  <c r="B244" i="41"/>
  <c r="B246" i="41"/>
  <c r="B257" i="41"/>
  <c r="B249" i="41"/>
  <c r="B247" i="41"/>
  <c r="B256" i="41"/>
  <c r="B262" i="41"/>
  <c r="B264" i="41"/>
  <c r="B265" i="41"/>
  <c r="B266" i="41"/>
  <c r="B267" i="41"/>
  <c r="B268" i="41"/>
  <c r="B269" i="41"/>
  <c r="B275" i="41"/>
  <c r="B277" i="41"/>
  <c r="B281" i="41"/>
  <c r="B282" i="41"/>
  <c r="B285" i="41"/>
  <c r="B278" i="41"/>
  <c r="B289" i="41"/>
  <c r="B2" i="41"/>
  <c r="B288" i="41"/>
  <c r="B294" i="41"/>
  <c r="B295" i="41"/>
  <c r="B296" i="41"/>
  <c r="B297" i="41"/>
  <c r="B298" i="41"/>
  <c r="B300" i="41"/>
  <c r="B301" i="41"/>
  <c r="B303" i="41"/>
  <c r="B321" i="41"/>
  <c r="B306" i="41"/>
  <c r="B312" i="41"/>
  <c r="B317" i="41"/>
  <c r="B292" i="41"/>
  <c r="B293" i="41"/>
  <c r="B318" i="41"/>
  <c r="B319" i="41"/>
  <c r="B322" i="41"/>
  <c r="B325" i="41"/>
  <c r="B328" i="41"/>
  <c r="B326" i="41"/>
  <c r="B327" i="41"/>
  <c r="B316" i="41"/>
  <c r="B330" i="41"/>
  <c r="B331" i="41"/>
  <c r="B332" i="41"/>
  <c r="B333" i="41"/>
  <c r="B3" i="41"/>
  <c r="B4" i="41"/>
  <c r="B5" i="41"/>
  <c r="B6" i="41"/>
  <c r="B7" i="41"/>
  <c r="B8" i="41"/>
  <c r="B9" i="41"/>
  <c r="B10" i="41"/>
  <c r="B11" i="41"/>
  <c r="B12" i="41"/>
  <c r="B13" i="41"/>
  <c r="B14" i="41"/>
  <c r="B15" i="41"/>
  <c r="B16" i="41"/>
  <c r="B17" i="41"/>
  <c r="B20" i="41"/>
  <c r="B50" i="41"/>
  <c r="B58" i="41"/>
  <c r="B63" i="41"/>
  <c r="B65" i="41"/>
  <c r="B71" i="41"/>
  <c r="B72" i="41"/>
  <c r="B89" i="41"/>
  <c r="B99" i="41"/>
  <c r="B102" i="41"/>
  <c r="B149" i="41"/>
  <c r="B179" i="41"/>
  <c r="B180" i="41"/>
  <c r="B171" i="41"/>
  <c r="B140" i="41"/>
  <c r="B145" i="41"/>
  <c r="B210" i="41"/>
  <c r="B258" i="41"/>
  <c r="B283" i="41"/>
  <c r="B284" i="41"/>
  <c r="B204" i="41"/>
  <c r="B235" i="41"/>
  <c r="B18" i="41"/>
  <c r="B19" i="41"/>
  <c r="B21" i="41"/>
  <c r="B22" i="41"/>
  <c r="B23" i="41"/>
  <c r="B24" i="41"/>
  <c r="B25" i="41"/>
  <c r="B26" i="41"/>
  <c r="B27" i="41"/>
  <c r="B28" i="41"/>
  <c r="B29" i="41"/>
  <c r="B30" i="41"/>
  <c r="B31" i="41"/>
  <c r="B32" i="41"/>
  <c r="B33" i="41"/>
  <c r="B34" i="41"/>
  <c r="B35" i="41"/>
  <c r="B36" i="41"/>
  <c r="B37" i="41"/>
  <c r="B38" i="41"/>
  <c r="B39" i="41"/>
  <c r="B40" i="41"/>
  <c r="B41" i="41"/>
  <c r="B42" i="41"/>
  <c r="B43" i="41"/>
  <c r="B44" i="41"/>
  <c r="B45" i="41"/>
  <c r="B46" i="41"/>
  <c r="B47" i="41"/>
  <c r="B48" i="41"/>
  <c r="B49" i="41"/>
  <c r="B51" i="41"/>
  <c r="B52" i="41"/>
  <c r="B53" i="41"/>
  <c r="B54" i="41"/>
  <c r="B55" i="41"/>
  <c r="B57" i="41"/>
  <c r="B59" i="41"/>
  <c r="B60" i="41"/>
  <c r="B62" i="41"/>
  <c r="B64" i="41"/>
  <c r="B66" i="41"/>
  <c r="B67" i="41"/>
  <c r="B68" i="41"/>
  <c r="B69" i="41"/>
  <c r="B70" i="41"/>
  <c r="B73" i="41"/>
  <c r="B74" i="41"/>
  <c r="B75" i="41"/>
  <c r="B76" i="41"/>
  <c r="B77" i="41"/>
  <c r="B78" i="41"/>
  <c r="B79" i="41"/>
  <c r="B81" i="41"/>
  <c r="B82" i="41"/>
  <c r="B83" i="41"/>
  <c r="B84" i="41"/>
  <c r="B85" i="41"/>
  <c r="B86" i="41"/>
  <c r="B87" i="41"/>
  <c r="B88" i="41"/>
  <c r="B90" i="41"/>
  <c r="B91" i="41"/>
  <c r="B92" i="41"/>
  <c r="B93" i="41"/>
  <c r="B94" i="41"/>
  <c r="B95" i="41"/>
  <c r="B96" i="41"/>
  <c r="B97" i="41"/>
  <c r="B98" i="41"/>
  <c r="B100" i="41"/>
  <c r="B101" i="41"/>
  <c r="B103" i="41"/>
  <c r="B104" i="41"/>
  <c r="B105" i="41"/>
  <c r="B106" i="41"/>
  <c r="B107" i="41"/>
  <c r="B108" i="41"/>
  <c r="B109" i="41"/>
  <c r="B110" i="41"/>
  <c r="B111" i="41"/>
  <c r="B112" i="41"/>
  <c r="B113" i="41"/>
  <c r="B114" i="41"/>
  <c r="B115" i="41"/>
  <c r="B116" i="41"/>
  <c r="B117" i="41"/>
  <c r="B118" i="41"/>
  <c r="B119" i="41"/>
  <c r="B120" i="41"/>
  <c r="B121" i="41"/>
  <c r="B122" i="41"/>
  <c r="B123" i="41"/>
  <c r="B124" i="41"/>
  <c r="B125" i="41"/>
  <c r="B126" i="41"/>
  <c r="B127" i="41"/>
  <c r="B128" i="41"/>
  <c r="B129" i="41"/>
  <c r="B130" i="41"/>
  <c r="B131" i="41"/>
  <c r="B132" i="41"/>
  <c r="B133" i="41"/>
  <c r="B134" i="41"/>
  <c r="B135" i="41"/>
  <c r="B136" i="41"/>
  <c r="B137" i="41"/>
  <c r="B138" i="41"/>
  <c r="B139" i="41"/>
  <c r="B141" i="41"/>
  <c r="B142" i="41"/>
  <c r="B143" i="41"/>
  <c r="B144" i="41"/>
  <c r="B146" i="41"/>
  <c r="B147" i="41"/>
  <c r="B148" i="41"/>
  <c r="B151" i="41"/>
  <c r="B157" i="41"/>
  <c r="B158" i="41"/>
  <c r="B159" i="41"/>
  <c r="B162" i="41"/>
  <c r="B163" i="41"/>
  <c r="B164" i="41"/>
  <c r="B165" i="41"/>
  <c r="B166" i="41"/>
  <c r="B168" i="41"/>
  <c r="B169" i="41"/>
  <c r="B186" i="41"/>
  <c r="B196" i="41"/>
  <c r="B187" i="41"/>
  <c r="B189" i="41"/>
  <c r="B190" i="41"/>
  <c r="B191" i="41"/>
  <c r="B192" i="41"/>
  <c r="B194" i="41"/>
  <c r="B161" i="41"/>
  <c r="B200" i="41"/>
  <c r="B201" i="41"/>
  <c r="B202" i="41"/>
  <c r="B182" i="41"/>
  <c r="B205" i="41"/>
  <c r="B206" i="41"/>
  <c r="B207" i="41"/>
  <c r="B56" i="41"/>
  <c r="B217" i="41"/>
  <c r="B223" i="41"/>
  <c r="B225" i="41"/>
  <c r="B228" i="41"/>
  <c r="B229" i="41"/>
  <c r="B230" i="41"/>
  <c r="B231" i="41"/>
  <c r="B232" i="41"/>
  <c r="B233" i="41"/>
  <c r="B234" i="41"/>
  <c r="B239" i="41"/>
  <c r="B240" i="41"/>
  <c r="B241" i="41"/>
  <c r="B242" i="41"/>
  <c r="B245" i="41"/>
  <c r="B250" i="41"/>
  <c r="B251" i="41"/>
  <c r="B252" i="41"/>
  <c r="B253" i="41"/>
  <c r="B248" i="41"/>
  <c r="B254" i="41"/>
  <c r="B259" i="41"/>
  <c r="B260" i="41"/>
  <c r="B261" i="41"/>
  <c r="B270" i="41"/>
  <c r="B271" i="41"/>
  <c r="B272" i="41"/>
  <c r="B273" i="41"/>
  <c r="B274" i="41"/>
  <c r="B276" i="41"/>
  <c r="B279" i="41"/>
  <c r="B286" i="41"/>
  <c r="B287" i="41"/>
  <c r="B290" i="41"/>
  <c r="B304" i="41"/>
  <c r="B302" i="41"/>
  <c r="B305" i="41"/>
  <c r="B291" i="41"/>
  <c r="B280" i="41"/>
  <c r="B308" i="41"/>
  <c r="B309" i="41"/>
  <c r="B310" i="41"/>
  <c r="B311" i="41"/>
  <c r="B155" i="41"/>
  <c r="B160" i="41"/>
  <c r="B167" i="41"/>
  <c r="B170" i="41"/>
  <c r="B188" i="41"/>
  <c r="B195" i="41"/>
  <c r="B193" i="41"/>
  <c r="B208" i="41"/>
  <c r="B215" i="41"/>
  <c r="B216" i="41"/>
  <c r="B255" i="41"/>
  <c r="B263" i="41"/>
  <c r="B299" i="41"/>
  <c r="B315" i="41"/>
  <c r="B313" i="41"/>
  <c r="B314" i="41"/>
  <c r="B320" i="41"/>
  <c r="B323" i="41"/>
  <c r="B324" i="41"/>
  <c r="B329" i="41"/>
  <c r="B334" i="41"/>
  <c r="B335" i="41"/>
  <c r="AH1480" i="23" a="1"/>
  <c r="AH1480" i="23" s="1"/>
  <c r="AH1481" i="23" a="1"/>
  <c r="AH1481" i="23" s="1"/>
  <c r="AH1482" i="23" a="1"/>
  <c r="AH1482" i="23" s="1"/>
  <c r="AH1483" i="23" a="1"/>
  <c r="AH1483" i="23" s="1"/>
  <c r="AH1484" i="23" a="1"/>
  <c r="AH1484" i="23" s="1"/>
  <c r="AH1485" i="23" a="1"/>
  <c r="AH1485" i="23" s="1"/>
  <c r="AH1486" i="23" a="1"/>
  <c r="AH1486" i="23" s="1"/>
  <c r="AH1487" i="23" a="1"/>
  <c r="AH1487" i="23" s="1"/>
  <c r="AH1488" i="23" a="1"/>
  <c r="AH1488" i="23" s="1"/>
  <c r="AH1489" i="23" a="1"/>
  <c r="AH1489" i="23" s="1"/>
  <c r="AH1490" i="23" a="1"/>
  <c r="AH1490" i="23" s="1"/>
  <c r="AH1491" i="23" a="1"/>
  <c r="AH1491" i="23" s="1"/>
  <c r="AH1492" i="23" a="1"/>
  <c r="AH1492" i="23" s="1"/>
  <c r="AH1493" i="23" a="1"/>
  <c r="AH1493" i="23" s="1"/>
  <c r="AH1494" i="23" a="1"/>
  <c r="AH1494" i="23" s="1"/>
  <c r="AH1495" i="23" a="1"/>
  <c r="AH1495" i="23" s="1"/>
  <c r="AH1496" i="23" a="1"/>
  <c r="AH1496" i="23" s="1"/>
  <c r="AH1497" i="23" a="1"/>
  <c r="AH1497" i="23" s="1"/>
  <c r="AH1498" i="23" a="1"/>
  <c r="AH1498" i="23" s="1"/>
  <c r="AH1499" i="23" a="1"/>
  <c r="AH1499" i="23" s="1"/>
  <c r="AH1500" i="23" a="1"/>
  <c r="AH1500" i="23" s="1"/>
  <c r="AH1501" i="23" a="1"/>
  <c r="AH1501" i="23" s="1"/>
  <c r="AI1480" i="23"/>
  <c r="AI1481" i="23"/>
  <c r="AI1482" i="23"/>
  <c r="AI1483" i="23"/>
  <c r="AI1484" i="23"/>
  <c r="AI1485" i="23"/>
  <c r="AI1486" i="23"/>
  <c r="AI1487" i="23"/>
  <c r="AI1488" i="23"/>
  <c r="AI1489" i="23"/>
  <c r="AI1490" i="23"/>
  <c r="AI1491" i="23"/>
  <c r="AI1492" i="23"/>
  <c r="AI1493" i="23"/>
  <c r="AI1494" i="23"/>
  <c r="AI1495" i="23"/>
  <c r="AI1496" i="23"/>
  <c r="AI1497" i="23"/>
  <c r="AI1498" i="23"/>
  <c r="AI1499" i="23"/>
  <c r="AI1500" i="23"/>
  <c r="AI1501" i="23"/>
  <c r="AJ1480" i="23"/>
  <c r="AJ1481" i="23"/>
  <c r="AJ1482" i="23"/>
  <c r="AJ1483" i="23"/>
  <c r="AJ1484" i="23"/>
  <c r="AJ1485" i="23"/>
  <c r="AJ1486" i="23"/>
  <c r="AJ1487" i="23"/>
  <c r="AJ1488" i="23"/>
  <c r="AJ1489" i="23"/>
  <c r="AJ1490" i="23"/>
  <c r="AJ1491" i="23"/>
  <c r="AJ1492" i="23"/>
  <c r="AJ1493" i="23"/>
  <c r="AJ1494" i="23"/>
  <c r="AJ1495" i="23"/>
  <c r="AJ1496" i="23"/>
  <c r="AJ1497" i="23"/>
  <c r="AJ1498" i="23"/>
  <c r="AJ1499" i="23"/>
  <c r="AJ1500" i="23"/>
  <c r="AJ1501" i="23"/>
  <c r="AK1480" i="23"/>
  <c r="AK1481" i="23"/>
  <c r="AK1482" i="23"/>
  <c r="AK1483" i="23"/>
  <c r="AK1484" i="23"/>
  <c r="AK1485" i="23"/>
  <c r="AK1486" i="23"/>
  <c r="AK1487" i="23"/>
  <c r="AK1488" i="23"/>
  <c r="AK1489" i="23"/>
  <c r="AK1490" i="23"/>
  <c r="AK1491" i="23"/>
  <c r="AK1492" i="23"/>
  <c r="AK1493" i="23"/>
  <c r="AK1494" i="23"/>
  <c r="AK1495" i="23"/>
  <c r="AK1496" i="23"/>
  <c r="AK1497" i="23"/>
  <c r="AK1498" i="23"/>
  <c r="AK1499" i="23"/>
  <c r="AK1500" i="23"/>
  <c r="AK1501" i="23"/>
  <c r="AH1459" i="23" a="1"/>
  <c r="AH1459" i="23" s="1"/>
  <c r="AH1460" i="23" a="1"/>
  <c r="AH1460" i="23" s="1"/>
  <c r="AH1461" i="23" a="1"/>
  <c r="AH1461" i="23" s="1"/>
  <c r="AH1462" i="23" a="1"/>
  <c r="AH1462" i="23" s="1"/>
  <c r="AH1463" i="23" a="1"/>
  <c r="AH1463" i="23" s="1"/>
  <c r="AH1464" i="23" a="1"/>
  <c r="AH1464" i="23" s="1"/>
  <c r="AH1465" i="23" a="1"/>
  <c r="AH1465" i="23" s="1"/>
  <c r="AH1466" i="23" a="1"/>
  <c r="AH1466" i="23" s="1"/>
  <c r="AH1467" i="23" a="1"/>
  <c r="AH1467" i="23" s="1"/>
  <c r="AH1468" i="23" a="1"/>
  <c r="AH1468" i="23" s="1"/>
  <c r="AH1469" i="23" a="1"/>
  <c r="AH1469" i="23" s="1"/>
  <c r="AH1470" i="23" a="1"/>
  <c r="AH1470" i="23" s="1"/>
  <c r="AH1471" i="23" a="1"/>
  <c r="AH1471" i="23" s="1"/>
  <c r="AH1472" i="23" a="1"/>
  <c r="AH1472" i="23" s="1"/>
  <c r="AH1473" i="23" a="1"/>
  <c r="AH1473" i="23" s="1"/>
  <c r="AH1474" i="23" a="1"/>
  <c r="AH1474" i="23" s="1"/>
  <c r="AH1475" i="23" a="1"/>
  <c r="AH1475" i="23" s="1"/>
  <c r="AH1476" i="23" a="1"/>
  <c r="AH1476" i="23" s="1"/>
  <c r="AH1477" i="23" a="1"/>
  <c r="AH1477" i="23" s="1"/>
  <c r="AH1478" i="23" a="1"/>
  <c r="AH1478" i="23" s="1"/>
  <c r="AH1479" i="23" a="1"/>
  <c r="AH1479" i="23" s="1"/>
  <c r="AH1502" i="23" a="1"/>
  <c r="AH1502" i="23" s="1"/>
  <c r="AI1459" i="23"/>
  <c r="AI1460" i="23"/>
  <c r="AI1461" i="23"/>
  <c r="AI1462" i="23"/>
  <c r="AI1463" i="23"/>
  <c r="AI1464" i="23"/>
  <c r="AI1465" i="23"/>
  <c r="AI1466" i="23"/>
  <c r="AI1467" i="23"/>
  <c r="AI1468" i="23"/>
  <c r="AI1469" i="23"/>
  <c r="AI1470" i="23"/>
  <c r="AI1471" i="23"/>
  <c r="AI1472" i="23"/>
  <c r="AI1473" i="23"/>
  <c r="AI1474" i="23"/>
  <c r="AI1475" i="23"/>
  <c r="AI1476" i="23"/>
  <c r="AI1477" i="23"/>
  <c r="AI1478" i="23"/>
  <c r="AI1479" i="23"/>
  <c r="AI1502" i="23"/>
  <c r="AJ1459" i="23"/>
  <c r="AJ1460" i="23"/>
  <c r="AJ1461" i="23"/>
  <c r="AJ1462" i="23"/>
  <c r="AJ1463" i="23"/>
  <c r="AJ1464" i="23"/>
  <c r="AJ1465" i="23"/>
  <c r="AJ1466" i="23"/>
  <c r="AJ1467" i="23"/>
  <c r="AJ1468" i="23"/>
  <c r="AJ1469" i="23"/>
  <c r="AJ1470" i="23"/>
  <c r="AJ1471" i="23"/>
  <c r="AJ1472" i="23"/>
  <c r="AJ1473" i="23"/>
  <c r="AJ1474" i="23"/>
  <c r="AJ1475" i="23"/>
  <c r="AJ1476" i="23"/>
  <c r="AJ1477" i="23"/>
  <c r="AJ1478" i="23"/>
  <c r="AJ1479" i="23"/>
  <c r="AJ1502" i="23"/>
  <c r="AK1459" i="23"/>
  <c r="AK1460" i="23"/>
  <c r="AK1461" i="23"/>
  <c r="AK1462" i="23"/>
  <c r="AK1463" i="23"/>
  <c r="AK1464" i="23"/>
  <c r="AK1465" i="23"/>
  <c r="AK1466" i="23"/>
  <c r="AK1467" i="23"/>
  <c r="AK1468" i="23"/>
  <c r="AK1469" i="23"/>
  <c r="AK1470" i="23"/>
  <c r="AK1471" i="23"/>
  <c r="AK1472" i="23"/>
  <c r="AK1473" i="23"/>
  <c r="AK1474" i="23"/>
  <c r="AK1475" i="23"/>
  <c r="AK1476" i="23"/>
  <c r="AK1477" i="23"/>
  <c r="AK1478" i="23"/>
  <c r="AK1479" i="23"/>
  <c r="AK1502" i="23"/>
  <c r="AH1458" i="23" a="1"/>
  <c r="AH1458" i="23" s="1"/>
  <c r="AH1503" i="23" a="1"/>
  <c r="AH1503" i="23" s="1"/>
  <c r="AH1504" i="23" a="1"/>
  <c r="AH1504" i="23" s="1"/>
  <c r="AH1505" i="23" a="1"/>
  <c r="AH1505" i="23" s="1"/>
  <c r="AH1506" i="23" a="1"/>
  <c r="AH1506" i="23" s="1"/>
  <c r="AH1507" i="23" a="1"/>
  <c r="AH1507" i="23" s="1"/>
  <c r="AH1508" i="23" a="1"/>
  <c r="AH1508" i="23" s="1"/>
  <c r="AH1509" i="23" a="1"/>
  <c r="AH1509" i="23" s="1"/>
  <c r="AH1510" i="23" a="1"/>
  <c r="AH1510" i="23" s="1"/>
  <c r="AH1511" i="23" a="1"/>
  <c r="AH1511" i="23" s="1"/>
  <c r="AH1512" i="23" a="1"/>
  <c r="AH1512" i="23" s="1"/>
  <c r="AI1458" i="23"/>
  <c r="AI1503" i="23"/>
  <c r="AI1504" i="23"/>
  <c r="AI1505" i="23"/>
  <c r="AI1506" i="23"/>
  <c r="AI1507" i="23"/>
  <c r="AI1508" i="23"/>
  <c r="AI1509" i="23"/>
  <c r="AI1510" i="23"/>
  <c r="AI1511" i="23"/>
  <c r="AI1512" i="23"/>
  <c r="AJ1458" i="23"/>
  <c r="AJ1503" i="23"/>
  <c r="AJ1504" i="23"/>
  <c r="AJ1505" i="23"/>
  <c r="AJ1506" i="23"/>
  <c r="AJ1507" i="23"/>
  <c r="AJ1508" i="23"/>
  <c r="AJ1509" i="23"/>
  <c r="AJ1510" i="23"/>
  <c r="AJ1511" i="23"/>
  <c r="AJ1512" i="23"/>
  <c r="AK1458" i="23"/>
  <c r="AK1503" i="23"/>
  <c r="AK1504" i="23"/>
  <c r="AK1505" i="23"/>
  <c r="AK1506" i="23"/>
  <c r="AK1507" i="23"/>
  <c r="AK1508" i="23"/>
  <c r="AK1509" i="23"/>
  <c r="AK1510" i="23"/>
  <c r="AK1511" i="23"/>
  <c r="AK1512" i="23"/>
  <c r="AH1457" i="23" a="1"/>
  <c r="AH1457" i="23" s="1"/>
  <c r="AI1457" i="23"/>
  <c r="AJ1457" i="23"/>
  <c r="AK1457" i="23"/>
  <c r="AH1529" i="23" a="1"/>
  <c r="AH1529" i="23" s="1"/>
  <c r="AH1530" i="23" a="1"/>
  <c r="AH1530" i="23" s="1"/>
  <c r="AH1531" i="23" a="1"/>
  <c r="AH1531" i="23" s="1"/>
  <c r="AI1529" i="23"/>
  <c r="AI1530" i="23"/>
  <c r="AI1531" i="23"/>
  <c r="AJ1529" i="23"/>
  <c r="AJ1530" i="23"/>
  <c r="AJ1531" i="23"/>
  <c r="AK1529" i="23"/>
  <c r="AK1530" i="23"/>
  <c r="AK1531" i="23"/>
  <c r="AH1532" i="23" a="1"/>
  <c r="AH1532" i="23" s="1"/>
  <c r="AH1533" i="23" a="1"/>
  <c r="AH1533" i="23" s="1"/>
  <c r="AI1532" i="23"/>
  <c r="AI1533" i="23"/>
  <c r="AJ1532" i="23"/>
  <c r="AJ1533" i="23"/>
  <c r="AK1532" i="23"/>
  <c r="AK1533" i="23"/>
  <c r="AH1535" i="23" l="1" a="1"/>
  <c r="AH1535" i="23" s="1"/>
  <c r="AI1535" i="23"/>
  <c r="AJ1535" i="23"/>
  <c r="AK1535" i="23"/>
  <c r="AH1534" i="23" a="1"/>
  <c r="AH1534" i="23" s="1"/>
  <c r="AI1534" i="23"/>
  <c r="AJ1534" i="23"/>
  <c r="AK1534" i="23"/>
  <c r="AH37" i="88" l="1" a="1"/>
  <c r="AH37" i="88" s="1"/>
  <c r="AI37" i="88"/>
  <c r="AJ37" i="88"/>
  <c r="AK37" i="88"/>
  <c r="AH36" i="88" a="1"/>
  <c r="AH36" i="88" s="1"/>
  <c r="AI36" i="88"/>
  <c r="AJ36" i="88"/>
  <c r="AK36" i="88"/>
  <c r="AH35" i="88" a="1"/>
  <c r="AH35" i="88" s="1"/>
  <c r="AI35" i="88"/>
  <c r="AJ35" i="88"/>
  <c r="AK35" i="88"/>
  <c r="AH1514" i="23" l="1" a="1"/>
  <c r="AH1514" i="23" s="1"/>
  <c r="AH1515" i="23" a="1"/>
  <c r="AH1515" i="23" s="1"/>
  <c r="AH1516" i="23" a="1"/>
  <c r="AH1516" i="23" s="1"/>
  <c r="AH1517" i="23" a="1"/>
  <c r="AH1517" i="23" s="1"/>
  <c r="AH1518" i="23" a="1"/>
  <c r="AH1518" i="23" s="1"/>
  <c r="AH1519" i="23" a="1"/>
  <c r="AH1519" i="23" s="1"/>
  <c r="AH1520" i="23" a="1"/>
  <c r="AH1520" i="23" s="1"/>
  <c r="AH1521" i="23" a="1"/>
  <c r="AH1521" i="23" s="1"/>
  <c r="AH1522" i="23" a="1"/>
  <c r="AH1522" i="23" s="1"/>
  <c r="AH1523" i="23" a="1"/>
  <c r="AH1523" i="23" s="1"/>
  <c r="AI1514" i="23"/>
  <c r="AI1515" i="23"/>
  <c r="AI1516" i="23"/>
  <c r="AI1517" i="23"/>
  <c r="AI1518" i="23"/>
  <c r="AI1519" i="23"/>
  <c r="AI1520" i="23"/>
  <c r="AI1521" i="23"/>
  <c r="AI1522" i="23"/>
  <c r="AI1523" i="23"/>
  <c r="AJ1514" i="23"/>
  <c r="AJ1515" i="23"/>
  <c r="AJ1516" i="23"/>
  <c r="AJ1517" i="23"/>
  <c r="AJ1518" i="23"/>
  <c r="AJ1519" i="23"/>
  <c r="AJ1520" i="23"/>
  <c r="AJ1521" i="23"/>
  <c r="AJ1522" i="23"/>
  <c r="AJ1523" i="23"/>
  <c r="AK1514" i="23"/>
  <c r="AK1515" i="23"/>
  <c r="AK1516" i="23"/>
  <c r="AK1517" i="23"/>
  <c r="AK1518" i="23"/>
  <c r="AK1519" i="23"/>
  <c r="AK1520" i="23"/>
  <c r="AK1521" i="23"/>
  <c r="AK1522" i="23"/>
  <c r="AK1523" i="23"/>
  <c r="AH1513" i="23" a="1"/>
  <c r="AH1513" i="23" s="1"/>
  <c r="AH1524" i="23" a="1"/>
  <c r="AH1524" i="23" s="1"/>
  <c r="AH1525" i="23" a="1"/>
  <c r="AH1525" i="23" s="1"/>
  <c r="AH1526" i="23" a="1"/>
  <c r="AH1526" i="23" s="1"/>
  <c r="AH1527" i="23" a="1"/>
  <c r="AH1527" i="23" s="1"/>
  <c r="AH1528" i="23" a="1"/>
  <c r="AH1528" i="23" s="1"/>
  <c r="AI1513" i="23"/>
  <c r="AI1524" i="23"/>
  <c r="AI1525" i="23"/>
  <c r="AI1526" i="23"/>
  <c r="AI1527" i="23"/>
  <c r="AI1528" i="23"/>
  <c r="AJ1513" i="23"/>
  <c r="AJ1524" i="23"/>
  <c r="AJ1525" i="23"/>
  <c r="AJ1526" i="23"/>
  <c r="AJ1527" i="23"/>
  <c r="AJ1528" i="23"/>
  <c r="AK1513" i="23"/>
  <c r="AK1524" i="23"/>
  <c r="AK1525" i="23"/>
  <c r="AK1526" i="23"/>
  <c r="AK1527" i="23"/>
  <c r="AK1528" i="23"/>
  <c r="AH129" i="23" l="1" a="1"/>
  <c r="AH129" i="23" s="1"/>
  <c r="AH130" i="23" a="1"/>
  <c r="AH130" i="23" s="1"/>
  <c r="AI129" i="23"/>
  <c r="AI130" i="23"/>
  <c r="AJ129" i="23"/>
  <c r="AJ130" i="23"/>
  <c r="AK129" i="23"/>
  <c r="AK130" i="23"/>
  <c r="AH131" i="23" a="1"/>
  <c r="AH131" i="23" s="1"/>
  <c r="AI131" i="23"/>
  <c r="AJ131" i="23"/>
  <c r="AK131" i="23"/>
  <c r="AH132" i="23" a="1"/>
  <c r="AH132" i="23" s="1"/>
  <c r="AI132" i="23"/>
  <c r="AJ132" i="23"/>
  <c r="AK132" i="23"/>
  <c r="AH124" i="23" a="1"/>
  <c r="AH124" i="23" s="1"/>
  <c r="AH125" i="23" a="1"/>
  <c r="AH125" i="23" s="1"/>
  <c r="AI124" i="23"/>
  <c r="AI125" i="23"/>
  <c r="AJ124" i="23"/>
  <c r="AJ125" i="23"/>
  <c r="AK124" i="23"/>
  <c r="AK125" i="23"/>
  <c r="AH126" i="23" a="1"/>
  <c r="AH126" i="23" s="1"/>
  <c r="AI126" i="23"/>
  <c r="AJ126" i="23"/>
  <c r="AK126" i="23"/>
  <c r="AH127" i="23" a="1"/>
  <c r="AH127" i="23" s="1"/>
  <c r="AI127" i="23"/>
  <c r="AJ127" i="23"/>
  <c r="AK127" i="23"/>
  <c r="AH1456" i="23" l="1" a="1"/>
  <c r="AH1456" i="23" s="1"/>
  <c r="AI1456" i="23"/>
  <c r="AJ1456" i="23"/>
  <c r="AK1456" i="23"/>
  <c r="AH1441" i="23" l="1" a="1"/>
  <c r="AH1441" i="23" s="1"/>
  <c r="AH1442" i="23" a="1"/>
  <c r="AH1442" i="23" s="1"/>
  <c r="AH1443" i="23" a="1"/>
  <c r="AH1443" i="23" s="1"/>
  <c r="AH1444" i="23" a="1"/>
  <c r="AH1444" i="23" s="1"/>
  <c r="AH1445" i="23" a="1"/>
  <c r="AH1445" i="23" s="1"/>
  <c r="AH1446" i="23" a="1"/>
  <c r="AH1446" i="23" s="1"/>
  <c r="AH1447" i="23" a="1"/>
  <c r="AH1447" i="23" s="1"/>
  <c r="AH1448" i="23" a="1"/>
  <c r="AH1448" i="23" s="1"/>
  <c r="AH1449" i="23" a="1"/>
  <c r="AH1449" i="23" s="1"/>
  <c r="AH1450" i="23" a="1"/>
  <c r="AH1450" i="23" s="1"/>
  <c r="AH1451" i="23" a="1"/>
  <c r="AH1451" i="23" s="1"/>
  <c r="AH1452" i="23" a="1"/>
  <c r="AH1452" i="23" s="1"/>
  <c r="AH1453" i="23" a="1"/>
  <c r="AH1453" i="23" s="1"/>
  <c r="AH1454" i="23" a="1"/>
  <c r="AH1454" i="23" s="1"/>
  <c r="AH1455" i="23" a="1"/>
  <c r="AH1455" i="23" s="1"/>
  <c r="AI1441" i="23"/>
  <c r="AI1442" i="23"/>
  <c r="AI1443" i="23"/>
  <c r="AI1444" i="23"/>
  <c r="AI1445" i="23"/>
  <c r="AI1446" i="23"/>
  <c r="AI1447" i="23"/>
  <c r="AI1448" i="23"/>
  <c r="AI1449" i="23"/>
  <c r="AI1450" i="23"/>
  <c r="AI1451" i="23"/>
  <c r="AI1452" i="23"/>
  <c r="AI1453" i="23"/>
  <c r="AI1454" i="23"/>
  <c r="AI1455" i="23"/>
  <c r="AJ1441" i="23"/>
  <c r="AJ1442" i="23"/>
  <c r="AJ1443" i="23"/>
  <c r="AJ1444" i="23"/>
  <c r="AJ1445" i="23"/>
  <c r="AJ1446" i="23"/>
  <c r="AJ1447" i="23"/>
  <c r="AJ1448" i="23"/>
  <c r="AJ1449" i="23"/>
  <c r="AJ1450" i="23"/>
  <c r="AJ1451" i="23"/>
  <c r="AJ1452" i="23"/>
  <c r="AJ1453" i="23"/>
  <c r="AJ1454" i="23"/>
  <c r="AJ1455" i="23"/>
  <c r="AK1441" i="23"/>
  <c r="AK1442" i="23"/>
  <c r="AK1443" i="23"/>
  <c r="AK1444" i="23"/>
  <c r="AK1445" i="23"/>
  <c r="AK1446" i="23"/>
  <c r="AK1447" i="23"/>
  <c r="AK1448" i="23"/>
  <c r="AK1449" i="23"/>
  <c r="AK1450" i="23"/>
  <c r="AK1451" i="23"/>
  <c r="AK1452" i="23"/>
  <c r="AK1453" i="23"/>
  <c r="AK1454" i="23"/>
  <c r="AK1455" i="23"/>
  <c r="AH1440" i="23" a="1"/>
  <c r="AH1440" i="23" s="1"/>
  <c r="AI1440" i="23"/>
  <c r="AJ1440" i="23"/>
  <c r="AK1440" i="23"/>
  <c r="Q61" i="20"/>
  <c r="AH59" i="20" a="1"/>
  <c r="AH59" i="20" s="1"/>
  <c r="AI59" i="20"/>
  <c r="AJ59" i="20"/>
  <c r="AK59" i="20"/>
  <c r="AH60" i="20" a="1"/>
  <c r="AH60" i="20" s="1"/>
  <c r="AI60" i="20"/>
  <c r="AJ60" i="20"/>
  <c r="AK60" i="20"/>
  <c r="AH58" i="20" a="1"/>
  <c r="AH58" i="20" s="1"/>
  <c r="AI58" i="20"/>
  <c r="AJ58" i="20"/>
  <c r="AK58" i="20"/>
  <c r="AH56" i="20" a="1"/>
  <c r="AH56" i="20" s="1"/>
  <c r="AH57" i="20" a="1"/>
  <c r="AH57" i="20" s="1"/>
  <c r="AH61" i="20" a="1"/>
  <c r="AH61" i="20" s="1"/>
  <c r="AI56" i="20"/>
  <c r="AI57" i="20"/>
  <c r="AI61" i="20"/>
  <c r="AJ56" i="20"/>
  <c r="AJ57" i="20"/>
  <c r="AJ61" i="20"/>
  <c r="AK56" i="20"/>
  <c r="AK57" i="20"/>
  <c r="AK61" i="20"/>
  <c r="AH15" i="12" a="1"/>
  <c r="AH15" i="12" s="1"/>
  <c r="AH16" i="12" a="1"/>
  <c r="AH16" i="12" s="1"/>
  <c r="AH17" i="12" a="1"/>
  <c r="AH17" i="12" s="1"/>
  <c r="AH18" i="12" a="1"/>
  <c r="AH18" i="12" s="1"/>
  <c r="AH19" i="12" a="1"/>
  <c r="AH19" i="12" s="1"/>
  <c r="AH20" i="12" a="1"/>
  <c r="AH20" i="12" s="1"/>
  <c r="AH21" i="12" a="1"/>
  <c r="AH21" i="12" s="1"/>
  <c r="AH22" i="12" a="1"/>
  <c r="AH22" i="12" s="1"/>
  <c r="AH23" i="12" a="1"/>
  <c r="AH23" i="12" s="1"/>
  <c r="AH24" i="12" a="1"/>
  <c r="AH24" i="12" s="1"/>
  <c r="AH25" i="12" a="1"/>
  <c r="AH25" i="12" s="1"/>
  <c r="AH26" i="12" a="1"/>
  <c r="AH26" i="12" s="1"/>
  <c r="AH27" i="12" a="1"/>
  <c r="AH27" i="12" s="1"/>
  <c r="AH28" i="12" a="1"/>
  <c r="AH28" i="12" s="1"/>
  <c r="AH29" i="12" a="1"/>
  <c r="AH29" i="12" s="1"/>
  <c r="AH30" i="12" a="1"/>
  <c r="AH30" i="12" s="1"/>
  <c r="AH31" i="12" a="1"/>
  <c r="AH31" i="12" s="1"/>
  <c r="AH32" i="12" a="1"/>
  <c r="AH32" i="12" s="1"/>
  <c r="AH33" i="12" a="1"/>
  <c r="AH33" i="12" s="1"/>
  <c r="AH34" i="12" a="1"/>
  <c r="AH34" i="12" s="1"/>
  <c r="AH35" i="12" a="1"/>
  <c r="AH35" i="12" s="1"/>
  <c r="AH36" i="12" a="1"/>
  <c r="AH36" i="12" s="1"/>
  <c r="AH37" i="12" a="1"/>
  <c r="AH37" i="12" s="1"/>
  <c r="AH38" i="12" a="1"/>
  <c r="AH38" i="12" s="1"/>
  <c r="AH39" i="12" a="1"/>
  <c r="AH39" i="12" s="1"/>
  <c r="AH40" i="12" a="1"/>
  <c r="AH40" i="12" s="1"/>
  <c r="AH41" i="12" a="1"/>
  <c r="AH41" i="12" s="1"/>
  <c r="AH42" i="12" a="1"/>
  <c r="AH42" i="12" s="1"/>
  <c r="AH43" i="12" a="1"/>
  <c r="AH43" i="12" s="1"/>
  <c r="AH44" i="12" a="1"/>
  <c r="AH44" i="12" s="1"/>
  <c r="AH45" i="12" a="1"/>
  <c r="AH45" i="12" s="1"/>
  <c r="AH46" i="12" a="1"/>
  <c r="AH46" i="12" s="1"/>
  <c r="AH47" i="12" a="1"/>
  <c r="AH47" i="12" s="1"/>
  <c r="AH48" i="12" a="1"/>
  <c r="AH48" i="12" s="1"/>
  <c r="AH49" i="12" a="1"/>
  <c r="AH49" i="12" s="1"/>
  <c r="AH50" i="12" a="1"/>
  <c r="AH50" i="12" s="1"/>
  <c r="AH51" i="12" a="1"/>
  <c r="AH51" i="12" s="1"/>
  <c r="AI15" i="12"/>
  <c r="AI16" i="12"/>
  <c r="AI17" i="12"/>
  <c r="AI18" i="12"/>
  <c r="AI19" i="12"/>
  <c r="AI20" i="12"/>
  <c r="AI21" i="12"/>
  <c r="AI22" i="12"/>
  <c r="AI23" i="12"/>
  <c r="AI24" i="12"/>
  <c r="AI25" i="12"/>
  <c r="AI26" i="12"/>
  <c r="AI27" i="12"/>
  <c r="AI28" i="12"/>
  <c r="AI29" i="12"/>
  <c r="AI30" i="12"/>
  <c r="AI31" i="12"/>
  <c r="AI32" i="12"/>
  <c r="AI33" i="12"/>
  <c r="AI34" i="12"/>
  <c r="AI35" i="12"/>
  <c r="AI36" i="12"/>
  <c r="AI37" i="12"/>
  <c r="AI38" i="12"/>
  <c r="AI39" i="12"/>
  <c r="AI40" i="12"/>
  <c r="AI41" i="12"/>
  <c r="AI42" i="12"/>
  <c r="AI43" i="12"/>
  <c r="AI44" i="12"/>
  <c r="AI45" i="12"/>
  <c r="AI46" i="12"/>
  <c r="AI47" i="12"/>
  <c r="AI48" i="12"/>
  <c r="AI49" i="12"/>
  <c r="AI50" i="12"/>
  <c r="AI51"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K15" i="12"/>
  <c r="AK16" i="12"/>
  <c r="AK17" i="12"/>
  <c r="AK18" i="12"/>
  <c r="AK19" i="12"/>
  <c r="AK20" i="12"/>
  <c r="AK21" i="12"/>
  <c r="AK22" i="12"/>
  <c r="AK23" i="12"/>
  <c r="AK24" i="12"/>
  <c r="AK25" i="12"/>
  <c r="AK26" i="12"/>
  <c r="AK27" i="12"/>
  <c r="AK28" i="12"/>
  <c r="AK29" i="12"/>
  <c r="AK30" i="12"/>
  <c r="AK31" i="12"/>
  <c r="AK32" i="12"/>
  <c r="AK33" i="12"/>
  <c r="AK34" i="12"/>
  <c r="AK35" i="12"/>
  <c r="AK36" i="12"/>
  <c r="AK37" i="12"/>
  <c r="AK38" i="12"/>
  <c r="AK39" i="12"/>
  <c r="AK40" i="12"/>
  <c r="AK41" i="12"/>
  <c r="AK42" i="12"/>
  <c r="AK43" i="12"/>
  <c r="AK44" i="12"/>
  <c r="AK45" i="12"/>
  <c r="AK46" i="12"/>
  <c r="AK47" i="12"/>
  <c r="AK48" i="12"/>
  <c r="AK49" i="12"/>
  <c r="AK50" i="12"/>
  <c r="AK51" i="12"/>
  <c r="AH14" i="12" a="1"/>
  <c r="AH14" i="12" s="1"/>
  <c r="AI14" i="12"/>
  <c r="AJ14" i="12"/>
  <c r="AK14" i="12"/>
  <c r="AH1427" i="23" l="1" a="1"/>
  <c r="AH1427" i="23" s="1"/>
  <c r="AH1428" i="23" a="1"/>
  <c r="AH1428" i="23" s="1"/>
  <c r="AH1429" i="23" a="1"/>
  <c r="AH1429" i="23" s="1"/>
  <c r="AH1430" i="23" a="1"/>
  <c r="AH1430" i="23" s="1"/>
  <c r="AH1431" i="23" a="1"/>
  <c r="AH1431" i="23" s="1"/>
  <c r="AH1432" i="23" a="1"/>
  <c r="AH1432" i="23" s="1"/>
  <c r="AH1433" i="23" a="1"/>
  <c r="AH1433" i="23" s="1"/>
  <c r="AH1434" i="23" a="1"/>
  <c r="AH1434" i="23" s="1"/>
  <c r="AH1435" i="23" a="1"/>
  <c r="AH1435" i="23" s="1"/>
  <c r="AH1436" i="23" a="1"/>
  <c r="AH1436" i="23" s="1"/>
  <c r="AH1437" i="23" a="1"/>
  <c r="AH1437" i="23" s="1"/>
  <c r="AH1438" i="23" a="1"/>
  <c r="AH1438" i="23" s="1"/>
  <c r="AH1439" i="23" a="1"/>
  <c r="AH1439" i="23" s="1"/>
  <c r="AI1427" i="23"/>
  <c r="AI1428" i="23"/>
  <c r="AI1429" i="23"/>
  <c r="AI1430" i="23"/>
  <c r="AI1431" i="23"/>
  <c r="AI1432" i="23"/>
  <c r="AI1433" i="23"/>
  <c r="AI1434" i="23"/>
  <c r="AI1435" i="23"/>
  <c r="AI1436" i="23"/>
  <c r="AI1437" i="23"/>
  <c r="AI1438" i="23"/>
  <c r="AI1439" i="23"/>
  <c r="AJ1427" i="23"/>
  <c r="AJ1428" i="23"/>
  <c r="AJ1429" i="23"/>
  <c r="AJ1430" i="23"/>
  <c r="AJ1431" i="23"/>
  <c r="AJ1432" i="23"/>
  <c r="AJ1433" i="23"/>
  <c r="AJ1434" i="23"/>
  <c r="AJ1435" i="23"/>
  <c r="AJ1436" i="23"/>
  <c r="AJ1437" i="23"/>
  <c r="AJ1438" i="23"/>
  <c r="AJ1439" i="23"/>
  <c r="AK1427" i="23"/>
  <c r="AK1428" i="23"/>
  <c r="AK1429" i="23"/>
  <c r="AK1430" i="23"/>
  <c r="AK1431" i="23"/>
  <c r="AK1432" i="23"/>
  <c r="AK1433" i="23"/>
  <c r="AK1434" i="23"/>
  <c r="AK1435" i="23"/>
  <c r="AK1436" i="23"/>
  <c r="AK1437" i="23"/>
  <c r="AK1438" i="23"/>
  <c r="AK1439" i="23"/>
  <c r="AH1426" i="23" a="1"/>
  <c r="AH1426" i="23" s="1"/>
  <c r="AI1426" i="23"/>
  <c r="AJ1426" i="23"/>
  <c r="AK1426" i="23"/>
  <c r="AH1409" i="23" a="1"/>
  <c r="AH1409" i="23" s="1"/>
  <c r="AH1410" i="23" a="1"/>
  <c r="AH1410" i="23" s="1"/>
  <c r="AH1411" i="23" a="1"/>
  <c r="AH1411" i="23" s="1"/>
  <c r="AH1412" i="23" a="1"/>
  <c r="AH1412" i="23" s="1"/>
  <c r="AH1413" i="23" a="1"/>
  <c r="AH1413" i="23" s="1"/>
  <c r="AH1414" i="23" a="1"/>
  <c r="AH1414" i="23" s="1"/>
  <c r="AH1415" i="23" a="1"/>
  <c r="AH1415" i="23" s="1"/>
  <c r="AH1416" i="23" a="1"/>
  <c r="AH1416" i="23" s="1"/>
  <c r="AH1417" i="23" a="1"/>
  <c r="AH1417" i="23" s="1"/>
  <c r="AH1418" i="23" a="1"/>
  <c r="AH1418" i="23" s="1"/>
  <c r="AH1419" i="23" a="1"/>
  <c r="AH1419" i="23" s="1"/>
  <c r="AH1420" i="23" a="1"/>
  <c r="AH1420" i="23" s="1"/>
  <c r="AH1421" i="23" a="1"/>
  <c r="AH1421" i="23" s="1"/>
  <c r="AH1422" i="23" a="1"/>
  <c r="AH1422" i="23" s="1"/>
  <c r="AH1423" i="23" a="1"/>
  <c r="AH1423" i="23" s="1"/>
  <c r="AH1424" i="23" a="1"/>
  <c r="AH1424" i="23" s="1"/>
  <c r="AH1425" i="23" a="1"/>
  <c r="AH1425" i="23" s="1"/>
  <c r="AI1409" i="23"/>
  <c r="AI1410" i="23"/>
  <c r="AI1411" i="23"/>
  <c r="AI1412" i="23"/>
  <c r="AI1413" i="23"/>
  <c r="AI1414" i="23"/>
  <c r="AI1415" i="23"/>
  <c r="AI1416" i="23"/>
  <c r="AI1417" i="23"/>
  <c r="AI1418" i="23"/>
  <c r="AI1419" i="23"/>
  <c r="AI1420" i="23"/>
  <c r="AI1421" i="23"/>
  <c r="AI1422" i="23"/>
  <c r="AI1423" i="23"/>
  <c r="AI1424" i="23"/>
  <c r="AI1425" i="23"/>
  <c r="AJ1409" i="23"/>
  <c r="AJ1410" i="23"/>
  <c r="AJ1411" i="23"/>
  <c r="AJ1412" i="23"/>
  <c r="AJ1413" i="23"/>
  <c r="AJ1414" i="23"/>
  <c r="AJ1415" i="23"/>
  <c r="AJ1416" i="23"/>
  <c r="AJ1417" i="23"/>
  <c r="AJ1418" i="23"/>
  <c r="AJ1419" i="23"/>
  <c r="AJ1420" i="23"/>
  <c r="AJ1421" i="23"/>
  <c r="AJ1422" i="23"/>
  <c r="AJ1423" i="23"/>
  <c r="AJ1424" i="23"/>
  <c r="AJ1425" i="23"/>
  <c r="AK1409" i="23"/>
  <c r="AK1410" i="23"/>
  <c r="AK1411" i="23"/>
  <c r="AK1412" i="23"/>
  <c r="AK1413" i="23"/>
  <c r="AK1414" i="23"/>
  <c r="AK1415" i="23"/>
  <c r="AK1416" i="23"/>
  <c r="AK1417" i="23"/>
  <c r="AK1418" i="23"/>
  <c r="AK1419" i="23"/>
  <c r="AK1420" i="23"/>
  <c r="AK1421" i="23"/>
  <c r="AK1422" i="23"/>
  <c r="AK1423" i="23"/>
  <c r="AK1424" i="23"/>
  <c r="AK1425" i="23"/>
  <c r="AH1225" i="23" l="1" a="1"/>
  <c r="AH1225" i="23" s="1"/>
  <c r="AH1226" i="23" a="1"/>
  <c r="AH1226" i="23" s="1"/>
  <c r="AH1227" i="23" a="1"/>
  <c r="AH1227" i="23" s="1"/>
  <c r="AH1228" i="23" a="1"/>
  <c r="AH1228" i="23" s="1"/>
  <c r="AH1229" i="23" a="1"/>
  <c r="AH1229" i="23" s="1"/>
  <c r="AH1230" i="23" a="1"/>
  <c r="AH1230" i="23" s="1"/>
  <c r="AH1231" i="23" a="1"/>
  <c r="AH1231" i="23" s="1"/>
  <c r="AH1232" i="23" a="1"/>
  <c r="AH1232" i="23" s="1"/>
  <c r="AH1233" i="23" a="1"/>
  <c r="AH1233" i="23" s="1"/>
  <c r="AH1234" i="23" a="1"/>
  <c r="AH1234" i="23" s="1"/>
  <c r="AH1235" i="23" a="1"/>
  <c r="AH1235" i="23" s="1"/>
  <c r="AH1236" i="23" a="1"/>
  <c r="AH1236" i="23" s="1"/>
  <c r="AI1225" i="23"/>
  <c r="AI1226" i="23"/>
  <c r="AI1227" i="23"/>
  <c r="AI1228" i="23"/>
  <c r="AI1229" i="23"/>
  <c r="AI1230" i="23"/>
  <c r="AI1231" i="23"/>
  <c r="AI1232" i="23"/>
  <c r="AI1233" i="23"/>
  <c r="AI1234" i="23"/>
  <c r="AI1235" i="23"/>
  <c r="AI1236" i="23"/>
  <c r="AJ1225" i="23"/>
  <c r="AJ1226" i="23"/>
  <c r="AJ1227" i="23"/>
  <c r="AJ1228" i="23"/>
  <c r="AJ1229" i="23"/>
  <c r="AJ1230" i="23"/>
  <c r="AJ1231" i="23"/>
  <c r="AJ1232" i="23"/>
  <c r="AJ1233" i="23"/>
  <c r="AJ1234" i="23"/>
  <c r="AJ1235" i="23"/>
  <c r="AJ1236" i="23"/>
  <c r="AK1225" i="23"/>
  <c r="AK1226" i="23"/>
  <c r="AK1227" i="23"/>
  <c r="AK1228" i="23"/>
  <c r="AK1229" i="23"/>
  <c r="AK1230" i="23"/>
  <c r="AK1231" i="23"/>
  <c r="AK1232" i="23"/>
  <c r="AK1233" i="23"/>
  <c r="AK1234" i="23"/>
  <c r="AK1235" i="23"/>
  <c r="AK1236" i="23"/>
  <c r="AH1222" i="23" a="1"/>
  <c r="AH1222" i="23" s="1"/>
  <c r="AH1223" i="23" a="1"/>
  <c r="AH1223" i="23" s="1"/>
  <c r="AH1224" i="23" a="1"/>
  <c r="AH1224" i="23" s="1"/>
  <c r="AH1237" i="23" a="1"/>
  <c r="AH1237" i="23" s="1"/>
  <c r="AH1238" i="23" a="1"/>
  <c r="AH1238" i="23" s="1"/>
  <c r="AH1239" i="23" a="1"/>
  <c r="AH1239" i="23" s="1"/>
  <c r="AH1240" i="23" a="1"/>
  <c r="AH1240" i="23" s="1"/>
  <c r="AH1241" i="23" a="1"/>
  <c r="AH1241" i="23" s="1"/>
  <c r="AH1242" i="23" a="1"/>
  <c r="AH1242" i="23" s="1"/>
  <c r="AI1222" i="23"/>
  <c r="AI1223" i="23"/>
  <c r="AI1224" i="23"/>
  <c r="AI1237" i="23"/>
  <c r="AI1238" i="23"/>
  <c r="AI1239" i="23"/>
  <c r="AI1240" i="23"/>
  <c r="AI1241" i="23"/>
  <c r="AI1242" i="23"/>
  <c r="AJ1222" i="23"/>
  <c r="AJ1223" i="23"/>
  <c r="AJ1224" i="23"/>
  <c r="AJ1237" i="23"/>
  <c r="AJ1238" i="23"/>
  <c r="AJ1239" i="23"/>
  <c r="AJ1240" i="23"/>
  <c r="AJ1241" i="23"/>
  <c r="AJ1242" i="23"/>
  <c r="AK1222" i="23"/>
  <c r="AK1223" i="23"/>
  <c r="AK1224" i="23"/>
  <c r="AK1237" i="23"/>
  <c r="AK1238" i="23"/>
  <c r="AK1239" i="23"/>
  <c r="AK1240" i="23"/>
  <c r="AK1241" i="23"/>
  <c r="AK1242" i="23"/>
  <c r="AH1243" i="23" a="1"/>
  <c r="AH1243" i="23" s="1"/>
  <c r="AH1244" i="23" a="1"/>
  <c r="AH1244" i="23" s="1"/>
  <c r="AH1245" i="23" a="1"/>
  <c r="AH1245" i="23" s="1"/>
  <c r="AH1246" i="23" a="1"/>
  <c r="AH1246" i="23" s="1"/>
  <c r="AH1247" i="23" a="1"/>
  <c r="AH1247" i="23" s="1"/>
  <c r="AI1243" i="23"/>
  <c r="AI1244" i="23"/>
  <c r="AI1245" i="23"/>
  <c r="AI1246" i="23"/>
  <c r="AI1247" i="23"/>
  <c r="AJ1243" i="23"/>
  <c r="AJ1244" i="23"/>
  <c r="AJ1245" i="23"/>
  <c r="AJ1246" i="23"/>
  <c r="AJ1247" i="23"/>
  <c r="AK1243" i="23"/>
  <c r="AK1244" i="23"/>
  <c r="AK1245" i="23"/>
  <c r="AK1246" i="23"/>
  <c r="AK1247" i="23"/>
  <c r="AH1221" i="23" a="1"/>
  <c r="AH1221" i="23" s="1"/>
  <c r="AH1248" i="23" a="1"/>
  <c r="AH1248" i="23" s="1"/>
  <c r="AH1249" i="23" a="1"/>
  <c r="AH1249" i="23" s="1"/>
  <c r="AI1221" i="23"/>
  <c r="AI1248" i="23"/>
  <c r="AI1249" i="23"/>
  <c r="AJ1221" i="23"/>
  <c r="AJ1248" i="23"/>
  <c r="AJ1249" i="23"/>
  <c r="AK1221" i="23"/>
  <c r="AK1248" i="23"/>
  <c r="AK1249" i="23"/>
  <c r="AH1250" i="23" a="1"/>
  <c r="AH1250" i="23" s="1"/>
  <c r="AH1251" i="23" a="1"/>
  <c r="AH1251" i="23" s="1"/>
  <c r="AI1250" i="23"/>
  <c r="AI1251" i="23"/>
  <c r="AJ1250" i="23"/>
  <c r="AJ1251" i="23"/>
  <c r="AK1250" i="23"/>
  <c r="AK1251" i="23"/>
  <c r="AH1408" i="23" l="1" a="1"/>
  <c r="AH1408" i="23" s="1"/>
  <c r="AI1408" i="23"/>
  <c r="AJ1408" i="23"/>
  <c r="AK1408" i="23"/>
  <c r="AH1394" i="23" l="1" a="1"/>
  <c r="AH1394" i="23" s="1"/>
  <c r="AH1395" i="23" a="1"/>
  <c r="AH1395" i="23" s="1"/>
  <c r="AH1396" i="23" a="1"/>
  <c r="AH1396" i="23" s="1"/>
  <c r="AH1397" i="23" a="1"/>
  <c r="AH1397" i="23" s="1"/>
  <c r="AH1398" i="23" a="1"/>
  <c r="AH1398" i="23" s="1"/>
  <c r="AH1399" i="23" a="1"/>
  <c r="AH1399" i="23" s="1"/>
  <c r="AH1400" i="23" a="1"/>
  <c r="AH1400" i="23" s="1"/>
  <c r="AH1401" i="23" a="1"/>
  <c r="AH1401" i="23" s="1"/>
  <c r="AH1402" i="23" a="1"/>
  <c r="AH1402" i="23" s="1"/>
  <c r="AH1403" i="23" a="1"/>
  <c r="AH1403" i="23" s="1"/>
  <c r="AH1404" i="23" a="1"/>
  <c r="AH1404" i="23" s="1"/>
  <c r="AH1405" i="23" a="1"/>
  <c r="AH1405" i="23" s="1"/>
  <c r="AH1406" i="23" a="1"/>
  <c r="AH1406" i="23" s="1"/>
  <c r="AH1407" i="23" a="1"/>
  <c r="AH1407" i="23" s="1"/>
  <c r="AI1394" i="23"/>
  <c r="AI1395" i="23"/>
  <c r="AI1396" i="23"/>
  <c r="AI1397" i="23"/>
  <c r="AI1398" i="23"/>
  <c r="AI1399" i="23"/>
  <c r="AI1400" i="23"/>
  <c r="AI1401" i="23"/>
  <c r="AI1402" i="23"/>
  <c r="AI1403" i="23"/>
  <c r="AI1404" i="23"/>
  <c r="AI1405" i="23"/>
  <c r="AI1406" i="23"/>
  <c r="AI1407" i="23"/>
  <c r="AJ1394" i="23"/>
  <c r="AJ1395" i="23"/>
  <c r="AJ1396" i="23"/>
  <c r="AJ1397" i="23"/>
  <c r="AJ1398" i="23"/>
  <c r="AJ1399" i="23"/>
  <c r="AJ1400" i="23"/>
  <c r="AJ1401" i="23"/>
  <c r="AJ1402" i="23"/>
  <c r="AJ1403" i="23"/>
  <c r="AJ1404" i="23"/>
  <c r="AJ1405" i="23"/>
  <c r="AJ1406" i="23"/>
  <c r="AJ1407" i="23"/>
  <c r="AK1394" i="23"/>
  <c r="AK1395" i="23"/>
  <c r="AK1396" i="23"/>
  <c r="AK1397" i="23"/>
  <c r="AK1398" i="23"/>
  <c r="AK1399" i="23"/>
  <c r="AK1400" i="23"/>
  <c r="AK1401" i="23"/>
  <c r="AK1402" i="23"/>
  <c r="AK1403" i="23"/>
  <c r="AK1404" i="23"/>
  <c r="AK1405" i="23"/>
  <c r="AK1406" i="23"/>
  <c r="AK1407" i="23"/>
  <c r="AH1393" i="23" a="1"/>
  <c r="AH1393" i="23" s="1"/>
  <c r="AI1393" i="23"/>
  <c r="AJ1393" i="23"/>
  <c r="AK1393" i="23"/>
  <c r="AH1388" i="23" a="1"/>
  <c r="AH1388" i="23" s="1"/>
  <c r="AH1389" i="23" a="1"/>
  <c r="AH1389" i="23" s="1"/>
  <c r="AH1390" i="23" a="1"/>
  <c r="AH1390" i="23" s="1"/>
  <c r="AH1391" i="23" a="1"/>
  <c r="AH1391" i="23" s="1"/>
  <c r="AH1392" i="23" a="1"/>
  <c r="AH1392" i="23" s="1"/>
  <c r="AI1388" i="23"/>
  <c r="AI1389" i="23"/>
  <c r="AI1390" i="23"/>
  <c r="AI1391" i="23"/>
  <c r="AI1392" i="23"/>
  <c r="AJ1388" i="23"/>
  <c r="AJ1389" i="23"/>
  <c r="AJ1390" i="23"/>
  <c r="AJ1391" i="23"/>
  <c r="AJ1392" i="23"/>
  <c r="AK1388" i="23"/>
  <c r="AK1389" i="23"/>
  <c r="AK1390" i="23"/>
  <c r="AK1391" i="23"/>
  <c r="AK1392" i="23"/>
  <c r="AH1387" i="23" a="1"/>
  <c r="AH1387" i="23" s="1"/>
  <c r="AI1387" i="23"/>
  <c r="AJ1387" i="23"/>
  <c r="AK1387" i="23"/>
  <c r="AI2" i="23" l="1"/>
  <c r="AJ2" i="23"/>
  <c r="AK2" i="23"/>
  <c r="AI3" i="23"/>
  <c r="AJ3" i="23"/>
  <c r="AK3" i="23"/>
  <c r="AI4" i="23"/>
  <c r="AJ4" i="23"/>
  <c r="AK4" i="23"/>
  <c r="AI5" i="23"/>
  <c r="AJ5" i="23"/>
  <c r="AK5" i="23"/>
  <c r="AI6" i="23"/>
  <c r="AJ6" i="23"/>
  <c r="AK6" i="23"/>
  <c r="AI7" i="23"/>
  <c r="AJ7" i="23"/>
  <c r="AK7" i="23"/>
  <c r="AI8" i="23"/>
  <c r="AJ8" i="23"/>
  <c r="AK8" i="23"/>
  <c r="AI9" i="23"/>
  <c r="AJ9" i="23"/>
  <c r="AK9" i="23"/>
  <c r="AI10" i="23"/>
  <c r="AJ10" i="23"/>
  <c r="AK10" i="23"/>
  <c r="AI11" i="23"/>
  <c r="AJ11" i="23"/>
  <c r="AK11" i="23"/>
  <c r="AI12" i="23"/>
  <c r="AJ12" i="23"/>
  <c r="AK12" i="23"/>
  <c r="AI13" i="23"/>
  <c r="AJ13" i="23"/>
  <c r="AK13" i="23"/>
  <c r="AI14" i="23"/>
  <c r="AJ14" i="23"/>
  <c r="AK14" i="23"/>
  <c r="AI15" i="23"/>
  <c r="AJ15" i="23"/>
  <c r="AK15" i="23"/>
  <c r="AI16" i="23"/>
  <c r="AJ16" i="23"/>
  <c r="AK16" i="23"/>
  <c r="AI17" i="23"/>
  <c r="AJ17" i="23"/>
  <c r="AK17" i="23"/>
  <c r="AH2" i="23" a="1"/>
  <c r="AH2" i="23" s="1"/>
  <c r="AH3" i="23" a="1"/>
  <c r="AH3" i="23" s="1"/>
  <c r="AH4" i="23" a="1"/>
  <c r="AH4" i="23" s="1"/>
  <c r="AH5" i="23" a="1"/>
  <c r="AH5" i="23" s="1"/>
  <c r="AH6" i="23" a="1"/>
  <c r="AH6" i="23" s="1"/>
  <c r="AH7" i="23" a="1"/>
  <c r="AH7" i="23" s="1"/>
  <c r="AH8" i="23" a="1"/>
  <c r="AH8" i="23" s="1"/>
  <c r="AH9" i="23" a="1"/>
  <c r="AH9" i="23" s="1"/>
  <c r="AH10" i="23" a="1"/>
  <c r="AH10" i="23" s="1"/>
  <c r="AH11" i="23" a="1"/>
  <c r="AH11" i="23" s="1"/>
  <c r="AH12" i="23" a="1"/>
  <c r="AH12" i="23" s="1"/>
  <c r="AH13" i="23" a="1"/>
  <c r="AH13" i="23" s="1"/>
  <c r="AH14" i="23" a="1"/>
  <c r="AH14" i="23" s="1"/>
  <c r="AH15" i="23" a="1"/>
  <c r="AH15" i="23" s="1"/>
  <c r="AH16" i="23" a="1"/>
  <c r="AH16" i="23" s="1"/>
  <c r="AH17" i="23" a="1"/>
  <c r="AH17" i="23" s="1"/>
  <c r="AH3" i="12" a="1"/>
  <c r="AH3" i="12" s="1"/>
  <c r="AH34" i="88" a="1"/>
  <c r="AH34" i="88" s="1"/>
  <c r="AI34" i="88"/>
  <c r="AJ34" i="88"/>
  <c r="AK34" i="88"/>
  <c r="AK33" i="88" l="1"/>
  <c r="AJ33" i="88"/>
  <c r="AI33" i="88"/>
  <c r="AH33" i="88" a="1"/>
  <c r="AH33" i="88" s="1"/>
  <c r="AH1385" i="23" a="1"/>
  <c r="AH1385" i="23" s="1"/>
  <c r="AH1386" i="23" a="1"/>
  <c r="AH1386" i="23" s="1"/>
  <c r="AI1385" i="23"/>
  <c r="AI1386" i="23"/>
  <c r="AJ1385" i="23"/>
  <c r="AJ1386" i="23"/>
  <c r="AK1385" i="23"/>
  <c r="AK1386" i="23"/>
  <c r="AH1384" i="23" a="1"/>
  <c r="AH1384" i="23" s="1"/>
  <c r="AI1384" i="23"/>
  <c r="AJ1384" i="23"/>
  <c r="AK1384" i="23"/>
  <c r="AH32" i="88" l="1" a="1"/>
  <c r="AH32" i="88" s="1"/>
  <c r="AI32" i="88"/>
  <c r="AJ32" i="88"/>
  <c r="AK32" i="88"/>
  <c r="AH1352" i="23" a="1"/>
  <c r="AH1352" i="23" s="1"/>
  <c r="AH1353" i="23" a="1"/>
  <c r="AH1353" i="23" s="1"/>
  <c r="AH1354" i="23" a="1"/>
  <c r="AH1354" i="23" s="1"/>
  <c r="AH1355" i="23" a="1"/>
  <c r="AH1355" i="23" s="1"/>
  <c r="AH1356" i="23" a="1"/>
  <c r="AH1356" i="23" s="1"/>
  <c r="AH1357" i="23" a="1"/>
  <c r="AH1357" i="23" s="1"/>
  <c r="AH1358" i="23" a="1"/>
  <c r="AH1358" i="23" s="1"/>
  <c r="AH1359" i="23" a="1"/>
  <c r="AH1359" i="23" s="1"/>
  <c r="AH1360" i="23" a="1"/>
  <c r="AH1360" i="23" s="1"/>
  <c r="AH1361" i="23" a="1"/>
  <c r="AH1361" i="23" s="1"/>
  <c r="AH1362" i="23" a="1"/>
  <c r="AH1362" i="23" s="1"/>
  <c r="AH1363" i="23" a="1"/>
  <c r="AH1363" i="23" s="1"/>
  <c r="AH1364" i="23" a="1"/>
  <c r="AH1364" i="23" s="1"/>
  <c r="AH1365" i="23" a="1"/>
  <c r="AH1365" i="23" s="1"/>
  <c r="AI1352" i="23"/>
  <c r="AI1353" i="23"/>
  <c r="AI1354" i="23"/>
  <c r="AI1355" i="23"/>
  <c r="AI1356" i="23"/>
  <c r="AI1357" i="23"/>
  <c r="AI1358" i="23"/>
  <c r="AI1359" i="23"/>
  <c r="AI1360" i="23"/>
  <c r="AI1361" i="23"/>
  <c r="AI1362" i="23"/>
  <c r="AI1363" i="23"/>
  <c r="AI1364" i="23"/>
  <c r="AI1365" i="23"/>
  <c r="AJ1352" i="23"/>
  <c r="AJ1353" i="23"/>
  <c r="AJ1354" i="23"/>
  <c r="AJ1355" i="23"/>
  <c r="AJ1356" i="23"/>
  <c r="AJ1357" i="23"/>
  <c r="AJ1358" i="23"/>
  <c r="AJ1359" i="23"/>
  <c r="AJ1360" i="23"/>
  <c r="AJ1361" i="23"/>
  <c r="AJ1362" i="23"/>
  <c r="AJ1363" i="23"/>
  <c r="AJ1364" i="23"/>
  <c r="AJ1365" i="23"/>
  <c r="AK1352" i="23"/>
  <c r="AK1353" i="23"/>
  <c r="AK1354" i="23"/>
  <c r="AK1355" i="23"/>
  <c r="AK1356" i="23"/>
  <c r="AK1357" i="23"/>
  <c r="AK1358" i="23"/>
  <c r="AK1359" i="23"/>
  <c r="AK1360" i="23"/>
  <c r="AK1361" i="23"/>
  <c r="AK1362" i="23"/>
  <c r="AK1363" i="23"/>
  <c r="AK1364" i="23"/>
  <c r="AK1365" i="23"/>
  <c r="AH1366" i="23" a="1"/>
  <c r="AH1366" i="23" s="1"/>
  <c r="AH1367" i="23" a="1"/>
  <c r="AH1367" i="23" s="1"/>
  <c r="AH1368" i="23" a="1"/>
  <c r="AH1368" i="23" s="1"/>
  <c r="AH1369" i="23" a="1"/>
  <c r="AH1369" i="23" s="1"/>
  <c r="AH1370" i="23" a="1"/>
  <c r="AH1370" i="23" s="1"/>
  <c r="AH1371" i="23" a="1"/>
  <c r="AH1371" i="23" s="1"/>
  <c r="AH1372" i="23" a="1"/>
  <c r="AH1372" i="23" s="1"/>
  <c r="AH1373" i="23" a="1"/>
  <c r="AH1373" i="23" s="1"/>
  <c r="AH1374" i="23" a="1"/>
  <c r="AH1374" i="23" s="1"/>
  <c r="AH1375" i="23" a="1"/>
  <c r="AH1375" i="23" s="1"/>
  <c r="AH1376" i="23" a="1"/>
  <c r="AH1376" i="23" s="1"/>
  <c r="AH1377" i="23" a="1"/>
  <c r="AH1377" i="23" s="1"/>
  <c r="AH1378" i="23" a="1"/>
  <c r="AH1378" i="23" s="1"/>
  <c r="AH1379" i="23" a="1"/>
  <c r="AH1379" i="23" s="1"/>
  <c r="AI1366" i="23"/>
  <c r="AI1367" i="23"/>
  <c r="AI1368" i="23"/>
  <c r="AI1369" i="23"/>
  <c r="AI1370" i="23"/>
  <c r="AI1371" i="23"/>
  <c r="AI1372" i="23"/>
  <c r="AI1373" i="23"/>
  <c r="AI1374" i="23"/>
  <c r="AI1375" i="23"/>
  <c r="AI1376" i="23"/>
  <c r="AI1377" i="23"/>
  <c r="AI1378" i="23"/>
  <c r="AI1379" i="23"/>
  <c r="AJ1366" i="23"/>
  <c r="AJ1367" i="23"/>
  <c r="AJ1368" i="23"/>
  <c r="AJ1369" i="23"/>
  <c r="AJ1370" i="23"/>
  <c r="AJ1371" i="23"/>
  <c r="AJ1372" i="23"/>
  <c r="AJ1373" i="23"/>
  <c r="AJ1374" i="23"/>
  <c r="AJ1375" i="23"/>
  <c r="AJ1376" i="23"/>
  <c r="AJ1377" i="23"/>
  <c r="AJ1378" i="23"/>
  <c r="AJ1379" i="23"/>
  <c r="AK1366" i="23"/>
  <c r="AK1367" i="23"/>
  <c r="AK1368" i="23"/>
  <c r="AK1369" i="23"/>
  <c r="AK1370" i="23"/>
  <c r="AK1371" i="23"/>
  <c r="AK1372" i="23"/>
  <c r="AK1373" i="23"/>
  <c r="AK1374" i="23"/>
  <c r="AK1375" i="23"/>
  <c r="AK1376" i="23"/>
  <c r="AK1377" i="23"/>
  <c r="AK1378" i="23"/>
  <c r="AK1379" i="23"/>
  <c r="AH1381" i="23" a="1"/>
  <c r="AH1381" i="23" s="1"/>
  <c r="AH1382" i="23" a="1"/>
  <c r="AH1382" i="23" s="1"/>
  <c r="AH1383" i="23" a="1"/>
  <c r="AH1383" i="23" s="1"/>
  <c r="AI1381" i="23"/>
  <c r="AI1382" i="23"/>
  <c r="AI1383" i="23"/>
  <c r="AJ1381" i="23"/>
  <c r="AJ1382" i="23"/>
  <c r="AJ1383" i="23"/>
  <c r="AK1381" i="23"/>
  <c r="AK1382" i="23"/>
  <c r="AK1383" i="23"/>
  <c r="AH1380" i="23" a="1"/>
  <c r="AH1380" i="23" s="1"/>
  <c r="AI1380" i="23"/>
  <c r="AJ1380" i="23"/>
  <c r="AK1380" i="23"/>
  <c r="AH1351" i="23" a="1"/>
  <c r="AH1351" i="23" s="1"/>
  <c r="AI1351" i="23"/>
  <c r="AJ1351" i="23"/>
  <c r="AK1351" i="23"/>
  <c r="AH1334" i="23" l="1" a="1"/>
  <c r="AH1334" i="23" s="1"/>
  <c r="AH1335" i="23" a="1"/>
  <c r="AH1335" i="23" s="1"/>
  <c r="AH1336" i="23" a="1"/>
  <c r="AH1336" i="23" s="1"/>
  <c r="AH1337" i="23" a="1"/>
  <c r="AH1337" i="23" s="1"/>
  <c r="AH1338" i="23" a="1"/>
  <c r="AH1338" i="23" s="1"/>
  <c r="AH1339" i="23" a="1"/>
  <c r="AH1339" i="23" s="1"/>
  <c r="AH1340" i="23" a="1"/>
  <c r="AH1340" i="23" s="1"/>
  <c r="AH1341" i="23" a="1"/>
  <c r="AH1341" i="23" s="1"/>
  <c r="AH1342" i="23" a="1"/>
  <c r="AH1342" i="23" s="1"/>
  <c r="AH1343" i="23" a="1"/>
  <c r="AH1343" i="23" s="1"/>
  <c r="AH1344" i="23" a="1"/>
  <c r="AH1344" i="23" s="1"/>
  <c r="AH1345" i="23" a="1"/>
  <c r="AH1345" i="23" s="1"/>
  <c r="AH1346" i="23" a="1"/>
  <c r="AH1346" i="23" s="1"/>
  <c r="AH1347" i="23" a="1"/>
  <c r="AH1347" i="23" s="1"/>
  <c r="AH1348" i="23" a="1"/>
  <c r="AH1348" i="23" s="1"/>
  <c r="AH1349" i="23" a="1"/>
  <c r="AH1349" i="23" s="1"/>
  <c r="AH1350" i="23" a="1"/>
  <c r="AH1350" i="23" s="1"/>
  <c r="AI1334" i="23"/>
  <c r="AI1335" i="23"/>
  <c r="AI1336" i="23"/>
  <c r="AI1337" i="23"/>
  <c r="AI1338" i="23"/>
  <c r="AI1339" i="23"/>
  <c r="AI1340" i="23"/>
  <c r="AI1341" i="23"/>
  <c r="AI1342" i="23"/>
  <c r="AI1343" i="23"/>
  <c r="AI1344" i="23"/>
  <c r="AI1345" i="23"/>
  <c r="AI1346" i="23"/>
  <c r="AI1347" i="23"/>
  <c r="AI1348" i="23"/>
  <c r="AI1349" i="23"/>
  <c r="AI1350" i="23"/>
  <c r="AJ1334" i="23"/>
  <c r="AJ1335" i="23"/>
  <c r="AJ1336" i="23"/>
  <c r="AJ1337" i="23"/>
  <c r="AJ1338" i="23"/>
  <c r="AJ1339" i="23"/>
  <c r="AJ1340" i="23"/>
  <c r="AJ1341" i="23"/>
  <c r="AJ1342" i="23"/>
  <c r="AJ1343" i="23"/>
  <c r="AJ1344" i="23"/>
  <c r="AJ1345" i="23"/>
  <c r="AJ1346" i="23"/>
  <c r="AJ1347" i="23"/>
  <c r="AJ1348" i="23"/>
  <c r="AJ1349" i="23"/>
  <c r="AJ1350" i="23"/>
  <c r="AK1334" i="23"/>
  <c r="AK1335" i="23"/>
  <c r="AK1336" i="23"/>
  <c r="AK1337" i="23"/>
  <c r="AK1338" i="23"/>
  <c r="AK1339" i="23"/>
  <c r="AK1340" i="23"/>
  <c r="AK1341" i="23"/>
  <c r="AK1342" i="23"/>
  <c r="AK1343" i="23"/>
  <c r="AK1344" i="23"/>
  <c r="AK1345" i="23"/>
  <c r="AK1346" i="23"/>
  <c r="AK1347" i="23"/>
  <c r="AK1348" i="23"/>
  <c r="AK1349" i="23"/>
  <c r="AK1350" i="23"/>
  <c r="AH1333" i="23" a="1"/>
  <c r="AH1333" i="23" s="1"/>
  <c r="AI1333" i="23"/>
  <c r="AJ1333" i="23"/>
  <c r="AK1333" i="23"/>
  <c r="AH65" i="20" l="1" a="1"/>
  <c r="AH65" i="20" s="1"/>
  <c r="AI65" i="20"/>
  <c r="AJ65" i="20"/>
  <c r="AK65" i="20"/>
  <c r="AH1331" i="23" l="1" a="1"/>
  <c r="AH1331" i="23" s="1"/>
  <c r="AH1332" i="23" a="1"/>
  <c r="AH1332" i="23" s="1"/>
  <c r="AI1331" i="23"/>
  <c r="AI1332" i="23"/>
  <c r="AJ1331" i="23"/>
  <c r="AJ1332" i="23"/>
  <c r="AK1331" i="23"/>
  <c r="AK1332" i="23"/>
  <c r="AH1330" i="23" a="1"/>
  <c r="AH1330" i="23" s="1"/>
  <c r="AI1330" i="23"/>
  <c r="AJ1330" i="23"/>
  <c r="AK1330" i="23"/>
  <c r="AH1320" i="23" a="1"/>
  <c r="AH1320" i="23" s="1"/>
  <c r="AH1321" i="23" a="1"/>
  <c r="AH1321" i="23" s="1"/>
  <c r="AH1322" i="23" a="1"/>
  <c r="AH1322" i="23" s="1"/>
  <c r="AH1323" i="23" a="1"/>
  <c r="AH1323" i="23" s="1"/>
  <c r="AH1324" i="23" a="1"/>
  <c r="AH1324" i="23" s="1"/>
  <c r="AH1325" i="23" a="1"/>
  <c r="AH1325" i="23" s="1"/>
  <c r="AH1326" i="23" a="1"/>
  <c r="AH1326" i="23" s="1"/>
  <c r="AH1327" i="23" a="1"/>
  <c r="AH1327" i="23" s="1"/>
  <c r="AH1328" i="23" a="1"/>
  <c r="AH1328" i="23" s="1"/>
  <c r="AH1329" i="23" a="1"/>
  <c r="AH1329" i="23" s="1"/>
  <c r="AI1320" i="23"/>
  <c r="AI1321" i="23"/>
  <c r="AI1322" i="23"/>
  <c r="AI1323" i="23"/>
  <c r="AI1324" i="23"/>
  <c r="AI1325" i="23"/>
  <c r="AI1326" i="23"/>
  <c r="AI1327" i="23"/>
  <c r="AI1328" i="23"/>
  <c r="AI1329" i="23"/>
  <c r="AJ1320" i="23"/>
  <c r="AJ1321" i="23"/>
  <c r="AJ1322" i="23"/>
  <c r="AJ1323" i="23"/>
  <c r="AJ1324" i="23"/>
  <c r="AJ1325" i="23"/>
  <c r="AJ1326" i="23"/>
  <c r="AJ1327" i="23"/>
  <c r="AJ1328" i="23"/>
  <c r="AJ1329" i="23"/>
  <c r="AK1320" i="23"/>
  <c r="AK1321" i="23"/>
  <c r="AK1322" i="23"/>
  <c r="AK1323" i="23"/>
  <c r="AK1324" i="23"/>
  <c r="AK1325" i="23"/>
  <c r="AK1326" i="23"/>
  <c r="AK1327" i="23"/>
  <c r="AK1328" i="23"/>
  <c r="AK1329" i="23"/>
  <c r="AH1319" i="23" a="1"/>
  <c r="AH1319" i="23" s="1"/>
  <c r="AI1319" i="23"/>
  <c r="AJ1319" i="23"/>
  <c r="AK1319" i="23"/>
  <c r="AH1309" i="23" l="1" a="1"/>
  <c r="AH1309" i="23" s="1"/>
  <c r="AH1310" i="23" a="1"/>
  <c r="AH1310" i="23" s="1"/>
  <c r="AH1311" i="23" a="1"/>
  <c r="AH1311" i="23" s="1"/>
  <c r="AH1312" i="23" a="1"/>
  <c r="AH1312" i="23" s="1"/>
  <c r="AH1313" i="23" a="1"/>
  <c r="AH1313" i="23" s="1"/>
  <c r="AH1314" i="23" a="1"/>
  <c r="AH1314" i="23" s="1"/>
  <c r="AH1315" i="23" a="1"/>
  <c r="AH1315" i="23" s="1"/>
  <c r="AH1316" i="23" a="1"/>
  <c r="AH1316" i="23" s="1"/>
  <c r="AH1317" i="23" a="1"/>
  <c r="AH1317" i="23" s="1"/>
  <c r="AH1318" i="23" a="1"/>
  <c r="AH1318" i="23" s="1"/>
  <c r="AI1309" i="23"/>
  <c r="AI1310" i="23"/>
  <c r="AI1311" i="23"/>
  <c r="AI1312" i="23"/>
  <c r="AI1313" i="23"/>
  <c r="AI1314" i="23"/>
  <c r="AI1315" i="23"/>
  <c r="AI1316" i="23"/>
  <c r="AI1317" i="23"/>
  <c r="AI1318" i="23"/>
  <c r="AJ1309" i="23"/>
  <c r="AJ1310" i="23"/>
  <c r="AJ1311" i="23"/>
  <c r="AJ1312" i="23"/>
  <c r="AJ1313" i="23"/>
  <c r="AJ1314" i="23"/>
  <c r="AJ1315" i="23"/>
  <c r="AJ1316" i="23"/>
  <c r="AJ1317" i="23"/>
  <c r="AJ1318" i="23"/>
  <c r="AK1309" i="23"/>
  <c r="AK1310" i="23"/>
  <c r="AK1311" i="23"/>
  <c r="AK1312" i="23"/>
  <c r="AK1313" i="23"/>
  <c r="AK1314" i="23"/>
  <c r="AK1315" i="23"/>
  <c r="AK1316" i="23"/>
  <c r="AK1317" i="23"/>
  <c r="AK1318" i="23"/>
  <c r="AH1308" i="23" a="1"/>
  <c r="AH1308" i="23" s="1"/>
  <c r="AI1308" i="23"/>
  <c r="AJ1308" i="23"/>
  <c r="AK1308" i="23"/>
  <c r="AH1306" i="23" l="1" a="1"/>
  <c r="AH1306" i="23" s="1"/>
  <c r="AH1307" i="23" a="1"/>
  <c r="AH1307" i="23" s="1"/>
  <c r="AI1306" i="23"/>
  <c r="AI1307" i="23"/>
  <c r="AJ1306" i="23"/>
  <c r="AJ1307" i="23"/>
  <c r="AK1306" i="23"/>
  <c r="AK1307" i="23"/>
  <c r="AH1293" i="23" l="1" a="1"/>
  <c r="AH1293" i="23" s="1"/>
  <c r="AH1294" i="23" a="1"/>
  <c r="AH1294" i="23" s="1"/>
  <c r="AH1295" i="23" a="1"/>
  <c r="AH1295" i="23" s="1"/>
  <c r="AH1296" i="23" a="1"/>
  <c r="AH1296" i="23" s="1"/>
  <c r="AH1297" i="23" a="1"/>
  <c r="AH1297" i="23" s="1"/>
  <c r="AH1298" i="23" a="1"/>
  <c r="AH1298" i="23" s="1"/>
  <c r="AH1299" i="23" a="1"/>
  <c r="AH1299" i="23" s="1"/>
  <c r="AH1300" i="23" a="1"/>
  <c r="AH1300" i="23" s="1"/>
  <c r="AH1301" i="23" a="1"/>
  <c r="AH1301" i="23" s="1"/>
  <c r="AH1302" i="23" a="1"/>
  <c r="AH1302" i="23" s="1"/>
  <c r="AH1303" i="23" a="1"/>
  <c r="AH1303" i="23" s="1"/>
  <c r="AH1304" i="23" a="1"/>
  <c r="AH1304" i="23" s="1"/>
  <c r="AH1305" i="23" a="1"/>
  <c r="AH1305" i="23" s="1"/>
  <c r="AI1293" i="23"/>
  <c r="AI1294" i="23"/>
  <c r="AI1295" i="23"/>
  <c r="AI1296" i="23"/>
  <c r="AI1297" i="23"/>
  <c r="AI1298" i="23"/>
  <c r="AI1299" i="23"/>
  <c r="AI1300" i="23"/>
  <c r="AI1301" i="23"/>
  <c r="AI1302" i="23"/>
  <c r="AI1303" i="23"/>
  <c r="AI1304" i="23"/>
  <c r="AI1305" i="23"/>
  <c r="AJ1293" i="23"/>
  <c r="AJ1294" i="23"/>
  <c r="AJ1295" i="23"/>
  <c r="AJ1296" i="23"/>
  <c r="AJ1297" i="23"/>
  <c r="AJ1298" i="23"/>
  <c r="AJ1299" i="23"/>
  <c r="AJ1300" i="23"/>
  <c r="AJ1301" i="23"/>
  <c r="AJ1302" i="23"/>
  <c r="AJ1303" i="23"/>
  <c r="AJ1304" i="23"/>
  <c r="AJ1305" i="23"/>
  <c r="AK1293" i="23"/>
  <c r="AK1294" i="23"/>
  <c r="AK1295" i="23"/>
  <c r="AK1296" i="23"/>
  <c r="AK1297" i="23"/>
  <c r="AK1298" i="23"/>
  <c r="AK1299" i="23"/>
  <c r="AK1300" i="23"/>
  <c r="AK1301" i="23"/>
  <c r="AK1302" i="23"/>
  <c r="AK1303" i="23"/>
  <c r="AK1304" i="23"/>
  <c r="AK1305" i="23"/>
  <c r="AH1258" i="23" l="1" a="1"/>
  <c r="AH1258" i="23" s="1"/>
  <c r="AH1259" i="23" a="1"/>
  <c r="AH1259" i="23" s="1"/>
  <c r="AH1260" i="23" a="1"/>
  <c r="AH1260" i="23" s="1"/>
  <c r="AH1261" i="23" a="1"/>
  <c r="AH1261" i="23" s="1"/>
  <c r="AH1262" i="23" a="1"/>
  <c r="AH1262" i="23" s="1"/>
  <c r="AH1263" i="23" a="1"/>
  <c r="AH1263" i="23" s="1"/>
  <c r="AH1264" i="23" a="1"/>
  <c r="AH1264" i="23" s="1"/>
  <c r="AH1265" i="23" a="1"/>
  <c r="AH1265" i="23" s="1"/>
  <c r="AH1266" i="23" a="1"/>
  <c r="AH1266" i="23" s="1"/>
  <c r="AH1267" i="23" a="1"/>
  <c r="AH1267" i="23" s="1"/>
  <c r="AH1268" i="23" a="1"/>
  <c r="AH1268" i="23" s="1"/>
  <c r="AH1269" i="23" a="1"/>
  <c r="AH1269" i="23" s="1"/>
  <c r="AH1270" i="23" a="1"/>
  <c r="AH1270" i="23" s="1"/>
  <c r="AH1271" i="23" a="1"/>
  <c r="AH1271" i="23" s="1"/>
  <c r="AH1272" i="23" a="1"/>
  <c r="AH1272" i="23" s="1"/>
  <c r="AH1273" i="23" a="1"/>
  <c r="AH1273" i="23" s="1"/>
  <c r="AH1274" i="23" a="1"/>
  <c r="AH1274" i="23" s="1"/>
  <c r="AH1275" i="23" a="1"/>
  <c r="AH1275" i="23" s="1"/>
  <c r="AH1276" i="23" a="1"/>
  <c r="AH1276" i="23" s="1"/>
  <c r="AH1277" i="23" a="1"/>
  <c r="AH1277" i="23" s="1"/>
  <c r="AH1278" i="23" a="1"/>
  <c r="AH1278" i="23" s="1"/>
  <c r="AH1279" i="23" a="1"/>
  <c r="AH1279" i="23" s="1"/>
  <c r="AI1258" i="23"/>
  <c r="AI1259" i="23"/>
  <c r="AI1260" i="23"/>
  <c r="AI1261" i="23"/>
  <c r="AI1262" i="23"/>
  <c r="AI1263" i="23"/>
  <c r="AI1264" i="23"/>
  <c r="AI1265" i="23"/>
  <c r="AI1266" i="23"/>
  <c r="AI1267" i="23"/>
  <c r="AI1268" i="23"/>
  <c r="AI1269" i="23"/>
  <c r="AI1270" i="23"/>
  <c r="AI1271" i="23"/>
  <c r="AI1272" i="23"/>
  <c r="AI1273" i="23"/>
  <c r="AI1274" i="23"/>
  <c r="AI1275" i="23"/>
  <c r="AI1276" i="23"/>
  <c r="AI1277" i="23"/>
  <c r="AI1278" i="23"/>
  <c r="AI1279" i="23"/>
  <c r="AJ1258" i="23"/>
  <c r="AJ1259" i="23"/>
  <c r="AJ1260" i="23"/>
  <c r="AJ1261" i="23"/>
  <c r="AJ1262" i="23"/>
  <c r="AJ1263" i="23"/>
  <c r="AJ1264" i="23"/>
  <c r="AJ1265" i="23"/>
  <c r="AJ1266" i="23"/>
  <c r="AJ1267" i="23"/>
  <c r="AJ1268" i="23"/>
  <c r="AJ1269" i="23"/>
  <c r="AJ1270" i="23"/>
  <c r="AJ1271" i="23"/>
  <c r="AJ1272" i="23"/>
  <c r="AJ1273" i="23"/>
  <c r="AJ1274" i="23"/>
  <c r="AJ1275" i="23"/>
  <c r="AJ1276" i="23"/>
  <c r="AJ1277" i="23"/>
  <c r="AJ1278" i="23"/>
  <c r="AJ1279" i="23"/>
  <c r="AK1258" i="23"/>
  <c r="AK1259" i="23"/>
  <c r="AK1260" i="23"/>
  <c r="AK1261" i="23"/>
  <c r="AK1262" i="23"/>
  <c r="AK1263" i="23"/>
  <c r="AK1264" i="23"/>
  <c r="AK1265" i="23"/>
  <c r="AK1266" i="23"/>
  <c r="AK1267" i="23"/>
  <c r="AK1268" i="23"/>
  <c r="AK1269" i="23"/>
  <c r="AK1270" i="23"/>
  <c r="AK1271" i="23"/>
  <c r="AK1272" i="23"/>
  <c r="AK1273" i="23"/>
  <c r="AK1274" i="23"/>
  <c r="AK1275" i="23"/>
  <c r="AK1276" i="23"/>
  <c r="AK1277" i="23"/>
  <c r="AK1278" i="23"/>
  <c r="AK1279" i="23"/>
  <c r="AH1254" i="23" a="1"/>
  <c r="AH1254" i="23" s="1"/>
  <c r="AH1255" i="23" a="1"/>
  <c r="AH1255" i="23" s="1"/>
  <c r="AH1256" i="23" a="1"/>
  <c r="AH1256" i="23" s="1"/>
  <c r="AH1257" i="23" a="1"/>
  <c r="AH1257" i="23" s="1"/>
  <c r="AH1280" i="23" a="1"/>
  <c r="AH1280" i="23" s="1"/>
  <c r="AH1281" i="23" a="1"/>
  <c r="AH1281" i="23" s="1"/>
  <c r="AH1282" i="23" a="1"/>
  <c r="AH1282" i="23" s="1"/>
  <c r="AH1283" i="23" a="1"/>
  <c r="AH1283" i="23" s="1"/>
  <c r="AH1284" i="23" a="1"/>
  <c r="AH1284" i="23" s="1"/>
  <c r="AH1285" i="23" a="1"/>
  <c r="AH1285" i="23" s="1"/>
  <c r="AH1286" i="23" a="1"/>
  <c r="AH1286" i="23" s="1"/>
  <c r="AH1287" i="23" a="1"/>
  <c r="AH1287" i="23" s="1"/>
  <c r="AH1288" i="23" a="1"/>
  <c r="AH1288" i="23" s="1"/>
  <c r="AH1289" i="23" a="1"/>
  <c r="AH1289" i="23" s="1"/>
  <c r="AI1254" i="23"/>
  <c r="AI1255" i="23"/>
  <c r="AI1256" i="23"/>
  <c r="AI1257" i="23"/>
  <c r="AI1280" i="23"/>
  <c r="AI1281" i="23"/>
  <c r="AI1282" i="23"/>
  <c r="AI1283" i="23"/>
  <c r="AI1284" i="23"/>
  <c r="AI1285" i="23"/>
  <c r="AI1286" i="23"/>
  <c r="AI1287" i="23"/>
  <c r="AI1288" i="23"/>
  <c r="AI1289" i="23"/>
  <c r="AJ1254" i="23"/>
  <c r="AJ1255" i="23"/>
  <c r="AJ1256" i="23"/>
  <c r="AJ1257" i="23"/>
  <c r="AJ1280" i="23"/>
  <c r="AJ1281" i="23"/>
  <c r="AJ1282" i="23"/>
  <c r="AJ1283" i="23"/>
  <c r="AJ1284" i="23"/>
  <c r="AJ1285" i="23"/>
  <c r="AJ1286" i="23"/>
  <c r="AJ1287" i="23"/>
  <c r="AJ1288" i="23"/>
  <c r="AJ1289" i="23"/>
  <c r="AK1254" i="23"/>
  <c r="AK1255" i="23"/>
  <c r="AK1256" i="23"/>
  <c r="AK1257" i="23"/>
  <c r="AK1280" i="23"/>
  <c r="AK1281" i="23"/>
  <c r="AK1282" i="23"/>
  <c r="AK1283" i="23"/>
  <c r="AK1284" i="23"/>
  <c r="AK1285" i="23"/>
  <c r="AK1286" i="23"/>
  <c r="AK1287" i="23"/>
  <c r="AK1288" i="23"/>
  <c r="AK1289" i="23"/>
  <c r="AH1290" i="23" a="1"/>
  <c r="AH1290" i="23" s="1"/>
  <c r="AH1291" i="23" a="1"/>
  <c r="AH1291" i="23" s="1"/>
  <c r="AI1290" i="23"/>
  <c r="AI1291" i="23"/>
  <c r="AJ1290" i="23"/>
  <c r="AJ1291" i="23"/>
  <c r="AK1290" i="23"/>
  <c r="AK1291" i="23"/>
  <c r="AH31" i="88" l="1" a="1"/>
  <c r="AH31" i="88" s="1"/>
  <c r="AI31" i="88"/>
  <c r="AJ31" i="88"/>
  <c r="AK31" i="88"/>
  <c r="AH63" i="20" a="1"/>
  <c r="AH63" i="20" s="1"/>
  <c r="AH64" i="20" a="1"/>
  <c r="AH64" i="20" s="1"/>
  <c r="AI63" i="20"/>
  <c r="AI64" i="20"/>
  <c r="AJ63" i="20"/>
  <c r="AJ64" i="20"/>
  <c r="AK63" i="20"/>
  <c r="AK64" i="20"/>
  <c r="AH62" i="20" a="1"/>
  <c r="AH62" i="20" s="1"/>
  <c r="AI62" i="20"/>
  <c r="AJ62" i="20"/>
  <c r="AK62" i="20"/>
  <c r="AH197" i="22" l="1" a="1"/>
  <c r="AH197" i="22" s="1"/>
  <c r="AI197" i="22"/>
  <c r="AJ197" i="22"/>
  <c r="AK197" i="22"/>
  <c r="AH196" i="22" a="1"/>
  <c r="AH196" i="22" s="1"/>
  <c r="AI196" i="22"/>
  <c r="AJ196" i="22"/>
  <c r="AK196" i="22"/>
  <c r="AH195" i="22" a="1"/>
  <c r="AH195" i="22" s="1"/>
  <c r="AI195" i="22"/>
  <c r="AJ195" i="22"/>
  <c r="AK195" i="22"/>
  <c r="AH194" i="22" a="1"/>
  <c r="AH194" i="22" s="1"/>
  <c r="AI194" i="22"/>
  <c r="AJ194" i="22"/>
  <c r="AK194" i="22"/>
  <c r="AH1292" i="23" a="1"/>
  <c r="AH1292" i="23" s="1"/>
  <c r="AI1292" i="23"/>
  <c r="AJ1292" i="23"/>
  <c r="AK1292" i="23"/>
  <c r="AH193" i="22" l="1" a="1"/>
  <c r="AH193" i="22" s="1"/>
  <c r="AI193" i="22"/>
  <c r="AJ193" i="22"/>
  <c r="AK193" i="22"/>
  <c r="AH1253" i="23" a="1"/>
  <c r="AH1253" i="23" s="1"/>
  <c r="AI1253" i="23"/>
  <c r="AJ1253" i="23"/>
  <c r="AK1253" i="23"/>
  <c r="AH1075" i="23" a="1"/>
  <c r="AH1075" i="23" s="1"/>
  <c r="AI1075" i="23"/>
  <c r="AJ1075" i="23"/>
  <c r="AK1075" i="23"/>
  <c r="AH1252" i="23" l="1" a="1"/>
  <c r="AH1252" i="23" s="1"/>
  <c r="AI1252" i="23"/>
  <c r="AJ1252" i="23"/>
  <c r="AK1252" i="23"/>
  <c r="AH192" i="22" l="1" a="1"/>
  <c r="AH192" i="22" s="1"/>
  <c r="AI192" i="22"/>
  <c r="AJ192" i="22"/>
  <c r="AK192" i="22"/>
  <c r="AH191" i="22" a="1"/>
  <c r="AH191" i="22" s="1"/>
  <c r="AI191" i="22"/>
  <c r="AJ191" i="22"/>
  <c r="AK191" i="22"/>
  <c r="AH190" i="22" a="1"/>
  <c r="AH190" i="22" s="1"/>
  <c r="AI190" i="22"/>
  <c r="AJ190" i="22"/>
  <c r="AK190" i="22"/>
  <c r="AH494" i="23" a="1"/>
  <c r="AH494" i="23" s="1"/>
  <c r="AI494" i="23"/>
  <c r="AJ494" i="23"/>
  <c r="AK494" i="23"/>
  <c r="AH1170" i="23" a="1"/>
  <c r="AH1170" i="23" s="1"/>
  <c r="AH1171" i="23" a="1"/>
  <c r="AH1171" i="23" s="1"/>
  <c r="AH1172" i="23" a="1"/>
  <c r="AH1172" i="23" s="1"/>
  <c r="AH1173" i="23" a="1"/>
  <c r="AH1173" i="23" s="1"/>
  <c r="AH1174" i="23" a="1"/>
  <c r="AH1174" i="23" s="1"/>
  <c r="AH1175" i="23" a="1"/>
  <c r="AH1175" i="23" s="1"/>
  <c r="AH1176" i="23" a="1"/>
  <c r="AH1176" i="23" s="1"/>
  <c r="AI1170" i="23"/>
  <c r="AI1171" i="23"/>
  <c r="AI1172" i="23"/>
  <c r="AI1173" i="23"/>
  <c r="AI1174" i="23"/>
  <c r="AI1175" i="23"/>
  <c r="AI1176" i="23"/>
  <c r="AJ1170" i="23"/>
  <c r="AJ1171" i="23"/>
  <c r="AJ1172" i="23"/>
  <c r="AJ1173" i="23"/>
  <c r="AJ1174" i="23"/>
  <c r="AJ1175" i="23"/>
  <c r="AJ1176" i="23"/>
  <c r="AK1170" i="23"/>
  <c r="AK1171" i="23"/>
  <c r="AK1172" i="23"/>
  <c r="AK1173" i="23"/>
  <c r="AK1174" i="23"/>
  <c r="AK1175" i="23"/>
  <c r="AK1176" i="23"/>
  <c r="AH1168" i="23" a="1"/>
  <c r="AH1168" i="23" s="1"/>
  <c r="AH1169" i="23" a="1"/>
  <c r="AH1169" i="23" s="1"/>
  <c r="AH1177" i="23" a="1"/>
  <c r="AH1177" i="23" s="1"/>
  <c r="AH1178" i="23" a="1"/>
  <c r="AH1178" i="23" s="1"/>
  <c r="AH1179" i="23" a="1"/>
  <c r="AH1179" i="23" s="1"/>
  <c r="AH1180" i="23" a="1"/>
  <c r="AH1180" i="23" s="1"/>
  <c r="AH1181" i="23" a="1"/>
  <c r="AH1181" i="23" s="1"/>
  <c r="AH1182" i="23" a="1"/>
  <c r="AH1182" i="23" s="1"/>
  <c r="AH1183" i="23" a="1"/>
  <c r="AH1183" i="23" s="1"/>
  <c r="AI1168" i="23"/>
  <c r="AI1169" i="23"/>
  <c r="AI1177" i="23"/>
  <c r="AI1178" i="23"/>
  <c r="AI1179" i="23"/>
  <c r="AI1180" i="23"/>
  <c r="AI1181" i="23"/>
  <c r="AI1182" i="23"/>
  <c r="AI1183" i="23"/>
  <c r="AJ1168" i="23"/>
  <c r="AJ1169" i="23"/>
  <c r="AJ1177" i="23"/>
  <c r="AJ1178" i="23"/>
  <c r="AJ1179" i="23"/>
  <c r="AJ1180" i="23"/>
  <c r="AJ1181" i="23"/>
  <c r="AJ1182" i="23"/>
  <c r="AJ1183" i="23"/>
  <c r="AK1168" i="23"/>
  <c r="AK1169" i="23"/>
  <c r="AK1177" i="23"/>
  <c r="AK1178" i="23"/>
  <c r="AK1179" i="23"/>
  <c r="AK1180" i="23"/>
  <c r="AK1181" i="23"/>
  <c r="AK1182" i="23"/>
  <c r="AK1183" i="23"/>
  <c r="AH1145" i="23" a="1"/>
  <c r="AH1145" i="23" s="1"/>
  <c r="AH1146" i="23" a="1"/>
  <c r="AH1146" i="23" s="1"/>
  <c r="AH1147" i="23" a="1"/>
  <c r="AH1147" i="23" s="1"/>
  <c r="AH1148" i="23" a="1"/>
  <c r="AH1148" i="23" s="1"/>
  <c r="AH1149" i="23" a="1"/>
  <c r="AH1149" i="23" s="1"/>
  <c r="AH1150" i="23" a="1"/>
  <c r="AH1150" i="23" s="1"/>
  <c r="AH1151" i="23" a="1"/>
  <c r="AH1151" i="23" s="1"/>
  <c r="AH1152" i="23" a="1"/>
  <c r="AH1152" i="23" s="1"/>
  <c r="AH1153" i="23" a="1"/>
  <c r="AH1153" i="23" s="1"/>
  <c r="AH1154" i="23" a="1"/>
  <c r="AH1154" i="23" s="1"/>
  <c r="AH1155" i="23" a="1"/>
  <c r="AH1155" i="23" s="1"/>
  <c r="AH1156" i="23" a="1"/>
  <c r="AH1156" i="23" s="1"/>
  <c r="AH1157" i="23" a="1"/>
  <c r="AH1157" i="23" s="1"/>
  <c r="AH1158" i="23" a="1"/>
  <c r="AH1158" i="23" s="1"/>
  <c r="AH1159" i="23" a="1"/>
  <c r="AH1159" i="23" s="1"/>
  <c r="AH1160" i="23" a="1"/>
  <c r="AH1160" i="23" s="1"/>
  <c r="AI1145" i="23"/>
  <c r="AI1146" i="23"/>
  <c r="AI1147" i="23"/>
  <c r="AI1148" i="23"/>
  <c r="AI1149" i="23"/>
  <c r="AI1150" i="23"/>
  <c r="AI1151" i="23"/>
  <c r="AI1152" i="23"/>
  <c r="AI1153" i="23"/>
  <c r="AI1154" i="23"/>
  <c r="AI1155" i="23"/>
  <c r="AI1156" i="23"/>
  <c r="AI1157" i="23"/>
  <c r="AI1158" i="23"/>
  <c r="AI1159" i="23"/>
  <c r="AI1160" i="23"/>
  <c r="AJ1145" i="23"/>
  <c r="AJ1146" i="23"/>
  <c r="AJ1147" i="23"/>
  <c r="AJ1148" i="23"/>
  <c r="AJ1149" i="23"/>
  <c r="AJ1150" i="23"/>
  <c r="AJ1151" i="23"/>
  <c r="AJ1152" i="23"/>
  <c r="AJ1153" i="23"/>
  <c r="AJ1154" i="23"/>
  <c r="AJ1155" i="23"/>
  <c r="AJ1156" i="23"/>
  <c r="AJ1157" i="23"/>
  <c r="AJ1158" i="23"/>
  <c r="AJ1159" i="23"/>
  <c r="AJ1160" i="23"/>
  <c r="AK1145" i="23"/>
  <c r="AK1146" i="23"/>
  <c r="AK1147" i="23"/>
  <c r="AK1148" i="23"/>
  <c r="AK1149" i="23"/>
  <c r="AK1150" i="23"/>
  <c r="AK1151" i="23"/>
  <c r="AK1152" i="23"/>
  <c r="AK1153" i="23"/>
  <c r="AK1154" i="23"/>
  <c r="AK1155" i="23"/>
  <c r="AK1156" i="23"/>
  <c r="AK1157" i="23"/>
  <c r="AK1158" i="23"/>
  <c r="AK1159" i="23"/>
  <c r="AK1160" i="23"/>
  <c r="AH1161" i="23" a="1"/>
  <c r="AH1161" i="23" s="1"/>
  <c r="AH1162" i="23" a="1"/>
  <c r="AH1162" i="23" s="1"/>
  <c r="AH1163" i="23" a="1"/>
  <c r="AH1163" i="23" s="1"/>
  <c r="AH1164" i="23" a="1"/>
  <c r="AH1164" i="23" s="1"/>
  <c r="AH1165" i="23" a="1"/>
  <c r="AH1165" i="23" s="1"/>
  <c r="AH1166" i="23" a="1"/>
  <c r="AH1166" i="23" s="1"/>
  <c r="AH1167" i="23" a="1"/>
  <c r="AH1167" i="23" s="1"/>
  <c r="AH1184" i="23" a="1"/>
  <c r="AH1184" i="23" s="1"/>
  <c r="AI1161" i="23"/>
  <c r="AI1162" i="23"/>
  <c r="AI1163" i="23"/>
  <c r="AI1164" i="23"/>
  <c r="AI1165" i="23"/>
  <c r="AI1166" i="23"/>
  <c r="AI1167" i="23"/>
  <c r="AI1184" i="23"/>
  <c r="AJ1161" i="23"/>
  <c r="AJ1162" i="23"/>
  <c r="AJ1163" i="23"/>
  <c r="AJ1164" i="23"/>
  <c r="AJ1165" i="23"/>
  <c r="AJ1166" i="23"/>
  <c r="AJ1167" i="23"/>
  <c r="AJ1184" i="23"/>
  <c r="AK1161" i="23"/>
  <c r="AK1162" i="23"/>
  <c r="AK1163" i="23"/>
  <c r="AK1164" i="23"/>
  <c r="AK1165" i="23"/>
  <c r="AK1166" i="23"/>
  <c r="AK1167" i="23"/>
  <c r="AK1184" i="23"/>
  <c r="AH1185" i="23" a="1"/>
  <c r="AH1185" i="23" s="1"/>
  <c r="AH1186" i="23" a="1"/>
  <c r="AH1186" i="23" s="1"/>
  <c r="AH1187" i="23" a="1"/>
  <c r="AH1187" i="23" s="1"/>
  <c r="AH1188" i="23" a="1"/>
  <c r="AH1188" i="23" s="1"/>
  <c r="AI1185" i="23"/>
  <c r="AI1186" i="23"/>
  <c r="AI1187" i="23"/>
  <c r="AI1188" i="23"/>
  <c r="AJ1185" i="23"/>
  <c r="AJ1186" i="23"/>
  <c r="AJ1187" i="23"/>
  <c r="AJ1188" i="23"/>
  <c r="AK1185" i="23"/>
  <c r="AK1186" i="23"/>
  <c r="AK1187" i="23"/>
  <c r="AK1188" i="23"/>
  <c r="AH1189" i="23" a="1"/>
  <c r="AH1189" i="23" s="1"/>
  <c r="AI1189" i="23"/>
  <c r="AJ1189" i="23"/>
  <c r="AK1189" i="23"/>
  <c r="AH1144" i="23" a="1"/>
  <c r="AH1144" i="23" s="1"/>
  <c r="AI1144" i="23"/>
  <c r="AJ1144" i="23"/>
  <c r="AK1144" i="23"/>
  <c r="AH1209" i="23" a="1"/>
  <c r="AH1209" i="23" s="1"/>
  <c r="AH1210" i="23" a="1"/>
  <c r="AH1210" i="23" s="1"/>
  <c r="AH1211" i="23" a="1"/>
  <c r="AH1211" i="23" s="1"/>
  <c r="AH1212" i="23" a="1"/>
  <c r="AH1212" i="23" s="1"/>
  <c r="AH1213" i="23" a="1"/>
  <c r="AH1213" i="23" s="1"/>
  <c r="AH1214" i="23" a="1"/>
  <c r="AH1214" i="23" s="1"/>
  <c r="AH1215" i="23" a="1"/>
  <c r="AH1215" i="23" s="1"/>
  <c r="AH1216" i="23" a="1"/>
  <c r="AH1216" i="23" s="1"/>
  <c r="AI1209" i="23"/>
  <c r="AI1210" i="23"/>
  <c r="AI1211" i="23"/>
  <c r="AI1212" i="23"/>
  <c r="AI1213" i="23"/>
  <c r="AI1214" i="23"/>
  <c r="AI1215" i="23"/>
  <c r="AI1216" i="23"/>
  <c r="AJ1209" i="23"/>
  <c r="AJ1210" i="23"/>
  <c r="AJ1211" i="23"/>
  <c r="AJ1212" i="23"/>
  <c r="AJ1213" i="23"/>
  <c r="AJ1214" i="23"/>
  <c r="AJ1215" i="23"/>
  <c r="AJ1216" i="23"/>
  <c r="AK1209" i="23"/>
  <c r="AK1210" i="23"/>
  <c r="AK1211" i="23"/>
  <c r="AK1212" i="23"/>
  <c r="AK1213" i="23"/>
  <c r="AK1214" i="23"/>
  <c r="AK1215" i="23"/>
  <c r="AK1216" i="23"/>
  <c r="AH1208" i="23" a="1"/>
  <c r="AH1208" i="23" s="1"/>
  <c r="AH1217" i="23" a="1"/>
  <c r="AH1217" i="23" s="1"/>
  <c r="AH1218" i="23" a="1"/>
  <c r="AH1218" i="23" s="1"/>
  <c r="AH1219" i="23" a="1"/>
  <c r="AH1219" i="23" s="1"/>
  <c r="AH1220" i="23" a="1"/>
  <c r="AH1220" i="23" s="1"/>
  <c r="AI1208" i="23"/>
  <c r="AI1217" i="23"/>
  <c r="AI1218" i="23"/>
  <c r="AI1219" i="23"/>
  <c r="AI1220" i="23"/>
  <c r="AJ1208" i="23"/>
  <c r="AJ1217" i="23"/>
  <c r="AJ1218" i="23"/>
  <c r="AJ1219" i="23"/>
  <c r="AJ1220" i="23"/>
  <c r="AK1208" i="23"/>
  <c r="AK1217" i="23"/>
  <c r="AK1218" i="23"/>
  <c r="AK1219" i="23"/>
  <c r="AK1220" i="23"/>
  <c r="AH1206" i="23" a="1"/>
  <c r="AH1206" i="23" s="1"/>
  <c r="AH1207" i="23" a="1"/>
  <c r="AH1207" i="23" s="1"/>
  <c r="AI1206" i="23"/>
  <c r="AI1207" i="23"/>
  <c r="AJ1206" i="23"/>
  <c r="AJ1207" i="23"/>
  <c r="AK1206" i="23"/>
  <c r="AK1207" i="23"/>
  <c r="AH1205" i="23" a="1"/>
  <c r="AH1205" i="23" s="1"/>
  <c r="AI1205" i="23"/>
  <c r="AJ1205" i="23"/>
  <c r="AK1205" i="23"/>
  <c r="AH1191" i="23" l="1" a="1"/>
  <c r="AH1191" i="23" s="1"/>
  <c r="AH1192" i="23" a="1"/>
  <c r="AH1192" i="23" s="1"/>
  <c r="AH1193" i="23" a="1"/>
  <c r="AH1193" i="23" s="1"/>
  <c r="AH1194" i="23" a="1"/>
  <c r="AH1194" i="23" s="1"/>
  <c r="AH1195" i="23" a="1"/>
  <c r="AH1195" i="23" s="1"/>
  <c r="AH1196" i="23" a="1"/>
  <c r="AH1196" i="23" s="1"/>
  <c r="AH1197" i="23" a="1"/>
  <c r="AH1197" i="23" s="1"/>
  <c r="AH1198" i="23" a="1"/>
  <c r="AH1198" i="23" s="1"/>
  <c r="AI1191" i="23"/>
  <c r="AI1192" i="23"/>
  <c r="AI1193" i="23"/>
  <c r="AI1194" i="23"/>
  <c r="AI1195" i="23"/>
  <c r="AI1196" i="23"/>
  <c r="AI1197" i="23"/>
  <c r="AI1198" i="23"/>
  <c r="AJ1191" i="23"/>
  <c r="AJ1192" i="23"/>
  <c r="AJ1193" i="23"/>
  <c r="AJ1194" i="23"/>
  <c r="AJ1195" i="23"/>
  <c r="AJ1196" i="23"/>
  <c r="AJ1197" i="23"/>
  <c r="AJ1198" i="23"/>
  <c r="AK1191" i="23"/>
  <c r="AK1192" i="23"/>
  <c r="AK1193" i="23"/>
  <c r="AK1194" i="23"/>
  <c r="AK1195" i="23"/>
  <c r="AK1196" i="23"/>
  <c r="AK1197" i="23"/>
  <c r="AK1198" i="23"/>
  <c r="AH1199" i="23" a="1"/>
  <c r="AH1199" i="23" s="1"/>
  <c r="AH1200" i="23" a="1"/>
  <c r="AH1200" i="23" s="1"/>
  <c r="AH1201" i="23" a="1"/>
  <c r="AH1201" i="23" s="1"/>
  <c r="AH1202" i="23" a="1"/>
  <c r="AH1202" i="23" s="1"/>
  <c r="AI1199" i="23"/>
  <c r="AI1200" i="23"/>
  <c r="AI1201" i="23"/>
  <c r="AI1202" i="23"/>
  <c r="AJ1199" i="23"/>
  <c r="AJ1200" i="23"/>
  <c r="AJ1201" i="23"/>
  <c r="AJ1202" i="23"/>
  <c r="AK1199" i="23"/>
  <c r="AK1200" i="23"/>
  <c r="AK1201" i="23"/>
  <c r="AK1202" i="23"/>
  <c r="AH1190" i="23" a="1"/>
  <c r="AH1190" i="23" s="1"/>
  <c r="AH1203" i="23" a="1"/>
  <c r="AH1203" i="23" s="1"/>
  <c r="AH1204" i="23" a="1"/>
  <c r="AH1204" i="23" s="1"/>
  <c r="AI1190" i="23"/>
  <c r="AI1203" i="23"/>
  <c r="AI1204" i="23"/>
  <c r="AJ1190" i="23"/>
  <c r="AJ1203" i="23"/>
  <c r="AJ1204" i="23"/>
  <c r="AK1190" i="23"/>
  <c r="AK1203" i="23"/>
  <c r="AK1204" i="23"/>
  <c r="AH1138" i="23" l="1" a="1"/>
  <c r="AH1138" i="23" s="1"/>
  <c r="AH1139" i="23" a="1"/>
  <c r="AH1139" i="23" s="1"/>
  <c r="AH1140" i="23" a="1"/>
  <c r="AH1140" i="23" s="1"/>
  <c r="AH1141" i="23" a="1"/>
  <c r="AH1141" i="23" s="1"/>
  <c r="AI1138" i="23"/>
  <c r="AI1139" i="23"/>
  <c r="AI1140" i="23"/>
  <c r="AI1141" i="23"/>
  <c r="AJ1138" i="23"/>
  <c r="AJ1139" i="23"/>
  <c r="AJ1140" i="23"/>
  <c r="AJ1141" i="23"/>
  <c r="AK1138" i="23"/>
  <c r="AK1139" i="23"/>
  <c r="AK1140" i="23"/>
  <c r="AK1141" i="23"/>
  <c r="AH1142" i="23" a="1"/>
  <c r="AH1142" i="23" s="1"/>
  <c r="AH1143" i="23" a="1"/>
  <c r="AH1143" i="23" s="1"/>
  <c r="AI1142" i="23"/>
  <c r="AI1143" i="23"/>
  <c r="AJ1142" i="23"/>
  <c r="AJ1143" i="23"/>
  <c r="AK1142" i="23"/>
  <c r="AK1143" i="23"/>
  <c r="AH1137" i="23" a="1"/>
  <c r="AH1137" i="23" s="1"/>
  <c r="AI1137" i="23"/>
  <c r="AJ1137" i="23"/>
  <c r="AK1137" i="23"/>
  <c r="AH1135" i="23" l="1" a="1"/>
  <c r="AH1135" i="23" s="1"/>
  <c r="AH1136" i="23" a="1"/>
  <c r="AH1136" i="23" s="1"/>
  <c r="AI1135" i="23"/>
  <c r="AI1136" i="23"/>
  <c r="AJ1135" i="23"/>
  <c r="AJ1136" i="23"/>
  <c r="AK1135" i="23"/>
  <c r="AK1136" i="23"/>
  <c r="AH1134" i="23" a="1"/>
  <c r="AH1134" i="23" s="1"/>
  <c r="AI1134" i="23"/>
  <c r="AJ1134" i="23"/>
  <c r="AK1134" i="23"/>
  <c r="AH1127" i="23" l="1" a="1"/>
  <c r="AH1127" i="23" s="1"/>
  <c r="AH1128" i="23" a="1"/>
  <c r="AH1128" i="23" s="1"/>
  <c r="AH1129" i="23" a="1"/>
  <c r="AH1129" i="23" s="1"/>
  <c r="AH1130" i="23" a="1"/>
  <c r="AH1130" i="23" s="1"/>
  <c r="AH1131" i="23" a="1"/>
  <c r="AH1131" i="23" s="1"/>
  <c r="AH1132" i="23" a="1"/>
  <c r="AH1132" i="23" s="1"/>
  <c r="AH1133" i="23" a="1"/>
  <c r="AH1133" i="23" s="1"/>
  <c r="AI1127" i="23"/>
  <c r="AI1128" i="23"/>
  <c r="AI1129" i="23"/>
  <c r="AI1130" i="23"/>
  <c r="AI1131" i="23"/>
  <c r="AI1132" i="23"/>
  <c r="AI1133" i="23"/>
  <c r="AJ1127" i="23"/>
  <c r="AJ1128" i="23"/>
  <c r="AJ1129" i="23"/>
  <c r="AJ1130" i="23"/>
  <c r="AJ1131" i="23"/>
  <c r="AJ1132" i="23"/>
  <c r="AJ1133" i="23"/>
  <c r="AK1127" i="23"/>
  <c r="AK1128" i="23"/>
  <c r="AK1129" i="23"/>
  <c r="AK1130" i="23"/>
  <c r="AK1131" i="23"/>
  <c r="AK1132" i="23"/>
  <c r="AK1133" i="23"/>
  <c r="AH1113" i="23" a="1"/>
  <c r="AH1113" i="23" s="1"/>
  <c r="AH1114" i="23" a="1"/>
  <c r="AH1114" i="23" s="1"/>
  <c r="AH1115" i="23" a="1"/>
  <c r="AH1115" i="23" s="1"/>
  <c r="AH1116" i="23" a="1"/>
  <c r="AH1116" i="23" s="1"/>
  <c r="AH1117" i="23" a="1"/>
  <c r="AH1117" i="23" s="1"/>
  <c r="AH1118" i="23" a="1"/>
  <c r="AH1118" i="23" s="1"/>
  <c r="AH1119" i="23" a="1"/>
  <c r="AH1119" i="23" s="1"/>
  <c r="AH1120" i="23" a="1"/>
  <c r="AH1120" i="23" s="1"/>
  <c r="AH1121" i="23" a="1"/>
  <c r="AH1121" i="23" s="1"/>
  <c r="AH1122" i="23" a="1"/>
  <c r="AH1122" i="23" s="1"/>
  <c r="AH1123" i="23" a="1"/>
  <c r="AH1123" i="23" s="1"/>
  <c r="AH1124" i="23" a="1"/>
  <c r="AH1124" i="23" s="1"/>
  <c r="AH1125" i="23" a="1"/>
  <c r="AH1125" i="23" s="1"/>
  <c r="AH1126" i="23" a="1"/>
  <c r="AH1126" i="23" s="1"/>
  <c r="AI1113" i="23"/>
  <c r="AI1114" i="23"/>
  <c r="AI1115" i="23"/>
  <c r="AI1116" i="23"/>
  <c r="AI1117" i="23"/>
  <c r="AI1118" i="23"/>
  <c r="AI1119" i="23"/>
  <c r="AI1120" i="23"/>
  <c r="AI1121" i="23"/>
  <c r="AI1122" i="23"/>
  <c r="AI1123" i="23"/>
  <c r="AI1124" i="23"/>
  <c r="AI1125" i="23"/>
  <c r="AI1126" i="23"/>
  <c r="AJ1113" i="23"/>
  <c r="AJ1114" i="23"/>
  <c r="AJ1115" i="23"/>
  <c r="AJ1116" i="23"/>
  <c r="AJ1117" i="23"/>
  <c r="AJ1118" i="23"/>
  <c r="AJ1119" i="23"/>
  <c r="AJ1120" i="23"/>
  <c r="AJ1121" i="23"/>
  <c r="AJ1122" i="23"/>
  <c r="AJ1123" i="23"/>
  <c r="AJ1124" i="23"/>
  <c r="AJ1125" i="23"/>
  <c r="AJ1126" i="23"/>
  <c r="AK1113" i="23"/>
  <c r="AK1114" i="23"/>
  <c r="AK1115" i="23"/>
  <c r="AK1116" i="23"/>
  <c r="AK1117" i="23"/>
  <c r="AK1118" i="23"/>
  <c r="AK1119" i="23"/>
  <c r="AK1120" i="23"/>
  <c r="AK1121" i="23"/>
  <c r="AK1122" i="23"/>
  <c r="AK1123" i="23"/>
  <c r="AK1124" i="23"/>
  <c r="AK1125" i="23"/>
  <c r="AK1126" i="23"/>
  <c r="AH1112" i="23" a="1"/>
  <c r="AH1112" i="23" s="1"/>
  <c r="AI1112" i="23"/>
  <c r="AJ1112" i="23"/>
  <c r="AK1112" i="23"/>
  <c r="AH1098" i="23" l="1" a="1"/>
  <c r="AH1098" i="23" s="1"/>
  <c r="AH1099" i="23" a="1"/>
  <c r="AH1099" i="23" s="1"/>
  <c r="AH1100" i="23" a="1"/>
  <c r="AH1100" i="23" s="1"/>
  <c r="AH1101" i="23" a="1"/>
  <c r="AH1101" i="23" s="1"/>
  <c r="AH1102" i="23" a="1"/>
  <c r="AH1102" i="23" s="1"/>
  <c r="AH1103" i="23" a="1"/>
  <c r="AH1103" i="23" s="1"/>
  <c r="AH1104" i="23" a="1"/>
  <c r="AH1104" i="23" s="1"/>
  <c r="AH1105" i="23" a="1"/>
  <c r="AH1105" i="23" s="1"/>
  <c r="AH1106" i="23" a="1"/>
  <c r="AH1106" i="23" s="1"/>
  <c r="AH1107" i="23" a="1"/>
  <c r="AH1107" i="23" s="1"/>
  <c r="AH1108" i="23" a="1"/>
  <c r="AH1108" i="23" s="1"/>
  <c r="AH1109" i="23" a="1"/>
  <c r="AH1109" i="23" s="1"/>
  <c r="AH1110" i="23" a="1"/>
  <c r="AH1110" i="23" s="1"/>
  <c r="AH1111" i="23" a="1"/>
  <c r="AH1111" i="23" s="1"/>
  <c r="AI1098" i="23"/>
  <c r="AI1099" i="23"/>
  <c r="AI1100" i="23"/>
  <c r="AI1101" i="23"/>
  <c r="AI1102" i="23"/>
  <c r="AI1103" i="23"/>
  <c r="AI1104" i="23"/>
  <c r="AI1105" i="23"/>
  <c r="AI1106" i="23"/>
  <c r="AI1107" i="23"/>
  <c r="AI1108" i="23"/>
  <c r="AI1109" i="23"/>
  <c r="AI1110" i="23"/>
  <c r="AI1111" i="23"/>
  <c r="AJ1098" i="23"/>
  <c r="AJ1099" i="23"/>
  <c r="AJ1100" i="23"/>
  <c r="AJ1101" i="23"/>
  <c r="AJ1102" i="23"/>
  <c r="AJ1103" i="23"/>
  <c r="AJ1104" i="23"/>
  <c r="AJ1105" i="23"/>
  <c r="AJ1106" i="23"/>
  <c r="AJ1107" i="23"/>
  <c r="AJ1108" i="23"/>
  <c r="AJ1109" i="23"/>
  <c r="AJ1110" i="23"/>
  <c r="AJ1111" i="23"/>
  <c r="AK1098" i="23"/>
  <c r="AK1099" i="23"/>
  <c r="AK1100" i="23"/>
  <c r="AK1101" i="23"/>
  <c r="AK1102" i="23"/>
  <c r="AK1103" i="23"/>
  <c r="AK1104" i="23"/>
  <c r="AK1105" i="23"/>
  <c r="AK1106" i="23"/>
  <c r="AK1107" i="23"/>
  <c r="AK1108" i="23"/>
  <c r="AK1109" i="23"/>
  <c r="AK1110" i="23"/>
  <c r="AK1111" i="23"/>
  <c r="AH1097" i="23" a="1"/>
  <c r="AH1097" i="23" s="1"/>
  <c r="AI1097" i="23"/>
  <c r="AJ1097" i="23"/>
  <c r="AK1097" i="23"/>
  <c r="AH30" i="88" l="1" a="1"/>
  <c r="AH30" i="88" s="1"/>
  <c r="AI30" i="88"/>
  <c r="AJ30" i="88"/>
  <c r="AK30" i="88"/>
  <c r="AH1077" i="23" l="1" a="1"/>
  <c r="AH1077" i="23" s="1"/>
  <c r="AI1077" i="23"/>
  <c r="AJ1077" i="23"/>
  <c r="AK1077" i="23"/>
  <c r="AH1078" i="23" a="1"/>
  <c r="AH1078" i="23" s="1"/>
  <c r="AI1078" i="23"/>
  <c r="AJ1078" i="23"/>
  <c r="AK1078" i="23"/>
  <c r="AH1079" i="23" l="1" a="1"/>
  <c r="AH1079" i="23" s="1"/>
  <c r="AI1079" i="23"/>
  <c r="AJ1079" i="23"/>
  <c r="AK1079" i="23"/>
  <c r="AH1088" i="23" l="1" a="1"/>
  <c r="AH1088" i="23" s="1"/>
  <c r="AH1089" i="23" a="1"/>
  <c r="AH1089" i="23" s="1"/>
  <c r="AH1090" i="23" a="1"/>
  <c r="AH1090" i="23" s="1"/>
  <c r="AH1091" i="23" a="1"/>
  <c r="AH1091" i="23" s="1"/>
  <c r="AH1092" i="23" a="1"/>
  <c r="AH1092" i="23" s="1"/>
  <c r="AI1088" i="23"/>
  <c r="AI1089" i="23"/>
  <c r="AI1090" i="23"/>
  <c r="AI1091" i="23"/>
  <c r="AI1092" i="23"/>
  <c r="AJ1088" i="23"/>
  <c r="AJ1089" i="23"/>
  <c r="AJ1090" i="23"/>
  <c r="AJ1091" i="23"/>
  <c r="AJ1092" i="23"/>
  <c r="AK1088" i="23"/>
  <c r="AK1089" i="23"/>
  <c r="AK1090" i="23"/>
  <c r="AK1091" i="23"/>
  <c r="AK1092" i="23"/>
  <c r="AH1081" i="23" a="1"/>
  <c r="AH1081" i="23" s="1"/>
  <c r="AH1082" i="23" a="1"/>
  <c r="AH1082" i="23" s="1"/>
  <c r="AH1083" i="23" a="1"/>
  <c r="AH1083" i="23" s="1"/>
  <c r="AH1084" i="23" a="1"/>
  <c r="AH1084" i="23" s="1"/>
  <c r="AH1085" i="23" a="1"/>
  <c r="AH1085" i="23" s="1"/>
  <c r="AH1086" i="23" a="1"/>
  <c r="AH1086" i="23" s="1"/>
  <c r="AH1087" i="23" a="1"/>
  <c r="AH1087" i="23" s="1"/>
  <c r="AI1081" i="23"/>
  <c r="AI1082" i="23"/>
  <c r="AI1083" i="23"/>
  <c r="AI1084" i="23"/>
  <c r="AI1085" i="23"/>
  <c r="AI1086" i="23"/>
  <c r="AI1087" i="23"/>
  <c r="AJ1081" i="23"/>
  <c r="AJ1082" i="23"/>
  <c r="AJ1083" i="23"/>
  <c r="AJ1084" i="23"/>
  <c r="AJ1085" i="23"/>
  <c r="AJ1086" i="23"/>
  <c r="AJ1087" i="23"/>
  <c r="AK1081" i="23"/>
  <c r="AK1082" i="23"/>
  <c r="AK1083" i="23"/>
  <c r="AK1084" i="23"/>
  <c r="AK1085" i="23"/>
  <c r="AK1086" i="23"/>
  <c r="AK1087" i="23"/>
  <c r="AH1093" i="23" a="1"/>
  <c r="AH1093" i="23" s="1"/>
  <c r="AH1094" i="23" a="1"/>
  <c r="AH1094" i="23" s="1"/>
  <c r="AH1095" i="23" a="1"/>
  <c r="AH1095" i="23" s="1"/>
  <c r="AH1096" i="23" a="1"/>
  <c r="AH1096" i="23" s="1"/>
  <c r="AI1093" i="23"/>
  <c r="AI1094" i="23"/>
  <c r="AI1095" i="23"/>
  <c r="AI1096" i="23"/>
  <c r="AJ1093" i="23"/>
  <c r="AJ1094" i="23"/>
  <c r="AJ1095" i="23"/>
  <c r="AJ1096" i="23"/>
  <c r="AK1093" i="23"/>
  <c r="AK1094" i="23"/>
  <c r="AK1095" i="23"/>
  <c r="AK1096" i="23"/>
  <c r="AH1080" i="23" l="1" a="1"/>
  <c r="AH1080" i="23" s="1"/>
  <c r="AI1080" i="23"/>
  <c r="AJ1080" i="23"/>
  <c r="AK1080" i="23"/>
  <c r="AH188" i="22" l="1" a="1"/>
  <c r="AH188" i="22" s="1"/>
  <c r="AH189" i="22" a="1"/>
  <c r="AH189" i="22" s="1"/>
  <c r="AI188" i="22"/>
  <c r="AI189" i="22"/>
  <c r="AJ188" i="22"/>
  <c r="AJ189" i="22"/>
  <c r="AK188" i="22"/>
  <c r="AK189" i="22"/>
  <c r="AH17" i="89" a="1"/>
  <c r="AH17" i="89" s="1"/>
  <c r="AH18" i="89" a="1"/>
  <c r="AH18" i="89" s="1"/>
  <c r="AH19" i="89" a="1"/>
  <c r="AH19" i="89" s="1"/>
  <c r="AH20" i="89" a="1"/>
  <c r="AH20" i="89" s="1"/>
  <c r="AH21" i="89" a="1"/>
  <c r="AH21" i="89" s="1"/>
  <c r="AH22" i="89" a="1"/>
  <c r="AH22" i="89" s="1"/>
  <c r="AH23" i="89" a="1"/>
  <c r="AH23" i="89" s="1"/>
  <c r="AH24" i="89" a="1"/>
  <c r="AH24" i="89" s="1"/>
  <c r="AH25" i="89" a="1"/>
  <c r="AH25" i="89" s="1"/>
  <c r="AH26" i="89" a="1"/>
  <c r="AH26" i="89" s="1"/>
  <c r="AH27" i="89" a="1"/>
  <c r="AH27" i="89" s="1"/>
  <c r="AI17" i="89"/>
  <c r="AI18" i="89"/>
  <c r="AI19" i="89"/>
  <c r="AI20" i="89"/>
  <c r="AI21" i="89"/>
  <c r="AI22" i="89"/>
  <c r="AI23" i="89"/>
  <c r="AI24" i="89"/>
  <c r="AI25" i="89"/>
  <c r="AI26" i="89"/>
  <c r="AI27" i="89"/>
  <c r="AJ17" i="89"/>
  <c r="AJ18" i="89"/>
  <c r="AJ19" i="89"/>
  <c r="AJ20" i="89"/>
  <c r="AJ21" i="89"/>
  <c r="AJ22" i="89"/>
  <c r="AJ23" i="89"/>
  <c r="AJ24" i="89"/>
  <c r="AJ25" i="89"/>
  <c r="AJ26" i="89"/>
  <c r="AJ27" i="89"/>
  <c r="AK17" i="89"/>
  <c r="AK18" i="89"/>
  <c r="AK19" i="89"/>
  <c r="AK20" i="89"/>
  <c r="AK21" i="89"/>
  <c r="AK22" i="89"/>
  <c r="AK23" i="89"/>
  <c r="AK24" i="89"/>
  <c r="AK25" i="89"/>
  <c r="AK26" i="89"/>
  <c r="AK27" i="89"/>
  <c r="AH16" i="89" a="1"/>
  <c r="AH16" i="89" s="1"/>
  <c r="AI16" i="89"/>
  <c r="AJ16" i="89"/>
  <c r="AK16" i="89"/>
  <c r="AH15" i="89" a="1"/>
  <c r="AH15" i="89" s="1"/>
  <c r="AI15" i="89"/>
  <c r="AJ15" i="89"/>
  <c r="AK15" i="89"/>
  <c r="AH1076" i="23" a="1"/>
  <c r="AH1076" i="23" s="1"/>
  <c r="AI1076" i="23"/>
  <c r="AJ1076" i="23"/>
  <c r="AK1076" i="23"/>
  <c r="AH1060" i="23" l="1" a="1"/>
  <c r="AH1060" i="23" s="1"/>
  <c r="AH1061" i="23" a="1"/>
  <c r="AH1061" i="23" s="1"/>
  <c r="AH1062" i="23" a="1"/>
  <c r="AH1062" i="23" s="1"/>
  <c r="AH1063" i="23" a="1"/>
  <c r="AH1063" i="23" s="1"/>
  <c r="AH1064" i="23" a="1"/>
  <c r="AH1064" i="23" s="1"/>
  <c r="AH1065" i="23" a="1"/>
  <c r="AH1065" i="23" s="1"/>
  <c r="AH1066" i="23" a="1"/>
  <c r="AH1066" i="23" s="1"/>
  <c r="AH1067" i="23" a="1"/>
  <c r="AH1067" i="23" s="1"/>
  <c r="AH1068" i="23" a="1"/>
  <c r="AH1068" i="23" s="1"/>
  <c r="AH1069" i="23" a="1"/>
  <c r="AH1069" i="23" s="1"/>
  <c r="AH1070" i="23" a="1"/>
  <c r="AH1070" i="23" s="1"/>
  <c r="AH1071" i="23" a="1"/>
  <c r="AH1071" i="23" s="1"/>
  <c r="AH1072" i="23" a="1"/>
  <c r="AH1072" i="23" s="1"/>
  <c r="AH1073" i="23" a="1"/>
  <c r="AH1073" i="23" s="1"/>
  <c r="AH1074" i="23" a="1"/>
  <c r="AH1074" i="23" s="1"/>
  <c r="AI1060" i="23"/>
  <c r="AI1061" i="23"/>
  <c r="AI1062" i="23"/>
  <c r="AI1063" i="23"/>
  <c r="AI1064" i="23"/>
  <c r="AI1065" i="23"/>
  <c r="AI1066" i="23"/>
  <c r="AI1067" i="23"/>
  <c r="AI1068" i="23"/>
  <c r="AI1069" i="23"/>
  <c r="AI1070" i="23"/>
  <c r="AI1071" i="23"/>
  <c r="AI1072" i="23"/>
  <c r="AI1073" i="23"/>
  <c r="AI1074" i="23"/>
  <c r="AJ1060" i="23"/>
  <c r="AJ1061" i="23"/>
  <c r="AJ1062" i="23"/>
  <c r="AJ1063" i="23"/>
  <c r="AJ1064" i="23"/>
  <c r="AJ1065" i="23"/>
  <c r="AJ1066" i="23"/>
  <c r="AJ1067" i="23"/>
  <c r="AJ1068" i="23"/>
  <c r="AJ1069" i="23"/>
  <c r="AJ1070" i="23"/>
  <c r="AJ1071" i="23"/>
  <c r="AJ1072" i="23"/>
  <c r="AJ1073" i="23"/>
  <c r="AJ1074" i="23"/>
  <c r="AK1060" i="23"/>
  <c r="AK1061" i="23"/>
  <c r="AK1062" i="23"/>
  <c r="AK1063" i="23"/>
  <c r="AK1064" i="23"/>
  <c r="AK1065" i="23"/>
  <c r="AK1066" i="23"/>
  <c r="AK1067" i="23"/>
  <c r="AK1068" i="23"/>
  <c r="AK1069" i="23"/>
  <c r="AK1070" i="23"/>
  <c r="AK1071" i="23"/>
  <c r="AK1072" i="23"/>
  <c r="AK1073" i="23"/>
  <c r="AK1074" i="23"/>
  <c r="AH1012" i="23" a="1"/>
  <c r="AH1012" i="23" s="1"/>
  <c r="AH1013" i="23" a="1"/>
  <c r="AH1013" i="23" s="1"/>
  <c r="AH1014" i="23" a="1"/>
  <c r="AH1014" i="23" s="1"/>
  <c r="AH1015" i="23" a="1"/>
  <c r="AH1015" i="23" s="1"/>
  <c r="AH1016" i="23" a="1"/>
  <c r="AH1016" i="23" s="1"/>
  <c r="AH1017" i="23" a="1"/>
  <c r="AH1017" i="23" s="1"/>
  <c r="AH1018" i="23" a="1"/>
  <c r="AH1018" i="23" s="1"/>
  <c r="AH1019" i="23" a="1"/>
  <c r="AH1019" i="23" s="1"/>
  <c r="AH1020" i="23" a="1"/>
  <c r="AH1020" i="23" s="1"/>
  <c r="AH1021" i="23" a="1"/>
  <c r="AH1021" i="23" s="1"/>
  <c r="AH1022" i="23" a="1"/>
  <c r="AH1022" i="23" s="1"/>
  <c r="AH1023" i="23" a="1"/>
  <c r="AH1023" i="23" s="1"/>
  <c r="AH1024" i="23" a="1"/>
  <c r="AH1024" i="23" s="1"/>
  <c r="AH1025" i="23" a="1"/>
  <c r="AH1025" i="23" s="1"/>
  <c r="AH1026" i="23" a="1"/>
  <c r="AH1026" i="23" s="1"/>
  <c r="AH1027" i="23" a="1"/>
  <c r="AH1027" i="23" s="1"/>
  <c r="AH1028" i="23" a="1"/>
  <c r="AH1028" i="23" s="1"/>
  <c r="AH1029" i="23" a="1"/>
  <c r="AH1029" i="23" s="1"/>
  <c r="AH1030" i="23" a="1"/>
  <c r="AH1030" i="23" s="1"/>
  <c r="AH1031" i="23" a="1"/>
  <c r="AH1031" i="23" s="1"/>
  <c r="AH1032" i="23" a="1"/>
  <c r="AH1032" i="23" s="1"/>
  <c r="AH1033" i="23" a="1"/>
  <c r="AH1033" i="23" s="1"/>
  <c r="AH1034" i="23" a="1"/>
  <c r="AH1034" i="23" s="1"/>
  <c r="AH1035" i="23" a="1"/>
  <c r="AH1035" i="23" s="1"/>
  <c r="AH1036" i="23" a="1"/>
  <c r="AH1036" i="23" s="1"/>
  <c r="AH1037" i="23" a="1"/>
  <c r="AH1037" i="23" s="1"/>
  <c r="AH1038" i="23" a="1"/>
  <c r="AH1038" i="23" s="1"/>
  <c r="AH1039" i="23" a="1"/>
  <c r="AH1039" i="23" s="1"/>
  <c r="AH1040" i="23" a="1"/>
  <c r="AH1040" i="23" s="1"/>
  <c r="AH1041" i="23" a="1"/>
  <c r="AH1041" i="23" s="1"/>
  <c r="AH1042" i="23" a="1"/>
  <c r="AH1042" i="23" s="1"/>
  <c r="AH1043" i="23" a="1"/>
  <c r="AH1043" i="23" s="1"/>
  <c r="AH1044" i="23" a="1"/>
  <c r="AH1044" i="23" s="1"/>
  <c r="AH1045" i="23" a="1"/>
  <c r="AH1045" i="23" s="1"/>
  <c r="AH1046" i="23" a="1"/>
  <c r="AH1046" i="23" s="1"/>
  <c r="AH1047" i="23" a="1"/>
  <c r="AH1047" i="23" s="1"/>
  <c r="AH1048" i="23" a="1"/>
  <c r="AH1048" i="23" s="1"/>
  <c r="AH1049" i="23" a="1"/>
  <c r="AH1049" i="23" s="1"/>
  <c r="AH1050" i="23" a="1"/>
  <c r="AH1050" i="23" s="1"/>
  <c r="AH1051" i="23" a="1"/>
  <c r="AH1051" i="23" s="1"/>
  <c r="AH1052" i="23" a="1"/>
  <c r="AH1052" i="23" s="1"/>
  <c r="AH1053" i="23" a="1"/>
  <c r="AH1053" i="23" s="1"/>
  <c r="AH1054" i="23" a="1"/>
  <c r="AH1054" i="23" s="1"/>
  <c r="AH1055" i="23" a="1"/>
  <c r="AH1055" i="23" s="1"/>
  <c r="AH1056" i="23" a="1"/>
  <c r="AH1056" i="23" s="1"/>
  <c r="AH1057" i="23" a="1"/>
  <c r="AH1057" i="23" s="1"/>
  <c r="AH1058" i="23" a="1"/>
  <c r="AH1058" i="23" s="1"/>
  <c r="AH1059" i="23" a="1"/>
  <c r="AH1059" i="23" s="1"/>
  <c r="AI1012" i="23"/>
  <c r="AI1013" i="23"/>
  <c r="AI1014" i="23"/>
  <c r="AI1015" i="23"/>
  <c r="AI1016" i="23"/>
  <c r="AI1017" i="23"/>
  <c r="AI1018" i="23"/>
  <c r="AI1019" i="23"/>
  <c r="AI1020" i="23"/>
  <c r="AI1021" i="23"/>
  <c r="AI1022" i="23"/>
  <c r="AI1023" i="23"/>
  <c r="AI1024" i="23"/>
  <c r="AI1025" i="23"/>
  <c r="AI1026" i="23"/>
  <c r="AI1027" i="23"/>
  <c r="AI1028" i="23"/>
  <c r="AI1029" i="23"/>
  <c r="AI1030" i="23"/>
  <c r="AI1031" i="23"/>
  <c r="AI1032" i="23"/>
  <c r="AI1033" i="23"/>
  <c r="AI1034" i="23"/>
  <c r="AI1035" i="23"/>
  <c r="AI1036" i="23"/>
  <c r="AI1037" i="23"/>
  <c r="AI1038" i="23"/>
  <c r="AI1039" i="23"/>
  <c r="AI1040" i="23"/>
  <c r="AI1041" i="23"/>
  <c r="AI1042" i="23"/>
  <c r="AI1043" i="23"/>
  <c r="AI1044" i="23"/>
  <c r="AI1045" i="23"/>
  <c r="AI1046" i="23"/>
  <c r="AI1047" i="23"/>
  <c r="AI1048" i="23"/>
  <c r="AI1049" i="23"/>
  <c r="AI1050" i="23"/>
  <c r="AI1051" i="23"/>
  <c r="AI1052" i="23"/>
  <c r="AI1053" i="23"/>
  <c r="AI1054" i="23"/>
  <c r="AI1055" i="23"/>
  <c r="AI1056" i="23"/>
  <c r="AI1057" i="23"/>
  <c r="AI1058" i="23"/>
  <c r="AI1059" i="23"/>
  <c r="AJ1012" i="23"/>
  <c r="AJ1013" i="23"/>
  <c r="AJ1014" i="23"/>
  <c r="AJ1015" i="23"/>
  <c r="AJ1016" i="23"/>
  <c r="AJ1017" i="23"/>
  <c r="AJ1018" i="23"/>
  <c r="AJ1019" i="23"/>
  <c r="AJ1020" i="23"/>
  <c r="AJ1021" i="23"/>
  <c r="AJ1022" i="23"/>
  <c r="AJ1023" i="23"/>
  <c r="AJ1024" i="23"/>
  <c r="AJ1025" i="23"/>
  <c r="AJ1026" i="23"/>
  <c r="AJ1027" i="23"/>
  <c r="AJ1028" i="23"/>
  <c r="AJ1029" i="23"/>
  <c r="AJ1030" i="23"/>
  <c r="AJ1031" i="23"/>
  <c r="AJ1032" i="23"/>
  <c r="AJ1033" i="23"/>
  <c r="AJ1034" i="23"/>
  <c r="AJ1035" i="23"/>
  <c r="AJ1036" i="23"/>
  <c r="AJ1037" i="23"/>
  <c r="AJ1038" i="23"/>
  <c r="AJ1039" i="23"/>
  <c r="AJ1040" i="23"/>
  <c r="AJ1041" i="23"/>
  <c r="AJ1042" i="23"/>
  <c r="AJ1043" i="23"/>
  <c r="AJ1044" i="23"/>
  <c r="AJ1045" i="23"/>
  <c r="AJ1046" i="23"/>
  <c r="AJ1047" i="23"/>
  <c r="AJ1048" i="23"/>
  <c r="AJ1049" i="23"/>
  <c r="AJ1050" i="23"/>
  <c r="AJ1051" i="23"/>
  <c r="AJ1052" i="23"/>
  <c r="AJ1053" i="23"/>
  <c r="AJ1054" i="23"/>
  <c r="AJ1055" i="23"/>
  <c r="AJ1056" i="23"/>
  <c r="AJ1057" i="23"/>
  <c r="AJ1058" i="23"/>
  <c r="AJ1059" i="23"/>
  <c r="AK1012" i="23"/>
  <c r="AK1013" i="23"/>
  <c r="AK1014" i="23"/>
  <c r="AK1015" i="23"/>
  <c r="AK1016" i="23"/>
  <c r="AK1017" i="23"/>
  <c r="AK1018" i="23"/>
  <c r="AK1019" i="23"/>
  <c r="AK1020" i="23"/>
  <c r="AK1021" i="23"/>
  <c r="AK1022" i="23"/>
  <c r="AK1023" i="23"/>
  <c r="AK1024" i="23"/>
  <c r="AK1025" i="23"/>
  <c r="AK1026" i="23"/>
  <c r="AK1027" i="23"/>
  <c r="AK1028" i="23"/>
  <c r="AK1029" i="23"/>
  <c r="AK1030" i="23"/>
  <c r="AK1031" i="23"/>
  <c r="AK1032" i="23"/>
  <c r="AK1033" i="23"/>
  <c r="AK1034" i="23"/>
  <c r="AK1035" i="23"/>
  <c r="AK1036" i="23"/>
  <c r="AK1037" i="23"/>
  <c r="AK1038" i="23"/>
  <c r="AK1039" i="23"/>
  <c r="AK1040" i="23"/>
  <c r="AK1041" i="23"/>
  <c r="AK1042" i="23"/>
  <c r="AK1043" i="23"/>
  <c r="AK1044" i="23"/>
  <c r="AK1045" i="23"/>
  <c r="AK1046" i="23"/>
  <c r="AK1047" i="23"/>
  <c r="AK1048" i="23"/>
  <c r="AK1049" i="23"/>
  <c r="AK1050" i="23"/>
  <c r="AK1051" i="23"/>
  <c r="AK1052" i="23"/>
  <c r="AK1053" i="23"/>
  <c r="AK1054" i="23"/>
  <c r="AK1055" i="23"/>
  <c r="AK1056" i="23"/>
  <c r="AK1057" i="23"/>
  <c r="AK1058" i="23"/>
  <c r="AK1059" i="23"/>
  <c r="AH997" i="23" l="1" a="1"/>
  <c r="AH997" i="23" s="1"/>
  <c r="AH998" i="23" a="1"/>
  <c r="AH998" i="23" s="1"/>
  <c r="AH999" i="23" a="1"/>
  <c r="AH999" i="23" s="1"/>
  <c r="AH1000" i="23" a="1"/>
  <c r="AH1000" i="23" s="1"/>
  <c r="AH1001" i="23" a="1"/>
  <c r="AH1001" i="23" s="1"/>
  <c r="AH1002" i="23" a="1"/>
  <c r="AH1002" i="23" s="1"/>
  <c r="AH1003" i="23" a="1"/>
  <c r="AH1003" i="23" s="1"/>
  <c r="AH1004" i="23" a="1"/>
  <c r="AH1004" i="23" s="1"/>
  <c r="AH1005" i="23" a="1"/>
  <c r="AH1005" i="23" s="1"/>
  <c r="AH1006" i="23" a="1"/>
  <c r="AH1006" i="23" s="1"/>
  <c r="AH1007" i="23" a="1"/>
  <c r="AH1007" i="23" s="1"/>
  <c r="AH1008" i="23" a="1"/>
  <c r="AH1008" i="23" s="1"/>
  <c r="AH1009" i="23" a="1"/>
  <c r="AH1009" i="23" s="1"/>
  <c r="AH1010" i="23" a="1"/>
  <c r="AH1010" i="23" s="1"/>
  <c r="AH1011" i="23" a="1"/>
  <c r="AH1011" i="23" s="1"/>
  <c r="AI997" i="23"/>
  <c r="AI998" i="23"/>
  <c r="AI999" i="23"/>
  <c r="AI1000" i="23"/>
  <c r="AI1001" i="23"/>
  <c r="AI1002" i="23"/>
  <c r="AI1003" i="23"/>
  <c r="AI1004" i="23"/>
  <c r="AI1005" i="23"/>
  <c r="AI1006" i="23"/>
  <c r="AI1007" i="23"/>
  <c r="AI1008" i="23"/>
  <c r="AI1009" i="23"/>
  <c r="AI1010" i="23"/>
  <c r="AI1011" i="23"/>
  <c r="AJ997" i="23"/>
  <c r="AJ998" i="23"/>
  <c r="AJ999" i="23"/>
  <c r="AJ1000" i="23"/>
  <c r="AJ1001" i="23"/>
  <c r="AJ1002" i="23"/>
  <c r="AJ1003" i="23"/>
  <c r="AJ1004" i="23"/>
  <c r="AJ1005" i="23"/>
  <c r="AJ1006" i="23"/>
  <c r="AJ1007" i="23"/>
  <c r="AJ1008" i="23"/>
  <c r="AJ1009" i="23"/>
  <c r="AJ1010" i="23"/>
  <c r="AJ1011" i="23"/>
  <c r="AK997" i="23"/>
  <c r="AK998" i="23"/>
  <c r="AK999" i="23"/>
  <c r="AK1000" i="23"/>
  <c r="AK1001" i="23"/>
  <c r="AK1002" i="23"/>
  <c r="AK1003" i="23"/>
  <c r="AK1004" i="23"/>
  <c r="AK1005" i="23"/>
  <c r="AK1006" i="23"/>
  <c r="AK1007" i="23"/>
  <c r="AK1008" i="23"/>
  <c r="AK1009" i="23"/>
  <c r="AK1010" i="23"/>
  <c r="AK1011" i="23"/>
  <c r="AH996" i="23" a="1"/>
  <c r="AH996" i="23" s="1"/>
  <c r="AI996" i="23"/>
  <c r="AJ996" i="23"/>
  <c r="AK996" i="23"/>
  <c r="AH985" i="23" l="1" a="1"/>
  <c r="AH985" i="23" s="1"/>
  <c r="AH986" i="23" a="1"/>
  <c r="AH986" i="23" s="1"/>
  <c r="AI985" i="23"/>
  <c r="AI986" i="23"/>
  <c r="AJ985" i="23"/>
  <c r="AJ986" i="23"/>
  <c r="AK985" i="23"/>
  <c r="AK986" i="23"/>
  <c r="AH55" i="20" l="1" a="1"/>
  <c r="AH55" i="20" s="1"/>
  <c r="AI55" i="20"/>
  <c r="AJ55" i="20"/>
  <c r="AK55" i="20"/>
  <c r="AH984" i="23" l="1" a="1"/>
  <c r="AH984" i="23" s="1"/>
  <c r="AH987" i="23" a="1"/>
  <c r="AH987" i="23" s="1"/>
  <c r="AH988" i="23" a="1"/>
  <c r="AH988" i="23" s="1"/>
  <c r="AH989" i="23" a="1"/>
  <c r="AH989" i="23" s="1"/>
  <c r="AH990" i="23" a="1"/>
  <c r="AH990" i="23" s="1"/>
  <c r="AH991" i="23" a="1"/>
  <c r="AH991" i="23" s="1"/>
  <c r="AH992" i="23" a="1"/>
  <c r="AH992" i="23" s="1"/>
  <c r="AH993" i="23" a="1"/>
  <c r="AH993" i="23" s="1"/>
  <c r="AH994" i="23" a="1"/>
  <c r="AH994" i="23" s="1"/>
  <c r="AH995" i="23" a="1"/>
  <c r="AH995" i="23" s="1"/>
  <c r="AI984" i="23"/>
  <c r="AI987" i="23"/>
  <c r="AI988" i="23"/>
  <c r="AI989" i="23"/>
  <c r="AI990" i="23"/>
  <c r="AI991" i="23"/>
  <c r="AI992" i="23"/>
  <c r="AI993" i="23"/>
  <c r="AI994" i="23"/>
  <c r="AI995" i="23"/>
  <c r="AJ984" i="23"/>
  <c r="AJ987" i="23"/>
  <c r="AJ988" i="23"/>
  <c r="AJ989" i="23"/>
  <c r="AJ990" i="23"/>
  <c r="AJ991" i="23"/>
  <c r="AJ992" i="23"/>
  <c r="AJ993" i="23"/>
  <c r="AJ994" i="23"/>
  <c r="AJ995" i="23"/>
  <c r="AK984" i="23"/>
  <c r="AK987" i="23"/>
  <c r="AK988" i="23"/>
  <c r="AK989" i="23"/>
  <c r="AK990" i="23"/>
  <c r="AK991" i="23"/>
  <c r="AK992" i="23"/>
  <c r="AK993" i="23"/>
  <c r="AK994" i="23"/>
  <c r="AK995" i="23"/>
  <c r="AH983" i="23" a="1"/>
  <c r="AH983" i="23" s="1"/>
  <c r="AI983" i="23"/>
  <c r="AJ983" i="23"/>
  <c r="AK983" i="23"/>
  <c r="AH949" i="23" l="1" a="1"/>
  <c r="AH949" i="23" s="1"/>
  <c r="AH950" i="23" a="1"/>
  <c r="AH950" i="23" s="1"/>
  <c r="AH951" i="23" a="1"/>
  <c r="AH951" i="23" s="1"/>
  <c r="AH952" i="23" a="1"/>
  <c r="AH952" i="23" s="1"/>
  <c r="AH953" i="23" a="1"/>
  <c r="AH953" i="23" s="1"/>
  <c r="AH954" i="23" a="1"/>
  <c r="AH954" i="23" s="1"/>
  <c r="AH955" i="23" a="1"/>
  <c r="AH955" i="23" s="1"/>
  <c r="AH956" i="23" a="1"/>
  <c r="AH956" i="23" s="1"/>
  <c r="AH957" i="23" a="1"/>
  <c r="AH957" i="23" s="1"/>
  <c r="AH958" i="23" a="1"/>
  <c r="AH958" i="23" s="1"/>
  <c r="AH959" i="23" a="1"/>
  <c r="AH959" i="23" s="1"/>
  <c r="AH960" i="23" a="1"/>
  <c r="AH960" i="23" s="1"/>
  <c r="AH961" i="23" a="1"/>
  <c r="AH961" i="23" s="1"/>
  <c r="AH962" i="23" a="1"/>
  <c r="AH962" i="23" s="1"/>
  <c r="AH963" i="23" a="1"/>
  <c r="AH963" i="23" s="1"/>
  <c r="AH964" i="23" a="1"/>
  <c r="AH964" i="23" s="1"/>
  <c r="AH965" i="23" a="1"/>
  <c r="AH965" i="23" s="1"/>
  <c r="AH966" i="23" a="1"/>
  <c r="AH966" i="23" s="1"/>
  <c r="AH967" i="23" a="1"/>
  <c r="AH967" i="23" s="1"/>
  <c r="AH968" i="23" a="1"/>
  <c r="AH968" i="23" s="1"/>
  <c r="AH969" i="23" a="1"/>
  <c r="AH969" i="23" s="1"/>
  <c r="AH970" i="23" a="1"/>
  <c r="AH970" i="23" s="1"/>
  <c r="AH971" i="23" a="1"/>
  <c r="AH971" i="23" s="1"/>
  <c r="AH972" i="23" a="1"/>
  <c r="AH972" i="23" s="1"/>
  <c r="AH973" i="23" a="1"/>
  <c r="AH973" i="23" s="1"/>
  <c r="AH974" i="23" a="1"/>
  <c r="AH974" i="23" s="1"/>
  <c r="AH975" i="23" a="1"/>
  <c r="AH975" i="23" s="1"/>
  <c r="AH976" i="23" a="1"/>
  <c r="AH976" i="23" s="1"/>
  <c r="AH977" i="23" a="1"/>
  <c r="AH977" i="23" s="1"/>
  <c r="AH978" i="23" a="1"/>
  <c r="AH978" i="23" s="1"/>
  <c r="AH979" i="23" a="1"/>
  <c r="AH979" i="23" s="1"/>
  <c r="AH980" i="23" a="1"/>
  <c r="AH980" i="23" s="1"/>
  <c r="AH981" i="23" a="1"/>
  <c r="AH981" i="23" s="1"/>
  <c r="AH982" i="23" a="1"/>
  <c r="AH982" i="23" s="1"/>
  <c r="AI949" i="23"/>
  <c r="AI950" i="23"/>
  <c r="AI951" i="23"/>
  <c r="AI952" i="23"/>
  <c r="AI953" i="23"/>
  <c r="AI954" i="23"/>
  <c r="AI955" i="23"/>
  <c r="AI956" i="23"/>
  <c r="AI957" i="23"/>
  <c r="AI958" i="23"/>
  <c r="AI959" i="23"/>
  <c r="AI960" i="23"/>
  <c r="AI961" i="23"/>
  <c r="AI962" i="23"/>
  <c r="AI963" i="23"/>
  <c r="AI964" i="23"/>
  <c r="AI965" i="23"/>
  <c r="AI966" i="23"/>
  <c r="AI967" i="23"/>
  <c r="AI968" i="23"/>
  <c r="AI969" i="23"/>
  <c r="AI970" i="23"/>
  <c r="AI971" i="23"/>
  <c r="AI972" i="23"/>
  <c r="AI973" i="23"/>
  <c r="AI974" i="23"/>
  <c r="AI975" i="23"/>
  <c r="AI976" i="23"/>
  <c r="AI977" i="23"/>
  <c r="AI978" i="23"/>
  <c r="AI979" i="23"/>
  <c r="AI980" i="23"/>
  <c r="AI981" i="23"/>
  <c r="AI982" i="23"/>
  <c r="AJ949" i="23"/>
  <c r="AJ950" i="23"/>
  <c r="AJ951" i="23"/>
  <c r="AJ952" i="23"/>
  <c r="AJ953" i="23"/>
  <c r="AJ954" i="23"/>
  <c r="AJ955" i="23"/>
  <c r="AJ956" i="23"/>
  <c r="AJ957" i="23"/>
  <c r="AJ958" i="23"/>
  <c r="AJ959" i="23"/>
  <c r="AJ960" i="23"/>
  <c r="AJ961" i="23"/>
  <c r="AJ962" i="23"/>
  <c r="AJ963" i="23"/>
  <c r="AJ964" i="23"/>
  <c r="AJ965" i="23"/>
  <c r="AJ966" i="23"/>
  <c r="AJ967" i="23"/>
  <c r="AJ968" i="23"/>
  <c r="AJ969" i="23"/>
  <c r="AJ970" i="23"/>
  <c r="AJ971" i="23"/>
  <c r="AJ972" i="23"/>
  <c r="AJ973" i="23"/>
  <c r="AJ974" i="23"/>
  <c r="AJ975" i="23"/>
  <c r="AJ976" i="23"/>
  <c r="AJ977" i="23"/>
  <c r="AJ978" i="23"/>
  <c r="AJ979" i="23"/>
  <c r="AJ980" i="23"/>
  <c r="AJ981" i="23"/>
  <c r="AJ982" i="23"/>
  <c r="AK949" i="23"/>
  <c r="AK950" i="23"/>
  <c r="AK951" i="23"/>
  <c r="AK952" i="23"/>
  <c r="AK953" i="23"/>
  <c r="AK954" i="23"/>
  <c r="AK955" i="23"/>
  <c r="AK956" i="23"/>
  <c r="AK957" i="23"/>
  <c r="AK958" i="23"/>
  <c r="AK959" i="23"/>
  <c r="AK960" i="23"/>
  <c r="AK961" i="23"/>
  <c r="AK962" i="23"/>
  <c r="AK963" i="23"/>
  <c r="AK964" i="23"/>
  <c r="AK965" i="23"/>
  <c r="AK966" i="23"/>
  <c r="AK967" i="23"/>
  <c r="AK968" i="23"/>
  <c r="AK969" i="23"/>
  <c r="AK970" i="23"/>
  <c r="AK971" i="23"/>
  <c r="AK972" i="23"/>
  <c r="AK973" i="23"/>
  <c r="AK974" i="23"/>
  <c r="AK975" i="23"/>
  <c r="AK976" i="23"/>
  <c r="AK977" i="23"/>
  <c r="AK978" i="23"/>
  <c r="AK979" i="23"/>
  <c r="AK980" i="23"/>
  <c r="AK981" i="23"/>
  <c r="AK982" i="23"/>
  <c r="AH184" i="22" l="1" a="1"/>
  <c r="AH184" i="22" s="1"/>
  <c r="AH185" i="22" a="1"/>
  <c r="AH185" i="22" s="1"/>
  <c r="AI184" i="22"/>
  <c r="AI185" i="22"/>
  <c r="AJ184" i="22"/>
  <c r="AJ185" i="22"/>
  <c r="AK184" i="22"/>
  <c r="AK185" i="22"/>
  <c r="AH186" i="22" a="1"/>
  <c r="AH186" i="22" s="1"/>
  <c r="AI186" i="22"/>
  <c r="AJ186" i="22"/>
  <c r="AK186" i="22"/>
  <c r="AH187" i="22" a="1"/>
  <c r="AH187" i="22" s="1"/>
  <c r="AI187" i="22"/>
  <c r="AJ187" i="22"/>
  <c r="AK187" i="22"/>
  <c r="AH183" i="22" l="1" a="1"/>
  <c r="AH183" i="22" s="1"/>
  <c r="AI183" i="22"/>
  <c r="AJ183" i="22"/>
  <c r="AK183" i="22"/>
  <c r="AH940" i="23" l="1" a="1"/>
  <c r="AH940" i="23" s="1"/>
  <c r="AH941" i="23" a="1"/>
  <c r="AH941" i="23" s="1"/>
  <c r="AH942" i="23" a="1"/>
  <c r="AH942" i="23" s="1"/>
  <c r="AH943" i="23" a="1"/>
  <c r="AH943" i="23" s="1"/>
  <c r="AH944" i="23" a="1"/>
  <c r="AH944" i="23" s="1"/>
  <c r="AH945" i="23" a="1"/>
  <c r="AH945" i="23" s="1"/>
  <c r="AH946" i="23" a="1"/>
  <c r="AH946" i="23" s="1"/>
  <c r="AH947" i="23" a="1"/>
  <c r="AH947" i="23" s="1"/>
  <c r="AH948" i="23" a="1"/>
  <c r="AH948" i="23" s="1"/>
  <c r="AI940" i="23"/>
  <c r="AI941" i="23"/>
  <c r="AI942" i="23"/>
  <c r="AI943" i="23"/>
  <c r="AI944" i="23"/>
  <c r="AI945" i="23"/>
  <c r="AI946" i="23"/>
  <c r="AI947" i="23"/>
  <c r="AI948" i="23"/>
  <c r="AJ940" i="23"/>
  <c r="AJ941" i="23"/>
  <c r="AJ942" i="23"/>
  <c r="AJ943" i="23"/>
  <c r="AJ944" i="23"/>
  <c r="AJ945" i="23"/>
  <c r="AJ946" i="23"/>
  <c r="AJ947" i="23"/>
  <c r="AJ948" i="23"/>
  <c r="AK940" i="23"/>
  <c r="AK941" i="23"/>
  <c r="AK942" i="23"/>
  <c r="AK943" i="23"/>
  <c r="AK944" i="23"/>
  <c r="AK945" i="23"/>
  <c r="AK946" i="23"/>
  <c r="AK947" i="23"/>
  <c r="AK948" i="23"/>
  <c r="AH845" i="23" l="1" a="1"/>
  <c r="AH845" i="23" s="1"/>
  <c r="AH846" i="23" a="1"/>
  <c r="AH846" i="23" s="1"/>
  <c r="AH847" i="23" a="1"/>
  <c r="AH847" i="23" s="1"/>
  <c r="AH848" i="23" a="1"/>
  <c r="AH848" i="23" s="1"/>
  <c r="AH849" i="23" a="1"/>
  <c r="AH849" i="23" s="1"/>
  <c r="AH850" i="23" a="1"/>
  <c r="AH850" i="23" s="1"/>
  <c r="AH851" i="23" a="1"/>
  <c r="AH851" i="23" s="1"/>
  <c r="AH852" i="23" a="1"/>
  <c r="AH852" i="23" s="1"/>
  <c r="AH853" i="23" a="1"/>
  <c r="AH853" i="23" s="1"/>
  <c r="AH854" i="23" a="1"/>
  <c r="AH854" i="23" s="1"/>
  <c r="AH855" i="23" a="1"/>
  <c r="AH855" i="23" s="1"/>
  <c r="AH856" i="23" a="1"/>
  <c r="AH856" i="23" s="1"/>
  <c r="AH857" i="23" a="1"/>
  <c r="AH857" i="23" s="1"/>
  <c r="AH858" i="23" a="1"/>
  <c r="AH858" i="23" s="1"/>
  <c r="AH859" i="23" a="1"/>
  <c r="AH859" i="23" s="1"/>
  <c r="AH860" i="23" a="1"/>
  <c r="AH860" i="23" s="1"/>
  <c r="AH861" i="23" a="1"/>
  <c r="AH861" i="23" s="1"/>
  <c r="AH862" i="23" a="1"/>
  <c r="AH862" i="23" s="1"/>
  <c r="AI845" i="23"/>
  <c r="AI846" i="23"/>
  <c r="AI847" i="23"/>
  <c r="AI848" i="23"/>
  <c r="AI849" i="23"/>
  <c r="AI850" i="23"/>
  <c r="AI851" i="23"/>
  <c r="AI852" i="23"/>
  <c r="AI853" i="23"/>
  <c r="AI854" i="23"/>
  <c r="AI855" i="23"/>
  <c r="AI856" i="23"/>
  <c r="AI857" i="23"/>
  <c r="AI858" i="23"/>
  <c r="AI859" i="23"/>
  <c r="AI860" i="23"/>
  <c r="AI861" i="23"/>
  <c r="AI862" i="23"/>
  <c r="AJ845" i="23"/>
  <c r="AJ846" i="23"/>
  <c r="AJ847" i="23"/>
  <c r="AJ848" i="23"/>
  <c r="AJ849" i="23"/>
  <c r="AJ850" i="23"/>
  <c r="AJ851" i="23"/>
  <c r="AJ852" i="23"/>
  <c r="AJ853" i="23"/>
  <c r="AJ854" i="23"/>
  <c r="AJ855" i="23"/>
  <c r="AJ856" i="23"/>
  <c r="AJ857" i="23"/>
  <c r="AJ858" i="23"/>
  <c r="AJ859" i="23"/>
  <c r="AJ860" i="23"/>
  <c r="AJ861" i="23"/>
  <c r="AJ862" i="23"/>
  <c r="AK845" i="23"/>
  <c r="AK846" i="23"/>
  <c r="AK847" i="23"/>
  <c r="AK848" i="23"/>
  <c r="AK849" i="23"/>
  <c r="AK850" i="23"/>
  <c r="AK851" i="23"/>
  <c r="AK852" i="23"/>
  <c r="AK853" i="23"/>
  <c r="AK854" i="23"/>
  <c r="AK855" i="23"/>
  <c r="AK856" i="23"/>
  <c r="AK857" i="23"/>
  <c r="AK858" i="23"/>
  <c r="AK859" i="23"/>
  <c r="AK860" i="23"/>
  <c r="AK861" i="23"/>
  <c r="AK862" i="23"/>
  <c r="AH841" i="23" a="1"/>
  <c r="AH841" i="23" s="1"/>
  <c r="AH842" i="23" a="1"/>
  <c r="AH842" i="23" s="1"/>
  <c r="AH843" i="23" a="1"/>
  <c r="AH843" i="23" s="1"/>
  <c r="AH844" i="23" a="1"/>
  <c r="AH844" i="23" s="1"/>
  <c r="AH863" i="23" a="1"/>
  <c r="AH863" i="23" s="1"/>
  <c r="AH864" i="23" a="1"/>
  <c r="AH864" i="23" s="1"/>
  <c r="AH865" i="23" a="1"/>
  <c r="AH865" i="23" s="1"/>
  <c r="AH866" i="23" a="1"/>
  <c r="AH866" i="23" s="1"/>
  <c r="AH867" i="23" a="1"/>
  <c r="AH867" i="23" s="1"/>
  <c r="AH868" i="23" a="1"/>
  <c r="AH868" i="23" s="1"/>
  <c r="AH869" i="23" a="1"/>
  <c r="AH869" i="23" s="1"/>
  <c r="AH870" i="23" a="1"/>
  <c r="AH870" i="23" s="1"/>
  <c r="AH871" i="23" a="1"/>
  <c r="AH871" i="23" s="1"/>
  <c r="AH872" i="23" a="1"/>
  <c r="AH872" i="23" s="1"/>
  <c r="AH873" i="23" a="1"/>
  <c r="AH873" i="23" s="1"/>
  <c r="AH874" i="23" a="1"/>
  <c r="AH874" i="23" s="1"/>
  <c r="AH875" i="23" a="1"/>
  <c r="AH875" i="23" s="1"/>
  <c r="AI841" i="23"/>
  <c r="AI842" i="23"/>
  <c r="AI843" i="23"/>
  <c r="AI844" i="23"/>
  <c r="AI863" i="23"/>
  <c r="AI864" i="23"/>
  <c r="AI865" i="23"/>
  <c r="AI866" i="23"/>
  <c r="AI867" i="23"/>
  <c r="AI868" i="23"/>
  <c r="AI869" i="23"/>
  <c r="AI870" i="23"/>
  <c r="AI871" i="23"/>
  <c r="AI872" i="23"/>
  <c r="AI873" i="23"/>
  <c r="AI874" i="23"/>
  <c r="AI875" i="23"/>
  <c r="AJ841" i="23"/>
  <c r="AJ842" i="23"/>
  <c r="AJ843" i="23"/>
  <c r="AJ844" i="23"/>
  <c r="AJ863" i="23"/>
  <c r="AJ864" i="23"/>
  <c r="AJ865" i="23"/>
  <c r="AJ866" i="23"/>
  <c r="AJ867" i="23"/>
  <c r="AJ868" i="23"/>
  <c r="AJ869" i="23"/>
  <c r="AJ870" i="23"/>
  <c r="AJ871" i="23"/>
  <c r="AJ872" i="23"/>
  <c r="AJ873" i="23"/>
  <c r="AJ874" i="23"/>
  <c r="AJ875" i="23"/>
  <c r="AK841" i="23"/>
  <c r="AK842" i="23"/>
  <c r="AK843" i="23"/>
  <c r="AK844" i="23"/>
  <c r="AK863" i="23"/>
  <c r="AK864" i="23"/>
  <c r="AK865" i="23"/>
  <c r="AK866" i="23"/>
  <c r="AK867" i="23"/>
  <c r="AK868" i="23"/>
  <c r="AK869" i="23"/>
  <c r="AK870" i="23"/>
  <c r="AK871" i="23"/>
  <c r="AK872" i="23"/>
  <c r="AK873" i="23"/>
  <c r="AK874" i="23"/>
  <c r="AK875" i="23"/>
  <c r="AH876" i="23" a="1"/>
  <c r="AH876" i="23" s="1"/>
  <c r="AH877" i="23" a="1"/>
  <c r="AH877" i="23" s="1"/>
  <c r="AH878" i="23" a="1"/>
  <c r="AH878" i="23" s="1"/>
  <c r="AH879" i="23" a="1"/>
  <c r="AH879" i="23" s="1"/>
  <c r="AH880" i="23" a="1"/>
  <c r="AH880" i="23" s="1"/>
  <c r="AH881" i="23" a="1"/>
  <c r="AH881" i="23" s="1"/>
  <c r="AH882" i="23" a="1"/>
  <c r="AH882" i="23" s="1"/>
  <c r="AH883" i="23" a="1"/>
  <c r="AH883" i="23" s="1"/>
  <c r="AH884" i="23" a="1"/>
  <c r="AH884" i="23" s="1"/>
  <c r="AI876" i="23"/>
  <c r="AI877" i="23"/>
  <c r="AI878" i="23"/>
  <c r="AI879" i="23"/>
  <c r="AI880" i="23"/>
  <c r="AI881" i="23"/>
  <c r="AI882" i="23"/>
  <c r="AI883" i="23"/>
  <c r="AI884" i="23"/>
  <c r="AJ876" i="23"/>
  <c r="AJ877" i="23"/>
  <c r="AJ878" i="23"/>
  <c r="AJ879" i="23"/>
  <c r="AJ880" i="23"/>
  <c r="AJ881" i="23"/>
  <c r="AJ882" i="23"/>
  <c r="AJ883" i="23"/>
  <c r="AJ884" i="23"/>
  <c r="AK876" i="23"/>
  <c r="AK877" i="23"/>
  <c r="AK878" i="23"/>
  <c r="AK879" i="23"/>
  <c r="AK880" i="23"/>
  <c r="AK881" i="23"/>
  <c r="AK882" i="23"/>
  <c r="AK883" i="23"/>
  <c r="AK884" i="23"/>
  <c r="AH840" i="23" a="1"/>
  <c r="AH840" i="23" s="1"/>
  <c r="AH885" i="23" a="1"/>
  <c r="AH885" i="23" s="1"/>
  <c r="AH886" i="23" a="1"/>
  <c r="AH886" i="23" s="1"/>
  <c r="AH887" i="23" a="1"/>
  <c r="AH887" i="23" s="1"/>
  <c r="AI840" i="23"/>
  <c r="AI885" i="23"/>
  <c r="AI886" i="23"/>
  <c r="AI887" i="23"/>
  <c r="AJ840" i="23"/>
  <c r="AJ885" i="23"/>
  <c r="AJ886" i="23"/>
  <c r="AJ887" i="23"/>
  <c r="AK840" i="23"/>
  <c r="AK885" i="23"/>
  <c r="AK886" i="23"/>
  <c r="AK887" i="23"/>
  <c r="AH839" i="23" a="1"/>
  <c r="AH839" i="23" s="1"/>
  <c r="AI839" i="23"/>
  <c r="AJ839" i="23"/>
  <c r="AK839" i="23"/>
  <c r="R461" i="81"/>
  <c r="R459" i="81"/>
  <c r="R454" i="81"/>
  <c r="R458" i="81"/>
  <c r="R456" i="81"/>
  <c r="R460" i="81"/>
  <c r="R462" i="81"/>
  <c r="R457" i="81"/>
  <c r="R465" i="81"/>
  <c r="R463" i="81"/>
  <c r="R455" i="81"/>
  <c r="R464" i="81"/>
  <c r="X142" i="16" l="1"/>
  <c r="X135" i="16"/>
  <c r="X136" i="16"/>
  <c r="X137" i="16"/>
  <c r="X138" i="16"/>
  <c r="X139" i="16"/>
  <c r="X141" i="16"/>
  <c r="X140" i="16"/>
  <c r="X144" i="16"/>
  <c r="X133" i="16"/>
  <c r="X143" i="16"/>
  <c r="X134" i="16"/>
  <c r="AH939" i="23" a="1"/>
  <c r="AH939" i="23" s="1"/>
  <c r="AI939" i="23"/>
  <c r="AJ939" i="23"/>
  <c r="AK939" i="23"/>
  <c r="AH938" i="23" a="1"/>
  <c r="AH938" i="23" s="1"/>
  <c r="AI938" i="23"/>
  <c r="AJ938" i="23"/>
  <c r="AK938" i="23"/>
  <c r="AH937" i="23" a="1"/>
  <c r="AH937" i="23" s="1"/>
  <c r="AI937" i="23"/>
  <c r="AJ937" i="23"/>
  <c r="AK937" i="23"/>
  <c r="AH182" i="22" l="1" a="1"/>
  <c r="AH182" i="22" s="1"/>
  <c r="AI182" i="22"/>
  <c r="AJ182" i="22"/>
  <c r="AK182" i="22"/>
  <c r="AH181" i="22" a="1"/>
  <c r="AH181" i="22" s="1"/>
  <c r="AI181" i="22"/>
  <c r="AJ181" i="22"/>
  <c r="AK181" i="22"/>
  <c r="AH889" i="23" l="1" a="1"/>
  <c r="AH889" i="23" s="1"/>
  <c r="AH890" i="23" a="1"/>
  <c r="AH890" i="23" s="1"/>
  <c r="AH891" i="23" a="1"/>
  <c r="AH891" i="23" s="1"/>
  <c r="AH892" i="23" a="1"/>
  <c r="AH892" i="23" s="1"/>
  <c r="AH893" i="23" a="1"/>
  <c r="AH893" i="23" s="1"/>
  <c r="AH894" i="23" a="1"/>
  <c r="AH894" i="23" s="1"/>
  <c r="AH895" i="23" a="1"/>
  <c r="AH895" i="23" s="1"/>
  <c r="AH896" i="23" a="1"/>
  <c r="AH896" i="23" s="1"/>
  <c r="AH897" i="23" a="1"/>
  <c r="AH897" i="23" s="1"/>
  <c r="AH898" i="23" a="1"/>
  <c r="AH898" i="23" s="1"/>
  <c r="AH899" i="23" a="1"/>
  <c r="AH899" i="23" s="1"/>
  <c r="AH900" i="23" a="1"/>
  <c r="AH900" i="23" s="1"/>
  <c r="AH901" i="23" a="1"/>
  <c r="AH901" i="23" s="1"/>
  <c r="AH902" i="23" a="1"/>
  <c r="AH902" i="23" s="1"/>
  <c r="AH903" i="23" a="1"/>
  <c r="AH903" i="23" s="1"/>
  <c r="AH904" i="23" a="1"/>
  <c r="AH904" i="23" s="1"/>
  <c r="AH905" i="23" a="1"/>
  <c r="AH905" i="23" s="1"/>
  <c r="AH906" i="23" a="1"/>
  <c r="AH906" i="23" s="1"/>
  <c r="AH907" i="23" a="1"/>
  <c r="AH907" i="23" s="1"/>
  <c r="AH908" i="23" a="1"/>
  <c r="AH908" i="23" s="1"/>
  <c r="AH909" i="23" a="1"/>
  <c r="AH909" i="23" s="1"/>
  <c r="AH910" i="23" a="1"/>
  <c r="AH910" i="23" s="1"/>
  <c r="AH911" i="23" a="1"/>
  <c r="AH911" i="23" s="1"/>
  <c r="AH912" i="23" a="1"/>
  <c r="AH912" i="23" s="1"/>
  <c r="AH913" i="23" a="1"/>
  <c r="AH913" i="23" s="1"/>
  <c r="AH914" i="23" a="1"/>
  <c r="AH914" i="23" s="1"/>
  <c r="AH915" i="23" a="1"/>
  <c r="AH915" i="23" s="1"/>
  <c r="AH916" i="23" a="1"/>
  <c r="AH916" i="23" s="1"/>
  <c r="AI889" i="23"/>
  <c r="AI890" i="23"/>
  <c r="AI891" i="23"/>
  <c r="AI892" i="23"/>
  <c r="AI893" i="23"/>
  <c r="AI894" i="23"/>
  <c r="AI895" i="23"/>
  <c r="AI896" i="23"/>
  <c r="AI897" i="23"/>
  <c r="AI898" i="23"/>
  <c r="AI899" i="23"/>
  <c r="AI900" i="23"/>
  <c r="AI901" i="23"/>
  <c r="AI902" i="23"/>
  <c r="AI903" i="23"/>
  <c r="AI904" i="23"/>
  <c r="AI905" i="23"/>
  <c r="AI906" i="23"/>
  <c r="AI907" i="23"/>
  <c r="AI908" i="23"/>
  <c r="AI909" i="23"/>
  <c r="AI910" i="23"/>
  <c r="AI911" i="23"/>
  <c r="AI912" i="23"/>
  <c r="AI913" i="23"/>
  <c r="AI914" i="23"/>
  <c r="AI915" i="23"/>
  <c r="AI916" i="23"/>
  <c r="AJ889" i="23"/>
  <c r="AJ890" i="23"/>
  <c r="AJ891" i="23"/>
  <c r="AJ892" i="23"/>
  <c r="AJ893" i="23"/>
  <c r="AJ894" i="23"/>
  <c r="AJ895" i="23"/>
  <c r="AJ896" i="23"/>
  <c r="AJ897" i="23"/>
  <c r="AJ898" i="23"/>
  <c r="AJ899" i="23"/>
  <c r="AJ900" i="23"/>
  <c r="AJ901" i="23"/>
  <c r="AJ902" i="23"/>
  <c r="AJ903" i="23"/>
  <c r="AJ904" i="23"/>
  <c r="AJ905" i="23"/>
  <c r="AJ906" i="23"/>
  <c r="AJ907" i="23"/>
  <c r="AJ908" i="23"/>
  <c r="AJ909" i="23"/>
  <c r="AJ910" i="23"/>
  <c r="AJ911" i="23"/>
  <c r="AJ912" i="23"/>
  <c r="AJ913" i="23"/>
  <c r="AJ914" i="23"/>
  <c r="AJ915" i="23"/>
  <c r="AJ916" i="23"/>
  <c r="AK889" i="23"/>
  <c r="AK890" i="23"/>
  <c r="AK891" i="23"/>
  <c r="AK892" i="23"/>
  <c r="AK893" i="23"/>
  <c r="AK894" i="23"/>
  <c r="AK895" i="23"/>
  <c r="AK896" i="23"/>
  <c r="AK897" i="23"/>
  <c r="AK898" i="23"/>
  <c r="AK899" i="23"/>
  <c r="AK900" i="23"/>
  <c r="AK901" i="23"/>
  <c r="AK902" i="23"/>
  <c r="AK903" i="23"/>
  <c r="AK904" i="23"/>
  <c r="AK905" i="23"/>
  <c r="AK906" i="23"/>
  <c r="AK907" i="23"/>
  <c r="AK908" i="23"/>
  <c r="AK909" i="23"/>
  <c r="AK910" i="23"/>
  <c r="AK911" i="23"/>
  <c r="AK912" i="23"/>
  <c r="AK913" i="23"/>
  <c r="AK914" i="23"/>
  <c r="AK915" i="23"/>
  <c r="AK916" i="23"/>
  <c r="AH917" i="23" a="1"/>
  <c r="AH917" i="23" s="1"/>
  <c r="AH918" i="23" a="1"/>
  <c r="AH918" i="23" s="1"/>
  <c r="AH919" i="23" a="1"/>
  <c r="AH919" i="23" s="1"/>
  <c r="AH920" i="23" a="1"/>
  <c r="AH920" i="23" s="1"/>
  <c r="AH921" i="23" a="1"/>
  <c r="AH921" i="23" s="1"/>
  <c r="AH922" i="23" a="1"/>
  <c r="AH922" i="23" s="1"/>
  <c r="AH923" i="23" a="1"/>
  <c r="AH923" i="23" s="1"/>
  <c r="AH924" i="23" a="1"/>
  <c r="AH924" i="23" s="1"/>
  <c r="AH925" i="23" a="1"/>
  <c r="AH925" i="23" s="1"/>
  <c r="AH926" i="23" a="1"/>
  <c r="AH926" i="23" s="1"/>
  <c r="AH927" i="23" a="1"/>
  <c r="AH927" i="23" s="1"/>
  <c r="AH928" i="23" a="1"/>
  <c r="AH928" i="23" s="1"/>
  <c r="AH929" i="23" a="1"/>
  <c r="AH929" i="23" s="1"/>
  <c r="AH930" i="23" a="1"/>
  <c r="AH930" i="23" s="1"/>
  <c r="AI917" i="23"/>
  <c r="AI918" i="23"/>
  <c r="AI919" i="23"/>
  <c r="AI920" i="23"/>
  <c r="AI921" i="23"/>
  <c r="AI922" i="23"/>
  <c r="AI923" i="23"/>
  <c r="AI924" i="23"/>
  <c r="AI925" i="23"/>
  <c r="AI926" i="23"/>
  <c r="AI927" i="23"/>
  <c r="AI928" i="23"/>
  <c r="AI929" i="23"/>
  <c r="AI930" i="23"/>
  <c r="AJ917" i="23"/>
  <c r="AJ918" i="23"/>
  <c r="AJ919" i="23"/>
  <c r="AJ920" i="23"/>
  <c r="AJ921" i="23"/>
  <c r="AJ922" i="23"/>
  <c r="AJ923" i="23"/>
  <c r="AJ924" i="23"/>
  <c r="AJ925" i="23"/>
  <c r="AJ926" i="23"/>
  <c r="AJ927" i="23"/>
  <c r="AJ928" i="23"/>
  <c r="AJ929" i="23"/>
  <c r="AJ930" i="23"/>
  <c r="AK917" i="23"/>
  <c r="AK918" i="23"/>
  <c r="AK919" i="23"/>
  <c r="AK920" i="23"/>
  <c r="AK921" i="23"/>
  <c r="AK922" i="23"/>
  <c r="AK923" i="23"/>
  <c r="AK924" i="23"/>
  <c r="AK925" i="23"/>
  <c r="AK926" i="23"/>
  <c r="AK927" i="23"/>
  <c r="AK928" i="23"/>
  <c r="AK929" i="23"/>
  <c r="AK930" i="23"/>
  <c r="AH888" i="23" a="1"/>
  <c r="AH888" i="23" s="1"/>
  <c r="AH931" i="23" a="1"/>
  <c r="AH931" i="23" s="1"/>
  <c r="AH932" i="23" a="1"/>
  <c r="AH932" i="23" s="1"/>
  <c r="AH933" i="23" a="1"/>
  <c r="AH933" i="23" s="1"/>
  <c r="AH934" i="23" a="1"/>
  <c r="AH934" i="23" s="1"/>
  <c r="AH935" i="23" a="1"/>
  <c r="AH935" i="23" s="1"/>
  <c r="AH936" i="23" a="1"/>
  <c r="AH936" i="23" s="1"/>
  <c r="AI888" i="23"/>
  <c r="AI931" i="23"/>
  <c r="AI932" i="23"/>
  <c r="AI933" i="23"/>
  <c r="AI934" i="23"/>
  <c r="AI935" i="23"/>
  <c r="AI936" i="23"/>
  <c r="AJ888" i="23"/>
  <c r="AJ931" i="23"/>
  <c r="AJ932" i="23"/>
  <c r="AJ933" i="23"/>
  <c r="AJ934" i="23"/>
  <c r="AJ935" i="23"/>
  <c r="AJ936" i="23"/>
  <c r="AK888" i="23"/>
  <c r="AK931" i="23"/>
  <c r="AK932" i="23"/>
  <c r="AK933" i="23"/>
  <c r="AK934" i="23"/>
  <c r="AK935" i="23"/>
  <c r="AK936" i="23"/>
  <c r="AH838" i="23" a="1"/>
  <c r="AH838" i="23" s="1"/>
  <c r="AI838" i="23"/>
  <c r="AJ838" i="23"/>
  <c r="AK838" i="23"/>
  <c r="AH21" i="88" l="1" a="1"/>
  <c r="AH21" i="88" s="1"/>
  <c r="AH22" i="88" a="1"/>
  <c r="AH22" i="88" s="1"/>
  <c r="AH23" i="88" a="1"/>
  <c r="AH23" i="88" s="1"/>
  <c r="AH24" i="88" a="1"/>
  <c r="AH24" i="88" s="1"/>
  <c r="AH25" i="88" a="1"/>
  <c r="AH25" i="88" s="1"/>
  <c r="AH26" i="88" a="1"/>
  <c r="AH26" i="88" s="1"/>
  <c r="AI21" i="88"/>
  <c r="AI22" i="88"/>
  <c r="AI23" i="88"/>
  <c r="AI24" i="88"/>
  <c r="AI25" i="88"/>
  <c r="AI26" i="88"/>
  <c r="AJ21" i="88"/>
  <c r="AJ22" i="88"/>
  <c r="AJ23" i="88"/>
  <c r="AJ24" i="88"/>
  <c r="AJ25" i="88"/>
  <c r="AJ26" i="88"/>
  <c r="AK21" i="88"/>
  <c r="AK22" i="88"/>
  <c r="AK23" i="88"/>
  <c r="AK24" i="88"/>
  <c r="AK25" i="88"/>
  <c r="AK26" i="88"/>
  <c r="AH20" i="88" a="1"/>
  <c r="AH20" i="88" s="1"/>
  <c r="AH27" i="88" a="1"/>
  <c r="AH27" i="88" s="1"/>
  <c r="AH28" i="88" a="1"/>
  <c r="AH28" i="88" s="1"/>
  <c r="AH29" i="88" a="1"/>
  <c r="AH29" i="88" s="1"/>
  <c r="AI20" i="88"/>
  <c r="AI27" i="88"/>
  <c r="AI28" i="88"/>
  <c r="AI29" i="88"/>
  <c r="AJ20" i="88"/>
  <c r="AJ27" i="88"/>
  <c r="AJ28" i="88"/>
  <c r="AJ29" i="88"/>
  <c r="AK20" i="88"/>
  <c r="AK27" i="88"/>
  <c r="AK28" i="88"/>
  <c r="AK29" i="88"/>
  <c r="AH19" i="88" a="1"/>
  <c r="AH19" i="88" s="1"/>
  <c r="AI19" i="88"/>
  <c r="AJ19" i="88"/>
  <c r="AK19" i="88"/>
  <c r="AH782" i="23" l="1" a="1"/>
  <c r="AH782" i="23" s="1"/>
  <c r="AH783" i="23" a="1"/>
  <c r="AH783" i="23" s="1"/>
  <c r="AH784" i="23" a="1"/>
  <c r="AH784" i="23" s="1"/>
  <c r="AH785" i="23" a="1"/>
  <c r="AH785" i="23" s="1"/>
  <c r="AH786" i="23" a="1"/>
  <c r="AH786" i="23" s="1"/>
  <c r="AH787" i="23" a="1"/>
  <c r="AH787" i="23" s="1"/>
  <c r="AH788" i="23" a="1"/>
  <c r="AH788" i="23" s="1"/>
  <c r="AH789" i="23" a="1"/>
  <c r="AH789" i="23" s="1"/>
  <c r="AH790" i="23" a="1"/>
  <c r="AH790" i="23" s="1"/>
  <c r="AH791" i="23" a="1"/>
  <c r="AH791" i="23" s="1"/>
  <c r="AH792" i="23" a="1"/>
  <c r="AH792" i="23" s="1"/>
  <c r="AH793" i="23" a="1"/>
  <c r="AH793" i="23" s="1"/>
  <c r="AH794" i="23" a="1"/>
  <c r="AH794" i="23" s="1"/>
  <c r="AH795" i="23" a="1"/>
  <c r="AH795" i="23" s="1"/>
  <c r="AH796" i="23" a="1"/>
  <c r="AH796" i="23" s="1"/>
  <c r="AI782" i="23"/>
  <c r="AI783" i="23"/>
  <c r="AI784" i="23"/>
  <c r="AI785" i="23"/>
  <c r="AI786" i="23"/>
  <c r="AI787" i="23"/>
  <c r="AI788" i="23"/>
  <c r="AI789" i="23"/>
  <c r="AI790" i="23"/>
  <c r="AI791" i="23"/>
  <c r="AI792" i="23"/>
  <c r="AI793" i="23"/>
  <c r="AI794" i="23"/>
  <c r="AI795" i="23"/>
  <c r="AI796" i="23"/>
  <c r="AJ782" i="23"/>
  <c r="AJ783" i="23"/>
  <c r="AJ784" i="23"/>
  <c r="AJ785" i="23"/>
  <c r="AJ786" i="23"/>
  <c r="AJ787" i="23"/>
  <c r="AJ788" i="23"/>
  <c r="AJ789" i="23"/>
  <c r="AJ790" i="23"/>
  <c r="AJ791" i="23"/>
  <c r="AJ792" i="23"/>
  <c r="AJ793" i="23"/>
  <c r="AJ794" i="23"/>
  <c r="AJ795" i="23"/>
  <c r="AJ796" i="23"/>
  <c r="AK782" i="23"/>
  <c r="AK783" i="23"/>
  <c r="AK784" i="23"/>
  <c r="AK785" i="23"/>
  <c r="AK786" i="23"/>
  <c r="AK787" i="23"/>
  <c r="AK788" i="23"/>
  <c r="AK789" i="23"/>
  <c r="AK790" i="23"/>
  <c r="AK791" i="23"/>
  <c r="AK792" i="23"/>
  <c r="AK793" i="23"/>
  <c r="AK794" i="23"/>
  <c r="AK795" i="23"/>
  <c r="AK796" i="23"/>
  <c r="AH777" i="23" a="1"/>
  <c r="AH777" i="23" s="1"/>
  <c r="AH778" i="23" a="1"/>
  <c r="AH778" i="23" s="1"/>
  <c r="AH779" i="23" a="1"/>
  <c r="AH779" i="23" s="1"/>
  <c r="AH780" i="23" a="1"/>
  <c r="AH780" i="23" s="1"/>
  <c r="AH781" i="23" a="1"/>
  <c r="AH781" i="23" s="1"/>
  <c r="AH797" i="23" a="1"/>
  <c r="AH797" i="23" s="1"/>
  <c r="AH798" i="23" a="1"/>
  <c r="AH798" i="23" s="1"/>
  <c r="AH799" i="23" a="1"/>
  <c r="AH799" i="23" s="1"/>
  <c r="AH800" i="23" a="1"/>
  <c r="AH800" i="23" s="1"/>
  <c r="AH801" i="23" a="1"/>
  <c r="AH801" i="23" s="1"/>
  <c r="AH802" i="23" a="1"/>
  <c r="AH802" i="23" s="1"/>
  <c r="AH803" i="23" a="1"/>
  <c r="AH803" i="23" s="1"/>
  <c r="AH804" i="23" a="1"/>
  <c r="AH804" i="23" s="1"/>
  <c r="AH805" i="23" a="1"/>
  <c r="AH805" i="23" s="1"/>
  <c r="AH806" i="23" a="1"/>
  <c r="AH806" i="23" s="1"/>
  <c r="AH807" i="23" a="1"/>
  <c r="AH807" i="23" s="1"/>
  <c r="AH808" i="23" a="1"/>
  <c r="AH808" i="23" s="1"/>
  <c r="AH809" i="23" a="1"/>
  <c r="AH809" i="23" s="1"/>
  <c r="AH810" i="23" a="1"/>
  <c r="AH810" i="23" s="1"/>
  <c r="AH811" i="23" a="1"/>
  <c r="AH811" i="23" s="1"/>
  <c r="AH812" i="23" a="1"/>
  <c r="AH812" i="23" s="1"/>
  <c r="AH813" i="23" a="1"/>
  <c r="AH813" i="23" s="1"/>
  <c r="AH814" i="23" a="1"/>
  <c r="AH814" i="23" s="1"/>
  <c r="AH815" i="23" a="1"/>
  <c r="AH815" i="23" s="1"/>
  <c r="AH816" i="23" a="1"/>
  <c r="AH816" i="23" s="1"/>
  <c r="AH817" i="23" a="1"/>
  <c r="AH817" i="23" s="1"/>
  <c r="AH818" i="23" a="1"/>
  <c r="AH818" i="23" s="1"/>
  <c r="AH819" i="23" a="1"/>
  <c r="AH819" i="23" s="1"/>
  <c r="AH820" i="23" a="1"/>
  <c r="AH820" i="23" s="1"/>
  <c r="AH821" i="23" a="1"/>
  <c r="AH821" i="23" s="1"/>
  <c r="AH822" i="23" a="1"/>
  <c r="AH822" i="23" s="1"/>
  <c r="AH823" i="23" a="1"/>
  <c r="AH823" i="23" s="1"/>
  <c r="AI777" i="23"/>
  <c r="AI778" i="23"/>
  <c r="AI779" i="23"/>
  <c r="AI780" i="23"/>
  <c r="AI781" i="23"/>
  <c r="AI797" i="23"/>
  <c r="AI798" i="23"/>
  <c r="AI799" i="23"/>
  <c r="AI800" i="23"/>
  <c r="AI801" i="23"/>
  <c r="AI802" i="23"/>
  <c r="AI803" i="23"/>
  <c r="AI804" i="23"/>
  <c r="AI805" i="23"/>
  <c r="AI806" i="23"/>
  <c r="AI807" i="23"/>
  <c r="AI808" i="23"/>
  <c r="AI809" i="23"/>
  <c r="AI810" i="23"/>
  <c r="AI811" i="23"/>
  <c r="AI812" i="23"/>
  <c r="AI813" i="23"/>
  <c r="AI814" i="23"/>
  <c r="AI815" i="23"/>
  <c r="AI816" i="23"/>
  <c r="AI817" i="23"/>
  <c r="AI818" i="23"/>
  <c r="AI819" i="23"/>
  <c r="AI820" i="23"/>
  <c r="AI821" i="23"/>
  <c r="AI822" i="23"/>
  <c r="AI823" i="23"/>
  <c r="AJ777" i="23"/>
  <c r="AJ778" i="23"/>
  <c r="AJ779" i="23"/>
  <c r="AJ780" i="23"/>
  <c r="AJ781" i="23"/>
  <c r="AJ797" i="23"/>
  <c r="AJ798" i="23"/>
  <c r="AJ799" i="23"/>
  <c r="AJ800" i="23"/>
  <c r="AJ801" i="23"/>
  <c r="AJ802" i="23"/>
  <c r="AJ803" i="23"/>
  <c r="AJ804" i="23"/>
  <c r="AJ805" i="23"/>
  <c r="AJ806" i="23"/>
  <c r="AJ807" i="23"/>
  <c r="AJ808" i="23"/>
  <c r="AJ809" i="23"/>
  <c r="AJ810" i="23"/>
  <c r="AJ811" i="23"/>
  <c r="AJ812" i="23"/>
  <c r="AJ813" i="23"/>
  <c r="AJ814" i="23"/>
  <c r="AJ815" i="23"/>
  <c r="AJ816" i="23"/>
  <c r="AJ817" i="23"/>
  <c r="AJ818" i="23"/>
  <c r="AJ819" i="23"/>
  <c r="AJ820" i="23"/>
  <c r="AJ821" i="23"/>
  <c r="AJ822" i="23"/>
  <c r="AJ823" i="23"/>
  <c r="AK777" i="23"/>
  <c r="AK778" i="23"/>
  <c r="AK779" i="23"/>
  <c r="AK780" i="23"/>
  <c r="AK781" i="23"/>
  <c r="AK797" i="23"/>
  <c r="AK798" i="23"/>
  <c r="AK799" i="23"/>
  <c r="AK800" i="23"/>
  <c r="AK801" i="23"/>
  <c r="AK802" i="23"/>
  <c r="AK803" i="23"/>
  <c r="AK804" i="23"/>
  <c r="AK805" i="23"/>
  <c r="AK806" i="23"/>
  <c r="AK807" i="23"/>
  <c r="AK808" i="23"/>
  <c r="AK809" i="23"/>
  <c r="AK810" i="23"/>
  <c r="AK811" i="23"/>
  <c r="AK812" i="23"/>
  <c r="AK813" i="23"/>
  <c r="AK814" i="23"/>
  <c r="AK815" i="23"/>
  <c r="AK816" i="23"/>
  <c r="AK817" i="23"/>
  <c r="AK818" i="23"/>
  <c r="AK819" i="23"/>
  <c r="AK820" i="23"/>
  <c r="AK821" i="23"/>
  <c r="AK822" i="23"/>
  <c r="AK823" i="23"/>
  <c r="AH824" i="23" a="1"/>
  <c r="AH824" i="23" s="1"/>
  <c r="AH825" i="23" a="1"/>
  <c r="AH825" i="23" s="1"/>
  <c r="AH826" i="23" a="1"/>
  <c r="AH826" i="23" s="1"/>
  <c r="AH827" i="23" a="1"/>
  <c r="AH827" i="23" s="1"/>
  <c r="AH828" i="23" a="1"/>
  <c r="AH828" i="23" s="1"/>
  <c r="AH829" i="23" a="1"/>
  <c r="AH829" i="23" s="1"/>
  <c r="AH830" i="23" a="1"/>
  <c r="AH830" i="23" s="1"/>
  <c r="AH831" i="23" a="1"/>
  <c r="AH831" i="23" s="1"/>
  <c r="AH832" i="23" a="1"/>
  <c r="AH832" i="23" s="1"/>
  <c r="AH833" i="23" a="1"/>
  <c r="AH833" i="23" s="1"/>
  <c r="AH834" i="23" a="1"/>
  <c r="AH834" i="23" s="1"/>
  <c r="AH835" i="23" a="1"/>
  <c r="AH835" i="23" s="1"/>
  <c r="AH836" i="23" a="1"/>
  <c r="AH836" i="23" s="1"/>
  <c r="AH837" i="23" a="1"/>
  <c r="AH837" i="23" s="1"/>
  <c r="AI824" i="23"/>
  <c r="AI825" i="23"/>
  <c r="AI826" i="23"/>
  <c r="AI827" i="23"/>
  <c r="AI828" i="23"/>
  <c r="AI829" i="23"/>
  <c r="AI830" i="23"/>
  <c r="AI831" i="23"/>
  <c r="AI832" i="23"/>
  <c r="AI833" i="23"/>
  <c r="AI834" i="23"/>
  <c r="AI835" i="23"/>
  <c r="AI836" i="23"/>
  <c r="AI837" i="23"/>
  <c r="AJ824" i="23"/>
  <c r="AJ825" i="23"/>
  <c r="AJ826" i="23"/>
  <c r="AJ827" i="23"/>
  <c r="AJ828" i="23"/>
  <c r="AJ829" i="23"/>
  <c r="AJ830" i="23"/>
  <c r="AJ831" i="23"/>
  <c r="AJ832" i="23"/>
  <c r="AJ833" i="23"/>
  <c r="AJ834" i="23"/>
  <c r="AJ835" i="23"/>
  <c r="AJ836" i="23"/>
  <c r="AJ837" i="23"/>
  <c r="AK824" i="23"/>
  <c r="AK825" i="23"/>
  <c r="AK826" i="23"/>
  <c r="AK827" i="23"/>
  <c r="AK828" i="23"/>
  <c r="AK829" i="23"/>
  <c r="AK830" i="23"/>
  <c r="AK831" i="23"/>
  <c r="AK832" i="23"/>
  <c r="AK833" i="23"/>
  <c r="AK834" i="23"/>
  <c r="AK835" i="23"/>
  <c r="AK836" i="23"/>
  <c r="AK837" i="23"/>
  <c r="AH776" i="23" l="1" a="1"/>
  <c r="AH776" i="23" s="1"/>
  <c r="AI776" i="23"/>
  <c r="AJ776" i="23"/>
  <c r="AK776" i="23"/>
  <c r="AH775" i="23" a="1"/>
  <c r="AH775" i="23" s="1"/>
  <c r="AI775" i="23"/>
  <c r="AJ775" i="23"/>
  <c r="AK775" i="23"/>
  <c r="AH54" i="20" l="1" a="1"/>
  <c r="AH54" i="20" s="1"/>
  <c r="AI54" i="20"/>
  <c r="AJ54" i="20"/>
  <c r="AK54" i="20"/>
  <c r="AH177" i="22" a="1"/>
  <c r="AH177" i="22" s="1"/>
  <c r="AH178" i="22" a="1"/>
  <c r="AH178" i="22" s="1"/>
  <c r="AH179" i="22" a="1"/>
  <c r="AH179" i="22" s="1"/>
  <c r="AH180" i="22" a="1"/>
  <c r="AH180" i="22" s="1"/>
  <c r="AI177" i="22"/>
  <c r="AI178" i="22"/>
  <c r="AI179" i="22"/>
  <c r="AI180" i="22"/>
  <c r="AJ177" i="22"/>
  <c r="AJ178" i="22"/>
  <c r="AJ179" i="22"/>
  <c r="AJ180" i="22"/>
  <c r="AK177" i="22"/>
  <c r="AK178" i="22"/>
  <c r="AK179" i="22"/>
  <c r="AK180" i="22"/>
  <c r="AH755" i="23" a="1"/>
  <c r="AH755" i="23" s="1"/>
  <c r="AH756" i="23" a="1"/>
  <c r="AH756" i="23" s="1"/>
  <c r="AH757" i="23" a="1"/>
  <c r="AH757" i="23" s="1"/>
  <c r="AH758" i="23" a="1"/>
  <c r="AH758" i="23" s="1"/>
  <c r="AH759" i="23" a="1"/>
  <c r="AH759" i="23" s="1"/>
  <c r="AH760" i="23" a="1"/>
  <c r="AH760" i="23" s="1"/>
  <c r="AH761" i="23" a="1"/>
  <c r="AH761" i="23" s="1"/>
  <c r="AH762" i="23" a="1"/>
  <c r="AH762" i="23" s="1"/>
  <c r="AH763" i="23" a="1"/>
  <c r="AH763" i="23" s="1"/>
  <c r="AH764" i="23" a="1"/>
  <c r="AH764" i="23" s="1"/>
  <c r="AH765" i="23" a="1"/>
  <c r="AH765" i="23" s="1"/>
  <c r="AH766" i="23" a="1"/>
  <c r="AH766" i="23" s="1"/>
  <c r="AH767" i="23" a="1"/>
  <c r="AH767" i="23" s="1"/>
  <c r="AH768" i="23" a="1"/>
  <c r="AH768" i="23" s="1"/>
  <c r="AH769" i="23" a="1"/>
  <c r="AH769" i="23" s="1"/>
  <c r="AH770" i="23" a="1"/>
  <c r="AH770" i="23" s="1"/>
  <c r="AH771" i="23" a="1"/>
  <c r="AH771" i="23" s="1"/>
  <c r="AH772" i="23" a="1"/>
  <c r="AH772" i="23" s="1"/>
  <c r="AH773" i="23" a="1"/>
  <c r="AH773" i="23" s="1"/>
  <c r="AH774" i="23" a="1"/>
  <c r="AH774" i="23" s="1"/>
  <c r="AI755" i="23"/>
  <c r="AI756" i="23"/>
  <c r="AI757" i="23"/>
  <c r="AI758" i="23"/>
  <c r="AI759" i="23"/>
  <c r="AI760" i="23"/>
  <c r="AI761" i="23"/>
  <c r="AI762" i="23"/>
  <c r="AI763" i="23"/>
  <c r="AI764" i="23"/>
  <c r="AI765" i="23"/>
  <c r="AI766" i="23"/>
  <c r="AI767" i="23"/>
  <c r="AI768" i="23"/>
  <c r="AI769" i="23"/>
  <c r="AI770" i="23"/>
  <c r="AI771" i="23"/>
  <c r="AI772" i="23"/>
  <c r="AI773" i="23"/>
  <c r="AI774" i="23"/>
  <c r="AJ755" i="23"/>
  <c r="AJ756" i="23"/>
  <c r="AJ757" i="23"/>
  <c r="AJ758" i="23"/>
  <c r="AJ759" i="23"/>
  <c r="AJ760" i="23"/>
  <c r="AJ761" i="23"/>
  <c r="AJ762" i="23"/>
  <c r="AJ763" i="23"/>
  <c r="AJ764" i="23"/>
  <c r="AJ765" i="23"/>
  <c r="AJ766" i="23"/>
  <c r="AJ767" i="23"/>
  <c r="AJ768" i="23"/>
  <c r="AJ769" i="23"/>
  <c r="AJ770" i="23"/>
  <c r="AJ771" i="23"/>
  <c r="AJ772" i="23"/>
  <c r="AJ773" i="23"/>
  <c r="AJ774" i="23"/>
  <c r="AK755" i="23"/>
  <c r="AK756" i="23"/>
  <c r="AK757" i="23"/>
  <c r="AK758" i="23"/>
  <c r="AK759" i="23"/>
  <c r="AK760" i="23"/>
  <c r="AK761" i="23"/>
  <c r="AK762" i="23"/>
  <c r="AK763" i="23"/>
  <c r="AK764" i="23"/>
  <c r="AK765" i="23"/>
  <c r="AK766" i="23"/>
  <c r="AK767" i="23"/>
  <c r="AK768" i="23"/>
  <c r="AK769" i="23"/>
  <c r="AK770" i="23"/>
  <c r="AK771" i="23"/>
  <c r="AK772" i="23"/>
  <c r="AK773" i="23"/>
  <c r="AK774" i="23"/>
  <c r="AH569" i="23" l="1" a="1"/>
  <c r="AH569" i="23" s="1"/>
  <c r="AH570" i="23" a="1"/>
  <c r="AH570" i="23" s="1"/>
  <c r="AH571" i="23" a="1"/>
  <c r="AH571" i="23" s="1"/>
  <c r="AH572" i="23" a="1"/>
  <c r="AH572" i="23" s="1"/>
  <c r="AI569" i="23"/>
  <c r="AI570" i="23"/>
  <c r="AI571" i="23"/>
  <c r="AI572" i="23"/>
  <c r="AJ569" i="23"/>
  <c r="AJ570" i="23"/>
  <c r="AJ571" i="23"/>
  <c r="AJ572" i="23"/>
  <c r="AK569" i="23"/>
  <c r="AK570" i="23"/>
  <c r="AK571" i="23"/>
  <c r="AK572" i="23"/>
  <c r="AH573" i="23" a="1"/>
  <c r="AH573" i="23" s="1"/>
  <c r="AH574" i="23" a="1"/>
  <c r="AH574" i="23" s="1"/>
  <c r="AI573" i="23"/>
  <c r="AI574" i="23"/>
  <c r="AJ573" i="23"/>
  <c r="AJ574" i="23"/>
  <c r="AK573" i="23"/>
  <c r="AK574" i="23"/>
  <c r="AH652" i="23" l="1" a="1"/>
  <c r="AH652" i="23" s="1"/>
  <c r="AI652" i="23"/>
  <c r="AJ652" i="23"/>
  <c r="AK652" i="23"/>
  <c r="AH648" i="23" a="1"/>
  <c r="AH648" i="23" s="1"/>
  <c r="AI648" i="23"/>
  <c r="AJ648" i="23"/>
  <c r="AK648" i="23"/>
  <c r="AH542" i="23" a="1"/>
  <c r="AH542" i="23" s="1"/>
  <c r="AH543" i="23" a="1"/>
  <c r="AH543" i="23" s="1"/>
  <c r="AH544" i="23" a="1"/>
  <c r="AH544" i="23" s="1"/>
  <c r="AH545" i="23" a="1"/>
  <c r="AH545" i="23" s="1"/>
  <c r="AH546" i="23" a="1"/>
  <c r="AH546" i="23" s="1"/>
  <c r="AH547" i="23" a="1"/>
  <c r="AH547" i="23" s="1"/>
  <c r="AH548" i="23" a="1"/>
  <c r="AH548" i="23" s="1"/>
  <c r="AH549" i="23" a="1"/>
  <c r="AH549" i="23" s="1"/>
  <c r="AH550" i="23" a="1"/>
  <c r="AH550" i="23" s="1"/>
  <c r="AH551" i="23" a="1"/>
  <c r="AH551" i="23" s="1"/>
  <c r="AH552" i="23" a="1"/>
  <c r="AH552" i="23" s="1"/>
  <c r="AH553" i="23" a="1"/>
  <c r="AH553" i="23" s="1"/>
  <c r="AH554" i="23" a="1"/>
  <c r="AH554" i="23" s="1"/>
  <c r="AH555" i="23" a="1"/>
  <c r="AH555" i="23" s="1"/>
  <c r="AH556" i="23" a="1"/>
  <c r="AH556" i="23" s="1"/>
  <c r="AH557" i="23" a="1"/>
  <c r="AH557" i="23" s="1"/>
  <c r="AH558" i="23" a="1"/>
  <c r="AH558" i="23" s="1"/>
  <c r="AH559" i="23" a="1"/>
  <c r="AH559" i="23" s="1"/>
  <c r="AI542" i="23"/>
  <c r="AI543" i="23"/>
  <c r="AI544" i="23"/>
  <c r="AI545" i="23"/>
  <c r="AI546" i="23"/>
  <c r="AI547" i="23"/>
  <c r="AI548" i="23"/>
  <c r="AI549" i="23"/>
  <c r="AI550" i="23"/>
  <c r="AI551" i="23"/>
  <c r="AI552" i="23"/>
  <c r="AI553" i="23"/>
  <c r="AI554" i="23"/>
  <c r="AI555" i="23"/>
  <c r="AI556" i="23"/>
  <c r="AI557" i="23"/>
  <c r="AI558" i="23"/>
  <c r="AI559" i="23"/>
  <c r="AJ542" i="23"/>
  <c r="AJ543" i="23"/>
  <c r="AJ544" i="23"/>
  <c r="AJ545" i="23"/>
  <c r="AJ546" i="23"/>
  <c r="AJ547" i="23"/>
  <c r="AJ548" i="23"/>
  <c r="AJ549" i="23"/>
  <c r="AJ550" i="23"/>
  <c r="AJ551" i="23"/>
  <c r="AJ552" i="23"/>
  <c r="AJ553" i="23"/>
  <c r="AJ554" i="23"/>
  <c r="AJ555" i="23"/>
  <c r="AJ556" i="23"/>
  <c r="AJ557" i="23"/>
  <c r="AJ558" i="23"/>
  <c r="AJ559" i="23"/>
  <c r="AK542" i="23"/>
  <c r="AK543" i="23"/>
  <c r="AK544" i="23"/>
  <c r="AK545" i="23"/>
  <c r="AK546" i="23"/>
  <c r="AK547" i="23"/>
  <c r="AK548" i="23"/>
  <c r="AK549" i="23"/>
  <c r="AK550" i="23"/>
  <c r="AK551" i="23"/>
  <c r="AK552" i="23"/>
  <c r="AK553" i="23"/>
  <c r="AK554" i="23"/>
  <c r="AK555" i="23"/>
  <c r="AK556" i="23"/>
  <c r="AK557" i="23"/>
  <c r="AK558" i="23"/>
  <c r="AK559" i="23"/>
  <c r="AH673" i="23" l="1" a="1"/>
  <c r="AH673" i="23" s="1"/>
  <c r="AH674" i="23" a="1"/>
  <c r="AH674" i="23" s="1"/>
  <c r="AH675" i="23" a="1"/>
  <c r="AH675" i="23" s="1"/>
  <c r="AH676" i="23" a="1"/>
  <c r="AH676" i="23" s="1"/>
  <c r="AH677" i="23" a="1"/>
  <c r="AH677" i="23" s="1"/>
  <c r="AH678" i="23" a="1"/>
  <c r="AH678" i="23" s="1"/>
  <c r="AH679" i="23" a="1"/>
  <c r="AH679" i="23" s="1"/>
  <c r="AH680" i="23" a="1"/>
  <c r="AH680" i="23" s="1"/>
  <c r="AH681" i="23" a="1"/>
  <c r="AH681" i="23" s="1"/>
  <c r="AH682" i="23" a="1"/>
  <c r="AH682" i="23" s="1"/>
  <c r="AH683" i="23" a="1"/>
  <c r="AH683" i="23" s="1"/>
  <c r="AH684" i="23" a="1"/>
  <c r="AH684" i="23" s="1"/>
  <c r="AH685" i="23" a="1"/>
  <c r="AH685" i="23" s="1"/>
  <c r="AH686" i="23" a="1"/>
  <c r="AH686" i="23" s="1"/>
  <c r="AH687" i="23" a="1"/>
  <c r="AH687" i="23" s="1"/>
  <c r="AH688" i="23" a="1"/>
  <c r="AH688" i="23" s="1"/>
  <c r="AI673" i="23"/>
  <c r="AI674" i="23"/>
  <c r="AI675" i="23"/>
  <c r="AI676" i="23"/>
  <c r="AI677" i="23"/>
  <c r="AI678" i="23"/>
  <c r="AI679" i="23"/>
  <c r="AI680" i="23"/>
  <c r="AI681" i="23"/>
  <c r="AI682" i="23"/>
  <c r="AI683" i="23"/>
  <c r="AI684" i="23"/>
  <c r="AI685" i="23"/>
  <c r="AI686" i="23"/>
  <c r="AI687" i="23"/>
  <c r="AI688" i="23"/>
  <c r="AJ673" i="23"/>
  <c r="AJ674" i="23"/>
  <c r="AJ675" i="23"/>
  <c r="AJ676" i="23"/>
  <c r="AJ677" i="23"/>
  <c r="AJ678" i="23"/>
  <c r="AJ679" i="23"/>
  <c r="AJ680" i="23"/>
  <c r="AJ681" i="23"/>
  <c r="AJ682" i="23"/>
  <c r="AJ683" i="23"/>
  <c r="AJ684" i="23"/>
  <c r="AJ685" i="23"/>
  <c r="AJ686" i="23"/>
  <c r="AJ687" i="23"/>
  <c r="AJ688" i="23"/>
  <c r="AK673" i="23"/>
  <c r="AK674" i="23"/>
  <c r="AK675" i="23"/>
  <c r="AK676" i="23"/>
  <c r="AK677" i="23"/>
  <c r="AK678" i="23"/>
  <c r="AK679" i="23"/>
  <c r="AK680" i="23"/>
  <c r="AK681" i="23"/>
  <c r="AK682" i="23"/>
  <c r="AK683" i="23"/>
  <c r="AK684" i="23"/>
  <c r="AK685" i="23"/>
  <c r="AK686" i="23"/>
  <c r="AK687" i="23"/>
  <c r="AK688" i="23"/>
  <c r="AH643" i="23" a="1"/>
  <c r="AH643" i="23" s="1"/>
  <c r="AH644" i="23" a="1"/>
  <c r="AH644" i="23" s="1"/>
  <c r="AH645" i="23" a="1"/>
  <c r="AH645" i="23" s="1"/>
  <c r="AH646" i="23" a="1"/>
  <c r="AH646" i="23" s="1"/>
  <c r="AH647" i="23" a="1"/>
  <c r="AH647" i="23" s="1"/>
  <c r="AH649" i="23" a="1"/>
  <c r="AH649" i="23" s="1"/>
  <c r="AH650" i="23" a="1"/>
  <c r="AH650" i="23" s="1"/>
  <c r="AH651" i="23" a="1"/>
  <c r="AH651" i="23" s="1"/>
  <c r="AH653" i="23" a="1"/>
  <c r="AH653" i="23" s="1"/>
  <c r="AH654" i="23" a="1"/>
  <c r="AH654" i="23" s="1"/>
  <c r="AH655" i="23" a="1"/>
  <c r="AH655" i="23" s="1"/>
  <c r="AH656" i="23" a="1"/>
  <c r="AH656" i="23" s="1"/>
  <c r="AH657" i="23" a="1"/>
  <c r="AH657" i="23" s="1"/>
  <c r="AH658" i="23" a="1"/>
  <c r="AH658" i="23" s="1"/>
  <c r="AH659" i="23" a="1"/>
  <c r="AH659" i="23" s="1"/>
  <c r="AH660" i="23" a="1"/>
  <c r="AH660" i="23" s="1"/>
  <c r="AH661" i="23" a="1"/>
  <c r="AH661" i="23" s="1"/>
  <c r="AH662" i="23" a="1"/>
  <c r="AH662" i="23" s="1"/>
  <c r="AH663" i="23" a="1"/>
  <c r="AH663" i="23" s="1"/>
  <c r="AH664" i="23" a="1"/>
  <c r="AH664" i="23" s="1"/>
  <c r="AI643" i="23"/>
  <c r="AI644" i="23"/>
  <c r="AI645" i="23"/>
  <c r="AI646" i="23"/>
  <c r="AI647" i="23"/>
  <c r="AI649" i="23"/>
  <c r="AI650" i="23"/>
  <c r="AI651" i="23"/>
  <c r="AI653" i="23"/>
  <c r="AI654" i="23"/>
  <c r="AI655" i="23"/>
  <c r="AI656" i="23"/>
  <c r="AI657" i="23"/>
  <c r="AI658" i="23"/>
  <c r="AI659" i="23"/>
  <c r="AI660" i="23"/>
  <c r="AI661" i="23"/>
  <c r="AI662" i="23"/>
  <c r="AI663" i="23"/>
  <c r="AI664" i="23"/>
  <c r="AJ643" i="23"/>
  <c r="AJ644" i="23"/>
  <c r="AJ645" i="23"/>
  <c r="AJ646" i="23"/>
  <c r="AJ647" i="23"/>
  <c r="AJ649" i="23"/>
  <c r="AJ650" i="23"/>
  <c r="AJ651" i="23"/>
  <c r="AJ653" i="23"/>
  <c r="AJ654" i="23"/>
  <c r="AJ655" i="23"/>
  <c r="AJ656" i="23"/>
  <c r="AJ657" i="23"/>
  <c r="AJ658" i="23"/>
  <c r="AJ659" i="23"/>
  <c r="AJ660" i="23"/>
  <c r="AJ661" i="23"/>
  <c r="AJ662" i="23"/>
  <c r="AJ663" i="23"/>
  <c r="AJ664" i="23"/>
  <c r="AK643" i="23"/>
  <c r="AK644" i="23"/>
  <c r="AK645" i="23"/>
  <c r="AK646" i="23"/>
  <c r="AK647" i="23"/>
  <c r="AK649" i="23"/>
  <c r="AK650" i="23"/>
  <c r="AK651" i="23"/>
  <c r="AK653" i="23"/>
  <c r="AK654" i="23"/>
  <c r="AK655" i="23"/>
  <c r="AK656" i="23"/>
  <c r="AK657" i="23"/>
  <c r="AK658" i="23"/>
  <c r="AK659" i="23"/>
  <c r="AK660" i="23"/>
  <c r="AK661" i="23"/>
  <c r="AK662" i="23"/>
  <c r="AK663" i="23"/>
  <c r="AK664" i="23"/>
  <c r="AH642" i="23" a="1"/>
  <c r="AH642" i="23" s="1"/>
  <c r="AH665" i="23" a="1"/>
  <c r="AH665" i="23" s="1"/>
  <c r="AH666" i="23" a="1"/>
  <c r="AH666" i="23" s="1"/>
  <c r="AH667" i="23" a="1"/>
  <c r="AH667" i="23" s="1"/>
  <c r="AH668" i="23" a="1"/>
  <c r="AH668" i="23" s="1"/>
  <c r="AH669" i="23" a="1"/>
  <c r="AH669" i="23" s="1"/>
  <c r="AH670" i="23" a="1"/>
  <c r="AH670" i="23" s="1"/>
  <c r="AH671" i="23" a="1"/>
  <c r="AH671" i="23" s="1"/>
  <c r="AH672" i="23" a="1"/>
  <c r="AH672" i="23" s="1"/>
  <c r="AH689" i="23" a="1"/>
  <c r="AH689" i="23" s="1"/>
  <c r="AH690" i="23" a="1"/>
  <c r="AH690" i="23" s="1"/>
  <c r="AH691" i="23" a="1"/>
  <c r="AH691" i="23" s="1"/>
  <c r="AH692" i="23" a="1"/>
  <c r="AH692" i="23" s="1"/>
  <c r="AH693" i="23" a="1"/>
  <c r="AH693" i="23" s="1"/>
  <c r="AI642" i="23"/>
  <c r="AI665" i="23"/>
  <c r="AI666" i="23"/>
  <c r="AI667" i="23"/>
  <c r="AI668" i="23"/>
  <c r="AI669" i="23"/>
  <c r="AI670" i="23"/>
  <c r="AI671" i="23"/>
  <c r="AI672" i="23"/>
  <c r="AI689" i="23"/>
  <c r="AI690" i="23"/>
  <c r="AI691" i="23"/>
  <c r="AI692" i="23"/>
  <c r="AI693" i="23"/>
  <c r="AJ642" i="23"/>
  <c r="AJ665" i="23"/>
  <c r="AJ666" i="23"/>
  <c r="AJ667" i="23"/>
  <c r="AJ668" i="23"/>
  <c r="AJ669" i="23"/>
  <c r="AJ670" i="23"/>
  <c r="AJ671" i="23"/>
  <c r="AJ672" i="23"/>
  <c r="AJ689" i="23"/>
  <c r="AJ690" i="23"/>
  <c r="AJ691" i="23"/>
  <c r="AJ692" i="23"/>
  <c r="AJ693" i="23"/>
  <c r="AK642" i="23"/>
  <c r="AK665" i="23"/>
  <c r="AK666" i="23"/>
  <c r="AK667" i="23"/>
  <c r="AK668" i="23"/>
  <c r="AK669" i="23"/>
  <c r="AK670" i="23"/>
  <c r="AK671" i="23"/>
  <c r="AK672" i="23"/>
  <c r="AK689" i="23"/>
  <c r="AK690" i="23"/>
  <c r="AK691" i="23"/>
  <c r="AK692" i="23"/>
  <c r="AK693" i="23"/>
  <c r="AH694" i="23" a="1"/>
  <c r="AH694" i="23" s="1"/>
  <c r="AH695" i="23" a="1"/>
  <c r="AH695" i="23" s="1"/>
  <c r="AH696" i="23" a="1"/>
  <c r="AH696" i="23" s="1"/>
  <c r="AH697" i="23" a="1"/>
  <c r="AH697" i="23" s="1"/>
  <c r="AH698" i="23" a="1"/>
  <c r="AH698" i="23" s="1"/>
  <c r="AH699" i="23" a="1"/>
  <c r="AH699" i="23" s="1"/>
  <c r="AH700" i="23" a="1"/>
  <c r="AH700" i="23" s="1"/>
  <c r="AI694" i="23"/>
  <c r="AI695" i="23"/>
  <c r="AI696" i="23"/>
  <c r="AI697" i="23"/>
  <c r="AI698" i="23"/>
  <c r="AI699" i="23"/>
  <c r="AI700" i="23"/>
  <c r="AJ694" i="23"/>
  <c r="AJ695" i="23"/>
  <c r="AJ696" i="23"/>
  <c r="AJ697" i="23"/>
  <c r="AJ698" i="23"/>
  <c r="AJ699" i="23"/>
  <c r="AJ700" i="23"/>
  <c r="AK694" i="23"/>
  <c r="AK695" i="23"/>
  <c r="AK696" i="23"/>
  <c r="AK697" i="23"/>
  <c r="AK698" i="23"/>
  <c r="AK699" i="23"/>
  <c r="AK700" i="23"/>
  <c r="AH701" i="23" a="1"/>
  <c r="AH701" i="23" s="1"/>
  <c r="AH702" i="23" a="1"/>
  <c r="AH702" i="23" s="1"/>
  <c r="AH703" i="23" a="1"/>
  <c r="AH703" i="23" s="1"/>
  <c r="AH704" i="23" a="1"/>
  <c r="AH704" i="23" s="1"/>
  <c r="AI701" i="23"/>
  <c r="AI702" i="23"/>
  <c r="AI703" i="23"/>
  <c r="AI704" i="23"/>
  <c r="AJ701" i="23"/>
  <c r="AJ702" i="23"/>
  <c r="AJ703" i="23"/>
  <c r="AJ704" i="23"/>
  <c r="AK701" i="23"/>
  <c r="AK702" i="23"/>
  <c r="AK703" i="23"/>
  <c r="AK704" i="23"/>
  <c r="AH705" i="23" a="1"/>
  <c r="AH705" i="23" s="1"/>
  <c r="AH706" i="23" a="1"/>
  <c r="AH706" i="23" s="1"/>
  <c r="AI705" i="23"/>
  <c r="AI706" i="23"/>
  <c r="AJ705" i="23"/>
  <c r="AJ706" i="23"/>
  <c r="AK705" i="23"/>
  <c r="AK706" i="23"/>
  <c r="AH14" i="89" a="1"/>
  <c r="AH14" i="89" s="1"/>
  <c r="AI14" i="89"/>
  <c r="AJ14" i="89"/>
  <c r="AK14" i="89"/>
  <c r="AH753" i="23" l="1" a="1"/>
  <c r="AH753" i="23" s="1"/>
  <c r="AI753" i="23"/>
  <c r="AJ753" i="23"/>
  <c r="AK753" i="23"/>
  <c r="AH744" i="23" a="1"/>
  <c r="AH744" i="23" s="1"/>
  <c r="AH745" i="23" a="1"/>
  <c r="AH745" i="23" s="1"/>
  <c r="AH746" i="23" a="1"/>
  <c r="AH746" i="23" s="1"/>
  <c r="AH747" i="23" a="1"/>
  <c r="AH747" i="23" s="1"/>
  <c r="AH748" i="23" a="1"/>
  <c r="AH748" i="23" s="1"/>
  <c r="AH749" i="23" a="1"/>
  <c r="AH749" i="23" s="1"/>
  <c r="AH750" i="23" a="1"/>
  <c r="AH750" i="23" s="1"/>
  <c r="AH751" i="23" a="1"/>
  <c r="AH751" i="23" s="1"/>
  <c r="AH752" i="23" a="1"/>
  <c r="AH752" i="23" s="1"/>
  <c r="AH754" i="23" a="1"/>
  <c r="AH754" i="23" s="1"/>
  <c r="AI744" i="23"/>
  <c r="AI745" i="23"/>
  <c r="AI746" i="23"/>
  <c r="AI747" i="23"/>
  <c r="AI748" i="23"/>
  <c r="AI749" i="23"/>
  <c r="AI750" i="23"/>
  <c r="AI751" i="23"/>
  <c r="AI752" i="23"/>
  <c r="AI754" i="23"/>
  <c r="AJ744" i="23"/>
  <c r="AJ745" i="23"/>
  <c r="AJ746" i="23"/>
  <c r="AJ747" i="23"/>
  <c r="AJ748" i="23"/>
  <c r="AJ749" i="23"/>
  <c r="AJ750" i="23"/>
  <c r="AJ751" i="23"/>
  <c r="AJ752" i="23"/>
  <c r="AJ754" i="23"/>
  <c r="AK744" i="23"/>
  <c r="AK745" i="23"/>
  <c r="AK746" i="23"/>
  <c r="AK747" i="23"/>
  <c r="AK748" i="23"/>
  <c r="AK749" i="23"/>
  <c r="AK750" i="23"/>
  <c r="AK751" i="23"/>
  <c r="AK752" i="23"/>
  <c r="AK754" i="23"/>
  <c r="AH743" i="23" a="1"/>
  <c r="AH743" i="23" s="1"/>
  <c r="AI743" i="23"/>
  <c r="AJ743" i="23"/>
  <c r="AK743" i="23"/>
  <c r="AH13" i="89" l="1" a="1"/>
  <c r="AH13" i="89" s="1"/>
  <c r="AI13" i="89"/>
  <c r="AJ13" i="89"/>
  <c r="AK13" i="89"/>
  <c r="AH606" i="23" a="1"/>
  <c r="AH606" i="23" s="1"/>
  <c r="AH607" i="23" a="1"/>
  <c r="AH607" i="23" s="1"/>
  <c r="AH608" i="23" a="1"/>
  <c r="AH608" i="23" s="1"/>
  <c r="AH609" i="23" a="1"/>
  <c r="AH609" i="23" s="1"/>
  <c r="AH610" i="23" a="1"/>
  <c r="AH610" i="23" s="1"/>
  <c r="AH611" i="23" a="1"/>
  <c r="AH611" i="23" s="1"/>
  <c r="AH612" i="23" a="1"/>
  <c r="AH612" i="23" s="1"/>
  <c r="AH613" i="23" a="1"/>
  <c r="AH613" i="23" s="1"/>
  <c r="AH614" i="23" a="1"/>
  <c r="AH614" i="23" s="1"/>
  <c r="AH615" i="23" a="1"/>
  <c r="AH615" i="23" s="1"/>
  <c r="AH616" i="23" a="1"/>
  <c r="AH616" i="23" s="1"/>
  <c r="AH617" i="23" a="1"/>
  <c r="AH617" i="23" s="1"/>
  <c r="AH618" i="23" a="1"/>
  <c r="AH618" i="23" s="1"/>
  <c r="AH619" i="23" a="1"/>
  <c r="AH619" i="23" s="1"/>
  <c r="AH620" i="23" a="1"/>
  <c r="AH620" i="23" s="1"/>
  <c r="AH621" i="23" a="1"/>
  <c r="AH621" i="23" s="1"/>
  <c r="AH622" i="23" a="1"/>
  <c r="AH622" i="23" s="1"/>
  <c r="AH623" i="23" a="1"/>
  <c r="AH623" i="23" s="1"/>
  <c r="AI606" i="23"/>
  <c r="AI607" i="23"/>
  <c r="AI608" i="23"/>
  <c r="AI609" i="23"/>
  <c r="AI610" i="23"/>
  <c r="AI611" i="23"/>
  <c r="AI612" i="23"/>
  <c r="AI613" i="23"/>
  <c r="AI614" i="23"/>
  <c r="AI615" i="23"/>
  <c r="AI616" i="23"/>
  <c r="AI617" i="23"/>
  <c r="AI618" i="23"/>
  <c r="AI619" i="23"/>
  <c r="AI620" i="23"/>
  <c r="AI621" i="23"/>
  <c r="AI622" i="23"/>
  <c r="AI623" i="23"/>
  <c r="AJ606" i="23"/>
  <c r="AJ607" i="23"/>
  <c r="AJ608" i="23"/>
  <c r="AJ609" i="23"/>
  <c r="AJ610" i="23"/>
  <c r="AJ611" i="23"/>
  <c r="AJ612" i="23"/>
  <c r="AJ613" i="23"/>
  <c r="AJ614" i="23"/>
  <c r="AJ615" i="23"/>
  <c r="AJ616" i="23"/>
  <c r="AJ617" i="23"/>
  <c r="AJ618" i="23"/>
  <c r="AJ619" i="23"/>
  <c r="AJ620" i="23"/>
  <c r="AJ621" i="23"/>
  <c r="AJ622" i="23"/>
  <c r="AJ623" i="23"/>
  <c r="AK606" i="23"/>
  <c r="AK607" i="23"/>
  <c r="AK608" i="23"/>
  <c r="AK609" i="23"/>
  <c r="AK610" i="23"/>
  <c r="AK611" i="23"/>
  <c r="AK612" i="23"/>
  <c r="AK613" i="23"/>
  <c r="AK614" i="23"/>
  <c r="AK615" i="23"/>
  <c r="AK616" i="23"/>
  <c r="AK617" i="23"/>
  <c r="AK618" i="23"/>
  <c r="AK619" i="23"/>
  <c r="AK620" i="23"/>
  <c r="AK621" i="23"/>
  <c r="AK622" i="23"/>
  <c r="AK623" i="23"/>
  <c r="AH16" i="88" a="1"/>
  <c r="AH16" i="88" s="1"/>
  <c r="AH17" i="88" a="1"/>
  <c r="AH17" i="88" s="1"/>
  <c r="AH18" i="88" a="1"/>
  <c r="AH18" i="88" s="1"/>
  <c r="AI16" i="88"/>
  <c r="AI17" i="88"/>
  <c r="AI18" i="88"/>
  <c r="AJ16" i="88"/>
  <c r="AJ17" i="88"/>
  <c r="AJ18" i="88"/>
  <c r="AK16" i="88"/>
  <c r="AK17" i="88"/>
  <c r="AK18" i="88"/>
  <c r="AH15" i="88" a="1"/>
  <c r="AH15" i="88" s="1"/>
  <c r="AI15" i="88"/>
  <c r="AJ15" i="88"/>
  <c r="AK15" i="88"/>
  <c r="AH604" i="23" a="1"/>
  <c r="AH604" i="23" s="1"/>
  <c r="AH605" i="23" a="1"/>
  <c r="AH605" i="23" s="1"/>
  <c r="AH624" i="23" a="1"/>
  <c r="AH624" i="23" s="1"/>
  <c r="AH625" i="23" a="1"/>
  <c r="AH625" i="23" s="1"/>
  <c r="AH626" i="23" a="1"/>
  <c r="AH626" i="23" s="1"/>
  <c r="AH627" i="23" a="1"/>
  <c r="AH627" i="23" s="1"/>
  <c r="AH628" i="23" a="1"/>
  <c r="AH628" i="23" s="1"/>
  <c r="AH629" i="23" a="1"/>
  <c r="AH629" i="23" s="1"/>
  <c r="AH630" i="23" a="1"/>
  <c r="AH630" i="23" s="1"/>
  <c r="AH631" i="23" a="1"/>
  <c r="AH631" i="23" s="1"/>
  <c r="AH632" i="23" a="1"/>
  <c r="AH632" i="23" s="1"/>
  <c r="AH633" i="23" a="1"/>
  <c r="AH633" i="23" s="1"/>
  <c r="AH634" i="23" a="1"/>
  <c r="AH634" i="23" s="1"/>
  <c r="AH635" i="23" a="1"/>
  <c r="AH635" i="23" s="1"/>
  <c r="AH636" i="23" a="1"/>
  <c r="AH636" i="23" s="1"/>
  <c r="AH637" i="23" a="1"/>
  <c r="AH637" i="23" s="1"/>
  <c r="AI604" i="23"/>
  <c r="AI605" i="23"/>
  <c r="AI624" i="23"/>
  <c r="AI625" i="23"/>
  <c r="AI626" i="23"/>
  <c r="AI627" i="23"/>
  <c r="AI628" i="23"/>
  <c r="AI629" i="23"/>
  <c r="AI630" i="23"/>
  <c r="AI631" i="23"/>
  <c r="AI632" i="23"/>
  <c r="AI633" i="23"/>
  <c r="AI634" i="23"/>
  <c r="AI635" i="23"/>
  <c r="AI636" i="23"/>
  <c r="AI637" i="23"/>
  <c r="AJ604" i="23"/>
  <c r="AJ605" i="23"/>
  <c r="AJ624" i="23"/>
  <c r="AJ625" i="23"/>
  <c r="AJ626" i="23"/>
  <c r="AJ627" i="23"/>
  <c r="AJ628" i="23"/>
  <c r="AJ629" i="23"/>
  <c r="AJ630" i="23"/>
  <c r="AJ631" i="23"/>
  <c r="AJ632" i="23"/>
  <c r="AJ633" i="23"/>
  <c r="AJ634" i="23"/>
  <c r="AJ635" i="23"/>
  <c r="AJ636" i="23"/>
  <c r="AJ637" i="23"/>
  <c r="AK604" i="23"/>
  <c r="AK605" i="23"/>
  <c r="AK624" i="23"/>
  <c r="AK625" i="23"/>
  <c r="AK626" i="23"/>
  <c r="AK627" i="23"/>
  <c r="AK628" i="23"/>
  <c r="AK629" i="23"/>
  <c r="AK630" i="23"/>
  <c r="AK631" i="23"/>
  <c r="AK632" i="23"/>
  <c r="AK633" i="23"/>
  <c r="AK634" i="23"/>
  <c r="AK635" i="23"/>
  <c r="AK636" i="23"/>
  <c r="AK637" i="23"/>
  <c r="AH540" i="23" a="1"/>
  <c r="AH540" i="23" s="1"/>
  <c r="AH541" i="23" a="1"/>
  <c r="AH541" i="23" s="1"/>
  <c r="AH560" i="23" a="1"/>
  <c r="AH560" i="23" s="1"/>
  <c r="AH561" i="23" a="1"/>
  <c r="AH561" i="23" s="1"/>
  <c r="AH562" i="23" a="1"/>
  <c r="AH562" i="23" s="1"/>
  <c r="AH563" i="23" a="1"/>
  <c r="AH563" i="23" s="1"/>
  <c r="AH564" i="23" a="1"/>
  <c r="AH564" i="23" s="1"/>
  <c r="AH565" i="23" a="1"/>
  <c r="AH565" i="23" s="1"/>
  <c r="AH566" i="23" a="1"/>
  <c r="AH566" i="23" s="1"/>
  <c r="AH567" i="23" a="1"/>
  <c r="AH567" i="23" s="1"/>
  <c r="AH568" i="23" a="1"/>
  <c r="AH568" i="23" s="1"/>
  <c r="AH575" i="23" a="1"/>
  <c r="AH575" i="23" s="1"/>
  <c r="AH576" i="23" a="1"/>
  <c r="AH576" i="23" s="1"/>
  <c r="AH577" i="23" a="1"/>
  <c r="AH577" i="23" s="1"/>
  <c r="AH578" i="23" a="1"/>
  <c r="AH578" i="23" s="1"/>
  <c r="AI540" i="23"/>
  <c r="AI541" i="23"/>
  <c r="AI560" i="23"/>
  <c r="AI561" i="23"/>
  <c r="AI562" i="23"/>
  <c r="AI563" i="23"/>
  <c r="AI564" i="23"/>
  <c r="AI565" i="23"/>
  <c r="AI566" i="23"/>
  <c r="AI567" i="23"/>
  <c r="AI568" i="23"/>
  <c r="AI575" i="23"/>
  <c r="AI576" i="23"/>
  <c r="AI577" i="23"/>
  <c r="AI578" i="23"/>
  <c r="AJ540" i="23"/>
  <c r="AJ541" i="23"/>
  <c r="AJ560" i="23"/>
  <c r="AJ561" i="23"/>
  <c r="AJ562" i="23"/>
  <c r="AJ563" i="23"/>
  <c r="AJ564" i="23"/>
  <c r="AJ565" i="23"/>
  <c r="AJ566" i="23"/>
  <c r="AJ567" i="23"/>
  <c r="AJ568" i="23"/>
  <c r="AJ575" i="23"/>
  <c r="AJ576" i="23"/>
  <c r="AJ577" i="23"/>
  <c r="AJ578" i="23"/>
  <c r="AK540" i="23"/>
  <c r="AK541" i="23"/>
  <c r="AK560" i="23"/>
  <c r="AK561" i="23"/>
  <c r="AK562" i="23"/>
  <c r="AK563" i="23"/>
  <c r="AK564" i="23"/>
  <c r="AK565" i="23"/>
  <c r="AK566" i="23"/>
  <c r="AK567" i="23"/>
  <c r="AK568" i="23"/>
  <c r="AK575" i="23"/>
  <c r="AK576" i="23"/>
  <c r="AK577" i="23"/>
  <c r="AK578" i="23"/>
  <c r="AH579" i="23" a="1"/>
  <c r="AH579" i="23" s="1"/>
  <c r="AH580" i="23" a="1"/>
  <c r="AH580" i="23" s="1"/>
  <c r="AH581" i="23" a="1"/>
  <c r="AH581" i="23" s="1"/>
  <c r="AH582" i="23" a="1"/>
  <c r="AH582" i="23" s="1"/>
  <c r="AH583" i="23" a="1"/>
  <c r="AH583" i="23" s="1"/>
  <c r="AH584" i="23" a="1"/>
  <c r="AH584" i="23" s="1"/>
  <c r="AH585" i="23" a="1"/>
  <c r="AH585" i="23" s="1"/>
  <c r="AH586" i="23" a="1"/>
  <c r="AH586" i="23" s="1"/>
  <c r="AH587" i="23" a="1"/>
  <c r="AH587" i="23" s="1"/>
  <c r="AH588" i="23" a="1"/>
  <c r="AH588" i="23" s="1"/>
  <c r="AH589" i="23" a="1"/>
  <c r="AH589" i="23" s="1"/>
  <c r="AH590" i="23" a="1"/>
  <c r="AH590" i="23" s="1"/>
  <c r="AH591" i="23" a="1"/>
  <c r="AH591" i="23" s="1"/>
  <c r="AH592" i="23" a="1"/>
  <c r="AH592" i="23" s="1"/>
  <c r="AI579" i="23"/>
  <c r="AI580" i="23"/>
  <c r="AI581" i="23"/>
  <c r="AI582" i="23"/>
  <c r="AI583" i="23"/>
  <c r="AI584" i="23"/>
  <c r="AI585" i="23"/>
  <c r="AI586" i="23"/>
  <c r="AI587" i="23"/>
  <c r="AI588" i="23"/>
  <c r="AI589" i="23"/>
  <c r="AI590" i="23"/>
  <c r="AI591" i="23"/>
  <c r="AI592" i="23"/>
  <c r="AJ579" i="23"/>
  <c r="AJ580" i="23"/>
  <c r="AJ581" i="23"/>
  <c r="AJ582" i="23"/>
  <c r="AJ583" i="23"/>
  <c r="AJ584" i="23"/>
  <c r="AJ585" i="23"/>
  <c r="AJ586" i="23"/>
  <c r="AJ587" i="23"/>
  <c r="AJ588" i="23"/>
  <c r="AJ589" i="23"/>
  <c r="AJ590" i="23"/>
  <c r="AJ591" i="23"/>
  <c r="AJ592" i="23"/>
  <c r="AK579" i="23"/>
  <c r="AK580" i="23"/>
  <c r="AK581" i="23"/>
  <c r="AK582" i="23"/>
  <c r="AK583" i="23"/>
  <c r="AK584" i="23"/>
  <c r="AK585" i="23"/>
  <c r="AK586" i="23"/>
  <c r="AK587" i="23"/>
  <c r="AK588" i="23"/>
  <c r="AK589" i="23"/>
  <c r="AK590" i="23"/>
  <c r="AK591" i="23"/>
  <c r="AK592" i="23"/>
  <c r="AH539" i="23" a="1"/>
  <c r="AH539" i="23" s="1"/>
  <c r="AH593" i="23" a="1"/>
  <c r="AH593" i="23" s="1"/>
  <c r="AH594" i="23" a="1"/>
  <c r="AH594" i="23" s="1"/>
  <c r="AH595" i="23" a="1"/>
  <c r="AH595" i="23" s="1"/>
  <c r="AH596" i="23" a="1"/>
  <c r="AH596" i="23" s="1"/>
  <c r="AH597" i="23" a="1"/>
  <c r="AH597" i="23" s="1"/>
  <c r="AH598" i="23" a="1"/>
  <c r="AH598" i="23" s="1"/>
  <c r="AH599" i="23" a="1"/>
  <c r="AH599" i="23" s="1"/>
  <c r="AH600" i="23" a="1"/>
  <c r="AH600" i="23" s="1"/>
  <c r="AH601" i="23" a="1"/>
  <c r="AH601" i="23" s="1"/>
  <c r="AH602" i="23" a="1"/>
  <c r="AH602" i="23" s="1"/>
  <c r="AH603" i="23" a="1"/>
  <c r="AH603" i="23" s="1"/>
  <c r="AH638" i="23" a="1"/>
  <c r="AH638" i="23" s="1"/>
  <c r="AH639" i="23" a="1"/>
  <c r="AH639" i="23" s="1"/>
  <c r="AI539" i="23"/>
  <c r="AI593" i="23"/>
  <c r="AI594" i="23"/>
  <c r="AI595" i="23"/>
  <c r="AI596" i="23"/>
  <c r="AI597" i="23"/>
  <c r="AI598" i="23"/>
  <c r="AI599" i="23"/>
  <c r="AI600" i="23"/>
  <c r="AI601" i="23"/>
  <c r="AI602" i="23"/>
  <c r="AI603" i="23"/>
  <c r="AI638" i="23"/>
  <c r="AI639" i="23"/>
  <c r="AJ539" i="23"/>
  <c r="AJ593" i="23"/>
  <c r="AJ594" i="23"/>
  <c r="AJ595" i="23"/>
  <c r="AJ596" i="23"/>
  <c r="AJ597" i="23"/>
  <c r="AJ598" i="23"/>
  <c r="AJ599" i="23"/>
  <c r="AJ600" i="23"/>
  <c r="AJ601" i="23"/>
  <c r="AJ602" i="23"/>
  <c r="AJ603" i="23"/>
  <c r="AJ638" i="23"/>
  <c r="AJ639" i="23"/>
  <c r="AK539" i="23"/>
  <c r="AK593" i="23"/>
  <c r="AK594" i="23"/>
  <c r="AK595" i="23"/>
  <c r="AK596" i="23"/>
  <c r="AK597" i="23"/>
  <c r="AK598" i="23"/>
  <c r="AK599" i="23"/>
  <c r="AK600" i="23"/>
  <c r="AK601" i="23"/>
  <c r="AK602" i="23"/>
  <c r="AK603" i="23"/>
  <c r="AK638" i="23"/>
  <c r="AK639" i="23"/>
  <c r="AH640" i="23" a="1"/>
  <c r="AH640" i="23" s="1"/>
  <c r="AI640" i="23"/>
  <c r="AJ640" i="23"/>
  <c r="AK640" i="23"/>
  <c r="AH708" i="23" l="1" a="1"/>
  <c r="AH708" i="23" s="1"/>
  <c r="AH709" i="23" a="1"/>
  <c r="AH709" i="23" s="1"/>
  <c r="AH710" i="23" a="1"/>
  <c r="AH710" i="23" s="1"/>
  <c r="AH711" i="23" a="1"/>
  <c r="AH711" i="23" s="1"/>
  <c r="AH712" i="23" a="1"/>
  <c r="AH712" i="23" s="1"/>
  <c r="AH713" i="23" a="1"/>
  <c r="AH713" i="23" s="1"/>
  <c r="AH714" i="23" a="1"/>
  <c r="AH714" i="23" s="1"/>
  <c r="AH715" i="23" a="1"/>
  <c r="AH715" i="23" s="1"/>
  <c r="AH716" i="23" a="1"/>
  <c r="AH716" i="23" s="1"/>
  <c r="AH717" i="23" a="1"/>
  <c r="AH717" i="23" s="1"/>
  <c r="AH718" i="23" a="1"/>
  <c r="AH718" i="23" s="1"/>
  <c r="AH719" i="23" a="1"/>
  <c r="AH719" i="23" s="1"/>
  <c r="AH720" i="23" a="1"/>
  <c r="AH720" i="23" s="1"/>
  <c r="AH721" i="23" a="1"/>
  <c r="AH721" i="23" s="1"/>
  <c r="AH722" i="23" a="1"/>
  <c r="AH722" i="23" s="1"/>
  <c r="AH723" i="23" a="1"/>
  <c r="AH723" i="23" s="1"/>
  <c r="AH724" i="23" a="1"/>
  <c r="AH724" i="23" s="1"/>
  <c r="AH725" i="23" a="1"/>
  <c r="AH725" i="23" s="1"/>
  <c r="AH726" i="23" a="1"/>
  <c r="AH726" i="23" s="1"/>
  <c r="AH727" i="23" a="1"/>
  <c r="AH727" i="23" s="1"/>
  <c r="AH728" i="23" a="1"/>
  <c r="AH728" i="23" s="1"/>
  <c r="AH729" i="23" a="1"/>
  <c r="AH729" i="23" s="1"/>
  <c r="AH730" i="23" a="1"/>
  <c r="AH730" i="23" s="1"/>
  <c r="AH731" i="23" a="1"/>
  <c r="AH731" i="23" s="1"/>
  <c r="AH732" i="23" a="1"/>
  <c r="AH732" i="23" s="1"/>
  <c r="AH733" i="23" a="1"/>
  <c r="AH733" i="23" s="1"/>
  <c r="AH734" i="23" a="1"/>
  <c r="AH734" i="23" s="1"/>
  <c r="AH735" i="23" a="1"/>
  <c r="AH735" i="23" s="1"/>
  <c r="AH736" i="23" a="1"/>
  <c r="AH736" i="23" s="1"/>
  <c r="AH737" i="23" a="1"/>
  <c r="AH737" i="23" s="1"/>
  <c r="AH738" i="23" a="1"/>
  <c r="AH738" i="23" s="1"/>
  <c r="AH739" i="23" a="1"/>
  <c r="AH739" i="23" s="1"/>
  <c r="AH740" i="23" a="1"/>
  <c r="AH740" i="23" s="1"/>
  <c r="AH741" i="23" a="1"/>
  <c r="AH741" i="23" s="1"/>
  <c r="AH742" i="23" a="1"/>
  <c r="AH742" i="23" s="1"/>
  <c r="AI708" i="23"/>
  <c r="AI709" i="23"/>
  <c r="AI710" i="23"/>
  <c r="AI711" i="23"/>
  <c r="AI712" i="23"/>
  <c r="AI713" i="23"/>
  <c r="AI714" i="23"/>
  <c r="AI715" i="23"/>
  <c r="AI716" i="23"/>
  <c r="AI717" i="23"/>
  <c r="AI718" i="23"/>
  <c r="AI719" i="23"/>
  <c r="AI720" i="23"/>
  <c r="AI721" i="23"/>
  <c r="AI722" i="23"/>
  <c r="AI723" i="23"/>
  <c r="AI724" i="23"/>
  <c r="AI725" i="23"/>
  <c r="AI726" i="23"/>
  <c r="AI727" i="23"/>
  <c r="AI728" i="23"/>
  <c r="AI729" i="23"/>
  <c r="AI730" i="23"/>
  <c r="AI731" i="23"/>
  <c r="AI732" i="23"/>
  <c r="AI733" i="23"/>
  <c r="AI734" i="23"/>
  <c r="AI735" i="23"/>
  <c r="AI736" i="23"/>
  <c r="AI737" i="23"/>
  <c r="AI738" i="23"/>
  <c r="AI739" i="23"/>
  <c r="AI740" i="23"/>
  <c r="AI741" i="23"/>
  <c r="AI742" i="23"/>
  <c r="AJ708" i="23"/>
  <c r="AJ709" i="23"/>
  <c r="AJ710" i="23"/>
  <c r="AJ711" i="23"/>
  <c r="AJ712" i="23"/>
  <c r="AJ713" i="23"/>
  <c r="AJ714" i="23"/>
  <c r="AJ715" i="23"/>
  <c r="AJ716" i="23"/>
  <c r="AJ717" i="23"/>
  <c r="AJ718" i="23"/>
  <c r="AJ719" i="23"/>
  <c r="AJ720" i="23"/>
  <c r="AJ721" i="23"/>
  <c r="AJ722" i="23"/>
  <c r="AJ723" i="23"/>
  <c r="AJ724" i="23"/>
  <c r="AJ725" i="23"/>
  <c r="AJ726" i="23"/>
  <c r="AJ727" i="23"/>
  <c r="AJ728" i="23"/>
  <c r="AJ729" i="23"/>
  <c r="AJ730" i="23"/>
  <c r="AJ731" i="23"/>
  <c r="AJ732" i="23"/>
  <c r="AJ733" i="23"/>
  <c r="AJ734" i="23"/>
  <c r="AJ735" i="23"/>
  <c r="AJ736" i="23"/>
  <c r="AJ737" i="23"/>
  <c r="AJ738" i="23"/>
  <c r="AJ739" i="23"/>
  <c r="AJ740" i="23"/>
  <c r="AJ741" i="23"/>
  <c r="AJ742" i="23"/>
  <c r="AK708" i="23"/>
  <c r="AK709" i="23"/>
  <c r="AK710" i="23"/>
  <c r="AK711" i="23"/>
  <c r="AK712" i="23"/>
  <c r="AK713" i="23"/>
  <c r="AK714" i="23"/>
  <c r="AK715" i="23"/>
  <c r="AK716" i="23"/>
  <c r="AK717" i="23"/>
  <c r="AK718" i="23"/>
  <c r="AK719" i="23"/>
  <c r="AK720" i="23"/>
  <c r="AK721" i="23"/>
  <c r="AK722" i="23"/>
  <c r="AK723" i="23"/>
  <c r="AK724" i="23"/>
  <c r="AK725" i="23"/>
  <c r="AK726" i="23"/>
  <c r="AK727" i="23"/>
  <c r="AK728" i="23"/>
  <c r="AK729" i="23"/>
  <c r="AK730" i="23"/>
  <c r="AK731" i="23"/>
  <c r="AK732" i="23"/>
  <c r="AK733" i="23"/>
  <c r="AK734" i="23"/>
  <c r="AK735" i="23"/>
  <c r="AK736" i="23"/>
  <c r="AK737" i="23"/>
  <c r="AK738" i="23"/>
  <c r="AK739" i="23"/>
  <c r="AK740" i="23"/>
  <c r="AK741" i="23"/>
  <c r="AK742" i="23"/>
  <c r="AH707" i="23" l="1" a="1"/>
  <c r="AH707" i="23" s="1"/>
  <c r="AI707" i="23"/>
  <c r="AJ707" i="23"/>
  <c r="AK707" i="23"/>
  <c r="AH173" i="22" l="1" a="1"/>
  <c r="AH173" i="22" s="1"/>
  <c r="AH174" i="22" a="1"/>
  <c r="AH174" i="22" s="1"/>
  <c r="AH175" i="22" a="1"/>
  <c r="AH175" i="22" s="1"/>
  <c r="AH176" i="22" a="1"/>
  <c r="AH176" i="22" s="1"/>
  <c r="AI173" i="22"/>
  <c r="AI174" i="22"/>
  <c r="AI175" i="22"/>
  <c r="AI176" i="22"/>
  <c r="AJ173" i="22"/>
  <c r="AJ174" i="22"/>
  <c r="AJ175" i="22"/>
  <c r="AJ176" i="22"/>
  <c r="AK173" i="22"/>
  <c r="AK174" i="22"/>
  <c r="AK175" i="22"/>
  <c r="AK176" i="22"/>
  <c r="AH169" i="22" a="1"/>
  <c r="AH169" i="22" s="1"/>
  <c r="AH170" i="22" a="1"/>
  <c r="AH170" i="22" s="1"/>
  <c r="AH171" i="22" a="1"/>
  <c r="AH171" i="22" s="1"/>
  <c r="AH172" i="22" a="1"/>
  <c r="AH172" i="22" s="1"/>
  <c r="AI169" i="22"/>
  <c r="AI170" i="22"/>
  <c r="AI171" i="22"/>
  <c r="AI172" i="22"/>
  <c r="AJ169" i="22"/>
  <c r="AJ170" i="22"/>
  <c r="AJ171" i="22"/>
  <c r="AJ172" i="22"/>
  <c r="AK169" i="22"/>
  <c r="AK170" i="22"/>
  <c r="AK171" i="22"/>
  <c r="AK172" i="22"/>
  <c r="AH641" i="23" a="1"/>
  <c r="AH641" i="23" s="1"/>
  <c r="AI641" i="23"/>
  <c r="AJ641" i="23"/>
  <c r="AK641" i="23"/>
  <c r="AH538" i="23" l="1" a="1"/>
  <c r="AH538" i="23" s="1"/>
  <c r="AI538" i="23"/>
  <c r="AJ538" i="23"/>
  <c r="AK538" i="23"/>
  <c r="AH516" i="23" l="1" a="1"/>
  <c r="AH516" i="23" s="1"/>
  <c r="AH517" i="23" a="1"/>
  <c r="AH517" i="23" s="1"/>
  <c r="AH518" i="23" a="1"/>
  <c r="AH518" i="23" s="1"/>
  <c r="AH519" i="23" a="1"/>
  <c r="AH519" i="23" s="1"/>
  <c r="AH520" i="23" a="1"/>
  <c r="AH520" i="23" s="1"/>
  <c r="AH521" i="23" a="1"/>
  <c r="AH521" i="23" s="1"/>
  <c r="AH522" i="23" a="1"/>
  <c r="AH522" i="23" s="1"/>
  <c r="AH523" i="23" a="1"/>
  <c r="AH523" i="23" s="1"/>
  <c r="AH524" i="23" a="1"/>
  <c r="AH524" i="23" s="1"/>
  <c r="AH525" i="23" a="1"/>
  <c r="AH525" i="23" s="1"/>
  <c r="AH526" i="23" a="1"/>
  <c r="AH526" i="23" s="1"/>
  <c r="AH527" i="23" a="1"/>
  <c r="AH527" i="23" s="1"/>
  <c r="AH528" i="23" a="1"/>
  <c r="AH528" i="23" s="1"/>
  <c r="AH529" i="23" a="1"/>
  <c r="AH529" i="23" s="1"/>
  <c r="AH530" i="23" a="1"/>
  <c r="AH530" i="23" s="1"/>
  <c r="AH531" i="23" a="1"/>
  <c r="AH531" i="23" s="1"/>
  <c r="AH532" i="23" a="1"/>
  <c r="AH532" i="23" s="1"/>
  <c r="AH533" i="23" a="1"/>
  <c r="AH533" i="23" s="1"/>
  <c r="AH534" i="23" a="1"/>
  <c r="AH534" i="23" s="1"/>
  <c r="AH535" i="23" a="1"/>
  <c r="AH535" i="23" s="1"/>
  <c r="AH536" i="23" a="1"/>
  <c r="AH536" i="23" s="1"/>
  <c r="AH537" i="23" a="1"/>
  <c r="AH537" i="23" s="1"/>
  <c r="AI516" i="23"/>
  <c r="AI517" i="23"/>
  <c r="AI518" i="23"/>
  <c r="AI519" i="23"/>
  <c r="AI520" i="23"/>
  <c r="AI521" i="23"/>
  <c r="AI522" i="23"/>
  <c r="AI523" i="23"/>
  <c r="AI524" i="23"/>
  <c r="AI525" i="23"/>
  <c r="AI526" i="23"/>
  <c r="AI527" i="23"/>
  <c r="AI528" i="23"/>
  <c r="AI529" i="23"/>
  <c r="AI530" i="23"/>
  <c r="AI531" i="23"/>
  <c r="AI532" i="23"/>
  <c r="AI533" i="23"/>
  <c r="AI534" i="23"/>
  <c r="AI535" i="23"/>
  <c r="AI536" i="23"/>
  <c r="AI537" i="23"/>
  <c r="AJ516" i="23"/>
  <c r="AJ517" i="23"/>
  <c r="AJ518" i="23"/>
  <c r="AJ519" i="23"/>
  <c r="AJ520" i="23"/>
  <c r="AJ521" i="23"/>
  <c r="AJ522" i="23"/>
  <c r="AJ523" i="23"/>
  <c r="AJ524" i="23"/>
  <c r="AJ525" i="23"/>
  <c r="AJ526" i="23"/>
  <c r="AJ527" i="23"/>
  <c r="AJ528" i="23"/>
  <c r="AJ529" i="23"/>
  <c r="AJ530" i="23"/>
  <c r="AJ531" i="23"/>
  <c r="AJ532" i="23"/>
  <c r="AJ533" i="23"/>
  <c r="AJ534" i="23"/>
  <c r="AJ535" i="23"/>
  <c r="AJ536" i="23"/>
  <c r="AJ537" i="23"/>
  <c r="AK516" i="23"/>
  <c r="AK517" i="23"/>
  <c r="AK518" i="23"/>
  <c r="AK519" i="23"/>
  <c r="AK520" i="23"/>
  <c r="AK521" i="23"/>
  <c r="AK522" i="23"/>
  <c r="AK523" i="23"/>
  <c r="AK524" i="23"/>
  <c r="AK525" i="23"/>
  <c r="AK526" i="23"/>
  <c r="AK527" i="23"/>
  <c r="AK528" i="23"/>
  <c r="AK529" i="23"/>
  <c r="AK530" i="23"/>
  <c r="AK531" i="23"/>
  <c r="AK532" i="23"/>
  <c r="AK533" i="23"/>
  <c r="AK534" i="23"/>
  <c r="AK535" i="23"/>
  <c r="AK536" i="23"/>
  <c r="AK537" i="23"/>
  <c r="AH515" i="23" a="1"/>
  <c r="AH515" i="23" s="1"/>
  <c r="AI515" i="23"/>
  <c r="AJ515" i="23"/>
  <c r="AK515" i="23"/>
  <c r="AH514" i="23" a="1"/>
  <c r="AH514" i="23" s="1"/>
  <c r="AI514" i="23"/>
  <c r="AJ514" i="23"/>
  <c r="AK514" i="23"/>
  <c r="R445" i="85"/>
  <c r="R426" i="85"/>
  <c r="R423" i="85"/>
  <c r="R419" i="81"/>
  <c r="R435" i="81"/>
  <c r="R436" i="85"/>
  <c r="R443" i="81"/>
  <c r="R443" i="85"/>
  <c r="R444" i="85"/>
  <c r="R445" i="81"/>
  <c r="R441" i="81"/>
  <c r="R439" i="85"/>
  <c r="R418" i="81"/>
  <c r="R421" i="85"/>
  <c r="R425" i="85"/>
  <c r="R442" i="85"/>
  <c r="R438" i="85"/>
  <c r="R436" i="81"/>
  <c r="R435" i="85"/>
  <c r="R440" i="85"/>
  <c r="R420" i="81"/>
  <c r="R437" i="81"/>
  <c r="R427" i="81"/>
  <c r="R416" i="85"/>
  <c r="R427" i="85"/>
  <c r="R440" i="81"/>
  <c r="R422" i="81"/>
  <c r="R441" i="85"/>
  <c r="R438" i="81"/>
  <c r="R417" i="81"/>
  <c r="R421" i="81"/>
  <c r="R424" i="81"/>
  <c r="R422" i="85"/>
  <c r="R418" i="85"/>
  <c r="R420" i="85"/>
  <c r="R444" i="81"/>
  <c r="R419" i="85"/>
  <c r="R437" i="85"/>
  <c r="R442" i="81"/>
  <c r="R423" i="81"/>
  <c r="R424" i="85"/>
  <c r="R439" i="81"/>
  <c r="R417" i="85"/>
  <c r="R416" i="81"/>
  <c r="R425" i="81"/>
  <c r="R426" i="81"/>
  <c r="R434" i="81"/>
  <c r="R434" i="85"/>
  <c r="AW105" i="16" l="1"/>
  <c r="AW121" i="16"/>
  <c r="AW202" i="16"/>
  <c r="AW102" i="16"/>
  <c r="AW110" i="16"/>
  <c r="AW118" i="16"/>
  <c r="AW126" i="16"/>
  <c r="AW208" i="16"/>
  <c r="AW217" i="16"/>
  <c r="AW210" i="16"/>
  <c r="AW200" i="16"/>
  <c r="AW211" i="16"/>
  <c r="AW103" i="16"/>
  <c r="AW107" i="16"/>
  <c r="AW111" i="16"/>
  <c r="AW119" i="16"/>
  <c r="AW123" i="16"/>
  <c r="AW127" i="16"/>
  <c r="AW216" i="16"/>
  <c r="AW194" i="16"/>
  <c r="AW214" i="16"/>
  <c r="AW212" i="16"/>
  <c r="AW195" i="16"/>
  <c r="AW215" i="16"/>
  <c r="AW101" i="16"/>
  <c r="AW109" i="16"/>
  <c r="AW125" i="16"/>
  <c r="AW196" i="16"/>
  <c r="AW192" i="16"/>
  <c r="AW106" i="16"/>
  <c r="AW122" i="16"/>
  <c r="AW213" i="16"/>
  <c r="AW104" i="16"/>
  <c r="AW108" i="16"/>
  <c r="AW112" i="16"/>
  <c r="AW120" i="16"/>
  <c r="AW124" i="16"/>
  <c r="AW128" i="16"/>
  <c r="AW197" i="16"/>
  <c r="AW198" i="16"/>
  <c r="AW218" i="16"/>
  <c r="AW193" i="16"/>
  <c r="AW199" i="16"/>
  <c r="AW219" i="16"/>
  <c r="AW117" i="16"/>
  <c r="AW201" i="16"/>
  <c r="AW209" i="16"/>
  <c r="AW203" i="16"/>
  <c r="AH14" i="88" a="1"/>
  <c r="AH14" i="88" s="1"/>
  <c r="AI14" i="88"/>
  <c r="AJ14" i="88"/>
  <c r="AK14" i="88"/>
  <c r="AW204" i="16" l="1"/>
  <c r="AW220" i="16"/>
  <c r="AW129" i="16"/>
  <c r="AW113" i="16"/>
  <c r="AH168" i="22" a="1"/>
  <c r="AH168" i="22" s="1"/>
  <c r="AI168" i="22"/>
  <c r="AJ168" i="22"/>
  <c r="AK168" i="22"/>
  <c r="AH510" i="23" l="1" a="1"/>
  <c r="AH510" i="23" s="1"/>
  <c r="AH511" i="23" a="1"/>
  <c r="AH511" i="23" s="1"/>
  <c r="AH512" i="23" a="1"/>
  <c r="AH512" i="23" s="1"/>
  <c r="AH513" i="23" a="1"/>
  <c r="AH513" i="23" s="1"/>
  <c r="AI510" i="23"/>
  <c r="AI511" i="23"/>
  <c r="AI512" i="23"/>
  <c r="AI513" i="23"/>
  <c r="AJ510" i="23"/>
  <c r="AJ511" i="23"/>
  <c r="AJ512" i="23"/>
  <c r="AJ513" i="23"/>
  <c r="AK510" i="23"/>
  <c r="AK511" i="23"/>
  <c r="AK512" i="23"/>
  <c r="AK513" i="23"/>
  <c r="AH492" i="23" a="1"/>
  <c r="AH492" i="23" s="1"/>
  <c r="AH493" i="23" a="1"/>
  <c r="AH493" i="23" s="1"/>
  <c r="AH495" i="23" a="1"/>
  <c r="AH495" i="23" s="1"/>
  <c r="AH496" i="23" a="1"/>
  <c r="AH496" i="23" s="1"/>
  <c r="AH497" i="23" a="1"/>
  <c r="AH497" i="23" s="1"/>
  <c r="AH498" i="23" a="1"/>
  <c r="AH498" i="23" s="1"/>
  <c r="AH499" i="23" a="1"/>
  <c r="AH499" i="23" s="1"/>
  <c r="AH500" i="23" a="1"/>
  <c r="AH500" i="23" s="1"/>
  <c r="AH501" i="23" a="1"/>
  <c r="AH501" i="23" s="1"/>
  <c r="AH502" i="23" a="1"/>
  <c r="AH502" i="23" s="1"/>
  <c r="AH503" i="23" a="1"/>
  <c r="AH503" i="23" s="1"/>
  <c r="AH504" i="23" a="1"/>
  <c r="AH504" i="23" s="1"/>
  <c r="AH505" i="23" a="1"/>
  <c r="AH505" i="23" s="1"/>
  <c r="AH506" i="23" a="1"/>
  <c r="AH506" i="23" s="1"/>
  <c r="AH507" i="23" a="1"/>
  <c r="AH507" i="23" s="1"/>
  <c r="AH508" i="23" a="1"/>
  <c r="AH508" i="23" s="1"/>
  <c r="AH509" i="23" a="1"/>
  <c r="AH509" i="23" s="1"/>
  <c r="AI492" i="23"/>
  <c r="AI493" i="23"/>
  <c r="AI495" i="23"/>
  <c r="AI496" i="23"/>
  <c r="AI497" i="23"/>
  <c r="AI498" i="23"/>
  <c r="AI499" i="23"/>
  <c r="AI500" i="23"/>
  <c r="AI501" i="23"/>
  <c r="AI502" i="23"/>
  <c r="AI503" i="23"/>
  <c r="AI504" i="23"/>
  <c r="AI505" i="23"/>
  <c r="AI506" i="23"/>
  <c r="AI507" i="23"/>
  <c r="AI508" i="23"/>
  <c r="AI509" i="23"/>
  <c r="AJ492" i="23"/>
  <c r="AJ493" i="23"/>
  <c r="AJ495" i="23"/>
  <c r="AJ496" i="23"/>
  <c r="AJ497" i="23"/>
  <c r="AJ498" i="23"/>
  <c r="AJ499" i="23"/>
  <c r="AJ500" i="23"/>
  <c r="AJ501" i="23"/>
  <c r="AJ502" i="23"/>
  <c r="AJ503" i="23"/>
  <c r="AJ504" i="23"/>
  <c r="AJ505" i="23"/>
  <c r="AJ506" i="23"/>
  <c r="AJ507" i="23"/>
  <c r="AJ508" i="23"/>
  <c r="AJ509" i="23"/>
  <c r="AK492" i="23"/>
  <c r="AK493" i="23"/>
  <c r="AK495" i="23"/>
  <c r="AK496" i="23"/>
  <c r="AK497" i="23"/>
  <c r="AK498" i="23"/>
  <c r="AK499" i="23"/>
  <c r="AK500" i="23"/>
  <c r="AK501" i="23"/>
  <c r="AK502" i="23"/>
  <c r="AK503" i="23"/>
  <c r="AK504" i="23"/>
  <c r="AK505" i="23"/>
  <c r="AK506" i="23"/>
  <c r="AK507" i="23"/>
  <c r="AK508" i="23"/>
  <c r="AK509" i="23"/>
  <c r="AH166" i="22" l="1" a="1"/>
  <c r="AH166" i="22" s="1"/>
  <c r="AH167" i="22" a="1"/>
  <c r="AH167" i="22" s="1"/>
  <c r="AI166" i="22"/>
  <c r="AI167" i="22"/>
  <c r="AJ166" i="22"/>
  <c r="AJ167" i="22"/>
  <c r="AK166" i="22"/>
  <c r="AK167" i="22"/>
  <c r="AH165" i="22" l="1" a="1"/>
  <c r="AH165" i="22" s="1"/>
  <c r="AI165" i="22"/>
  <c r="AJ165" i="22"/>
  <c r="AK165" i="22"/>
  <c r="AH164" i="22" a="1"/>
  <c r="AH164" i="22" s="1"/>
  <c r="AI164" i="22"/>
  <c r="AJ164" i="22"/>
  <c r="AK164" i="22"/>
  <c r="AH312" i="23" l="1" a="1"/>
  <c r="AH312" i="23" s="1"/>
  <c r="AH313" i="23" a="1"/>
  <c r="AH313" i="23" s="1"/>
  <c r="AH314" i="23" a="1"/>
  <c r="AH314" i="23" s="1"/>
  <c r="AH315" i="23" a="1"/>
  <c r="AH315" i="23" s="1"/>
  <c r="AH316" i="23" a="1"/>
  <c r="AH316" i="23" s="1"/>
  <c r="AH317" i="23" a="1"/>
  <c r="AH317" i="23" s="1"/>
  <c r="AH318" i="23" a="1"/>
  <c r="AH318" i="23" s="1"/>
  <c r="AH319" i="23" a="1"/>
  <c r="AH319" i="23" s="1"/>
  <c r="AH320" i="23" a="1"/>
  <c r="AH320" i="23" s="1"/>
  <c r="AH321" i="23" a="1"/>
  <c r="AH321" i="23" s="1"/>
  <c r="AH322" i="23" a="1"/>
  <c r="AH322" i="23" s="1"/>
  <c r="AH323" i="23" a="1"/>
  <c r="AH323" i="23" s="1"/>
  <c r="AH324" i="23" a="1"/>
  <c r="AH324" i="23" s="1"/>
  <c r="AH325" i="23" a="1"/>
  <c r="AH325" i="23" s="1"/>
  <c r="AH326" i="23" a="1"/>
  <c r="AH326" i="23" s="1"/>
  <c r="AH327" i="23" a="1"/>
  <c r="AH327" i="23" s="1"/>
  <c r="AI312" i="23"/>
  <c r="AI313" i="23"/>
  <c r="AI314" i="23"/>
  <c r="AI315" i="23"/>
  <c r="AI316" i="23"/>
  <c r="AI317" i="23"/>
  <c r="AI318" i="23"/>
  <c r="AI319" i="23"/>
  <c r="AI320" i="23"/>
  <c r="AI321" i="23"/>
  <c r="AI322" i="23"/>
  <c r="AI323" i="23"/>
  <c r="AI324" i="23"/>
  <c r="AI325" i="23"/>
  <c r="AI326" i="23"/>
  <c r="AI327" i="23"/>
  <c r="AJ312" i="23"/>
  <c r="AJ313" i="23"/>
  <c r="AJ314" i="23"/>
  <c r="AJ315" i="23"/>
  <c r="AJ316" i="23"/>
  <c r="AJ317" i="23"/>
  <c r="AJ318" i="23"/>
  <c r="AJ319" i="23"/>
  <c r="AJ320" i="23"/>
  <c r="AJ321" i="23"/>
  <c r="AJ322" i="23"/>
  <c r="AJ323" i="23"/>
  <c r="AJ324" i="23"/>
  <c r="AJ325" i="23"/>
  <c r="AJ326" i="23"/>
  <c r="AJ327" i="23"/>
  <c r="AK312" i="23"/>
  <c r="AK313" i="23"/>
  <c r="AK314" i="23"/>
  <c r="AK315" i="23"/>
  <c r="AK316" i="23"/>
  <c r="AK317" i="23"/>
  <c r="AK318" i="23"/>
  <c r="AK319" i="23"/>
  <c r="AK320" i="23"/>
  <c r="AK321" i="23"/>
  <c r="AK322" i="23"/>
  <c r="AK323" i="23"/>
  <c r="AK324" i="23"/>
  <c r="AK325" i="23"/>
  <c r="AK326" i="23"/>
  <c r="AK327" i="23"/>
  <c r="AH328" i="23" a="1"/>
  <c r="AH328" i="23" s="1"/>
  <c r="AH329" i="23" a="1"/>
  <c r="AH329" i="23" s="1"/>
  <c r="AH330" i="23" a="1"/>
  <c r="AH330" i="23" s="1"/>
  <c r="AH331" i="23" a="1"/>
  <c r="AH331" i="23" s="1"/>
  <c r="AH332" i="23" a="1"/>
  <c r="AH332" i="23" s="1"/>
  <c r="AH333" i="23" a="1"/>
  <c r="AH333" i="23" s="1"/>
  <c r="AH334" i="23" a="1"/>
  <c r="AH334" i="23" s="1"/>
  <c r="AI328" i="23"/>
  <c r="AI329" i="23"/>
  <c r="AI330" i="23"/>
  <c r="AI331" i="23"/>
  <c r="AI332" i="23"/>
  <c r="AI333" i="23"/>
  <c r="AI334" i="23"/>
  <c r="AJ328" i="23"/>
  <c r="AJ329" i="23"/>
  <c r="AJ330" i="23"/>
  <c r="AJ331" i="23"/>
  <c r="AJ332" i="23"/>
  <c r="AJ333" i="23"/>
  <c r="AJ334" i="23"/>
  <c r="AK328" i="23"/>
  <c r="AK329" i="23"/>
  <c r="AK330" i="23"/>
  <c r="AK331" i="23"/>
  <c r="AK332" i="23"/>
  <c r="AK333" i="23"/>
  <c r="AK334" i="23"/>
  <c r="AH13" i="88" a="1"/>
  <c r="AH13" i="88" s="1"/>
  <c r="AI13" i="88"/>
  <c r="AJ13" i="88"/>
  <c r="AK13" i="88"/>
  <c r="AH12" i="88" a="1"/>
  <c r="AH12" i="88" s="1"/>
  <c r="AI12" i="88"/>
  <c r="AJ12" i="88"/>
  <c r="AK12" i="88"/>
  <c r="AH491" i="23" a="1"/>
  <c r="AH491" i="23" s="1"/>
  <c r="AI491" i="23"/>
  <c r="AJ491" i="23"/>
  <c r="AK491" i="23"/>
  <c r="AH490" i="23" l="1" a="1"/>
  <c r="AH490" i="23" s="1"/>
  <c r="AI490" i="23"/>
  <c r="AJ490" i="23"/>
  <c r="AK490" i="23"/>
  <c r="AH477" i="23" l="1" a="1"/>
  <c r="AH477" i="23" s="1"/>
  <c r="AH478" i="23" a="1"/>
  <c r="AH478" i="23" s="1"/>
  <c r="AH479" i="23" a="1"/>
  <c r="AH479" i="23" s="1"/>
  <c r="AH480" i="23" a="1"/>
  <c r="AH480" i="23" s="1"/>
  <c r="AH481" i="23" a="1"/>
  <c r="AH481" i="23" s="1"/>
  <c r="AH482" i="23" a="1"/>
  <c r="AH482" i="23" s="1"/>
  <c r="AH483" i="23" a="1"/>
  <c r="AH483" i="23" s="1"/>
  <c r="AH484" i="23" a="1"/>
  <c r="AH484" i="23" s="1"/>
  <c r="AH485" i="23" a="1"/>
  <c r="AH485" i="23" s="1"/>
  <c r="AH486" i="23" a="1"/>
  <c r="AH486" i="23" s="1"/>
  <c r="AH487" i="23" a="1"/>
  <c r="AH487" i="23" s="1"/>
  <c r="AH488" i="23" a="1"/>
  <c r="AH488" i="23" s="1"/>
  <c r="AH489" i="23" a="1"/>
  <c r="AH489" i="23" s="1"/>
  <c r="AI477" i="23"/>
  <c r="AI478" i="23"/>
  <c r="AI479" i="23"/>
  <c r="AI480" i="23"/>
  <c r="AI481" i="23"/>
  <c r="AI482" i="23"/>
  <c r="AI483" i="23"/>
  <c r="AI484" i="23"/>
  <c r="AI485" i="23"/>
  <c r="AI486" i="23"/>
  <c r="AI487" i="23"/>
  <c r="AI488" i="23"/>
  <c r="AI489" i="23"/>
  <c r="AJ477" i="23"/>
  <c r="AJ478" i="23"/>
  <c r="AJ479" i="23"/>
  <c r="AJ480" i="23"/>
  <c r="AJ481" i="23"/>
  <c r="AJ482" i="23"/>
  <c r="AJ483" i="23"/>
  <c r="AJ484" i="23"/>
  <c r="AJ485" i="23"/>
  <c r="AJ486" i="23"/>
  <c r="AJ487" i="23"/>
  <c r="AJ488" i="23"/>
  <c r="AJ489" i="23"/>
  <c r="AK477" i="23"/>
  <c r="AK478" i="23"/>
  <c r="AK479" i="23"/>
  <c r="AK480" i="23"/>
  <c r="AK481" i="23"/>
  <c r="AK482" i="23"/>
  <c r="AK483" i="23"/>
  <c r="AK484" i="23"/>
  <c r="AK485" i="23"/>
  <c r="AK486" i="23"/>
  <c r="AK487" i="23"/>
  <c r="AK488" i="23"/>
  <c r="AK489" i="23"/>
  <c r="AH465" i="23" a="1"/>
  <c r="AH465" i="23" s="1"/>
  <c r="AH466" i="23" a="1"/>
  <c r="AH466" i="23" s="1"/>
  <c r="AH467" i="23" a="1"/>
  <c r="AH467" i="23" s="1"/>
  <c r="AH468" i="23" a="1"/>
  <c r="AH468" i="23" s="1"/>
  <c r="AH469" i="23" a="1"/>
  <c r="AH469" i="23" s="1"/>
  <c r="AH470" i="23" a="1"/>
  <c r="AH470" i="23" s="1"/>
  <c r="AH471" i="23" a="1"/>
  <c r="AH471" i="23" s="1"/>
  <c r="AH472" i="23" a="1"/>
  <c r="AH472" i="23" s="1"/>
  <c r="AH473" i="23" a="1"/>
  <c r="AH473" i="23" s="1"/>
  <c r="AH474" i="23" a="1"/>
  <c r="AH474" i="23" s="1"/>
  <c r="AH475" i="23" a="1"/>
  <c r="AH475" i="23" s="1"/>
  <c r="AH476" i="23" a="1"/>
  <c r="AH476" i="23" s="1"/>
  <c r="AI465" i="23"/>
  <c r="AI466" i="23"/>
  <c r="AI467" i="23"/>
  <c r="AI468" i="23"/>
  <c r="AI469" i="23"/>
  <c r="AI470" i="23"/>
  <c r="AI471" i="23"/>
  <c r="AI472" i="23"/>
  <c r="AI473" i="23"/>
  <c r="AI474" i="23"/>
  <c r="AI475" i="23"/>
  <c r="AI476" i="23"/>
  <c r="AJ465" i="23"/>
  <c r="AJ466" i="23"/>
  <c r="AJ467" i="23"/>
  <c r="AJ468" i="23"/>
  <c r="AJ469" i="23"/>
  <c r="AJ470" i="23"/>
  <c r="AJ471" i="23"/>
  <c r="AJ472" i="23"/>
  <c r="AJ473" i="23"/>
  <c r="AJ474" i="23"/>
  <c r="AJ475" i="23"/>
  <c r="AJ476" i="23"/>
  <c r="AK465" i="23"/>
  <c r="AK466" i="23"/>
  <c r="AK467" i="23"/>
  <c r="AK468" i="23"/>
  <c r="AK469" i="23"/>
  <c r="AK470" i="23"/>
  <c r="AK471" i="23"/>
  <c r="AK472" i="23"/>
  <c r="AK473" i="23"/>
  <c r="AK474" i="23"/>
  <c r="AK475" i="23"/>
  <c r="AK476" i="23"/>
  <c r="AH464" i="23" a="1"/>
  <c r="AH464" i="23" s="1"/>
  <c r="AI464" i="23"/>
  <c r="AJ464" i="23"/>
  <c r="AK464" i="23"/>
  <c r="AK12" i="89" l="1"/>
  <c r="AJ12" i="89"/>
  <c r="AI12" i="89"/>
  <c r="AH12" i="89" a="1"/>
  <c r="AH12" i="89" s="1"/>
  <c r="AK11" i="89"/>
  <c r="AJ11" i="89"/>
  <c r="AI11" i="89"/>
  <c r="AH11" i="89" a="1"/>
  <c r="AH11" i="89" s="1"/>
  <c r="AK10" i="89"/>
  <c r="AJ10" i="89"/>
  <c r="AI10" i="89"/>
  <c r="AH10" i="89" a="1"/>
  <c r="AH10" i="89" s="1"/>
  <c r="AK9" i="89"/>
  <c r="AJ9" i="89"/>
  <c r="AI9" i="89"/>
  <c r="AH9" i="89" a="1"/>
  <c r="AH9" i="89" s="1"/>
  <c r="AK8" i="89"/>
  <c r="AJ8" i="89"/>
  <c r="AI8" i="89"/>
  <c r="AH8" i="89" a="1"/>
  <c r="AH8" i="89" s="1"/>
  <c r="AK7" i="89"/>
  <c r="AJ7" i="89"/>
  <c r="AI7" i="89"/>
  <c r="AH7" i="89"/>
  <c r="AH7" i="89" a="1"/>
  <c r="AK6" i="89"/>
  <c r="AJ6" i="89"/>
  <c r="AI6" i="89"/>
  <c r="AH6" i="89" a="1"/>
  <c r="AH6" i="89" s="1"/>
  <c r="AK5" i="89"/>
  <c r="AJ5" i="89"/>
  <c r="AI5" i="89"/>
  <c r="AH5" i="89" a="1"/>
  <c r="AH5" i="89" s="1"/>
  <c r="AK4" i="89"/>
  <c r="AJ4" i="89"/>
  <c r="AI4" i="89"/>
  <c r="AH4" i="89" a="1"/>
  <c r="AH4" i="89" s="1"/>
  <c r="AK3" i="89"/>
  <c r="AJ3" i="89"/>
  <c r="AI3" i="89"/>
  <c r="AH3" i="89" a="1"/>
  <c r="AH3" i="89" s="1"/>
  <c r="AK2" i="89"/>
  <c r="AJ2" i="89"/>
  <c r="AI2" i="89"/>
  <c r="AH2" i="89" a="1"/>
  <c r="AH2" i="89" s="1"/>
  <c r="AK11" i="88"/>
  <c r="AJ11" i="88"/>
  <c r="AI11" i="88"/>
  <c r="AH11" i="88" a="1"/>
  <c r="AH11" i="88" s="1"/>
  <c r="AK10" i="88"/>
  <c r="AJ10" i="88"/>
  <c r="AI10" i="88"/>
  <c r="AH10" i="88" a="1"/>
  <c r="AH10" i="88" s="1"/>
  <c r="AK9" i="88"/>
  <c r="AJ9" i="88"/>
  <c r="AI9" i="88"/>
  <c r="AH9" i="88" a="1"/>
  <c r="AH9" i="88" s="1"/>
  <c r="AK8" i="88"/>
  <c r="AJ8" i="88"/>
  <c r="AI8" i="88"/>
  <c r="AH8" i="88" a="1"/>
  <c r="AH8" i="88" s="1"/>
  <c r="AK7" i="88"/>
  <c r="AJ7" i="88"/>
  <c r="AI7" i="88"/>
  <c r="AH7" i="88" a="1"/>
  <c r="AH7" i="88" s="1"/>
  <c r="AK6" i="88"/>
  <c r="AJ6" i="88"/>
  <c r="AI6" i="88"/>
  <c r="AH6" i="88" a="1"/>
  <c r="AH6" i="88" s="1"/>
  <c r="AK5" i="88"/>
  <c r="AJ5" i="88"/>
  <c r="AI5" i="88"/>
  <c r="AH5" i="88" a="1"/>
  <c r="AH5" i="88" s="1"/>
  <c r="AK4" i="88"/>
  <c r="AJ4" i="88"/>
  <c r="AI4" i="88"/>
  <c r="AH4" i="88" a="1"/>
  <c r="AH4" i="88" s="1"/>
  <c r="AK3" i="88"/>
  <c r="AJ3" i="88"/>
  <c r="AI3" i="88"/>
  <c r="AH3" i="88" a="1"/>
  <c r="AH3" i="88" s="1"/>
  <c r="AK2" i="88"/>
  <c r="AJ2" i="88"/>
  <c r="AI2" i="88"/>
  <c r="AH2" i="88" a="1"/>
  <c r="AH2" i="88" s="1"/>
  <c r="AH159" i="22" l="1" a="1"/>
  <c r="AH159" i="22" s="1"/>
  <c r="AH160" i="22" a="1"/>
  <c r="AH160" i="22" s="1"/>
  <c r="AH161" i="22" a="1"/>
  <c r="AH161" i="22" s="1"/>
  <c r="AH162" i="22" a="1"/>
  <c r="AH162" i="22" s="1"/>
  <c r="AH163" i="22" a="1"/>
  <c r="AH163" i="22" s="1"/>
  <c r="AI159" i="22"/>
  <c r="AI160" i="22"/>
  <c r="AI161" i="22"/>
  <c r="AI162" i="22"/>
  <c r="AI163" i="22"/>
  <c r="AJ159" i="22"/>
  <c r="AJ160" i="22"/>
  <c r="AJ161" i="22"/>
  <c r="AJ162" i="22"/>
  <c r="AJ163" i="22"/>
  <c r="AK159" i="22"/>
  <c r="AK160" i="22"/>
  <c r="AK161" i="22"/>
  <c r="AK162" i="22"/>
  <c r="AK163" i="22"/>
  <c r="AH452" i="23" l="1" a="1"/>
  <c r="AH452" i="23" s="1"/>
  <c r="AH453" i="23" a="1"/>
  <c r="AH453" i="23" s="1"/>
  <c r="AH454" i="23" a="1"/>
  <c r="AH454" i="23" s="1"/>
  <c r="AH455" i="23" a="1"/>
  <c r="AH455" i="23" s="1"/>
  <c r="AH456" i="23" a="1"/>
  <c r="AH456" i="23" s="1"/>
  <c r="AH457" i="23" a="1"/>
  <c r="AH457" i="23" s="1"/>
  <c r="AH458" i="23" a="1"/>
  <c r="AH458" i="23" s="1"/>
  <c r="AI452" i="23"/>
  <c r="AI453" i="23"/>
  <c r="AI454" i="23"/>
  <c r="AI455" i="23"/>
  <c r="AI456" i="23"/>
  <c r="AI457" i="23"/>
  <c r="AI458" i="23"/>
  <c r="AJ452" i="23"/>
  <c r="AJ453" i="23"/>
  <c r="AJ454" i="23"/>
  <c r="AJ455" i="23"/>
  <c r="AJ456" i="23"/>
  <c r="AJ457" i="23"/>
  <c r="AJ458" i="23"/>
  <c r="AK452" i="23"/>
  <c r="AK453" i="23"/>
  <c r="AK454" i="23"/>
  <c r="AK455" i="23"/>
  <c r="AK456" i="23"/>
  <c r="AK457" i="23"/>
  <c r="AK458" i="23"/>
  <c r="AH451" i="23" a="1"/>
  <c r="AH451" i="23" s="1"/>
  <c r="AH459" i="23" a="1"/>
  <c r="AH459" i="23" s="1"/>
  <c r="AH460" i="23" a="1"/>
  <c r="AH460" i="23" s="1"/>
  <c r="AH461" i="23" a="1"/>
  <c r="AH461" i="23" s="1"/>
  <c r="AI451" i="23"/>
  <c r="AI459" i="23"/>
  <c r="AI460" i="23"/>
  <c r="AI461" i="23"/>
  <c r="AJ451" i="23"/>
  <c r="AJ459" i="23"/>
  <c r="AJ460" i="23"/>
  <c r="AJ461" i="23"/>
  <c r="AK451" i="23"/>
  <c r="AK459" i="23"/>
  <c r="AK460" i="23"/>
  <c r="AK461" i="23"/>
  <c r="AH446" i="23" l="1" a="1"/>
  <c r="AH446" i="23" s="1"/>
  <c r="AH447" i="23" a="1"/>
  <c r="AH447" i="23" s="1"/>
  <c r="AH448" i="23" a="1"/>
  <c r="AH448" i="23" s="1"/>
  <c r="AH449" i="23" a="1"/>
  <c r="AH449" i="23" s="1"/>
  <c r="AH450" i="23" a="1"/>
  <c r="AH450" i="23" s="1"/>
  <c r="AI446" i="23"/>
  <c r="AI447" i="23"/>
  <c r="AI448" i="23"/>
  <c r="AI449" i="23"/>
  <c r="AI450" i="23"/>
  <c r="AJ446" i="23"/>
  <c r="AJ447" i="23"/>
  <c r="AJ448" i="23"/>
  <c r="AJ449" i="23"/>
  <c r="AJ450" i="23"/>
  <c r="AK446" i="23"/>
  <c r="AK447" i="23"/>
  <c r="AK448" i="23"/>
  <c r="AK449" i="23"/>
  <c r="AK450" i="23"/>
  <c r="AH412" i="23" l="1" a="1"/>
  <c r="AH412" i="23" s="1"/>
  <c r="AH413" i="23" a="1"/>
  <c r="AH413" i="23" s="1"/>
  <c r="AH414" i="23" a="1"/>
  <c r="AH414" i="23" s="1"/>
  <c r="AH415" i="23" a="1"/>
  <c r="AH415" i="23" s="1"/>
  <c r="AH416" i="23" a="1"/>
  <c r="AH416" i="23" s="1"/>
  <c r="AH417" i="23" a="1"/>
  <c r="AH417" i="23" s="1"/>
  <c r="AH418" i="23" a="1"/>
  <c r="AH418" i="23" s="1"/>
  <c r="AH419" i="23" a="1"/>
  <c r="AH419" i="23" s="1"/>
  <c r="AH420" i="23" a="1"/>
  <c r="AH420" i="23" s="1"/>
  <c r="AI412" i="23"/>
  <c r="AI413" i="23"/>
  <c r="AI414" i="23"/>
  <c r="AI415" i="23"/>
  <c r="AI416" i="23"/>
  <c r="AI417" i="23"/>
  <c r="AI418" i="23"/>
  <c r="AI419" i="23"/>
  <c r="AI420" i="23"/>
  <c r="AJ412" i="23"/>
  <c r="AJ413" i="23"/>
  <c r="AJ414" i="23"/>
  <c r="AJ415" i="23"/>
  <c r="AJ416" i="23"/>
  <c r="AJ417" i="23"/>
  <c r="AJ418" i="23"/>
  <c r="AJ419" i="23"/>
  <c r="AJ420" i="23"/>
  <c r="AK412" i="23"/>
  <c r="AK413" i="23"/>
  <c r="AK414" i="23"/>
  <c r="AK415" i="23"/>
  <c r="AK416" i="23"/>
  <c r="AK417" i="23"/>
  <c r="AK418" i="23"/>
  <c r="AK419" i="23"/>
  <c r="AK420" i="23"/>
  <c r="AH421" i="23" a="1"/>
  <c r="AH421" i="23" s="1"/>
  <c r="AH422" i="23" a="1"/>
  <c r="AH422" i="23" s="1"/>
  <c r="AH423" i="23" a="1"/>
  <c r="AH423" i="23" s="1"/>
  <c r="AH424" i="23" a="1"/>
  <c r="AH424" i="23" s="1"/>
  <c r="AH425" i="23" a="1"/>
  <c r="AH425" i="23" s="1"/>
  <c r="AH426" i="23" a="1"/>
  <c r="AH426" i="23" s="1"/>
  <c r="AH427" i="23" a="1"/>
  <c r="AH427" i="23" s="1"/>
  <c r="AH428" i="23" a="1"/>
  <c r="AH428" i="23" s="1"/>
  <c r="AH429" i="23" a="1"/>
  <c r="AH429" i="23" s="1"/>
  <c r="AH430" i="23" a="1"/>
  <c r="AH430" i="23" s="1"/>
  <c r="AH431" i="23" a="1"/>
  <c r="AH431" i="23" s="1"/>
  <c r="AH432" i="23" a="1"/>
  <c r="AH432" i="23" s="1"/>
  <c r="AH433" i="23" a="1"/>
  <c r="AH433" i="23" s="1"/>
  <c r="AH434" i="23" a="1"/>
  <c r="AH434" i="23" s="1"/>
  <c r="AH435" i="23" a="1"/>
  <c r="AH435" i="23" s="1"/>
  <c r="AH436" i="23" a="1"/>
  <c r="AH436" i="23" s="1"/>
  <c r="AH437" i="23" a="1"/>
  <c r="AH437" i="23" s="1"/>
  <c r="AH438" i="23" a="1"/>
  <c r="AH438" i="23" s="1"/>
  <c r="AH439" i="23" a="1"/>
  <c r="AH439" i="23" s="1"/>
  <c r="AI421" i="23"/>
  <c r="AI422" i="23"/>
  <c r="AI423" i="23"/>
  <c r="AI424" i="23"/>
  <c r="AI425" i="23"/>
  <c r="AI426" i="23"/>
  <c r="AI427" i="23"/>
  <c r="AI428" i="23"/>
  <c r="AI429" i="23"/>
  <c r="AI430" i="23"/>
  <c r="AI431" i="23"/>
  <c r="AI432" i="23"/>
  <c r="AI433" i="23"/>
  <c r="AI434" i="23"/>
  <c r="AI435" i="23"/>
  <c r="AI436" i="23"/>
  <c r="AI437" i="23"/>
  <c r="AI438" i="23"/>
  <c r="AI439" i="23"/>
  <c r="AJ421" i="23"/>
  <c r="AJ422" i="23"/>
  <c r="AJ423" i="23"/>
  <c r="AJ424" i="23"/>
  <c r="AJ425" i="23"/>
  <c r="AJ426" i="23"/>
  <c r="AJ427" i="23"/>
  <c r="AJ428" i="23"/>
  <c r="AJ429" i="23"/>
  <c r="AJ430" i="23"/>
  <c r="AJ431" i="23"/>
  <c r="AJ432" i="23"/>
  <c r="AJ433" i="23"/>
  <c r="AJ434" i="23"/>
  <c r="AJ435" i="23"/>
  <c r="AJ436" i="23"/>
  <c r="AJ437" i="23"/>
  <c r="AJ438" i="23"/>
  <c r="AJ439" i="23"/>
  <c r="AK421" i="23"/>
  <c r="AK422" i="23"/>
  <c r="AK423" i="23"/>
  <c r="AK424" i="23"/>
  <c r="AK425" i="23"/>
  <c r="AK426" i="23"/>
  <c r="AK427" i="23"/>
  <c r="AK428" i="23"/>
  <c r="AK429" i="23"/>
  <c r="AK430" i="23"/>
  <c r="AK431" i="23"/>
  <c r="AK432" i="23"/>
  <c r="AK433" i="23"/>
  <c r="AK434" i="23"/>
  <c r="AK435" i="23"/>
  <c r="AK436" i="23"/>
  <c r="AK437" i="23"/>
  <c r="AK438" i="23"/>
  <c r="AK439" i="23"/>
  <c r="AH406" i="23" a="1"/>
  <c r="AH406" i="23" s="1"/>
  <c r="AH407" i="23" a="1"/>
  <c r="AH407" i="23" s="1"/>
  <c r="AH408" i="23" a="1"/>
  <c r="AH408" i="23" s="1"/>
  <c r="AH409" i="23" a="1"/>
  <c r="AH409" i="23" s="1"/>
  <c r="AH410" i="23" a="1"/>
  <c r="AH410" i="23" s="1"/>
  <c r="AH411" i="23" a="1"/>
  <c r="AH411" i="23" s="1"/>
  <c r="AH440" i="23" a="1"/>
  <c r="AH440" i="23" s="1"/>
  <c r="AH441" i="23" a="1"/>
  <c r="AH441" i="23" s="1"/>
  <c r="AH442" i="23" a="1"/>
  <c r="AH442" i="23" s="1"/>
  <c r="AH443" i="23" a="1"/>
  <c r="AH443" i="23" s="1"/>
  <c r="AH444" i="23" a="1"/>
  <c r="AH444" i="23" s="1"/>
  <c r="AI406" i="23"/>
  <c r="AI407" i="23"/>
  <c r="AI408" i="23"/>
  <c r="AI409" i="23"/>
  <c r="AI410" i="23"/>
  <c r="AI411" i="23"/>
  <c r="AI440" i="23"/>
  <c r="AI441" i="23"/>
  <c r="AI442" i="23"/>
  <c r="AI443" i="23"/>
  <c r="AI444" i="23"/>
  <c r="AJ406" i="23"/>
  <c r="AJ407" i="23"/>
  <c r="AJ408" i="23"/>
  <c r="AJ409" i="23"/>
  <c r="AJ410" i="23"/>
  <c r="AJ411" i="23"/>
  <c r="AJ440" i="23"/>
  <c r="AJ441" i="23"/>
  <c r="AJ442" i="23"/>
  <c r="AJ443" i="23"/>
  <c r="AJ444" i="23"/>
  <c r="AK406" i="23"/>
  <c r="AK407" i="23"/>
  <c r="AK408" i="23"/>
  <c r="AK409" i="23"/>
  <c r="AK410" i="23"/>
  <c r="AK411" i="23"/>
  <c r="AK440" i="23"/>
  <c r="AK441" i="23"/>
  <c r="AK442" i="23"/>
  <c r="AK443" i="23"/>
  <c r="AK444" i="23"/>
  <c r="AH401" i="23" a="1"/>
  <c r="AH401" i="23" s="1"/>
  <c r="AH402" i="23" a="1"/>
  <c r="AH402" i="23" s="1"/>
  <c r="AH403" i="23" a="1"/>
  <c r="AH403" i="23" s="1"/>
  <c r="AH404" i="23" a="1"/>
  <c r="AH404" i="23" s="1"/>
  <c r="AH405" i="23" a="1"/>
  <c r="AH405" i="23" s="1"/>
  <c r="AI401" i="23"/>
  <c r="AI402" i="23"/>
  <c r="AI403" i="23"/>
  <c r="AI404" i="23"/>
  <c r="AI405" i="23"/>
  <c r="AJ401" i="23"/>
  <c r="AJ402" i="23"/>
  <c r="AJ403" i="23"/>
  <c r="AJ404" i="23"/>
  <c r="AJ405" i="23"/>
  <c r="AK401" i="23"/>
  <c r="AK402" i="23"/>
  <c r="AK403" i="23"/>
  <c r="AK404" i="23"/>
  <c r="AK405" i="23"/>
  <c r="AH400" i="23" a="1"/>
  <c r="AH400" i="23" s="1"/>
  <c r="AH445" i="23" a="1"/>
  <c r="AH445" i="23" s="1"/>
  <c r="AI400" i="23"/>
  <c r="AI445" i="23"/>
  <c r="AJ400" i="23"/>
  <c r="AJ445" i="23"/>
  <c r="AK400" i="23"/>
  <c r="AK445" i="23"/>
  <c r="AH462" i="23" a="1"/>
  <c r="AH462" i="23" s="1"/>
  <c r="AH463" i="23" a="1"/>
  <c r="AH463" i="23" s="1"/>
  <c r="AI462" i="23"/>
  <c r="AI463" i="23"/>
  <c r="AJ462" i="23"/>
  <c r="AJ463" i="23"/>
  <c r="AK462" i="23"/>
  <c r="AK463" i="23"/>
  <c r="AH399" i="23" a="1"/>
  <c r="AH399" i="23" s="1"/>
  <c r="AI399" i="23"/>
  <c r="AJ399" i="23"/>
  <c r="AK399" i="23"/>
  <c r="AH398" i="23" l="1" a="1"/>
  <c r="AH398" i="23" s="1"/>
  <c r="AI398" i="23"/>
  <c r="AJ398" i="23"/>
  <c r="AK398" i="23"/>
  <c r="AH155" i="22" l="1" a="1"/>
  <c r="AH155" i="22" s="1"/>
  <c r="AH156" i="22" a="1"/>
  <c r="AH156" i="22" s="1"/>
  <c r="AH157" i="22" a="1"/>
  <c r="AH157" i="22" s="1"/>
  <c r="AH158" i="22" a="1"/>
  <c r="AH158" i="22" s="1"/>
  <c r="AI155" i="22"/>
  <c r="AI156" i="22"/>
  <c r="AI157" i="22"/>
  <c r="AI158" i="22"/>
  <c r="AJ155" i="22"/>
  <c r="AJ156" i="22"/>
  <c r="AJ157" i="22"/>
  <c r="AJ158" i="22"/>
  <c r="AK155" i="22"/>
  <c r="AK156" i="22"/>
  <c r="AK157" i="22"/>
  <c r="AK158" i="22"/>
  <c r="AR17" i="71"/>
  <c r="AR16" i="71"/>
  <c r="AR15" i="71"/>
  <c r="AR14" i="71"/>
  <c r="AR13" i="71"/>
  <c r="AR12" i="71"/>
  <c r="AR11" i="71"/>
  <c r="AR10" i="71"/>
  <c r="AR9" i="71"/>
  <c r="AR8" i="71"/>
  <c r="AR7" i="71"/>
  <c r="AR6" i="71"/>
  <c r="R17" i="71"/>
  <c r="R16" i="71"/>
  <c r="R15" i="71"/>
  <c r="R14" i="71"/>
  <c r="R13" i="71"/>
  <c r="R12" i="71"/>
  <c r="R11" i="71"/>
  <c r="R10" i="71"/>
  <c r="R9" i="71"/>
  <c r="R8" i="71"/>
  <c r="R7" i="71"/>
  <c r="R6" i="71"/>
  <c r="E8" i="83" l="1"/>
  <c r="G8" i="83" s="1"/>
  <c r="E4" i="83"/>
  <c r="G4" i="83" s="1"/>
  <c r="G3" i="68"/>
  <c r="G3" i="67"/>
  <c r="G3" i="61"/>
  <c r="G3" i="66"/>
  <c r="G3" i="65"/>
  <c r="G3" i="60"/>
  <c r="R32" i="78"/>
  <c r="R64" i="72"/>
  <c r="R34" i="78"/>
  <c r="R11" i="87"/>
  <c r="R14" i="73"/>
  <c r="R31" i="79"/>
  <c r="R12" i="72"/>
  <c r="R35" i="87"/>
  <c r="R61" i="72"/>
  <c r="R30" i="78"/>
  <c r="R111" i="87"/>
  <c r="R67" i="87"/>
  <c r="R36" i="72"/>
  <c r="R34" i="77"/>
  <c r="R33" i="72"/>
  <c r="R6" i="87"/>
  <c r="R32" i="79"/>
  <c r="R5" i="76"/>
  <c r="R32" i="77"/>
  <c r="R8" i="75"/>
  <c r="R72" i="87"/>
  <c r="R31" i="80"/>
  <c r="R12" i="75"/>
  <c r="R92" i="87"/>
  <c r="R41" i="75"/>
  <c r="R34" i="79"/>
  <c r="R107" i="87"/>
  <c r="R32" i="72"/>
  <c r="R89" i="87"/>
  <c r="R27" i="79"/>
  <c r="R37" i="79"/>
  <c r="R14" i="87"/>
  <c r="R110" i="87"/>
  <c r="R37" i="73"/>
  <c r="R26" i="77"/>
  <c r="R30" i="76"/>
  <c r="R60" i="72"/>
  <c r="R32" i="87"/>
  <c r="R84" i="72"/>
  <c r="R56" i="72"/>
  <c r="R87" i="72"/>
  <c r="R82" i="72"/>
  <c r="R17" i="73"/>
  <c r="R38" i="75"/>
  <c r="R30" i="72"/>
  <c r="R35" i="77"/>
  <c r="R6" i="75"/>
  <c r="R28" i="78"/>
  <c r="R66" i="87"/>
  <c r="R17" i="75"/>
  <c r="R12" i="87"/>
  <c r="R33" i="73"/>
  <c r="R33" i="78"/>
  <c r="R116" i="87"/>
  <c r="R10" i="75"/>
  <c r="R28" i="87"/>
  <c r="R33" i="87"/>
  <c r="R53" i="87"/>
  <c r="R40" i="72"/>
  <c r="R52" i="87"/>
  <c r="R75" i="87"/>
  <c r="R27" i="80"/>
  <c r="R30" i="73"/>
  <c r="R28" i="80"/>
  <c r="R66" i="72"/>
  <c r="R36" i="75"/>
  <c r="R38" i="73"/>
  <c r="R29" i="77"/>
  <c r="R31" i="72"/>
  <c r="R34" i="73"/>
  <c r="R56" i="87"/>
  <c r="R33" i="76"/>
  <c r="R29" i="87"/>
  <c r="R29" i="72"/>
  <c r="R108" i="87"/>
  <c r="R14" i="75"/>
  <c r="R40" i="75"/>
  <c r="R105" i="87"/>
  <c r="R30" i="77"/>
  <c r="R29" i="76"/>
  <c r="R34" i="87"/>
  <c r="R27" i="77"/>
  <c r="R13" i="72"/>
  <c r="R45" i="75"/>
  <c r="R15" i="75"/>
  <c r="R8" i="73"/>
  <c r="R8" i="87"/>
  <c r="R43" i="75"/>
  <c r="R57" i="72"/>
  <c r="R79" i="72"/>
  <c r="R88" i="72"/>
  <c r="R29" i="80"/>
  <c r="R58" i="72"/>
  <c r="R9" i="87"/>
  <c r="R16" i="75"/>
  <c r="R109" i="87"/>
  <c r="R45" i="87"/>
  <c r="R35" i="80"/>
  <c r="R114" i="87"/>
  <c r="R39" i="75"/>
  <c r="R13" i="73"/>
  <c r="R68" i="87"/>
  <c r="R5" i="87"/>
  <c r="R36" i="87"/>
  <c r="R16" i="73"/>
  <c r="R44" i="75"/>
  <c r="R35" i="79"/>
  <c r="R106" i="87"/>
  <c r="R17" i="72"/>
  <c r="R13" i="87"/>
  <c r="R36" i="79"/>
  <c r="R86" i="72"/>
  <c r="R7" i="72"/>
  <c r="R34" i="80"/>
  <c r="R16" i="72"/>
  <c r="R30" i="80"/>
  <c r="R26" i="80"/>
  <c r="R73" i="87"/>
  <c r="R36" i="78"/>
  <c r="R54" i="87"/>
  <c r="R31" i="77"/>
  <c r="R27" i="73"/>
  <c r="R26" i="78"/>
  <c r="R91" i="87"/>
  <c r="R81" i="72"/>
  <c r="R15" i="87"/>
  <c r="R35" i="73"/>
  <c r="R12" i="73"/>
  <c r="R29" i="79"/>
  <c r="R47" i="75"/>
  <c r="R11" i="75"/>
  <c r="R8" i="72"/>
  <c r="R86" i="87"/>
  <c r="R10" i="73"/>
  <c r="R33" i="77"/>
  <c r="R35" i="76"/>
  <c r="R85" i="72"/>
  <c r="R31" i="76"/>
  <c r="R9" i="73"/>
  <c r="R36" i="76"/>
  <c r="R70" i="87"/>
  <c r="R28" i="79"/>
  <c r="R37" i="72"/>
  <c r="R29" i="73"/>
  <c r="R37" i="80"/>
  <c r="R59" i="72"/>
  <c r="R80" i="72"/>
  <c r="R35" i="72"/>
  <c r="R7" i="75"/>
  <c r="R87" i="87"/>
  <c r="R63" i="72"/>
  <c r="R90" i="72"/>
  <c r="R67" i="72"/>
  <c r="R13" i="75"/>
  <c r="R32" i="80"/>
  <c r="R30" i="87"/>
  <c r="R14" i="72"/>
  <c r="R18" i="73"/>
  <c r="R48" i="87"/>
  <c r="R42" i="75"/>
  <c r="R10" i="72"/>
  <c r="R55" i="87"/>
  <c r="R36" i="80"/>
  <c r="R90" i="87"/>
  <c r="R88" i="87"/>
  <c r="R34" i="76"/>
  <c r="R97" i="87"/>
  <c r="R11" i="73"/>
  <c r="R76" i="87"/>
  <c r="R36" i="73"/>
  <c r="R93" i="87"/>
  <c r="R7" i="87"/>
  <c r="R62" i="72"/>
  <c r="R25" i="76"/>
  <c r="R49" i="87"/>
  <c r="R27" i="78"/>
  <c r="R51" i="87"/>
  <c r="R32" i="76"/>
  <c r="R6" i="72"/>
  <c r="R26" i="79"/>
  <c r="R83" i="72"/>
  <c r="R39" i="72"/>
  <c r="R31" i="73"/>
  <c r="R26" i="87"/>
  <c r="R74" i="87"/>
  <c r="R96" i="87"/>
  <c r="R36" i="77"/>
  <c r="R46" i="75"/>
  <c r="R27" i="87"/>
  <c r="R33" i="80"/>
  <c r="R28" i="77"/>
  <c r="R94" i="87"/>
  <c r="R7" i="73"/>
  <c r="R9" i="75"/>
  <c r="R112" i="87"/>
  <c r="R65" i="72"/>
  <c r="R32" i="73"/>
  <c r="R89" i="72"/>
  <c r="R16" i="87"/>
  <c r="R37" i="78"/>
  <c r="R31" i="87"/>
  <c r="R15" i="72"/>
  <c r="R69" i="87"/>
  <c r="R31" i="78"/>
  <c r="R95" i="87"/>
  <c r="R15" i="73"/>
  <c r="R35" i="78"/>
  <c r="R11" i="72"/>
  <c r="R65" i="87"/>
  <c r="R113" i="87"/>
  <c r="R33" i="79"/>
  <c r="R30" i="79"/>
  <c r="R28" i="73"/>
  <c r="R10" i="87"/>
  <c r="R37" i="77"/>
  <c r="R47" i="87"/>
  <c r="R46" i="87"/>
  <c r="R9" i="72"/>
  <c r="R29" i="78"/>
  <c r="R34" i="72"/>
  <c r="R28" i="76"/>
  <c r="R38" i="72"/>
  <c r="R115" i="87"/>
  <c r="R37" i="75"/>
  <c r="R25" i="87"/>
  <c r="R50" i="87"/>
  <c r="R27" i="76"/>
  <c r="R71" i="87"/>
  <c r="R26" i="76"/>
  <c r="I63" i="16" l="1"/>
  <c r="AC154" i="16"/>
  <c r="AC161" i="16"/>
  <c r="AC158" i="16"/>
  <c r="AC165" i="16"/>
  <c r="AC157" i="16"/>
  <c r="AC164" i="16"/>
  <c r="AC160" i="16"/>
  <c r="AC156" i="16"/>
  <c r="AC162" i="16"/>
  <c r="AC163" i="16"/>
  <c r="AC159" i="16"/>
  <c r="AC155" i="16"/>
  <c r="AH154" i="16"/>
  <c r="AH162" i="16"/>
  <c r="AH165" i="16"/>
  <c r="AH157" i="16"/>
  <c r="AH164" i="16"/>
  <c r="AH160" i="16"/>
  <c r="AH156" i="16"/>
  <c r="AH158" i="16"/>
  <c r="AH161" i="16"/>
  <c r="AH163" i="16"/>
  <c r="AH159" i="16"/>
  <c r="AH155" i="16"/>
  <c r="I154" i="16"/>
  <c r="I162" i="16"/>
  <c r="I165" i="16"/>
  <c r="I157" i="16"/>
  <c r="I164" i="16"/>
  <c r="I160" i="16"/>
  <c r="I156" i="16"/>
  <c r="I158" i="16"/>
  <c r="I161" i="16"/>
  <c r="I163" i="16"/>
  <c r="I159" i="16"/>
  <c r="I155" i="16"/>
  <c r="S154" i="16"/>
  <c r="S158" i="16"/>
  <c r="S161" i="16"/>
  <c r="S157" i="16"/>
  <c r="S165" i="16"/>
  <c r="S164" i="16"/>
  <c r="S160" i="16"/>
  <c r="S156" i="16"/>
  <c r="S162" i="16"/>
  <c r="S163" i="16"/>
  <c r="S159" i="16"/>
  <c r="S155" i="16"/>
  <c r="X154" i="16"/>
  <c r="X158" i="16"/>
  <c r="X165" i="16"/>
  <c r="X161" i="16"/>
  <c r="X164" i="16"/>
  <c r="X160" i="16"/>
  <c r="X156" i="16"/>
  <c r="X162" i="16"/>
  <c r="X163" i="16"/>
  <c r="X159" i="16"/>
  <c r="X155" i="16"/>
  <c r="X157" i="16"/>
  <c r="X63" i="16"/>
  <c r="X67" i="16"/>
  <c r="X74" i="16"/>
  <c r="X70" i="16"/>
  <c r="X66" i="16"/>
  <c r="X71" i="16"/>
  <c r="X73" i="16"/>
  <c r="X69" i="16"/>
  <c r="X65" i="16"/>
  <c r="X72" i="16"/>
  <c r="X68" i="16"/>
  <c r="X64" i="16"/>
  <c r="N154" i="16"/>
  <c r="N162" i="16"/>
  <c r="N165" i="16"/>
  <c r="N157" i="16"/>
  <c r="N164" i="16"/>
  <c r="N160" i="16"/>
  <c r="N156" i="16"/>
  <c r="N158" i="16"/>
  <c r="N161" i="16"/>
  <c r="N163" i="16"/>
  <c r="N159" i="16"/>
  <c r="N155" i="16"/>
  <c r="I170" i="16"/>
  <c r="I178" i="16"/>
  <c r="I173" i="16"/>
  <c r="I177" i="16"/>
  <c r="I180" i="16"/>
  <c r="I176" i="16"/>
  <c r="I172" i="16"/>
  <c r="I174" i="16"/>
  <c r="I181" i="16"/>
  <c r="I179" i="16"/>
  <c r="I175" i="16"/>
  <c r="I171" i="16"/>
  <c r="N170" i="16"/>
  <c r="N174" i="16"/>
  <c r="N181" i="16"/>
  <c r="N177" i="16"/>
  <c r="N173" i="16"/>
  <c r="N178" i="16"/>
  <c r="N180" i="16"/>
  <c r="N176" i="16"/>
  <c r="N172" i="16"/>
  <c r="N179" i="16"/>
  <c r="N175" i="16"/>
  <c r="N171" i="16"/>
  <c r="S170" i="16"/>
  <c r="S174" i="16"/>
  <c r="S181" i="16"/>
  <c r="S177" i="16"/>
  <c r="S173" i="16"/>
  <c r="S180" i="16"/>
  <c r="S176" i="16"/>
  <c r="S172" i="16"/>
  <c r="S178" i="16"/>
  <c r="S179" i="16"/>
  <c r="S175" i="16"/>
  <c r="S171" i="16"/>
  <c r="X174" i="16"/>
  <c r="X181" i="16"/>
  <c r="X173" i="16"/>
  <c r="X180" i="16"/>
  <c r="X176" i="16"/>
  <c r="X172" i="16"/>
  <c r="X178" i="16"/>
  <c r="X177" i="16"/>
  <c r="X179" i="16"/>
  <c r="X175" i="16"/>
  <c r="X171" i="16"/>
  <c r="X170" i="16"/>
  <c r="AC170" i="16"/>
  <c r="AC178" i="16"/>
  <c r="AC181" i="16"/>
  <c r="AC173" i="16"/>
  <c r="AC180" i="16"/>
  <c r="AC176" i="16"/>
  <c r="AC172" i="16"/>
  <c r="AC174" i="16"/>
  <c r="AC177" i="16"/>
  <c r="AC179" i="16"/>
  <c r="AC175" i="16"/>
  <c r="AC171" i="16"/>
  <c r="AH170" i="16"/>
  <c r="AH174" i="16"/>
  <c r="AH181" i="16"/>
  <c r="AH177" i="16"/>
  <c r="AH173" i="16"/>
  <c r="AH178" i="16"/>
  <c r="AH180" i="16"/>
  <c r="AH176" i="16"/>
  <c r="AH172" i="16"/>
  <c r="AH179" i="16"/>
  <c r="AH175" i="16"/>
  <c r="AH171" i="16"/>
  <c r="AM63" i="16"/>
  <c r="AM71" i="16"/>
  <c r="AM74" i="16"/>
  <c r="AM66" i="16"/>
  <c r="AM73" i="16"/>
  <c r="AM69" i="16"/>
  <c r="AM65" i="16"/>
  <c r="AM67" i="16"/>
  <c r="AM70" i="16"/>
  <c r="AM72" i="16"/>
  <c r="AM68" i="16"/>
  <c r="AM64" i="16"/>
  <c r="AM154" i="16"/>
  <c r="AM158" i="16"/>
  <c r="AM165" i="16"/>
  <c r="AM161" i="16"/>
  <c r="AM157" i="16"/>
  <c r="AM162" i="16"/>
  <c r="AM164" i="16"/>
  <c r="AM160" i="16"/>
  <c r="AM156" i="16"/>
  <c r="AM163" i="16"/>
  <c r="AM159" i="16"/>
  <c r="AM155" i="16"/>
  <c r="AC63" i="16"/>
  <c r="AC71" i="16"/>
  <c r="AC74" i="16"/>
  <c r="AC70" i="16"/>
  <c r="AC66" i="16"/>
  <c r="AC67" i="16"/>
  <c r="AC73" i="16"/>
  <c r="AC69" i="16"/>
  <c r="AC65" i="16"/>
  <c r="AC72" i="16"/>
  <c r="AC68" i="16"/>
  <c r="AC64" i="16"/>
  <c r="AH63" i="16"/>
  <c r="AH71" i="16"/>
  <c r="AH73" i="16"/>
  <c r="AH69" i="16"/>
  <c r="AH65" i="16"/>
  <c r="AH67" i="16"/>
  <c r="AH74" i="16"/>
  <c r="AH70" i="16"/>
  <c r="AH66" i="16"/>
  <c r="AH72" i="16"/>
  <c r="AH68" i="16"/>
  <c r="AH64" i="16"/>
  <c r="G3" i="64"/>
  <c r="G3" i="63"/>
  <c r="G3" i="62"/>
  <c r="R10" i="77"/>
  <c r="R12" i="77"/>
  <c r="R16" i="79"/>
  <c r="R12" i="76"/>
  <c r="R13" i="77"/>
  <c r="R15" i="76"/>
  <c r="R12" i="78"/>
  <c r="R13" i="78"/>
  <c r="R6" i="77"/>
  <c r="R7" i="79"/>
  <c r="R6" i="78"/>
  <c r="R8" i="79"/>
  <c r="R15" i="79"/>
  <c r="R11" i="79"/>
  <c r="R7" i="78"/>
  <c r="R6" i="80"/>
  <c r="R9" i="80"/>
  <c r="R13" i="79"/>
  <c r="R16" i="77"/>
  <c r="R16" i="76"/>
  <c r="R17" i="78"/>
  <c r="R8" i="80"/>
  <c r="R13" i="80"/>
  <c r="R15" i="80"/>
  <c r="R9" i="76"/>
  <c r="R7" i="80"/>
  <c r="R14" i="80"/>
  <c r="R11" i="77"/>
  <c r="R10" i="79"/>
  <c r="R10" i="76"/>
  <c r="R9" i="77"/>
  <c r="R10" i="78"/>
  <c r="R9" i="79"/>
  <c r="R13" i="76"/>
  <c r="R14" i="78"/>
  <c r="R6" i="76"/>
  <c r="R14" i="77"/>
  <c r="R12" i="80"/>
  <c r="R17" i="79"/>
  <c r="R10" i="80"/>
  <c r="R11" i="78"/>
  <c r="R16" i="80"/>
  <c r="R17" i="77"/>
  <c r="R7" i="77"/>
  <c r="R6" i="79"/>
  <c r="R7" i="76"/>
  <c r="R15" i="78"/>
  <c r="R12" i="79"/>
  <c r="R8" i="76"/>
  <c r="R15" i="77"/>
  <c r="R17" i="80"/>
  <c r="R8" i="77"/>
  <c r="R14" i="79"/>
  <c r="R9" i="78"/>
  <c r="R8" i="78"/>
  <c r="R14" i="76"/>
  <c r="R16" i="78"/>
  <c r="R11" i="76"/>
  <c r="R11" i="80"/>
  <c r="AM166" i="16" l="1"/>
  <c r="AH182" i="16"/>
  <c r="X182" i="16"/>
  <c r="S182" i="16"/>
  <c r="N182" i="16"/>
  <c r="X75" i="16"/>
  <c r="X166" i="16"/>
  <c r="S166" i="16"/>
  <c r="AH166" i="16"/>
  <c r="I182" i="16"/>
  <c r="N166" i="16"/>
  <c r="AM75" i="16"/>
  <c r="AC182" i="16"/>
  <c r="I166" i="16"/>
  <c r="AC166" i="16"/>
  <c r="AC75" i="16"/>
  <c r="AH75" i="16"/>
  <c r="D7" i="69"/>
  <c r="D7" i="70"/>
  <c r="F454" i="85"/>
  <c r="AH2" i="22" l="1" a="1"/>
  <c r="AH2" i="22" s="1"/>
  <c r="AH3" i="22" a="1"/>
  <c r="AH3" i="22" s="1"/>
  <c r="AH4" i="22" a="1"/>
  <c r="AH4" i="22" s="1"/>
  <c r="AH5" i="22" a="1"/>
  <c r="AH5" i="22" s="1"/>
  <c r="AH6" i="22" a="1"/>
  <c r="AH6" i="22" s="1"/>
  <c r="AH7" i="22" a="1"/>
  <c r="AH7" i="22" s="1"/>
  <c r="AH8" i="22" a="1"/>
  <c r="AH8" i="22" s="1"/>
  <c r="AH9" i="22" a="1"/>
  <c r="AH9" i="22" s="1"/>
  <c r="AH10" i="22" a="1"/>
  <c r="AH10" i="22" s="1"/>
  <c r="AH11" i="22" a="1"/>
  <c r="AH11" i="22" s="1"/>
  <c r="AH12" i="22" a="1"/>
  <c r="AH12" i="22" s="1"/>
  <c r="AH13" i="22" a="1"/>
  <c r="AH13" i="22" s="1"/>
  <c r="AH14" i="22" a="1"/>
  <c r="AH14" i="22" s="1"/>
  <c r="AH15" i="22" a="1"/>
  <c r="AH15" i="22" s="1"/>
  <c r="AH16" i="22" a="1"/>
  <c r="AH16" i="22" s="1"/>
  <c r="AH17" i="22" a="1"/>
  <c r="AH17" i="22" s="1"/>
  <c r="AH18" i="22" a="1"/>
  <c r="AH18" i="22" s="1"/>
  <c r="AH19" i="22" a="1"/>
  <c r="AH19" i="22" s="1"/>
  <c r="AH20" i="22" a="1"/>
  <c r="AH20" i="22" s="1"/>
  <c r="AH21" i="22" a="1"/>
  <c r="AH21" i="22" s="1"/>
  <c r="AH22" i="22" a="1"/>
  <c r="AH22" i="22" s="1"/>
  <c r="AH23" i="22" a="1"/>
  <c r="AH23" i="22" s="1"/>
  <c r="AH24" i="22" a="1"/>
  <c r="AH24" i="22" s="1"/>
  <c r="AH25" i="22" a="1"/>
  <c r="AH25" i="22" s="1"/>
  <c r="AH26" i="22" a="1"/>
  <c r="AH26" i="22" s="1"/>
  <c r="AH27" i="22" a="1"/>
  <c r="AH27" i="22" s="1"/>
  <c r="AH28" i="22" a="1"/>
  <c r="AH28" i="22" s="1"/>
  <c r="AH29" i="22" a="1"/>
  <c r="AH29" i="22" s="1"/>
  <c r="AH30" i="22" a="1"/>
  <c r="AH30" i="22" s="1"/>
  <c r="AH31" i="22" a="1"/>
  <c r="AH31" i="22" s="1"/>
  <c r="AH32" i="22" a="1"/>
  <c r="AH32" i="22" s="1"/>
  <c r="AH33" i="22" a="1"/>
  <c r="AH33" i="22" s="1"/>
  <c r="AH34" i="22" a="1"/>
  <c r="AH34" i="22" s="1"/>
  <c r="AH35" i="22" a="1"/>
  <c r="AH35" i="22" s="1"/>
  <c r="AH36" i="22" a="1"/>
  <c r="AH36" i="22" s="1"/>
  <c r="AH37" i="22" a="1"/>
  <c r="AH37" i="22" s="1"/>
  <c r="AH38" i="22" a="1"/>
  <c r="AH38" i="22" s="1"/>
  <c r="AH39" i="22" a="1"/>
  <c r="AH39" i="22" s="1"/>
  <c r="AH40" i="22" a="1"/>
  <c r="AH40" i="22" s="1"/>
  <c r="AH41" i="22" a="1"/>
  <c r="AH41" i="22" s="1"/>
  <c r="AH42" i="22" a="1"/>
  <c r="AH42" i="22" s="1"/>
  <c r="AH43" i="22" a="1"/>
  <c r="AH43" i="22" s="1"/>
  <c r="AH44" i="22" a="1"/>
  <c r="AH44" i="22" s="1"/>
  <c r="AH45" i="22" a="1"/>
  <c r="AH45" i="22" s="1"/>
  <c r="AH46" i="22" a="1"/>
  <c r="AH46" i="22" s="1"/>
  <c r="AH47" i="22" a="1"/>
  <c r="AH47" i="22" s="1"/>
  <c r="AH48" i="22" a="1"/>
  <c r="AH48" i="22" s="1"/>
  <c r="AH49" i="22" a="1"/>
  <c r="AH49" i="22" s="1"/>
  <c r="AH50" i="22" a="1"/>
  <c r="AH50" i="22" s="1"/>
  <c r="AH51" i="22" a="1"/>
  <c r="AH51" i="22" s="1"/>
  <c r="AH52" i="22" a="1"/>
  <c r="AH52" i="22" s="1"/>
  <c r="AH53" i="22" a="1"/>
  <c r="AH53" i="22" s="1"/>
  <c r="AH54" i="22" a="1"/>
  <c r="AH54" i="22" s="1"/>
  <c r="AH55" i="22" a="1"/>
  <c r="AH55" i="22" s="1"/>
  <c r="AH56" i="22" a="1"/>
  <c r="AH56" i="22" s="1"/>
  <c r="AH57" i="22" a="1"/>
  <c r="AH57" i="22" s="1"/>
  <c r="AH58" i="22" a="1"/>
  <c r="AH58" i="22" s="1"/>
  <c r="AH59" i="22" a="1"/>
  <c r="AH59" i="22" s="1"/>
  <c r="AH60" i="22" a="1"/>
  <c r="AH60" i="22" s="1"/>
  <c r="AH61" i="22" a="1"/>
  <c r="AH61" i="22" s="1"/>
  <c r="AH62" i="22" a="1"/>
  <c r="AH62" i="22" s="1"/>
  <c r="AH63" i="22" a="1"/>
  <c r="AH63" i="22" s="1"/>
  <c r="AH64" i="22" a="1"/>
  <c r="AH64" i="22" s="1"/>
  <c r="AH65" i="22" a="1"/>
  <c r="AH65" i="22" s="1"/>
  <c r="AH66" i="22" a="1"/>
  <c r="AH66" i="22" s="1"/>
  <c r="AH67" i="22" a="1"/>
  <c r="AH67" i="22" s="1"/>
  <c r="AH68" i="22" a="1"/>
  <c r="AH68" i="22" s="1"/>
  <c r="AH69" i="22" a="1"/>
  <c r="AH69" i="22" s="1"/>
  <c r="AH70" i="22" a="1"/>
  <c r="AH70" i="22" s="1"/>
  <c r="AH71" i="22" a="1"/>
  <c r="AH71" i="22" s="1"/>
  <c r="AH72" i="22" a="1"/>
  <c r="AH72" i="22" s="1"/>
  <c r="AH73" i="22" a="1"/>
  <c r="AH73" i="22" s="1"/>
  <c r="AH74" i="22" a="1"/>
  <c r="AH74" i="22" s="1"/>
  <c r="AH75" i="22" a="1"/>
  <c r="AH75" i="22" s="1"/>
  <c r="AH76" i="22" a="1"/>
  <c r="AH76" i="22" s="1"/>
  <c r="AH77" i="22" a="1"/>
  <c r="AH77" i="22" s="1"/>
  <c r="AH78" i="22" a="1"/>
  <c r="AH78" i="22" s="1"/>
  <c r="AH79" i="22" a="1"/>
  <c r="AH79" i="22" s="1"/>
  <c r="AH80" i="22" a="1"/>
  <c r="AH80" i="22" s="1"/>
  <c r="AH81" i="22" a="1"/>
  <c r="AH81" i="22" s="1"/>
  <c r="AH82" i="22" a="1"/>
  <c r="AH82" i="22" s="1"/>
  <c r="AH83" i="22" a="1"/>
  <c r="AH83" i="22" s="1"/>
  <c r="AH84" i="22" a="1"/>
  <c r="AH84" i="22" s="1"/>
  <c r="AH85" i="22" a="1"/>
  <c r="AH85" i="22" s="1"/>
  <c r="AH86" i="22" a="1"/>
  <c r="AH86" i="22" s="1"/>
  <c r="AH87" i="22" a="1"/>
  <c r="AH87" i="22" s="1"/>
  <c r="AH88" i="22" a="1"/>
  <c r="AH88" i="22" s="1"/>
  <c r="AH89" i="22" a="1"/>
  <c r="AH89" i="22" s="1"/>
  <c r="AH90" i="22" a="1"/>
  <c r="AH90" i="22" s="1"/>
  <c r="AH91" i="22" a="1"/>
  <c r="AH91" i="22" s="1"/>
  <c r="AH92" i="22" a="1"/>
  <c r="AH92" i="22" s="1"/>
  <c r="AH93" i="22" a="1"/>
  <c r="AH93" i="22" s="1"/>
  <c r="AH94" i="22" a="1"/>
  <c r="AH94" i="22" s="1"/>
  <c r="AH95" i="22" a="1"/>
  <c r="AH95" i="22" s="1"/>
  <c r="AH96" i="22" a="1"/>
  <c r="AH96" i="22" s="1"/>
  <c r="AH97" i="22" a="1"/>
  <c r="AH97" i="22" s="1"/>
  <c r="AH98" i="22" a="1"/>
  <c r="AH98" i="22" s="1"/>
  <c r="AH99" i="22" a="1"/>
  <c r="AH99" i="22" s="1"/>
  <c r="AH100" i="22" a="1"/>
  <c r="AH100" i="22" s="1"/>
  <c r="AH101" i="22" a="1"/>
  <c r="AH101" i="22" s="1"/>
  <c r="AH102" i="22" a="1"/>
  <c r="AH102" i="22" s="1"/>
  <c r="AH103" i="22" a="1"/>
  <c r="AH103" i="22" s="1"/>
  <c r="AH104" i="22" a="1"/>
  <c r="AH104" i="22" s="1"/>
  <c r="AH105" i="22" a="1"/>
  <c r="AH105" i="22" s="1"/>
  <c r="AH106" i="22" a="1"/>
  <c r="AH106" i="22" s="1"/>
  <c r="AH107" i="22" a="1"/>
  <c r="AH107" i="22" s="1"/>
  <c r="AH108" i="22" a="1"/>
  <c r="AH108" i="22" s="1"/>
  <c r="AH109" i="22" a="1"/>
  <c r="AH109" i="22" s="1"/>
  <c r="AH110" i="22" a="1"/>
  <c r="AH110" i="22" s="1"/>
  <c r="AH111" i="22" a="1"/>
  <c r="AH111" i="22" s="1"/>
  <c r="AH112" i="22" a="1"/>
  <c r="AH112" i="22" s="1"/>
  <c r="AH113" i="22" a="1"/>
  <c r="AH113" i="22" s="1"/>
  <c r="AH114" i="22" a="1"/>
  <c r="AH114" i="22" s="1"/>
  <c r="AH115" i="22" a="1"/>
  <c r="AH115" i="22" s="1"/>
  <c r="AH116" i="22" a="1"/>
  <c r="AH116" i="22" s="1"/>
  <c r="AH117" i="22" a="1"/>
  <c r="AH117" i="22" s="1"/>
  <c r="AH118" i="22" a="1"/>
  <c r="AH118" i="22" s="1"/>
  <c r="AH119" i="22" a="1"/>
  <c r="AH119" i="22" s="1"/>
  <c r="AH120" i="22" a="1"/>
  <c r="AH120" i="22" s="1"/>
  <c r="AH121" i="22" a="1"/>
  <c r="AH121" i="22" s="1"/>
  <c r="AH122" i="22" a="1"/>
  <c r="AH122" i="22" s="1"/>
  <c r="AH123" i="22" a="1"/>
  <c r="AH123" i="22" s="1"/>
  <c r="AH124" i="22" a="1"/>
  <c r="AH124" i="22" s="1"/>
  <c r="AH125" i="22" a="1"/>
  <c r="AH125" i="22" s="1"/>
  <c r="AH126" i="22" a="1"/>
  <c r="AH126" i="22" s="1"/>
  <c r="AH127" i="22" a="1"/>
  <c r="AH127" i="22" s="1"/>
  <c r="AH128" i="22" a="1"/>
  <c r="AH128" i="22" s="1"/>
  <c r="AH129" i="22" a="1"/>
  <c r="AH129" i="22" s="1"/>
  <c r="AH130" i="22" a="1"/>
  <c r="AH130" i="22" s="1"/>
  <c r="AH131" i="22" a="1"/>
  <c r="AH131" i="22" s="1"/>
  <c r="AH132" i="22" a="1"/>
  <c r="AH132" i="22" s="1"/>
  <c r="AH133" i="22" a="1"/>
  <c r="AH133" i="22" s="1"/>
  <c r="AH134" i="22" a="1"/>
  <c r="AH134" i="22" s="1"/>
  <c r="AH135" i="22" a="1"/>
  <c r="AH135" i="22" s="1"/>
  <c r="AH136" i="22" a="1"/>
  <c r="AH136" i="22" s="1"/>
  <c r="AH137" i="22" a="1"/>
  <c r="AH137" i="22" s="1"/>
  <c r="AH138" i="22" a="1"/>
  <c r="AH138" i="22" s="1"/>
  <c r="AH139" i="22" a="1"/>
  <c r="AH139" i="22" s="1"/>
  <c r="AH140" i="22" a="1"/>
  <c r="AH140" i="22" s="1"/>
  <c r="AH141" i="22" a="1"/>
  <c r="AH141" i="22" s="1"/>
  <c r="AH142" i="22" a="1"/>
  <c r="AH142" i="22" s="1"/>
  <c r="AH143" i="22" a="1"/>
  <c r="AH143" i="22" s="1"/>
  <c r="AH144" i="22" a="1"/>
  <c r="AH144" i="22" s="1"/>
  <c r="AH145" i="22" a="1"/>
  <c r="AH145" i="22" s="1"/>
  <c r="AH146" i="22" a="1"/>
  <c r="AH146" i="22" s="1"/>
  <c r="AH147" i="22" a="1"/>
  <c r="AH147" i="22" s="1"/>
  <c r="AH148" i="22" a="1"/>
  <c r="AH148" i="22" s="1"/>
  <c r="AH149" i="22" a="1"/>
  <c r="AH149" i="22" s="1"/>
  <c r="AH150" i="22" a="1"/>
  <c r="AH150" i="22" s="1"/>
  <c r="AH151" i="22" a="1"/>
  <c r="AH151" i="22" s="1"/>
  <c r="AH152" i="22" a="1"/>
  <c r="AH152" i="22" s="1"/>
  <c r="AH153" i="22" a="1"/>
  <c r="AH153" i="22" s="1"/>
  <c r="AH154" i="22" a="1"/>
  <c r="AH154" i="22" s="1"/>
  <c r="AH3" i="20" a="1"/>
  <c r="AH3" i="20" s="1"/>
  <c r="AH4" i="20" a="1"/>
  <c r="AH4" i="20" s="1"/>
  <c r="AH5" i="20" a="1"/>
  <c r="AH5" i="20" s="1"/>
  <c r="AH6" i="20" a="1"/>
  <c r="AH6" i="20" s="1"/>
  <c r="AH7" i="20" a="1"/>
  <c r="AH7" i="20" s="1"/>
  <c r="AH8" i="20" a="1"/>
  <c r="AH8" i="20" s="1"/>
  <c r="AH9" i="20" a="1"/>
  <c r="AH9" i="20" s="1"/>
  <c r="AH10" i="20" a="1"/>
  <c r="AH10" i="20" s="1"/>
  <c r="AH11" i="20" a="1"/>
  <c r="AH11" i="20" s="1"/>
  <c r="AH12" i="20" a="1"/>
  <c r="AH12" i="20" s="1"/>
  <c r="AH13" i="20" a="1"/>
  <c r="AH13" i="20" s="1"/>
  <c r="AH14" i="20" a="1"/>
  <c r="AH14" i="20" s="1"/>
  <c r="AH15" i="20" a="1"/>
  <c r="AH15" i="20" s="1"/>
  <c r="AH16" i="20" a="1"/>
  <c r="AH16" i="20" s="1"/>
  <c r="AH17" i="20" a="1"/>
  <c r="AH17" i="20" s="1"/>
  <c r="AH18" i="20" a="1"/>
  <c r="AH18" i="20" s="1"/>
  <c r="AH19" i="20" a="1"/>
  <c r="AH19" i="20" s="1"/>
  <c r="AH20" i="20" a="1"/>
  <c r="AH20" i="20" s="1"/>
  <c r="AH21" i="20" a="1"/>
  <c r="AH21" i="20" s="1"/>
  <c r="AH22" i="20" a="1"/>
  <c r="AH22" i="20" s="1"/>
  <c r="AH23" i="20" a="1"/>
  <c r="AH23" i="20" s="1"/>
  <c r="AH24" i="20" a="1"/>
  <c r="AH24" i="20" s="1"/>
  <c r="AH25" i="20" a="1"/>
  <c r="AH25" i="20" s="1"/>
  <c r="AH26" i="20" a="1"/>
  <c r="AH26" i="20" s="1"/>
  <c r="AH27" i="20" a="1"/>
  <c r="AH27" i="20" s="1"/>
  <c r="AH28" i="20" a="1"/>
  <c r="AH28" i="20" s="1"/>
  <c r="AH29" i="20" a="1"/>
  <c r="AH29" i="20" s="1"/>
  <c r="AH30" i="20" a="1"/>
  <c r="AH30" i="20" s="1"/>
  <c r="AH31" i="20" a="1"/>
  <c r="AH31" i="20" s="1"/>
  <c r="AH32" i="20" a="1"/>
  <c r="AH32" i="20" s="1"/>
  <c r="AH33" i="20" a="1"/>
  <c r="AH33" i="20" s="1"/>
  <c r="AH34" i="20" a="1"/>
  <c r="AH34" i="20" s="1"/>
  <c r="AH35" i="20" a="1"/>
  <c r="AH35" i="20" s="1"/>
  <c r="AH36" i="20" a="1"/>
  <c r="AH36" i="20" s="1"/>
  <c r="AH37" i="20" a="1"/>
  <c r="AH37" i="20" s="1"/>
  <c r="AH38" i="20" a="1"/>
  <c r="AH38" i="20" s="1"/>
  <c r="AH39" i="20" a="1"/>
  <c r="AH39" i="20" s="1"/>
  <c r="AH40" i="20" a="1"/>
  <c r="AH40" i="20" s="1"/>
  <c r="AH41" i="20" a="1"/>
  <c r="AH41" i="20" s="1"/>
  <c r="AH42" i="20" a="1"/>
  <c r="AH42" i="20" s="1"/>
  <c r="AH43" i="20" a="1"/>
  <c r="AH43" i="20" s="1"/>
  <c r="AH44" i="20" a="1"/>
  <c r="AH44" i="20" s="1"/>
  <c r="AH45" i="20" a="1"/>
  <c r="AH45" i="20" s="1"/>
  <c r="AH46" i="20" a="1"/>
  <c r="AH46" i="20" s="1"/>
  <c r="AH47" i="20" a="1"/>
  <c r="AH47" i="20" s="1"/>
  <c r="AH48" i="20" a="1"/>
  <c r="AH48" i="20" s="1"/>
  <c r="AH49" i="20" a="1"/>
  <c r="AH49" i="20" s="1"/>
  <c r="AH50" i="20" a="1"/>
  <c r="AH50" i="20" s="1"/>
  <c r="AH51" i="20" a="1"/>
  <c r="AH51" i="20" s="1"/>
  <c r="AH52" i="20" a="1"/>
  <c r="AH52" i="20" s="1"/>
  <c r="AH53" i="20" a="1"/>
  <c r="AH53" i="20" s="1"/>
  <c r="AH2" i="20" a="1"/>
  <c r="AH2" i="20" s="1"/>
  <c r="AH19" i="23" a="1"/>
  <c r="AH19" i="23" s="1"/>
  <c r="AH20" i="23" a="1"/>
  <c r="AH20" i="23" s="1"/>
  <c r="AH21" i="23" a="1"/>
  <c r="AH21" i="23" s="1"/>
  <c r="AH22" i="23" a="1"/>
  <c r="AH22" i="23" s="1"/>
  <c r="AH23" i="23" a="1"/>
  <c r="AH23" i="23" s="1"/>
  <c r="AH24" i="23" a="1"/>
  <c r="AH24" i="23" s="1"/>
  <c r="AH25" i="23" a="1"/>
  <c r="AH25" i="23" s="1"/>
  <c r="AH26" i="23" a="1"/>
  <c r="AH26" i="23" s="1"/>
  <c r="AH27" i="23" a="1"/>
  <c r="AH27" i="23" s="1"/>
  <c r="AH28" i="23" a="1"/>
  <c r="AH28" i="23" s="1"/>
  <c r="AH29" i="23" a="1"/>
  <c r="AH29" i="23" s="1"/>
  <c r="AH30" i="23" a="1"/>
  <c r="AH30" i="23" s="1"/>
  <c r="AH31" i="23" a="1"/>
  <c r="AH31" i="23" s="1"/>
  <c r="AH32" i="23" a="1"/>
  <c r="AH32" i="23" s="1"/>
  <c r="AH33" i="23" a="1"/>
  <c r="AH33" i="23" s="1"/>
  <c r="AH34" i="23" a="1"/>
  <c r="AH34" i="23" s="1"/>
  <c r="AH35" i="23" a="1"/>
  <c r="AH35" i="23" s="1"/>
  <c r="AH36" i="23" a="1"/>
  <c r="AH36" i="23" s="1"/>
  <c r="AH37" i="23" a="1"/>
  <c r="AH37" i="23" s="1"/>
  <c r="AH38" i="23" a="1"/>
  <c r="AH38" i="23" s="1"/>
  <c r="AH39" i="23" a="1"/>
  <c r="AH39" i="23" s="1"/>
  <c r="AH40" i="23" a="1"/>
  <c r="AH40" i="23" s="1"/>
  <c r="AH41" i="23" a="1"/>
  <c r="AH41" i="23" s="1"/>
  <c r="AH42" i="23" a="1"/>
  <c r="AH42" i="23" s="1"/>
  <c r="AH43" i="23" a="1"/>
  <c r="AH43" i="23" s="1"/>
  <c r="AH44" i="23" a="1"/>
  <c r="AH44" i="23" s="1"/>
  <c r="AH45" i="23" a="1"/>
  <c r="AH45" i="23" s="1"/>
  <c r="AH46" i="23" a="1"/>
  <c r="AH46" i="23" s="1"/>
  <c r="AH47" i="23" a="1"/>
  <c r="AH47" i="23" s="1"/>
  <c r="AH48" i="23" a="1"/>
  <c r="AH48" i="23" s="1"/>
  <c r="AH49" i="23" a="1"/>
  <c r="AH49" i="23" s="1"/>
  <c r="AH50" i="23" a="1"/>
  <c r="AH50" i="23" s="1"/>
  <c r="AH51" i="23" a="1"/>
  <c r="AH51" i="23" s="1"/>
  <c r="AH52" i="23" a="1"/>
  <c r="AH52" i="23" s="1"/>
  <c r="AH53" i="23" a="1"/>
  <c r="AH53" i="23" s="1"/>
  <c r="AH54" i="23" a="1"/>
  <c r="AH54" i="23" s="1"/>
  <c r="AH55" i="23" a="1"/>
  <c r="AH55" i="23" s="1"/>
  <c r="AH56" i="23" a="1"/>
  <c r="AH56" i="23" s="1"/>
  <c r="AH57" i="23" a="1"/>
  <c r="AH57" i="23" s="1"/>
  <c r="AH58" i="23" a="1"/>
  <c r="AH58" i="23" s="1"/>
  <c r="AH59" i="23" a="1"/>
  <c r="AH59" i="23" s="1"/>
  <c r="AH60" i="23" a="1"/>
  <c r="AH60" i="23" s="1"/>
  <c r="AH61" i="23" a="1"/>
  <c r="AH61" i="23" s="1"/>
  <c r="AH62" i="23" a="1"/>
  <c r="AH62" i="23" s="1"/>
  <c r="AH63" i="23" a="1"/>
  <c r="AH63" i="23" s="1"/>
  <c r="AH64" i="23" a="1"/>
  <c r="AH64" i="23" s="1"/>
  <c r="AH65" i="23" a="1"/>
  <c r="AH65" i="23" s="1"/>
  <c r="AH66" i="23" a="1"/>
  <c r="AH66" i="23" s="1"/>
  <c r="AH67" i="23" a="1"/>
  <c r="AH67" i="23" s="1"/>
  <c r="AH68" i="23" a="1"/>
  <c r="AH68" i="23" s="1"/>
  <c r="AH69" i="23" a="1"/>
  <c r="AH69" i="23" s="1"/>
  <c r="AH70" i="23" a="1"/>
  <c r="AH70" i="23" s="1"/>
  <c r="AH71" i="23" a="1"/>
  <c r="AH71" i="23" s="1"/>
  <c r="AH72" i="23" a="1"/>
  <c r="AH72" i="23" s="1"/>
  <c r="AH73" i="23" a="1"/>
  <c r="AH73" i="23" s="1"/>
  <c r="AH74" i="23" a="1"/>
  <c r="AH74" i="23" s="1"/>
  <c r="AH75" i="23" a="1"/>
  <c r="AH75" i="23" s="1"/>
  <c r="AH76" i="23" a="1"/>
  <c r="AH76" i="23" s="1"/>
  <c r="AH77" i="23" a="1"/>
  <c r="AH77" i="23" s="1"/>
  <c r="AH78" i="23" a="1"/>
  <c r="AH78" i="23" s="1"/>
  <c r="AH79" i="23" a="1"/>
  <c r="AH79" i="23" s="1"/>
  <c r="AH80" i="23" a="1"/>
  <c r="AH80" i="23" s="1"/>
  <c r="AH81" i="23" a="1"/>
  <c r="AH81" i="23" s="1"/>
  <c r="AH82" i="23" a="1"/>
  <c r="AH82" i="23" s="1"/>
  <c r="AH83" i="23" a="1"/>
  <c r="AH83" i="23" s="1"/>
  <c r="AH84" i="23" a="1"/>
  <c r="AH84" i="23" s="1"/>
  <c r="AH85" i="23" a="1"/>
  <c r="AH85" i="23" s="1"/>
  <c r="AH86" i="23" a="1"/>
  <c r="AH86" i="23" s="1"/>
  <c r="AH87" i="23" a="1"/>
  <c r="AH87" i="23" s="1"/>
  <c r="AH88" i="23" a="1"/>
  <c r="AH88" i="23" s="1"/>
  <c r="AH89" i="23" a="1"/>
  <c r="AH89" i="23" s="1"/>
  <c r="AH90" i="23" a="1"/>
  <c r="AH90" i="23" s="1"/>
  <c r="AH91" i="23" a="1"/>
  <c r="AH91" i="23" s="1"/>
  <c r="AH92" i="23" a="1"/>
  <c r="AH92" i="23" s="1"/>
  <c r="AH93" i="23" a="1"/>
  <c r="AH93" i="23" s="1"/>
  <c r="AH94" i="23" a="1"/>
  <c r="AH94" i="23" s="1"/>
  <c r="AH95" i="23" a="1"/>
  <c r="AH95" i="23" s="1"/>
  <c r="AH96" i="23" a="1"/>
  <c r="AH96" i="23" s="1"/>
  <c r="AH97" i="23" a="1"/>
  <c r="AH97" i="23" s="1"/>
  <c r="AH98" i="23" a="1"/>
  <c r="AH98" i="23" s="1"/>
  <c r="AH99" i="23" a="1"/>
  <c r="AH99" i="23" s="1"/>
  <c r="AH100" i="23" a="1"/>
  <c r="AH100" i="23" s="1"/>
  <c r="AH101" i="23" a="1"/>
  <c r="AH101" i="23" s="1"/>
  <c r="AH102" i="23" a="1"/>
  <c r="AH102" i="23" s="1"/>
  <c r="AH103" i="23" a="1"/>
  <c r="AH103" i="23" s="1"/>
  <c r="AH104" i="23" a="1"/>
  <c r="AH104" i="23" s="1"/>
  <c r="AH105" i="23" a="1"/>
  <c r="AH105" i="23" s="1"/>
  <c r="AH106" i="23" a="1"/>
  <c r="AH106" i="23" s="1"/>
  <c r="AH107" i="23" a="1"/>
  <c r="AH107" i="23" s="1"/>
  <c r="AH108" i="23" a="1"/>
  <c r="AH108" i="23" s="1"/>
  <c r="AH109" i="23" a="1"/>
  <c r="AH109" i="23" s="1"/>
  <c r="AH110" i="23" a="1"/>
  <c r="AH110" i="23" s="1"/>
  <c r="AH111" i="23" a="1"/>
  <c r="AH111" i="23" s="1"/>
  <c r="AH112" i="23" a="1"/>
  <c r="AH112" i="23" s="1"/>
  <c r="AH113" i="23" a="1"/>
  <c r="AH113" i="23" s="1"/>
  <c r="AH114" i="23" a="1"/>
  <c r="AH114" i="23" s="1"/>
  <c r="AH115" i="23" a="1"/>
  <c r="AH115" i="23" s="1"/>
  <c r="AH116" i="23" a="1"/>
  <c r="AH116" i="23" s="1"/>
  <c r="AH117" i="23" a="1"/>
  <c r="AH117" i="23" s="1"/>
  <c r="AH118" i="23" a="1"/>
  <c r="AH118" i="23" s="1"/>
  <c r="AH119" i="23" a="1"/>
  <c r="AH119" i="23" s="1"/>
  <c r="AH120" i="23" a="1"/>
  <c r="AH120" i="23" s="1"/>
  <c r="AH121" i="23" a="1"/>
  <c r="AH121" i="23" s="1"/>
  <c r="AH122" i="23" a="1"/>
  <c r="AH122" i="23" s="1"/>
  <c r="AH123" i="23" a="1"/>
  <c r="AH123" i="23" s="1"/>
  <c r="AH128" i="23" a="1"/>
  <c r="AH128" i="23" s="1"/>
  <c r="AH133" i="23" a="1"/>
  <c r="AH133" i="23" s="1"/>
  <c r="AH134" i="23" a="1"/>
  <c r="AH134" i="23" s="1"/>
  <c r="AH135" i="23" a="1"/>
  <c r="AH135" i="23" s="1"/>
  <c r="AH136" i="23" a="1"/>
  <c r="AH136" i="23" s="1"/>
  <c r="AH137" i="23" a="1"/>
  <c r="AH137" i="23" s="1"/>
  <c r="AH138" i="23" a="1"/>
  <c r="AH138" i="23" s="1"/>
  <c r="AH139" i="23" a="1"/>
  <c r="AH139" i="23" s="1"/>
  <c r="AH140" i="23" a="1"/>
  <c r="AH140" i="23" s="1"/>
  <c r="AH141" i="23" a="1"/>
  <c r="AH141" i="23" s="1"/>
  <c r="AH142" i="23" a="1"/>
  <c r="AH142" i="23" s="1"/>
  <c r="AH143" i="23" a="1"/>
  <c r="AH143" i="23" s="1"/>
  <c r="AH144" i="23" a="1"/>
  <c r="AH144" i="23" s="1"/>
  <c r="AH145" i="23" a="1"/>
  <c r="AH145" i="23" s="1"/>
  <c r="AH146" i="23" a="1"/>
  <c r="AH146" i="23" s="1"/>
  <c r="AH147" i="23" a="1"/>
  <c r="AH147" i="23" s="1"/>
  <c r="AH148" i="23" a="1"/>
  <c r="AH148" i="23" s="1"/>
  <c r="AH149" i="23" a="1"/>
  <c r="AH149" i="23" s="1"/>
  <c r="AH150" i="23" a="1"/>
  <c r="AH150" i="23" s="1"/>
  <c r="AH151" i="23" a="1"/>
  <c r="AH151" i="23" s="1"/>
  <c r="AH152" i="23" a="1"/>
  <c r="AH152" i="23" s="1"/>
  <c r="AH153" i="23" a="1"/>
  <c r="AH153" i="23" s="1"/>
  <c r="AH154" i="23" a="1"/>
  <c r="AH154" i="23" s="1"/>
  <c r="AH155" i="23" a="1"/>
  <c r="AH155" i="23" s="1"/>
  <c r="AH156" i="23" a="1"/>
  <c r="AH156" i="23" s="1"/>
  <c r="AH157" i="23" a="1"/>
  <c r="AH157" i="23" s="1"/>
  <c r="AH158" i="23" a="1"/>
  <c r="AH158" i="23" s="1"/>
  <c r="AH159" i="23" a="1"/>
  <c r="AH159" i="23" s="1"/>
  <c r="AH160" i="23" a="1"/>
  <c r="AH160" i="23" s="1"/>
  <c r="AH161" i="23" a="1"/>
  <c r="AH161" i="23" s="1"/>
  <c r="AH162" i="23" a="1"/>
  <c r="AH162" i="23" s="1"/>
  <c r="AH163" i="23" a="1"/>
  <c r="AH163" i="23" s="1"/>
  <c r="AH164" i="23" a="1"/>
  <c r="AH164" i="23" s="1"/>
  <c r="AH165" i="23" a="1"/>
  <c r="AH165" i="23" s="1"/>
  <c r="AH166" i="23" a="1"/>
  <c r="AH166" i="23" s="1"/>
  <c r="AH167" i="23" a="1"/>
  <c r="AH167" i="23" s="1"/>
  <c r="AH168" i="23" a="1"/>
  <c r="AH168" i="23" s="1"/>
  <c r="AH169" i="23" a="1"/>
  <c r="AH169" i="23" s="1"/>
  <c r="AH170" i="23" a="1"/>
  <c r="AH170" i="23" s="1"/>
  <c r="AH171" i="23" a="1"/>
  <c r="AH171" i="23" s="1"/>
  <c r="AH172" i="23" a="1"/>
  <c r="AH172" i="23" s="1"/>
  <c r="AH173" i="23" a="1"/>
  <c r="AH173" i="23" s="1"/>
  <c r="AH174" i="23" a="1"/>
  <c r="AH174" i="23" s="1"/>
  <c r="AH175" i="23" a="1"/>
  <c r="AH175" i="23" s="1"/>
  <c r="AH176" i="23" a="1"/>
  <c r="AH176" i="23" s="1"/>
  <c r="AH177" i="23" a="1"/>
  <c r="AH177" i="23" s="1"/>
  <c r="AH178" i="23" a="1"/>
  <c r="AH178" i="23" s="1"/>
  <c r="AH179" i="23" a="1"/>
  <c r="AH179" i="23" s="1"/>
  <c r="AH180" i="23" a="1"/>
  <c r="AH180" i="23" s="1"/>
  <c r="AH181" i="23" a="1"/>
  <c r="AH181" i="23" s="1"/>
  <c r="AH182" i="23" a="1"/>
  <c r="AH182" i="23" s="1"/>
  <c r="AH183" i="23" a="1"/>
  <c r="AH183" i="23" s="1"/>
  <c r="AH184" i="23" a="1"/>
  <c r="AH184" i="23" s="1"/>
  <c r="AH185" i="23" a="1"/>
  <c r="AH185" i="23" s="1"/>
  <c r="AH186" i="23" a="1"/>
  <c r="AH186" i="23" s="1"/>
  <c r="AH187" i="23" a="1"/>
  <c r="AH187" i="23" s="1"/>
  <c r="AH188" i="23" a="1"/>
  <c r="AH188" i="23" s="1"/>
  <c r="AH189" i="23" a="1"/>
  <c r="AH189" i="23" s="1"/>
  <c r="AH190" i="23" a="1"/>
  <c r="AH190" i="23" s="1"/>
  <c r="AH191" i="23" a="1"/>
  <c r="AH191" i="23" s="1"/>
  <c r="AH192" i="23" a="1"/>
  <c r="AH192" i="23" s="1"/>
  <c r="AH193" i="23" a="1"/>
  <c r="AH193" i="23" s="1"/>
  <c r="AH194" i="23" a="1"/>
  <c r="AH194" i="23" s="1"/>
  <c r="AH195" i="23" a="1"/>
  <c r="AH195" i="23" s="1"/>
  <c r="AH196" i="23" a="1"/>
  <c r="AH196" i="23" s="1"/>
  <c r="AH197" i="23" a="1"/>
  <c r="AH197" i="23" s="1"/>
  <c r="AH198" i="23" a="1"/>
  <c r="AH198" i="23" s="1"/>
  <c r="AH199" i="23" a="1"/>
  <c r="AH199" i="23" s="1"/>
  <c r="AH200" i="23" a="1"/>
  <c r="AH200" i="23" s="1"/>
  <c r="AH201" i="23" a="1"/>
  <c r="AH201" i="23" s="1"/>
  <c r="AH202" i="23" a="1"/>
  <c r="AH202" i="23" s="1"/>
  <c r="AH203" i="23" a="1"/>
  <c r="AH203" i="23" s="1"/>
  <c r="AH204" i="23" a="1"/>
  <c r="AH204" i="23" s="1"/>
  <c r="AH205" i="23" a="1"/>
  <c r="AH205" i="23" s="1"/>
  <c r="AH206" i="23" a="1"/>
  <c r="AH206" i="23" s="1"/>
  <c r="AH207" i="23" a="1"/>
  <c r="AH207" i="23" s="1"/>
  <c r="AH208" i="23" a="1"/>
  <c r="AH208" i="23" s="1"/>
  <c r="AH209" i="23" a="1"/>
  <c r="AH209" i="23" s="1"/>
  <c r="AH210" i="23" a="1"/>
  <c r="AH210" i="23" s="1"/>
  <c r="AH211" i="23" a="1"/>
  <c r="AH211" i="23" s="1"/>
  <c r="AH212" i="23" a="1"/>
  <c r="AH212" i="23" s="1"/>
  <c r="AH213" i="23" a="1"/>
  <c r="AH213" i="23" s="1"/>
  <c r="AH214" i="23" a="1"/>
  <c r="AH214" i="23" s="1"/>
  <c r="AH215" i="23" a="1"/>
  <c r="AH215" i="23" s="1"/>
  <c r="AH216" i="23" a="1"/>
  <c r="AH216" i="23" s="1"/>
  <c r="AH217" i="23" a="1"/>
  <c r="AH217" i="23" s="1"/>
  <c r="AH218" i="23" a="1"/>
  <c r="AH218" i="23" s="1"/>
  <c r="AH219" i="23" a="1"/>
  <c r="AH219" i="23" s="1"/>
  <c r="AH220" i="23" a="1"/>
  <c r="AH220" i="23" s="1"/>
  <c r="AH221" i="23" a="1"/>
  <c r="AH221" i="23" s="1"/>
  <c r="AH222" i="23" a="1"/>
  <c r="AH222" i="23" s="1"/>
  <c r="AH223" i="23" a="1"/>
  <c r="AH223" i="23" s="1"/>
  <c r="AH224" i="23" a="1"/>
  <c r="AH224" i="23" s="1"/>
  <c r="AH225" i="23" a="1"/>
  <c r="AH225" i="23" s="1"/>
  <c r="AH226" i="23" a="1"/>
  <c r="AH226" i="23" s="1"/>
  <c r="AH227" i="23" a="1"/>
  <c r="AH227" i="23" s="1"/>
  <c r="AH228" i="23" a="1"/>
  <c r="AH228" i="23" s="1"/>
  <c r="AH229" i="23" a="1"/>
  <c r="AH229" i="23" s="1"/>
  <c r="AH230" i="23" a="1"/>
  <c r="AH230" i="23" s="1"/>
  <c r="AH231" i="23" a="1"/>
  <c r="AH231" i="23" s="1"/>
  <c r="AH232" i="23" a="1"/>
  <c r="AH232" i="23" s="1"/>
  <c r="AH233" i="23" a="1"/>
  <c r="AH233" i="23" s="1"/>
  <c r="AH234" i="23" a="1"/>
  <c r="AH234" i="23" s="1"/>
  <c r="AH235" i="23" a="1"/>
  <c r="AH235" i="23" s="1"/>
  <c r="AH236" i="23" a="1"/>
  <c r="AH236" i="23" s="1"/>
  <c r="AH237" i="23" a="1"/>
  <c r="AH237" i="23" s="1"/>
  <c r="AH238" i="23" a="1"/>
  <c r="AH238" i="23" s="1"/>
  <c r="AH239" i="23" a="1"/>
  <c r="AH239" i="23" s="1"/>
  <c r="AH240" i="23" a="1"/>
  <c r="AH240" i="23" s="1"/>
  <c r="AH241" i="23" a="1"/>
  <c r="AH241" i="23" s="1"/>
  <c r="AH242" i="23" a="1"/>
  <c r="AH242" i="23" s="1"/>
  <c r="AH243" i="23" a="1"/>
  <c r="AH243" i="23" s="1"/>
  <c r="AH244" i="23" a="1"/>
  <c r="AH244" i="23" s="1"/>
  <c r="AH245" i="23" a="1"/>
  <c r="AH245" i="23" s="1"/>
  <c r="AH246" i="23" a="1"/>
  <c r="AH246" i="23" s="1"/>
  <c r="AH247" i="23" a="1"/>
  <c r="AH247" i="23" s="1"/>
  <c r="AH248" i="23" a="1"/>
  <c r="AH248" i="23" s="1"/>
  <c r="AH249" i="23" a="1"/>
  <c r="AH249" i="23" s="1"/>
  <c r="AH250" i="23" a="1"/>
  <c r="AH250" i="23" s="1"/>
  <c r="AH251" i="23" a="1"/>
  <c r="AH251" i="23" s="1"/>
  <c r="AH252" i="23" a="1"/>
  <c r="AH252" i="23" s="1"/>
  <c r="AH253" i="23" a="1"/>
  <c r="AH253" i="23" s="1"/>
  <c r="AH254" i="23" a="1"/>
  <c r="AH254" i="23" s="1"/>
  <c r="AH255" i="23" a="1"/>
  <c r="AH255" i="23" s="1"/>
  <c r="AH256" i="23" a="1"/>
  <c r="AH256" i="23" s="1"/>
  <c r="AH257" i="23" a="1"/>
  <c r="AH257" i="23" s="1"/>
  <c r="AH258" i="23" a="1"/>
  <c r="AH258" i="23" s="1"/>
  <c r="AH259" i="23" a="1"/>
  <c r="AH259" i="23" s="1"/>
  <c r="AH260" i="23" a="1"/>
  <c r="AH260" i="23" s="1"/>
  <c r="AH261" i="23" a="1"/>
  <c r="AH261" i="23" s="1"/>
  <c r="AH262" i="23" a="1"/>
  <c r="AH262" i="23" s="1"/>
  <c r="AH263" i="23" a="1"/>
  <c r="AH263" i="23" s="1"/>
  <c r="AH264" i="23" a="1"/>
  <c r="AH264" i="23" s="1"/>
  <c r="AH265" i="23" a="1"/>
  <c r="AH265" i="23" s="1"/>
  <c r="AH266" i="23" a="1"/>
  <c r="AH266" i="23" s="1"/>
  <c r="AH267" i="23" a="1"/>
  <c r="AH267" i="23" s="1"/>
  <c r="AH268" i="23" a="1"/>
  <c r="AH268" i="23" s="1"/>
  <c r="AH269" i="23" a="1"/>
  <c r="AH269" i="23" s="1"/>
  <c r="AH270" i="23" a="1"/>
  <c r="AH270" i="23" s="1"/>
  <c r="AH271" i="23" a="1"/>
  <c r="AH271" i="23" s="1"/>
  <c r="AH272" i="23" a="1"/>
  <c r="AH272" i="23" s="1"/>
  <c r="AH273" i="23" a="1"/>
  <c r="AH273" i="23" s="1"/>
  <c r="AH274" i="23" a="1"/>
  <c r="AH274" i="23" s="1"/>
  <c r="AH275" i="23" a="1"/>
  <c r="AH275" i="23" s="1"/>
  <c r="AH276" i="23" a="1"/>
  <c r="AH276" i="23" s="1"/>
  <c r="AH277" i="23" a="1"/>
  <c r="AH277" i="23" s="1"/>
  <c r="AH278" i="23" a="1"/>
  <c r="AH278" i="23" s="1"/>
  <c r="AH279" i="23" a="1"/>
  <c r="AH279" i="23" s="1"/>
  <c r="AH280" i="23" a="1"/>
  <c r="AH280" i="23" s="1"/>
  <c r="AH281" i="23" a="1"/>
  <c r="AH281" i="23" s="1"/>
  <c r="AH282" i="23" a="1"/>
  <c r="AH282" i="23" s="1"/>
  <c r="AH283" i="23" a="1"/>
  <c r="AH283" i="23" s="1"/>
  <c r="AH284" i="23" a="1"/>
  <c r="AH284" i="23" s="1"/>
  <c r="AH285" i="23" a="1"/>
  <c r="AH285" i="23" s="1"/>
  <c r="AH286" i="23" a="1"/>
  <c r="AH286" i="23" s="1"/>
  <c r="AH287" i="23" a="1"/>
  <c r="AH287" i="23" s="1"/>
  <c r="AH288" i="23" a="1"/>
  <c r="AH288" i="23" s="1"/>
  <c r="AH289" i="23" a="1"/>
  <c r="AH289" i="23" s="1"/>
  <c r="AH290" i="23" a="1"/>
  <c r="AH290" i="23" s="1"/>
  <c r="AH291" i="23" a="1"/>
  <c r="AH291" i="23" s="1"/>
  <c r="AH292" i="23" a="1"/>
  <c r="AH292" i="23" s="1"/>
  <c r="AH293" i="23" a="1"/>
  <c r="AH293" i="23" s="1"/>
  <c r="AH294" i="23" a="1"/>
  <c r="AH294" i="23" s="1"/>
  <c r="AH295" i="23" a="1"/>
  <c r="AH295" i="23" s="1"/>
  <c r="AH296" i="23" a="1"/>
  <c r="AH296" i="23" s="1"/>
  <c r="AH297" i="23" a="1"/>
  <c r="AH297" i="23" s="1"/>
  <c r="AH298" i="23" a="1"/>
  <c r="AH298" i="23" s="1"/>
  <c r="AH299" i="23" a="1"/>
  <c r="AH299" i="23" s="1"/>
  <c r="AH300" i="23" a="1"/>
  <c r="AH300" i="23" s="1"/>
  <c r="AH301" i="23" a="1"/>
  <c r="AH301" i="23" s="1"/>
  <c r="AH302" i="23" a="1"/>
  <c r="AH302" i="23" s="1"/>
  <c r="AH303" i="23" a="1"/>
  <c r="AH303" i="23" s="1"/>
  <c r="AH304" i="23" a="1"/>
  <c r="AH304" i="23" s="1"/>
  <c r="AH305" i="23" a="1"/>
  <c r="AH305" i="23" s="1"/>
  <c r="AH306" i="23" a="1"/>
  <c r="AH306" i="23" s="1"/>
  <c r="AH307" i="23" a="1"/>
  <c r="AH307" i="23" s="1"/>
  <c r="AH308" i="23" a="1"/>
  <c r="AH308" i="23" s="1"/>
  <c r="AH309" i="23" a="1"/>
  <c r="AH309" i="23" s="1"/>
  <c r="AH310" i="23" a="1"/>
  <c r="AH310" i="23" s="1"/>
  <c r="AH311" i="23" a="1"/>
  <c r="AH311" i="23" s="1"/>
  <c r="AH335" i="23" a="1"/>
  <c r="AH335" i="23" s="1"/>
  <c r="AH336" i="23" a="1"/>
  <c r="AH336" i="23" s="1"/>
  <c r="AH337" i="23" a="1"/>
  <c r="AH337" i="23" s="1"/>
  <c r="AH338" i="23" a="1"/>
  <c r="AH338" i="23" s="1"/>
  <c r="AH339" i="23" a="1"/>
  <c r="AH339" i="23" s="1"/>
  <c r="AH340" i="23" a="1"/>
  <c r="AH340" i="23" s="1"/>
  <c r="AH341" i="23" a="1"/>
  <c r="AH341" i="23" s="1"/>
  <c r="AH342" i="23" a="1"/>
  <c r="AH342" i="23" s="1"/>
  <c r="AH343" i="23" a="1"/>
  <c r="AH343" i="23" s="1"/>
  <c r="AH344" i="23" a="1"/>
  <c r="AH344" i="23" s="1"/>
  <c r="AH345" i="23" a="1"/>
  <c r="AH345" i="23" s="1"/>
  <c r="AH346" i="23" a="1"/>
  <c r="AH346" i="23" s="1"/>
  <c r="AH347" i="23" a="1"/>
  <c r="AH347" i="23" s="1"/>
  <c r="AH348" i="23" a="1"/>
  <c r="AH348" i="23" s="1"/>
  <c r="AH349" i="23" a="1"/>
  <c r="AH349" i="23" s="1"/>
  <c r="AH350" i="23" a="1"/>
  <c r="AH350" i="23" s="1"/>
  <c r="AH351" i="23" a="1"/>
  <c r="AH351" i="23" s="1"/>
  <c r="AH352" i="23" a="1"/>
  <c r="AH352" i="23" s="1"/>
  <c r="AH353" i="23" a="1"/>
  <c r="AH353" i="23" s="1"/>
  <c r="AH354" i="23" a="1"/>
  <c r="AH354" i="23" s="1"/>
  <c r="AH355" i="23" a="1"/>
  <c r="AH355" i="23" s="1"/>
  <c r="AH356" i="23" a="1"/>
  <c r="AH356" i="23" s="1"/>
  <c r="AH357" i="23" a="1"/>
  <c r="AH357" i="23" s="1"/>
  <c r="AH358" i="23" a="1"/>
  <c r="AH358" i="23" s="1"/>
  <c r="AH359" i="23" a="1"/>
  <c r="AH359" i="23" s="1"/>
  <c r="AH360" i="23" a="1"/>
  <c r="AH360" i="23" s="1"/>
  <c r="AH361" i="23" a="1"/>
  <c r="AH361" i="23" s="1"/>
  <c r="AH362" i="23" a="1"/>
  <c r="AH362" i="23" s="1"/>
  <c r="AH363" i="23" a="1"/>
  <c r="AH363" i="23" s="1"/>
  <c r="AH364" i="23" a="1"/>
  <c r="AH364" i="23" s="1"/>
  <c r="AH365" i="23" a="1"/>
  <c r="AH365" i="23" s="1"/>
  <c r="AH366" i="23" a="1"/>
  <c r="AH366" i="23" s="1"/>
  <c r="AH367" i="23" a="1"/>
  <c r="AH367" i="23" s="1"/>
  <c r="AH368" i="23" a="1"/>
  <c r="AH368" i="23" s="1"/>
  <c r="AH369" i="23" a="1"/>
  <c r="AH369" i="23" s="1"/>
  <c r="AH370" i="23" a="1"/>
  <c r="AH370" i="23" s="1"/>
  <c r="AH371" i="23" a="1"/>
  <c r="AH371" i="23" s="1"/>
  <c r="AH372" i="23" a="1"/>
  <c r="AH372" i="23" s="1"/>
  <c r="AH373" i="23" a="1"/>
  <c r="AH373" i="23" s="1"/>
  <c r="AH374" i="23" a="1"/>
  <c r="AH374" i="23" s="1"/>
  <c r="AH375" i="23" a="1"/>
  <c r="AH375" i="23" s="1"/>
  <c r="AH376" i="23" a="1"/>
  <c r="AH376" i="23" s="1"/>
  <c r="AH377" i="23" a="1"/>
  <c r="AH377" i="23" s="1"/>
  <c r="AH378" i="23" a="1"/>
  <c r="AH378" i="23" s="1"/>
  <c r="AH379" i="23" a="1"/>
  <c r="AH379" i="23" s="1"/>
  <c r="AH380" i="23" a="1"/>
  <c r="AH380" i="23" s="1"/>
  <c r="AH381" i="23" a="1"/>
  <c r="AH381" i="23" s="1"/>
  <c r="AH382" i="23" a="1"/>
  <c r="AH382" i="23" s="1"/>
  <c r="AH383" i="23" a="1"/>
  <c r="AH383" i="23" s="1"/>
  <c r="AH384" i="23" a="1"/>
  <c r="AH384" i="23" s="1"/>
  <c r="AH385" i="23" a="1"/>
  <c r="AH385" i="23" s="1"/>
  <c r="AH386" i="23" a="1"/>
  <c r="AH386" i="23" s="1"/>
  <c r="AH387" i="23" a="1"/>
  <c r="AH387" i="23" s="1"/>
  <c r="AH388" i="23" a="1"/>
  <c r="AH388" i="23" s="1"/>
  <c r="AH389" i="23" a="1"/>
  <c r="AH389" i="23" s="1"/>
  <c r="AH390" i="23" a="1"/>
  <c r="AH390" i="23" s="1"/>
  <c r="AH391" i="23" a="1"/>
  <c r="AH391" i="23" s="1"/>
  <c r="AH392" i="23" a="1"/>
  <c r="AH392" i="23" s="1"/>
  <c r="AH393" i="23" a="1"/>
  <c r="AH393" i="23" s="1"/>
  <c r="AH394" i="23" a="1"/>
  <c r="AH394" i="23" s="1"/>
  <c r="AH395" i="23" a="1"/>
  <c r="AH395" i="23" s="1"/>
  <c r="AH396" i="23" a="1"/>
  <c r="AH396" i="23" s="1"/>
  <c r="AH397" i="23" a="1"/>
  <c r="AH397" i="23" s="1"/>
  <c r="AH18" i="23" a="1"/>
  <c r="AH18" i="23" s="1"/>
  <c r="AH2" i="12" a="1"/>
  <c r="AH2" i="12" s="1"/>
  <c r="AH4" i="12" a="1"/>
  <c r="AH4" i="12" s="1"/>
  <c r="AH5" i="12" a="1"/>
  <c r="AH5" i="12" s="1"/>
  <c r="AH6" i="12" a="1"/>
  <c r="AH6" i="12" s="1"/>
  <c r="AH7" i="12" a="1"/>
  <c r="AH7" i="12" s="1"/>
  <c r="AH8" i="12" a="1"/>
  <c r="AH8" i="12" s="1"/>
  <c r="AH9" i="12" a="1"/>
  <c r="AH9" i="12" s="1"/>
  <c r="AH10" i="12" a="1"/>
  <c r="AH10" i="12" s="1"/>
  <c r="AH11" i="12" a="1"/>
  <c r="AH11" i="12" s="1"/>
  <c r="AH12" i="12" a="1"/>
  <c r="AH12" i="12" s="1"/>
  <c r="AH13" i="12" a="1"/>
  <c r="AH13" i="12" s="1"/>
  <c r="AJ2" i="12"/>
  <c r="AJ3" i="12"/>
  <c r="AJ4" i="12"/>
  <c r="AJ5" i="12"/>
  <c r="AJ6" i="12"/>
  <c r="AJ7" i="12"/>
  <c r="AJ8" i="12"/>
  <c r="AJ9" i="12"/>
  <c r="AJ10" i="12"/>
  <c r="AJ11" i="12"/>
  <c r="AJ12" i="12"/>
  <c r="AJ13" i="12"/>
  <c r="AJ18" i="23"/>
  <c r="AJ19" i="23"/>
  <c r="AJ20" i="23"/>
  <c r="AJ21" i="23"/>
  <c r="AJ22" i="23"/>
  <c r="AJ23" i="23"/>
  <c r="AJ24" i="23"/>
  <c r="AJ25" i="23"/>
  <c r="AJ26" i="23"/>
  <c r="AJ27" i="23"/>
  <c r="AJ28" i="23"/>
  <c r="AJ29" i="23"/>
  <c r="AJ30" i="23"/>
  <c r="AJ31" i="23"/>
  <c r="AJ32" i="23"/>
  <c r="AJ33" i="23"/>
  <c r="AJ34" i="23"/>
  <c r="AJ35" i="23"/>
  <c r="AJ36" i="23"/>
  <c r="AJ37" i="23"/>
  <c r="AJ38" i="23"/>
  <c r="AJ39" i="23"/>
  <c r="AJ40" i="23"/>
  <c r="AJ41" i="23"/>
  <c r="AJ42" i="23"/>
  <c r="AJ43" i="23"/>
  <c r="AJ44" i="23"/>
  <c r="AJ45" i="23"/>
  <c r="AJ46" i="23"/>
  <c r="AJ47" i="23"/>
  <c r="AJ48" i="23"/>
  <c r="AJ49" i="23"/>
  <c r="AJ50" i="23"/>
  <c r="AJ51" i="23"/>
  <c r="AJ52" i="23"/>
  <c r="AJ53" i="23"/>
  <c r="AJ54" i="23"/>
  <c r="AJ55" i="23"/>
  <c r="AJ56" i="23"/>
  <c r="AJ57" i="23"/>
  <c r="AJ58" i="23"/>
  <c r="AJ59" i="23"/>
  <c r="AJ60" i="23"/>
  <c r="AJ61" i="23"/>
  <c r="AJ62" i="23"/>
  <c r="AJ63" i="23"/>
  <c r="AJ64" i="23"/>
  <c r="AJ65" i="23"/>
  <c r="AJ66" i="23"/>
  <c r="AJ67" i="23"/>
  <c r="AJ68" i="23"/>
  <c r="AJ69" i="23"/>
  <c r="AJ70" i="23"/>
  <c r="AJ71" i="23"/>
  <c r="AJ72" i="23"/>
  <c r="AJ73" i="23"/>
  <c r="AJ74" i="23"/>
  <c r="AJ75" i="23"/>
  <c r="AJ76" i="23"/>
  <c r="AJ77" i="23"/>
  <c r="AJ78" i="23"/>
  <c r="AJ79" i="23"/>
  <c r="AJ80" i="23"/>
  <c r="AJ81" i="23"/>
  <c r="AJ82" i="23"/>
  <c r="AJ83" i="23"/>
  <c r="AJ84" i="23"/>
  <c r="AJ85" i="23"/>
  <c r="AJ86" i="23"/>
  <c r="AJ87" i="23"/>
  <c r="AJ88" i="23"/>
  <c r="AJ89" i="23"/>
  <c r="AJ90" i="23"/>
  <c r="AJ91" i="23"/>
  <c r="AJ92" i="23"/>
  <c r="AJ93" i="23"/>
  <c r="AJ94" i="23"/>
  <c r="AJ95" i="23"/>
  <c r="AJ96" i="23"/>
  <c r="AJ97" i="23"/>
  <c r="AJ98" i="23"/>
  <c r="AJ99" i="23"/>
  <c r="AJ100" i="23"/>
  <c r="AJ101" i="23"/>
  <c r="AJ102" i="23"/>
  <c r="AJ103" i="23"/>
  <c r="AJ104" i="23"/>
  <c r="AJ105" i="23"/>
  <c r="AJ106" i="23"/>
  <c r="AJ107" i="23"/>
  <c r="AJ108" i="23"/>
  <c r="AJ109" i="23"/>
  <c r="AJ110" i="23"/>
  <c r="AJ111" i="23"/>
  <c r="AJ112" i="23"/>
  <c r="AJ113" i="23"/>
  <c r="AJ114" i="23"/>
  <c r="AJ115" i="23"/>
  <c r="AJ116" i="23"/>
  <c r="AJ117" i="23"/>
  <c r="AJ118" i="23"/>
  <c r="AJ119" i="23"/>
  <c r="AJ120" i="23"/>
  <c r="AJ121" i="23"/>
  <c r="AJ122" i="23"/>
  <c r="AJ123" i="23"/>
  <c r="AJ128" i="23"/>
  <c r="AJ133" i="23"/>
  <c r="AJ134" i="23"/>
  <c r="AJ135" i="23"/>
  <c r="AJ136" i="23"/>
  <c r="AJ137" i="23"/>
  <c r="AJ138" i="23"/>
  <c r="AJ139" i="23"/>
  <c r="AJ140" i="23"/>
  <c r="AJ141" i="23"/>
  <c r="AJ142" i="23"/>
  <c r="AJ143" i="23"/>
  <c r="AJ144" i="23"/>
  <c r="AJ145" i="23"/>
  <c r="AJ146" i="23"/>
  <c r="AJ147" i="23"/>
  <c r="AJ148" i="23"/>
  <c r="AJ149" i="23"/>
  <c r="AJ150" i="23"/>
  <c r="AJ151" i="23"/>
  <c r="AJ152" i="23"/>
  <c r="AJ153" i="23"/>
  <c r="AJ154" i="23"/>
  <c r="AJ155" i="23"/>
  <c r="AJ156" i="23"/>
  <c r="AJ157" i="23"/>
  <c r="AJ158" i="23"/>
  <c r="AJ159" i="23"/>
  <c r="AJ160" i="23"/>
  <c r="AJ161" i="23"/>
  <c r="AJ162" i="23"/>
  <c r="AJ163" i="23"/>
  <c r="AJ164" i="23"/>
  <c r="AJ165" i="23"/>
  <c r="AJ166" i="23"/>
  <c r="AJ167" i="23"/>
  <c r="AJ168" i="23"/>
  <c r="AJ169" i="23"/>
  <c r="AJ170" i="23"/>
  <c r="AJ171" i="23"/>
  <c r="AJ172" i="23"/>
  <c r="AJ173" i="23"/>
  <c r="AJ174" i="23"/>
  <c r="AJ175" i="23"/>
  <c r="AJ176" i="23"/>
  <c r="AJ177" i="23"/>
  <c r="AJ178" i="23"/>
  <c r="AJ179" i="23"/>
  <c r="AJ180" i="23"/>
  <c r="AJ181" i="23"/>
  <c r="AJ182" i="23"/>
  <c r="AJ183" i="23"/>
  <c r="AJ184" i="23"/>
  <c r="AJ185" i="23"/>
  <c r="AJ186" i="23"/>
  <c r="AJ187" i="23"/>
  <c r="AJ188" i="23"/>
  <c r="AJ189" i="23"/>
  <c r="AJ190" i="23"/>
  <c r="AJ191" i="23"/>
  <c r="AJ192" i="23"/>
  <c r="AJ193" i="23"/>
  <c r="AJ194" i="23"/>
  <c r="AJ195" i="23"/>
  <c r="AJ196" i="23"/>
  <c r="AJ197" i="23"/>
  <c r="AJ198" i="23"/>
  <c r="AJ199" i="23"/>
  <c r="AJ200" i="23"/>
  <c r="AJ201" i="23"/>
  <c r="AJ202" i="23"/>
  <c r="AJ203" i="23"/>
  <c r="AJ204" i="23"/>
  <c r="AJ205" i="23"/>
  <c r="AJ206" i="23"/>
  <c r="AJ207" i="23"/>
  <c r="AJ208" i="23"/>
  <c r="AJ209" i="23"/>
  <c r="AJ210" i="23"/>
  <c r="AJ211" i="23"/>
  <c r="AJ212" i="23"/>
  <c r="AJ213" i="23"/>
  <c r="AJ214" i="23"/>
  <c r="AJ215" i="23"/>
  <c r="AJ216" i="23"/>
  <c r="AJ217" i="23"/>
  <c r="AJ218" i="23"/>
  <c r="AJ219" i="23"/>
  <c r="AJ220" i="23"/>
  <c r="AJ221" i="23"/>
  <c r="AJ222" i="23"/>
  <c r="AJ223" i="23"/>
  <c r="AJ224" i="23"/>
  <c r="AJ225" i="23"/>
  <c r="AJ226" i="23"/>
  <c r="AJ227" i="23"/>
  <c r="AJ228" i="23"/>
  <c r="AJ229" i="23"/>
  <c r="AJ230" i="23"/>
  <c r="AJ231" i="23"/>
  <c r="AJ232" i="23"/>
  <c r="AJ233" i="23"/>
  <c r="AJ234" i="23"/>
  <c r="AJ235" i="23"/>
  <c r="AJ236" i="23"/>
  <c r="AJ237" i="23"/>
  <c r="AJ238" i="23"/>
  <c r="AJ239" i="23"/>
  <c r="AJ240" i="23"/>
  <c r="AJ241" i="23"/>
  <c r="AJ242" i="23"/>
  <c r="AJ243" i="23"/>
  <c r="AJ244" i="23"/>
  <c r="AJ245" i="23"/>
  <c r="AJ246" i="23"/>
  <c r="AJ247" i="23"/>
  <c r="AJ248" i="23"/>
  <c r="AJ249" i="23"/>
  <c r="AJ250" i="23"/>
  <c r="AJ251" i="23"/>
  <c r="AJ252" i="23"/>
  <c r="AJ253" i="23"/>
  <c r="AJ254" i="23"/>
  <c r="AJ255" i="23"/>
  <c r="AJ256" i="23"/>
  <c r="AJ257" i="23"/>
  <c r="AJ258" i="23"/>
  <c r="AJ259" i="23"/>
  <c r="AJ260" i="23"/>
  <c r="AJ261" i="23"/>
  <c r="AJ262" i="23"/>
  <c r="AJ263" i="23"/>
  <c r="AJ264" i="23"/>
  <c r="AJ265" i="23"/>
  <c r="AJ266" i="23"/>
  <c r="AJ267" i="23"/>
  <c r="AJ268" i="23"/>
  <c r="AJ269" i="23"/>
  <c r="AJ270" i="23"/>
  <c r="AJ271" i="23"/>
  <c r="AJ272" i="23"/>
  <c r="AJ273" i="23"/>
  <c r="AJ274" i="23"/>
  <c r="AJ275" i="23"/>
  <c r="AJ276" i="23"/>
  <c r="AJ277" i="23"/>
  <c r="AJ278" i="23"/>
  <c r="AJ279" i="23"/>
  <c r="AJ280" i="23"/>
  <c r="AJ281" i="23"/>
  <c r="AJ282" i="23"/>
  <c r="AJ283" i="23"/>
  <c r="AJ284" i="23"/>
  <c r="AJ285" i="23"/>
  <c r="AJ286" i="23"/>
  <c r="AJ287" i="23"/>
  <c r="AJ288" i="23"/>
  <c r="AJ289" i="23"/>
  <c r="AJ290" i="23"/>
  <c r="AJ291" i="23"/>
  <c r="AJ292" i="23"/>
  <c r="AJ293" i="23"/>
  <c r="AJ294" i="23"/>
  <c r="AJ295" i="23"/>
  <c r="AJ296" i="23"/>
  <c r="AJ297" i="23"/>
  <c r="AJ298" i="23"/>
  <c r="AJ299" i="23"/>
  <c r="AJ300" i="23"/>
  <c r="AJ301" i="23"/>
  <c r="AJ302" i="23"/>
  <c r="AJ303" i="23"/>
  <c r="AJ304" i="23"/>
  <c r="AJ305" i="23"/>
  <c r="AJ306" i="23"/>
  <c r="AJ307" i="23"/>
  <c r="AJ308" i="23"/>
  <c r="AJ309" i="23"/>
  <c r="AJ310" i="23"/>
  <c r="AJ311" i="23"/>
  <c r="AJ335" i="23"/>
  <c r="AJ336" i="23"/>
  <c r="AJ337" i="23"/>
  <c r="AJ338" i="23"/>
  <c r="AJ339" i="23"/>
  <c r="AJ340" i="23"/>
  <c r="AJ341" i="23"/>
  <c r="AJ342" i="23"/>
  <c r="AJ343" i="23"/>
  <c r="AJ344" i="23"/>
  <c r="AJ345" i="23"/>
  <c r="AJ346" i="23"/>
  <c r="AJ347" i="23"/>
  <c r="AJ348" i="23"/>
  <c r="AJ349" i="23"/>
  <c r="AJ350" i="23"/>
  <c r="AJ351" i="23"/>
  <c r="AJ352" i="23"/>
  <c r="AJ353" i="23"/>
  <c r="AJ354" i="23"/>
  <c r="AJ355" i="23"/>
  <c r="AJ356" i="23"/>
  <c r="AJ357" i="23"/>
  <c r="AJ358" i="23"/>
  <c r="AJ359" i="23"/>
  <c r="AJ360" i="23"/>
  <c r="AJ361" i="23"/>
  <c r="AJ362" i="23"/>
  <c r="AJ363" i="23"/>
  <c r="AJ364" i="23"/>
  <c r="AJ365" i="23"/>
  <c r="AJ366" i="23"/>
  <c r="AJ367" i="23"/>
  <c r="AJ368" i="23"/>
  <c r="AJ369" i="23"/>
  <c r="AJ370" i="23"/>
  <c r="AJ371" i="23"/>
  <c r="AJ372" i="23"/>
  <c r="AJ373" i="23"/>
  <c r="AJ374" i="23"/>
  <c r="AJ375" i="23"/>
  <c r="AJ376" i="23"/>
  <c r="AJ377" i="23"/>
  <c r="AJ378" i="23"/>
  <c r="AJ379" i="23"/>
  <c r="AJ380" i="23"/>
  <c r="AJ381" i="23"/>
  <c r="AJ382" i="23"/>
  <c r="AJ383" i="23"/>
  <c r="AJ384" i="23"/>
  <c r="AJ385" i="23"/>
  <c r="AJ386" i="23"/>
  <c r="AJ387" i="23"/>
  <c r="AJ388" i="23"/>
  <c r="AJ389" i="23"/>
  <c r="AJ390" i="23"/>
  <c r="AJ391" i="23"/>
  <c r="AJ392" i="23"/>
  <c r="AJ393" i="23"/>
  <c r="AJ394" i="23"/>
  <c r="AJ395" i="23"/>
  <c r="AJ396" i="23"/>
  <c r="AJ397" i="23"/>
  <c r="AJ2" i="20"/>
  <c r="AJ3" i="20"/>
  <c r="AJ4" i="20"/>
  <c r="AJ5" i="20"/>
  <c r="AJ6" i="20"/>
  <c r="AJ7" i="20"/>
  <c r="AJ8" i="20"/>
  <c r="AJ9" i="20"/>
  <c r="AJ10" i="20"/>
  <c r="AJ11" i="20"/>
  <c r="AJ12" i="20"/>
  <c r="AJ13" i="20"/>
  <c r="AJ14" i="20"/>
  <c r="AJ15" i="20"/>
  <c r="AJ16" i="20"/>
  <c r="AJ17" i="20"/>
  <c r="AJ18" i="20"/>
  <c r="AJ19" i="20"/>
  <c r="AJ20" i="20"/>
  <c r="AJ21" i="20"/>
  <c r="AJ22" i="20"/>
  <c r="AJ23" i="20"/>
  <c r="AJ24" i="20"/>
  <c r="AJ25" i="20"/>
  <c r="AJ26" i="20"/>
  <c r="AJ27" i="20"/>
  <c r="AJ28" i="20"/>
  <c r="AJ29" i="20"/>
  <c r="AJ30" i="20"/>
  <c r="AJ31" i="20"/>
  <c r="AJ32" i="20"/>
  <c r="AJ33" i="20"/>
  <c r="AJ34" i="20"/>
  <c r="AJ35" i="20"/>
  <c r="AJ36" i="20"/>
  <c r="AJ37" i="20"/>
  <c r="AJ38" i="20"/>
  <c r="AJ39" i="20"/>
  <c r="AJ40" i="20"/>
  <c r="AJ41" i="20"/>
  <c r="AJ42" i="20"/>
  <c r="AJ43" i="20"/>
  <c r="AJ44" i="20"/>
  <c r="AJ45" i="20"/>
  <c r="AJ46" i="20"/>
  <c r="AJ47" i="20"/>
  <c r="AJ48" i="20"/>
  <c r="AJ49" i="20"/>
  <c r="AJ50" i="20"/>
  <c r="AJ51" i="20"/>
  <c r="AJ52" i="20"/>
  <c r="AJ53" i="20"/>
  <c r="AJ2" i="22"/>
  <c r="AJ3" i="22"/>
  <c r="AJ4" i="22"/>
  <c r="AJ5" i="22"/>
  <c r="AJ6" i="22"/>
  <c r="AJ7" i="22"/>
  <c r="AJ8" i="22"/>
  <c r="AJ9" i="22"/>
  <c r="AJ10" i="22"/>
  <c r="AJ11" i="22"/>
  <c r="AJ12" i="22"/>
  <c r="AJ13" i="22"/>
  <c r="AJ14" i="22"/>
  <c r="AJ15" i="22"/>
  <c r="AJ16" i="22"/>
  <c r="AJ17" i="22"/>
  <c r="AJ18" i="22"/>
  <c r="AJ19" i="22"/>
  <c r="AJ20" i="22"/>
  <c r="AJ21" i="22"/>
  <c r="AJ22" i="22"/>
  <c r="AJ23" i="22"/>
  <c r="AJ24" i="22"/>
  <c r="AJ25" i="22"/>
  <c r="AJ26" i="22"/>
  <c r="AJ27" i="22"/>
  <c r="AJ28" i="22"/>
  <c r="AJ29" i="22"/>
  <c r="AJ30" i="22"/>
  <c r="AJ31" i="22"/>
  <c r="AJ32" i="22"/>
  <c r="AJ33" i="22"/>
  <c r="AJ34" i="22"/>
  <c r="AJ35" i="22"/>
  <c r="AJ36" i="22"/>
  <c r="AJ37" i="22"/>
  <c r="AJ38" i="22"/>
  <c r="AJ39" i="22"/>
  <c r="AJ40" i="22"/>
  <c r="AJ41" i="22"/>
  <c r="AJ42" i="22"/>
  <c r="AJ43" i="22"/>
  <c r="AJ44" i="22"/>
  <c r="AJ45" i="22"/>
  <c r="AJ46" i="22"/>
  <c r="AJ47" i="22"/>
  <c r="AJ48" i="22"/>
  <c r="AJ49" i="22"/>
  <c r="AJ50" i="22"/>
  <c r="AJ51" i="22"/>
  <c r="AJ52" i="22"/>
  <c r="AJ53" i="22"/>
  <c r="AJ54" i="22"/>
  <c r="AJ55" i="22"/>
  <c r="AJ56" i="22"/>
  <c r="AJ57" i="22"/>
  <c r="AJ58" i="22"/>
  <c r="AJ59" i="22"/>
  <c r="AJ60" i="22"/>
  <c r="AJ61" i="22"/>
  <c r="AJ62" i="22"/>
  <c r="AJ63" i="22"/>
  <c r="AJ64" i="22"/>
  <c r="AJ65" i="22"/>
  <c r="AJ66" i="22"/>
  <c r="AJ67" i="22"/>
  <c r="AJ68" i="22"/>
  <c r="AJ69" i="22"/>
  <c r="AJ70" i="22"/>
  <c r="AJ71" i="22"/>
  <c r="AJ72" i="22"/>
  <c r="AJ73" i="22"/>
  <c r="AJ74" i="22"/>
  <c r="AJ75" i="22"/>
  <c r="AJ76" i="22"/>
  <c r="AJ77" i="22"/>
  <c r="AJ78" i="22"/>
  <c r="AJ79" i="22"/>
  <c r="AJ80" i="22"/>
  <c r="AJ81" i="22"/>
  <c r="AJ82" i="22"/>
  <c r="AJ83" i="22"/>
  <c r="AJ84" i="22"/>
  <c r="AJ85" i="22"/>
  <c r="AJ86" i="22"/>
  <c r="AJ87" i="22"/>
  <c r="AJ88" i="22"/>
  <c r="AJ89" i="22"/>
  <c r="AJ90" i="22"/>
  <c r="AJ91" i="22"/>
  <c r="AJ92" i="22"/>
  <c r="AJ93" i="22"/>
  <c r="AJ94" i="22"/>
  <c r="AJ95" i="22"/>
  <c r="AJ96" i="22"/>
  <c r="AJ97" i="22"/>
  <c r="AJ98" i="22"/>
  <c r="AJ99" i="22"/>
  <c r="AJ100" i="22"/>
  <c r="AJ101" i="22"/>
  <c r="AJ102" i="22"/>
  <c r="AJ103" i="22"/>
  <c r="AJ104" i="22"/>
  <c r="AJ105" i="22"/>
  <c r="AJ106" i="22"/>
  <c r="AJ107" i="22"/>
  <c r="AJ108" i="22"/>
  <c r="AJ109" i="22"/>
  <c r="AJ110" i="22"/>
  <c r="AJ111" i="22"/>
  <c r="AJ112" i="22"/>
  <c r="AJ113" i="22"/>
  <c r="AJ114" i="22"/>
  <c r="AJ115" i="22"/>
  <c r="AJ116" i="22"/>
  <c r="AJ117" i="22"/>
  <c r="AJ118" i="22"/>
  <c r="AJ119" i="22"/>
  <c r="AJ120" i="22"/>
  <c r="AJ121" i="22"/>
  <c r="AJ122" i="22"/>
  <c r="AJ123" i="22"/>
  <c r="AJ124" i="22"/>
  <c r="AJ125" i="22"/>
  <c r="AJ126" i="22"/>
  <c r="AJ127" i="22"/>
  <c r="AJ128" i="22"/>
  <c r="AJ129" i="22"/>
  <c r="AJ130" i="22"/>
  <c r="AJ131" i="22"/>
  <c r="AJ132" i="22"/>
  <c r="AJ133" i="22"/>
  <c r="AJ134" i="22"/>
  <c r="AJ135" i="22"/>
  <c r="AJ136" i="22"/>
  <c r="AJ137" i="22"/>
  <c r="AJ138" i="22"/>
  <c r="AJ139" i="22"/>
  <c r="AJ140" i="22"/>
  <c r="AJ141" i="22"/>
  <c r="AJ142" i="22"/>
  <c r="AJ143" i="22"/>
  <c r="AJ144" i="22"/>
  <c r="AJ145" i="22"/>
  <c r="AJ146" i="22"/>
  <c r="AJ147" i="22"/>
  <c r="AJ148" i="22"/>
  <c r="AJ149" i="22"/>
  <c r="AJ150" i="22"/>
  <c r="AJ151" i="22"/>
  <c r="AJ152" i="22"/>
  <c r="AJ153" i="22"/>
  <c r="AJ154" i="22"/>
  <c r="R199" i="85"/>
  <c r="R366" i="85"/>
  <c r="R11" i="85"/>
  <c r="R397" i="81"/>
  <c r="R244" i="85"/>
  <c r="R163" i="85"/>
  <c r="R391" i="85"/>
  <c r="R285" i="85"/>
  <c r="R160" i="85"/>
  <c r="R223" i="85"/>
  <c r="R13" i="85"/>
  <c r="R91" i="85"/>
  <c r="R74" i="85"/>
  <c r="R399" i="81"/>
  <c r="R137" i="85"/>
  <c r="R71" i="85"/>
  <c r="R179" i="85"/>
  <c r="R242" i="85"/>
  <c r="R322" i="85"/>
  <c r="R157" i="85"/>
  <c r="R303" i="85"/>
  <c r="R178" i="85"/>
  <c r="R245" i="85"/>
  <c r="R162" i="85"/>
  <c r="R346" i="85"/>
  <c r="R200" i="85"/>
  <c r="R109" i="85"/>
  <c r="R156" i="85"/>
  <c r="R369" i="85"/>
  <c r="R54" i="85"/>
  <c r="R139" i="85"/>
  <c r="R55" i="85"/>
  <c r="R53" i="85"/>
  <c r="R140" i="85"/>
  <c r="R404" i="81"/>
  <c r="R321" i="85"/>
  <c r="R238" i="85"/>
  <c r="R324" i="85"/>
  <c r="R235" i="85"/>
  <c r="R47" i="85"/>
  <c r="R265" i="85"/>
  <c r="R97" i="85"/>
  <c r="R32" i="85"/>
  <c r="R227" i="85"/>
  <c r="R359" i="85"/>
  <c r="R220" i="85"/>
  <c r="R390" i="85"/>
  <c r="R344" i="85"/>
  <c r="R395" i="81"/>
  <c r="R93" i="85"/>
  <c r="R398" i="81"/>
  <c r="R6" i="85"/>
  <c r="R29" i="85"/>
  <c r="R363" i="85"/>
  <c r="R202" i="85"/>
  <c r="R217" i="85"/>
  <c r="R136" i="85"/>
  <c r="R241" i="85"/>
  <c r="R266" i="85"/>
  <c r="R339" i="85"/>
  <c r="R180" i="85"/>
  <c r="R361" i="85"/>
  <c r="R279" i="85"/>
  <c r="R394" i="81"/>
  <c r="R319" i="85"/>
  <c r="R401" i="81"/>
  <c r="R283" i="85"/>
  <c r="R79" i="85"/>
  <c r="R347" i="85"/>
  <c r="R318" i="85"/>
  <c r="R360" i="85"/>
  <c r="R33" i="85"/>
  <c r="R218" i="85"/>
  <c r="R58" i="85"/>
  <c r="R116" i="85"/>
  <c r="R277" i="85"/>
  <c r="R110" i="85"/>
  <c r="R25" i="85"/>
  <c r="R89" i="85"/>
  <c r="R5" i="85"/>
  <c r="R323" i="85"/>
  <c r="R96" i="85"/>
  <c r="R115" i="85"/>
  <c r="R152" i="85"/>
  <c r="R337" i="85"/>
  <c r="R118" i="85"/>
  <c r="R23" i="85"/>
  <c r="R239" i="85"/>
  <c r="R50" i="85"/>
  <c r="R153" i="85"/>
  <c r="R117" i="85"/>
  <c r="R383" i="85"/>
  <c r="R400" i="81"/>
  <c r="R386" i="85"/>
  <c r="R340" i="85"/>
  <c r="R138" i="85"/>
  <c r="R112" i="85"/>
  <c r="R298" i="85"/>
  <c r="R258" i="85"/>
  <c r="R300" i="85"/>
  <c r="R403" i="81"/>
  <c r="R206" i="85"/>
  <c r="R181" i="85"/>
  <c r="R8" i="85"/>
  <c r="R370" i="85"/>
  <c r="R108" i="85"/>
  <c r="R365" i="85"/>
  <c r="R76" i="85"/>
  <c r="R3" i="85"/>
  <c r="R402" i="81"/>
  <c r="R2" i="85"/>
  <c r="R183" i="85"/>
  <c r="R4" i="85"/>
  <c r="R226" i="85"/>
  <c r="R405" i="81"/>
  <c r="R309" i="85"/>
  <c r="R72" i="85"/>
  <c r="R263" i="85"/>
  <c r="R320" i="85"/>
  <c r="R341" i="85"/>
  <c r="R196" i="85"/>
  <c r="R92" i="85"/>
  <c r="R219" i="85"/>
  <c r="R186" i="85"/>
  <c r="R69" i="85"/>
  <c r="R111" i="85"/>
  <c r="R237" i="85"/>
  <c r="R304" i="85"/>
  <c r="R388" i="85"/>
  <c r="R7" i="85"/>
  <c r="R259" i="85"/>
  <c r="R305" i="85"/>
  <c r="R26" i="85"/>
  <c r="R31" i="85"/>
  <c r="R56" i="85"/>
  <c r="R326" i="85"/>
  <c r="R368" i="85"/>
  <c r="R75" i="85"/>
  <c r="R90" i="85"/>
  <c r="R362" i="85"/>
  <c r="R392" i="85"/>
  <c r="R328" i="85"/>
  <c r="R222" i="85"/>
  <c r="R382" i="85"/>
  <c r="R268" i="85"/>
  <c r="R73" i="85"/>
  <c r="R260" i="85"/>
  <c r="R280" i="85"/>
  <c r="R154" i="85"/>
  <c r="R246" i="85"/>
  <c r="R302" i="85"/>
  <c r="R286" i="85"/>
  <c r="R262" i="85"/>
  <c r="R201" i="85"/>
  <c r="R345" i="85"/>
  <c r="R182" i="85"/>
  <c r="R278" i="85"/>
  <c r="R133" i="85"/>
  <c r="R225" i="85"/>
  <c r="R132" i="85"/>
  <c r="R30" i="85"/>
  <c r="R70" i="85"/>
  <c r="R78" i="85"/>
  <c r="R308" i="85"/>
  <c r="R384" i="85"/>
  <c r="R299" i="85"/>
  <c r="R284" i="85"/>
  <c r="R282" i="85"/>
  <c r="R68" i="85"/>
  <c r="R52" i="85"/>
  <c r="R224" i="85"/>
  <c r="R198" i="85"/>
  <c r="R57" i="85"/>
  <c r="R257" i="85"/>
  <c r="R306" i="85"/>
  <c r="R158" i="85"/>
  <c r="R301" i="85"/>
  <c r="R396" i="81"/>
  <c r="R34" i="85"/>
  <c r="R77" i="85"/>
  <c r="R381" i="85"/>
  <c r="R281" i="85"/>
  <c r="R134" i="85"/>
  <c r="R329" i="85"/>
  <c r="R28" i="85"/>
  <c r="R94" i="85"/>
  <c r="R221" i="85"/>
  <c r="R385" i="85"/>
  <c r="R48" i="85"/>
  <c r="R176" i="85"/>
  <c r="R51" i="85"/>
  <c r="R27" i="85"/>
  <c r="R342" i="85"/>
  <c r="R216" i="85"/>
  <c r="R367" i="85"/>
  <c r="R343" i="85"/>
  <c r="R184" i="85"/>
  <c r="R119" i="85"/>
  <c r="R12" i="85"/>
  <c r="R389" i="85"/>
  <c r="R99" i="85"/>
  <c r="R338" i="85"/>
  <c r="R276" i="85"/>
  <c r="R185" i="85"/>
  <c r="R24" i="85"/>
  <c r="R114" i="85"/>
  <c r="R95" i="85"/>
  <c r="R113" i="85"/>
  <c r="R364" i="85"/>
  <c r="R307" i="85"/>
  <c r="R130" i="85"/>
  <c r="R243" i="85"/>
  <c r="R49" i="85"/>
  <c r="R205" i="85"/>
  <c r="R131" i="85"/>
  <c r="R159" i="85"/>
  <c r="R387" i="85"/>
  <c r="R9" i="85"/>
  <c r="R203" i="85"/>
  <c r="R204" i="85"/>
  <c r="R10" i="85"/>
  <c r="R287" i="85"/>
  <c r="R348" i="85"/>
  <c r="R135" i="85"/>
  <c r="R161" i="85"/>
  <c r="R197" i="85"/>
  <c r="R267" i="85"/>
  <c r="R155" i="85"/>
  <c r="R327" i="85"/>
  <c r="R264" i="85"/>
  <c r="R325" i="85"/>
  <c r="R98" i="85"/>
  <c r="R100" i="85"/>
  <c r="R129" i="85"/>
  <c r="R240" i="85"/>
  <c r="R236" i="85"/>
  <c r="R195" i="85"/>
  <c r="R261" i="85"/>
  <c r="R177" i="85"/>
  <c r="R175" i="85"/>
  <c r="AM209" i="16" l="1"/>
  <c r="AR219" i="16"/>
  <c r="D195" i="16"/>
  <c r="S195" i="16"/>
  <c r="S208" i="16"/>
  <c r="S201" i="16"/>
  <c r="X218" i="16"/>
  <c r="AR203" i="16"/>
  <c r="AM213" i="16"/>
  <c r="I201" i="16"/>
  <c r="AR217" i="16"/>
  <c r="AR211" i="16"/>
  <c r="AH192" i="16"/>
  <c r="AH210" i="16"/>
  <c r="AH200" i="16"/>
  <c r="N203" i="16"/>
  <c r="AM181" i="16"/>
  <c r="D197" i="16"/>
  <c r="AH213" i="16"/>
  <c r="S193" i="16"/>
  <c r="D209" i="16"/>
  <c r="X194" i="16"/>
  <c r="AH198" i="16"/>
  <c r="X214" i="16"/>
  <c r="I215" i="16"/>
  <c r="AR218" i="16"/>
  <c r="AC217" i="16"/>
  <c r="S202" i="16"/>
  <c r="D219" i="16"/>
  <c r="X199" i="16"/>
  <c r="I194" i="16"/>
  <c r="D192" i="16"/>
  <c r="N196" i="16"/>
  <c r="AR194" i="16"/>
  <c r="D216" i="16"/>
  <c r="AM175" i="16"/>
  <c r="N209" i="16"/>
  <c r="N200" i="16"/>
  <c r="X200" i="16"/>
  <c r="AM201" i="16"/>
  <c r="AM172" i="16"/>
  <c r="AR214" i="16"/>
  <c r="S211" i="16"/>
  <c r="N214" i="16"/>
  <c r="AR202" i="16"/>
  <c r="AH194" i="16"/>
  <c r="AM173" i="16"/>
  <c r="AC209" i="16"/>
  <c r="X213" i="16"/>
  <c r="D200" i="16"/>
  <c r="AM192" i="16"/>
  <c r="AC211" i="16"/>
  <c r="I193" i="16"/>
  <c r="AH202" i="16"/>
  <c r="N199" i="16"/>
  <c r="S212" i="16"/>
  <c r="S209" i="16"/>
  <c r="X211" i="16"/>
  <c r="AM197" i="16"/>
  <c r="X202" i="16"/>
  <c r="I211" i="16"/>
  <c r="AC195" i="16"/>
  <c r="AH214" i="16"/>
  <c r="AM215" i="16"/>
  <c r="AH216" i="16"/>
  <c r="D202" i="16"/>
  <c r="AM211" i="16"/>
  <c r="I195" i="16"/>
  <c r="I203" i="16"/>
  <c r="AC194" i="16"/>
  <c r="AH218" i="16"/>
  <c r="AC199" i="16"/>
  <c r="AC200" i="16"/>
  <c r="X197" i="16"/>
  <c r="N208" i="16"/>
  <c r="D217" i="16"/>
  <c r="X201" i="16"/>
  <c r="D198" i="16"/>
  <c r="D199" i="16"/>
  <c r="N212" i="16"/>
  <c r="S216" i="16"/>
  <c r="N193" i="16"/>
  <c r="S218" i="16"/>
  <c r="S194" i="16"/>
  <c r="AH208" i="16"/>
  <c r="AC201" i="16"/>
  <c r="S198" i="16"/>
  <c r="AC202" i="16"/>
  <c r="D218" i="16"/>
  <c r="X198" i="16"/>
  <c r="AM198" i="16"/>
  <c r="D208" i="16"/>
  <c r="I217" i="16"/>
  <c r="AM176" i="16"/>
  <c r="AM174" i="16"/>
  <c r="AM178" i="16"/>
  <c r="N218" i="16"/>
  <c r="S196" i="16"/>
  <c r="N213" i="16"/>
  <c r="AM196" i="16"/>
  <c r="X217" i="16"/>
  <c r="X192" i="16"/>
  <c r="S217" i="16"/>
  <c r="AC197" i="16"/>
  <c r="D193" i="16"/>
  <c r="AM218" i="16"/>
  <c r="S219" i="16"/>
  <c r="D212" i="16"/>
  <c r="AM219" i="16"/>
  <c r="I199" i="16"/>
  <c r="AR198" i="16"/>
  <c r="AM194" i="16"/>
  <c r="I196" i="16"/>
  <c r="AR213" i="16"/>
  <c r="AR209" i="16"/>
  <c r="AH217" i="16"/>
  <c r="AC196" i="16"/>
  <c r="AC210" i="16"/>
  <c r="D214" i="16"/>
  <c r="N194" i="16"/>
  <c r="X193" i="16"/>
  <c r="I200" i="16"/>
  <c r="S199" i="16"/>
  <c r="N215" i="16"/>
  <c r="AM217" i="16"/>
  <c r="AC198" i="16"/>
  <c r="I219" i="16"/>
  <c r="D194" i="16"/>
  <c r="X195" i="16"/>
  <c r="D210" i="16"/>
  <c r="AM180" i="16"/>
  <c r="AC208" i="16"/>
  <c r="N216" i="16"/>
  <c r="I209" i="16"/>
  <c r="I214" i="16"/>
  <c r="AM195" i="16"/>
  <c r="AR208" i="16"/>
  <c r="X208" i="16"/>
  <c r="AH193" i="16"/>
  <c r="AR210" i="16"/>
  <c r="X209" i="16"/>
  <c r="AR197" i="16"/>
  <c r="AM177" i="16"/>
  <c r="AR193" i="16"/>
  <c r="S203" i="16"/>
  <c r="S200" i="16"/>
  <c r="AH199" i="16"/>
  <c r="N201" i="16"/>
  <c r="N198" i="16"/>
  <c r="X219" i="16"/>
  <c r="AH215" i="16"/>
  <c r="AC218" i="16"/>
  <c r="S192" i="16"/>
  <c r="I212" i="16"/>
  <c r="AC215" i="16"/>
  <c r="AR215" i="16"/>
  <c r="AH211" i="16"/>
  <c r="AC219" i="16"/>
  <c r="D211" i="16"/>
  <c r="AC192" i="16"/>
  <c r="X216" i="16"/>
  <c r="D213" i="16"/>
  <c r="AC212" i="16"/>
  <c r="I192" i="16"/>
  <c r="S210" i="16"/>
  <c r="X215" i="16"/>
  <c r="AR192" i="16"/>
  <c r="AR216" i="16"/>
  <c r="AM210" i="16"/>
  <c r="AM208" i="16"/>
  <c r="D215" i="16"/>
  <c r="AC213" i="16"/>
  <c r="AH196" i="16"/>
  <c r="AR201" i="16"/>
  <c r="AM193" i="16"/>
  <c r="D203" i="16"/>
  <c r="I202" i="16"/>
  <c r="S213" i="16"/>
  <c r="I210" i="16"/>
  <c r="AH219" i="16"/>
  <c r="AM179" i="16"/>
  <c r="AM203" i="16"/>
  <c r="I216" i="16"/>
  <c r="N202" i="16"/>
  <c r="AR196" i="16"/>
  <c r="AH212" i="16"/>
  <c r="AH209" i="16"/>
  <c r="S215" i="16"/>
  <c r="D196" i="16"/>
  <c r="AM212" i="16"/>
  <c r="S214" i="16"/>
  <c r="AH203" i="16"/>
  <c r="X212" i="16"/>
  <c r="X210" i="16"/>
  <c r="X196" i="16"/>
  <c r="I197" i="16"/>
  <c r="AM202" i="16"/>
  <c r="I213" i="16"/>
  <c r="S197" i="16"/>
  <c r="D201" i="16"/>
  <c r="AM170" i="16"/>
  <c r="AM200" i="16"/>
  <c r="AH195" i="16"/>
  <c r="AC216" i="16"/>
  <c r="N192" i="16"/>
  <c r="AM171" i="16"/>
  <c r="AR200" i="16"/>
  <c r="AC203" i="16"/>
  <c r="N195" i="16"/>
  <c r="N211" i="16"/>
  <c r="AM216" i="16"/>
  <c r="AH197" i="16"/>
  <c r="AR195" i="16"/>
  <c r="N197" i="16"/>
  <c r="N219" i="16"/>
  <c r="AM199" i="16"/>
  <c r="N217" i="16"/>
  <c r="AH201" i="16"/>
  <c r="AC214" i="16"/>
  <c r="I218" i="16"/>
  <c r="I208" i="16"/>
  <c r="N210" i="16"/>
  <c r="AC193" i="16"/>
  <c r="AR199" i="16"/>
  <c r="X203" i="16"/>
  <c r="AM214" i="16"/>
  <c r="AR212" i="16"/>
  <c r="I198" i="16"/>
  <c r="AR117" i="16"/>
  <c r="AR118" i="16"/>
  <c r="AR119" i="16"/>
  <c r="AR120" i="16"/>
  <c r="AR121" i="16"/>
  <c r="AR122" i="16"/>
  <c r="AR123" i="16"/>
  <c r="AR124" i="16"/>
  <c r="AR125" i="16"/>
  <c r="AR126" i="16"/>
  <c r="AR127" i="16"/>
  <c r="AR128" i="16"/>
  <c r="AI154" i="22"/>
  <c r="AK154" i="22"/>
  <c r="AI153" i="22"/>
  <c r="AK153" i="22"/>
  <c r="AM220" i="16" l="1"/>
  <c r="AM182" i="16"/>
  <c r="AH220" i="16"/>
  <c r="AC220" i="16"/>
  <c r="AM204" i="16"/>
  <c r="AR220" i="16"/>
  <c r="X220" i="16"/>
  <c r="AR129" i="16"/>
  <c r="AI387" i="23"/>
  <c r="AI388" i="23"/>
  <c r="AI389" i="23"/>
  <c r="AI390" i="23"/>
  <c r="AI391" i="23"/>
  <c r="AI392" i="23"/>
  <c r="AI393" i="23"/>
  <c r="AI394" i="23"/>
  <c r="AI395" i="23"/>
  <c r="AI396" i="23"/>
  <c r="AI397" i="23"/>
  <c r="AK387" i="23"/>
  <c r="AK388" i="23"/>
  <c r="AK389" i="23"/>
  <c r="AK390" i="23"/>
  <c r="AK391" i="23"/>
  <c r="AK392" i="23"/>
  <c r="AK393" i="23"/>
  <c r="AK394" i="23"/>
  <c r="AK395" i="23"/>
  <c r="AK396" i="23"/>
  <c r="AK397" i="23"/>
  <c r="AI385" i="23"/>
  <c r="AI386" i="23"/>
  <c r="AK385" i="23"/>
  <c r="AK386" i="23"/>
  <c r="AI373" i="23"/>
  <c r="AI374" i="23"/>
  <c r="AI375" i="23"/>
  <c r="AI376" i="23"/>
  <c r="AI377" i="23"/>
  <c r="AI378" i="23"/>
  <c r="AI379" i="23"/>
  <c r="AI380" i="23"/>
  <c r="AI381" i="23"/>
  <c r="AI382" i="23"/>
  <c r="AI383" i="23"/>
  <c r="AI384" i="23"/>
  <c r="AK373" i="23"/>
  <c r="AK374" i="23"/>
  <c r="AK375" i="23"/>
  <c r="AK376" i="23"/>
  <c r="AK377" i="23"/>
  <c r="AK378" i="23"/>
  <c r="AK379" i="23"/>
  <c r="AK380" i="23"/>
  <c r="AK381" i="23"/>
  <c r="AK382" i="23"/>
  <c r="AK383" i="23"/>
  <c r="AK384" i="23"/>
  <c r="AI372" i="23"/>
  <c r="AK372" i="23"/>
  <c r="AI370" i="23" l="1"/>
  <c r="AI371" i="23"/>
  <c r="AK370" i="23"/>
  <c r="AK371" i="23"/>
  <c r="AI364" i="23"/>
  <c r="AI365" i="23"/>
  <c r="AI366" i="23"/>
  <c r="AI367" i="23"/>
  <c r="AI368" i="23"/>
  <c r="AI369" i="23"/>
  <c r="AK364" i="23"/>
  <c r="AK365" i="23"/>
  <c r="AK366" i="23"/>
  <c r="AK367" i="23"/>
  <c r="AK368" i="23"/>
  <c r="AK369" i="23"/>
  <c r="AI363" i="23"/>
  <c r="AK363" i="23"/>
  <c r="AI360" i="23" l="1"/>
  <c r="AI361" i="23"/>
  <c r="AI362" i="23"/>
  <c r="AK360" i="23"/>
  <c r="AK361" i="23"/>
  <c r="AK362" i="23"/>
  <c r="AI343" i="23"/>
  <c r="AI344" i="23"/>
  <c r="AI345" i="23"/>
  <c r="AI346" i="23"/>
  <c r="AI347" i="23"/>
  <c r="AI348" i="23"/>
  <c r="AI349" i="23"/>
  <c r="AI350" i="23"/>
  <c r="AI351" i="23"/>
  <c r="AI352" i="23"/>
  <c r="AI353" i="23"/>
  <c r="AI354" i="23"/>
  <c r="AI355" i="23"/>
  <c r="AI356" i="23"/>
  <c r="AI357" i="23"/>
  <c r="AI358" i="23"/>
  <c r="AI359" i="23"/>
  <c r="AK343" i="23"/>
  <c r="AK344" i="23"/>
  <c r="AK345" i="23"/>
  <c r="AK346" i="23"/>
  <c r="AK347" i="23"/>
  <c r="AK348" i="23"/>
  <c r="AK349" i="23"/>
  <c r="AK350" i="23"/>
  <c r="AK351" i="23"/>
  <c r="AK352" i="23"/>
  <c r="AK353" i="23"/>
  <c r="AK354" i="23"/>
  <c r="AK355" i="23"/>
  <c r="AK356" i="23"/>
  <c r="AK357" i="23"/>
  <c r="AK358" i="23"/>
  <c r="AK359" i="23"/>
  <c r="AI342" i="23"/>
  <c r="AK342" i="23"/>
  <c r="AI199" i="23" l="1"/>
  <c r="AI200" i="23"/>
  <c r="AI201" i="23"/>
  <c r="AI202" i="23"/>
  <c r="AI203" i="23"/>
  <c r="AI204" i="23"/>
  <c r="AI205" i="23"/>
  <c r="AI206" i="23"/>
  <c r="AI207" i="23"/>
  <c r="AI208" i="23"/>
  <c r="AI209" i="23"/>
  <c r="AI210" i="23"/>
  <c r="AI211" i="23"/>
  <c r="AI212" i="23"/>
  <c r="AI213" i="23"/>
  <c r="AI214" i="23"/>
  <c r="AI215" i="23"/>
  <c r="AI216" i="23"/>
  <c r="AI217" i="23"/>
  <c r="AI218" i="23"/>
  <c r="AI219" i="23"/>
  <c r="AI220" i="23"/>
  <c r="AI221" i="23"/>
  <c r="AI222" i="23"/>
  <c r="AI223" i="23"/>
  <c r="AI224" i="23"/>
  <c r="AI225" i="23"/>
  <c r="AI226" i="23"/>
  <c r="AI227" i="23"/>
  <c r="AI228" i="23"/>
  <c r="AI229" i="23"/>
  <c r="AI230" i="23"/>
  <c r="AI231" i="23"/>
  <c r="AI232" i="23"/>
  <c r="AI233" i="23"/>
  <c r="AI234" i="23"/>
  <c r="AI235" i="23"/>
  <c r="AI236" i="23"/>
  <c r="AI237" i="23"/>
  <c r="AI238" i="23"/>
  <c r="AI239" i="23"/>
  <c r="AI240" i="23"/>
  <c r="AI241" i="23"/>
  <c r="AI242" i="23"/>
  <c r="AI243" i="23"/>
  <c r="AI244" i="23"/>
  <c r="AI245" i="23"/>
  <c r="AI246" i="23"/>
  <c r="AI247" i="23"/>
  <c r="AI248" i="23"/>
  <c r="AI249" i="23"/>
  <c r="AI250" i="23"/>
  <c r="AI251" i="23"/>
  <c r="AI252" i="23"/>
  <c r="AI253" i="23"/>
  <c r="AI254" i="23"/>
  <c r="AI255" i="23"/>
  <c r="AI256" i="23"/>
  <c r="AI257" i="23"/>
  <c r="AI258" i="23"/>
  <c r="AI259" i="23"/>
  <c r="AI260" i="23"/>
  <c r="AI261" i="23"/>
  <c r="AI262" i="23"/>
  <c r="AI263" i="23"/>
  <c r="AI264" i="23"/>
  <c r="AI265" i="23"/>
  <c r="AI266" i="23"/>
  <c r="AI267" i="23"/>
  <c r="AI268" i="23"/>
  <c r="AI269" i="23"/>
  <c r="AI270" i="23"/>
  <c r="AI271" i="23"/>
  <c r="AI272" i="23"/>
  <c r="AI273" i="23"/>
  <c r="AI274" i="23"/>
  <c r="AI275" i="23"/>
  <c r="AI276" i="23"/>
  <c r="AI277" i="23"/>
  <c r="AI278" i="23"/>
  <c r="AI279" i="23"/>
  <c r="AI280" i="23"/>
  <c r="AI281" i="23"/>
  <c r="AI282" i="23"/>
  <c r="AI283" i="23"/>
  <c r="AI284" i="23"/>
  <c r="AI285" i="23"/>
  <c r="AI286" i="23"/>
  <c r="AI287" i="23"/>
  <c r="AI288" i="23"/>
  <c r="AI289" i="23"/>
  <c r="AI290" i="23"/>
  <c r="AI291" i="23"/>
  <c r="AI292" i="23"/>
  <c r="AI293" i="23"/>
  <c r="AI294" i="23"/>
  <c r="AI295" i="23"/>
  <c r="AI296" i="23"/>
  <c r="AI297" i="23"/>
  <c r="AI298" i="23"/>
  <c r="AI299" i="23"/>
  <c r="AI300" i="23"/>
  <c r="AI301" i="23"/>
  <c r="AI302" i="23"/>
  <c r="AI303" i="23"/>
  <c r="AI304" i="23"/>
  <c r="AI305" i="23"/>
  <c r="AI306" i="23"/>
  <c r="AI307" i="23"/>
  <c r="AI308" i="23"/>
  <c r="AI309" i="23"/>
  <c r="AI310" i="23"/>
  <c r="AI311" i="23"/>
  <c r="AI335" i="23"/>
  <c r="AI336" i="23"/>
  <c r="AI337" i="23"/>
  <c r="AI338" i="23"/>
  <c r="AI339" i="23"/>
  <c r="AI340" i="23"/>
  <c r="AI341" i="23"/>
  <c r="AK199" i="23"/>
  <c r="AK200" i="23"/>
  <c r="AK201" i="23"/>
  <c r="AK202" i="23"/>
  <c r="AK203" i="23"/>
  <c r="AK204" i="23"/>
  <c r="AK205" i="23"/>
  <c r="AK206" i="23"/>
  <c r="AK207" i="23"/>
  <c r="AK208" i="23"/>
  <c r="AK209" i="23"/>
  <c r="AK210" i="23"/>
  <c r="AK211" i="23"/>
  <c r="AK212" i="23"/>
  <c r="AK213" i="23"/>
  <c r="AK214" i="23"/>
  <c r="AK215" i="23"/>
  <c r="AK216" i="23"/>
  <c r="AK217" i="23"/>
  <c r="AK218" i="23"/>
  <c r="AK219" i="23"/>
  <c r="AK220" i="23"/>
  <c r="AK221" i="23"/>
  <c r="AK222" i="23"/>
  <c r="AK223" i="23"/>
  <c r="AK224" i="23"/>
  <c r="AK225" i="23"/>
  <c r="AK226" i="23"/>
  <c r="AK227" i="23"/>
  <c r="AK228" i="23"/>
  <c r="AK229" i="23"/>
  <c r="AK230" i="23"/>
  <c r="AK231" i="23"/>
  <c r="AK232" i="23"/>
  <c r="AK233" i="23"/>
  <c r="AK234" i="23"/>
  <c r="AK235" i="23"/>
  <c r="AK236" i="23"/>
  <c r="AK237" i="23"/>
  <c r="AK238" i="23"/>
  <c r="AK239" i="23"/>
  <c r="AK240" i="23"/>
  <c r="AK241" i="23"/>
  <c r="AK242" i="23"/>
  <c r="AK243" i="23"/>
  <c r="AK244" i="23"/>
  <c r="AK245" i="23"/>
  <c r="AK246" i="23"/>
  <c r="AK247" i="23"/>
  <c r="AK248" i="23"/>
  <c r="AK249" i="23"/>
  <c r="AK250" i="23"/>
  <c r="AK251" i="23"/>
  <c r="AK252" i="23"/>
  <c r="AK253" i="23"/>
  <c r="AK254" i="23"/>
  <c r="AK255" i="23"/>
  <c r="AK256" i="23"/>
  <c r="AK257" i="23"/>
  <c r="AK258" i="23"/>
  <c r="AK259" i="23"/>
  <c r="AK260" i="23"/>
  <c r="AK261" i="23"/>
  <c r="AK262" i="23"/>
  <c r="AK263" i="23"/>
  <c r="AK264" i="23"/>
  <c r="AK265" i="23"/>
  <c r="AK266" i="23"/>
  <c r="AK267" i="23"/>
  <c r="AK268" i="23"/>
  <c r="AK269" i="23"/>
  <c r="AK270" i="23"/>
  <c r="AK271" i="23"/>
  <c r="AK272" i="23"/>
  <c r="AK273" i="23"/>
  <c r="AK274" i="23"/>
  <c r="AK275" i="23"/>
  <c r="AK276" i="23"/>
  <c r="AK277" i="23"/>
  <c r="AK278" i="23"/>
  <c r="AK279" i="23"/>
  <c r="AK280" i="23"/>
  <c r="AK281" i="23"/>
  <c r="AK282" i="23"/>
  <c r="AK283" i="23"/>
  <c r="AK284" i="23"/>
  <c r="AK285" i="23"/>
  <c r="AK286" i="23"/>
  <c r="AK287" i="23"/>
  <c r="AK288" i="23"/>
  <c r="AK289" i="23"/>
  <c r="AK290" i="23"/>
  <c r="AK291" i="23"/>
  <c r="AK292" i="23"/>
  <c r="AK293" i="23"/>
  <c r="AK294" i="23"/>
  <c r="AK295" i="23"/>
  <c r="AK296" i="23"/>
  <c r="AK297" i="23"/>
  <c r="AK298" i="23"/>
  <c r="AK299" i="23"/>
  <c r="AK300" i="23"/>
  <c r="AK301" i="23"/>
  <c r="AK302" i="23"/>
  <c r="AK303" i="23"/>
  <c r="AK304" i="23"/>
  <c r="AK305" i="23"/>
  <c r="AK306" i="23"/>
  <c r="AK307" i="23"/>
  <c r="AK308" i="23"/>
  <c r="AK309" i="23"/>
  <c r="AK310" i="23"/>
  <c r="AK311" i="23"/>
  <c r="AK335" i="23"/>
  <c r="AK336" i="23"/>
  <c r="AK337" i="23"/>
  <c r="AK338" i="23"/>
  <c r="AK339" i="23"/>
  <c r="AK340" i="23"/>
  <c r="AK341" i="23"/>
  <c r="AI51" i="20" l="1"/>
  <c r="AI52" i="20"/>
  <c r="AI53" i="20"/>
  <c r="AK51" i="20"/>
  <c r="AK52" i="20"/>
  <c r="AK53" i="20"/>
  <c r="AI194" i="23" l="1"/>
  <c r="AI195" i="23"/>
  <c r="AI196" i="23"/>
  <c r="AI197" i="23"/>
  <c r="AI198" i="23"/>
  <c r="AK194" i="23"/>
  <c r="AK195" i="23"/>
  <c r="AK196" i="23"/>
  <c r="AK197" i="23"/>
  <c r="AK198" i="23"/>
  <c r="F474" i="81" l="1"/>
  <c r="AK2" i="22" l="1"/>
  <c r="AK3" i="22"/>
  <c r="AK4" i="22"/>
  <c r="AK5" i="22"/>
  <c r="AK6" i="22"/>
  <c r="AK7" i="22"/>
  <c r="AK8" i="22"/>
  <c r="AK9" i="22"/>
  <c r="AK10" i="22"/>
  <c r="AK11" i="22"/>
  <c r="AK12" i="22"/>
  <c r="AK13" i="22"/>
  <c r="AK14" i="22"/>
  <c r="AK15" i="22"/>
  <c r="AK16" i="22"/>
  <c r="AK17" i="22"/>
  <c r="AK18" i="22"/>
  <c r="AK19" i="22"/>
  <c r="AK20" i="22"/>
  <c r="AK21" i="22"/>
  <c r="AK22" i="22"/>
  <c r="AK23" i="22"/>
  <c r="AK24" i="22"/>
  <c r="AK25" i="22"/>
  <c r="AK26" i="22"/>
  <c r="AK27" i="22"/>
  <c r="AK28" i="22"/>
  <c r="AK29" i="22"/>
  <c r="AK30" i="22"/>
  <c r="AK31" i="22"/>
  <c r="AK32" i="22"/>
  <c r="AK33" i="22"/>
  <c r="AK34" i="22"/>
  <c r="AK35" i="22"/>
  <c r="AK36" i="22"/>
  <c r="AK37" i="22"/>
  <c r="AK38" i="22"/>
  <c r="AK39" i="22"/>
  <c r="AK40" i="22"/>
  <c r="AK41" i="22"/>
  <c r="AK42" i="22"/>
  <c r="AK43" i="22"/>
  <c r="AK44" i="22"/>
  <c r="AK45" i="22"/>
  <c r="AK46" i="22"/>
  <c r="AK47" i="22"/>
  <c r="AK48" i="22"/>
  <c r="AK49" i="22"/>
  <c r="AK50" i="22"/>
  <c r="AK51" i="22"/>
  <c r="AK52" i="22"/>
  <c r="AK53" i="22"/>
  <c r="AK54" i="22"/>
  <c r="AK55" i="22"/>
  <c r="AK56"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AK93" i="22"/>
  <c r="AK94" i="22"/>
  <c r="AK95" i="22"/>
  <c r="AK96" i="22"/>
  <c r="AK97" i="22"/>
  <c r="AK98" i="22"/>
  <c r="AK99" i="22"/>
  <c r="AK100" i="22"/>
  <c r="AK101" i="22"/>
  <c r="AK102" i="22"/>
  <c r="AK103" i="22"/>
  <c r="AK104" i="22"/>
  <c r="AK105" i="22"/>
  <c r="AK106" i="22"/>
  <c r="AK107" i="22"/>
  <c r="AK108" i="22"/>
  <c r="AK109" i="22"/>
  <c r="AK110" i="22"/>
  <c r="AK111" i="22"/>
  <c r="AK112" i="22"/>
  <c r="AK113" i="22"/>
  <c r="AK114" i="22"/>
  <c r="AK115" i="22"/>
  <c r="AK116" i="22"/>
  <c r="AK117" i="22"/>
  <c r="AK118" i="22"/>
  <c r="AK119" i="22"/>
  <c r="AK120" i="22"/>
  <c r="AK121" i="22"/>
  <c r="AK122" i="22"/>
  <c r="AK123" i="22"/>
  <c r="AK124" i="22"/>
  <c r="AK125" i="22"/>
  <c r="AK126" i="22"/>
  <c r="AK127" i="22"/>
  <c r="AK128" i="22"/>
  <c r="AK129" i="22"/>
  <c r="AK130" i="22"/>
  <c r="AK131" i="22"/>
  <c r="AK132" i="22"/>
  <c r="AK133" i="22"/>
  <c r="AK134" i="22"/>
  <c r="AK135" i="22"/>
  <c r="AK136" i="22"/>
  <c r="AK137" i="22"/>
  <c r="AK138" i="22"/>
  <c r="AK139" i="22"/>
  <c r="AK140" i="22"/>
  <c r="AK141" i="22"/>
  <c r="AK142" i="22"/>
  <c r="AK143" i="22"/>
  <c r="AK144" i="22"/>
  <c r="AK145" i="22"/>
  <c r="AK146" i="22"/>
  <c r="AK147" i="22"/>
  <c r="AK148" i="22"/>
  <c r="AK149" i="22"/>
  <c r="AK150" i="22"/>
  <c r="AK151" i="22"/>
  <c r="AK152" i="22"/>
  <c r="AK3" i="20"/>
  <c r="AK4" i="20"/>
  <c r="AK5" i="20"/>
  <c r="AK6" i="20"/>
  <c r="AK7" i="20"/>
  <c r="AK8" i="20"/>
  <c r="AK9" i="20"/>
  <c r="AK10" i="20"/>
  <c r="AK11" i="20"/>
  <c r="AK12" i="20"/>
  <c r="AK13" i="20"/>
  <c r="AK14" i="20"/>
  <c r="AK15" i="20"/>
  <c r="AK16" i="20"/>
  <c r="AK17" i="20"/>
  <c r="AK18" i="20"/>
  <c r="AK19" i="20"/>
  <c r="AK20" i="20"/>
  <c r="AK21" i="20"/>
  <c r="AK22" i="20"/>
  <c r="AK23" i="20"/>
  <c r="AK24" i="20"/>
  <c r="AK25" i="20"/>
  <c r="AK26" i="20"/>
  <c r="AK27" i="20"/>
  <c r="AK28" i="20"/>
  <c r="AK29" i="20"/>
  <c r="AK30" i="20"/>
  <c r="AK31" i="20"/>
  <c r="AK32" i="20"/>
  <c r="AK33" i="20"/>
  <c r="AK34" i="20"/>
  <c r="AK35" i="20"/>
  <c r="AK36" i="20"/>
  <c r="AK37" i="20"/>
  <c r="AK38" i="20"/>
  <c r="AK39" i="20"/>
  <c r="AK40" i="20"/>
  <c r="AK41" i="20"/>
  <c r="AK42" i="20"/>
  <c r="AK43" i="20"/>
  <c r="AK44" i="20"/>
  <c r="AK45" i="20"/>
  <c r="AK46" i="20"/>
  <c r="AK47" i="20"/>
  <c r="AK48" i="20"/>
  <c r="AK49" i="20"/>
  <c r="AK50" i="20"/>
  <c r="AK2" i="20"/>
  <c r="AK19" i="23"/>
  <c r="AK20" i="23"/>
  <c r="AK21" i="23"/>
  <c r="AK22" i="23"/>
  <c r="AK23" i="23"/>
  <c r="AK24" i="23"/>
  <c r="AK25" i="23"/>
  <c r="AK26" i="23"/>
  <c r="AK27" i="23"/>
  <c r="AK28" i="23"/>
  <c r="AK29" i="23"/>
  <c r="AK30" i="23"/>
  <c r="AK31" i="23"/>
  <c r="AK32" i="23"/>
  <c r="AK33" i="23"/>
  <c r="AK34" i="23"/>
  <c r="AK35" i="23"/>
  <c r="AK36" i="23"/>
  <c r="AK37" i="23"/>
  <c r="AK38" i="23"/>
  <c r="AK39" i="23"/>
  <c r="AK40" i="23"/>
  <c r="AK41" i="23"/>
  <c r="AK42" i="23"/>
  <c r="AK43" i="23"/>
  <c r="AK44" i="23"/>
  <c r="AK45" i="23"/>
  <c r="AK46" i="23"/>
  <c r="AK47" i="23"/>
  <c r="AK48" i="23"/>
  <c r="AK49" i="23"/>
  <c r="AK50" i="23"/>
  <c r="AK51" i="23"/>
  <c r="AK52" i="23"/>
  <c r="AK53" i="23"/>
  <c r="AK54" i="23"/>
  <c r="AK55" i="23"/>
  <c r="AK56" i="23"/>
  <c r="AK57" i="23"/>
  <c r="AK58" i="23"/>
  <c r="AK59" i="23"/>
  <c r="AK60" i="23"/>
  <c r="AK61" i="23"/>
  <c r="AK62" i="23"/>
  <c r="AK63" i="23"/>
  <c r="AK64" i="23"/>
  <c r="AK65" i="23"/>
  <c r="AK66" i="23"/>
  <c r="AK67" i="23"/>
  <c r="AK68" i="23"/>
  <c r="AK69" i="23"/>
  <c r="AK70" i="23"/>
  <c r="AK71" i="23"/>
  <c r="AK72" i="23"/>
  <c r="AK73" i="23"/>
  <c r="AK74" i="23"/>
  <c r="AK75" i="23"/>
  <c r="AK76" i="23"/>
  <c r="AK77" i="23"/>
  <c r="AK78" i="23"/>
  <c r="AK79" i="23"/>
  <c r="AK80" i="23"/>
  <c r="AK81" i="23"/>
  <c r="AK82" i="23"/>
  <c r="AK83" i="23"/>
  <c r="AK84" i="23"/>
  <c r="AK85" i="23"/>
  <c r="AK86" i="23"/>
  <c r="AK87" i="23"/>
  <c r="AK88" i="23"/>
  <c r="AK89" i="23"/>
  <c r="AK90" i="23"/>
  <c r="AK91" i="23"/>
  <c r="AK92" i="23"/>
  <c r="AK93" i="23"/>
  <c r="AK94" i="23"/>
  <c r="AK95" i="23"/>
  <c r="AK96" i="23"/>
  <c r="AK97" i="23"/>
  <c r="AK98" i="23"/>
  <c r="AK99" i="23"/>
  <c r="AK100" i="23"/>
  <c r="AK101" i="23"/>
  <c r="AK102" i="23"/>
  <c r="AK103" i="23"/>
  <c r="AK104" i="23"/>
  <c r="AK105" i="23"/>
  <c r="AK106" i="23"/>
  <c r="AK107" i="23"/>
  <c r="AK108" i="23"/>
  <c r="AK109" i="23"/>
  <c r="AK110" i="23"/>
  <c r="AK111" i="23"/>
  <c r="AK112" i="23"/>
  <c r="AK113" i="23"/>
  <c r="AK114" i="23"/>
  <c r="AK115" i="23"/>
  <c r="AK116" i="23"/>
  <c r="AK117" i="23"/>
  <c r="AK118" i="23"/>
  <c r="AK119" i="23"/>
  <c r="AK120" i="23"/>
  <c r="AK121" i="23"/>
  <c r="AK122" i="23"/>
  <c r="AK123" i="23"/>
  <c r="AK128" i="23"/>
  <c r="AK133" i="23"/>
  <c r="AK134" i="23"/>
  <c r="AK135" i="23"/>
  <c r="AK136" i="23"/>
  <c r="AK137" i="23"/>
  <c r="AK138" i="23"/>
  <c r="AK139" i="23"/>
  <c r="AK140" i="23"/>
  <c r="AK141" i="23"/>
  <c r="AK142" i="23"/>
  <c r="AK143" i="23"/>
  <c r="AK144" i="23"/>
  <c r="AK145" i="23"/>
  <c r="AK146" i="23"/>
  <c r="AK147" i="23"/>
  <c r="AK148" i="23"/>
  <c r="AK149" i="23"/>
  <c r="AK150" i="23"/>
  <c r="AK151" i="23"/>
  <c r="AK152" i="23"/>
  <c r="AK153" i="23"/>
  <c r="AK154" i="23"/>
  <c r="AK155" i="23"/>
  <c r="AK156" i="23"/>
  <c r="AK157" i="23"/>
  <c r="AK158" i="23"/>
  <c r="AK159" i="23"/>
  <c r="AK160" i="23"/>
  <c r="AK161" i="23"/>
  <c r="AK162" i="23"/>
  <c r="AK163" i="23"/>
  <c r="AK164" i="23"/>
  <c r="AK165" i="23"/>
  <c r="AK166" i="23"/>
  <c r="AK167" i="23"/>
  <c r="AK168" i="23"/>
  <c r="AK169" i="23"/>
  <c r="AK170" i="23"/>
  <c r="AK171" i="23"/>
  <c r="AK172" i="23"/>
  <c r="AK173" i="23"/>
  <c r="AK174" i="23"/>
  <c r="AK175" i="23"/>
  <c r="AK176" i="23"/>
  <c r="AK177" i="23"/>
  <c r="AK178" i="23"/>
  <c r="AK179" i="23"/>
  <c r="AK180" i="23"/>
  <c r="AK181" i="23"/>
  <c r="AK182" i="23"/>
  <c r="AK183" i="23"/>
  <c r="AK184" i="23"/>
  <c r="AK185" i="23"/>
  <c r="AK186" i="23"/>
  <c r="AK187" i="23"/>
  <c r="AK188" i="23"/>
  <c r="AK189" i="23"/>
  <c r="AK190" i="23"/>
  <c r="AK191" i="23"/>
  <c r="AK192" i="23"/>
  <c r="AK193" i="23"/>
  <c r="AK18" i="23"/>
  <c r="AK2" i="12"/>
  <c r="AK3" i="12"/>
  <c r="AK4" i="12"/>
  <c r="AK5" i="12"/>
  <c r="AK6" i="12"/>
  <c r="AK7" i="12"/>
  <c r="AK8" i="12"/>
  <c r="AK9" i="12"/>
  <c r="AK10" i="12"/>
  <c r="AK11" i="12"/>
  <c r="AK12" i="12"/>
  <c r="AK13" i="12"/>
  <c r="N204" i="16" l="1"/>
  <c r="S220" i="16"/>
  <c r="D220" i="16"/>
  <c r="AR204" i="16"/>
  <c r="N220" i="16"/>
  <c r="AC204" i="16"/>
  <c r="X204" i="16"/>
  <c r="AH204" i="16"/>
  <c r="S204" i="16"/>
  <c r="I204" i="16"/>
  <c r="D204" i="16"/>
  <c r="I220" i="16"/>
  <c r="AI152" i="22"/>
  <c r="AI50" i="20"/>
  <c r="AI150" i="22"/>
  <c r="AI151" i="22"/>
  <c r="AI2" i="22"/>
  <c r="AI3" i="22"/>
  <c r="AI4" i="22"/>
  <c r="AI5" i="22"/>
  <c r="AI6" i="22"/>
  <c r="AI7" i="22"/>
  <c r="AI8" i="22"/>
  <c r="AI9" i="22"/>
  <c r="AI10" i="22"/>
  <c r="AI11" i="22"/>
  <c r="AI12" i="22"/>
  <c r="AI13" i="22"/>
  <c r="AI14" i="22"/>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93" i="22"/>
  <c r="AI94" i="22"/>
  <c r="AI95" i="22"/>
  <c r="AI96" i="22"/>
  <c r="AI97" i="22"/>
  <c r="AI98" i="22"/>
  <c r="AI99" i="22"/>
  <c r="AI100" i="22"/>
  <c r="AI101" i="22"/>
  <c r="AI102" i="22"/>
  <c r="AI103" i="22"/>
  <c r="AI104" i="22"/>
  <c r="AI105" i="22"/>
  <c r="AI106" i="22"/>
  <c r="AI107" i="22"/>
  <c r="AI108" i="22"/>
  <c r="AI109" i="22"/>
  <c r="AI110" i="22"/>
  <c r="AI111" i="22"/>
  <c r="AI112" i="22"/>
  <c r="AI113" i="22"/>
  <c r="AI114" i="22"/>
  <c r="AI115" i="22"/>
  <c r="AI116" i="22"/>
  <c r="AI117" i="22"/>
  <c r="AI118" i="22"/>
  <c r="AI119" i="22"/>
  <c r="AI120" i="22"/>
  <c r="AI121" i="22"/>
  <c r="AI122" i="22"/>
  <c r="AI123" i="22"/>
  <c r="AI124" i="22"/>
  <c r="AI125" i="22"/>
  <c r="AI126" i="22"/>
  <c r="AI127" i="22"/>
  <c r="AI128" i="22"/>
  <c r="AI129" i="22"/>
  <c r="AI130" i="22"/>
  <c r="AI131" i="22"/>
  <c r="AI132" i="22"/>
  <c r="AI133" i="22"/>
  <c r="AI134" i="22"/>
  <c r="AI135" i="22"/>
  <c r="AI136" i="22"/>
  <c r="AI137" i="22"/>
  <c r="AI138" i="22"/>
  <c r="AI139" i="22"/>
  <c r="AI140" i="22"/>
  <c r="AI141" i="22"/>
  <c r="AI142" i="22"/>
  <c r="AI143" i="22"/>
  <c r="AI144" i="22"/>
  <c r="AI145" i="22"/>
  <c r="AI146" i="22"/>
  <c r="AI147" i="22"/>
  <c r="AI148" i="22"/>
  <c r="AI149" i="22"/>
  <c r="AI3" i="20"/>
  <c r="AI4" i="20"/>
  <c r="AI5" i="20"/>
  <c r="AI6" i="20"/>
  <c r="AI7" i="20"/>
  <c r="AI8" i="20"/>
  <c r="AI9" i="20"/>
  <c r="AI10" i="20"/>
  <c r="AI11" i="20"/>
  <c r="AI12" i="20"/>
  <c r="AI13" i="20"/>
  <c r="AI14" i="20"/>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2" i="20"/>
  <c r="AI19" i="23"/>
  <c r="AI20" i="23"/>
  <c r="AI21" i="23"/>
  <c r="AI22" i="23"/>
  <c r="AI23" i="23"/>
  <c r="AI24" i="23"/>
  <c r="AI25" i="23"/>
  <c r="AI26" i="23"/>
  <c r="AI27" i="23"/>
  <c r="AI28" i="23"/>
  <c r="AI29" i="23"/>
  <c r="AI30" i="23"/>
  <c r="AI31" i="23"/>
  <c r="AI32" i="23"/>
  <c r="AI33" i="23"/>
  <c r="AI34" i="23"/>
  <c r="AI35" i="23"/>
  <c r="AI36" i="23"/>
  <c r="AI37" i="23"/>
  <c r="AI38" i="23"/>
  <c r="AI39" i="23"/>
  <c r="AI40" i="23"/>
  <c r="AI41" i="23"/>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93" i="23"/>
  <c r="AI94" i="23"/>
  <c r="AI95" i="23"/>
  <c r="AI96" i="23"/>
  <c r="AI97" i="23"/>
  <c r="AI98" i="23"/>
  <c r="AI99" i="23"/>
  <c r="AI100" i="23"/>
  <c r="AI101" i="23"/>
  <c r="AI102" i="23"/>
  <c r="AI103" i="23"/>
  <c r="AI104" i="23"/>
  <c r="AI105" i="23"/>
  <c r="AI106" i="23"/>
  <c r="AI107" i="23"/>
  <c r="AI108" i="23"/>
  <c r="AI109" i="23"/>
  <c r="AI110" i="23"/>
  <c r="AI111" i="23"/>
  <c r="AI112" i="23"/>
  <c r="AI113" i="23"/>
  <c r="AI114" i="23"/>
  <c r="AI115" i="23"/>
  <c r="AI116" i="23"/>
  <c r="AI117" i="23"/>
  <c r="AI118" i="23"/>
  <c r="AI119" i="23"/>
  <c r="AI120" i="23"/>
  <c r="AI121" i="23"/>
  <c r="AI122" i="23"/>
  <c r="AI123" i="23"/>
  <c r="AI128" i="23"/>
  <c r="AI133" i="23"/>
  <c r="AI134" i="23"/>
  <c r="AI135" i="23"/>
  <c r="AI136" i="23"/>
  <c r="AI137" i="23"/>
  <c r="AI138" i="23"/>
  <c r="AI139" i="23"/>
  <c r="AI140" i="23"/>
  <c r="AI141" i="23"/>
  <c r="AI142" i="23"/>
  <c r="AI143" i="23"/>
  <c r="AI144" i="23"/>
  <c r="AI145" i="23"/>
  <c r="AI146" i="23"/>
  <c r="AI147" i="23"/>
  <c r="AI148" i="23"/>
  <c r="AI149" i="23"/>
  <c r="AI150" i="23"/>
  <c r="AI151" i="23"/>
  <c r="AI152" i="23"/>
  <c r="AI153" i="23"/>
  <c r="AI154" i="23"/>
  <c r="AI155" i="23"/>
  <c r="AI156" i="23"/>
  <c r="AI157" i="23"/>
  <c r="AI158" i="23"/>
  <c r="AI159" i="23"/>
  <c r="AI160" i="23"/>
  <c r="AI161" i="23"/>
  <c r="AI162" i="23"/>
  <c r="AI163" i="23"/>
  <c r="AI164" i="23"/>
  <c r="AI165" i="23"/>
  <c r="AI166" i="23"/>
  <c r="AI167" i="23"/>
  <c r="AI168" i="23"/>
  <c r="AI169" i="23"/>
  <c r="AI170" i="23"/>
  <c r="AI171" i="23"/>
  <c r="AI172" i="23"/>
  <c r="AI173" i="23"/>
  <c r="AI174" i="23"/>
  <c r="AI175" i="23"/>
  <c r="AI176" i="23"/>
  <c r="AI177" i="23"/>
  <c r="AI178" i="23"/>
  <c r="AI179" i="23"/>
  <c r="AI180" i="23"/>
  <c r="AI181" i="23"/>
  <c r="AI182" i="23"/>
  <c r="AI183" i="23"/>
  <c r="AI184" i="23"/>
  <c r="AI185" i="23"/>
  <c r="AI186" i="23"/>
  <c r="AI187" i="23"/>
  <c r="AI188" i="23"/>
  <c r="AI189" i="23"/>
  <c r="AI190" i="23"/>
  <c r="AI191" i="23"/>
  <c r="AI192" i="23"/>
  <c r="AI193" i="23"/>
  <c r="AI18" i="23"/>
  <c r="AI2" i="12"/>
  <c r="AI3" i="12"/>
  <c r="AI4" i="12"/>
  <c r="AI5" i="12"/>
  <c r="AI6" i="12"/>
  <c r="AI7" i="12"/>
  <c r="AI8" i="12"/>
  <c r="AI9" i="12"/>
  <c r="AI10" i="12"/>
  <c r="AI11" i="12"/>
  <c r="AI12" i="12"/>
  <c r="AI13" i="12"/>
  <c r="X80" i="16"/>
  <c r="X81" i="16"/>
  <c r="X82" i="16"/>
  <c r="X83" i="16"/>
  <c r="X84" i="16"/>
  <c r="X85" i="16"/>
  <c r="X86" i="16"/>
  <c r="X87" i="16"/>
  <c r="X88" i="16"/>
  <c r="S80" i="16"/>
  <c r="S86" i="16"/>
  <c r="N80" i="16"/>
  <c r="N81" i="16"/>
  <c r="N82" i="16"/>
  <c r="N83" i="16"/>
  <c r="N84" i="16"/>
  <c r="N85" i="16"/>
  <c r="N88" i="16"/>
  <c r="N89" i="16"/>
  <c r="N79" i="16"/>
  <c r="R371" i="81"/>
  <c r="R241" i="81"/>
  <c r="R353" i="81"/>
  <c r="R160" i="81"/>
  <c r="R163" i="81"/>
  <c r="R8" i="81"/>
  <c r="R183" i="81"/>
  <c r="R135" i="81"/>
  <c r="R116" i="81"/>
  <c r="R91" i="81"/>
  <c r="R204" i="81"/>
  <c r="R5" i="81"/>
  <c r="R274" i="81"/>
  <c r="R140" i="81"/>
  <c r="R179" i="81"/>
  <c r="R249" i="81"/>
  <c r="R25" i="81"/>
  <c r="R303" i="81"/>
  <c r="R67" i="81"/>
  <c r="R291" i="81"/>
  <c r="R327" i="81"/>
  <c r="R66" i="81"/>
  <c r="R380" i="81"/>
  <c r="R42" i="81"/>
  <c r="R90" i="81"/>
  <c r="R4" i="81"/>
  <c r="R273" i="81"/>
  <c r="R118" i="81"/>
  <c r="R175" i="81"/>
  <c r="R311" i="81"/>
  <c r="R155" i="81"/>
  <c r="R47" i="81"/>
  <c r="R200" i="81"/>
  <c r="R138" i="81"/>
  <c r="R266" i="81"/>
  <c r="R141" i="81"/>
  <c r="R70" i="81"/>
  <c r="R310" i="81"/>
  <c r="R68" i="81"/>
  <c r="R284" i="81"/>
  <c r="R313" i="81"/>
  <c r="R293" i="81"/>
  <c r="R65" i="81"/>
  <c r="R286" i="81"/>
  <c r="R186" i="81"/>
  <c r="R43" i="81"/>
  <c r="R224" i="81"/>
  <c r="R88" i="81"/>
  <c r="R115" i="81"/>
  <c r="R207" i="81"/>
  <c r="R41" i="81"/>
  <c r="R379" i="81"/>
  <c r="R246" i="81"/>
  <c r="R238" i="81"/>
  <c r="R307" i="81"/>
  <c r="R347" i="81"/>
  <c r="R137" i="81"/>
  <c r="R267" i="81"/>
  <c r="R89" i="81"/>
  <c r="R182" i="81"/>
  <c r="R223" i="81"/>
  <c r="R33" i="81"/>
  <c r="R27" i="81"/>
  <c r="R156" i="81"/>
  <c r="R157" i="81"/>
  <c r="R93" i="81"/>
  <c r="R244" i="81"/>
  <c r="R287" i="81"/>
  <c r="R132" i="81"/>
  <c r="R11" i="81"/>
  <c r="R334" i="81"/>
  <c r="R292" i="81"/>
  <c r="R333" i="81"/>
  <c r="R7" i="81"/>
  <c r="R265" i="81"/>
  <c r="R203" i="81"/>
  <c r="R222" i="81"/>
  <c r="R201" i="81"/>
  <c r="R111" i="81"/>
  <c r="R271" i="81"/>
  <c r="R326" i="81"/>
  <c r="R324" i="81"/>
  <c r="R205" i="81"/>
  <c r="R288" i="81"/>
  <c r="R283" i="81"/>
  <c r="R369" i="81"/>
  <c r="R197" i="81"/>
  <c r="R314" i="81"/>
  <c r="R52" i="81"/>
  <c r="R373" i="81"/>
  <c r="R245" i="81"/>
  <c r="R202" i="81"/>
  <c r="R335" i="81"/>
  <c r="R309" i="81"/>
  <c r="R242" i="81"/>
  <c r="R344" i="81"/>
  <c r="R142" i="81"/>
  <c r="R272" i="81"/>
  <c r="R34" i="81"/>
  <c r="R113" i="81"/>
  <c r="R219" i="81"/>
  <c r="R12" i="81"/>
  <c r="R10" i="81"/>
  <c r="R28" i="81"/>
  <c r="R94" i="81"/>
  <c r="R220" i="81"/>
  <c r="R107" i="81"/>
  <c r="R243" i="81"/>
  <c r="R162" i="81"/>
  <c r="R263" i="81"/>
  <c r="R270" i="81"/>
  <c r="R248" i="81"/>
  <c r="R63" i="81"/>
  <c r="R376" i="81"/>
  <c r="R377" i="81"/>
  <c r="R95" i="81"/>
  <c r="R45" i="81"/>
  <c r="R206" i="81"/>
  <c r="R306" i="81"/>
  <c r="R31" i="81"/>
  <c r="R196" i="81"/>
  <c r="R351" i="81"/>
  <c r="R176" i="81"/>
  <c r="R374" i="81"/>
  <c r="R32" i="81"/>
  <c r="R110" i="81"/>
  <c r="R62" i="81"/>
  <c r="R109" i="81"/>
  <c r="R226" i="81"/>
  <c r="R343" i="81"/>
  <c r="R378" i="81"/>
  <c r="R199" i="81"/>
  <c r="R375" i="81"/>
  <c r="R44" i="81"/>
  <c r="R350" i="81"/>
  <c r="R345" i="81"/>
  <c r="R332" i="81"/>
  <c r="R305" i="81"/>
  <c r="R136" i="81"/>
  <c r="R349" i="81"/>
  <c r="R325" i="81"/>
  <c r="R117" i="81"/>
  <c r="R330" i="81"/>
  <c r="R26" i="81"/>
  <c r="R372" i="81"/>
  <c r="R69" i="81"/>
  <c r="R331" i="81"/>
  <c r="R181" i="81"/>
  <c r="R198" i="81"/>
  <c r="R247" i="81"/>
  <c r="R161" i="81"/>
  <c r="R285" i="81"/>
  <c r="R71" i="81"/>
  <c r="R218" i="81"/>
  <c r="R139" i="81"/>
  <c r="R221" i="81"/>
  <c r="R216" i="81"/>
  <c r="R23" i="81"/>
  <c r="R3" i="81"/>
  <c r="R49" i="81"/>
  <c r="R108" i="81"/>
  <c r="R329" i="81"/>
  <c r="R239" i="81"/>
  <c r="R96" i="81"/>
  <c r="R290" i="81"/>
  <c r="R134" i="81"/>
  <c r="R85" i="81"/>
  <c r="R48" i="81"/>
  <c r="R13" i="81"/>
  <c r="R158" i="81"/>
  <c r="R304" i="81"/>
  <c r="R217" i="81"/>
  <c r="R9" i="81"/>
  <c r="R73" i="81"/>
  <c r="R159" i="81"/>
  <c r="R29" i="81"/>
  <c r="R50" i="81"/>
  <c r="R227" i="81"/>
  <c r="R294" i="81"/>
  <c r="R370" i="81"/>
  <c r="R46" i="81"/>
  <c r="R289" i="81"/>
  <c r="R185" i="81"/>
  <c r="R178" i="81"/>
  <c r="R114" i="81"/>
  <c r="R143" i="81"/>
  <c r="R225" i="81"/>
  <c r="R269" i="81"/>
  <c r="R24" i="81"/>
  <c r="R92" i="81"/>
  <c r="R180" i="81"/>
  <c r="R328" i="81"/>
  <c r="R268" i="81"/>
  <c r="R312" i="81"/>
  <c r="R152" i="81"/>
  <c r="R30" i="81"/>
  <c r="R72" i="81"/>
  <c r="R112" i="81"/>
  <c r="R346" i="81"/>
  <c r="R6" i="81"/>
  <c r="R154" i="81"/>
  <c r="R264" i="81"/>
  <c r="R133" i="81"/>
  <c r="R153" i="81"/>
  <c r="R308" i="81"/>
  <c r="R354" i="81"/>
  <c r="R51" i="81"/>
  <c r="R64" i="81"/>
  <c r="R87" i="81"/>
  <c r="R240" i="81"/>
  <c r="R352" i="81"/>
  <c r="R2" i="81"/>
  <c r="R86" i="81"/>
  <c r="R348" i="81"/>
  <c r="R184" i="81"/>
  <c r="R177" i="81"/>
  <c r="I125" i="16" l="1"/>
  <c r="I103" i="16"/>
  <c r="I122" i="16"/>
  <c r="S128" i="16"/>
  <c r="D107" i="16"/>
  <c r="AR101" i="16"/>
  <c r="AM105" i="16"/>
  <c r="N103" i="16"/>
  <c r="AR105" i="16"/>
  <c r="I111" i="16"/>
  <c r="S122" i="16"/>
  <c r="X102" i="16"/>
  <c r="N108" i="16"/>
  <c r="AC104" i="16"/>
  <c r="AH104" i="16"/>
  <c r="AH112" i="16"/>
  <c r="S111" i="16"/>
  <c r="D125" i="16"/>
  <c r="AC105" i="16"/>
  <c r="AC109" i="16"/>
  <c r="X123" i="16"/>
  <c r="AC125" i="16"/>
  <c r="X119" i="16"/>
  <c r="AH106" i="16"/>
  <c r="AC126" i="16"/>
  <c r="D105" i="16"/>
  <c r="AR107" i="16"/>
  <c r="AC119" i="16"/>
  <c r="N127" i="16"/>
  <c r="X110" i="16"/>
  <c r="I121" i="16"/>
  <c r="D123" i="16"/>
  <c r="D109" i="16"/>
  <c r="D111" i="16"/>
  <c r="X112" i="16"/>
  <c r="AM101" i="16"/>
  <c r="S127" i="16"/>
  <c r="D118" i="16"/>
  <c r="S120" i="16"/>
  <c r="I109" i="16"/>
  <c r="D121" i="16"/>
  <c r="N105" i="16"/>
  <c r="S123" i="16"/>
  <c r="AR106" i="16"/>
  <c r="AH107" i="16"/>
  <c r="AC106" i="16"/>
  <c r="AC112" i="16"/>
  <c r="N123" i="16"/>
  <c r="S108" i="16"/>
  <c r="S101" i="16"/>
  <c r="AM106" i="16"/>
  <c r="I123" i="16"/>
  <c r="N117" i="16"/>
  <c r="I127" i="16"/>
  <c r="AH101" i="16"/>
  <c r="I107" i="16"/>
  <c r="AC108" i="16"/>
  <c r="D128" i="16"/>
  <c r="S126" i="16"/>
  <c r="N104" i="16"/>
  <c r="I120" i="16"/>
  <c r="I117" i="16"/>
  <c r="D103" i="16"/>
  <c r="D122" i="16"/>
  <c r="D106" i="16"/>
  <c r="AH105" i="16"/>
  <c r="S104" i="16"/>
  <c r="N111" i="16"/>
  <c r="I104" i="16"/>
  <c r="AC111" i="16"/>
  <c r="I106" i="16"/>
  <c r="AR103" i="16"/>
  <c r="N107" i="16"/>
  <c r="I102" i="16"/>
  <c r="AC128" i="16"/>
  <c r="X128" i="16"/>
  <c r="AR102" i="16"/>
  <c r="S106" i="16"/>
  <c r="X101" i="16"/>
  <c r="S103" i="16"/>
  <c r="N128" i="16"/>
  <c r="X127" i="16"/>
  <c r="AC102" i="16"/>
  <c r="X111" i="16"/>
  <c r="I105" i="16"/>
  <c r="S102" i="16"/>
  <c r="N101" i="16"/>
  <c r="I112" i="16"/>
  <c r="D110" i="16"/>
  <c r="X103" i="16"/>
  <c r="AH108" i="16"/>
  <c r="N102" i="16"/>
  <c r="I118" i="16"/>
  <c r="AC122" i="16"/>
  <c r="S124" i="16"/>
  <c r="S112" i="16"/>
  <c r="I119" i="16"/>
  <c r="AM110" i="16"/>
  <c r="N121" i="16"/>
  <c r="D108" i="16"/>
  <c r="AM109" i="16"/>
  <c r="X105" i="16"/>
  <c r="AC124" i="16"/>
  <c r="X107" i="16"/>
  <c r="N119" i="16"/>
  <c r="S105" i="16"/>
  <c r="I124" i="16"/>
  <c r="AC127" i="16"/>
  <c r="N125" i="16"/>
  <c r="I101" i="16"/>
  <c r="AM111" i="16"/>
  <c r="AH103" i="16"/>
  <c r="D101" i="16"/>
  <c r="D126" i="16"/>
  <c r="N118" i="16"/>
  <c r="AM104" i="16"/>
  <c r="AR112" i="16"/>
  <c r="X117" i="16"/>
  <c r="N124" i="16"/>
  <c r="AC123" i="16"/>
  <c r="X121" i="16"/>
  <c r="D120" i="16"/>
  <c r="D127" i="16"/>
  <c r="D124" i="16"/>
  <c r="X118" i="16"/>
  <c r="S119" i="16"/>
  <c r="AM112" i="16"/>
  <c r="AC121" i="16"/>
  <c r="AC103" i="16"/>
  <c r="AR108" i="16"/>
  <c r="X109" i="16"/>
  <c r="AH110" i="16"/>
  <c r="S117" i="16"/>
  <c r="N109" i="16"/>
  <c r="S118" i="16"/>
  <c r="AC117" i="16"/>
  <c r="N112" i="16"/>
  <c r="AH109" i="16"/>
  <c r="X125" i="16"/>
  <c r="D119" i="16"/>
  <c r="AR104" i="16"/>
  <c r="AC118" i="16"/>
  <c r="AM103" i="16"/>
  <c r="AH111" i="16"/>
  <c r="N110" i="16"/>
  <c r="I126" i="16"/>
  <c r="AM108" i="16"/>
  <c r="X104" i="16"/>
  <c r="D117" i="16"/>
  <c r="AR110" i="16"/>
  <c r="D102" i="16"/>
  <c r="AC101" i="16"/>
  <c r="AM107" i="16"/>
  <c r="X122" i="16"/>
  <c r="S125" i="16"/>
  <c r="AR109" i="16"/>
  <c r="N106" i="16"/>
  <c r="S121" i="16"/>
  <c r="S107" i="16"/>
  <c r="I110" i="16"/>
  <c r="N120" i="16"/>
  <c r="X124" i="16"/>
  <c r="X126" i="16"/>
  <c r="AM117" i="16"/>
  <c r="AC107" i="16"/>
  <c r="AR111" i="16"/>
  <c r="AM102" i="16"/>
  <c r="X120" i="16"/>
  <c r="X106" i="16"/>
  <c r="S109" i="16"/>
  <c r="I108" i="16"/>
  <c r="D112" i="16"/>
  <c r="AC110" i="16"/>
  <c r="S110" i="16"/>
  <c r="X108" i="16"/>
  <c r="AH102" i="16"/>
  <c r="I128" i="16"/>
  <c r="N122" i="16"/>
  <c r="N126" i="16"/>
  <c r="D104" i="16"/>
  <c r="AC120" i="16"/>
  <c r="AH117" i="16"/>
  <c r="X145" i="16"/>
  <c r="AH121" i="16"/>
  <c r="AM125" i="16"/>
  <c r="AM121" i="16"/>
  <c r="AH125" i="16"/>
  <c r="AH118" i="16"/>
  <c r="AH122" i="16"/>
  <c r="AH126" i="16"/>
  <c r="AM118" i="16"/>
  <c r="AM122" i="16"/>
  <c r="AM126" i="16"/>
  <c r="AH119" i="16"/>
  <c r="AH123" i="16"/>
  <c r="AH127" i="16"/>
  <c r="AM119" i="16"/>
  <c r="AM123" i="16"/>
  <c r="AM127" i="16"/>
  <c r="AH120" i="16"/>
  <c r="AH124" i="16"/>
  <c r="AH128" i="16"/>
  <c r="AM120" i="16"/>
  <c r="AM124" i="16"/>
  <c r="AM128" i="16"/>
  <c r="AM79" i="16"/>
  <c r="AM80" i="16"/>
  <c r="AM81" i="16"/>
  <c r="AM82" i="16"/>
  <c r="AM83" i="16"/>
  <c r="AM84" i="16"/>
  <c r="AM85" i="16"/>
  <c r="AM86" i="16"/>
  <c r="AM87" i="16"/>
  <c r="AM88" i="16"/>
  <c r="AM89" i="16"/>
  <c r="AM90" i="16"/>
  <c r="I90" i="16"/>
  <c r="I89" i="16"/>
  <c r="I88" i="16"/>
  <c r="I87" i="16"/>
  <c r="I86" i="16"/>
  <c r="I85" i="16"/>
  <c r="I84" i="16"/>
  <c r="I83" i="16"/>
  <c r="I82" i="16"/>
  <c r="I81" i="16"/>
  <c r="I80" i="16"/>
  <c r="I79" i="16"/>
  <c r="N90" i="16"/>
  <c r="N87" i="16"/>
  <c r="N86" i="16"/>
  <c r="AH90" i="16"/>
  <c r="AH89" i="16"/>
  <c r="AH88" i="16"/>
  <c r="AH87" i="16"/>
  <c r="AH86" i="16"/>
  <c r="AH85" i="16"/>
  <c r="AH84" i="16"/>
  <c r="AH83" i="16"/>
  <c r="AH82" i="16"/>
  <c r="AH81" i="16"/>
  <c r="AH80" i="16"/>
  <c r="AH79" i="16"/>
  <c r="AC90" i="16"/>
  <c r="AC89" i="16"/>
  <c r="AC88" i="16"/>
  <c r="AC87" i="16"/>
  <c r="AC86" i="16"/>
  <c r="AC85" i="16"/>
  <c r="AC84" i="16"/>
  <c r="AC83" i="16"/>
  <c r="AC82" i="16"/>
  <c r="AC81" i="16"/>
  <c r="AC80" i="16"/>
  <c r="AC79" i="16"/>
  <c r="X90" i="16"/>
  <c r="X89" i="16"/>
  <c r="X79" i="16"/>
  <c r="S87" i="16"/>
  <c r="S88" i="16"/>
  <c r="S89" i="16"/>
  <c r="S90" i="16"/>
  <c r="S81" i="16"/>
  <c r="S82" i="16"/>
  <c r="S83" i="16"/>
  <c r="S84" i="16"/>
  <c r="S85" i="16"/>
  <c r="S79" i="16"/>
  <c r="N74" i="16"/>
  <c r="N73" i="16"/>
  <c r="N72" i="16"/>
  <c r="N71" i="16"/>
  <c r="N70" i="16"/>
  <c r="N69" i="16"/>
  <c r="N68" i="16"/>
  <c r="N67" i="16"/>
  <c r="N66" i="16"/>
  <c r="N65" i="16"/>
  <c r="N64" i="16"/>
  <c r="N63" i="16"/>
  <c r="S63" i="16"/>
  <c r="S74" i="16"/>
  <c r="S73" i="16"/>
  <c r="S72" i="16"/>
  <c r="S71" i="16"/>
  <c r="S70" i="16"/>
  <c r="S69" i="16"/>
  <c r="S68" i="16"/>
  <c r="S67" i="16"/>
  <c r="S66" i="16"/>
  <c r="S65" i="16"/>
  <c r="S64" i="16"/>
  <c r="I74" i="16"/>
  <c r="I73" i="16"/>
  <c r="I72" i="16"/>
  <c r="I71" i="16"/>
  <c r="I70" i="16"/>
  <c r="I69" i="16"/>
  <c r="I68" i="16"/>
  <c r="I67" i="16"/>
  <c r="I66" i="16"/>
  <c r="I65" i="16"/>
  <c r="I64" i="16"/>
  <c r="S129" i="16" l="1"/>
  <c r="N91" i="16"/>
  <c r="AC129" i="16"/>
  <c r="I75" i="16"/>
  <c r="S91" i="16"/>
  <c r="X91" i="16"/>
  <c r="N129" i="16"/>
  <c r="AM113" i="16"/>
  <c r="S75" i="16"/>
  <c r="N75" i="16"/>
  <c r="AH91" i="16"/>
  <c r="I91" i="16"/>
  <c r="AM91" i="16"/>
  <c r="X129" i="16"/>
  <c r="D129" i="16"/>
  <c r="AC113" i="16"/>
  <c r="I113" i="16"/>
  <c r="AH129" i="16"/>
  <c r="X113" i="16"/>
  <c r="AC91" i="16"/>
  <c r="AM129" i="16"/>
  <c r="N113" i="16"/>
  <c r="I129" i="16"/>
  <c r="AR113" i="16"/>
  <c r="S113" i="16"/>
  <c r="D113" i="16"/>
  <c r="AH113" i="16"/>
  <c r="E3" i="70" l="1"/>
  <c r="G3" i="70" s="1"/>
  <c r="E3" i="69"/>
  <c r="G3" i="69" s="1"/>
  <c r="E3" i="68"/>
  <c r="E3" i="67"/>
  <c r="E3" i="66"/>
  <c r="E3" i="65"/>
  <c r="E3" i="64"/>
  <c r="E3" i="63"/>
  <c r="E3" i="62" l="1"/>
  <c r="E3" i="61"/>
  <c r="E3" i="60"/>
  <c r="E3" i="59"/>
  <c r="G3" i="59" s="1"/>
  <c r="E10" i="53" l="1"/>
  <c r="F10" i="53" s="1"/>
  <c r="E4" i="52"/>
  <c r="E5" i="53"/>
  <c r="E2" i="53" l="1"/>
  <c r="J3" i="53" s="1"/>
  <c r="E2" i="52"/>
  <c r="F2" i="52" s="1"/>
  <c r="J4" i="5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tc={9005C4CC-8F46-4BD7-B6BD-D6D6A8C653AD}</author>
  </authors>
  <commentList>
    <comment ref="E11" authorId="0" shapeId="0" xr:uid="{9005C4CC-8F46-4BD7-B6BD-D6D6A8C653AD}">
      <text>
        <t>[Threaded comment]
Your version of Excel allows you to read this threaded comment; however, any edits to it will get removed if the file is opened in a newer version of Excel. Learn more: https://go.microsoft.com/fwlink/?linkid=870924
Comment:
    Tracker updated 11 Mar 24
Reply:
    Hiyasmin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58D87DF-DD6C-420D-807C-2F9C4DC9A099}" keepAlive="1" name="Query - dash" description="Connection to the 'dash' query in the workbook." type="5" refreshedVersion="8" background="1" saveData="1">
    <dbPr connection="Provider=Microsoft.Mashup.OleDb.1;Data Source=$Workbook$;Location=dash;Extended Properties=&quot;&quot;" command="SELECT * FROM [dash]"/>
  </connection>
  <connection id="2" xr16:uid="{71E92FB5-D943-4E4B-BFDE-7775EAA2D167}" keepAlive="1" name="Query - Data dashboard" description="Connection to the 'Data dashboard' query in the workbook." type="5" refreshedVersion="8" background="1" saveData="1">
    <dbPr connection="Provider=Microsoft.Mashup.OleDb.1;Data Source=$Workbook$;Location=&quot;Data dashboard&quot;;Extended Properties=&quot;&quot;" command="SELECT * FROM [Data dashboard]"/>
  </connection>
  <connection id="3" xr16:uid="{2D04A1DC-A1CE-4EFD-BAF4-4B824F882779}" keepAlive="1" name="Query - deshb2" description="Connection to the 'deshb2' query in the workbook." type="5" refreshedVersion="8" background="1" saveData="1">
    <dbPr connection="Provider=Microsoft.Mashup.OleDb.1;Data Source=$Workbook$;Location=deshb2;Extended Properties=&quot;&quot;" command="SELECT * FROM [deshb2]"/>
  </connection>
  <connection id="4" xr16:uid="{06F6C52B-1E90-4C3D-B0DC-2E638AF55898}"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<sst xmlns="http://schemas.openxmlformats.org/spreadsheetml/2006/main" count="72966" uniqueCount="3118">
  <si>
    <t>PROJECT#</t>
  </si>
  <si>
    <t>PR REQUESTED DATE</t>
  </si>
  <si>
    <t>PR APPROVED DATE</t>
  </si>
  <si>
    <t>Delivery Status</t>
  </si>
  <si>
    <t>Vendor Date (EDD)</t>
  </si>
  <si>
    <t>Delivery Date</t>
  </si>
  <si>
    <t xml:space="preserve"> NO. OF PROJECTS</t>
  </si>
  <si>
    <t>TASK</t>
  </si>
  <si>
    <t>PROJECT 
DESCRIPTION</t>
  </si>
  <si>
    <t>WO#</t>
  </si>
  <si>
    <t>CATALOG</t>
  </si>
  <si>
    <t>Item #</t>
  </si>
  <si>
    <t>PR #</t>
  </si>
  <si>
    <t>PR Line #</t>
  </si>
  <si>
    <t>Order Qty.</t>
  </si>
  <si>
    <t>PO #</t>
  </si>
  <si>
    <t>PO Line #</t>
  </si>
  <si>
    <t xml:space="preserve">Recv. Qty </t>
  </si>
  <si>
    <t>AJ22-0081</t>
  </si>
  <si>
    <t>N/A</t>
  </si>
  <si>
    <t>EA</t>
  </si>
  <si>
    <t>RO</t>
  </si>
  <si>
    <t>COMP</t>
  </si>
  <si>
    <t>5975-60-V00-0435</t>
  </si>
  <si>
    <t>8030-01-075-1156</t>
  </si>
  <si>
    <t>CAULKING COMPOUND, CARTRIDGE, WHITE, 10 OZ</t>
  </si>
  <si>
    <t>4120-60-V00-0018</t>
  </si>
  <si>
    <t>AIR CONDITIONER, SPLIT, INDOOR &amp; OUTDOOR, 220-240V, 1 PH, 50/60 HZ, BTU 22000</t>
  </si>
  <si>
    <t>6130-60-V00-0097</t>
  </si>
  <si>
    <t>BATTERY, EMERGENCY LED DRIVER, 50/60HZ, 15W, 100-277V</t>
  </si>
  <si>
    <t>6145-60-V00-0119</t>
  </si>
  <si>
    <t>MR</t>
  </si>
  <si>
    <t>5975-60-V00-0042</t>
  </si>
  <si>
    <t>BOX CONNECTOR, ELECTRICAL, STRAIGHT, LIQUID TIGHT CONDUIT, NICKEL PLATED BRASS, 1/2 INCH</t>
  </si>
  <si>
    <t>5975-60-V00-0528</t>
  </si>
  <si>
    <t>CONDUIT, RIGID, EMT, GALVANIZED STEEL, 1/2 INCH X 10 FEET</t>
  </si>
  <si>
    <t>PG</t>
  </si>
  <si>
    <t>CN</t>
  </si>
  <si>
    <t>9540-60-V00-0009</t>
  </si>
  <si>
    <t>6145-60-V00-0148</t>
  </si>
  <si>
    <t>WIRE, ELECTRICAL, 1 CORE, YELLOW &amp; GREEN, 16 MM ²</t>
  </si>
  <si>
    <t>5930-60-V00-0254</t>
  </si>
  <si>
    <t>SWITCH, DOUBLE POLE, METAL CLAD, 1 GANG, 32A</t>
  </si>
  <si>
    <t>5935-60-V00-0160</t>
  </si>
  <si>
    <t>SOCKET, OUTLET, WEATHERPROOF, 2 GANG, 2 POLES, 13 AMPS</t>
  </si>
  <si>
    <t>6210-60-V00-0099</t>
  </si>
  <si>
    <t>FIXTURE, LIGHTING, LED, FLOOD, 5000K, 50/60HZ, 90W</t>
  </si>
  <si>
    <t>6210-60-V00-0095</t>
  </si>
  <si>
    <t>FIXTURE, LIGHTING, w/ EMERGENCY BATTERY, LED, RETROFIT, PURE WHITE, 200-240V, 40W</t>
  </si>
  <si>
    <t>6210-60-V00-0094</t>
  </si>
  <si>
    <t>FIXTURE, LIGHTING, LED, RETROFIT, POLYCARBONATE, PURE WHITE, 40W</t>
  </si>
  <si>
    <t>6210-60-V00-0082</t>
  </si>
  <si>
    <t>LIGHT, PANEL, LED, COOL WHITE, 50/60 HZ, 40W, w/ EMERGENCY BATTERY</t>
  </si>
  <si>
    <t>6210-60-V00-0081</t>
  </si>
  <si>
    <t>LIGHT, PANEL, LED, COOL WHITE, 50/60 HZ, 40W</t>
  </si>
  <si>
    <t>BX</t>
  </si>
  <si>
    <t>5130-60-V00-0125</t>
  </si>
  <si>
    <t>PK</t>
  </si>
  <si>
    <t>8030-60-V00-0052</t>
  </si>
  <si>
    <t>PUTTY, ALL PURPOSE, LIGHT GRAY, 3.43 KG</t>
  </si>
  <si>
    <t>8030-60-V00-0053</t>
  </si>
  <si>
    <t>FOAM, CONSTRUCTION, CREAM, 700ML</t>
  </si>
  <si>
    <t xml:space="preserve">FABRICATION DOOR WITH FRAME </t>
  </si>
  <si>
    <t>AY</t>
  </si>
  <si>
    <t>LCVKW0320S</t>
  </si>
  <si>
    <t xml:space="preserve">FABRICATION PANEL WITH DISCONNECT SWITCH </t>
  </si>
  <si>
    <t>LCVKW0312S</t>
  </si>
  <si>
    <t>5975-60-V00-0505</t>
  </si>
  <si>
    <t>STUFFING TUBE (CABLE GLAND), PG16, POLYAMIDE, GRAY, 9 -14 MM</t>
  </si>
  <si>
    <t>6145-60-V00-0118</t>
  </si>
  <si>
    <t>CABLE, POWER, ELECTRICAL, XLPE, BLACK, 4 CORE, 16 MM²</t>
  </si>
  <si>
    <t>8020-00-753-4914</t>
  </si>
  <si>
    <t>ROLLER, PAINT, POLYESTER, 7 INCHES</t>
  </si>
  <si>
    <t>AJ22-0044</t>
  </si>
  <si>
    <t>FABRICATION OF LIGHT POLE BRACKET ASPER THE DRAWING, SOUTH ABRAMS, FABRICATION OF BRACKET ASPER THE DRAWING,</t>
  </si>
  <si>
    <t>AJ21-0177</t>
  </si>
  <si>
    <t xml:space="preserve">LCVKW0302S 
</t>
  </si>
  <si>
    <t>AJ22-0074</t>
  </si>
  <si>
    <t>FABRICATION PANEL, POWER DISTRIBUTION , 8WAY , 415V, 63AMPS, 3PHASE</t>
  </si>
  <si>
    <t>LCVKW0313S</t>
  </si>
  <si>
    <t>AJ22-0137</t>
  </si>
  <si>
    <t>8415-01-492-0178</t>
  </si>
  <si>
    <t>5975-60-V00-0475</t>
  </si>
  <si>
    <t>JUNCTION BOX, IRON, 4 X 4 INCHES</t>
  </si>
  <si>
    <t>5935-60-V00-0167</t>
  </si>
  <si>
    <t>CONNECTOR, WIRE, RED, 18 -10 AWG</t>
  </si>
  <si>
    <t>5975-60-V00-0529</t>
  </si>
  <si>
    <t>CONDUIT, FLEXIBLE, CORRUGATED, GALVANIZED, 3/4 INCH</t>
  </si>
  <si>
    <t>GL</t>
  </si>
  <si>
    <t>SE</t>
  </si>
  <si>
    <t>8040-00-273-8713</t>
  </si>
  <si>
    <t>ADHESIVE, FLOORING, WHITE, 1 GL</t>
  </si>
  <si>
    <t>AJ22-0138</t>
  </si>
  <si>
    <t>AJ22-0139</t>
  </si>
  <si>
    <t>AJ22-0140</t>
  </si>
  <si>
    <t>AJ22-0141</t>
  </si>
  <si>
    <t>AJ22-0142</t>
  </si>
  <si>
    <t>6145-60-V00-0136</t>
  </si>
  <si>
    <t>6145-60-V00-0154</t>
  </si>
  <si>
    <t>6145-60-V00-0143</t>
  </si>
  <si>
    <t>6145-60-V00-0149</t>
  </si>
  <si>
    <t>6145-60-V00-0050</t>
  </si>
  <si>
    <t>5935-60-V00-0101</t>
  </si>
  <si>
    <t>5975-60-V00-0483</t>
  </si>
  <si>
    <t>5975-60-V00-0381</t>
  </si>
  <si>
    <t>5975-60-V00-0487</t>
  </si>
  <si>
    <t>5975-00-178-1217</t>
  </si>
  <si>
    <t>5975-60-V00-0379</t>
  </si>
  <si>
    <t>SOCKET, SWITCH, METAL CLAD, 2 GANG, GRAY, 13A, 142 X 79 X 42 MM</t>
  </si>
  <si>
    <t>BOX CONNECTOR, ELECTRICAL, ZINC DIE CAST, 1/2 INCH</t>
  </si>
  <si>
    <t>CLAMP, ELECTRICAL, CONDUIT, 2 HOLE, STEEL, 1/2 INCH</t>
  </si>
  <si>
    <t>CONDUIT, METAL, RIGID, STEEL, 3/4 INCH X 10 FEET</t>
  </si>
  <si>
    <t>CLAMP, ELECTRICAL, CONDUIT, 2 HOLE, GALVANIZED STEEL, 3/4 INCH</t>
  </si>
  <si>
    <t>COUPLING, CONDUIT, w/ SET SCREW, STEEL, 3/4 INCH</t>
  </si>
  <si>
    <t>LG</t>
  </si>
  <si>
    <t>6145-60-V00-0157</t>
  </si>
  <si>
    <t>WIRE, ELECTRICAL, YELLOW &amp; GREEN, 1 CORE, 4 MM²</t>
  </si>
  <si>
    <t>WIRE, ELECTRICAL, YELLOW, 1 CORE, 4MM ²</t>
  </si>
  <si>
    <t>RL</t>
  </si>
  <si>
    <t>CAN</t>
  </si>
  <si>
    <t>WIRE, ELECTRICAL, BLACK, 1 CORE, 2.5 mm²</t>
  </si>
  <si>
    <t>WIRE, ELECTRICAL, RED, 1 CORE, 2.5 MM ²</t>
  </si>
  <si>
    <t>WIRE, ELECTRICAL, YELLOW &amp; GREEN, 1 CORE, 2.5 MM²</t>
  </si>
  <si>
    <t>6145-60-V00-0151</t>
  </si>
  <si>
    <t>6145-60-V00-0152</t>
  </si>
  <si>
    <t>6145-60-V00-0007</t>
  </si>
  <si>
    <t>6210-60-V00-0136</t>
  </si>
  <si>
    <t>KT</t>
  </si>
  <si>
    <t>5975-60-V00-0512</t>
  </si>
  <si>
    <t>STUFFING TUBE (CABLE GLAND), w/EARTH TAG, CW, BRASS, 32 MM</t>
  </si>
  <si>
    <t>LCVKW0341S</t>
  </si>
  <si>
    <t>AJ22-0067</t>
  </si>
  <si>
    <t>FABRICATION PANEL (INDOOR PANEL), 32A 1POLE RCBO-1EA, 25A 1 POLE RCBO -3EA, 20A 1 POLE RCBO-6EA,16A 1 POLE RCBO-2EA</t>
  </si>
  <si>
    <t>AJ22-0265</t>
  </si>
  <si>
    <t>FABRICATION, OUTDOOR PANEL AND 40A MCCB 3 POLE BREAKER WITH STAND</t>
  </si>
  <si>
    <t xml:space="preserve">Remarks </t>
  </si>
  <si>
    <t>AJ22-0143</t>
  </si>
  <si>
    <t>5975-60-V00-0502</t>
  </si>
  <si>
    <t>ROD, GROUNDING, KIT, WITH CLAMP, 5/8 INCH X 4 FEET</t>
  </si>
  <si>
    <t>1</t>
  </si>
  <si>
    <t>2</t>
  </si>
  <si>
    <t>3</t>
  </si>
  <si>
    <t>4</t>
  </si>
  <si>
    <t>5</t>
  </si>
  <si>
    <t>FABRICATION POWER DFISTRIBUTION PANEL 12 way</t>
  </si>
  <si>
    <t>LCVKW0350S</t>
  </si>
  <si>
    <t>7510-00-266-6710</t>
  </si>
  <si>
    <t>TAPE, PRESSURE SENSITIVE ADHESIVE, PAPER, TAN, 2 INCHES X 60 YARDS</t>
  </si>
  <si>
    <t>5940-60-V00-0016</t>
  </si>
  <si>
    <t>Vendor Submittal approved 5 July 22</t>
  </si>
  <si>
    <t>AJ22-0105</t>
  </si>
  <si>
    <t>Vendor Submittal approved 20 Aug 22</t>
  </si>
  <si>
    <t>SCREW, HEX, STEEL, w/ RUBBER WASHER, #14 X 1-1/2 INCHES</t>
  </si>
  <si>
    <t>SCREW, PHILLIPS, TRUSS HEAD, STEEL, #8 X 1 INCH</t>
  </si>
  <si>
    <t>ADAPTER, PRESSURE FITTINGS, MALE, CPVC, STANDARD, SOCKET X MIPT, PN16, OFF-WHITE, 25 MM</t>
  </si>
  <si>
    <t>ELBOW, CPVC, SOCKET X SOCKET, SCH 40, OFF-WHITE, 25 MM</t>
  </si>
  <si>
    <t>PIPE, PLASTIC, SCH-80, CPVC, OFF-WHITE, 3/4 INCH</t>
  </si>
  <si>
    <t>ADAPTOR, W/LOCK NUT AND SCREW, MALE, BRASS, 3/4 INCH</t>
  </si>
  <si>
    <t>WIRE, ELECTRICAL, 1 CORE, YELLOW &amp; GREEN, 16 MM²</t>
  </si>
  <si>
    <t>5305-60-V00-0207</t>
  </si>
  <si>
    <t>5305-60-V00-0005</t>
  </si>
  <si>
    <t>4730-60-V00-0754</t>
  </si>
  <si>
    <t>4730-60-V00-0850</t>
  </si>
  <si>
    <t>4710-60-V00-0108</t>
  </si>
  <si>
    <t>4730-60-V00-0979</t>
  </si>
  <si>
    <t>MDP (OUTDOOR): AIR CIRCUIT BREAKERS(ACB) 1250A,                                           BRANCH: 3Px160A, 6EA ,  3Px 300A, 1EA, 3Px 63A, 1EA,                                 SPARE BLANK 2EA,  W/ STAND</t>
  </si>
  <si>
    <t>DISCONNECT SWITCH(OUTDOOR): 4Px100A  W/ STAND</t>
  </si>
  <si>
    <t>DISCONNECT SWITCH(OUTDOOR): 4Px63A  W/ STAND</t>
  </si>
  <si>
    <t>MANUAL TRANSFER SWITCH, MTS (OUTDOOR) 4Px2000A, W/ STAND</t>
  </si>
  <si>
    <t>FABRICATION</t>
  </si>
  <si>
    <t>5970-01-013-9369</t>
  </si>
  <si>
    <t>5970-01-174-5651</t>
  </si>
  <si>
    <t>5970-01-015-5060</t>
  </si>
  <si>
    <t>5970-00-419-4291</t>
  </si>
  <si>
    <t>5970-01-013-9368</t>
  </si>
  <si>
    <t>5975-00-156-3253</t>
  </si>
  <si>
    <t>5975-60-V00-0469</t>
  </si>
  <si>
    <t>AJ22-0145</t>
  </si>
  <si>
    <t>SINGLE WOODEN DOOR, SOLID WOODEN DOOR THICKNESS IS 1-3/4” (3'X7') WITH GYPSUM BOARD METAL FRAME(FABRICATION SERVICES)</t>
  </si>
  <si>
    <t>DOUBLE DOOR, SOLID WOODEN DOOR THICKNESS IS 1-3/4”(6'X7') (WOODEN) WITH GYPSUM BOARD METAL FRAME(FABRICATION SERVICES)</t>
  </si>
  <si>
    <t>WINDOWS SECURITY ALUMINIUM BAR FOR EXTERNAL WINDOWS(4'X3'5.5") (FABRICATION SERVICES)</t>
  </si>
  <si>
    <t>WINDOWS SECURITY ALUMINIUM BAR FOR EXTERNAL DOOR WINDOWS WITH FLEXI GLASS (1'X1'4") (FABRICATION SERVICES)</t>
  </si>
  <si>
    <t>CHANNEL, STRUCTURAL, C-SHAPE, STEEL, 1-5/8 X 3-5/8 INCHES X 10 FEET</t>
  </si>
  <si>
    <t>SCREW, PHILLIPS, BUGLE HEAD, STEEL, #8 X 2 INCHES</t>
  </si>
  <si>
    <t>JOINT COMPOUND, WALLBOARD, 28 KG</t>
  </si>
  <si>
    <t>TAPE, SELF ADHESIVE, DRYWALL JOINT, FIBERGLASS, 2 INCHES X 300 FEET</t>
  </si>
  <si>
    <t>5650-60-V00-0004</t>
  </si>
  <si>
    <t>5305-60-V00-0171</t>
  </si>
  <si>
    <t>5640-60-V00-0051</t>
  </si>
  <si>
    <t>5640-60-V00-0044</t>
  </si>
  <si>
    <t>SH</t>
  </si>
  <si>
    <t>5305-60-V00-0148</t>
  </si>
  <si>
    <t xml:space="preserve">LCVKW0357S </t>
  </si>
  <si>
    <t>5930-60-V00-0243</t>
  </si>
  <si>
    <t>LIGHT-SWITCH, METAL, 2 WAY, 1 GANG, 250V, 10A</t>
  </si>
  <si>
    <t>5640-60-V00-0030</t>
  </si>
  <si>
    <t>INSULATION SLEEVING, THERMAL, 3/8 X 72 INCHES</t>
  </si>
  <si>
    <t>5640-60-V00-0031</t>
  </si>
  <si>
    <t>INSULATION SLEEVING, THERMAL, 5/8 X 72 INCHES</t>
  </si>
  <si>
    <t>4710-60-V00-0097</t>
  </si>
  <si>
    <t>TUBE, METALLIC, REFRIGERATION, COPPER, 3/8 INCH X 50 FEET</t>
  </si>
  <si>
    <t>4710-60-V00-0110</t>
  </si>
  <si>
    <t>STRAP, TIE DOWN, ELECTRICAL COMPONE, 13-7/20 INCHES</t>
  </si>
  <si>
    <t>HD</t>
  </si>
  <si>
    <t>5930-60-V00-0255</t>
  </si>
  <si>
    <t>ISOLATOR, WALL MOUNT WEATHERPROOF, 3 POLE, 32A</t>
  </si>
  <si>
    <t>4130-60-V00-0288</t>
  </si>
  <si>
    <t>TAPE, WRAP, INSULATION, 3 INCHES X 150 FEET</t>
  </si>
  <si>
    <t>4730-60-V00-0594</t>
  </si>
  <si>
    <t>C-CLAMP W/ RUBBER, GALVANIZED STEEL, 2 INCHES</t>
  </si>
  <si>
    <t>4130-60-V00-0137</t>
  </si>
  <si>
    <t>MOUNTING BASE, AIR-CONDITIONER, POLYPROPYLENE, IVORY, 17 X 3 X 5.12 INCHES</t>
  </si>
  <si>
    <t>4710-60-V00-0098</t>
  </si>
  <si>
    <t>TUBE, METALLIC, REFRIGERATION, COPPER, 5/8 INCH X 50 FEET</t>
  </si>
  <si>
    <t>5975-60-V00-0373</t>
  </si>
  <si>
    <t>COUPLING, ELECTRICAL CONDUIT, PVC, BLACK, 20 MM</t>
  </si>
  <si>
    <t>5935-60-V00-0168</t>
  </si>
  <si>
    <t>CONNECTOR, WIRE, ROUND, YELLOW</t>
  </si>
  <si>
    <t>5975-60-V00-0526</t>
  </si>
  <si>
    <t>CONDUIT, NONMETALLIC, RIGID, PVC, BLACK, 3/4 INCH X 10 FEET</t>
  </si>
  <si>
    <t>5975-60-V00-0413</t>
  </si>
  <si>
    <t>ANCHOR, PLASTIC, BUTTERFLY, WHITE, 6MM</t>
  </si>
  <si>
    <t>5975-60-V00-0480</t>
  </si>
  <si>
    <t>JUNCTION BOX, w/ BLANK SIDE, 100 X 100 X 50 MM</t>
  </si>
  <si>
    <t>WIRE, ELECTRICAL, BLACK, 1 CORE, 4 MM ²</t>
  </si>
  <si>
    <t>6145-60-V00-0153</t>
  </si>
  <si>
    <t>WIRE, ELECTRICAL, YELLOW, 1 CORE, 2.5 MM²</t>
  </si>
  <si>
    <t>6145-60-V00-0156</t>
  </si>
  <si>
    <t>WIRE, ELECTRICAL, BLUE, 1 CORE, 2.5 MM ²</t>
  </si>
  <si>
    <t>4730-60-V00-0829</t>
  </si>
  <si>
    <t>COUPLING, UPVC, SCH-40, GRAY, 50 MM</t>
  </si>
  <si>
    <t>4730-60-V00-0458</t>
  </si>
  <si>
    <t>ELBOW, PIPE, SOCKET X SPIGOT, 45°, PVC, ORANGE, 110MM</t>
  </si>
  <si>
    <t>4730-60-V00-0970</t>
  </si>
  <si>
    <t>ELBOW, PRESSURE FITTINGS, PVC, STANDARD, 90 °, SPIGOT X SOCKET, ORANGE, 110 MM</t>
  </si>
  <si>
    <t>4730-60-V00-0973</t>
  </si>
  <si>
    <t>TEE, PIPE, SEWER AND DRAIN FITTINGS, PVC, SCH-80, ORANGE, 110 MM</t>
  </si>
  <si>
    <t>4730-60-V00-0854</t>
  </si>
  <si>
    <t>ELBOW, CPVC, 90 DEGREE, SCH- 40, OFF-WHITE, 2 INCHES</t>
  </si>
  <si>
    <t>4730-60-V00-0834</t>
  </si>
  <si>
    <t>COUPLING, CPVC, SCH-40, TAN, 25 MM</t>
  </si>
  <si>
    <t>4730-60-V00-0940</t>
  </si>
  <si>
    <t>TEE, PIPE, SOCKET X SOCKET X SOCKET, CPVC, OFF-WHITE, SCH 40, 25 MM</t>
  </si>
  <si>
    <t>4710-60-V00-0107</t>
  </si>
  <si>
    <t>PIPE, PLASTIC, SCH-80, CPVC, OFF-WHITE, 2 INCHES</t>
  </si>
  <si>
    <t>AJ22-0156</t>
  </si>
  <si>
    <t>4730-60-V00-0897</t>
  </si>
  <si>
    <t>BUSHING, PIPE, REDUCER, SCH-40, CPVC, OFF-WHITE, 2 X 1 INCHES</t>
  </si>
  <si>
    <t>4710-60-V00-0111</t>
  </si>
  <si>
    <t>PIPE, PLASTIC, SCH-80, CPVC, OFF-WHITE, 1 INCH</t>
  </si>
  <si>
    <t>4730-60-V00-0863</t>
  </si>
  <si>
    <t>ELBOW, PRESSURE FITTINGS, CPVC, BRASS, REDUCTION, 90 °, SOCKET X FIPT, SCH- 40, OFF-WHITE, 25 x 20 MM</t>
  </si>
  <si>
    <t>4820-60-V00-0227</t>
  </si>
  <si>
    <t>VALVE, ANGLE, 1/2 X 1/2 INCHES</t>
  </si>
  <si>
    <t>4510-60-V00-0124</t>
  </si>
  <si>
    <t>FAUCET, LEVER, SINGLE, CHROME, BRASS, WASH BASIN MIXER</t>
  </si>
  <si>
    <t>4730-60-V00-0847</t>
  </si>
  <si>
    <t>WYE, PIPE, SEWAGE, 45 °, UPVC, ORANGE, 110MM</t>
  </si>
  <si>
    <t>4730-60-V00-0869</t>
  </si>
  <si>
    <t>ELBOW, PIPE, SCH-40, SOCKET X SOCKET, 90°, PVC, GRAY, 63 MM</t>
  </si>
  <si>
    <t>4710-60-V00-0103</t>
  </si>
  <si>
    <t>PIPE, PLASTIC, SCH-40, UPVC, GRAY, 2 INCHES</t>
  </si>
  <si>
    <t>4820-60-V00-0229</t>
  </si>
  <si>
    <t>VALVE, BALL, BRASS, PN25, RED, 3/4 INCH</t>
  </si>
  <si>
    <t>4730-60-V00-0927</t>
  </si>
  <si>
    <t>TEE, PIPE, SOCKET X SOCKET X FIPT, SCH-80, CPVC, OFF-WHITE, 25 MM X 1/2 INCH</t>
  </si>
  <si>
    <t>4730-60-V00-0763</t>
  </si>
  <si>
    <t>ADAPTER, PRESSURE FITTINGS, FEMALE, CPVC, REDUCTION, SOCKET X FIPT, SCH- 40, OFF-WHITE, 3/4 X 1/2 INCH</t>
  </si>
  <si>
    <t>8020-00-260-1302</t>
  </si>
  <si>
    <t>BRUSH, PAINT, BRISTLES, CHISELED, 2 INCHES</t>
  </si>
  <si>
    <t>8010-60-V00-0006</t>
  </si>
  <si>
    <t>PAINT, LATEX, MATT, OFF-WHITE, 3.2 LITER</t>
  </si>
  <si>
    <t>5660-60-V00-0046</t>
  </si>
  <si>
    <t>FENCING, WIRE, PVC COATED, GREEN, 2.5 MM</t>
  </si>
  <si>
    <t>5640-60-V00-0048</t>
  </si>
  <si>
    <t>DRYWALL SHEET, (GYPSUM BOARD), 4 X 8 FEET X 1/2 INCH</t>
  </si>
  <si>
    <t>7210-60-V00-0059</t>
  </si>
  <si>
    <t>FLOOR COVERING, VINYL RESIN, 3 MM X 40 FEET</t>
  </si>
  <si>
    <t>5530-00-618-8073</t>
  </si>
  <si>
    <t>PLYWOOD, MAPLE, PUREBOND, 3/4 IN x 4 FT x 8 FT</t>
  </si>
  <si>
    <t>EARTH PIT, CONCRETE, 6 X 12 X 12 INCHES</t>
  </si>
  <si>
    <t>TAPE, INSULATION, ELECTRICAL, GREEN, 3/4 X 792 INCHES</t>
  </si>
  <si>
    <t>TAPE, INSULATION, ELECTRICAL, BLACK, 3/4 X 1296 INCHES</t>
  </si>
  <si>
    <t>TAPE, INSULATION, ELECTRICAL, BLUE, 3/4 X 792 INCHES</t>
  </si>
  <si>
    <t>TAPE, INSULATION, ELECTRICAL, YELLOW, 3/4 X 792 INCHES</t>
  </si>
  <si>
    <t>TAPE, INSULATION, ELECTRICAL, RED, 3/4 X 792 INCHES</t>
  </si>
  <si>
    <t>6350-60-V00-0102</t>
  </si>
  <si>
    <t>ALARM, SMOKE, AUTOMATIC, PLASTIC</t>
  </si>
  <si>
    <t>7220-60-V00-0041</t>
  </si>
  <si>
    <t>8010-60-V00-0089</t>
  </si>
  <si>
    <t>8010-60-V00-0028</t>
  </si>
  <si>
    <t>BASEBOARD, WALL PLASTIC, PVC FOAM SKIRTING,100MM X 3M X 0.3MM, G100-3.5</t>
  </si>
  <si>
    <t>PAINT, ENAMEL, GLOSS, DESERT SAND, 3.6 LITER</t>
  </si>
  <si>
    <t>BG</t>
  </si>
  <si>
    <t>LCVKW0390S</t>
  </si>
  <si>
    <t>FABRICATION OF 2 NEW 90-DEGREE ELBOW TRANSITION DUCTS</t>
  </si>
  <si>
    <t xml:space="preserve">AJ22-0147 </t>
  </si>
  <si>
    <t xml:space="preserve">COST OF LABOR, MATERIALS AND EQUIPMENT </t>
  </si>
  <si>
    <t>LCKW0404S</t>
  </si>
  <si>
    <t>FABRICATION, 8 WAY PANEL, MCB, IP54 APPROVED SUBMITTAL VIA TRANSMITTAL #
AJ220156-LCV-ELE-MTL-0001 DATED 2022-09-15</t>
  </si>
  <si>
    <t>AJ22-0241</t>
  </si>
  <si>
    <t xml:space="preserve">AJ22-0218 </t>
  </si>
  <si>
    <t>AJ22-0392</t>
  </si>
  <si>
    <t>AJ22-0234</t>
  </si>
  <si>
    <t>AJ22-0175</t>
  </si>
  <si>
    <t>comp</t>
  </si>
  <si>
    <t xml:space="preserve">AJ21-0002 </t>
  </si>
  <si>
    <t>AJ22-0352</t>
  </si>
  <si>
    <t>AJ22-0335</t>
  </si>
  <si>
    <t>AJ22-0174</t>
  </si>
  <si>
    <t>AJ22-0336</t>
  </si>
  <si>
    <t>AJ22-0354</t>
  </si>
  <si>
    <t>SUBCON PR</t>
  </si>
  <si>
    <t>AJ22-0042</t>
  </si>
  <si>
    <t>AJ22-0393</t>
  </si>
  <si>
    <t>AJ22-0394</t>
  </si>
  <si>
    <t>AJ21-0038</t>
  </si>
  <si>
    <t xml:space="preserve">AJ22-0177 </t>
  </si>
  <si>
    <t>AJ22-0046</t>
  </si>
  <si>
    <t>AJ22-0235</t>
  </si>
  <si>
    <t>AJ22-0146</t>
  </si>
  <si>
    <t>CANCELLED</t>
  </si>
  <si>
    <t>AJ22-0534</t>
  </si>
  <si>
    <t>AJ22-0176</t>
  </si>
  <si>
    <t>AJ22-0407</t>
  </si>
  <si>
    <t>AJ22-0409</t>
  </si>
  <si>
    <t xml:space="preserve">AJ22-0333 </t>
  </si>
  <si>
    <t>AJ22-0334</t>
  </si>
  <si>
    <t>AJ22-0353</t>
  </si>
  <si>
    <t>AJ22-0236</t>
  </si>
  <si>
    <t>AJ22-0332</t>
  </si>
  <si>
    <t>AJ22-0331</t>
  </si>
  <si>
    <t>AJ22-0106</t>
  </si>
  <si>
    <t>AJ22-0248</t>
  </si>
  <si>
    <t>FABRICATION, DISTRIBUTION BOARD (DB-220/415V ), FABRICATION, DISTRIBUTION BOARD ( DB-120/230V )</t>
  </si>
  <si>
    <t>PWD-PROJECT-PWO-AJ22-0106- 2325</t>
  </si>
  <si>
    <t xml:space="preserve">AJ22-0468 </t>
  </si>
  <si>
    <t xml:space="preserve">Unit of Issue </t>
  </si>
  <si>
    <t>AJ22-0325</t>
  </si>
  <si>
    <t>AJ22-0359</t>
  </si>
  <si>
    <t>AJ22-0379</t>
  </si>
  <si>
    <t>AJ22-0232</t>
  </si>
  <si>
    <t>Install 50 Electrical Meters</t>
  </si>
  <si>
    <t>PO KW1-6993</t>
  </si>
  <si>
    <t xml:space="preserve">As per Mark The Project has been cancelled </t>
  </si>
  <si>
    <t>AJ22-0135</t>
  </si>
  <si>
    <t>5970-60-V00-0032</t>
  </si>
  <si>
    <t>TAPE, INSULATION, ELECTRICAL, YELLOW-GREEN, 19 MM X 20 METER</t>
  </si>
  <si>
    <t>COUPLING, ELECTRICAL CONDUIT, w/ SCREW, Â½ INCH</t>
  </si>
  <si>
    <t>5975-60-V00-0335</t>
  </si>
  <si>
    <t>STRAP, TIE DOWN, ELECTRICAL, COMPON (CABLE TIE), BLACK, 50 LBS, 4.6 MM X 11.02 INCHES</t>
  </si>
  <si>
    <t>5305-60-V00-0001</t>
  </si>
  <si>
    <t>SCREW, SELF DRILLING, HEX WASHER HEAD, STEEL, 5/16 X 1 INCH</t>
  </si>
  <si>
    <t>6145-60-V00-0159</t>
  </si>
  <si>
    <t>WIRE, ELECTRICAL, BLUE, 1 CORE, 4 MM ²</t>
  </si>
  <si>
    <t>WIRE, ELECTRICAL, RED, 1 CORE, 4 MM ²</t>
  </si>
  <si>
    <t>4730-60-V00-0964</t>
  </si>
  <si>
    <t>4510-60-V00-0132</t>
  </si>
  <si>
    <t>8030-60-V00-0051</t>
  </si>
  <si>
    <t>COUPLING, SEWAGE, w/RUBBER GASKET, PVC, ORANGE, 4 INCHES</t>
  </si>
  <si>
    <t>STRAP, METAL</t>
  </si>
  <si>
    <t>TAPE, ANTISEIZING, (TEFLON TAPE), 0.5 X 520 INCHES</t>
  </si>
  <si>
    <t>AJ22-0021</t>
  </si>
  <si>
    <t>FABRICATION OF BRACKET ASPER THE DRAWING, ALUMINUM TAPERED ELLIPTICAL BRACKET
(4 FEET LENGTH) (PATTON BLVD) ( INCLUDING ALL THE NUTS, BOLTS, SCREWS AND WASHER</t>
  </si>
  <si>
    <t>AJ22-0205</t>
  </si>
  <si>
    <t>AJ22-0233</t>
  </si>
  <si>
    <t>PWD-PROJECT-PWO-AJ22-0534-3028</t>
  </si>
  <si>
    <t>AJ22-0297</t>
  </si>
  <si>
    <t>5975-60-V00-0744</t>
  </si>
  <si>
    <t>5975-60-V00-0036</t>
  </si>
  <si>
    <t>6145-60-V00-0009</t>
  </si>
  <si>
    <t>5995-60-V00-0132</t>
  </si>
  <si>
    <t>5940-01-619-8810</t>
  </si>
  <si>
    <t>5975-60-V00-0530</t>
  </si>
  <si>
    <t>5975-60-V00-0090</t>
  </si>
  <si>
    <t>5975-60-V00-0743</t>
  </si>
  <si>
    <t>5975-60-V00-0741</t>
  </si>
  <si>
    <t>5306-60-V00-0118</t>
  </si>
  <si>
    <t>RACEWAY, NONMETALLIC, OPEN SLOT WIRING CABLE, DUCT w/COVER, PVC, 2 X 1 INCHES X 6 FEET</t>
  </si>
  <si>
    <t>PROTECTOR, CABLE, SPIRAL WRAPPING BAND, w/ CLIP, POLYETHYLENE, BLACK, 15 MM X 1.5 METER</t>
  </si>
  <si>
    <t>WIRE, ELECTRICAL, YELLOW &amp; GREEN, 1 CORE, 10 MM ²</t>
  </si>
  <si>
    <t>STRAP, TIE DOWN (CABLE TIE), NYLON 6/6, BLACK, 7 INCHES</t>
  </si>
  <si>
    <t>TERMINAL, LUG, 4-16 AWG, BLUE, 0.19 X 0.33 INCHES</t>
  </si>
  <si>
    <t>CONDUIT, RIGID, GALVANIZED STEEL, THREADED, 3/4 INCH X 10 FEET</t>
  </si>
  <si>
    <t>COUPLING, ELECTRICAL CONDUIT, COMPRESSION, ZINC DIE CAST, 3/4 INCH</t>
  </si>
  <si>
    <t>BOX CONNECTOR, ELECTRICAL, CONDUIT, SET SCREW, STEEL, 3/4 INCH</t>
  </si>
  <si>
    <t>BOX CONNECTOR, ELECTRICAL (CONDUIT HUB), RIGID, ZINC, 3/4 INCH</t>
  </si>
  <si>
    <t>NUT AND BOLT, 1-1/2 X 3/8 INCHES</t>
  </si>
  <si>
    <t>LCVKW0522S</t>
  </si>
  <si>
    <t>AJ22-0143,</t>
  </si>
  <si>
    <t>FABRICATION OF SOLID CORE WOOD DOORS AND METAL ,FRAMES, SARGENT PUSH BARS
(CATALOG: 5340-60-V00-0169 ) SARGENT LEVER DOOR HANDLE</t>
  </si>
  <si>
    <t>AJ22-0351</t>
  </si>
  <si>
    <t>AJ23-0089</t>
  </si>
  <si>
    <t>FABRICATION, MSB-2 WAYS ( INCOMER 250A) , APPROVED SUBMITTAL VIA TRANSMITTAL #
AJ230089-LCV-ELE-DSN-0001</t>
  </si>
  <si>
    <t>5975-60-V00-0521</t>
  </si>
  <si>
    <t>5975-00-878-3791</t>
  </si>
  <si>
    <t>6145-60-V00-0134</t>
  </si>
  <si>
    <t>5975-60-V00-0503</t>
  </si>
  <si>
    <t>5975-60-V00-0504</t>
  </si>
  <si>
    <t>ROD, GROUNDING, 108 INCHES</t>
  </si>
  <si>
    <t>UNION, ELECTRICAL CONDUIT, POLYAMIDE, LONG THREAD, 6-12 MM</t>
  </si>
  <si>
    <t>UNION, ELECTRICAL CONDUIT, NYLON POLYAMIDE, LONG THREAD, 5-10 MM</t>
  </si>
  <si>
    <t>SCREW, PHILLIPS, HEX HEAD, STEEL, #10-16 X 1 INCH</t>
  </si>
  <si>
    <t>AJ22-0327</t>
  </si>
  <si>
    <t>AJ22-0317</t>
  </si>
  <si>
    <t>AJ22-0322</t>
  </si>
  <si>
    <t>AJ22-0326</t>
  </si>
  <si>
    <t>AJ22-0324</t>
  </si>
  <si>
    <t>KW1-8005</t>
  </si>
  <si>
    <t xml:space="preserve">PR Cancelled </t>
  </si>
  <si>
    <t>LCVKW0574S</t>
  </si>
  <si>
    <t>AJ23-0122</t>
  </si>
  <si>
    <t>4240-60-V00-0150</t>
  </si>
  <si>
    <t>TAPE, WARNING, UNDERGROUND, CAUTION BURIED WATER LINE BELOW, BLUE &amp; BLACK, 6 INCHES X 1000 FEET</t>
  </si>
  <si>
    <t>8135-60-V00-0003</t>
  </si>
  <si>
    <t>5530-60-V00-0010</t>
  </si>
  <si>
    <t>5610-60-V00-0018</t>
  </si>
  <si>
    <t>5620-60-V00-0012</t>
  </si>
  <si>
    <t>8030-60-V00-0005</t>
  </si>
  <si>
    <t>PLASTIC SHEET, POLYETHYLENE, CLEAR, 6 MIL, 32 X 100 FEET</t>
  </si>
  <si>
    <t>PLYWOOD, CONSTRUCTION, MARINE GRADE, 3/4 INCH X 8 X 4 FEET</t>
  </si>
  <si>
    <t>CONCRETE MIX, GRAY, 4000 PSI, 80 LBS</t>
  </si>
  <si>
    <t>CONCRETE SPACER (COVER BLOCK), w/TIE-WIRE ATTACHMENT HOLE, 65/75 MM</t>
  </si>
  <si>
    <t>SEALING COMPOUND, TWO PART POLYSULPHIDE, GREY, 2 LITRES</t>
  </si>
  <si>
    <t>1.00</t>
  </si>
  <si>
    <t>2.00</t>
  </si>
  <si>
    <t>4.00</t>
  </si>
  <si>
    <t>6.00</t>
  </si>
  <si>
    <t>3.00</t>
  </si>
  <si>
    <t>5.00</t>
  </si>
  <si>
    <t>80.00</t>
  </si>
  <si>
    <t>READY MADE CONCRETE MIX (4000 PSI) CONCRETE STRENGTH (TYPE-K-300-4000PSI)</t>
  </si>
  <si>
    <t>CUM</t>
  </si>
  <si>
    <t>AJ23-0413</t>
  </si>
  <si>
    <t>AJ23-0045</t>
  </si>
  <si>
    <t>5660-60-V00-0045</t>
  </si>
  <si>
    <t>WIRE, STEEL,  GALVANIZED, 28 GAGE, 100 FEET</t>
  </si>
  <si>
    <t xml:space="preserve">AJ22-0321 </t>
  </si>
  <si>
    <t>AJ23-0134</t>
  </si>
  <si>
    <t>AJ23-0090</t>
  </si>
  <si>
    <t>AJ22-0231</t>
  </si>
  <si>
    <t>AJ23-0132</t>
  </si>
  <si>
    <t>AJ23-0133</t>
  </si>
  <si>
    <t>AJ23-0467</t>
  </si>
  <si>
    <t>AJ22-0222</t>
  </si>
  <si>
    <t>AJ22-0400</t>
  </si>
  <si>
    <t>AJ23-0006</t>
  </si>
  <si>
    <t>AJ23-0005</t>
  </si>
  <si>
    <t>AJ22-0198</t>
  </si>
  <si>
    <t>LCVKW0637S</t>
  </si>
  <si>
    <t>AJ22-0547</t>
  </si>
  <si>
    <t>AJ22-0507</t>
  </si>
  <si>
    <t>8030-60-V00-0008</t>
  </si>
  <si>
    <t>SEALING COMPOUND, GUTTER &amp; SEAM, WHITE, 10 OZ.</t>
  </si>
  <si>
    <t>AJ22-0497</t>
  </si>
  <si>
    <t>FABRICATION PANEL, DISTRIBUTION BOARD IP-65, 120V,40A,60HZ 10ka</t>
  </si>
  <si>
    <t>KW1-9736</t>
  </si>
  <si>
    <t>KW1-9710</t>
  </si>
  <si>
    <t>CQ</t>
  </si>
  <si>
    <t>AJ23-0366</t>
  </si>
  <si>
    <t>FABRICATION, PANEL (MAIN BREAKER-63A 3 POLE MCCB SUB BREAKERS 30MA 20A 3 POLE
MCB (4EA) TWO SPACE INDOOR DB PANEL)</t>
  </si>
  <si>
    <t>5/21/2023, 8Jun 23</t>
  </si>
  <si>
    <t>AJ23-0004</t>
  </si>
  <si>
    <t>AJ22-0149</t>
  </si>
  <si>
    <t>LCVKW0681S</t>
  </si>
  <si>
    <t>FABRICATION, POWER OUTLETS STAND (METAL HOLLOW) (20"x12"x4") SEE ATTACHED DRAWING</t>
  </si>
  <si>
    <t>5340-60-V00-0169</t>
  </si>
  <si>
    <t>LOCK SET, MORTISE, RIM EXIT DEVICE, KEY OUTSIDE UNLOCKS/LOCKS TRIM</t>
  </si>
  <si>
    <t>PRIMER, PAINT, LATEX, INTERIOR, WATERBASED, WHITE, 5 GALLON</t>
  </si>
  <si>
    <t>5640-60-V00-0035</t>
  </si>
  <si>
    <t>WEATHER STRIP, DOOR, W/BRUSH, 2 X 36 INCHES</t>
  </si>
  <si>
    <t>5340-60-V00-0141</t>
  </si>
  <si>
    <t>DOORSTOP, FLOOR MOUNT, BRASS, 1-3/4 X 1-1/4 INCHES</t>
  </si>
  <si>
    <t>SEALING COMPOUND, CAULK, ACRYLIC, WHITE, 5.5 OZ</t>
  </si>
  <si>
    <t>8010-60-V00-0124</t>
  </si>
  <si>
    <t>PRIMER, RED OXIDE, OIL BASED, RED, 1 GL</t>
  </si>
  <si>
    <t>8010-00-242-2089</t>
  </si>
  <si>
    <t>THINNER, PAINT PRODUCTS, 1 GL</t>
  </si>
  <si>
    <t>ANGLE, STRUCTURAL, ALUMINUM, CREAM, 2 X 2 INCH X 20  FEET</t>
  </si>
  <si>
    <t>6110-60-V00-0166</t>
  </si>
  <si>
    <t>SENSOR, PHOTOCELL CONTROL, 15A, 50/60 HZ</t>
  </si>
  <si>
    <t>9905-60-V00-0066</t>
  </si>
  <si>
    <t>SIGN, DANGER,   415 VOLTS , 5 X 3-3/4 INCHES</t>
  </si>
  <si>
    <t>6210-60-V00-0040</t>
  </si>
  <si>
    <t>FIXTURE, LIGHTING, LED, WALL PACK, 5000K, 100-277 VAC, 30W</t>
  </si>
  <si>
    <t>5930-60-V00-0387</t>
  </si>
  <si>
    <t>AJ23-0574</t>
  </si>
  <si>
    <t>6145-60-V00-0158</t>
  </si>
  <si>
    <t>5975-60-V00-0462</t>
  </si>
  <si>
    <t>TIE, CABLE, BLACK, 8 INCHES X 4.8 MILLIMETER</t>
  </si>
  <si>
    <t>5975-60-V00-0376</t>
  </si>
  <si>
    <t>SEALING COMPOUND, SILICONE, WHITE, 10.1 OZ</t>
  </si>
  <si>
    <t>6210-60-V00-0165</t>
  </si>
  <si>
    <t>4730-60-V00-0430</t>
  </si>
  <si>
    <t>CABLE, POWER, ELECTRICAL, 3 CORES, WHITE, 2.5 MM²</t>
  </si>
  <si>
    <t>9515-60-V00-0016</t>
  </si>
  <si>
    <t>SHEET, METAL, ALUMINIUM, FLAT, 4 X 8 FEET X 1/16 INCH</t>
  </si>
  <si>
    <t>5305-60-V00-0157</t>
  </si>
  <si>
    <t>5640-60-V00-0012</t>
  </si>
  <si>
    <t>5305-60-V00-0197</t>
  </si>
  <si>
    <t>8020-00-753-4911</t>
  </si>
  <si>
    <t>5340-60-V00-0492</t>
  </si>
  <si>
    <t>5305-60-V00-0169</t>
  </si>
  <si>
    <t>5640-60-V00-0038</t>
  </si>
  <si>
    <t>8010-60-V00-0095</t>
  </si>
  <si>
    <t>8010-60-V00-0050</t>
  </si>
  <si>
    <t>5510-01-433-1244</t>
  </si>
  <si>
    <t>5510-01-433-1371</t>
  </si>
  <si>
    <t>4730-60-V00-0810</t>
  </si>
  <si>
    <t>4720-60-V00-0266</t>
  </si>
  <si>
    <t>8030-60-V00-0055</t>
  </si>
  <si>
    <t>4730-60-V00-0929</t>
  </si>
  <si>
    <t>4510-60-V00-0029</t>
  </si>
  <si>
    <t>4510-60-V00-0027</t>
  </si>
  <si>
    <t>4730-60-V00-0917</t>
  </si>
  <si>
    <t>INSULATION BLANKET, THERMAL, GLASS WOOL, YELLOW, 4 FEET X 10 METER</t>
  </si>
  <si>
    <t>CS</t>
  </si>
  <si>
    <t>SCREW, PHILLIPS DRIVE, SELF-DRILLING, ZINC PLATED, TRUSS HEAD, # 8, 8 X 1/2 INCH</t>
  </si>
  <si>
    <t>TRAY, PAINT ROLLER, METAL, 1 QUART</t>
  </si>
  <si>
    <t>SCREW, PHILLIPS, BUGLE HEAD, STEEL, #8 X 3 INCHES</t>
  </si>
  <si>
    <t>STRIP, ALUMINIUM, 3MM X 1-1/2 INCHES X 12FEET</t>
  </si>
  <si>
    <t>PRIMER, COATING, RED OXIDE, LIQUID, 3.78 TO 4 LITERS</t>
  </si>
  <si>
    <t>PAINT, ENAMEL, GLOSS, DARK BROWN, 3.2 AND 3.6 LITER</t>
  </si>
  <si>
    <t>LUMBER, SOFTWOOD, 2 X 4 INCHES X 16 FEET</t>
  </si>
  <si>
    <t>LUMBER, SOFTWOOD, 2 X 6 INCHES X 16 FEET</t>
  </si>
  <si>
    <t>CLAMP, PIPE, CPVC, BEIGE, 25 MM</t>
  </si>
  <si>
    <t>HOSE, METALLIC, FLEXIBLE, DOUBLE NUT, STAINLESS STEEL BRAIDED, 1/2 INCH X 1-1/2 FEET</t>
  </si>
  <si>
    <t>TEE, PIPE, SOCKET X SOCKET X SOCKET, SCH-80, CPVC, OFF-WHITE, 25 MM</t>
  </si>
  <si>
    <t>DRAIN, FLOOR, COVER, UPVC, BEIGE, 160/110MM</t>
  </si>
  <si>
    <t>DRAIN, FLOOR, TRAP, MINI, 2 WAY, UPVC, GRAY, 4 X 2 INCHES</t>
  </si>
  <si>
    <t>BUSHING, PIPE, REDUCER, SPIGOT X SOCKET, UPVC, GRAY, 2 X 1-1/2 INCHES</t>
  </si>
  <si>
    <t>5680-09-V00-0001</t>
  </si>
  <si>
    <t>CORNER BEAD, QUICKSILVER, METAL, 8 FEET X 1-1/4 INCHES</t>
  </si>
  <si>
    <t>8030-09-V01-0003</t>
  </si>
  <si>
    <t>GLOVES, DISPOSABLE, NITRILE, LARGE, 9-1/2 X 0-1/250 INCHES</t>
  </si>
  <si>
    <t>8010-60-V00-0146</t>
  </si>
  <si>
    <t>PRIMER COATING, WOOD, WHITE, 5 GL</t>
  </si>
  <si>
    <t>4730-60-V00-0734</t>
  </si>
  <si>
    <t>4730-60-V00-0448</t>
  </si>
  <si>
    <t>4730-60-V00-0335</t>
  </si>
  <si>
    <t>WYE, TRUE, PIPE, BRANCH, UPVC, 45 DEG, 50 MM</t>
  </si>
  <si>
    <t>ELBOW, PIPE, SOCKET X SPIGOT, 45°, UPVC, GRAY, 50MM</t>
  </si>
  <si>
    <t>COUPLING, PIPE, w/ RUBBER SEAL, SOCKET X SOCKET, UPVC, GRAY, 50 MM</t>
  </si>
  <si>
    <t>AJ23-0192</t>
  </si>
  <si>
    <t>AJ23-0193</t>
  </si>
  <si>
    <t>AJ22-0417</t>
  </si>
  <si>
    <t>WIRE, ELECTRICAL, RED, 1 CORE, 4MM²</t>
  </si>
  <si>
    <t>WIRE, ELECTRICAL, BLUE, 1 CORE, 4 MM²</t>
  </si>
  <si>
    <t>WIRE, ELECTRICAL, BLACK, 1 CORE, 4MM²</t>
  </si>
  <si>
    <t>WIRE, ELECTRICAL, YELLOW &amp; GREEN, 1 CORE, 4MM²</t>
  </si>
  <si>
    <t>CONDUIT, RIGID, EMT, GALVANIZED STEEL, 3/4" INCH X 10 FEET</t>
  </si>
  <si>
    <t>5975-60-V00-0203</t>
  </si>
  <si>
    <t>ELBOW, ELECTRICAL CONDUIT, ZINC PLATED, 3/4 INCH</t>
  </si>
  <si>
    <t>SCREW, SELF DRILLING, HEX HEAD, METAL WASHER, #14 X 1 INCH</t>
  </si>
  <si>
    <t>LIGHT-SWITCH, METAL, 1  WAY, 1 GANG, 250V, 10A</t>
  </si>
  <si>
    <t>ISOLATOR, WALL MOUNT WEATHERPROOF, 3 POLE, 32A</t>
  </si>
  <si>
    <t xml:space="preserve">AJ23-0167 </t>
  </si>
  <si>
    <t xml:space="preserve">AJ23-0179 </t>
  </si>
  <si>
    <t>5305-60-V00-0151</t>
  </si>
  <si>
    <t>SCREW, DRYWALL, BUGLE HEAD, PHILLIPS, COARSE THREAD, #10 X 3-1/2 INCHES</t>
  </si>
  <si>
    <t>PRIMER, COATING, WHITE, 4 - 5 LITERS</t>
  </si>
  <si>
    <t>6850-60-V00-0005</t>
  </si>
  <si>
    <t>ADDITIVE, MILDEWCIDE, LIQUID, 50-GRAM</t>
  </si>
  <si>
    <t>5305-60-V00-0179</t>
  </si>
  <si>
    <t>SCREW, PHILLIPS, BUGLE HEAD, STEEL, #8 X 1-1/2 INCHES</t>
  </si>
  <si>
    <t>5640-60-V00-0045</t>
  </si>
  <si>
    <t>TAPE, JOINT, WALLBOARD, SELF-ADHESIVE, 50 MM X 90 METERS</t>
  </si>
  <si>
    <t>5120-60-V00-0111</t>
  </si>
  <si>
    <t>SCREW DRIVER / NUT DRIVER, HEAVY DUTY, MULTI-BIT</t>
  </si>
  <si>
    <t>5110-01-367-7278</t>
  </si>
  <si>
    <t>CUTTER, CABLE, HAND OPERATED, FORGED STEEL, PLASTIC DIPPED, 9-1/2 INCHES</t>
  </si>
  <si>
    <t>5970-60-V00-0040</t>
  </si>
  <si>
    <t>TAPE, INSULATION, RED, 3/4 INCH X 25 METER</t>
  </si>
  <si>
    <t>WIRE, ELECTRICAL, RED, 1 CORE, 1.5 MM ²</t>
  </si>
  <si>
    <t>WIRE, ELECTRICAL, YELLOW &amp; GREEN, 1 CORE, 1.5 MM ²</t>
  </si>
  <si>
    <t>4210-60-V00-0189</t>
  </si>
  <si>
    <t>EXTINGUISHER, FIRE, DRY CHEMICAL, w/ BRASS VALVE, 10 LBS</t>
  </si>
  <si>
    <t>TERMINAL, LUG, ONE HOLE, COPPER, 8.4 MM X 16 MM ²</t>
  </si>
  <si>
    <t>4240-60-V00-0054</t>
  </si>
  <si>
    <t>TAPE, BARRICADE, "CAUTION BURIED ELECTRIC LINE BELOW", 3 INCHES X 1000 FEET</t>
  </si>
  <si>
    <t>AJ23-0508</t>
  </si>
  <si>
    <t/>
  </si>
  <si>
    <t>5315-60-V00-0058</t>
  </si>
  <si>
    <t>NAIL, FLAT, STAINLESS-STEEL, 2D X 1 INCH</t>
  </si>
  <si>
    <t>AJ22-0537</t>
  </si>
  <si>
    <t xml:space="preserve">FABRICATION ITEMS </t>
  </si>
  <si>
    <t>7105-60-V00-0019</t>
  </si>
  <si>
    <t>MIRROR, GLASS, ROUND, WALL MOUNTED, WHITE, 50 CM</t>
  </si>
  <si>
    <t xml:space="preserve">AJ23-0306 </t>
  </si>
  <si>
    <t>PWD-ELECT-PWO-AJ23-0574-3193</t>
  </si>
  <si>
    <t>AJ22-0123</t>
  </si>
  <si>
    <t>AJ22-0055</t>
  </si>
  <si>
    <t xml:space="preserve">AJ22-0380 </t>
  </si>
  <si>
    <t xml:space="preserve">AJ22-0184 </t>
  </si>
  <si>
    <t>8030-60-V00-0050</t>
  </si>
  <si>
    <t>PUTTY, WOOD FILLER, MEDIUM OAK, 250 ML</t>
  </si>
  <si>
    <t>5940-60-V00-0003</t>
  </si>
  <si>
    <t>LUG, TERMINAL, FORK, INSULATED, BLUE, 16-14 AWG</t>
  </si>
  <si>
    <t xml:space="preserve">AJ23-0007 </t>
  </si>
  <si>
    <t>AJ22-0199</t>
  </si>
  <si>
    <t>AJ23-0258</t>
  </si>
  <si>
    <t>FABRICATION, SERVICES METAL STAIR 1.5M WIDTH X 1.84M DEPTH AND 1M HEIGTH
HANDRAIL, STEEL PLATE LANDING WITH DIAMOND GRATING
FABRICATION SERVICES ALUMINUM SLIDING WINDOW WITH FRAME 100X120CM WITH
SECONDARY SLIDING MESH
PROCESSED BY (BUYER)
PROMISED SHIPPING DATE
Are these items ITAR controlled?
METAL DOOR KNOCK OUT TYPE FRAME, JAMB LIP OPENING 12CM, DOOR LEAF PANEL 4.5
CM X 86CM
X 202CM W/ HINGES,PUSH BAR MORTISE TYPE LEVER HANDLE, LEFT HAND REVERSE
PRIMERED AND PAINTED TAN COLOR SMOOTH FINISH. (VENDOR SITE VISIT REQUIRED)
FABRICATION SERVICE SIGN BOARDS T5802
(FABRICATION SERVICE) METAL STAND,CARRIER OUTDOOR SPLIT UNIT.SIZE:39.5" L X 19" W X
12" H (2"X2" ANGLE BAR THICKNESS 5MM)
(SEE ATTACHED FABRICATION SOW AND DRAWINGS)</t>
  </si>
  <si>
    <t xml:space="preserve">AJ23-0101 </t>
  </si>
  <si>
    <t xml:space="preserve">AJ22-0323 </t>
  </si>
  <si>
    <t xml:space="preserve">AJ23-0668 </t>
  </si>
  <si>
    <t xml:space="preserve">AJ22-0536 </t>
  </si>
  <si>
    <t>AJ23-0268</t>
  </si>
  <si>
    <t>AJ23-0437</t>
  </si>
  <si>
    <t xml:space="preserve">AJ23-0079 </t>
  </si>
  <si>
    <t>AJ23-0532</t>
  </si>
  <si>
    <t>AJ23-0598</t>
  </si>
  <si>
    <t>AJ22-0390</t>
  </si>
  <si>
    <t>AJ22-0546</t>
  </si>
  <si>
    <t>AJ23-0481</t>
  </si>
  <si>
    <t xml:space="preserve">AJ23-0482 </t>
  </si>
  <si>
    <t>FABRICATION PANEL, DB APPROVED SUBMITTAL VIA TRANSMITTAL# AJ230508-LCV-ELE-MTL-
0001</t>
  </si>
  <si>
    <t>AJ22-0004</t>
  </si>
  <si>
    <t>AJ23-0425</t>
  </si>
  <si>
    <t xml:space="preserve">AJ22-0549 </t>
  </si>
  <si>
    <t xml:space="preserve">AJ22-0073 </t>
  </si>
  <si>
    <t>Send ODC 12 July 23</t>
  </si>
  <si>
    <t xml:space="preserve">AJ23-0166 </t>
  </si>
  <si>
    <t>AJ23-0493</t>
  </si>
  <si>
    <t>AJ22-0240</t>
  </si>
  <si>
    <t>AJ23-0172</t>
  </si>
  <si>
    <t xml:space="preserve">AJ23-0442 </t>
  </si>
  <si>
    <t>AJ23-0579</t>
  </si>
  <si>
    <t xml:space="preserve">AJ23-0300 </t>
  </si>
  <si>
    <t>AJ23-0260</t>
  </si>
  <si>
    <t>AJ23-0225</t>
  </si>
  <si>
    <t>AJ22-0378</t>
  </si>
  <si>
    <t>26ODC23</t>
  </si>
  <si>
    <t>AJ22-0406</t>
  </si>
  <si>
    <t>AJ23-0245</t>
  </si>
  <si>
    <t>AJ23-0068</t>
  </si>
  <si>
    <t>FABRICATION, SCHNEIDER ELECTRIC (SE)FABRICATION, 
NEMA 4X CUSTOM ENCLOSURE, EACH
WITH (1) INSTALLED PM5563 METER. THE
ENCLOSURE TO INCLUDE THE
FOLLOWING:PM5563 RD METER, FACTORY
ASSEMBLED (WIRED) NEMA 4X
ENCLOSURE, POWER SUPPLY,CONTROL
POWER TRANSFORMER, FIBER MEDIA
CONVERTER FUSE BLOCKS PROTECTION. (SEE ATTACHED APPROVED 4025)</t>
  </si>
  <si>
    <t>FABRICATION PANEL, DB APPROVED SUBMITTAL VIA TRANSMITTAL# AJ230467-LCV-ELE-DSN-
0001</t>
  </si>
  <si>
    <t>FABRICATION CONTROL PANEL, APPROVED SUBMITTAL VIA TRANSMITTAL# AJ230726-LCVGEN-
MTL-0001</t>
  </si>
  <si>
    <t>CUBIC</t>
  </si>
  <si>
    <t xml:space="preserve">AJ22-0474 </t>
  </si>
  <si>
    <t>Resend to Contracts 6 Nov 23</t>
  </si>
  <si>
    <t>AJ22-0524</t>
  </si>
  <si>
    <t xml:space="preserve">AJ22-0505 </t>
  </si>
  <si>
    <t>AJ22-0399</t>
  </si>
  <si>
    <t>5120-60-V00-0267</t>
  </si>
  <si>
    <t>8030-60-V00-0081</t>
  </si>
  <si>
    <t>KNIFE, PUTTY, STAINLESS STEEL, BLACK/BLUE, 5 INCHES</t>
  </si>
  <si>
    <t>PUTTY, MULTI PURPOSE, PLASTIC, GRAY, 1-QUART</t>
  </si>
  <si>
    <t>PR</t>
  </si>
  <si>
    <t>AJ22-0465</t>
  </si>
  <si>
    <t>8415-60-V00-0352</t>
  </si>
  <si>
    <t>COVERALLS, DISPOSABLE PROTECTIVE, TYVEK400, WHITE, XL</t>
  </si>
  <si>
    <t>AJ23-0645</t>
  </si>
  <si>
    <t>AJ22-0189</t>
  </si>
  <si>
    <t>AJ22-0190</t>
  </si>
  <si>
    <t>AJ22-0551</t>
  </si>
  <si>
    <t>DB (DISTRIBUTION PANEL) APPROVED SUBMITTAL VIA TRANSMITTAL# AJ220551-LCV-ELEDSN-
0001 (SEE ATTCHED APPROVED SUBMITTAL)</t>
  </si>
  <si>
    <t>FABRICATION, SPD BOX IP65 8 x 6 x 6in (HxWxD) (SEE ATTACHED DRAWING)</t>
  </si>
  <si>
    <t>FABRICATION, STAND (SEE ATTACHED DRAWING)</t>
  </si>
  <si>
    <t>LT</t>
  </si>
  <si>
    <t>8040-60-V00-0040</t>
  </si>
  <si>
    <t>CEMENT, HEAVY BODIED, CPVC, ORANGE, 16 OZ</t>
  </si>
  <si>
    <t>4710-60-V00-0164</t>
  </si>
  <si>
    <t>PIPE, PLASTIC, PVC, GRAY, 1-1/2 INCHES X 6 METERS</t>
  </si>
  <si>
    <t>STOPPER, DOOR, DROP DOWN, METAL, 5"</t>
  </si>
  <si>
    <t>5305-60-V00-0220</t>
  </si>
  <si>
    <t>SCREW, DRYWALL, BUGLE HEAD, PHILLIPS, STEEL, #6 X 2 INCHES</t>
  </si>
  <si>
    <t>AJ23-0502</t>
  </si>
  <si>
    <t>BU23-0193</t>
  </si>
  <si>
    <t>BU23-249</t>
  </si>
  <si>
    <t>BU24-0020</t>
  </si>
  <si>
    <t>ADN 5
Generator
Replacement</t>
  </si>
  <si>
    <t>6115-60-V00-0037</t>
  </si>
  <si>
    <t>5940-60-V00-0017</t>
  </si>
  <si>
    <t>5975-60-V00-0209</t>
  </si>
  <si>
    <t>GENERATOR SET, DIESEL ENGINE, 4-CYCLE, 400V, 24 KW, 50HZ</t>
  </si>
  <si>
    <t>CABLE, POWER, ELECTRICAL, XLPE, BLACK, 4 CORE, 25 MM²</t>
  </si>
  <si>
    <t>TERMINAL, LUG, ONE HOLE, COPPER, 8.4 MM X 16 MM²</t>
  </si>
  <si>
    <t>TERMINAL, LUG, ONE HOLE, COPPER, 8.4 MM X 25 MM²</t>
  </si>
  <si>
    <t>RACEWAY, METALLIC, GALVANIZED STEEL, 2 X 2 INCHES X 10 FEET</t>
  </si>
  <si>
    <t>PR-PAIR</t>
  </si>
  <si>
    <t>BU24-0021</t>
  </si>
  <si>
    <t>ADN 1
Generator
Replacement</t>
  </si>
  <si>
    <t>BU24-0014</t>
  </si>
  <si>
    <t>ADN 3
Generator
Replacement</t>
  </si>
  <si>
    <t>AJ22-0475</t>
  </si>
  <si>
    <t>BU23-0264</t>
  </si>
  <si>
    <t>AJ22-0371</t>
  </si>
  <si>
    <t>AJ22-0530</t>
  </si>
  <si>
    <t>AJ23-0450</t>
  </si>
  <si>
    <t>AJ23-0237</t>
  </si>
  <si>
    <t>5975-60-V00-0793</t>
  </si>
  <si>
    <t>RACEWAY, METALLIC, (CABLE TRAY), MEDIUM DUTY, HOT-DIP GALVANIZED, 1.20 X 50 X 3000 X 450 MM</t>
  </si>
  <si>
    <t xml:space="preserve">AJ23-0040 </t>
  </si>
  <si>
    <t>BOM Received date</t>
  </si>
  <si>
    <t>Materials Recived</t>
  </si>
  <si>
    <t>Color Code list</t>
  </si>
  <si>
    <t xml:space="preserve"> </t>
  </si>
  <si>
    <t xml:space="preserve">           </t>
  </si>
  <si>
    <t xml:space="preserve">                                                                                                                                                                                                                                                </t>
  </si>
  <si>
    <t xml:space="preserve">                                                                                                                                                   </t>
  </si>
  <si>
    <t xml:space="preserve">Building 5723 TT PKAC Replacement </t>
  </si>
  <si>
    <t>Interlock Concrete Pavers for Walking Area at Camp Arifjan.</t>
  </si>
  <si>
    <t>ILU Repair Set 4</t>
  </si>
  <si>
    <t>ILU Repair Set 1</t>
  </si>
  <si>
    <t>Bldg. 224 Steam Generator 1 Replacement</t>
  </si>
  <si>
    <t>APS-5 Medical Warehouse Bldg. 4009</t>
  </si>
  <si>
    <t>Hazardous Waste Material Removal in Lot 59</t>
  </si>
  <si>
    <t>Bldg.205 Substation 5 Cleaning &amp; Maintenance</t>
  </si>
  <si>
    <t>B224 Chiller Water
Pump Replacement</t>
  </si>
  <si>
    <t>Z1 B165 Cleaning
and Maintenance</t>
  </si>
  <si>
    <t>Z7 Lot 32 Debris
Removal</t>
  </si>
  <si>
    <t>B6075 MTS Replace</t>
  </si>
  <si>
    <t>ILU Repair Set 5</t>
  </si>
  <si>
    <t>ILU Repair Set 6</t>
  </si>
  <si>
    <t>BLDG 1131 Office
Buildout</t>
  </si>
  <si>
    <t>Bldg. 224 Steam Generator 3 Replacement</t>
  </si>
  <si>
    <t>Replace HVAC System and Controls at B-306</t>
  </si>
  <si>
    <t>ILU Repair Set 2</t>
  </si>
  <si>
    <t>B507 Fire Hardening</t>
  </si>
  <si>
    <t>Utilities ASP500 Tie-in</t>
  </si>
  <si>
    <t xml:space="preserve">Care and Preservation Facility </t>
  </si>
  <si>
    <t>BLDG 224 Steam
Generator
Replacement</t>
  </si>
  <si>
    <t>Z6 Senior Pods
Shower Replacement</t>
  </si>
  <si>
    <t>Z6 Senior Pods
Female Shower</t>
  </si>
  <si>
    <t>Substation 3 Cleaning &amp; Maintenance Zone 1-Bldg 121</t>
  </si>
  <si>
    <t>Z1 B145 Cleaning and
Maintenance</t>
  </si>
  <si>
    <t>Z7 Clearing EOD
Training Site</t>
  </si>
  <si>
    <t>ILU Repair Set 3</t>
  </si>
  <si>
    <t>Substation 2 Cleaning &amp; Maintenance Zone 2-Bldg 463</t>
  </si>
  <si>
    <t>Substation 1 Cleaning &amp; Maintenance Zone 2-Bldg 513</t>
  </si>
  <si>
    <t>Pipe Leak Repair At Zone 2 APS 500 Warehouse 4</t>
  </si>
  <si>
    <t>Bldg.216 Chiller Efficiency Upgrade, Camp Arifjan</t>
  </si>
  <si>
    <t>Z1 B145 Mini
Splits</t>
  </si>
  <si>
    <t>Z7 Relocate
Tents</t>
  </si>
  <si>
    <t>Z5 Trailer T28
Tie In</t>
  </si>
  <si>
    <t>Z6 Repair
Pipeline B544-1</t>
  </si>
  <si>
    <t>Bldg 162 PSD Control Room Remodel</t>
  </si>
  <si>
    <t xml:space="preserve">Deconstruct RLB Pad-D, Camp Arifjan </t>
  </si>
  <si>
    <t>Bldg B6028 Replacement of Water Pipelines</t>
  </si>
  <si>
    <t>Care and Preservation Facility T</t>
  </si>
  <si>
    <t>B131 Pool Pump Room HVAC and Handrail Install</t>
  </si>
  <si>
    <t>Male Latrine Floor Tile Replacement B507 Zone 2</t>
  </si>
  <si>
    <t>BUILDING 1131 OFFICE BUILDOUT</t>
  </si>
  <si>
    <t>B-165 HVAC AND FACILITY REPAIR</t>
  </si>
  <si>
    <t>Z6 T1022 SINK TIE IN</t>
  </si>
  <si>
    <t>BLDG 513 HVAC AND FACILITY REPAIR</t>
  </si>
  <si>
    <t>B 205 HVAC AND FACILITY REPAIR</t>
  </si>
  <si>
    <t>BLDG 121 HVAC AND FACILITY REPAIR</t>
  </si>
  <si>
    <t>BACKUP CONNECTION TO HOSPITAL REEFER</t>
  </si>
  <si>
    <t>B-350 HVAC and Facility Repair at Camp Arifjan</t>
  </si>
  <si>
    <t>CARE &amp; PRESERVATION CENTER GENERATOR SERVICE</t>
  </si>
  <si>
    <t>SPOD Fuel Generator Consolidation, Camp SPOD</t>
  </si>
  <si>
    <t>BLDG 6029 REPLACEMENT OF WATER PIPELINES</t>
  </si>
  <si>
    <t>TI FOR APS 500 WAREHOUSE</t>
  </si>
  <si>
    <t>TI FOR TIP C WAREHOUSE</t>
  </si>
  <si>
    <t>KNB Wash Rack Tank Repair</t>
  </si>
  <si>
    <t>KNB Wash
Rack Sand
Filter System
Repair</t>
  </si>
  <si>
    <t>TT752B HVAC REPLACEMEN</t>
  </si>
  <si>
    <t>Remove existing asphalt road to subbase to be repaired.</t>
  </si>
  <si>
    <t>PAD HVAC PLACEMENT IN SENIOR PODS</t>
  </si>
  <si>
    <t>CONNECT 3100T TO GRID POWER ZONE 3</t>
  </si>
  <si>
    <t>HVAC LIFECYCLE REPLACEMENT T-824D ZONE 7,</t>
  </si>
  <si>
    <t>HVAC LIFECYCLE REPLACEMENT T-824C ZONE 7</t>
  </si>
  <si>
    <t>Z6 TT6007 FLOOR REPAIR</t>
  </si>
  <si>
    <t>BLDG 513 HVAC FACILITY REPAIR</t>
  </si>
  <si>
    <t>BLDG 121 HVAC FACILITY REPAIR</t>
  </si>
  <si>
    <t>B-205 HVAC AND FACILITY REPAIR</t>
  </si>
  <si>
    <t>UPS LIFE CYCLE REPLACEMENT BLDG 505</t>
  </si>
  <si>
    <t>RADOME POWER UPGRADE</t>
  </si>
  <si>
    <t>5th Medical Brigade Warehouse Doors Replacement- Bldg.550</t>
  </si>
  <si>
    <t>INSTALL SPLIT SYSTEM AND REPLACE THERMOSTAT</t>
  </si>
  <si>
    <t>REPLACEMENT OF UDS4 CABLE</t>
  </si>
  <si>
    <t xml:space="preserve">TI Deficiencies Correction </t>
  </si>
  <si>
    <t>Lower Roof Replace Z4 Building 777,</t>
  </si>
  <si>
    <t>Install 15
Smart Water
Meters</t>
  </si>
  <si>
    <t>Bldg.134 PX Roof Repair</t>
  </si>
  <si>
    <t>Electrical Panel Replacement</t>
  </si>
  <si>
    <t>HVAC THERMOSTAT IN KDOC</t>
  </si>
  <si>
    <t>REPLACE THE YARD RADIATION DETECTORS AT DLA</t>
  </si>
  <si>
    <t>TRAILER MOVE AND TIE-IN</t>
  </si>
  <si>
    <t>ZONE 6 BASKET BALL COURT</t>
  </si>
  <si>
    <t xml:space="preserve">HVAC Lifecycle Replacement </t>
  </si>
  <si>
    <t>Replacement of the Solid State Frequency Converte</t>
  </si>
  <si>
    <t>RP6000 MARCENT New Trenching and Culverts</t>
  </si>
  <si>
    <t>Office Buildout1131</t>
  </si>
  <si>
    <t>DFAC Locker Rebuild</t>
  </si>
  <si>
    <t>HVAC and Facility Light Fixture Repair,</t>
  </si>
  <si>
    <t xml:space="preserve"> Irrigation and Landscaping Zone 1 &amp; 4</t>
  </si>
  <si>
    <t>Walker Road Culvert Z2</t>
  </si>
  <si>
    <t>TFCF Training Trailer Electrical Upgrades Z4</t>
  </si>
  <si>
    <t>TT1004 Chapel Refurbishment Z6</t>
  </si>
  <si>
    <t>T6526 NEW DOOR AND CIPHER LOCKS Z6</t>
  </si>
  <si>
    <t>PAHP Flight Line Fence</t>
  </si>
  <si>
    <t>Renovate room 115 of Building 300 Zone 1,</t>
  </si>
  <si>
    <t>TT755 Grid Connection,</t>
  </si>
  <si>
    <t>B505 HVAC Replacement</t>
  </si>
  <si>
    <t>B506 HVAC Replacement</t>
  </si>
  <si>
    <t>ECP-1 Access Road Repair</t>
  </si>
  <si>
    <t>B507 HVAC Replacement</t>
  </si>
  <si>
    <t>Zone 1 Curb Construction Phase 2</t>
  </si>
  <si>
    <t>Lot 39 Perimeter Fence</t>
  </si>
  <si>
    <t xml:space="preserve"> Military Working Dog </t>
  </si>
  <si>
    <t>Zone 1 Sidewalk Construction</t>
  </si>
  <si>
    <t>Trailer LDN3 Floor Repairs Z6</t>
  </si>
  <si>
    <t>T1000 Structural Assessment Z2</t>
  </si>
  <si>
    <t xml:space="preserve">ZONE 6 SOFTBALL SCORE BOARD </t>
  </si>
  <si>
    <t>MOTOR POOL 17 COMPOUND POWER
CONSOLIDATION</t>
  </si>
  <si>
    <t>ADA Generator Power Consolidation Z5</t>
  </si>
  <si>
    <t>PAT Entrance Gate and Fence Install Z5</t>
  </si>
  <si>
    <t>B148 Chapel Acoustic Z1</t>
  </si>
  <si>
    <t xml:space="preserve">Storm Water Drainage </t>
  </si>
  <si>
    <t>Solar Light Set</t>
  </si>
  <si>
    <t>RELOCATION OF POWER PANEL AND GENERATOR IN Z6</t>
  </si>
  <si>
    <t>B224 Fire Protection Assessment Z1</t>
  </si>
  <si>
    <t>Bldg 3029 PKCA Replacement</t>
  </si>
  <si>
    <t xml:space="preserve">B134 POST OFFICE PAINTING Z1 </t>
  </si>
  <si>
    <t>Replace the flooring for Building T438</t>
  </si>
  <si>
    <t xml:space="preserve">MOVE T2003 AND POWER TIE-IN </t>
  </si>
  <si>
    <t>Zone 1 T115 Storm Water Drainage,</t>
  </si>
  <si>
    <t xml:space="preserve">Z4 TT752D PKAC4481 Life Cycle Replacement </t>
  </si>
  <si>
    <t>Replace Feeder Cable,</t>
  </si>
  <si>
    <t>B450 Vent and Duct cleaning</t>
  </si>
  <si>
    <t xml:space="preserve">CARE AND PRESERVATION STORM CHANNEL </t>
  </si>
  <si>
    <t>RP2002 Modifications Z2</t>
  </si>
  <si>
    <t xml:space="preserve">Build out Zone 2 TT  2071 into office space </t>
  </si>
  <si>
    <t>DENTAL CLINIC CABINETS AND COUNTERTOP ZONE 2,</t>
  </si>
  <si>
    <t>Install Manual Transfer Switch Z2 TP2</t>
  </si>
  <si>
    <t>TTHV5 PKAC Replacemen</t>
  </si>
  <si>
    <t>CHILLER REPAIR (SN 12A101231)</t>
  </si>
  <si>
    <t>CFLCC Repair</t>
  </si>
  <si>
    <t xml:space="preserve">Zone 1 Pool Pump House </t>
  </si>
  <si>
    <t>Zone 2 Coalition Village Kitchen</t>
  </si>
  <si>
    <t>Rock or something for Welcome Sign_ Zone 4,</t>
  </si>
  <si>
    <t>RLB T6044 Relocation and Modification</t>
  </si>
  <si>
    <t xml:space="preserve">Replace 65 Street 
Light Heads </t>
  </si>
  <si>
    <t xml:space="preserve">BLDG 540 Hanel Lean-Lift Power Panel and Equipment Installation </t>
  </si>
  <si>
    <t>MP23LM2</t>
  </si>
  <si>
    <t>Vectrus Tent 1
Relocation</t>
  </si>
  <si>
    <t>Vectrus Tent 2
Relocation</t>
  </si>
  <si>
    <t>Vectrus Tent 3
Relocation</t>
  </si>
  <si>
    <t>Vectrus Tent 4
Relocation</t>
  </si>
  <si>
    <t>Vectrus Tent 5
Relocation</t>
  </si>
  <si>
    <t>Vectrus Tent 6
Relocation</t>
  </si>
  <si>
    <t>T725 Power Outlets
and Equipment
Install</t>
  </si>
  <si>
    <t>Joint Portal Shield
Biological Detection
Sensor</t>
  </si>
  <si>
    <t>Vectrus Tent 7
Relocation</t>
  </si>
  <si>
    <t>Z7 Utility
Infrastructure-Power
Generation</t>
  </si>
  <si>
    <t>T340 Security
Features Install</t>
  </si>
  <si>
    <t>RMOs Motor Pool 19</t>
  </si>
  <si>
    <t>ZONE 1 B209</t>
  </si>
  <si>
    <t xml:space="preserve">Replace 65 Street Light Heads </t>
  </si>
  <si>
    <t>Vectrus Tent 7 Relocation</t>
  </si>
  <si>
    <t>B314 Backup Power Connection</t>
  </si>
  <si>
    <t>Z6 Patton Pipe Repair</t>
  </si>
  <si>
    <t>Z1 Pool Water Leak</t>
  </si>
  <si>
    <t>43 Electrical Meter Installation</t>
  </si>
  <si>
    <t>FSLIDs Container Power Connection</t>
  </si>
  <si>
    <t>Warehouse 532 Power for Four Lift Storage Systems</t>
  </si>
  <si>
    <t>Electrical Outlets</t>
  </si>
  <si>
    <t>TI Repairs</t>
  </si>
  <si>
    <t xml:space="preserve"> Install Smart Electric Meters </t>
  </si>
  <si>
    <t>Relocation of Building 370 from Z1 to Z7(IMD)</t>
  </si>
  <si>
    <t>Replacement of Isolator Panel and Suction Pumps B169 Z1</t>
  </si>
  <si>
    <t>CT Scanner Site Prep and Installation</t>
  </si>
  <si>
    <t>Technical Inspection Repairs, T5802</t>
  </si>
  <si>
    <t>Provide electrical connection for CCTV installation for 17 buildings</t>
  </si>
  <si>
    <t>Name</t>
  </si>
  <si>
    <t>Row Labels</t>
  </si>
  <si>
    <t>Grand Total</t>
  </si>
  <si>
    <t>BU23-0205</t>
  </si>
  <si>
    <t>AJ23-0241</t>
  </si>
  <si>
    <t>AJ23-0619</t>
  </si>
  <si>
    <t>AJ23-0243</t>
  </si>
  <si>
    <t>AJ23-0242</t>
  </si>
  <si>
    <t>BU23-0314</t>
  </si>
  <si>
    <t>Connect Sanitary Water Lines Z5 RUHQ B5999</t>
  </si>
  <si>
    <t>Life Cycle Replacement</t>
  </si>
  <si>
    <t>Sink Booster Heater Installation</t>
  </si>
  <si>
    <t>Z6 Life Cycle Replacement 0609L</t>
  </si>
  <si>
    <t>Replacement of Water Filling Railing Zone 3,</t>
  </si>
  <si>
    <t>KW1-8626</t>
  </si>
  <si>
    <t>KW1-13557</t>
  </si>
  <si>
    <t>KW1-7987</t>
  </si>
  <si>
    <t>KW1-8050</t>
  </si>
  <si>
    <t>KW1-9751</t>
  </si>
  <si>
    <t>Count of PROJECT#</t>
  </si>
  <si>
    <t>Fabrication</t>
  </si>
  <si>
    <t>Incompleted</t>
  </si>
  <si>
    <t>MM_AJ</t>
  </si>
  <si>
    <t>MM_BU</t>
  </si>
  <si>
    <t>Subcon_PR</t>
  </si>
  <si>
    <t>color</t>
  </si>
  <si>
    <t xml:space="preserve"> NO_OF_PROJECTS</t>
  </si>
  <si>
    <t>6110-60-V00-0112</t>
  </si>
  <si>
    <t>6130-60-V00-0050</t>
  </si>
  <si>
    <t>5925-60-V00-0087</t>
  </si>
  <si>
    <t>9520-60-V00-0017</t>
  </si>
  <si>
    <t>SWITCH, DISCONNECT, 3P+N, Y4, 800V, 100A</t>
  </si>
  <si>
    <t>CONVERTER, FREQUENCY, STATIC, 3 PHASE, 30KVA</t>
  </si>
  <si>
    <t>CIRCUIT BREAKER, 6 POLE, 277-480 VAC, 50A</t>
  </si>
  <si>
    <t xml:space="preserve">	LUG, TERMINAL, ROUND TYPE, COPPER, ONE-HOLE, 16 mm²-M8</t>
  </si>
  <si>
    <t>ANGLE, STRUCTURAL, STEEL, 2 X 2 INCHES X 20 FEET</t>
  </si>
  <si>
    <t>CONCRETE BLOCK, CUBE, 40 X 40 X 40 CM</t>
  </si>
  <si>
    <t>BU23-0332</t>
  </si>
  <si>
    <t>Connect
Battery
Container Z5
TT526</t>
  </si>
  <si>
    <t>4730-60-V00-0046</t>
  </si>
  <si>
    <t>5975-01-382-7318</t>
  </si>
  <si>
    <t>5975-60-V00-0501</t>
  </si>
  <si>
    <t>5925-60-V00-0269</t>
  </si>
  <si>
    <t>6145-60-V00-0163</t>
  </si>
  <si>
    <t>ADAPTER, ELECTRICAL CONDUIT, w/BUSH, FEMALE, PVC, WHITE, 25 MM</t>
  </si>
  <si>
    <t>UNION, ELECTRICAL CONDUIT, PLASTIC, BLACK, 1/2 INCH</t>
  </si>
  <si>
    <t>CLAMP, ELECTRICAL, CONDUIT, PVC, BLACK, 25 MM</t>
  </si>
  <si>
    <t>CIRCUIT BREAKER, MINIATURE, 1 POLE, 20A</t>
  </si>
  <si>
    <t>CABLE, POWER, ELECTRICAL, WHITE, 3 CORE, 4 MM²</t>
  </si>
  <si>
    <t>BU23-0371</t>
  </si>
  <si>
    <t>Install
Electrical
Outlet Z4
DFAC1</t>
  </si>
  <si>
    <t>5975-60-V00-0511</t>
  </si>
  <si>
    <t>5940-60-V00-0122</t>
  </si>
  <si>
    <t>5975-60-V00-0794</t>
  </si>
  <si>
    <t>6145-60-V00-0139</t>
  </si>
  <si>
    <t>5975-60-V00-0421</t>
  </si>
  <si>
    <t>5975-60-V00-0029</t>
  </si>
  <si>
    <t>5975-00-074-2072</t>
  </si>
  <si>
    <t>5975-01-223-8533</t>
  </si>
  <si>
    <t>4240-60-V00-0122</t>
  </si>
  <si>
    <t>5610-60-V00-0014</t>
  </si>
  <si>
    <t>GLAND, ELECTRICAL CONDUIT, BRASS, BW, w/ EARTH TAG, 25 MM</t>
  </si>
  <si>
    <t>TERMINAL, LUG, COPPER TUBE, STUD HOLE, 16MM² X M10</t>
  </si>
  <si>
    <t>CONDUIT, METAL, FLEXIBLE, STEEL, GRAY, GALVANIZED, 1-1/2 INCHES X 50 FEET</t>
  </si>
  <si>
    <t>WIRE, ELECTRICAL, YELLOW &amp; GREEN, 1 CORE, 6 MM ²</t>
  </si>
  <si>
    <t>LUG, TERMINAL, ROUND TYPE, ONE-HOLE, 6MM² X 6MM</t>
  </si>
  <si>
    <t>CLAMP, GROUNDING, 5/8 INCH</t>
  </si>
  <si>
    <t>STRAP, TIEDOWN, ELECTRICAL COMPONENT, PLASTIC, NATURAL, 6-3/10 INCHES</t>
  </si>
  <si>
    <t>STRAP, TIE DOWN, ELECTRICAL COMPONENTS, PLASTIC POLYAMIDE, 0.1 X 8 INCHES</t>
  </si>
  <si>
    <t>TAPE, WARNING, CAUTION BURIED ELECTRICAL CABLE BELOW, YELLOW 6 INCHES X 1000 FEET</t>
  </si>
  <si>
    <t>SAND, CONSTRUCTION, BEACH</t>
  </si>
  <si>
    <t>CZ</t>
  </si>
  <si>
    <t>BU24-0022</t>
  </si>
  <si>
    <t>Connect
Electrical Z5
T5049</t>
  </si>
  <si>
    <t>5975-60-V00-0531</t>
  </si>
  <si>
    <t>5975-60-V00-0161</t>
  </si>
  <si>
    <t>5305-60-V00-0182</t>
  </si>
  <si>
    <t>PROTECTOR, ELECTRICAL CABLE, PVC, WHITE, 1 INCH X 9 FEET</t>
  </si>
  <si>
    <t>RACEWAY, NON-METALLIC (CABLE TRUNKING), UPVC, WHITE, 50 X 50MM X 3 METER</t>
  </si>
  <si>
    <t>SCREW, PHILLIPS, BUGLE HEAD, STEEL, BLACK PHOSPHATE, #8 X 1-1/4 INCHES</t>
  </si>
  <si>
    <t>BU24-0087</t>
  </si>
  <si>
    <t>Install Circuit
Breakers Z8
TT803</t>
  </si>
  <si>
    <t>5975-60-V00-0066</t>
  </si>
  <si>
    <t>5975-60-V00-0461</t>
  </si>
  <si>
    <t>5975-60-V00-0374</t>
  </si>
  <si>
    <t>5975-00-578-3643</t>
  </si>
  <si>
    <t>5935-60-V00-0153</t>
  </si>
  <si>
    <t>CONDUIT, METAL, RIGID, GALVANIZED STEEL, 1/2 INCH X 10 FEET</t>
  </si>
  <si>
    <t>CLAMP, ELECTRICAL, CONDUIT, ONE HOLE, GALVANIZED STEEL, ½ INCH</t>
  </si>
  <si>
    <t>COUPLING, ELECTRICAL CONDUIT, ZINC PLATED STEEL, 1/2 INCH</t>
  </si>
  <si>
    <t>BOX CONNECTOR, ELECTRICAL, ANGLE, LIQUIDTIGHT, IRON MALLEABLE, 1/2 INCH</t>
  </si>
  <si>
    <t>BOX CONNECTOR, ELECTRICAL, ZINC PLATED STEEL, 1/2 INCH</t>
  </si>
  <si>
    <t>WIRE, ELECTRICAL, RED, 1 CORE, 2.5 MM²</t>
  </si>
  <si>
    <t>BU24-0089</t>
  </si>
  <si>
    <t>Install Ceiling
Light Switch Z5
TT503</t>
  </si>
  <si>
    <t>6210-60-V00-0114</t>
  </si>
  <si>
    <t>LIGHT UNIT, EMERGENCY, (EXIT SIGN), WHITE, 230/240V, 8W</t>
  </si>
  <si>
    <t>BU24-0097</t>
  </si>
  <si>
    <t>Install Exit
Lights Z2 B211</t>
  </si>
  <si>
    <t>6145-60-V00-0145</t>
  </si>
  <si>
    <t>5305-60-V00-0205</t>
  </si>
  <si>
    <t>CABLE, POWER, ELECTRICAL, WHITE, 3 CORES, 1.5MM ²</t>
  </si>
  <si>
    <t>SCREW, PHILLIPS, FLAT HEAD, STEEL, #8 X 1 INCH</t>
  </si>
  <si>
    <t>BU24-0098</t>
  </si>
  <si>
    <t>Install Exit
Signs Basewide</t>
  </si>
  <si>
    <t>5935-60-V00-0164</t>
  </si>
  <si>
    <t>5925-60-V00-0264</t>
  </si>
  <si>
    <t>5925-60-V00-0129</t>
  </si>
  <si>
    <t>4730-60-V00-0045</t>
  </si>
  <si>
    <t>5975-60-V00-0083</t>
  </si>
  <si>
    <t>SOCKET OUTLET, PLUG-IN, SWITCHED, 2 POLE, 2 GANG, 250V, 13A</t>
  </si>
  <si>
    <t>CIRCUIT BREAKER, (MCB), 3 POLE, 230-400 V, 20A</t>
  </si>
  <si>
    <t>CIRCUIT BREAKER, MCB, 1 POLE, 240/415V, 16A</t>
  </si>
  <si>
    <t>ADAPTER, ELECTRICAL CONDUIT, w/BUSH, FEMALE, PVC, WHITE, 20 MM</t>
  </si>
  <si>
    <t>CONDUIT, NONMETALLIC, HEAVY GAUGE, UPVC, WHITE, 20 MM X 3M</t>
  </si>
  <si>
    <t>BU24-0107</t>
  </si>
  <si>
    <t>Install
Electrical
Outlet FBF
T008</t>
  </si>
  <si>
    <t>5305-60-V00-0170</t>
  </si>
  <si>
    <t>5640-60-V00-0034</t>
  </si>
  <si>
    <t>5640-60-V00-0032</t>
  </si>
  <si>
    <t>8105-01-336-6163</t>
  </si>
  <si>
    <t>3230-60-V00-0024</t>
  </si>
  <si>
    <t>SCREW, PHILLIPS, BUGLE HEAD, STEEL, BLACK PHOSPHATE, # 8 X 3 INCHES</t>
  </si>
  <si>
    <t>WEATHER STRIP, FLUTE TOPPED ALUMINUM THRESHOLD, 3' (L) X 4-1/4" (W)</t>
  </si>
  <si>
    <t>BLADE, CIRCULAR SAW, WOOD CUTTING, 36 TOOTH, 7-1/4 INCHES</t>
  </si>
  <si>
    <t>5306-60-V00-0120</t>
  </si>
  <si>
    <t>BOLT AND NUT, HEX w/ WASHER, 2 INCHES X 10 MM</t>
  </si>
  <si>
    <t>AJ23-0512</t>
  </si>
  <si>
    <t>CLVB RLB Upgrade</t>
  </si>
  <si>
    <t>FABRICATION, PANEL (DB) , APPROVED SUBMITTAL VIA TRANSMITTAL# AJ230512-LCV-ELEDSN-
0001.01</t>
  </si>
  <si>
    <t>AJ23-0536</t>
  </si>
  <si>
    <t>Electrical &amp; Carpentry B1005 Z6,</t>
  </si>
  <si>
    <t>FABRICATION, PANEL MDB , APPROVED SUBMITTAL VIA TRANSMITTAL# AJ230536-LCV-ELEMTL-
0001</t>
  </si>
  <si>
    <t>FABRICATION, OUTDOOR OUTLET STAND (SEE ATTCHED DRAWING)</t>
  </si>
  <si>
    <t>10.00</t>
  </si>
  <si>
    <t>6</t>
  </si>
  <si>
    <t>7</t>
  </si>
  <si>
    <t>200.00</t>
  </si>
  <si>
    <t>8</t>
  </si>
  <si>
    <t>9</t>
  </si>
  <si>
    <t>10</t>
  </si>
  <si>
    <t>11</t>
  </si>
  <si>
    <t>12</t>
  </si>
  <si>
    <t>30</t>
  </si>
  <si>
    <t>13</t>
  </si>
  <si>
    <t>14</t>
  </si>
  <si>
    <t>15</t>
  </si>
  <si>
    <t>16</t>
  </si>
  <si>
    <t>17</t>
  </si>
  <si>
    <t>18</t>
  </si>
  <si>
    <t>19</t>
  </si>
  <si>
    <t>20</t>
  </si>
  <si>
    <t>21</t>
  </si>
  <si>
    <t>22</t>
  </si>
  <si>
    <t>15.00</t>
  </si>
  <si>
    <t>18.00</t>
  </si>
  <si>
    <t>11.00</t>
  </si>
  <si>
    <t>28.00</t>
  </si>
  <si>
    <t>8.00</t>
  </si>
  <si>
    <t>20.00</t>
  </si>
  <si>
    <t>12.00</t>
  </si>
  <si>
    <t>23</t>
  </si>
  <si>
    <t>24</t>
  </si>
  <si>
    <t>100.00</t>
  </si>
  <si>
    <t>25</t>
  </si>
  <si>
    <t>34.00</t>
  </si>
  <si>
    <t>30.00</t>
  </si>
  <si>
    <t>50.00</t>
  </si>
  <si>
    <t>27</t>
  </si>
  <si>
    <t>28</t>
  </si>
  <si>
    <t>29</t>
  </si>
  <si>
    <t>25.00</t>
  </si>
  <si>
    <t>42</t>
  </si>
  <si>
    <t>43</t>
  </si>
  <si>
    <t>32.00</t>
  </si>
  <si>
    <t>90.00</t>
  </si>
  <si>
    <t>KW1-13518</t>
  </si>
  <si>
    <t>KW1-13609</t>
  </si>
  <si>
    <t>KW1-13558</t>
  </si>
  <si>
    <t>KW1-13652</t>
  </si>
  <si>
    <t>KW1-13653</t>
  </si>
  <si>
    <t>KW1-13654</t>
  </si>
  <si>
    <t>KW1-13655</t>
  </si>
  <si>
    <t>KW1-13656</t>
  </si>
  <si>
    <t>KW1-13657</t>
  </si>
  <si>
    <t>Unit Cost</t>
  </si>
  <si>
    <t>Ext. Cost (Line Cost)</t>
  </si>
  <si>
    <t>RFQ #</t>
  </si>
  <si>
    <t xml:space="preserve">RFQ Status </t>
  </si>
  <si>
    <t>RFQ Status Date</t>
  </si>
  <si>
    <t>RFQ Due Date</t>
  </si>
  <si>
    <t>CLOSE</t>
  </si>
  <si>
    <t>SENT</t>
  </si>
  <si>
    <t>19682</t>
  </si>
  <si>
    <t>19578</t>
  </si>
  <si>
    <t>19734</t>
  </si>
  <si>
    <t>PO Award Date</t>
  </si>
  <si>
    <t>PO Status</t>
  </si>
  <si>
    <t>PO Status Date</t>
  </si>
  <si>
    <t>Buyer</t>
  </si>
  <si>
    <t>Vendor</t>
  </si>
  <si>
    <t>APPR</t>
  </si>
  <si>
    <t>Reghuraman, Karthik -Vectrus -GSD -No Export</t>
  </si>
  <si>
    <t>MERIT INTERNATIONAL GENERAL TRADING CO WLL</t>
  </si>
  <si>
    <t>COMMERCIAL UNITED GINCO EST.</t>
  </si>
  <si>
    <t>CREDENCE TRADING EST.</t>
  </si>
  <si>
    <t>Reghunath, Rajesh -Vectrus -GSD -No Export</t>
  </si>
  <si>
    <t>Kandankara, Thomas -Vectrus -GSD -No Export</t>
  </si>
  <si>
    <t>Santhumayor, Santhosh - Vectrus - No Export</t>
  </si>
  <si>
    <t>Thomas, Vinu - Vectrus -No Export</t>
  </si>
  <si>
    <t>Kannoth, Shajee -Vectrus -GSD -No Export</t>
  </si>
  <si>
    <t>AL-IRTEKAZ NATIONAL GEN.TRDG.C</t>
  </si>
  <si>
    <t>FLORIDA FOUNDATION GLOBAL ELECTRICAL TOOLS &amp; CONTRACTING EST</t>
  </si>
  <si>
    <t>EMCOR INTERNATIONAL GENERAL TRADING CO WLL</t>
  </si>
  <si>
    <t>UNITEC INTERNATIONAL GENERAL TRADING CO</t>
  </si>
  <si>
    <t>MARATHON INC TRADING LLC</t>
  </si>
  <si>
    <t>AL-NUKHBHA AL-REBAEYA GENERAL TRADING CO</t>
  </si>
  <si>
    <t>TRADEX INTERNATIONAL TRADING LLC</t>
  </si>
  <si>
    <t>RAMOOZ AL QIMMAH GENERAL TRADING &amp; CONTRACTING CO</t>
  </si>
  <si>
    <t>Vishwanath, Shet -Vectrus -GSD -No Export</t>
  </si>
  <si>
    <t>CARRIER KUWAIT AIR CONDITIONING</t>
  </si>
  <si>
    <t>RITAJ AL KUWAIT GENERAL TRADING CONTRACTING CO</t>
  </si>
  <si>
    <t>AL BAYADER INTER.GROUP COMPANY</t>
  </si>
  <si>
    <t>KASAR MARJAN CONTRACTING CO.</t>
  </si>
  <si>
    <t>NS INTERNATIONAL CONTRACTING FOR ELECTRICAL CO WLL</t>
  </si>
  <si>
    <t>(blank)</t>
  </si>
  <si>
    <t>Sum of Ext. Cost (Line Cost)</t>
  </si>
  <si>
    <t>AJ20-0135</t>
  </si>
  <si>
    <t>Total Project</t>
  </si>
  <si>
    <t>Count of Delivery Status</t>
  </si>
  <si>
    <t xml:space="preserve">Completed </t>
  </si>
  <si>
    <t>count delivery</t>
  </si>
  <si>
    <t>total comp</t>
  </si>
  <si>
    <t>count</t>
  </si>
  <si>
    <t>Order Qty</t>
  </si>
  <si>
    <t>Cost for</t>
  </si>
  <si>
    <t>Count of PO #</t>
  </si>
  <si>
    <t xml:space="preserve">IFS PR COMPLETED </t>
  </si>
  <si>
    <t>BU23-0375</t>
  </si>
  <si>
    <t>Deconstruct
Facility Z6
TT7-3 TT7-9</t>
  </si>
  <si>
    <t>AJ23-0252</t>
  </si>
  <si>
    <t>Plumbing Correction</t>
  </si>
  <si>
    <t>BU24-0073</t>
  </si>
  <si>
    <t>Install Covers
Ring 4 Power
Plant</t>
  </si>
  <si>
    <t>BU24-0095</t>
  </si>
  <si>
    <t>Install Vestibule Doors Z5 Pad21 TT14</t>
  </si>
  <si>
    <t>FABRICATE METAL DOOR WITH METAL FRAME, CYPHER LOCK, PANIC BAR AND DOOR
CLOSURE (SEE ATTCHED DRAWING AND SOW )</t>
  </si>
  <si>
    <t>BU24-0096</t>
  </si>
  <si>
    <t>Install Vestibule Doors Z5 Pad21 TT09</t>
  </si>
  <si>
    <t>9905-60-V00-0004</t>
  </si>
  <si>
    <t>SIGNS, ADVERTISING DISPLAYS, AND IDENTIFICATION PLATES (CUSTOMIZED).</t>
  </si>
  <si>
    <t>BU23-0366</t>
  </si>
  <si>
    <t>CONSOLIDATE POWER SERVING TT516</t>
  </si>
  <si>
    <t>6145-60-V00-0112</t>
  </si>
  <si>
    <t>CABLE, POWER, ELECTRICAL, XLPE, BLACK, 4 CORE, 95 MM²</t>
  </si>
  <si>
    <t>5975-60-V00-0515</t>
  </si>
  <si>
    <t>STUFFING TUBE (CABLE GLAND), BRASS, BW, 50 MM</t>
  </si>
  <si>
    <t>5940-60-V00-0025</t>
  </si>
  <si>
    <t>TERMINAL, LUG, TIN-PLATED, M12, 95MM², 3 X 24.5 X 60.5 INCHES</t>
  </si>
  <si>
    <t>6145-60-V00-0047</t>
  </si>
  <si>
    <t>WIRE, ELECTRICAL, GREEN/YELLOW, 1 CORE, 50MM ²</t>
  </si>
  <si>
    <t xml:space="preserve">
5940-60-V00-0086</t>
  </si>
  <si>
    <t>LUG, TERMINAL, ROUND TYPE, ONE-HOLE, 50MM² X 10MM</t>
  </si>
  <si>
    <t>YD</t>
  </si>
  <si>
    <t>5620-60-V00-0006</t>
  </si>
  <si>
    <t>5306-60-V00-0005</t>
  </si>
  <si>
    <t>5970-00-685-9059</t>
  </si>
  <si>
    <t>5975-60-V00-0395</t>
  </si>
  <si>
    <t>5940-60-V00-0091</t>
  </si>
  <si>
    <t>CONCRETE MASONRY UNIT, SOLID, 15 X 15 X 15 INCHES</t>
  </si>
  <si>
    <t>TAPE, INSULATION ELECTRICAL, 3M, 792", RED</t>
  </si>
  <si>
    <t>TAPE, INSULATION ELECTRICAL, 3M, 792", YELLOW</t>
  </si>
  <si>
    <t>TAPE, INSULATION ELECTRICAL, 3M, 792", BLUE</t>
  </si>
  <si>
    <t>TAPE, INSULATION ELECTRICAL, 3M, 792", BLOCK</t>
  </si>
  <si>
    <t>TAPE, INSULATION ELECTRICAL, 3M, 792", YELLOW &amp; GREEN</t>
  </si>
  <si>
    <t>UNION, ELECTRICAL CONDUIT, NYLON POLYAMIDE, WHITE, 5-10 MM</t>
  </si>
  <si>
    <t xml:space="preserve">	SPLICING KIT, CABLE JOINT, 25MM</t>
  </si>
  <si>
    <t>STRAP, TIE DOWN, WHITE, 12 INCHES</t>
  </si>
  <si>
    <t>SPLICE, CONDUCTOR, BUTT, STANDARD BARREL, COPPER, BLUE, 16 MM</t>
  </si>
  <si>
    <t xml:space="preserve"> Not Required</t>
  </si>
  <si>
    <t>SAND</t>
  </si>
  <si>
    <t xml:space="preserve">Catalog changed </t>
  </si>
  <si>
    <t>19796</t>
  </si>
  <si>
    <t>19797</t>
  </si>
  <si>
    <t>19860</t>
  </si>
  <si>
    <t>19827</t>
  </si>
  <si>
    <t>19826</t>
  </si>
  <si>
    <t>19857</t>
  </si>
  <si>
    <t>KW1-13758</t>
  </si>
  <si>
    <t>19825</t>
  </si>
  <si>
    <t>16.00</t>
  </si>
  <si>
    <t>KW1-13754</t>
  </si>
  <si>
    <t>26</t>
  </si>
  <si>
    <t>7.00</t>
  </si>
  <si>
    <t>72.00</t>
  </si>
  <si>
    <t>36</t>
  </si>
  <si>
    <t>40</t>
  </si>
  <si>
    <t>41</t>
  </si>
  <si>
    <t>33</t>
  </si>
  <si>
    <t>34</t>
  </si>
  <si>
    <t>37</t>
  </si>
  <si>
    <t>13.00</t>
  </si>
  <si>
    <t>270.00</t>
  </si>
  <si>
    <t>44</t>
  </si>
  <si>
    <t>32</t>
  </si>
  <si>
    <t>9.00</t>
  </si>
  <si>
    <t>60.00</t>
  </si>
  <si>
    <t>40.00</t>
  </si>
  <si>
    <t>400.00</t>
  </si>
  <si>
    <t>31</t>
  </si>
  <si>
    <t>14.00</t>
  </si>
  <si>
    <t>39</t>
  </si>
  <si>
    <t>Count of BOM Received date</t>
  </si>
  <si>
    <t>count date</t>
  </si>
  <si>
    <t xml:space="preserve">Total BOM Received </t>
  </si>
  <si>
    <t>Count of PR #</t>
  </si>
  <si>
    <t>count pr</t>
  </si>
  <si>
    <t>Total fb pr</t>
  </si>
  <si>
    <t>Total sub pr</t>
  </si>
  <si>
    <t>Total maximo pr</t>
  </si>
  <si>
    <t>AJ21-0011</t>
  </si>
  <si>
    <t xml:space="preserve">43 Electrical Meter Installation, </t>
  </si>
  <si>
    <t>FABRICATION, SCHNEIDER ELECTRIC (SE)FABRICATION, SCHNEIDER ELECTRIC (SE)
NEMA 4X CUSTOM ENCLOSURE, EACH</t>
  </si>
  <si>
    <t>CURRENT TRANSFORMER (CT)</t>
  </si>
  <si>
    <t>BU22-0007</t>
  </si>
  <si>
    <t>AJ22-0110</t>
  </si>
  <si>
    <t>Sunshade Relocate Z7</t>
  </si>
  <si>
    <t>AJ23-0606</t>
  </si>
  <si>
    <t>Z5 New Grounding Points on
PAHP</t>
  </si>
  <si>
    <t>AJ22-0267</t>
  </si>
  <si>
    <t>Zone 6 Post Office Truck Lift
Repair</t>
  </si>
  <si>
    <t>AJ23-0510</t>
  </si>
  <si>
    <t>CLM 1 Reskin</t>
  </si>
  <si>
    <t>AJ23-0610</t>
  </si>
  <si>
    <t>SPOD T70 Female Latrine
Renovations</t>
  </si>
  <si>
    <t>AJ23-0676</t>
  </si>
  <si>
    <t>BU23-0160</t>
  </si>
  <si>
    <t>AJ22-0168</t>
  </si>
  <si>
    <t>Replace Manual Transfer
Switch</t>
  </si>
  <si>
    <t>SS812
Sunshade
Replace</t>
  </si>
  <si>
    <t>B6015 Relocation</t>
  </si>
  <si>
    <t>BU23-0208</t>
  </si>
  <si>
    <t>AJ</t>
  </si>
  <si>
    <t>BU</t>
  </si>
  <si>
    <t>KW1-13841</t>
  </si>
  <si>
    <t>GULF PIONEER COMPANY LLC</t>
  </si>
  <si>
    <t>KW1-13840</t>
  </si>
  <si>
    <t>KW1-13824</t>
  </si>
  <si>
    <t>KW1-13811</t>
  </si>
  <si>
    <t>KW1-13777</t>
  </si>
  <si>
    <t>KW1-13775</t>
  </si>
  <si>
    <t>19902</t>
  </si>
  <si>
    <t>KW1-13828</t>
  </si>
  <si>
    <t>KW1-13776</t>
  </si>
  <si>
    <t>19869</t>
  </si>
  <si>
    <t>19872</t>
  </si>
  <si>
    <t>19909</t>
  </si>
  <si>
    <t>19954</t>
  </si>
  <si>
    <t>KW1-13827</t>
  </si>
  <si>
    <t>19959</t>
  </si>
  <si>
    <t>19938</t>
  </si>
  <si>
    <t>19943</t>
  </si>
  <si>
    <t>19939</t>
  </si>
  <si>
    <t>`</t>
  </si>
  <si>
    <t>24.00</t>
  </si>
  <si>
    <t>Total maximo pr aj</t>
  </si>
  <si>
    <t>Total maximo pr bu</t>
  </si>
  <si>
    <t>Total fb   pr aj</t>
  </si>
  <si>
    <t>Total sb   pr aj</t>
  </si>
  <si>
    <t>Total sb   pr bu</t>
  </si>
  <si>
    <t>Total BOM Received aj</t>
  </si>
  <si>
    <t>Total BOM Received bu</t>
  </si>
  <si>
    <t>BU24-0027</t>
  </si>
  <si>
    <t>Service HVAC
Units Z1
B1999</t>
  </si>
  <si>
    <t>4130-60-V00-0484</t>
  </si>
  <si>
    <t>FILTER ELEMENT, AIR CONDITIONING, WASHABLE, ALUMINUM, 19.5 X 19.5 X 1.75 INCHES</t>
  </si>
  <si>
    <t>BU24-0092</t>
  </si>
  <si>
    <t>Repair Floor
Z5 TT507</t>
  </si>
  <si>
    <t>5510-60-V00-0004</t>
  </si>
  <si>
    <t>5305-60-V00-0147</t>
  </si>
  <si>
    <t xml:space="preserve">5305-60-V00-0169 </t>
  </si>
  <si>
    <t>5530-00-129-7777</t>
  </si>
  <si>
    <t>LUMBER, SOFTWOOD, DIMENSION, 4 X 4 INCHES X 13 FEET</t>
  </si>
  <si>
    <t>LUMBER, SMOOTH THREATED, 4 INCH X 16 FEET</t>
  </si>
  <si>
    <t>PLYWOOD, CONSTRUCTION, 3/4 INCH X 4 X 8 FEET</t>
  </si>
  <si>
    <t>PLYWOOD, CONSTRUCTION, BLACK, 3/4 INCH X 4 X 8 FEET</t>
  </si>
  <si>
    <t>SCREW, PHILLIPS, BUGLE HEAD, STEEL, #7 X 2 INCHES</t>
  </si>
  <si>
    <t>PLYWOOD, CONSTRUCTION, EXTERIOR, 1/2 INCH X 8 X 4 FEET</t>
  </si>
  <si>
    <t>SUNSHADE FRAME AND CANVAS NEED TO REPAIRS</t>
  </si>
  <si>
    <t>BU240110</t>
  </si>
  <si>
    <t>BU24-0064</t>
  </si>
  <si>
    <t>Repair Floor Ceiling Z4 Pad9 B92</t>
  </si>
  <si>
    <t>PRINPRG</t>
  </si>
  <si>
    <t>8010-60-V00-0122</t>
  </si>
  <si>
    <t>8020-01-421-6849</t>
  </si>
  <si>
    <t>6515-60-V00-0015</t>
  </si>
  <si>
    <t>ADHESIVE, FLOORING, WHITE,</t>
  </si>
  <si>
    <t>CAULKING COMPOUND, LATEX, WHITE, 10.3 OZ</t>
  </si>
  <si>
    <t>PAINT, LATEX, MATT, WHITE, 16 LT</t>
  </si>
  <si>
    <t>BRUSH, PAINT, CHISELED, 2 INCHES</t>
  </si>
  <si>
    <t>GLOVES, EXAM, DISPOSABLE, NITRILE, PURPLE, X-LARGE</t>
  </si>
  <si>
    <t>CAULKING GUN, RATCHET ROD, PLASTIC, YELLOW/BLACK, 10 OZ</t>
  </si>
  <si>
    <t>BU24-0119</t>
  </si>
  <si>
    <t>Install
Electrical
Outlet Z2
T2072</t>
  </si>
  <si>
    <t>5975-60-V00-0652</t>
  </si>
  <si>
    <t>5975-01-252-3611</t>
  </si>
  <si>
    <t>5975-09-V00-0137</t>
  </si>
  <si>
    <t>CONDUIT, EMT, STANDARD, GALVANIZED, GRAY, STEEL, 10 FEET X 3/4 INCHES</t>
  </si>
  <si>
    <t>HANGER, CABLE, EMT, 1-HOLE PUSH-ON STRAP, STEEL, 3/4 X 1.99 INCHES</t>
  </si>
  <si>
    <t>ADAPTER, ELECTRICAL CONDUIT, EMT, SET SCREW, ZINC PLATED STEEL, GRAY/YELLOW, 3/4 X 1-15/32 INCH</t>
  </si>
  <si>
    <t>5120-60-V00-0295</t>
  </si>
  <si>
    <t>AJ23-0593</t>
  </si>
  <si>
    <t>B777 ATS and Emergency Light, Zine 4</t>
  </si>
  <si>
    <t>AJ23-0492</t>
  </si>
  <si>
    <t>AJ23-0240</t>
  </si>
  <si>
    <t>AJ23-0611</t>
  </si>
  <si>
    <t>ARCENT CMD Group Foyer Work</t>
  </si>
  <si>
    <t>Z6 Life Cycle Replacement 1404E and 1402W </t>
  </si>
  <si>
    <t>SPOD T73 Male Latrine Renovations</t>
  </si>
  <si>
    <t>AJ22-0120</t>
  </si>
  <si>
    <t>T1084 Outside Stairs Broken</t>
  </si>
  <si>
    <t>AJ23-0788</t>
  </si>
  <si>
    <t>Replace electrical panel for TT7011</t>
  </si>
  <si>
    <t>FABRICATION, PANEL MDB , APPROVED SUBMITTAL VIA TRANSMITTAL# AJ230788-LCV-ELEDSN-
0001</t>
  </si>
  <si>
    <t>BU24-0093</t>
  </si>
  <si>
    <t>Change Door Z1 B100 RM127</t>
  </si>
  <si>
    <t>FABRICATE METAL DOOR WITH CIPHER LOCK AS PER APPROVED DESIGN. INCLUDES
PANICPUSH BAR, SARGENT HEAVY DUTY DOOR CLOSER AND CIPHER LOCK</t>
  </si>
  <si>
    <t>May</t>
  </si>
  <si>
    <t>Jun</t>
  </si>
  <si>
    <t>Jul</t>
  </si>
  <si>
    <t>Aug</t>
  </si>
  <si>
    <t>Sep</t>
  </si>
  <si>
    <t>Oct</t>
  </si>
  <si>
    <t>Nov</t>
  </si>
  <si>
    <t>Dec</t>
  </si>
  <si>
    <t>2023</t>
  </si>
  <si>
    <t>Jan</t>
  </si>
  <si>
    <t>Feb</t>
  </si>
  <si>
    <t>Mar</t>
  </si>
  <si>
    <t>Apr</t>
  </si>
  <si>
    <t>Column Labels</t>
  </si>
  <si>
    <t>(All)</t>
  </si>
  <si>
    <t>table</t>
  </si>
  <si>
    <t>AJ table</t>
  </si>
  <si>
    <t>BU table</t>
  </si>
  <si>
    <t>KW1-13913</t>
  </si>
  <si>
    <t>38</t>
  </si>
  <si>
    <t>35</t>
  </si>
  <si>
    <t>KW1-13875</t>
  </si>
  <si>
    <t>KW1-13866</t>
  </si>
  <si>
    <t>KW1-13903</t>
  </si>
  <si>
    <t>KW1-13877</t>
  </si>
  <si>
    <t>KW1-13886</t>
  </si>
  <si>
    <t>52</t>
  </si>
  <si>
    <t>51</t>
  </si>
  <si>
    <t>50</t>
  </si>
  <si>
    <t>49</t>
  </si>
  <si>
    <t>48</t>
  </si>
  <si>
    <t>46</t>
  </si>
  <si>
    <t>45</t>
  </si>
  <si>
    <t>19986</t>
  </si>
  <si>
    <t xml:space="preserve">Total  </t>
  </si>
  <si>
    <t xml:space="preserve">Total </t>
  </si>
  <si>
    <t>Total PR Created in AJ</t>
  </si>
  <si>
    <t>Total Maximo PR Created in AJ</t>
  </si>
  <si>
    <t>Total Maximo PR Created in BU</t>
  </si>
  <si>
    <t>Total Fabrication PR Created in AJ</t>
  </si>
  <si>
    <t>Total Fabrication PR Created in BU</t>
  </si>
  <si>
    <t>Total Subcon PR Created in AJ</t>
  </si>
  <si>
    <t>Total Subcon PR Created in BU</t>
  </si>
  <si>
    <t>all</t>
  </si>
  <si>
    <t>Total PO Received</t>
  </si>
  <si>
    <t>19831</t>
  </si>
  <si>
    <t>KW1-13821</t>
  </si>
  <si>
    <t>47</t>
  </si>
  <si>
    <t>AJ23-0726</t>
  </si>
  <si>
    <t>Replacement of Isolator Panel and Suction Pumps</t>
  </si>
  <si>
    <t>AJ23-0496</t>
  </si>
  <si>
    <t>ECP2 RMU2-4A-4 Replacement</t>
  </si>
  <si>
    <t>AJ23-0468</t>
  </si>
  <si>
    <t>T6207 Roof Replacement</t>
  </si>
  <si>
    <t>AJ23-0469</t>
  </si>
  <si>
    <t>T6206 Roof Replacement</t>
  </si>
  <si>
    <t>month</t>
  </si>
  <si>
    <t>year</t>
  </si>
  <si>
    <t>September</t>
  </si>
  <si>
    <t>2022</t>
  </si>
  <si>
    <t>January</t>
  </si>
  <si>
    <t>February</t>
  </si>
  <si>
    <t>March</t>
  </si>
  <si>
    <t>April</t>
  </si>
  <si>
    <t>August</t>
  </si>
  <si>
    <t>June</t>
  </si>
  <si>
    <t>July</t>
  </si>
  <si>
    <t>October</t>
  </si>
  <si>
    <t>November</t>
  </si>
  <si>
    <t>December</t>
  </si>
  <si>
    <t>Count of Vendor</t>
  </si>
  <si>
    <t>5620-60-V00-0027</t>
  </si>
  <si>
    <t>5975-60-V00-0418</t>
  </si>
  <si>
    <t>5975-60-V00-0498</t>
  </si>
  <si>
    <t>LCVKW0923S</t>
  </si>
  <si>
    <t>LCVKW0925S</t>
  </si>
  <si>
    <t>LCVKW0949S</t>
  </si>
  <si>
    <t>BU23-0357</t>
  </si>
  <si>
    <t>TT1051 Deconstruction Tent</t>
  </si>
  <si>
    <t>BUH-Z3-00-TRLR3020</t>
  </si>
  <si>
    <t>RACEWAY, CABLE, PVC, WHITE, 1-1/2 INCH X 10 FEET</t>
  </si>
  <si>
    <t>LIGHT UNIT, EMERGENCY, EXIT SIGN, SELF-TEST, GREEN, 220-240V AC, 50/60 HZ, 3W</t>
  </si>
  <si>
    <t>SCREW, PHILLIPS, BUGLE HEAD, STEEL, #6 X 1 INCHES</t>
  </si>
  <si>
    <t>5975-60-V00-0533</t>
  </si>
  <si>
    <t>6220-60-V00-0165</t>
  </si>
  <si>
    <t>5305-60-V00-0180</t>
  </si>
  <si>
    <t>ROLL</t>
  </si>
  <si>
    <t>EACH</t>
  </si>
  <si>
    <t>BUH-00-ECP1-TRLR2000-00-00</t>
  </si>
  <si>
    <t>5975-60-V00-0532</t>
  </si>
  <si>
    <t>PROTECTOR, ELECTRICAL CABLE, PVC, WHITE, 1/2 INCH X 10 FEET</t>
  </si>
  <si>
    <t>BUH-ECP1-TRLR2001-00</t>
  </si>
  <si>
    <t>ECP2-TRLR-T003-00</t>
  </si>
  <si>
    <t>BOX</t>
  </si>
  <si>
    <t>5930-60-V00-0240</t>
  </si>
  <si>
    <t>5975-60-V00-0272</t>
  </si>
  <si>
    <t>5975-60-V00-0187</t>
  </si>
  <si>
    <t>5975-60-V00-0740</t>
  </si>
  <si>
    <t>SWITCH, 1 WAY, 1 GANG, 10 AMPS</t>
  </si>
  <si>
    <t>SWITCH BOX, SURFACE, PVC, WHITE, 3 X 3 INCHES</t>
  </si>
  <si>
    <t>PLATE, WALL, ELECTRICAL, BLANK, 1 GANG, WHITE, 86 X 86 MM</t>
  </si>
  <si>
    <t>CONDUIT, HIGHLY FLEXIBLE, CORE, GALVANIZED STEEL, BLACK, 20 MM X 25 M</t>
  </si>
  <si>
    <t>BUH-Z1-00-TT106</t>
  </si>
  <si>
    <t>BUH-Z3-00-TRLR3000</t>
  </si>
  <si>
    <t>BUH-Z6-00-TRLR3013</t>
  </si>
  <si>
    <t>5365-60-V00-0026</t>
  </si>
  <si>
    <t>5975-60-V00-0372</t>
  </si>
  <si>
    <t>SADDLE, SPACER BAR, CONDUIT, PVC, WHITE, 20 MM</t>
  </si>
  <si>
    <t>COUPLING, ELECTRICAL CONDUIT, PVC, WHITE, 20 MM</t>
  </si>
  <si>
    <t>ELBOW ,CONDUIT , PVC, WHITE,  20 MILLIMETERS</t>
  </si>
  <si>
    <t>BUH-Z3-00-TRLR3017</t>
  </si>
  <si>
    <t>BUH-Z3-00-TRLR3021</t>
  </si>
  <si>
    <t>UNION, ELECTRICAL CONDUIT, POLYAMIDE, WHITE, PG29, 18-25MM</t>
  </si>
  <si>
    <t>SCREW, PHILLIPS, BUGLE HEAD, STEEL, BLACK PHOSPHATE, #6 X 1 INCH</t>
  </si>
  <si>
    <t>5975-60-V00-0506</t>
  </si>
  <si>
    <t>5305-60-V00-0187</t>
  </si>
  <si>
    <t>UD-AF-9602-00</t>
  </si>
  <si>
    <t>UD-AF-9206-00</t>
  </si>
  <si>
    <t>PROTECTOR, CABLE, PVC, WHITE, 2 INCHES X 10 FEET</t>
  </si>
  <si>
    <t>5975-60-V00-0534</t>
  </si>
  <si>
    <t>UD-AF-9410-00</t>
  </si>
  <si>
    <t>5975-60-V00-0091</t>
  </si>
  <si>
    <t>CONDUIT, NONMETALLIC, RIGID, PVC, WHITE, 20 MM X 1.5 METERS</t>
  </si>
  <si>
    <t>Requested catalog not Active</t>
  </si>
  <si>
    <t>5975-60-V00-0085</t>
  </si>
  <si>
    <t>BU24-0086</t>
  </si>
  <si>
    <t>Install Outlets
Z4 TT4053</t>
  </si>
  <si>
    <t>5935-60-V00-0172</t>
  </si>
  <si>
    <t>5935-60-V00-0173</t>
  </si>
  <si>
    <t>5975-60-V01-0053</t>
  </si>
  <si>
    <t>6145-60-V00-0038</t>
  </si>
  <si>
    <t>5935-60-V00-0169</t>
  </si>
  <si>
    <t>5975-60-V00-0017</t>
  </si>
  <si>
    <t>5925-60-V00-0145</t>
  </si>
  <si>
    <t>SOCKET, ELECTRICAL, FEMALE, 3 PIN, 220V, 32A</t>
  </si>
  <si>
    <t>CONNECTOR, PLUG, ELECTRICAL, MALE, 3 PIN, 32A</t>
  </si>
  <si>
    <t>RACEWAY, METALLIC, (CABLE TRUNKING), GALVANIZED STEEL, 3 X 3 INCHES X 10 FEET</t>
  </si>
  <si>
    <t>CABLE, POWER, ELECTRICAL, CU/PVC/PVC, WHITE, 3 CORE, 6 MM²</t>
  </si>
  <si>
    <t>CONNECTOR, WIRE, ORANGE, 18-14 AWG</t>
  </si>
  <si>
    <t>COUPLING, ELECTRICAL CONDUIT, ZINC PLATED STEEL, 3/4 INCH</t>
  </si>
  <si>
    <t>CIRCUIT BREAKER, MINIATURE, 1 POLE, 230VAC, 32A</t>
  </si>
  <si>
    <t>5975-60-V00-0197</t>
  </si>
  <si>
    <t>5975-60-V00-0026</t>
  </si>
  <si>
    <t>5975-60-V00-0284</t>
  </si>
  <si>
    <t>5975-60-V00-0254</t>
  </si>
  <si>
    <t>5305-60-V00-0150</t>
  </si>
  <si>
    <t>5935-60-V00-0154</t>
  </si>
  <si>
    <t>ELBOW, ELECTRICAL CONDUIT, ½ INCH</t>
  </si>
  <si>
    <t>COUPLING, ELECTRICAL CONDUIT, w/ SCREW, ½ INCH</t>
  </si>
  <si>
    <t>BOX CONNECTOR, ELECTRICAL, LIQUID-TIGHT, ZINC, 1/2 INCH</t>
  </si>
  <si>
    <t>JUNCTION BOX, w/ KNOCKOUT, STEEL, 73 X 73 X 40 MM</t>
  </si>
  <si>
    <t>COVER, JUNCTION BOX, BLANKING PLATE, STEEL, 1 GANG, GRAY, 79 X 79 X 42 MM</t>
  </si>
  <si>
    <t>SCREW, DRYWALL, BUGLE HEAD, PHILLIPS, TWIN FAST THREAD, #10 X 1-1/2 INCHES</t>
  </si>
  <si>
    <t>BOX CONNECTOR, ELECTRICAL, CONCRETE-TIGHT CONDUIT, STEEL, 3/4 INCH</t>
  </si>
  <si>
    <t>As per the BOM this items are not required</t>
  </si>
  <si>
    <t>FDP (FINAL DISTRIBUTION PANEL) APPROVED SUBMITTAL VIA TRANSMITTAL# AJ220465-LCVELE-
MTL-0001 (SEE ATTCHED APPROVED SUBMITTAL)</t>
  </si>
  <si>
    <t>Zone 7 Fire Station 4 Refer Power Connection</t>
  </si>
  <si>
    <t>BU24-0085</t>
  </si>
  <si>
    <t>Install Sinks Z5
B5054</t>
  </si>
  <si>
    <t>5510-00-220-6242</t>
  </si>
  <si>
    <t>5530-60-V00-0011</t>
  </si>
  <si>
    <t>9330-60-V00-0016</t>
  </si>
  <si>
    <t>5305-60-V00-0149</t>
  </si>
  <si>
    <t>8010-00-297-0584</t>
  </si>
  <si>
    <t>8020-00-205-6500</t>
  </si>
  <si>
    <t>LUMBER, SOFTWOOD, DIMENSION, 4 X 2 INCHES X 10 FEET</t>
  </si>
  <si>
    <t>PLYWOOD, CONSTRUCTION, INTERIOR, 3/4 INCH X 8 X 4 FEET</t>
  </si>
  <si>
    <t>SHEET, ACRYLIC, WHITE, 48 X 96 X 0.250 INCHES</t>
  </si>
  <si>
    <t>SCREW, DRYWALL, BUGLE HEAD, PHILLIPS, TWIN FAST THREAD, #8 X 2-1/2 INCHES</t>
  </si>
  <si>
    <t>PAINT, ENAMEL, SEMIGLOSS, WHITE, 1 GL</t>
  </si>
  <si>
    <t>BRUSH, PAINT, BRISTLES, CHISELED, 3 INCHES</t>
  </si>
  <si>
    <t>THINNER, PAINT PRODUCTS, 1 GALLON</t>
  </si>
  <si>
    <t>4240-60-V00-0132</t>
  </si>
  <si>
    <t>5610-60-V00-0010</t>
  </si>
  <si>
    <t>9905-01-282-2285</t>
  </si>
  <si>
    <t>BOLLARD, SAFETY, PROTECTIVE, STEEL, BLACK/YELLOW, 100 X 1450 MM</t>
  </si>
  <si>
    <t>GATCH AND GRAVEL, MIXED, CUBIC METER</t>
  </si>
  <si>
    <t>TAPE, FLAGGING, CAUTION DO NOT ENTER, POLYETHYLENE, BLACK ON YELLOW, 3 INCHES X 200 FEET</t>
  </si>
  <si>
    <t>BU24-0112</t>
  </si>
  <si>
    <t>Install Bollards
Ring 4</t>
  </si>
  <si>
    <t>BU24-0018</t>
  </si>
  <si>
    <t>Install
Generator Z2
PWD Yard - C
to TDP</t>
  </si>
  <si>
    <t>KW1-13925</t>
  </si>
  <si>
    <t>KW1-13955</t>
  </si>
  <si>
    <t>KW1-14010</t>
  </si>
  <si>
    <t>KW1-13930</t>
  </si>
  <si>
    <t>KW1-13992</t>
  </si>
  <si>
    <t>KW1-13963</t>
  </si>
  <si>
    <t>20018</t>
  </si>
  <si>
    <t>KW1-13937</t>
  </si>
  <si>
    <t>AJ24-0065</t>
  </si>
  <si>
    <t>Zone 2 B505 ASG 511 Connection to Support ASG 014</t>
  </si>
  <si>
    <t>PR Cur. Status</t>
  </si>
  <si>
    <t>MDB</t>
  </si>
  <si>
    <t>5510-60-V00-0003</t>
  </si>
  <si>
    <t>5510-60-V00-0024</t>
  </si>
  <si>
    <t>8105-01-517-1363</t>
  </si>
  <si>
    <t>8340-00-068-7908</t>
  </si>
  <si>
    <t>8020-00-245-4519</t>
  </si>
  <si>
    <t>8020-01-317-2800</t>
  </si>
  <si>
    <t>5350-60-V00-0004</t>
  </si>
  <si>
    <t>5350-60-V00-0011</t>
  </si>
  <si>
    <t>5510-60-V00-0011</t>
  </si>
  <si>
    <t>6210-60-V00-0112</t>
  </si>
  <si>
    <t>LUMBER, SOFTWOOD, DIMENSION, 2 X 4 INCHES X 13 FEET</t>
  </si>
  <si>
    <t>LUMBER, SOFTWOOD, 2 X 2 INCHES X 14 FEET</t>
  </si>
  <si>
    <t>BAG, PLASTIC, CLEAR, 24 X 24 INCHES, 10 GALLONS</t>
  </si>
  <si>
    <t>DROP CLOTH, PAINTER'S, 9 FT X 12 FT</t>
  </si>
  <si>
    <t>BRUSH, PAINT, BRISTLES, FLAT, 4 INCHES</t>
  </si>
  <si>
    <t>ROLLER, PAINT, 3 INCHES</t>
  </si>
  <si>
    <t>PAPER, ABRASIVE (SANDPAPER), 80 GRIT, 9 X 11 INCHES</t>
  </si>
  <si>
    <t>PAPER, ABRASIVE (SANDPAPER), 220 GRIT, 9 X 11 INCHES</t>
  </si>
  <si>
    <t>LUMBER, HEAT TREATED, IPPC, 4 X 4 INCHES X 16 FEET</t>
  </si>
  <si>
    <t>LIGHT UNIT, EMERGENCY, 230/240V AC, 50/60 HZ, 8W</t>
  </si>
  <si>
    <t>BU23-276</t>
  </si>
  <si>
    <t xml:space="preserve">SFF &amp; HSR Shooting Platforms- Correct  TI deficiencies to add to TE </t>
  </si>
  <si>
    <t>BU24-0103</t>
  </si>
  <si>
    <t>Fence Repair</t>
  </si>
  <si>
    <t>5660-60-V00-0074</t>
  </si>
  <si>
    <t>5660-60-V00-0044</t>
  </si>
  <si>
    <t>5660-60-V00-0072</t>
  </si>
  <si>
    <t>To be fabricated by welding</t>
  </si>
  <si>
    <t>FENCE, CHAIN LINK, GALVANIZED STEEL, GREEN, 8 X 50 FEET</t>
  </si>
  <si>
    <t>FENCING, WIRE, (TENSION WIRE), PVC, GREEN, 16 GAGE, 100 METERS</t>
  </si>
  <si>
    <t>TENSION BAND, CHAIN LINK FENCE, FLAT, GALVANIZED METAL, 1-5/8 INCH</t>
  </si>
  <si>
    <t>Pipe&amp;Hook</t>
  </si>
  <si>
    <t>2024</t>
  </si>
  <si>
    <t>BU24-0005</t>
  </si>
  <si>
    <t>Connect to
MDP T004 &amp;
T005</t>
  </si>
  <si>
    <t>5940-60-V00-0085</t>
  </si>
  <si>
    <t>LUG, TERMINAL, ROUND TYPE, COPPER, ONE-HOLE, 50 MM² X 6MM</t>
  </si>
  <si>
    <t>TN</t>
  </si>
  <si>
    <t>9510-60-V00-0013</t>
  </si>
  <si>
    <t>5640-60-V00-0026</t>
  </si>
  <si>
    <t>8430-60-V00-0001</t>
  </si>
  <si>
    <t>5120-01-604-5657</t>
  </si>
  <si>
    <t>5180-60-V00-0030</t>
  </si>
  <si>
    <t>3895-60-V00-0012</t>
  </si>
  <si>
    <t>BAR, STEEL, REBAR, ROUND, 12 MM X 9 METER</t>
  </si>
  <si>
    <t>BACKER ROD, GAPS, CLOSED-CELL POLYETHYLENE, 3/8 INCH X 20 FEET</t>
  </si>
  <si>
    <t>BOOTS, SLIP-ON, RUBBER, ROUND TOE, #10.5</t>
  </si>
  <si>
    <t>GLOVES, WELDING</t>
  </si>
  <si>
    <t>TOOL KIT, MASON AND CONCRETE FINISHER'S, 7 COMPONENETS</t>
  </si>
  <si>
    <t>BOARD, BITUMEN, 2400 X 75 X 9.5MM</t>
  </si>
  <si>
    <t>8010-60-V00-0003</t>
  </si>
  <si>
    <t>PRIMER COATING, WOOD, ALKYD, WHITE, 16 LITER</t>
  </si>
  <si>
    <t>AJ23-0666</t>
  </si>
  <si>
    <t>DFAC Lockers Rebuild, Zone 2, Camp Arifjan, Kuwait</t>
  </si>
  <si>
    <t>AJ23-0470</t>
  </si>
  <si>
    <t>Z6 T6208 Roof Replacement</t>
  </si>
  <si>
    <t>BU23-0373</t>
  </si>
  <si>
    <t xml:space="preserve">Deconstruct Z8 T2032 </t>
  </si>
  <si>
    <t>BU23-0338</t>
  </si>
  <si>
    <t xml:space="preserve">Emplace Furniture Z5 B5999 </t>
  </si>
  <si>
    <t>6115-60-V00-0039</t>
  </si>
  <si>
    <t>GENERATOR SET, DIESEL ENGINE, 1500 RPM, 400V, 3PH, 50HZ, 135KVA</t>
  </si>
  <si>
    <t>11082</t>
  </si>
  <si>
    <t>11086</t>
  </si>
  <si>
    <t>11608</t>
  </si>
  <si>
    <t>300.00</t>
  </si>
  <si>
    <t>11213</t>
  </si>
  <si>
    <t>13866</t>
  </si>
  <si>
    <t>36.00</t>
  </si>
  <si>
    <t>MERIT INTERNATIONAL INC</t>
  </si>
  <si>
    <t>INPRG</t>
  </si>
  <si>
    <t>70.00</t>
  </si>
  <si>
    <t>13802</t>
  </si>
  <si>
    <t>13619</t>
  </si>
  <si>
    <t>20126</t>
  </si>
  <si>
    <t>20123</t>
  </si>
  <si>
    <t>KW1-14040</t>
  </si>
  <si>
    <t>20102</t>
  </si>
  <si>
    <t>20132</t>
  </si>
  <si>
    <t>20136</t>
  </si>
  <si>
    <t>KW1-14058</t>
  </si>
  <si>
    <t>Count of PROJECT# for BU</t>
  </si>
  <si>
    <t>count  PROJECT# for AJ</t>
  </si>
  <si>
    <t>Total BOM Received PROJECT</t>
  </si>
  <si>
    <t>Total PR Created in BU</t>
  </si>
  <si>
    <t>Total Maximo PR Created in ALL</t>
  </si>
  <si>
    <t>Total Project material received in AJ</t>
  </si>
  <si>
    <t>Total Project material received in BU</t>
  </si>
  <si>
    <t>Total Project material received For ALL</t>
  </si>
  <si>
    <t>MTS-2000A</t>
  </si>
  <si>
    <t xml:space="preserve">count </t>
  </si>
  <si>
    <t>Total Received aj</t>
  </si>
  <si>
    <t>Total Received bu</t>
  </si>
  <si>
    <t>BU24-0081</t>
  </si>
  <si>
    <t>Replace
Sandbags
Bunkers Z5
BA2</t>
  </si>
  <si>
    <t>5110-00-892-5071</t>
  </si>
  <si>
    <t>KNIFE, CRAFTSMAN'S, RETRACTABLE BLADE</t>
  </si>
  <si>
    <t>8105-01-331-3704</t>
  </si>
  <si>
    <t>BAG, SAND, TAN, PROTECTIVE, 26 INCHES</t>
  </si>
  <si>
    <t>Not required</t>
  </si>
  <si>
    <t xml:space="preserve">AJ  Team will Fabricate </t>
  </si>
  <si>
    <t>AJ23-0723</t>
  </si>
  <si>
    <t>New Concrete Pad Zone 3 Camp Arifjan, Kuwait</t>
  </si>
  <si>
    <t xml:space="preserve">9069828, </t>
  </si>
  <si>
    <t>5110-60-V00-0138</t>
  </si>
  <si>
    <t>5120-60-V00-0504</t>
  </si>
  <si>
    <t>5120-60-V00-0505</t>
  </si>
  <si>
    <t>CUTTER, BOLT, COMPACT, STEEL, 8 INCHES</t>
  </si>
  <si>
    <t>PULLER, FENCE, STANDARD, TYPE A, ALLOY STEEL, 3.5 X 48 INCHES</t>
  </si>
  <si>
    <t>PULLER, FENCE, REVERSED, TYPE A, ALLOY STEEL, 3.5 X 48 INCHES</t>
  </si>
  <si>
    <t>3950-60-V00-0033</t>
  </si>
  <si>
    <t>WINCH, WIRE ROPE (CABLE PULLER), HAND OPERATED, ALUMINIUM, 1600 KG</t>
  </si>
  <si>
    <t>KW1-14079</t>
  </si>
  <si>
    <t>20139</t>
  </si>
  <si>
    <t>LUGS, CABLE, TUBE TERMINALS, COPPER, 16 X 8 MILLIMETERS</t>
  </si>
  <si>
    <t>BU24-0015</t>
  </si>
  <si>
    <t>Replace
Generator Z2
Bldg. 209 -C
To TDP</t>
  </si>
  <si>
    <t>5305-05-V00-0025</t>
  </si>
  <si>
    <t>5305-60-V00-0022</t>
  </si>
  <si>
    <t>9520-60-V00-0044</t>
  </si>
  <si>
    <t>7510-00-680-2395</t>
  </si>
  <si>
    <t>5680-60-V01-0002</t>
  </si>
  <si>
    <t>5350-60-V00-0007</t>
  </si>
  <si>
    <t>8010-60-V00-0130</t>
  </si>
  <si>
    <t>8415-01-492-0179</t>
  </si>
  <si>
    <t>5510-60-V00-0022</t>
  </si>
  <si>
    <t>SCREW, PHILLIPS, TRUSS HEAD, STAINLESS STEEL, 10 X 3/4 INCHES 100pc / bx</t>
  </si>
  <si>
    <t>SCREW, PHILLIPS, TRUSS HEAD, STEEL, #10, 1-1/2 INCHES</t>
  </si>
  <si>
    <t>L CHANNEL GALVANIZE  3MM X 1 1/2" X 12'</t>
  </si>
  <si>
    <t>SCREW, DRYWALL, BUGLE HEAD, PHILLIPS, COARSE THREAD, #7 X 1-3/8 INCHES 1000pc/box</t>
  </si>
  <si>
    <t>DISK, ABRASIVE, SANDING, HOOK AND LOOP, 220 GRIT, 8 HOLE, 5 INCHES-DUSTLESS HOOK AND LOOP SANDING DISC</t>
  </si>
  <si>
    <t>CORNER BEAD, STAINLESS STEEL, 25 MM X2.5 METER</t>
  </si>
  <si>
    <t>PAPER, ABRASIVE (SANDPAPER), 120 GRIT, 9 X 11 INCHES</t>
  </si>
  <si>
    <t>PAINT, LATEX, MATT, WHITE, 1 GL (3.2 TO 3.6 LT)</t>
  </si>
  <si>
    <t>TRAY, PAINT ROLLER, METAL, 1 QUAR</t>
  </si>
  <si>
    <t>GLOVES, DISPOSABLE, LATEX FREE, NITRILE, MEDIUM</t>
  </si>
  <si>
    <t>BOARD, MDF, INTERIOR, BROWN, 12 X 1220 X 2440 MM</t>
  </si>
  <si>
    <t>5340-00-116-2375</t>
  </si>
  <si>
    <t>5340-09-V00-0029</t>
  </si>
  <si>
    <t>5130-60-V00-0134</t>
  </si>
  <si>
    <t>8020-60-V00-0017</t>
  </si>
  <si>
    <t>5110-60-V00-0077</t>
  </si>
  <si>
    <t>5210-60-V00-0005</t>
  </si>
  <si>
    <t>CLOSER, HYDRAULIC DOOR, LIGHT DUTY</t>
  </si>
  <si>
    <t>DOOR CLOSER, MANUAL HYDRAULIC, HEAVY-DUTY INTERIOR AND EXTERIOR, DARK BRONZE</t>
  </si>
  <si>
    <t>BIT, SCREWDRIVER, (POWER BIT), PHILLIPS, STEEL, #2 X 2 INCHES</t>
  </si>
  <si>
    <t>CUTTING WHEEL, METAL, ALUMINUM OXIDE, 4X0.05X5/8 INCHES</t>
  </si>
  <si>
    <t>EXTENSION POLE, PAINT ROLLER, ALUMINUM, YELLOW, 2 - 4 FEET</t>
  </si>
  <si>
    <t>EXTENSION POLE, FIBER GLASS, 4 – 8 FT</t>
  </si>
  <si>
    <t>KNIFE, PUTTY, 3 INCHES</t>
  </si>
  <si>
    <t>TAPE, MEASURING, STEEL, 26 FEET</t>
  </si>
  <si>
    <t>BU24-0117</t>
  </si>
  <si>
    <t>Construct
Dividing Walls
Z5 TT523</t>
  </si>
  <si>
    <t>Wooden door w/ 10cm  frame  x 90 x 210Cm pre painted w/ hinges,door locks lever type and thumblatch, sargeant locks, rigth hand  (Lock set, mortise, 8205 series, office/entry, 2-3/4 inches ; manufacturer: sargent)</t>
  </si>
  <si>
    <t xml:space="preserve"> Wooden door w/ 10cm  frame  x 100 x 210Cm  pre- painted w/ hinges,door locks lever type and thumblatch, sargeant locks, rigth hand  (Lock set, mortise, 8205 series, office/entry, 2-3/4 inches ; manufacturer: sargent)</t>
  </si>
  <si>
    <t>AJ23-0667</t>
  </si>
  <si>
    <t>DFAC Lockers Rebuild, Zone 6, Camp Arifjan, Kuwait</t>
  </si>
  <si>
    <t>AL NISF ELECTRICAL CO WLL</t>
  </si>
  <si>
    <t>LCVKW0950S</t>
  </si>
  <si>
    <t>LCVKW0885S</t>
  </si>
  <si>
    <t>LCVKW0903S</t>
  </si>
  <si>
    <t>5307-60-V00-0021</t>
  </si>
  <si>
    <t>STUD, DRYWALL FRAME, U-CHANNEL, GALVANIZED STEEL, 3 X 1-1/4 INCHES X 12 FEET</t>
  </si>
  <si>
    <t>5650-60-V01-0003</t>
  </si>
  <si>
    <t xml:space="preserve">	C-STUD RUNNER, GALVANIZED STEEL, 0.0366 X 1 1/4 X 3 INCHES X 12 FEET	</t>
  </si>
  <si>
    <t>BU24-0028</t>
  </si>
  <si>
    <t>Repair Runway
Holes</t>
  </si>
  <si>
    <t>5610-60-V00-0029</t>
  </si>
  <si>
    <t>5130-05-V00-0043</t>
  </si>
  <si>
    <t>7920-05-V00-0019</t>
  </si>
  <si>
    <t>ASPHALT, COLD PATCH, READY TO USE, 50 LBS</t>
  </si>
  <si>
    <t>BLADE, CIRCULAR SAW, ASPHALT CUTTING, WET/DRY, DIAMOND, 5460 RPM, 14 X 0.125 INCHES</t>
  </si>
  <si>
    <t>SQUEEGEE, ASPHALT, NEOPRENE BLADE, 60 X 36 INCHES</t>
  </si>
  <si>
    <t>Z2 TT2071
Build Out</t>
  </si>
  <si>
    <t>BU24-0066</t>
  </si>
  <si>
    <t>Repair Sunshade Z3 SS3081</t>
  </si>
  <si>
    <t>FABRICATION WITH MATERIALS OF FRAME AND CANVAS REPAIR (require vendor visit)</t>
  </si>
  <si>
    <t>Rev1 Repair Sunshade Z3 SS3082</t>
  </si>
  <si>
    <t xml:space="preserve">  DB  (DISTRIBUTION PANEL)</t>
  </si>
  <si>
    <t xml:space="preserve">
8010-60-V00-0028</t>
  </si>
  <si>
    <t>5345-60-V00-0019</t>
  </si>
  <si>
    <t xml:space="preserve">4020-00-246-0688     </t>
  </si>
  <si>
    <t xml:space="preserve">PAINT, ENAMEL, GLOSS, DESERT SAND, 3.6 LITER </t>
  </si>
  <si>
    <t>DISK, FLAP, ABRASIVE, 60 GRIT, ZIRCONIA, 4-1/2 X 7/8 INCHES</t>
  </si>
  <si>
    <t xml:space="preserve">CORD, FIBROUS, POLYAMIDE NYLON, OLIVE DRAB, 47/250 INCH X 1200 FEET   </t>
  </si>
  <si>
    <t>4020-60-V00-0006</t>
  </si>
  <si>
    <t>BAG, SAND, TAN, 26 INCHES</t>
  </si>
  <si>
    <t>ROPE, NYLON DOUBLE-BRAIDED, (COILS TWISTED), 1/2 INCH X 50 FEET</t>
  </si>
  <si>
    <t>AJ23-0472</t>
  </si>
  <si>
    <t>T6204 Roof Replacement</t>
  </si>
  <si>
    <t>AJ23-0750</t>
  </si>
  <si>
    <t>Repair HVAC in B216 Basement,
S3 section</t>
  </si>
  <si>
    <t>AJ23-0475</t>
  </si>
  <si>
    <t>T6201 Roof Replacement</t>
  </si>
  <si>
    <t>AJ23-0420</t>
  </si>
  <si>
    <t>UDS 1-4A/1 Transformer Replacement Zone 2 Camp Arifjan, Kuwait</t>
  </si>
  <si>
    <t>AJ23-0473</t>
  </si>
  <si>
    <t>T6203 Roof Replacement</t>
  </si>
  <si>
    <t>AJ23-0474</t>
  </si>
  <si>
    <t>T6202 Roof Replacement</t>
  </si>
  <si>
    <t>8010-60-V00-0241</t>
  </si>
  <si>
    <t>5130-60-V00-0123</t>
  </si>
  <si>
    <t>5120-60-V00-0418</t>
  </si>
  <si>
    <t>BU23-0352</t>
  </si>
  <si>
    <t>Z6 B6016 Door
Soundproofing</t>
  </si>
  <si>
    <t>8030-60-V00-0087</t>
  </si>
  <si>
    <t>SEALING COMPOUND (GLUE NOISEPROOFING COMPOUND), GREEN, 28 OZ, 12 PIECES</t>
  </si>
  <si>
    <t>9530-60-V00-0010</t>
  </si>
  <si>
    <t>BAR, METAL, FLAT, GALVANIZED MILD STEEL, 50 X 3 X 6000 MM</t>
  </si>
  <si>
    <t>8010-60-V00-0244</t>
  </si>
  <si>
    <t>PRIMER, SOLVENT BASED, BITUMEN, BLACK, 20 LITERS</t>
  </si>
  <si>
    <t>AJ23-0471</t>
  </si>
  <si>
    <t>T6205 Roof Replacement</t>
  </si>
  <si>
    <t>20206</t>
  </si>
  <si>
    <t>20260</t>
  </si>
  <si>
    <t>35.00</t>
  </si>
  <si>
    <t>KW1-14093</t>
  </si>
  <si>
    <t>20210</t>
  </si>
  <si>
    <t>KW1-14124</t>
  </si>
  <si>
    <t>KW1-14188</t>
  </si>
  <si>
    <t>20225</t>
  </si>
  <si>
    <t>KW1-14138</t>
  </si>
  <si>
    <t>Visakh, Ajith - No Export</t>
  </si>
  <si>
    <t>20214</t>
  </si>
  <si>
    <t>KW1-14130</t>
  </si>
  <si>
    <t>56</t>
  </si>
  <si>
    <t>20242</t>
  </si>
  <si>
    <t>KW1-14159</t>
  </si>
  <si>
    <t>KW1-14173</t>
  </si>
  <si>
    <t>20215</t>
  </si>
  <si>
    <t>KW1-14132</t>
  </si>
  <si>
    <t>20213</t>
  </si>
  <si>
    <t>KW1-14128</t>
  </si>
  <si>
    <t>20262</t>
  </si>
  <si>
    <t>KW1-14180</t>
  </si>
  <si>
    <t>KW1-14158</t>
  </si>
  <si>
    <t>20261</t>
  </si>
  <si>
    <t>KW1-14183</t>
  </si>
  <si>
    <t>20263</t>
  </si>
  <si>
    <t>70</t>
  </si>
  <si>
    <t>71</t>
  </si>
  <si>
    <t>KW1-14163</t>
  </si>
  <si>
    <t>KW1-14179</t>
  </si>
  <si>
    <t>59</t>
  </si>
  <si>
    <t>58</t>
  </si>
  <si>
    <t>20195</t>
  </si>
  <si>
    <t>KW1-14089</t>
  </si>
  <si>
    <t>KW1-14096</t>
  </si>
  <si>
    <t>69</t>
  </si>
  <si>
    <t>68</t>
  </si>
  <si>
    <t>67</t>
  </si>
  <si>
    <t>66</t>
  </si>
  <si>
    <t>65</t>
  </si>
  <si>
    <t>64</t>
  </si>
  <si>
    <t>63</t>
  </si>
  <si>
    <t>20190</t>
  </si>
  <si>
    <t>KW1-14171</t>
  </si>
  <si>
    <t>Fab table</t>
  </si>
  <si>
    <t>AJ_Fabrication</t>
  </si>
  <si>
    <t>BU_Fabrication</t>
  </si>
  <si>
    <t>Sub table</t>
  </si>
  <si>
    <t>AJ_Subcon_PR</t>
  </si>
  <si>
    <t>BU_Subcon_PR</t>
  </si>
  <si>
    <t>(Multiple Items)</t>
  </si>
  <si>
    <t xml:space="preserve">CANCELLED </t>
  </si>
  <si>
    <t xml:space="preserve">Cancelled </t>
  </si>
  <si>
    <t xml:space="preserve">Allready received </t>
  </si>
  <si>
    <t>7920-00-292-2365</t>
  </si>
  <si>
    <t>BROOM, PUSH, W/O HANDLE, 3 X 2-1/2 X 14 INCHES</t>
  </si>
  <si>
    <t>BU24-0132</t>
  </si>
  <si>
    <t>Repair Ceiling Z3
T3020</t>
  </si>
  <si>
    <t xml:space="preserve">5305-60-V00-0171 </t>
  </si>
  <si>
    <t>8010-60-V00-0048</t>
  </si>
  <si>
    <t xml:space="preserve">6515-60-V00-0015 </t>
  </si>
  <si>
    <t>9520-60-V00-0035</t>
  </si>
  <si>
    <t>9520-60-V00-0034</t>
  </si>
  <si>
    <t>5510-60-V00-0027</t>
  </si>
  <si>
    <t>5315-60-V00-0015</t>
  </si>
  <si>
    <t xml:space="preserve">SCREW, PHILLIPS, BUGLE HEAD, STEEL, #8 X 2 INCHES </t>
  </si>
  <si>
    <t xml:space="preserve">PAPER, ABRASIVE (SANDPAPER), 80 GRIT, 9 X 11 INCHES </t>
  </si>
  <si>
    <t>PAINT, LATEX, MATT, WHITE, 3.2 LT</t>
  </si>
  <si>
    <t>PAINT, LATEX, MATT, ALMOND, 3.2 AND 3.6 LITERS</t>
  </si>
  <si>
    <t xml:space="preserve">GLOVES, EXAM, DISPOSABLE, NITRILE, PURPLE, X-LARGE </t>
  </si>
  <si>
    <t>CHANNEL, CEILING, METAL, 3600 X 0.55 MM</t>
  </si>
  <si>
    <t>CHANNEL, CEILING, PRIMARY, METAL, 3600 X 0.80 MM</t>
  </si>
  <si>
    <t>PLYWOOD, CONSTRUCTION, MELAMINE COATED, 4 MM X 8 X 4 FEET</t>
  </si>
  <si>
    <t>NAIL, STRAIGHT, 16 GAGE, GALVANIZED, 3/4 INCHES</t>
  </si>
  <si>
    <t>BU23-0310</t>
  </si>
  <si>
    <t>Install New
Emergency Shower</t>
  </si>
  <si>
    <t>4230-60-V00-0001</t>
  </si>
  <si>
    <t>SHOWER ASSEMBLY, DECONTAMINATING, GALVANIZED STEEL, 350 LITERS, HDPE, WHITE, 60.6 X 34.6 X 128.1 INCHES</t>
  </si>
  <si>
    <t>KW1-14244</t>
  </si>
  <si>
    <t>20334</t>
  </si>
  <si>
    <t>KW1-14211</t>
  </si>
  <si>
    <t>20343</t>
  </si>
  <si>
    <t>20305</t>
  </si>
  <si>
    <t>KW1-14212</t>
  </si>
  <si>
    <t>20300</t>
  </si>
  <si>
    <t>KW1-14209</t>
  </si>
  <si>
    <t>KW1-14207</t>
  </si>
  <si>
    <t>20302</t>
  </si>
  <si>
    <t>60</t>
  </si>
  <si>
    <t>20301</t>
  </si>
  <si>
    <t>20273</t>
  </si>
  <si>
    <t>KW1-14241</t>
  </si>
  <si>
    <t>80</t>
  </si>
  <si>
    <t>79</t>
  </si>
  <si>
    <t>75</t>
  </si>
  <si>
    <t>72</t>
  </si>
  <si>
    <t>74</t>
  </si>
  <si>
    <t>78</t>
  </si>
  <si>
    <t>77</t>
  </si>
  <si>
    <t>76</t>
  </si>
  <si>
    <t>73</t>
  </si>
  <si>
    <t>140.00</t>
  </si>
  <si>
    <t>86</t>
  </si>
  <si>
    <t>87</t>
  </si>
  <si>
    <t>85</t>
  </si>
  <si>
    <t>84</t>
  </si>
  <si>
    <t>83</t>
  </si>
  <si>
    <t>20333</t>
  </si>
  <si>
    <t>20318</t>
  </si>
  <si>
    <t>20326</t>
  </si>
  <si>
    <t>KW1-14200</t>
  </si>
  <si>
    <t>20327</t>
  </si>
  <si>
    <t>KW1-14201</t>
  </si>
  <si>
    <t>KW1-14199</t>
  </si>
  <si>
    <t>20325</t>
  </si>
  <si>
    <t>KW1-14197</t>
  </si>
  <si>
    <t>20340</t>
  </si>
  <si>
    <t>KW1-14226</t>
  </si>
  <si>
    <t>9540-60-V00-0014</t>
  </si>
  <si>
    <t>CHANNEL, STRUCTURAL, PERIMETER, MF6A, GALVANISED STEEL, 30 MM X 27 MM X 3.6 METERS</t>
  </si>
  <si>
    <t>BU24-0048</t>
  </si>
  <si>
    <t>New Signs ASP Z8 T8000</t>
  </si>
  <si>
    <t>Sign stand 2" x 2" squre tube 84" heigth,  6ft base frame 2" x 3" squre tube with 8 hole 4 hole each side, 1 1/4" diameter for anchor rod. Pls see attached file. (Primed and painted tan color)</t>
  </si>
  <si>
    <t>Steel rod  pointed tip 1' diameter 24" length 2" x 2" square head.</t>
  </si>
  <si>
    <t>ELBOW, SEWER AND DRAIN FITTINGS, PVC, STANDARD, 87.5 °, SPIGOT X SOCKET, SCH- 40, GREY, 50 MM</t>
  </si>
  <si>
    <t>LUBRICANT, PIPE JOINT, 32 FL OUNCES</t>
  </si>
  <si>
    <t>TAPE, ANTISEIZING, POLYTETRAFLUOROETHYLENE, ½ X 260 INCHES</t>
  </si>
  <si>
    <t>DRAIN, SINK, STAINLESS STEEL</t>
  </si>
  <si>
    <t>VALVE, BALL, THREADED, w/ HANDLE, BRASS, PN32, 3/4 INCH</t>
  </si>
  <si>
    <t>TEE, PIPE, SOCKET X SOCKET X SOCKET, PVC, GRAY, SCH 40, 50 MM</t>
  </si>
  <si>
    <t>HOSE, METALLIC, FLEXIBLE, SINGLE NUT, STAINLESS STEEL BRAIDED, 1/2 X 1-1/2 FEET</t>
  </si>
  <si>
    <t>TRAP, BOTTLE, ADJUSTABLE INLET, w/FLEXIBLE HOSE, 1-1/2 INCHES</t>
  </si>
  <si>
    <t>BASIN, WASH, CERAMIC, OVAL, WHITE, 570 X 490 MM</t>
  </si>
  <si>
    <t>4730-60-V00-0966</t>
  </si>
  <si>
    <t>9150-60-V00-0050</t>
  </si>
  <si>
    <t>8030-00-889-3535</t>
  </si>
  <si>
    <t>4510-60-V00-0077</t>
  </si>
  <si>
    <t>4820-60-V00-0127</t>
  </si>
  <si>
    <t>4730-60-V00-0930</t>
  </si>
  <si>
    <t>4720-60-V00-0268</t>
  </si>
  <si>
    <t>4510-60-V00-0096</t>
  </si>
  <si>
    <t>4510-60-V00-0071</t>
  </si>
  <si>
    <t>50320</t>
  </si>
  <si>
    <t>50317</t>
  </si>
  <si>
    <t>50312</t>
  </si>
  <si>
    <t>50318</t>
  </si>
  <si>
    <t>50315</t>
  </si>
  <si>
    <t>50313</t>
  </si>
  <si>
    <t>50316</t>
  </si>
  <si>
    <t>50527</t>
  </si>
  <si>
    <t>50314</t>
  </si>
  <si>
    <t>50319</t>
  </si>
  <si>
    <t>50311</t>
  </si>
  <si>
    <t xml:space="preserve">O&amp;M Order  </t>
  </si>
  <si>
    <t>LCVKW0995S</t>
  </si>
  <si>
    <t xml:space="preserve">EGYKUW </t>
  </si>
  <si>
    <t>SHIJO</t>
  </si>
  <si>
    <t>6115-60-V00-0040</t>
  </si>
  <si>
    <t>GENERATOR SET, DIESEL ENGINE, 3-PHASE, 400V, 50HZ, 1500 RPM, 330 KVA/264 KWE</t>
  </si>
  <si>
    <t xml:space="preserve"> CAULKING COMPOUND, CARTRIDGE, WHITE, 10 OZ</t>
  </si>
  <si>
    <t>47.00</t>
  </si>
  <si>
    <t>20209</t>
  </si>
  <si>
    <t>KW1-14123</t>
  </si>
  <si>
    <t>20223</t>
  </si>
  <si>
    <t>KW1-14135</t>
  </si>
  <si>
    <t>KW1-14053</t>
  </si>
  <si>
    <t>KW1-14121</t>
  </si>
  <si>
    <t>AJ23-0699</t>
  </si>
  <si>
    <t>B224-BMS Preventive Maintenance Assessment, Camp Arifjan</t>
  </si>
  <si>
    <t>AJ23-0229</t>
  </si>
  <si>
    <t>Z6 Motor Pool 19 Power Consolidation</t>
  </si>
  <si>
    <t>LCVKW1002S</t>
  </si>
  <si>
    <t xml:space="preserve">AJ24-0170 </t>
  </si>
  <si>
    <t>B229 Breaker and Breaker Frame Repair by Replacement, 
Camp Arifjan, Kuwait</t>
  </si>
  <si>
    <t>B462 HVAC Replacement</t>
  </si>
  <si>
    <t>KW1-14302</t>
  </si>
  <si>
    <t>KW1-14272</t>
  </si>
  <si>
    <t>KW1-14320</t>
  </si>
  <si>
    <t>KW1-14294</t>
  </si>
  <si>
    <t>KW1-14277</t>
  </si>
  <si>
    <t>130.00</t>
  </si>
  <si>
    <t>20372</t>
  </si>
  <si>
    <t>KW1-14309</t>
  </si>
  <si>
    <t>53</t>
  </si>
  <si>
    <t>57</t>
  </si>
  <si>
    <t>20370</t>
  </si>
  <si>
    <t>20373</t>
  </si>
  <si>
    <t>62</t>
  </si>
  <si>
    <t>55</t>
  </si>
  <si>
    <t>61</t>
  </si>
  <si>
    <t>54</t>
  </si>
  <si>
    <t>20409</t>
  </si>
  <si>
    <t>KW1-14300</t>
  </si>
  <si>
    <t>20410</t>
  </si>
  <si>
    <t>KW1-14305</t>
  </si>
  <si>
    <t>20412</t>
  </si>
  <si>
    <t>KW1-14306</t>
  </si>
  <si>
    <t xml:space="preserve">Pending Remaining items </t>
  </si>
  <si>
    <t>COUPLING, ELECTRICAL, CONDUIT, COMBINATION, EMT TO FMC, DIE CAST ZINC, 1/2 INCH</t>
  </si>
  <si>
    <t>CLAMP, ELECTRICAL, CONDUIT, ONE HOLE, GALVANIZED STEEL, ¾ INCH</t>
  </si>
  <si>
    <t>CIRCUIT BREAKER, MINIATURE, 1 POLE, 230/400V, 20A</t>
  </si>
  <si>
    <t>CUTTER, PIPE, HEAVY DUTY, 1/8- 2 INCHES</t>
  </si>
  <si>
    <t xml:space="preserve">	5975-60-V00-0743</t>
  </si>
  <si>
    <t>5975-60-V00-0043</t>
  </si>
  <si>
    <t>5975-60-V00-0460</t>
  </si>
  <si>
    <t>6145-60-V00-0142</t>
  </si>
  <si>
    <t>5925-60-V00-0051</t>
  </si>
  <si>
    <t>5110-60-V00-0066</t>
  </si>
  <si>
    <t>BU24-0139</t>
  </si>
  <si>
    <t>Install Outlets
Z6 B610</t>
  </si>
  <si>
    <t>$ 1 03,492.00</t>
  </si>
  <si>
    <t xml:space="preserve">Thank </t>
  </si>
  <si>
    <t xml:space="preserve"> Z1 Repair LV Side at SS-6 </t>
  </si>
  <si>
    <t>AJ22-0179</t>
  </si>
  <si>
    <t>LCVKW1011S</t>
  </si>
  <si>
    <t>BUSHING, PIPE, REDUCTION, SCH- 40, CPVC, OFF-WHITE, 1 X 3/4 INCHES</t>
  </si>
  <si>
    <t>BOLT, CONCRETE ANCHOR, w/ NUT &amp; WASHER, M10 X 4 INCHES</t>
  </si>
  <si>
    <t>VALVE, CHECK, PVC, 2 INCHES</t>
  </si>
  <si>
    <t>ADAPTER, MALE, CPVC, STANDARD, SOCKET X MIPT, SCH- 40, OFF-WHITE, 63 MM</t>
  </si>
  <si>
    <t>ADAPTER, FEMALE, CPVC &amp; METAL, STANDARD, SOCKET X SR FIPT, SCH- 40, OFF WHITE, 32 MM</t>
  </si>
  <si>
    <t>ADAPTER, PRESSURE FITTINGS, FEMALE, CPVC, STANDARD, SOCKET X FIPT, SCH- 40, OFF-WHITE, 25 MM</t>
  </si>
  <si>
    <t>CAP, PIPE, UPVC, OCTAGON, FEMALE, SCH-40, GRAY, 63 MM</t>
  </si>
  <si>
    <t>LUMBER, SOFTWOOD, 4 X 4 INCHES X 16 FEET</t>
  </si>
  <si>
    <t>SCREW, WOOD, DRYWALL, PHILLIPS, STEEL, 3 INCHES</t>
  </si>
  <si>
    <t>4730-60-V00-0893</t>
  </si>
  <si>
    <t>5306-60-V00-0006</t>
  </si>
  <si>
    <t>4820-60-V00-0115</t>
  </si>
  <si>
    <t>4730-60-V00-0775</t>
  </si>
  <si>
    <t>4730-60-V00-0760</t>
  </si>
  <si>
    <t>4730-60-V00-0765</t>
  </si>
  <si>
    <t>4730-60-V00-0788</t>
  </si>
  <si>
    <t>5510-01-433-4221</t>
  </si>
  <si>
    <t>5305-09-V00-0012</t>
  </si>
  <si>
    <t>Install
Emergency
Shower H9100
SS9708 - C to
TDP</t>
  </si>
  <si>
    <t>5133-60-V00-0020</t>
  </si>
  <si>
    <t>DRILL, MASONRY, ROTARY DRIVEN, (BIT), CONCRETE, SDS-PLUS, 1/2 X 8 INCHES</t>
  </si>
  <si>
    <t>BU24-0140</t>
  </si>
  <si>
    <t>Install Cypher
Locks T9601</t>
  </si>
  <si>
    <t>5340-60-V00-0425</t>
  </si>
  <si>
    <t xml:space="preserve">	LOCK SET, MORTISE, MECHANICAL, PUSH BUTTON, RIGHT HAND, 2-3/4 INCHES</t>
  </si>
  <si>
    <t>KW1-14388</t>
  </si>
  <si>
    <t>KW1-14335</t>
  </si>
  <si>
    <t>20446</t>
  </si>
  <si>
    <t>KW1-14376</t>
  </si>
  <si>
    <t>KW1-14437</t>
  </si>
  <si>
    <t>KW1-14329</t>
  </si>
  <si>
    <t>KW1-14372</t>
  </si>
  <si>
    <t>KW1-14389</t>
  </si>
  <si>
    <t>KW1-14446</t>
  </si>
  <si>
    <t>20429</t>
  </si>
  <si>
    <t>KW1-14393</t>
  </si>
  <si>
    <t>20467</t>
  </si>
  <si>
    <t>20441</t>
  </si>
  <si>
    <t>KW1-14365</t>
  </si>
  <si>
    <t>20442</t>
  </si>
  <si>
    <t>KW1-14366</t>
  </si>
  <si>
    <t>BU24-0071</t>
  </si>
  <si>
    <t>BU24-0059</t>
  </si>
  <si>
    <t>TI Deficiency Repairs Z8 T132</t>
  </si>
  <si>
    <t>AJ23-0566</t>
  </si>
  <si>
    <t>Z3 ASP Magazine Concrete
Remediations</t>
  </si>
  <si>
    <t>Zone 1-B229 HVAC Circuit on Backup Power, Camp Arifjan</t>
  </si>
  <si>
    <t>AJ23-0584</t>
  </si>
  <si>
    <t>Street Sign
Refurbishment</t>
  </si>
  <si>
    <t>AJ23-0701</t>
  </si>
  <si>
    <t>Signal Radio Park Privacy Screen &amp; Gate Removal</t>
  </si>
  <si>
    <t>Recycling Fence Center Z7, Arifjan (PPR VEC-23-0400-KUW0</t>
  </si>
  <si>
    <t>1 75,000.00</t>
  </si>
  <si>
    <t>ASSESSMENT FOR TT2071/ Tent build-out</t>
  </si>
  <si>
    <t>BU24-0072</t>
  </si>
  <si>
    <t>Repair Walls Z8 TT803</t>
  </si>
  <si>
    <t>PAINT, LATEX, SEMI MATT, BEIGE, 1 GL (3.6 L)</t>
  </si>
  <si>
    <t>COVER, PAINT ROLLER, ACRYLIC, 0.375 X 7 INCHES</t>
  </si>
  <si>
    <t>PAINT, ENAMEL, GLOSS, BROWN, 1 GL</t>
  </si>
  <si>
    <t>PRIMER COATING, PAINT, LATEX, INTERIOR, WATERBASED, WHITE, 16 LITERS</t>
  </si>
  <si>
    <t>ROLLER, HAND (BRAYER), SOFT RUBBER, BROWN, 2 INCHES</t>
  </si>
  <si>
    <t>STUD, STRUCTURAL, DRYWALL, FRAMING, GALVANIZED STEEL, 20 GUAGE, 4 X 1-1/4 INCHES</t>
  </si>
  <si>
    <t>CHISEL SET, WOOD, STEEL, 9 PIECES</t>
  </si>
  <si>
    <t>SAW, JAB, 6 INCHES</t>
  </si>
  <si>
    <t>COVER, PAINT ROLLER, POLYESTER FIBER, 3 INCHES</t>
  </si>
  <si>
    <t>DISPENSER, SEALANT (CAULKING GUN), CAST STEEL, 12.8 OZ</t>
  </si>
  <si>
    <t>8010-60-V00-0141</t>
  </si>
  <si>
    <t>8020-00-682-6489</t>
  </si>
  <si>
    <t>8010-00-286-7737</t>
  </si>
  <si>
    <t>5350-60-V00-0010</t>
  </si>
  <si>
    <t>5120-60-V00-0283</t>
  </si>
  <si>
    <t>9540-60-V00-0001</t>
  </si>
  <si>
    <t>5130-60-V00-0122</t>
  </si>
  <si>
    <t>5110-60-V00-0028</t>
  </si>
  <si>
    <t>5110-01-273-5951</t>
  </si>
  <si>
    <t>8020-01-317-2854</t>
  </si>
  <si>
    <t>PA</t>
  </si>
  <si>
    <t>GAL</t>
  </si>
  <si>
    <t>set</t>
  </si>
  <si>
    <t>ea</t>
  </si>
  <si>
    <t>MT</t>
  </si>
  <si>
    <t>Add T132 to TE</t>
  </si>
  <si>
    <t>consumer distribution panel indoor</t>
  </si>
  <si>
    <t>Fabrication of single leaf wooden door with wooden frame, Door 
closer and Lock set cylindrical mortise (see attached drawing)</t>
  </si>
  <si>
    <t>CABLE, POWER, ELECTRICAL, 3 CORES, WHITE, 2.5 MM ²</t>
  </si>
  <si>
    <t>NUT, TUBE COUPLING, 3/8 INCH</t>
  </si>
  <si>
    <t>NUT, TUBE COUPLING, 5/8 INCH</t>
  </si>
  <si>
    <t>ELBOW, PIPE, SOCKET X SOCKET, 45 DEGREE, CPVC, OFF WHITE, 25 MM</t>
  </si>
  <si>
    <t>CONDUIT, METAL, FLEXIBLE, BLACK, 3/4 INCH X 100 FEET</t>
  </si>
  <si>
    <t>CONCRETE MASONRY UNIT, SOLID, 10 X 10 X 2 INCHES</t>
  </si>
  <si>
    <t>4130-60-V00-0353</t>
  </si>
  <si>
    <t>5310-60-V00-0126</t>
  </si>
  <si>
    <t>5975-01-655-6053</t>
  </si>
  <si>
    <t>5620-60-V00-0004</t>
  </si>
  <si>
    <t>EXTINGUISHER, FIRE, ABC DRY CHEMICAL W/ WALL HOOK, 10 LBS</t>
  </si>
  <si>
    <t>5620-60-V00-0015</t>
  </si>
  <si>
    <t>8010-60-V00-0013</t>
  </si>
  <si>
    <t>5640-05-V00-0007</t>
  </si>
  <si>
    <t>5340-60-V00-0471</t>
  </si>
  <si>
    <t>5340-60-V00-0220</t>
  </si>
  <si>
    <t>5340-60-V01-0076</t>
  </si>
  <si>
    <t>5340-60-V00-0485</t>
  </si>
  <si>
    <t>5340-60-V00-0481</t>
  </si>
  <si>
    <t>5320-60-V00-0014</t>
  </si>
  <si>
    <t>5320-60-V00-0005</t>
  </si>
  <si>
    <t>8040-60-V00-0027</t>
  </si>
  <si>
    <t>TILE, CEILING, LAMINATED, GYPSUM, 2 X 2 FEET</t>
  </si>
  <si>
    <t>SEALANT, SILICONE, WHITE, 300ml</t>
  </si>
  <si>
    <t>PAINT, ENAMEL, FLAT, WHITE, 3.20 LITER</t>
  </si>
  <si>
    <t>CEMENT BOARD, WATER RESISTANT, 1/2 INCH X 4 X 8 FEET</t>
  </si>
  <si>
    <t>CLOSER, DOOR, HYDRAULIC, ALUMINUM, NON-HOLD OPEN, 4 X 13 X 2-3/16 INCHES</t>
  </si>
  <si>
    <t>LATCH, SLIDING WINDOW, SPRING LOADED, PLASTIC, BLACK, 3 X 1-1/6 X 1-1/4 INCHES</t>
  </si>
  <si>
    <t>LOCK, SLIDING WINDOW</t>
  </si>
  <si>
    <t>HANDLE, SLIDING WINDOW, METAL, 5-3/4 INCHES</t>
  </si>
  <si>
    <t>HINGE, DOOR, STAINLESS STEEL, 3 MM X 3-1/2 X 4 INCHES</t>
  </si>
  <si>
    <t>RIVET, BLIND, ALUMINUM, 2 INCHES</t>
  </si>
  <si>
    <t>RIVET, BLIND, STAINLESS STEEL, SILVER, 6.4 MM</t>
  </si>
  <si>
    <t>TAPE, ADHESIVE, POLY FOAM, OPEN CELL, BLACK, 12.7 X 19 MM X 5 METERS</t>
  </si>
  <si>
    <t>WEATHER STRIP, DOOR, W/RUBBER BOTTOM SWEEP, 39"</t>
  </si>
  <si>
    <t>8010-60-V00-0245</t>
  </si>
  <si>
    <t>BRITISH GYPSUM GYPROC DRYWALL PRIMER 10L</t>
  </si>
  <si>
    <t>28jna24</t>
  </si>
  <si>
    <t>BU23-0368</t>
  </si>
  <si>
    <t>Connect Cable from Hangar 9
(TT9600) at ESS-14</t>
  </si>
  <si>
    <t>BUH-Z1-00-TRLR108-B</t>
  </si>
  <si>
    <t>5975-60-V00-0276</t>
  </si>
  <si>
    <t>5975-60-V00-0269</t>
  </si>
  <si>
    <t>5975-60-V00-0573</t>
  </si>
  <si>
    <t>5975-60-V00-0377</t>
  </si>
  <si>
    <t>5305-60-V00-0178</t>
  </si>
  <si>
    <t>JUNCTION BOX, THREE WAY, RIGID PVC, WHITE, 20 MM</t>
  </si>
  <si>
    <t>COVER, JUNCTION BOX, CIRCULAR, PLASTIC, WHITE, 20 MM</t>
  </si>
  <si>
    <t>TEE, ELECTRICAL CONDUIT, INSPECTION, PVC, WHITE, 20 MM</t>
  </si>
  <si>
    <t>CLAMP, ELECTRICAL, CONDUIT, PVC, WHITE, 20 MM</t>
  </si>
  <si>
    <t>SCREW, PHILLIPS, FLAT HEAD, STAINLESS STEEL, #8 X 3/4 INCHES</t>
  </si>
  <si>
    <t xml:space="preserve">  AJ21-0097 </t>
  </si>
  <si>
    <t>AJ22-0266</t>
  </si>
  <si>
    <t>B134 Post Office Truck Lift Repair, Zone 1, Camp Arifjan</t>
  </si>
  <si>
    <t xml:space="preserve">  AJ</t>
  </si>
  <si>
    <t>C-STUD RUNNER, GALVANIZED STEEL, 0.0366 X 1 1/4 X 3 INCHES X 12 FEET</t>
  </si>
  <si>
    <t>CHAIN, WELDED, LINK, STEEL, 4 X 19 MM</t>
  </si>
  <si>
    <t>SCREW, PIN SHACKLE, CLAMPING WINCH CABLE, 3/8 X 0.375 INCHES</t>
  </si>
  <si>
    <t>ANGLE, STRUCTURAL, STEEL, 4MM X 2 X 2 INCHES X 10 FEET</t>
  </si>
  <si>
    <t>LIGHT, LED FLOOD, W/EMERGENCY BATTERY,50W, 100-240 VAC, 50/60 Hz</t>
  </si>
  <si>
    <t>FAN, VENTILATING, SQUARE, 220V, 12 INCHES</t>
  </si>
  <si>
    <t>WASHER, FLAT, STEEL, M8</t>
  </si>
  <si>
    <t>CONDUIT, METAL, RIGID,EMT GALVANIZED STEEL, 1/2 INCH X 10 FEET</t>
  </si>
  <si>
    <t>WIRE, ELECTRICAL, WHITE, 8 CORE, 18 AWG</t>
  </si>
  <si>
    <t>GUARD, THERMOSTAT, PLASTIC, CLEAR, 6-3/8 X 3-1/2 X 3-1/4 INCHES</t>
  </si>
  <si>
    <t>THERMOSTAT, DIGITAL, NON-PROGRAMMABLE</t>
  </si>
  <si>
    <t>BOLT, CONCRETE ANCHOR, w/ NUT &amp; WASHER, M10 X 3 INCHES</t>
  </si>
  <si>
    <t xml:space="preserve">	PAD, ANTI VIBRATION, RUBBER/CORK, 4 X 4 X 1 INCHES</t>
  </si>
  <si>
    <t>PAINT, ENAMEL, GLOSS, DESERT SAND, 1 GL (3.2 to 3.6 LITER)</t>
  </si>
  <si>
    <t>BRUSH, PAINT, BRISTLES</t>
  </si>
  <si>
    <t>TRAY, PAINT ROLLER, METAL, 13 INCHES, 3 QT.</t>
  </si>
  <si>
    <t>CONNECTOR, TWIST ON SPLICE, STRAIGHT, YELLOW, 18-12 AWG, 600V</t>
  </si>
  <si>
    <t>JUNCTION BOX, w/ KNOCKOUT, GALVANIZED STEEL, SQUARE, 4 INCHES</t>
  </si>
  <si>
    <t>COVER, JUNCTION BOX, STEEL, SQUARE, FLAT, 0.063 X 4 X 4 INCHES</t>
  </si>
  <si>
    <t>SCREW, SELF DRILLING, HEX, WASHER HEAD, 1/4 X 3 INCHES</t>
  </si>
  <si>
    <t>STRAP, TIE DOWN, ELECTRICAL COMPONENTS, NYLON, BLACK OR WHITE, 6 INCHES</t>
  </si>
  <si>
    <t>FUSE, CARTRIDGE, 250V,2A</t>
  </si>
  <si>
    <t>TERMINAL JUNCTION BLOCK, SECTIONAL (FUSE TERMINAL), SCREW CLAMP, GRAY, 800V, 6.3A</t>
  </si>
  <si>
    <t>FUSE, CARTRIDGE, 240 V, 3 A</t>
  </si>
  <si>
    <t>TERMINAL, LUG, FORK, INSULATED, RED, 22-16 AWG</t>
  </si>
  <si>
    <t>TERMINAL, LUG, FORK, I</t>
  </si>
  <si>
    <t>4010-60-V00-0023</t>
  </si>
  <si>
    <t>5306-60-V00-0173</t>
  </si>
  <si>
    <t xml:space="preserve">	5305-05-V00-0057</t>
  </si>
  <si>
    <t>5306-60-V00-0174</t>
  </si>
  <si>
    <t>9520-60-V00-0005</t>
  </si>
  <si>
    <t>4140-60-V00-0118</t>
  </si>
  <si>
    <t>5310-60-V00-0084</t>
  </si>
  <si>
    <t>6145-60-V00-0098</t>
  </si>
  <si>
    <t>6685-60-V00-0166</t>
  </si>
  <si>
    <t>6685-60-V00-0163</t>
  </si>
  <si>
    <t>5306-60-V00-0001</t>
  </si>
  <si>
    <t>8010-60-V00-0143</t>
  </si>
  <si>
    <t>8020-60-V00-0032</t>
  </si>
  <si>
    <t>5935-60-V00-0225</t>
  </si>
  <si>
    <t>5975-60-V00-0237</t>
  </si>
  <si>
    <t>5975-60-V00-0629</t>
  </si>
  <si>
    <t>5305-60-V00-0206</t>
  </si>
  <si>
    <t>5305-05-V01-0080</t>
  </si>
  <si>
    <t>5975-60-V00-0394</t>
  </si>
  <si>
    <t>5920-60-V00-0059</t>
  </si>
  <si>
    <t>5940-60-V00-0067</t>
  </si>
  <si>
    <t>5920-60-V00-0031</t>
  </si>
  <si>
    <t>5940-60-V00-0015</t>
  </si>
  <si>
    <t>5940-60-V00-0014</t>
  </si>
  <si>
    <t>bx</t>
  </si>
  <si>
    <t>SL</t>
  </si>
  <si>
    <t>LCVKW1021S</t>
  </si>
  <si>
    <t>BU24-0141</t>
  </si>
  <si>
    <t>Installation of Flood Lights and Ceiling Lights</t>
  </si>
  <si>
    <t>TAPE, INSULATION, ELECTRICAL, SUPER 33 +,VINYL, BLACK, 3/4" X 66'</t>
  </si>
  <si>
    <t>WIRE, ELECTRICAL, BLACK 1 CORE, 2.5 MM²</t>
  </si>
  <si>
    <t>CIRCUIT BREAKER, MCB, 1 POLE, 240/415V, 10A</t>
  </si>
  <si>
    <t>CUTTER, TUBE, STEEL, 1/4 TO 7/8 X 4-1/2 INCHES</t>
  </si>
  <si>
    <t>CUTTER, WIRE, HAND, SHEAR CUT, STEEL, BLACK VINYL COVERED, 7 INCHES</t>
  </si>
  <si>
    <t>5970-60-V00-0043</t>
  </si>
  <si>
    <t>5925-60-V00-0128</t>
  </si>
  <si>
    <t>5110-60-V00-0022</t>
  </si>
  <si>
    <t>5110-60-V00-0045</t>
  </si>
  <si>
    <t>6110-60-V00-0104</t>
  </si>
  <si>
    <t>4240-60-V00-0055</t>
  </si>
  <si>
    <t>EMERGENCY LIGHT,  EXIT COMBO, LED</t>
  </si>
  <si>
    <t>TAPE, INSULATION ELECTRICAL, YELLOW</t>
  </si>
  <si>
    <t>TAPE, INSULATION ELECTRICAL BLUE</t>
  </si>
  <si>
    <t>SWITCH, DISCONNECT (ISOLATOR), 4 POLES, 690V, 63A</t>
  </si>
  <si>
    <t>TAPE, FLAGGING, CAUTION BURIED ELECTRIC LINE BELOW, ALUMINUM, RED, 6 INCHES X 1000 FEET</t>
  </si>
  <si>
    <t>SCREW DRIVER SET , ELECTRONICS SLOTTED AND PHILLIPS , 4-PIECE.</t>
  </si>
  <si>
    <t>BOLT, U, ZINC PLATED SQUARE, 1/2 X 2 X 3 1/2 INCHES, 5 COMPONENTS</t>
  </si>
  <si>
    <t>BOLT, EYE, UNWELDED, STAINLESS STEEL, 1/4 X 2-1/2 INCHES</t>
  </si>
  <si>
    <t>LCVKW0983</t>
  </si>
  <si>
    <t>LCVKW1014S</t>
  </si>
  <si>
    <t>AJ22-0258</t>
  </si>
  <si>
    <t>STRAP, TIE DOWN,ELECTRICAL COMPONENT, BLACK, 50 PSI, 3 X 0.19 X 0.05 X 11.1 INCHES</t>
  </si>
  <si>
    <t>5975-01-559-8780</t>
  </si>
  <si>
    <t>5180-39-V01-0007</t>
  </si>
  <si>
    <t>AJ23-0423</t>
  </si>
  <si>
    <t>Connect to MDP Z5 Pad16 TT516</t>
  </si>
  <si>
    <t>FABRICATION, PANEL (DB) DISTRIBUTION BOARD, APPROVED SUBMITTAL VIA TRANSMITTAL
# BU230366-LCV-ELE-DSN-0001 (SEE ATTCHED SUBMITTAL</t>
  </si>
  <si>
    <t>1 8,064.00</t>
  </si>
  <si>
    <t>20594</t>
  </si>
  <si>
    <t>KW1-14455</t>
  </si>
  <si>
    <t>20573</t>
  </si>
  <si>
    <t>KW1-14460</t>
  </si>
  <si>
    <t>20571</t>
  </si>
  <si>
    <t>KW1-14457</t>
  </si>
  <si>
    <t>20622</t>
  </si>
  <si>
    <t>KW1-14510</t>
  </si>
  <si>
    <t>20666</t>
  </si>
  <si>
    <t>KW1-14559</t>
  </si>
  <si>
    <t>20638</t>
  </si>
  <si>
    <t>.ADAPTER, ELECTRICAL CONDUIT, w/BUSH, FEMALE, PVC, WHITE, 20 MM</t>
  </si>
  <si>
    <t>Delivery completed</t>
  </si>
  <si>
    <t>AJ24-0202</t>
  </si>
  <si>
    <t xml:space="preserve">Z7 CRSP Yard SS812 Elec Repairs </t>
  </si>
  <si>
    <t xml:space="preserve">FABRICATION </t>
  </si>
  <si>
    <t>LDB</t>
  </si>
  <si>
    <t>Vendor submittal received 1 Feb</t>
  </si>
  <si>
    <t>Pending Stenciling</t>
  </si>
  <si>
    <t>ON-HOLD</t>
  </si>
  <si>
    <t>AJ23-0093</t>
  </si>
  <si>
    <t>Z6 DFAC Prime Power Connection</t>
  </si>
  <si>
    <t>KW1-14620</t>
  </si>
  <si>
    <t>20748</t>
  </si>
  <si>
    <t>20724</t>
  </si>
  <si>
    <t>20726</t>
  </si>
  <si>
    <t>20708</t>
  </si>
  <si>
    <t>KW1-14585</t>
  </si>
  <si>
    <t>20680</t>
  </si>
  <si>
    <t>KW1-14567</t>
  </si>
  <si>
    <t>20699</t>
  </si>
  <si>
    <t>KW1-14578</t>
  </si>
  <si>
    <t>20771</t>
  </si>
  <si>
    <t>KW1-14634</t>
  </si>
  <si>
    <t>20761</t>
  </si>
  <si>
    <t>20703</t>
  </si>
  <si>
    <t>20723</t>
  </si>
  <si>
    <t>20711</t>
  </si>
  <si>
    <t>KW1-14593</t>
  </si>
  <si>
    <t>20743</t>
  </si>
  <si>
    <t>KW1-14615</t>
  </si>
  <si>
    <t>20742</t>
  </si>
  <si>
    <t>KW1-14614</t>
  </si>
  <si>
    <t>20766</t>
  </si>
  <si>
    <t>AJ24-0022</t>
  </si>
  <si>
    <t>KNB Wash
Rack Add
Gravel,
Compact and
Grade</t>
  </si>
  <si>
    <t>105,44</t>
  </si>
  <si>
    <t>AJ22-0300</t>
  </si>
  <si>
    <t>Bldg.224 Tank Monitoring System Replacement, Camp Arifjan</t>
  </si>
  <si>
    <t>LCVKW1029S</t>
  </si>
  <si>
    <t>LCVKW0657S</t>
  </si>
  <si>
    <t>ROJAS</t>
  </si>
  <si>
    <t>Schneider</t>
  </si>
  <si>
    <t>BU24-0147</t>
  </si>
  <si>
    <t>T-2028 New Cipher Lock</t>
  </si>
  <si>
    <t>5340-60-V00-0172</t>
  </si>
  <si>
    <t>LOCK SET, RIM, PUSHBUTTON, RHR, 5 INCHES</t>
  </si>
  <si>
    <t>BU23-241</t>
  </si>
  <si>
    <t>INSTALL WALL &amp; CEILING IN ALL ROOM &amp; SIPER ROOM &amp;  VISTIBULE REPLACE</t>
  </si>
  <si>
    <t>BU24-0051</t>
  </si>
  <si>
    <t>ARTC TT615 Vestibule</t>
  </si>
  <si>
    <t>BU24-0050</t>
  </si>
  <si>
    <t>ARTC TT614 Vestibule</t>
  </si>
  <si>
    <t>BU23-0275</t>
  </si>
  <si>
    <t>TT403 Sunshade Replacement Phase 1</t>
  </si>
  <si>
    <t>8010-60-V00-0010</t>
  </si>
  <si>
    <t>8020-60-V00-0045</t>
  </si>
  <si>
    <t>5120-60-V00-0080</t>
  </si>
  <si>
    <t>5335-60-V00-0001</t>
  </si>
  <si>
    <t>5660-60-V00-0033</t>
  </si>
  <si>
    <t>C-STUD RUNNER, STEEL, 0.0366IN X 1¼" X 3" X 12FT</t>
  </si>
  <si>
    <t>MATERIAL: STAINLESS STEELSIZE: #10SCREW LENGTH: 1-1/2 INCHESHEAD STYLE: TRUSS HEADDRIVE TYPE: PHILLIPSUNIT OF MEASURE: PACKAGE (CONTAINS 100 EACH)</t>
  </si>
  <si>
    <t xml:space="preserve">CORNER BEAD, STAINLESS STEEL, 25 MM X2.5 METER </t>
  </si>
  <si>
    <t>PAINT, ENAMEL, GLOSS, DARK BROWN, 3.2 AND 3.6 LITER( require vendor visit to match wall sample)</t>
  </si>
  <si>
    <t>PAINT, LATEX, GLOSS, WHITE, 3.6 LITERS</t>
  </si>
  <si>
    <t>COVER, PAINT ROLLER, 3 INCHES</t>
  </si>
  <si>
    <t>BIT, SCREWDRIVER, PH2, STEEL, 50 MM</t>
  </si>
  <si>
    <t>WHEEL, ABRASIVE, ALUMINUM OXIDE, 12,225 RPM, 5 X 1/16 X 7/8 INCHES</t>
  </si>
  <si>
    <t>WIRE MESH, GALVANIZED STEEL, 21 GAGE, 4 X 50 FEET</t>
  </si>
  <si>
    <t>FENCE, GALVANIZED STEEL, CHAIN LINK MESH, 50 x 10 FEET (1 rool 50ft x 10ft)</t>
  </si>
  <si>
    <t>5340-01-306-9992</t>
  </si>
  <si>
    <t>5340-60-V00-0429</t>
  </si>
  <si>
    <t xml:space="preserve">LOCK SET, MORTISE, PUSH BUTTON, MECHANICAL, w/KNOB, SATIN CHROME, 2-3/4 INCHES, FACTORY LEFT; FIELD REVERSIBLE </t>
  </si>
  <si>
    <t>LOCK SET, MECHANICAL, PUSH BUTTON, RIGHT HAND, 2-3/4 INCHES</t>
  </si>
  <si>
    <t>4710-05-V00-0007</t>
  </si>
  <si>
    <t>5306-60-V00-0100</t>
  </si>
  <si>
    <t>5315-00-060-9315</t>
  </si>
  <si>
    <t>5120-00-889-1796</t>
  </si>
  <si>
    <t>5133-60-V00-0003</t>
  </si>
  <si>
    <t>5305-60-V00-0167</t>
  </si>
  <si>
    <t>5130-60-V00-0127</t>
  </si>
  <si>
    <t>5133-60-V00-0070</t>
  </si>
  <si>
    <t>TUBE, RECTANGULAR, STEEL, 3 X 1-1/2 X 1/8 INCHES x 20ft</t>
  </si>
  <si>
    <t>BOLT, CARRIAGE w/HEX NUT, STEEL, ZINC PLATED, 10M X 4-1/2 INCHES</t>
  </si>
  <si>
    <t>STAPLE, STEEL, 1/2 INCH</t>
  </si>
  <si>
    <t>TACKER, GUN, STAPLE, 1/2 INCH</t>
  </si>
  <si>
    <t>DRILL, TWIST, (BIT), HIGH SPEED STEEL, 8 X 117 MM</t>
  </si>
  <si>
    <t>SCREW, HEX WASHER HEAD, STEEL, #14 X 3 INCHES</t>
  </si>
  <si>
    <t>ANGLE, STRUCTURAL, GALVANIZED STEEL, 1-1/2 X 1-1/2 X 1/8 INCH X 20 FEET</t>
  </si>
  <si>
    <t>DISK, ABRASIVE, METAL CUTTING, ALUMINUM OXIDE, 1 X 0.10 X 12 INCHES</t>
  </si>
  <si>
    <t>MASK, N95, PARTICULATE RESPIRATOR, 10EA/BOX, WHITE</t>
  </si>
  <si>
    <t>BIT, SPADE, WOOD BORING, STEEL, 8 PIECES</t>
  </si>
  <si>
    <t>5975-60-V00-0491</t>
  </si>
  <si>
    <t>5345-60-V00-0017</t>
  </si>
  <si>
    <t>5120-60-V00-0117</t>
  </si>
  <si>
    <t>CONDUIT, METAL, RIGID, EMT, GALVANIZED STEEL, 1/2 INCH X 10 FEET</t>
  </si>
  <si>
    <t>WHEEL, ABRASIVE (CUTTING DISK), METAL CUTTING, 180 X 22.23 X 3 MM</t>
  </si>
  <si>
    <t>SCREW DRIVER, INSULATED VINYL GRIP, SET, 10 PIECES</t>
  </si>
  <si>
    <t xml:space="preserve">Need sample approval </t>
  </si>
  <si>
    <t>4240-60-V00-0043</t>
  </si>
  <si>
    <t>Wooden door  10cm frame, 90x210Cm,  hinges, primed and painted  smooth finish, LEFTT hand, (required vendor visit to match the exisitimg door design and color)</t>
  </si>
  <si>
    <t>Wooden door  10cm frame, 90x210Cm,  hinges, primed and painted  smooth finish, RIGTH hand, (required vendor visit to match the exisitimg door design and color)</t>
  </si>
  <si>
    <t xml:space="preserve">BAR, METAL, FLAT, GALVANIZE STEEL, 1/4 X 1-1/2 INCHES X 20 FEET WITH 18SQMM HOLE 1FT APART </t>
  </si>
  <si>
    <t>5340-60-V00-0736</t>
  </si>
  <si>
    <t>LOCK, MORTISE, INTERCHANGEABLE CORE, 6-PIN, SATIN CHROME</t>
  </si>
  <si>
    <t>9520-60-V00-0030</t>
  </si>
  <si>
    <t xml:space="preserve">5305-60-V00-0198 </t>
  </si>
  <si>
    <t>8010-60-V00-0084</t>
  </si>
  <si>
    <t>5340-60-V00-0505</t>
  </si>
  <si>
    <t>8040-60-V00-0008</t>
  </si>
  <si>
    <t>5670-05-V00-0001</t>
  </si>
  <si>
    <t>7220-60-V00-0056</t>
  </si>
  <si>
    <t>5975-60-V00-0405</t>
  </si>
  <si>
    <t>5110-60-V00-0012</t>
  </si>
  <si>
    <t>5120-60-V00-0076</t>
  </si>
  <si>
    <t>STUD, FRAMING, GALVANIZED STEEL, 10 FEET</t>
  </si>
  <si>
    <t>SCREW, PHILLIPS, BUGLE HEAD, STEEL, BLACK PHOSPHATED, #6 X 2 INCHES</t>
  </si>
  <si>
    <t>PAINT, FIRE RETARDANT, GRAY, 1 GALLON</t>
  </si>
  <si>
    <t>RAIN GUARD, DOOR, ALUMINUM, 236.22 X 4 INCHES</t>
  </si>
  <si>
    <t>ADHESIVE, GRIPFILL, MULTIPUROPSE, BUFF, C20, 310 ML</t>
  </si>
  <si>
    <t>GRATING BAR, SERRATED, GALVANIZED STEEL, 240 X 24 X 1 INCHES</t>
  </si>
  <si>
    <t>CARPET, FLOOR, NYLON, GRAY, 20 X 20 INCHES</t>
  </si>
  <si>
    <t>ADAPTER, ELECTRICAL CONDUIT, ZINC, 3/4 INCH</t>
  </si>
  <si>
    <t>FILE SET, HAND, CARBON-STEEL, 16 PIECES</t>
  </si>
  <si>
    <t>SCREW DRIVER, PHILIPS, SET, 5 PIECES</t>
  </si>
  <si>
    <t>Not Required</t>
  </si>
  <si>
    <t>PPGI ROOF SHEET BOX PROFILE,28 GAUGE- COLOR : BEIGE, SIZE 1.8 M X 1 M</t>
  </si>
  <si>
    <t>PPGI WALL SHEET BOX PROFILE,28 GAUGE- COLOR : BEIGE, SIZE 2.25 M X 1.15 M</t>
  </si>
  <si>
    <t>RIDGE - COLOR : BEIGE, SIZE 2.40 M X 0.035 MM</t>
  </si>
  <si>
    <t>FLASHING - COLOR : BEIGE, SIZE 2.40 M X 0.035 MM</t>
  </si>
  <si>
    <t xml:space="preserve">METAL DOOR WITH FRAME INCLUDING ACCESSORIES (KABA CIPHER LOCK , SARGENT 
DOOR CLOSER ,SARGENT PUSH BAR LOCK , DOOR HINGES) </t>
  </si>
  <si>
    <t>AJ23-0250</t>
  </si>
  <si>
    <t>RP8002 Expansion</t>
  </si>
  <si>
    <t>1 34,235.00</t>
  </si>
  <si>
    <t>AJ23-0219</t>
  </si>
  <si>
    <t xml:space="preserve">Z2 B532 Door Frame Replacement </t>
  </si>
  <si>
    <t>1 0,750.00</t>
  </si>
  <si>
    <t>AJ23-0751</t>
  </si>
  <si>
    <t>Z1 B144 REPLACE HVAC UNITS</t>
  </si>
  <si>
    <t>AJ23-0143</t>
  </si>
  <si>
    <t>Secure Exposed Overhead Electrical Cable</t>
  </si>
  <si>
    <t>1 4,220.00</t>
  </si>
  <si>
    <t>AJ24‐0009</t>
  </si>
  <si>
    <t>SPOD CHAIN‐LINK FENCE REPAIRS</t>
  </si>
  <si>
    <t>1 32,000.00</t>
  </si>
  <si>
    <t>BU23-0083</t>
  </si>
  <si>
    <t>Correct TI Deficiencies for FMR Tower</t>
  </si>
  <si>
    <t>5340-60-V00-0904</t>
  </si>
  <si>
    <t>SADDLE, CONDUCTOR, HEAVY DUTY, EARTHING PROTECTION, BRASS, NATURAL, 50 MM²</t>
  </si>
  <si>
    <t>BU23-0031</t>
  </si>
  <si>
    <t>Correct TI Deficiencies for UDR 5 ISBC Tower</t>
  </si>
  <si>
    <t>BU23-0082</t>
  </si>
  <si>
    <t>Correct TI Deficiencies for HSR Tower</t>
  </si>
  <si>
    <t xml:space="preserve">METAL DOOR WITH FRAME INCLOODING ,ACCESSORIES (KABA CIPHER LOCK , SARGENT DOOR CLOSER ,SARGENT PUSH BAR LOCK , DOOR HINGES) </t>
  </si>
  <si>
    <t>LOT</t>
  </si>
  <si>
    <t>5120-05-V00-0014</t>
  </si>
  <si>
    <t>5110-60-V00-0080</t>
  </si>
  <si>
    <t>CUTTER, CABLE/WIRE, HAND OPERATED, ALLOY STEEL, 140MM</t>
  </si>
  <si>
    <t>STRIPPER, WIRE, 10-20 AWG</t>
  </si>
  <si>
    <t>KW1-14739</t>
  </si>
  <si>
    <t>KW1-14748</t>
  </si>
  <si>
    <t>20775</t>
  </si>
  <si>
    <t>KW1-14638</t>
  </si>
  <si>
    <t>KW1-14725</t>
  </si>
  <si>
    <t>KW1-14775</t>
  </si>
  <si>
    <t>20787</t>
  </si>
  <si>
    <t>KW1-14660</t>
  </si>
  <si>
    <t>20803</t>
  </si>
  <si>
    <t>KW1-14685</t>
  </si>
  <si>
    <t>20797</t>
  </si>
  <si>
    <t>KW1-14677</t>
  </si>
  <si>
    <t>20831</t>
  </si>
  <si>
    <t>KW1-14688</t>
  </si>
  <si>
    <t>KW1-14732</t>
  </si>
  <si>
    <t>KW1-14661</t>
  </si>
  <si>
    <t>20788</t>
  </si>
  <si>
    <t>KW1-14662</t>
  </si>
  <si>
    <t>20781</t>
  </si>
  <si>
    <t>KW1-14652</t>
  </si>
  <si>
    <t>20780</t>
  </si>
  <si>
    <t>KW1-14649</t>
  </si>
  <si>
    <t>KW1-14752</t>
  </si>
  <si>
    <t>88</t>
  </si>
  <si>
    <t>20793</t>
  </si>
  <si>
    <t>KW1-14670</t>
  </si>
  <si>
    <t>20778</t>
  </si>
  <si>
    <t>KW1-14641</t>
  </si>
  <si>
    <t>89</t>
  </si>
  <si>
    <t>KW1-14642</t>
  </si>
  <si>
    <t>96</t>
  </si>
  <si>
    <t>97</t>
  </si>
  <si>
    <t>20789</t>
  </si>
  <si>
    <t>KW1-14665</t>
  </si>
  <si>
    <t>20779</t>
  </si>
  <si>
    <t>KW1-14645</t>
  </si>
  <si>
    <t>KW1-14666</t>
  </si>
  <si>
    <t>BOX CONNECTOR, ELECTRICAL, COMPRESSION, RAIN TIGHT, STEEL, EMT, 1/2 INCH</t>
  </si>
  <si>
    <t>6625-60-V00-0093</t>
  </si>
  <si>
    <t>TESTER, SOCKET, W/ BEEPER, RCD, 250 V, 50 HZ</t>
  </si>
  <si>
    <t>6210-60-V00-0021</t>
  </si>
  <si>
    <t>5180-60-V00-0075</t>
  </si>
  <si>
    <t>5975-60-V00-0382</t>
  </si>
  <si>
    <t>5120-60-V00-0237</t>
  </si>
  <si>
    <t>FIXTURE, LIGHTING, LED, SAFETY AND EXIT SIGN, SINGLE SIDED, GREEN, 230V AC, 136 X 303 X 62 MM</t>
  </si>
  <si>
    <t>NUT DRIVER SET, SAE, 3/16 – 9/16 INCH, 8 PIECES</t>
  </si>
  <si>
    <t>CLAMP, ELECTRICAL, CONDUIT, ONE HOLE, STEEL, 20MM</t>
  </si>
  <si>
    <t>TAPE, FISH, STEEL &amp; POLYPROPYLENE, 1/8 X .045 INCH X 50 FEET</t>
  </si>
  <si>
    <t>BU24-0144</t>
  </si>
  <si>
    <t>ASSEMENT TO FIX THE EXIT LIGHT -T4002</t>
  </si>
  <si>
    <t>From DPW</t>
  </si>
  <si>
    <t>AJ23-0238</t>
  </si>
  <si>
    <t>T758 Fence Inserts Zone 4, Camp Arifjan</t>
  </si>
  <si>
    <t>BU24-0058</t>
  </si>
  <si>
    <t xml:space="preserve"> T6050 Add to TE</t>
  </si>
  <si>
    <t>4120-60-V00-0009</t>
  </si>
  <si>
    <t>5975-60-V00-0021</t>
  </si>
  <si>
    <t>5975-05-V01-0071</t>
  </si>
  <si>
    <t>AIR CONDITIONER, WINDOW, EXPLOSION PROOF, 208/230 V, 60 HZ, R-410A, BTU 24,000</t>
  </si>
  <si>
    <t>BOX CONNECTOR, ELECTRICAL, RAINTIGHT, STEEL, 1/2 INCH</t>
  </si>
  <si>
    <t>GLAND, CABLE PLASTIC, NYLON, WHITE, PG 13.5</t>
  </si>
  <si>
    <t>STUFFING TUBE (CABLE GLAND), POLYAMIDE, BLACK, M16 X 5-10 MM</t>
  </si>
  <si>
    <t>5640-60-V00-0028</t>
  </si>
  <si>
    <t>WEATHER STRIP, ADHESIVE, POLY FOAM, BLACK, 19 MM X 5 METERS</t>
  </si>
  <si>
    <t>9905-60-V00-0065</t>
  </si>
  <si>
    <t>6210-60-V00-0115</t>
  </si>
  <si>
    <t>6850-60-V00-0025</t>
  </si>
  <si>
    <t>SIGN, DANGER HIGH VOLTAGE, ADHESIVE, CUSTOMIZED (Length 9X8 Width Inches)</t>
  </si>
  <si>
    <t>LIGHT UNIT, EMERGENCY, EXIT, 60 HZ, 3 WATT</t>
  </si>
  <si>
    <t>CLEANING COMPOUND,SOLVENT, CONTACT, COLORLESS, 11OZ</t>
  </si>
  <si>
    <t>AJ23-0740</t>
  </si>
  <si>
    <t>REPLACEMENT/INSTALLATION HVAC UNIT
B179</t>
  </si>
  <si>
    <t>Sent signature Mark 13 Feb</t>
  </si>
  <si>
    <t>LCVKW1073S</t>
  </si>
  <si>
    <t>1900</t>
  </si>
  <si>
    <t>KW1-14808</t>
  </si>
  <si>
    <t>22.00</t>
  </si>
  <si>
    <t>Catalog completed 14 Feb 24</t>
  </si>
  <si>
    <t>DISTANCE MEASURER, LASER, STANLEY, 100’ RANGE, TLM99</t>
  </si>
  <si>
    <t>SCREW DRIVER, BLACK, SET, 7 PIECES</t>
  </si>
  <si>
    <t>5210-01-626-3065</t>
  </si>
  <si>
    <t>5120-60-V00-0110</t>
  </si>
  <si>
    <t>BU24-0148</t>
  </si>
  <si>
    <t>Install Exit
Signs Z4
T4001</t>
  </si>
  <si>
    <t>AJ24-0203</t>
  </si>
  <si>
    <t>MSB 100A , 4 WAYS 415/240V 100A 50H</t>
  </si>
  <si>
    <t xml:space="preserve"> MAIN FEEDER CABLE DAMAGED NEED TO REPLACE </t>
  </si>
  <si>
    <t>5975-60-V00-0809</t>
  </si>
  <si>
    <t>STRAP, TIE DOWN, ELECTRICAL COMPONENT, NYLON 6.6, BLACK, 12.2 X 0.374 INCHES</t>
  </si>
  <si>
    <t>CIRCUIT BREAKER, MCB, 240 V, 10 A</t>
  </si>
  <si>
    <t>BIT, SCREWDRIVER, STEEL, #2 PHILLIPS, 1 INCH, 30 PIECES</t>
  </si>
  <si>
    <t>HOLDER, SCREWDRIVER BIT, HEX, STEEL, 1/4 X 3 INCHES</t>
  </si>
  <si>
    <t>TAPE, FISH, STEEL &amp; PLASTIC, 1/8 X 12 INCHES X 250 FEET</t>
  </si>
  <si>
    <t>5975-60-V00-0467</t>
  </si>
  <si>
    <t>5925-60-V00-0105</t>
  </si>
  <si>
    <t>5120-60-V00-0158</t>
  </si>
  <si>
    <t>5120-60-V00-0159</t>
  </si>
  <si>
    <t>5120-60-V00-0238</t>
  </si>
  <si>
    <t>BU24-0151</t>
  </si>
  <si>
    <t>Install Exit
Signs Z5
Pad16 TT23</t>
  </si>
  <si>
    <t>4710-60-V00-0055</t>
  </si>
  <si>
    <t>4730-60-V00-0644</t>
  </si>
  <si>
    <t>4730-60-V00-0943</t>
  </si>
  <si>
    <t>4510-60-V00-0211</t>
  </si>
  <si>
    <t>4410-60-V00-0003</t>
  </si>
  <si>
    <t>4510-60-V00-0028</t>
  </si>
  <si>
    <t>4730-60-V00-0819</t>
  </si>
  <si>
    <t>4510-60-V00-0040</t>
  </si>
  <si>
    <t>8040-01-307-0504</t>
  </si>
  <si>
    <t>4730-05-V01-0706</t>
  </si>
  <si>
    <t>4730-60-V00-0871</t>
  </si>
  <si>
    <t>8030-09-V00-0010</t>
  </si>
  <si>
    <t>5130-60-V00-0135</t>
  </si>
  <si>
    <t>5130-60-V00-0139</t>
  </si>
  <si>
    <t>5306-60-V00-0073</t>
  </si>
  <si>
    <t>4730-01-241-8789</t>
  </si>
  <si>
    <t>9905-60-V00-0064</t>
  </si>
  <si>
    <t>5620-60-V00-0013</t>
  </si>
  <si>
    <t>4730-60-V00-0106</t>
  </si>
  <si>
    <t>5975-60-V00-0097</t>
  </si>
  <si>
    <t>5975-60-V00-0009</t>
  </si>
  <si>
    <t>5975-60-V00-0079</t>
  </si>
  <si>
    <t>5305-60-V00-0002</t>
  </si>
  <si>
    <t>PIPE, PLASTIC, DRAINAGE, ORANGE, SINGLE SOCKET, 110 MM X 6 METERS</t>
  </si>
  <si>
    <t>REDUCER, PIPE, PVC, ORANGE, 50 X 110MM</t>
  </si>
  <si>
    <t>UNION, PIPE, SOCKET X SOCKET, SCH 40, CPVC, OFF-WHITE, 25 MM</t>
  </si>
  <si>
    <t>SINK, COMMERCIAL, TWO COMPARTMENT, W/LEGS AND DRAINBOARD, STAINLESS STEEL, 17 X 17 X 12 INCHES</t>
  </si>
  <si>
    <t>HEATER, WATER, ELECTRIC, 8 BAR, 220-240V, 2000W, 50 LITERS</t>
  </si>
  <si>
    <t>COWL, VENTILATION, UPVC, GRAY, 50MM</t>
  </si>
  <si>
    <t>COUPLING, WASTE, SINK, PLASTIC, 1-1/2 INCHES</t>
  </si>
  <si>
    <t>FAUCET, SINGLE, SWIVEL TUBULAR, WALL MOUNTED, CHROME, 1/2 INCH</t>
  </si>
  <si>
    <t>ADHESIVE, CEMENT, PVC, MEDIUM BODIED, CLEAR, 16 OZ</t>
  </si>
  <si>
    <t>ELBOW, PIPE, 90 DEGREE, UPVC, SOCKET, 50MM</t>
  </si>
  <si>
    <t>ELBOW, PVC, 45 DEGREE, SCH-40, GRAY, 1-1/2 INCH</t>
  </si>
  <si>
    <t>TAPE, ANTISEIZING, (TEFLON), PTFE, WHITE, 43 FEET X 1/2 INCHES</t>
  </si>
  <si>
    <t>BLADE, HOLE SAW, BI-METAL, 3/4 INCH</t>
  </si>
  <si>
    <t>BLADE, HOLE SAW, BI-METAL, 1 INCHES</t>
  </si>
  <si>
    <t>BOLT, MACHINE, HEX HEAD, COARSE THREAD, STEEL, 1/2 X 5 INCHES</t>
  </si>
  <si>
    <t>TRAP, DRAINAGE PIPE, SOCKET, PLASTIC, 1-1/2 INCHES</t>
  </si>
  <si>
    <t>TAPE, BARRICADE, "CAUTION BURIED SEWER LINE BELOW", GREEN, 3 INCHES</t>
  </si>
  <si>
    <t>TAPE, FLAGGING (BARRICADE TAPE), CAUTION DO NOT ENTER, POLYETHYLENE, YELLOW, 3 INCH X 1000 FEET</t>
  </si>
  <si>
    <t>CONCRETE BLOCK, READYMADE, AAC, WHITE, 600 X 200 X 100 MM</t>
  </si>
  <si>
    <t>PLUG, PIPE, PVC, ORANGE, 110MM</t>
  </si>
  <si>
    <t>CONDUIT, METAL, RIGID, STEEL, ZINC, 3/4 INCH X 3 MTR</t>
  </si>
  <si>
    <t>BOX CONNECTOR, ELECTRICAL, LIQUID-TIGHT CONDUIT, ZINC, 3/4 INCH</t>
  </si>
  <si>
    <t>CLAMP, ELECTRICAL, CONDUIT, w/ BOLT, STEEL, 3/4 INCH</t>
  </si>
  <si>
    <t>SCREW, SELF DRILLING, PHILIPS, MODIFIED TRUSS HEAD, #8 X 1-1/2 INCHES</t>
  </si>
  <si>
    <t>BU23-270</t>
  </si>
  <si>
    <t>Install Sink for Food Inspector T5019</t>
  </si>
  <si>
    <t>BU24-0076</t>
  </si>
  <si>
    <t>Replace floor in female shower trailer 16A</t>
  </si>
  <si>
    <t>LCVKW1078S</t>
  </si>
  <si>
    <t>43.00</t>
  </si>
  <si>
    <t>21091</t>
  </si>
  <si>
    <t>KW1-14886</t>
  </si>
  <si>
    <t>21097</t>
  </si>
  <si>
    <t>21096</t>
  </si>
  <si>
    <t>KW1-14889</t>
  </si>
  <si>
    <t>21181</t>
  </si>
  <si>
    <t>KW1-14961</t>
  </si>
  <si>
    <t>21187</t>
  </si>
  <si>
    <t>KW1-14969</t>
  </si>
  <si>
    <t>21058</t>
  </si>
  <si>
    <t>KW1-14924</t>
  </si>
  <si>
    <t>KW1-14917</t>
  </si>
  <si>
    <t>Govind, Binu - No Export</t>
  </si>
  <si>
    <t>108</t>
  </si>
  <si>
    <t>107</t>
  </si>
  <si>
    <t>106</t>
  </si>
  <si>
    <t>21114</t>
  </si>
  <si>
    <t>KW1-14913</t>
  </si>
  <si>
    <t>KW1-14908</t>
  </si>
  <si>
    <t>109</t>
  </si>
  <si>
    <t>101</t>
  </si>
  <si>
    <t>105</t>
  </si>
  <si>
    <t>104</t>
  </si>
  <si>
    <t>103</t>
  </si>
  <si>
    <t>110</t>
  </si>
  <si>
    <t>102</t>
  </si>
  <si>
    <t>100</t>
  </si>
  <si>
    <t>21124</t>
  </si>
  <si>
    <t>KW1-14905</t>
  </si>
  <si>
    <t>KW1-14904</t>
  </si>
  <si>
    <t>99</t>
  </si>
  <si>
    <t>21117</t>
  </si>
  <si>
    <t>KW1-14897</t>
  </si>
  <si>
    <t>21110</t>
  </si>
  <si>
    <t>KW1-14895</t>
  </si>
  <si>
    <t>21095</t>
  </si>
  <si>
    <t>21122</t>
  </si>
  <si>
    <t>KW1-14944</t>
  </si>
  <si>
    <t>KW1-14950</t>
  </si>
  <si>
    <t>KW1-14954</t>
  </si>
  <si>
    <t>21184</t>
  </si>
  <si>
    <t>KW1-14967</t>
  </si>
  <si>
    <t>21182</t>
  </si>
  <si>
    <t>KW1-14963</t>
  </si>
  <si>
    <t>TT1004 Chapel Refurb Z6 AJ23-0079</t>
  </si>
  <si>
    <t>AJ23-0620</t>
  </si>
  <si>
    <t>T504D Cage Wall Installation</t>
  </si>
  <si>
    <t>AJ23-0247</t>
  </si>
  <si>
    <t>Z1 TT1700 Additional Exit Doors</t>
  </si>
  <si>
    <t>BU24-0167</t>
  </si>
  <si>
    <t xml:space="preserve"> Install Security Bars Z2 Trailer2028</t>
  </si>
  <si>
    <t>BU24-0165</t>
  </si>
  <si>
    <t xml:space="preserve">Emplace Gravel Z8 PAT Site9 </t>
  </si>
  <si>
    <t>BU24-0171</t>
  </si>
  <si>
    <t>(BUH-Z6-CDP-BLDG601-00) Need New two outlets in warehouse.</t>
  </si>
  <si>
    <t>5120-60-V00-0105</t>
  </si>
  <si>
    <t>5130-01-473-9387</t>
  </si>
  <si>
    <t>5120-60-V00-0193</t>
  </si>
  <si>
    <t>CLAMP, ELECTRICAL, CONDUIT, ONE HOLE, GALVANIZED STEEL, 3/4 INCHES</t>
  </si>
  <si>
    <t>BIT, SCREWDRIVER, HEXAGONAL, PHILLIPS, #2 X 1/4 X 1 INCHES</t>
  </si>
  <si>
    <t>HOLDER, SCREWDRIVER BIT, STEEL, 6 INCHES</t>
  </si>
  <si>
    <t>NUTDRIVER SET, HEX SOCKET, MAGNETIC, CHROME VANADIUM STEEL, 4 PIECES</t>
  </si>
  <si>
    <t>5610-60-V00-0009</t>
  </si>
  <si>
    <t>GRAVEL (CUSTOMIZED)</t>
  </si>
  <si>
    <t>AJ23-0376</t>
  </si>
  <si>
    <t>KNB T1 Repairs CT-14, KNB, Kuwait</t>
  </si>
  <si>
    <t>2 1,900.00</t>
  </si>
  <si>
    <t>5133-60-V00-0072</t>
  </si>
  <si>
    <t>DRILL, TWIST, (BIT), METAL, 10MM</t>
  </si>
  <si>
    <t xml:space="preserve">FABRICATED WINDOW GRILL WITH A HEIGHT OF 118 CM AND A WIDTH OF 98 CM USING A 4CM X 6MM FLAT BAR FRAME, WITH A DIMENSION OF </t>
  </si>
  <si>
    <t>BU24-0168</t>
  </si>
  <si>
    <t>Repair Floor
Z4 Pad9 Bldg2
RM111</t>
  </si>
  <si>
    <t xml:space="preserve">5510-60-V00-0011
</t>
  </si>
  <si>
    <t xml:space="preserve"> 5510-60-V00-0013</t>
  </si>
  <si>
    <t>3405-60-V00-0008</t>
  </si>
  <si>
    <t xml:space="preserve">LUMBER, HEAT TREATED, IPPC, 4 X 4 INCHES X 16 FEET
</t>
  </si>
  <si>
    <t xml:space="preserve"> LUMBER, HEAT TREATED, IPPC, 2 X 4 INCHES, 16 FEET</t>
  </si>
  <si>
    <t>ADHESIVE, FLOORING, WHITE,(</t>
  </si>
  <si>
    <t>BLADE, RECIPROCATING SAW, METAL, STRAIGHT, 14/18 TPI, 8 X 1 INCHES</t>
  </si>
  <si>
    <t>BU24-0169</t>
  </si>
  <si>
    <t>Repair Floor
Z4 Pad9 Bldg3
RM103</t>
  </si>
  <si>
    <t>SCREW, PHILLIPS, BUGLE HEAD, STEEL, #8 X 3 INCHES-(</t>
  </si>
  <si>
    <t>8010-60-V00-0067</t>
  </si>
  <si>
    <t>PAINT, TRAFFIC, GLOSS, YELLOW, 16 LITERS</t>
  </si>
  <si>
    <t>BU24-0175</t>
  </si>
  <si>
    <t>Paint Floor Lines Z3 VLAM005</t>
  </si>
  <si>
    <t>CIRCUIT BREAKER, MINIATURE, 1 POLE, 230-400V, 10A</t>
  </si>
  <si>
    <t>5925-60-V00-0267</t>
  </si>
  <si>
    <t>BU24-0143</t>
  </si>
  <si>
    <t>Install
Overhead
Lights
B9501AB</t>
  </si>
  <si>
    <t>BU24-0172</t>
  </si>
  <si>
    <t>(TT404) NEED TO FIX DAMAGE FLOOR</t>
  </si>
  <si>
    <t xml:space="preserve">VARNISH, OIL, GLOSS, CLEAR, 1 GL </t>
  </si>
  <si>
    <t>8010-00-597-7856</t>
  </si>
  <si>
    <t xml:space="preserve">Project Cancelled </t>
  </si>
  <si>
    <t>BU23-0221</t>
  </si>
  <si>
    <t>Install Electrical Outlets FP-C to TDP</t>
  </si>
  <si>
    <t>Rev-1 EDD March 10</t>
  </si>
  <si>
    <t>BU23-0226</t>
  </si>
  <si>
    <t>Deficiency Repair_initial_signed</t>
  </si>
  <si>
    <t>BU24-0170</t>
  </si>
  <si>
    <t>Zone 2 T-T2059</t>
  </si>
  <si>
    <t>BU24-0173</t>
  </si>
  <si>
    <t>Remove Wall Z5 Pad23 TT11</t>
  </si>
  <si>
    <t>BU24-0177</t>
  </si>
  <si>
    <t>Replace Electrical Cable Z1 B103</t>
  </si>
  <si>
    <t>SOCKET, PLUG-IN ELECTRONIC COMPONENT, OUTLET, SHUTTERED, 2 GANG, 15A, 127V</t>
  </si>
  <si>
    <t>BOX, METAL CLAD, SURFACE MOUNT, 2 GANG, 20MM</t>
  </si>
  <si>
    <t>DRILL, MULTI-STEP, (BIT), TITANIUM, 4 PIECES</t>
  </si>
  <si>
    <t>SUPER GLUE, INSTANT ADHESIVE, 3500PSI, CLEAR, 20G</t>
  </si>
  <si>
    <t>STRAP, TIE DOWN, ELECTRICAL COMPONENTS, PLASTIC, NATURAL, 0.146 X 0.055 X 4.680 INCHES</t>
  </si>
  <si>
    <t>REEL, CABLE, 4 WAY, 50 METERS, 13A</t>
  </si>
  <si>
    <t>5975-60-V00-0391</t>
  </si>
  <si>
    <t>5975-60-V00-0208</t>
  </si>
  <si>
    <t>5133-60-V00-0002</t>
  </si>
  <si>
    <t>8040-01-024-6988</t>
  </si>
  <si>
    <t>5975-00-111-3208</t>
  </si>
  <si>
    <t>6150-60-V00-0012</t>
  </si>
  <si>
    <t xml:space="preserve">8010-60-V00-0028 </t>
  </si>
  <si>
    <t>LCVKW1089S</t>
  </si>
  <si>
    <t>LCVKW1090S</t>
  </si>
  <si>
    <t>5610-60-V00-0001</t>
  </si>
  <si>
    <t>5620-60-V00-0043</t>
  </si>
  <si>
    <t>4730-60-V00-0428</t>
  </si>
  <si>
    <t>7930-60-V00-0046</t>
  </si>
  <si>
    <t>5975-60-V00-0425</t>
  </si>
  <si>
    <t>5975-00-727-5153</t>
  </si>
  <si>
    <t>7510-01-490-7265</t>
  </si>
  <si>
    <t>5975-60-V00-0128</t>
  </si>
  <si>
    <t>5975-60-V00-0108</t>
  </si>
  <si>
    <t>5940-60-V00-0077</t>
  </si>
  <si>
    <t>5975-60-V00-0477</t>
  </si>
  <si>
    <t>5970-60-v00-0032</t>
  </si>
  <si>
    <t>7125-09-V00-0027</t>
  </si>
  <si>
    <t>CEMENT, MASONRY, (MORTAR MIX), TYPE- N, 60 LB</t>
  </si>
  <si>
    <t>CONCRETE SPLASH BLOCK</t>
  </si>
  <si>
    <t>ELBOW, PIPE, SOCKET X SOCKET, 45 °, PVC, GRAY, 63 MM</t>
  </si>
  <si>
    <t>CLEANER, PVC/CPVC, CLEAR, 8 FL OUNCES</t>
  </si>
  <si>
    <t xml:space="preserve">WIRE, ELECTRICAL, YELLOW &amp; GREEN, 1 CORE, 4 MM ²	</t>
  </si>
  <si>
    <t>LUG, TERMINAL, ROUND TYPE, ONE-HOLE, 10MM X M6</t>
  </si>
  <si>
    <t>STRAP, TIE DOWN, ELECTRICAL COMPONENTS, 3.9 INCHES</t>
  </si>
  <si>
    <t>TAPE, LABELING, BLACK ON WHITE, 1/2 INCH X 26 FEET</t>
  </si>
  <si>
    <t>TRAY, CABLE, STRAIGHT, MEDIUM DUTY, GALVANIZED STEEL, 450 MM X 3 METERS</t>
  </si>
  <si>
    <t>RACEWAY, METALLIC, GALVANISED STEEL, 150 X 100 MM, 10 FEET</t>
  </si>
  <si>
    <t>TERMINAL STRIP, GROUNDING, 12 WAY, PLASTIC, WHITE, 16 MM ², 30A</t>
  </si>
  <si>
    <t>JUNCTION BOX, CIRCULAR, 3-WAY, GALVANIZED MALLEABLE IRON, 20 X 20 X 25 MM</t>
  </si>
  <si>
    <t>RACEWAY, NON-METALLIC (CABLE TRUNKING), UPVC, WHITE, 50 X 50MM X 3 METER	12</t>
  </si>
  <si>
    <t>CABINET, FIRE EXTINGUISHER, SURFACE MOUNT, POLYSTYRENE, ACRYLIC, 20 LBS</t>
  </si>
  <si>
    <t>600.00</t>
  </si>
  <si>
    <t>KW1-15099</t>
  </si>
  <si>
    <t>190.00</t>
  </si>
  <si>
    <t>21348</t>
  </si>
  <si>
    <t>KW1-15106</t>
  </si>
  <si>
    <t>44.00</t>
  </si>
  <si>
    <t>KW1-15056</t>
  </si>
  <si>
    <t>KW1-15059</t>
  </si>
  <si>
    <t>21344</t>
  </si>
  <si>
    <t>KW1-15089</t>
  </si>
  <si>
    <t>37.00</t>
  </si>
  <si>
    <t>KW1-15000</t>
  </si>
  <si>
    <t>KW1-15098</t>
  </si>
  <si>
    <t>KW1-15100</t>
  </si>
  <si>
    <t>KW1-15019</t>
  </si>
  <si>
    <t>KW1-15057</t>
  </si>
  <si>
    <t>21337</t>
  </si>
  <si>
    <t>KW1-15079</t>
  </si>
  <si>
    <t>21341</t>
  </si>
  <si>
    <t>KW1-15084</t>
  </si>
  <si>
    <t>38.00</t>
  </si>
  <si>
    <t>21334</t>
  </si>
  <si>
    <t>21292</t>
  </si>
  <si>
    <t>KW1-15138</t>
  </si>
  <si>
    <t>KW1-15107</t>
  </si>
  <si>
    <t>Narayana Kutty Pillai, Nisha - No Export</t>
  </si>
  <si>
    <t>21312</t>
  </si>
  <si>
    <t>KW1-15049</t>
  </si>
  <si>
    <t>21336</t>
  </si>
  <si>
    <t>KW1-15077</t>
  </si>
  <si>
    <t>21300</t>
  </si>
  <si>
    <t>KW1-15027</t>
  </si>
  <si>
    <t>KW1-15105</t>
  </si>
  <si>
    <t>21302</t>
  </si>
  <si>
    <t>KW1-15034</t>
  </si>
  <si>
    <t>KW1-15028</t>
  </si>
  <si>
    <t>21453</t>
  </si>
  <si>
    <t>KW1-15168</t>
  </si>
  <si>
    <t>21455</t>
  </si>
  <si>
    <t>21451</t>
  </si>
  <si>
    <t>KW1-15166</t>
  </si>
  <si>
    <t>21463</t>
  </si>
  <si>
    <t>KW1-15178</t>
  </si>
  <si>
    <t>KW1-15232</t>
  </si>
  <si>
    <t>21579</t>
  </si>
  <si>
    <t>Reghuraman, Karthik</t>
  </si>
  <si>
    <t>AJ23-0378</t>
  </si>
  <si>
    <t>KNB T1 Repairs T-411, KNB, Kuwait</t>
  </si>
  <si>
    <t>AJ23-0494</t>
  </si>
  <si>
    <t>TT5000 Electrical Work</t>
  </si>
  <si>
    <t>AJ21-0051</t>
  </si>
  <si>
    <t>Bldg. 222 Security Hardening_ Zone 1</t>
  </si>
  <si>
    <t>AJ23-0254</t>
  </si>
  <si>
    <t xml:space="preserve">Off-Post Trench RP8002 CAKU </t>
  </si>
  <si>
    <t>BU23-223</t>
  </si>
  <si>
    <t>TI Deficiency
Repairs Zone6
TT6078 - C to
TDP</t>
  </si>
  <si>
    <t>5340-60-V00-0213</t>
  </si>
  <si>
    <t>VERTICAL ROD EXIT DEVICE, SURFACE, 1-1/2 HOUR FIRE-LISTED, SATIN STAINLESS STEEL, LHR</t>
  </si>
  <si>
    <t>5975-60-V00-0812</t>
  </si>
  <si>
    <t>CONDUIT, METAL, RIGID IMC, THREADED, STEEL, 3/4 INCH X 3 MTR</t>
  </si>
  <si>
    <t>4730-60-V00-1750</t>
  </si>
  <si>
    <t>TRAP, DRAINAGE PIPE (P-TRAP), POLYPROPYLENE, WHITE, 1-1/2 INCHES</t>
  </si>
  <si>
    <t>AJ23-0439</t>
  </si>
  <si>
    <t>Wash Rack Area Light Poles &amp; Lighting KNB Camp Arifjan, Kuwait</t>
  </si>
  <si>
    <t>BU24-0118</t>
  </si>
  <si>
    <t>REQUESTING A COVER ON TOP OF THE ONE ROOM, ACCORING TO AR 600-8-3 POSTAL OPERATIONS</t>
  </si>
  <si>
    <t>AJ24-0050</t>
  </si>
  <si>
    <t>TI Corrections - Fire Protection</t>
  </si>
  <si>
    <t>AJ23-0767</t>
  </si>
  <si>
    <t>B179 EDOC and Optometry Sun Shade</t>
  </si>
  <si>
    <t>AJ23-0380</t>
  </si>
  <si>
    <t>KNB T1 Repairs T-413</t>
  </si>
  <si>
    <t>AJ23-0382</t>
  </si>
  <si>
    <t>KNB T1 Repairs T-415</t>
  </si>
  <si>
    <t>BU24-0060</t>
  </si>
  <si>
    <t xml:space="preserve">Install Fencing Gates Z3 TT307 </t>
  </si>
  <si>
    <t>KW1-15278</t>
  </si>
  <si>
    <t>21782</t>
  </si>
  <si>
    <t>KW1-15326</t>
  </si>
  <si>
    <t>21739</t>
  </si>
  <si>
    <t>KW1-15364</t>
  </si>
  <si>
    <t>KW1-15285</t>
  </si>
  <si>
    <t>21736</t>
  </si>
  <si>
    <t>KW1-15290</t>
  </si>
  <si>
    <t>KW1-15331</t>
  </si>
  <si>
    <t>21797</t>
  </si>
  <si>
    <t>KW1-15336</t>
  </si>
  <si>
    <t>KW1-15346</t>
  </si>
  <si>
    <t>KW1-15340</t>
  </si>
  <si>
    <t>21802</t>
  </si>
  <si>
    <t>KW1-15339</t>
  </si>
  <si>
    <t>21809</t>
  </si>
  <si>
    <t>KW1-15356</t>
  </si>
  <si>
    <t>KW1-15338</t>
  </si>
  <si>
    <t>KW1-15347</t>
  </si>
  <si>
    <t>21805</t>
  </si>
  <si>
    <t>KW1-15342</t>
  </si>
  <si>
    <t>KW1-15352</t>
  </si>
  <si>
    <t>KW1-15354</t>
  </si>
  <si>
    <t>21808</t>
  </si>
  <si>
    <t>21792</t>
  </si>
  <si>
    <t>KW1-15330</t>
  </si>
  <si>
    <t>21682</t>
  </si>
  <si>
    <t>KW1-15335</t>
  </si>
  <si>
    <t>KW1-15349</t>
  </si>
  <si>
    <t>21790</t>
  </si>
  <si>
    <t>KW1-15329</t>
  </si>
  <si>
    <t>KW1-15265</t>
  </si>
  <si>
    <t>21896</t>
  </si>
  <si>
    <t>AJ23-0789</t>
  </si>
  <si>
    <t>B572 New
HVAC Install,
Z7</t>
  </si>
  <si>
    <t>DB-1, INDOOR IP 42, Main 63A</t>
  </si>
  <si>
    <t>DB-2, INDOOR IP 42, Main 80A</t>
  </si>
  <si>
    <t>BUS BAR FABRICATION (AJ MDP 1600A )https://www.bahra-electric.com/Products/Busbars.aspx</t>
  </si>
  <si>
    <t>Vendor Suibmittal received 3Mar24</t>
  </si>
  <si>
    <t>BU20-0026A</t>
  </si>
  <si>
    <t>Automated Record Fire (ARF) Sunshade Range 4, Camp Buehring</t>
  </si>
  <si>
    <t>BU20-0026B</t>
  </si>
  <si>
    <t>SRGC Sunshade Construction Range 4, Camp Buehring, Kuwait</t>
  </si>
  <si>
    <t>BAR, METAL, FLAT, GALVANIZE STEEL, 1/4 X 1-1/2 INCHES X 20 FEET WITH 18SQMM HOLE 1FT APART)</t>
  </si>
  <si>
    <t>LCVKW1098S</t>
  </si>
  <si>
    <t>LCVKW1092S</t>
  </si>
  <si>
    <t>5340-05-V00-0095</t>
  </si>
  <si>
    <t>5340-60-V00-0116</t>
  </si>
  <si>
    <t>5305-05-V00-0020</t>
  </si>
  <si>
    <t>5133-05-V01-0089</t>
  </si>
  <si>
    <t>FENCE, GALVANIZED STEEL, CHAIN LINK MESH, 50 x 10 FEET</t>
  </si>
  <si>
    <t>HINGE, BUTT, CABINET, PIANO, STEEL, 1-1/2 X 12 INCHES</t>
  </si>
  <si>
    <t>PRIMER COATING, WHITE, 1 GL</t>
  </si>
  <si>
    <t>CARRIAGE BOLT 8M X 4 1/4" WITH NUT AND WASHER SQUARE NECK</t>
  </si>
  <si>
    <t>LOCK, FLUSH, CABINET AND DRAWER, STEEL, GOLD, 1.8 X 1.3 INCHES</t>
  </si>
  <si>
    <t>PAINT, ENAMEL, SEMIPAINT, ENAMEL, SEMIGLOSPAINT, ENAMEL, SEMIGLOSS, WHITE, 1 GLS, WHITE, 1 GLGLOSS, WHITE, 1 GL</t>
  </si>
  <si>
    <t>SCREW, SELF DRILLING, HEX HEAD, w/NEOPRENE WASHER, STAINLESS STEEL, #10 X 1-1/2 INCHES</t>
  </si>
  <si>
    <t>DRILL BIT, CARBIDE, TIPPED, SAND BLAST, 12 MM</t>
  </si>
  <si>
    <t>rool</t>
  </si>
  <si>
    <t>gal</t>
  </si>
  <si>
    <t>pg</t>
  </si>
  <si>
    <t>1 4,725.00</t>
  </si>
  <si>
    <t>9150-01-418-9008</t>
  </si>
  <si>
    <t>5120-60-V00-0328</t>
  </si>
  <si>
    <t>5305-60-V00-0090</t>
  </si>
  <si>
    <t>5130-60-V00-0101</t>
  </si>
  <si>
    <t>LUBRICATING OIL, UTILITY, 11 OZ.</t>
  </si>
  <si>
    <t>NUTDRIVER SET, MAGNETIC, 3 PIECES</t>
  </si>
  <si>
    <t>SCREW, SELF-DRILLING, STEEL, w/ RUBBER WASHER, #14 X 1 INCH</t>
  </si>
  <si>
    <t>GRINDER, ELECTRIC, PORTABLE, ANGLE, RPM 800, 20 V</t>
  </si>
  <si>
    <t>BU24-0040</t>
  </si>
  <si>
    <t>Convert to
Sunshade Z7
TT700</t>
  </si>
  <si>
    <t>9515-60-V00-0008</t>
  </si>
  <si>
    <t>9515-60-V00-0004</t>
  </si>
  <si>
    <t>SHEET, METAL, CORRUGATED, 4 X 14 FEET</t>
  </si>
  <si>
    <t>SHEET, METAL, CORRUGATED, 1 X 3 METER</t>
  </si>
  <si>
    <t>BU24-0023</t>
  </si>
  <si>
    <t>ADN 2 GENERATOR REPLACEMENT</t>
  </si>
  <si>
    <t xml:space="preserve">Testing and Commissioning by Supplier/SME </t>
  </si>
  <si>
    <t xml:space="preserve">Waiting Submittal approval </t>
  </si>
  <si>
    <t>BU24-0019</t>
  </si>
  <si>
    <t>ADN 4 GENERATOR REPLACEMENT</t>
  </si>
  <si>
    <t>Testing and Commissioning by Supplier/SME</t>
  </si>
  <si>
    <t>BU24-0179</t>
  </si>
  <si>
    <t>4 New Cipher Locks TT301</t>
  </si>
  <si>
    <t>5340-60-V00-0171</t>
  </si>
  <si>
    <t>LOCK SET, RIM, PUSHBUTTON, LHR, 5 INCHES</t>
  </si>
  <si>
    <t>WHEEL ABRASIVE, ALUMINIUM OXIDE, 4 X 1/16 X 5/8 INCHES</t>
  </si>
  <si>
    <t>AJ23-0551</t>
  </si>
  <si>
    <t>SPOD T5
Refurbishment</t>
  </si>
  <si>
    <t xml:space="preserve">Vewndor submittal received 14 Feb </t>
  </si>
  <si>
    <t xml:space="preserve">MDP PANEL 125A 6 WAYS </t>
  </si>
  <si>
    <t>BU24-0012</t>
  </si>
  <si>
    <t>Fix Def Solar Lights</t>
  </si>
  <si>
    <t>BU24-0160</t>
  </si>
  <si>
    <t>Correct TI deficiencies water reclamation system</t>
  </si>
  <si>
    <t xml:space="preserve">CABLE, POWER, ELECTRICAL, 3 CORES, WHITE, 2.5 MM²	
 </t>
  </si>
  <si>
    <t>CABLE, POWER, ELECTRICAL, H07RN-F, BLACK, 3 CORE, 4 MM²</t>
  </si>
  <si>
    <t>PLATE, ELECTRICAL GROUNDING (BUS BAR), 20 HOLES, COPPER, TIN-PLATED, 19-3/8 X 1 X 3/16 INCHES</t>
  </si>
  <si>
    <t>TESTER, SOCKET, THREE, FLAT, PRONG, 220V, 13A</t>
  </si>
  <si>
    <t>TESTER, VOLTAGE, W/FLASHLIGHT, 12-1000V</t>
  </si>
  <si>
    <t xml:space="preserve">6145-60-V00-0134	</t>
  </si>
  <si>
    <t>6145-60-V00-0101</t>
  </si>
  <si>
    <t>6145-60-V00-0128</t>
  </si>
  <si>
    <t>5975-60-V00-0299</t>
  </si>
  <si>
    <t>6625-60-V00-0049</t>
  </si>
  <si>
    <t>BU24-0174</t>
  </si>
  <si>
    <t>Correct TI deficiencies ECP1 Breakroom</t>
  </si>
  <si>
    <t>8010-01-331-6107</t>
  </si>
  <si>
    <t>5120-01-428-8497</t>
  </si>
  <si>
    <t>5970-60-V00-0037</t>
  </si>
  <si>
    <t>5306-35-V00-0001</t>
  </si>
  <si>
    <t>PAINT, ENAMEL, GLOSS, SPRAY, BLACK, 11 OZ</t>
  </si>
  <si>
    <t>SCREWDRIVER SET, FLAT TIP AND CROSS TIP, 8 PIECES</t>
  </si>
  <si>
    <t>TAPE, INSULATION, ELECTRICAL, WHITE, 19MM X 20M</t>
  </si>
  <si>
    <t>LUG, TERMINAL, ROUND TYPE, ONE-HOLE, 6 X 6 MM</t>
  </si>
  <si>
    <t>ASSORTMENT KIT, BOLTS AND NUTS, 375PCS</t>
  </si>
  <si>
    <t>PT</t>
  </si>
  <si>
    <t>Waiting catalog</t>
  </si>
  <si>
    <t>FABRICATION OF WINDOW SCREEN ( height -95.5cm, width-79.5)</t>
  </si>
  <si>
    <t>BU24-0006</t>
  </si>
  <si>
    <t>BU23-0379</t>
  </si>
  <si>
    <t>Connect HAZMAT and Pest Control Facilities to ESS-14 CAMP Buehring, Kuwait</t>
  </si>
  <si>
    <t>Correct TI Deficiencies for ESS 14TO18 Zone -1,2 Camp Buehring</t>
  </si>
  <si>
    <t xml:space="preserve">Install Overhead Lights B9501AB </t>
  </si>
  <si>
    <t>5306-60-V00-0117</t>
  </si>
  <si>
    <t>BOLT, TOGGLE, ROUND HEAD, BRASS, 3/16 X 2-1/2 INCHES</t>
  </si>
  <si>
    <t>Additional  material request</t>
  </si>
  <si>
    <t xml:space="preserve">BU24-0129 </t>
  </si>
  <si>
    <t>Relocate Retention Pond RP6002</t>
  </si>
  <si>
    <t>22160</t>
  </si>
  <si>
    <t>22248</t>
  </si>
  <si>
    <t>KW1-15518</t>
  </si>
  <si>
    <t>22027</t>
  </si>
  <si>
    <t>KW1-15482</t>
  </si>
  <si>
    <t>KW1-15472</t>
  </si>
  <si>
    <t>KW1-15419</t>
  </si>
  <si>
    <t>KW1-15486</t>
  </si>
  <si>
    <t>KW1-15459</t>
  </si>
  <si>
    <t>22152</t>
  </si>
  <si>
    <t>KW1-15456</t>
  </si>
  <si>
    <t>22161</t>
  </si>
  <si>
    <t>KW1-15460</t>
  </si>
  <si>
    <t>22149</t>
  </si>
  <si>
    <t>KW1-15453</t>
  </si>
  <si>
    <t>22164</t>
  </si>
  <si>
    <t>KW1-15462</t>
  </si>
  <si>
    <t>22173</t>
  </si>
  <si>
    <t>22172</t>
  </si>
  <si>
    <t>KW1-15455</t>
  </si>
  <si>
    <t>KW1-15457</t>
  </si>
  <si>
    <t>22249</t>
  </si>
  <si>
    <t>KW1-15519</t>
  </si>
  <si>
    <t>KW1-15508</t>
  </si>
  <si>
    <t>KW1-15509</t>
  </si>
  <si>
    <t>22252</t>
  </si>
  <si>
    <t xml:space="preserve">BU24-0098 </t>
  </si>
  <si>
    <t>5610-60-V00-0027</t>
  </si>
  <si>
    <t>8305-60-V00-0014</t>
  </si>
  <si>
    <t>9510-60-V00-0023</t>
  </si>
  <si>
    <t>RIP-RAP, EROSION PREVENTION, 5-9 INCHES</t>
  </si>
  <si>
    <t>GEOTEXTILE, NONWOVEN, NEEDLEPUNCHED, POLYPROPYLENE, 12.5 X 360 FEET</t>
  </si>
  <si>
    <t>BAR, METAL, ANCHORING, U-PIN, STEEL, 150 X 50 X 6 MILLIMETERS</t>
  </si>
  <si>
    <t>BU24-0196</t>
  </si>
  <si>
    <t>To Install Electrical Outlets In Zone 5 BA4-10.</t>
  </si>
  <si>
    <t>CONNECTOR, WIRE, RED, 18-6 AWG</t>
  </si>
  <si>
    <t>5935-60-V00-0156</t>
  </si>
  <si>
    <t>6625-60-V00-0109</t>
  </si>
  <si>
    <t>TESTER, SAFETY, SOCKET, LED, 45-65 HZ, 90-250 V</t>
  </si>
  <si>
    <t>5940-60-V00-0086</t>
  </si>
  <si>
    <t>5305-05-V01-0081</t>
  </si>
  <si>
    <t>9530-60-V00-0007</t>
  </si>
  <si>
    <t>5999-60-V00-0014</t>
  </si>
  <si>
    <t>5306-05-V00-0035</t>
  </si>
  <si>
    <t>5310-05-V01-0082</t>
  </si>
  <si>
    <t>5975-60-V00-0816</t>
  </si>
  <si>
    <t>5975-60-V00-0817</t>
  </si>
  <si>
    <t>5340-60-V00-0925</t>
  </si>
  <si>
    <t>5975-60-V00-0818</t>
  </si>
  <si>
    <t>9540-60-V00-0015</t>
  </si>
  <si>
    <t>4730-60-V00-1785</t>
  </si>
  <si>
    <t>4730-60-V00-1786</t>
  </si>
  <si>
    <t>4730-60-V00-1787</t>
  </si>
  <si>
    <t>5130-60-V00-0121</t>
  </si>
  <si>
    <t>5133-60-V00-0010</t>
  </si>
  <si>
    <t>TERMINAL, LUG, COPPER TUBE, SILVER, 95MM² X 10 MM</t>
  </si>
  <si>
    <t>TERMINAL, LUG, CABLE, TIN PLATED COPPER ALLOY, STUD HOLE, 50MM x 10MM</t>
  </si>
  <si>
    <t>SCREW, SELF DRILLING, HEX WASHER, CARBON STEEL, #14 X 2 INCHES</t>
  </si>
  <si>
    <t>ROD, CONTINUOUS THREAD, GALVANIZED STEEL, M8 X 2 METER</t>
  </si>
  <si>
    <t>CLAMP, ELECTRICAL, CONDUIT, STEEL, 2 HOLE, 2 INCHES</t>
  </si>
  <si>
    <t>BOLT SET, W/ FLANGE NUT, CABLE TRAY, MILD STEEL, M6 X 16MM</t>
  </si>
  <si>
    <t>NUT, PLAIN, HEXAGON, M8, BRASS</t>
  </si>
  <si>
    <t>CABLE TRAY MCT 150-75, MEDIUM DUTY, HOT DIPPED GALVANIZED, T: 1.2MM, W: 150MM, H: 75MM, L: 3 MTR. ORDER # SVCTBS-F-00011414 075 0150 2/CTI 3000 HD</t>
  </si>
  <si>
    <t>CABLE TRAY COVER, SOLID WITH FLANGE, T: 1.2MM, W: 150MM, H:75MM, L: 3 MTR                                    ORDER# SVCTCS-F-00044554 075 0150 2/VWF 3000 HD</t>
  </si>
  <si>
    <t>ANGLE CONNECTOR 90 DEG, CABLE TRAY, HOT DIPPED GALVANIZED, T: 1.2MM, W: 150MM, H: 075MM. ORDER# 1030-75 075 2</t>
  </si>
  <si>
    <t>END PLATE, CABLE TRAY, SIDE HEIGHT: 075, THICKNESS: 2 ORDER# 1090-75 075 2</t>
  </si>
  <si>
    <t>METAL FRAMING CHANNELS, CABLE TRAY, SLOTTED TYPE, PRE-GALVANIZED, THICKNESS; 2MM, WIDTH: 41MM, HEIGHT: 21MM, LENGTH: 3 MTR (CCH-321). ORDER# CCH 321</t>
  </si>
  <si>
    <t>BEND, 45 DEG, CABLE TRAY, HOT DIPPED GALVANIZED, WIDTH: 150MM, HEIGHT: 75MM, THICKNESS: 1.2MM ORDER# SVCTBA-F-00323530 075 0150 2/CTI HD</t>
  </si>
  <si>
    <t>BEND, 90 DEG, CABLE TRAY, HOT DIPPED GALVANIZED, WIDTH: 150MM, HEIGHT: 75MM, THICKNESS: 1.2MM ORDER# SVCTBA-F-00233551 075 0150 2/CTI HD</t>
  </si>
  <si>
    <t>INSIDE RISER, 45 DEG, CABLE TRAY,  HOT DIPPED GALVANIZED, WIDTH: 150MM, HEIGHT: 75MM, THICKNESS: 1.2MM, ORDER# SVCTBA-F-00323530 075 0150 2/CTI HD</t>
  </si>
  <si>
    <t>WHEEL, ABRASIVE, ALUMINUM OXIDE, 4-1/2 X .045 X 7/8 INCHES</t>
  </si>
  <si>
    <t>DRILL, TWIST, (BIT), HIGH SPEED STEEL, TITANIUM, 8.5 X 8.5 MM</t>
  </si>
  <si>
    <t>BU24-0146</t>
  </si>
  <si>
    <t>Install Exterior Lighting Z2 B201</t>
  </si>
  <si>
    <t>5975-60-V00-0819</t>
  </si>
  <si>
    <t>COUPLING, ELECTRICAL CONDUIT, GALVANIZED STEEL, 1/2 INCH</t>
  </si>
  <si>
    <t>GLAND  CABLE, STANDARD, M20 ,THREAD LG ,GRAY, 20 MM</t>
  </si>
  <si>
    <t>ST</t>
  </si>
  <si>
    <t>5120-60-V00-0033</t>
  </si>
  <si>
    <t>WRENCH SET, COMBINATION SAE/METRIC, 28-PIECE</t>
  </si>
  <si>
    <t>LCVKW1126S</t>
  </si>
  <si>
    <t xml:space="preserve">LCVKW1120S  </t>
  </si>
  <si>
    <t>BU22-0049</t>
  </si>
  <si>
    <t>PEB LATRINE IMPROVEMENT</t>
  </si>
  <si>
    <t>4720-60-V00-0025</t>
  </si>
  <si>
    <t>HOSE, AIR DUCT, FLEXIBLE, METALLIC, 10 INCHES X 25 FEET</t>
  </si>
  <si>
    <t>ES</t>
  </si>
  <si>
    <t>6350-60-V00-0012</t>
  </si>
  <si>
    <t>6350-60-V00-0099</t>
  </si>
  <si>
    <t>6350-60-V00-0009</t>
  </si>
  <si>
    <t>6685-60-V00-0162</t>
  </si>
  <si>
    <t xml:space="preserve">6685-60-V00-0167	</t>
  </si>
  <si>
    <t xml:space="preserve">SMOKE DETECTOR, PHOTOELECTRIC, FOUR WIRE	</t>
  </si>
  <si>
    <t>HOUSING, DUCT SMOKE DETECTOR</t>
  </si>
  <si>
    <t>ALARM, SMOKE, AUTOMATIC, 85 DBA, 20-29V</t>
  </si>
  <si>
    <t xml:space="preserve">THERMOSTAT, FLOW CONTROL, 1 HEAT/ 1 COOL, 3 7/16 X 4 1/2 X 1 5/16 INCHES	</t>
  </si>
  <si>
    <t xml:space="preserve">GUARD, THERMOSTAT, TWO BASES, 5-7/8 X 6-5/8 X 3-5/16 INCHES	</t>
  </si>
  <si>
    <t>8040-60-V00-0037</t>
  </si>
  <si>
    <t>8305-60-V00-0001</t>
  </si>
  <si>
    <t>8030-60-V00-0060</t>
  </si>
  <si>
    <t>8040-60-V00-0030</t>
  </si>
  <si>
    <t>9530-60-V00-0005</t>
  </si>
  <si>
    <t>5640-00-409-4265</t>
  </si>
  <si>
    <t>9540-60-V00-0006</t>
  </si>
  <si>
    <t xml:space="preserve">5305-60-V00-0091	</t>
  </si>
  <si>
    <t xml:space="preserve">5305-60-V00-0143	</t>
  </si>
  <si>
    <t>5110-60-V00-0134</t>
  </si>
  <si>
    <t>DUCT GLUE, ADHESIVE, GREEN</t>
  </si>
  <si>
    <t>CLOTH, DUCT, CANVAS, COTTON, NATURAL, 10.10 OZ, 60 INCHES</t>
  </si>
  <si>
    <t>SEALING COMPOUND, DUCT, GRAY, 1 GL</t>
  </si>
  <si>
    <t>SEALANT, DUCT, WHITE, 18.9 LITER</t>
  </si>
  <si>
    <t>ROD, THREADED, STEEL, w/ NUTS AND WASHERS, 10 MM X 10 FEET</t>
  </si>
  <si>
    <t>TAPE, DUCT, ALUMINUM, SILVER, 2.5 INCHES</t>
  </si>
  <si>
    <t>ANGLE, ALUMINUM, 11-GAGE, 1-1/2 X 1-1/2 INCHES X 8 FEET</t>
  </si>
  <si>
    <t xml:space="preserve">WIRE MESH, GALVANIZED STEEL, 21 GAGE, 4 X 50 FEET	</t>
  </si>
  <si>
    <t xml:space="preserve">SCREW, SELF-DRILLING, MACHINE, HEX, STEEL, ZINC, 14-14 X 1 INCH	</t>
  </si>
  <si>
    <t xml:space="preserve">SCREW, SELF-DRILLING, HEX WASHER HEAD, ZINC PLATED, #14, 1/4 X 3 INCHES	 </t>
  </si>
  <si>
    <t>TOOL, METAL FOLDING, STEEL, 18 X 3 INCHES</t>
  </si>
  <si>
    <t>6145-60-V00-0083</t>
  </si>
  <si>
    <t>6145-60-V00-0129</t>
  </si>
  <si>
    <t>5975-60-V00-0419</t>
  </si>
  <si>
    <t>5975-60-V00-0358</t>
  </si>
  <si>
    <t>5975-60-V00-0423</t>
  </si>
  <si>
    <t>5620-60-V00-0003</t>
  </si>
  <si>
    <t>5306-60-V00-0002</t>
  </si>
  <si>
    <t>CABLE, POWER, ELECTRICAL, XLPE, NON-BEDDING, BLACK, 4 CORE, 25 MM²</t>
  </si>
  <si>
    <t xml:space="preserve">WIRE, ELECTRICAL, 1 CORE, YELLOW &amp; GREEN, 16 MM² </t>
  </si>
  <si>
    <t xml:space="preserve">WIRE, ELECTRICAL, 1 CORE, YELLOW &amp; GREEN, 120 MM² </t>
  </si>
  <si>
    <t>LUG,TERMINAL,ROUND TYPE, COPPER, ONE HOLE, 120MM² X M10</t>
  </si>
  <si>
    <t>STUFFING TUBE (CABLE GLAND), w/EARTH TAG, CW, BRASS, 25 MM</t>
  </si>
  <si>
    <t>LUG, TERMINAL, ROUND TYPE, COPPER, ONE HOLE, 25 MM² X M8</t>
  </si>
  <si>
    <t>TAPE, INSULATION, ELECTRICAL, RED, 3/4 X 792 INCHES	12</t>
  </si>
  <si>
    <t>CONCRETE BLOCK, READY MADE, 12 X 12 X 10 INCHES</t>
  </si>
  <si>
    <t xml:space="preserve">	BOLT, ANCHOR, w/ NUT AND WASHER, STEEL, 1/2 X 5-1/2 INCHES</t>
  </si>
  <si>
    <t xml:space="preserve">Fabrication and Delivery of required ducting </t>
  </si>
  <si>
    <t>4 INCH FLEXIBLE CANVAS WITH 2-3/4 INCH WIDE 28 GAUGE GALV. STEEL STRAP ON BOTH SIDES</t>
  </si>
  <si>
    <t>FT</t>
  </si>
  <si>
    <t>SANDTRAP LOUVER, 14 X 14 INCHES, 8-INCH LENGTH</t>
  </si>
  <si>
    <t>2-INCH THICK WASHABLE ALUMINUM FILTER, 14 X 14 INCHES</t>
  </si>
  <si>
    <t>2" 48 KG/M3 INSULATION (ALUMINUM FACING)- SLAB TYPE</t>
  </si>
  <si>
    <t>SQM</t>
  </si>
  <si>
    <t>U CLAMP FOR 10MM ROD</t>
  </si>
  <si>
    <t>4710-60-V00-0028</t>
  </si>
  <si>
    <t>4730-60-V00-0726</t>
  </si>
  <si>
    <t>4710-60-V00-0170</t>
  </si>
  <si>
    <t>4710-60-V00-0171</t>
  </si>
  <si>
    <t>4730-60-V00-1788</t>
  </si>
  <si>
    <t>4730-60-V00-1665</t>
  </si>
  <si>
    <t>8030-09-V00-0034</t>
  </si>
  <si>
    <t>5305-60-V00-0146</t>
  </si>
  <si>
    <t>5306-60-V00-0108</t>
  </si>
  <si>
    <t>5120-01-357-4758</t>
  </si>
  <si>
    <t>BU24-0180</t>
  </si>
  <si>
    <t>Fix Air
Compressor
Z1 B103</t>
  </si>
  <si>
    <t>PIPE, METALLIC, STEEL, BLACK, SCH 40, 3/4 INCH X 10 FEET</t>
  </si>
  <si>
    <t>UNION, PIPE, METAL, 3/4 INCH</t>
  </si>
  <si>
    <t xml:space="preserve">G I PIPE 3/4" 350 MM WITH THREADED </t>
  </si>
  <si>
    <t xml:space="preserve">G I PIPE 3/4" 1500 MM WITH THREADED </t>
  </si>
  <si>
    <t>G I ELBOW 90 DEGREE</t>
  </si>
  <si>
    <t>ELBOW, PIPE, FNPT, GALVANIZED, 90°, 3/4 INCH</t>
  </si>
  <si>
    <t>SEALANT, THREAD/GASKET, 30 ML</t>
  </si>
  <si>
    <t>SCREW, DRYWALL, BUGLE HEAD, PHILLIPS, STEEL, #10 X 3 INCHES</t>
  </si>
  <si>
    <t>BOLT, MACHINE, HEX HEAD, w/ WASHER AND NUT, STEEL, 3/8 X 7 INCHES</t>
  </si>
  <si>
    <t>WRENCH, PIPE, HEAVY DUTY, IRON, 12 X 2 INCHES</t>
  </si>
  <si>
    <t xml:space="preserve">EA </t>
  </si>
  <si>
    <t>KW1-15572</t>
  </si>
  <si>
    <t>22432</t>
  </si>
  <si>
    <t>KW1-15633</t>
  </si>
  <si>
    <t>KW1-15621</t>
  </si>
  <si>
    <t>22427</t>
  </si>
  <si>
    <t>22440</t>
  </si>
  <si>
    <t>22437</t>
  </si>
  <si>
    <t>KW1-15644</t>
  </si>
  <si>
    <t>KW1-15571</t>
  </si>
  <si>
    <t>KW1-15541</t>
  </si>
  <si>
    <t>22466</t>
  </si>
  <si>
    <t>KW1-15657</t>
  </si>
  <si>
    <t>KW1-15618</t>
  </si>
  <si>
    <t>22425</t>
  </si>
  <si>
    <t>22435</t>
  </si>
  <si>
    <t>KW1-15640</t>
  </si>
  <si>
    <t>KW1-15626</t>
  </si>
  <si>
    <t>22429</t>
  </si>
  <si>
    <t>KW1-15620</t>
  </si>
  <si>
    <t>22426</t>
  </si>
  <si>
    <t>22439</t>
  </si>
  <si>
    <t>22443</t>
  </si>
  <si>
    <t>KW1-15623</t>
  </si>
  <si>
    <t>5305-60-V00-0173</t>
  </si>
  <si>
    <t>BU24-0164</t>
  </si>
  <si>
    <t>Install Outlets Z6 TT602</t>
  </si>
  <si>
    <t>BU24-0184</t>
  </si>
  <si>
    <t xml:space="preserve"> Repaired or replaced floor</t>
  </si>
  <si>
    <t>9320-60-V00-0011</t>
  </si>
  <si>
    <t>8030-09-V01-0006</t>
  </si>
  <si>
    <t>5340-60-V00-0267</t>
  </si>
  <si>
    <t>ADHESIVE, RUBBER, FOAM WEATHERSEAL, BLACK, 1/2 X 5/16 X 10 FEET-</t>
  </si>
  <si>
    <t>CAULKING COMPOUND, SEALANT, TAN, 10.1 OZ</t>
  </si>
  <si>
    <t>COVER STRIP, DRIP, RAIN GUARD, ALUMINUM, 2-1/2 X 1-1/2 INCHES</t>
  </si>
  <si>
    <t>BU24-0228</t>
  </si>
  <si>
    <t>Replace current wall sheeting with Drywall Z1</t>
  </si>
  <si>
    <t>21716</t>
  </si>
  <si>
    <t>KW1-15280</t>
  </si>
  <si>
    <t>22036</t>
  </si>
  <si>
    <t>KW1-15489</t>
  </si>
  <si>
    <t>(T3020) MOLD ON THE CEILING &amp; WALL (NEAR BY ELECTRICAL CABLE)</t>
  </si>
  <si>
    <t>5640-60-V00-0015</t>
  </si>
  <si>
    <t>5305-60-V00-0154</t>
  </si>
  <si>
    <t>5680-60-V00-0007</t>
  </si>
  <si>
    <t>5680-60-V00-0006</t>
  </si>
  <si>
    <t>5620-60-V00-0024</t>
  </si>
  <si>
    <t>5670-60-V00-0026</t>
  </si>
  <si>
    <t>9540-60-V00-0016</t>
  </si>
  <si>
    <t>PRIMER, WATER BASED, INTERIOR / EXTERIOR, WHITE, 1GAL</t>
  </si>
  <si>
    <t>INSULATION BLANKET, THERMAL, FIBERGLASS, R4.1, 50 MM X 1.2 X 10 METER</t>
  </si>
  <si>
    <t>SCREW, DRYWALL, BUGLE HEAD, PHILLIPS, COARSE THREAD, #6 X 1-1/4 INCHES</t>
  </si>
  <si>
    <t>WIRE, STEEL, GALVANIZED, 28 GAGE, 100 FEET</t>
  </si>
  <si>
    <t>GRID, CEILING, T-RUNNER, WHITE, 12 FEET</t>
  </si>
  <si>
    <t>GRID, CEILING, TEE, WHITE, 24 INCHES</t>
  </si>
  <si>
    <t>TILES, CEILING, 24 X 48 X 5/8 INCHES</t>
  </si>
  <si>
    <t>WALL ANGLE / GRID, CEILING, TEE, GALVANIZED STEEL, WHITE, 12 FEET</t>
  </si>
  <si>
    <t>ANGLE, STRUCTURAL, SHARP CORNER, ALUMINIUM, 16 X 16 X 1.6 X 3000 MM</t>
  </si>
  <si>
    <t>f</t>
  </si>
  <si>
    <t>ADN 5 Generator Replacement</t>
  </si>
  <si>
    <t>ADN 3 Generator Replacement</t>
  </si>
  <si>
    <t>ADN 1 Generator Replacement</t>
  </si>
  <si>
    <t>PWD-PROJECT-PWO-BU24-0021-4080.5</t>
  </si>
  <si>
    <t>22559</t>
  </si>
  <si>
    <t>22490</t>
  </si>
  <si>
    <t>KW1-15688</t>
  </si>
  <si>
    <t>22536</t>
  </si>
  <si>
    <t>KW1-15779</t>
  </si>
  <si>
    <t>22489</t>
  </si>
  <si>
    <t>KW1-15692</t>
  </si>
  <si>
    <t>KW1-15687</t>
  </si>
  <si>
    <t>500.00</t>
  </si>
  <si>
    <t>22538</t>
  </si>
  <si>
    <t>22506</t>
  </si>
  <si>
    <t>KW1-15698</t>
  </si>
  <si>
    <t>22608</t>
  </si>
  <si>
    <t>KW1-15775</t>
  </si>
  <si>
    <t>22558</t>
  </si>
  <si>
    <t>KW1-15750</t>
  </si>
  <si>
    <t>KW1-15724</t>
  </si>
  <si>
    <t>KW1-15726</t>
  </si>
  <si>
    <t>22561</t>
  </si>
  <si>
    <t>85.00</t>
  </si>
  <si>
    <t>KW1-15745</t>
  </si>
  <si>
    <t>KW1-15696</t>
  </si>
  <si>
    <t>KW1-15740</t>
  </si>
  <si>
    <t>KW1-15742</t>
  </si>
  <si>
    <t>KW1-15683</t>
  </si>
  <si>
    <t>75.00</t>
  </si>
  <si>
    <t>KW1-15700</t>
  </si>
  <si>
    <t>22599</t>
  </si>
  <si>
    <t>KW1-15766</t>
  </si>
  <si>
    <t>22574</t>
  </si>
  <si>
    <t>KW1-15757</t>
  </si>
  <si>
    <t>22632</t>
  </si>
  <si>
    <t>KW1-15791</t>
  </si>
  <si>
    <t>22633</t>
  </si>
  <si>
    <t>KW1-15793</t>
  </si>
  <si>
    <t>KW1-15787</t>
  </si>
  <si>
    <t>BU24-0226</t>
  </si>
  <si>
    <t>Replace Signs
At ECP 1&amp;2 Z2
and Z3</t>
  </si>
  <si>
    <t>BU24-0162</t>
  </si>
  <si>
    <t>SUPPLYING  THE GATE DISTRIBUTION BOARD BY PERMINANT SOURCE -K-crossing-Gate 2</t>
  </si>
  <si>
    <t>BU23-0109</t>
  </si>
  <si>
    <t>Roof Repair PAD-9 at Zone 4 Camp Buehring, Kuwait</t>
  </si>
  <si>
    <t>9520-60-V00-0027</t>
  </si>
  <si>
    <t xml:space="preserve">5340-60-V00-0267      </t>
  </si>
  <si>
    <t>ITEM: DRYWALL FRAMING STUDMATERIAL: GALVANIZED STEELWEB WIDTH: 4 INCHESFLANGE SIZE: 1-1/4 INCHESLIP SIZE: 1/4 INCHLENGTH: 10 FEETMATERIAL THICKNESS: 20 GUAGE/22MILYIELD STRENGTH: 65 KSI</t>
  </si>
  <si>
    <t>CHANNEL, STRUCTURAL, DRYWALL TRAK, GALVANIZED STEEL, 20 GAUGE, 4 X 2 INCHES</t>
  </si>
  <si>
    <t>COVER STRIP, DRIP, RAIN GUARD, ALUMINUM, 2-1/2 X 1-1/2 INCHES-</t>
  </si>
  <si>
    <t>5510-60-V00-0002</t>
  </si>
  <si>
    <t>8135-09-V09-0001</t>
  </si>
  <si>
    <t>8010-60-V00-0021</t>
  </si>
  <si>
    <t>7910-60-V00-0001</t>
  </si>
  <si>
    <t>7930-60-V00-0065</t>
  </si>
  <si>
    <t>7920-00-240-7174</t>
  </si>
  <si>
    <t>6850-01-192-2492</t>
  </si>
  <si>
    <t>9999-05-V03-1397</t>
  </si>
  <si>
    <t>5930-60-V00-0211</t>
  </si>
  <si>
    <t>5935-60-V00-0138</t>
  </si>
  <si>
    <t>5930-60-V00-0162</t>
  </si>
  <si>
    <t>DISK, ABRASIVE, SANDING, HOOK AND LOOP, 220 GRIT, 8 HOLE, 5 INCHES</t>
  </si>
  <si>
    <t>LUMBER, SOFTWOOD, PRESSURE TREATED, 2 X 4 INCHES, 16 FEET</t>
  </si>
  <si>
    <t>PLASTIC SHEETING, ROLL, CLEAR, 12 X 100 FEET</t>
  </si>
  <si>
    <t>PAINT, LATEX, MATT, EGGSHELL, 3.2 LITER</t>
  </si>
  <si>
    <t>CLEANER, VACUUM, ELECTRIC, WET/DRY, 220-240V, 1800W, 60 LTR</t>
  </si>
  <si>
    <t>CLEANING COMPOUND, RUG AND UPHOLSTARY, SPOT &amp; STAIN REMOVER, CIRTUS, PALE AMBER, 32 OZ</t>
  </si>
  <si>
    <t>BRUSH, SCRUB, POLYPROPYLENE, 2.750 X 7.938 INCHES</t>
  </si>
  <si>
    <t>SEALER, CHEMICAL, PLASTIC POLYURETHANE, WHITE, 12 OZ</t>
  </si>
  <si>
    <t>CABLE, POWER, ELECTRICAL, WHITE, 3 CORES, 1.5MM 2</t>
  </si>
  <si>
    <t>SEALANT, SPRAY, INSULATION FOAM, 12 OZ</t>
  </si>
  <si>
    <t>SWITCH, ELECTRICAL, w/NEON, 1 GANG, WHITE, 250V, 20A</t>
  </si>
  <si>
    <t>SOCKET OUTLET, SWITCH, METALCLAD, 1 GANG, 230V, 13A</t>
  </si>
  <si>
    <t>LIGHT-SWITCH, METALCLAD, 2 WAY, 2 GANG, 230V, 10A</t>
  </si>
  <si>
    <t>roll</t>
  </si>
  <si>
    <t>ROOL</t>
  </si>
  <si>
    <t>PWD-PROJECT-PWO-BU23-0109-4083</t>
  </si>
  <si>
    <t>AJ23-0155</t>
  </si>
  <si>
    <t>Install Smart Electric Meters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</si>
</sst>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8" formatCode="&quot;$&quot;#,##0.00_);[Red]\(&quot;$&quot;#,##0.00\)"/>
    <numFmt numFmtId="44" formatCode="_(&quot;$&quot;* #,##0.00_);_(&quot;$&quot;* \(#,##0.00\);_(&quot;$&quot;* &quot;-&quot;??_);_(@_)"/>
    <numFmt numFmtId="164" formatCode="[$-409]d\-mmm\-yy;@"/>
    <numFmt numFmtId="165" formatCode="[$-409]dd\-mmm\-yy;@"/>
    <numFmt numFmtId="166" formatCode="&quot;$&quot;#,##0"/>
    <numFmt numFmtId="167" formatCode="&quot;$&quot;#,##0.00"/>
    <numFmt numFmtId="168" formatCode="[$-409]mmm\-yy;@"/>
    <numFmt numFmtId="171" formatCode="[$-409]d/mmm/yy;@"/>
  </numFmts>
  <fonts count="117">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sz val="10"/>
      <color indexed="8"/>
      <name val="Calibri"/>
      <family val="2"/>
      <scheme val="minor"/>
    </font>
    <font>
      <sz val="10"/>
      <color indexed="8"/>
      <name val="sans-serif"/>
      <charset val="134"/>
    </font>
    <font>
      <sz val="11"/>
      <color theme="1"/>
      <name val="Arial"/>
      <family val="2"/>
    </font>
    <font>
      <b/>
      <sz val="10"/>
      <color indexed="8"/>
      <name val="Calibri"/>
      <family val="2"/>
      <scheme val="minor"/>
    </font>
    <font>
      <b/>
      <sz val="10"/>
      <color theme="1"/>
      <name val="Calibri"/>
      <family val="2"/>
      <scheme val="minor"/>
    </font>
    <font>
      <sz val="10"/>
      <name val="Calibri"/>
      <family val="2"/>
      <scheme val="minor"/>
    </font>
    <font>
      <b/>
      <sz val="12"/>
      <color theme="1"/>
      <name val="Calibri"/>
      <family val="2"/>
      <scheme val="minor"/>
    </font>
    <font>
      <sz val="11"/>
      <color indexed="8"/>
      <name val="Calibri"/>
      <family val="2"/>
      <scheme val="minor"/>
    </font>
    <font>
      <b/>
      <sz val="12"/>
      <color indexed="8"/>
      <name val="Calibri"/>
      <family val="2"/>
      <scheme val="minor"/>
    </font>
    <font>
      <sz val="11"/>
      <color theme="1"/>
      <name val="Calibri"/>
      <family val="2"/>
      <charset val="134"/>
      <scheme val="minor"/>
    </font>
    <font>
      <sz val="10"/>
      <color indexed="8"/>
      <name val="sans-serif"/>
    </font>
    <font>
      <sz val="8"/>
      <name val="Calibri"/>
      <family val="2"/>
      <scheme val="minor"/>
    </font>
    <font>
      <sz val="9"/>
      <color rgb="FF000000"/>
      <name val="Arial"/>
      <family val="2"/>
    </font>
    <font>
      <sz val="9"/>
      <color theme="1"/>
      <name val="Arial"/>
      <family val="2"/>
    </font>
    <font>
      <sz val="9"/>
      <color theme="1"/>
      <name val="Calibri"/>
      <family val="2"/>
      <scheme val="minor"/>
    </font>
    <font>
      <sz val="9"/>
      <color indexed="8"/>
      <name val="Calibri"/>
      <family val="2"/>
      <scheme val="minor"/>
    </font>
    <font>
      <sz val="9"/>
      <color rgb="FF000000"/>
      <name val="Calibri"/>
      <family val="2"/>
      <scheme val="minor"/>
    </font>
    <font>
      <sz val="9"/>
      <name val="Arial"/>
      <family val="2"/>
    </font>
    <font>
      <sz val="10"/>
      <color theme="1"/>
      <name val="Arial"/>
      <family val="2"/>
    </font>
    <font>
      <sz val="11"/>
      <name val="Calibri"/>
      <family val="2"/>
      <scheme val="minor"/>
    </font>
    <font>
      <u/>
      <sz val="11"/>
      <color theme="10"/>
      <name val="Arial"/>
      <family val="2"/>
    </font>
    <font>
      <sz val="10"/>
      <name val="Arial"/>
      <family val="2"/>
    </font>
    <font>
      <sz val="11"/>
      <color theme="1"/>
      <name val="Calibri"/>
      <family val="2"/>
      <scheme val="minor"/>
    </font>
    <font>
      <sz val="11"/>
      <color rgb="FFFF0000"/>
      <name val="Calibri"/>
      <family val="2"/>
      <scheme val="minor"/>
    </font>
    <font>
      <sz val="9"/>
      <name val="Calibri"/>
      <family val="2"/>
      <scheme val="minor"/>
    </font>
    <font>
      <b/>
      <sz val="11"/>
      <color indexed="8"/>
      <name val="Arial"/>
      <family val="2"/>
    </font>
    <font>
      <b/>
      <sz val="11"/>
      <color theme="1"/>
      <name val="Arial"/>
      <family val="2"/>
    </font>
    <font>
      <b/>
      <sz val="11"/>
      <color theme="1"/>
      <name val="Calibri"/>
      <family val="2"/>
      <scheme val="minor"/>
    </font>
    <font>
      <b/>
      <sz val="11"/>
      <color theme="1"/>
      <name val="Calibri"/>
      <family val="2"/>
      <scheme val="minor"/>
    </font>
    <font>
      <sz val="14"/>
      <color theme="1"/>
      <name val="Calibri"/>
      <family val="2"/>
      <scheme val="minor"/>
    </font>
    <font>
      <b/>
      <sz val="14"/>
      <color theme="1"/>
      <name val="Times New Roman"/>
      <family val="1"/>
    </font>
    <font>
      <b/>
      <sz val="11"/>
      <color theme="1"/>
      <name val="Times New Roman"/>
      <family val="1"/>
    </font>
    <font>
      <b/>
      <sz val="10"/>
      <name val="Calibri"/>
      <family val="2"/>
      <scheme val="minor"/>
    </font>
    <font>
      <sz val="10"/>
      <name val="sans-serif"/>
      <charset val="134"/>
    </font>
    <font>
      <b/>
      <sz val="9"/>
      <name val="Arial"/>
      <family val="2"/>
    </font>
    <font>
      <sz val="9"/>
      <color rgb="FFFF5050"/>
      <name val="Arial"/>
      <family val="2"/>
    </font>
    <font>
      <sz val="10"/>
      <name val="Calibri Light"/>
      <family val="2"/>
      <scheme val="major"/>
    </font>
    <font>
      <sz val="10"/>
      <color theme="1"/>
      <name val="Calibri Light"/>
      <family val="2"/>
      <scheme val="major"/>
    </font>
    <font>
      <sz val="10"/>
      <color rgb="FF000000"/>
      <name val="Calibri Light"/>
      <family val="2"/>
      <scheme val="major"/>
    </font>
    <font>
      <sz val="10"/>
      <color rgb="FF000000"/>
      <name val="Arial"/>
      <family val="2"/>
    </font>
    <font>
      <sz val="11"/>
      <name val="Arial"/>
      <family val="2"/>
    </font>
    <font>
      <sz val="12"/>
      <color theme="1"/>
      <name val="Calibri"/>
      <family val="2"/>
      <scheme val="minor"/>
    </font>
    <font>
      <sz val="11"/>
      <color indexed="8"/>
      <name val="sans-serif"/>
      <charset val="134"/>
    </font>
    <font>
      <sz val="11"/>
      <color theme="1"/>
      <name val="Avenir Next LT Pro"/>
      <family val="2"/>
    </font>
    <font>
      <sz val="11"/>
      <color rgb="FF000000"/>
      <name val="Arial"/>
      <family val="2"/>
    </font>
    <font>
      <sz val="10"/>
      <color rgb="FFFF0000"/>
      <name val="Calibri"/>
      <family val="2"/>
      <scheme val="minor"/>
    </font>
    <font>
      <b/>
      <sz val="9"/>
      <color theme="1"/>
      <name val="Arial"/>
      <family val="2"/>
    </font>
    <font>
      <b/>
      <sz val="9"/>
      <color rgb="FF000000"/>
      <name val="Arial"/>
      <family val="2"/>
    </font>
    <font>
      <sz val="12"/>
      <color theme="1"/>
      <name val="Arial"/>
      <family val="2"/>
    </font>
    <font>
      <b/>
      <sz val="12"/>
      <color indexed="8"/>
      <name val="Arial"/>
      <family val="2"/>
    </font>
    <font>
      <sz val="11"/>
      <color rgb="FF000000"/>
      <name val="Calibri"/>
      <family val="2"/>
    </font>
    <font>
      <sz val="11"/>
      <color rgb="FFFF0000"/>
      <name val="Arial"/>
      <family val="2"/>
    </font>
    <font>
      <sz val="10"/>
      <color rgb="FF000000"/>
      <name val="Calibri"/>
      <family val="2"/>
      <scheme val="minor"/>
    </font>
    <font>
      <sz val="11"/>
      <color indexed="8"/>
      <name val="Arial"/>
      <family val="2"/>
    </font>
    <font>
      <sz val="12"/>
      <color rgb="FF000000"/>
      <name val="Arial"/>
      <family val="2"/>
    </font>
    <font>
      <sz val="14"/>
      <color theme="1"/>
      <name val="Arial"/>
      <family val="2"/>
    </font>
    <font>
      <b/>
      <sz val="10"/>
      <color theme="1"/>
      <name val="Arial"/>
      <family val="2"/>
    </font>
    <font>
      <sz val="10"/>
      <color rgb="FFFF0000"/>
      <name val="Arial"/>
      <family val="2"/>
    </font>
  </fonts>
  <fills count="29">
    <fill>
      <patternFill patternType="none"/>
    </fill>
    <fill>
      <patternFill patternType="gray125"/>
    </fill>
    <fill>
      <patternFill patternType="solid">
        <fgColor rgb="FF92D050"/>
        <bgColor indexed="64"/>
      </patternFill>
    </fill>
    <fill>
      <patternFill patternType="solid">
        <fgColor theme="0"/>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8" tint="0.39997558519241921"/>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rgb="FFEB5F6C"/>
        <bgColor indexed="64"/>
      </patternFill>
    </fill>
    <fill>
      <patternFill patternType="solid">
        <fgColor rgb="FFFFFF0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5B7E"/>
        <bgColor indexed="64"/>
      </patternFill>
    </fill>
    <fill>
      <patternFill patternType="solid">
        <fgColor rgb="FF08AC04"/>
        <bgColor indexed="64"/>
      </patternFill>
    </fill>
    <fill>
      <patternFill patternType="solid">
        <fgColor theme="7" tint="0.79998168889431442"/>
        <bgColor indexed="64"/>
      </patternFill>
    </fill>
    <fill>
      <patternFill patternType="solid">
        <fgColor rgb="FFF35B69"/>
        <bgColor indexed="64"/>
      </patternFill>
    </fill>
    <fill>
      <patternFill patternType="solid">
        <fgColor rgb="FFE26060"/>
        <bgColor indexed="64"/>
      </patternFill>
    </fill>
    <fill>
      <patternFill patternType="solid">
        <fgColor theme="4" tint="0.79998168889431442"/>
        <bgColor theme="4" tint="0.79998168889431442"/>
      </patternFill>
    </fill>
    <fill>
      <patternFill patternType="solid">
        <fgColor rgb="FFF35D5D"/>
        <bgColor indexed="64"/>
      </patternFill>
    </fill>
    <fill>
      <patternFill patternType="solid">
        <fgColor rgb="FF00B0F0"/>
        <bgColor indexed="64"/>
      </patternFill>
    </fill>
    <fill>
      <patternFill patternType="solid">
        <fgColor theme="0"/>
        <bgColor rgb="FF000000"/>
      </patternFill>
    </fill>
    <fill>
      <patternFill patternType="solid">
        <fgColor theme="5"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rgb="FFFF5050"/>
        <bgColor indexed="64"/>
      </patternFill>
    </fill>
    <fill>
      <patternFill patternType="solid">
        <fgColor rgb="FFFFC000"/>
        <bgColor indexed="64"/>
      </patternFill>
    </fill>
    <fill>
      <patternFill patternType="solid">
        <fgColor theme="7" tint="0.59999389629810485"/>
        <bgColor indexed="64"/>
      </patternFill>
    </fill>
  </fills>
  <borders count="75">
    <border>
      <left/>
      <right/>
      <top/>
      <bottom/>
      <diagonal/>
    </border>
    <border>
      <left style="hair">
        <color theme="4" tint="0.39991454817346722"/>
      </left>
      <right style="medium">
        <color auto="1"/>
      </right>
      <top style="hair">
        <color theme="4" tint="0.39991454817346722"/>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style="hair">
        <color theme="4" tint="0.39991454817346722"/>
      </left>
      <right style="hair">
        <color theme="4" tint="0.39991454817346722"/>
      </right>
      <top style="medium">
        <color auto="1"/>
      </top>
      <bottom/>
      <diagonal/>
    </border>
    <border>
      <left style="hair">
        <color theme="4" tint="0.39991454817346722"/>
      </left>
      <right style="medium">
        <color auto="1"/>
      </right>
      <top style="medium">
        <color auto="1"/>
      </top>
      <bottom/>
      <diagonal/>
    </border>
    <border>
      <left style="hair">
        <color theme="4" tint="0.39991454817346722"/>
      </left>
      <right style="hair">
        <color theme="4" tint="0.39991454817346722"/>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n">
        <color indexed="64"/>
      </right>
      <top style="thick">
        <color indexed="64"/>
      </top>
      <bottom style="thick">
        <color indexed="64"/>
      </bottom>
      <diagonal/>
    </border>
    <border>
      <left style="thin">
        <color indexed="64"/>
      </left>
      <right style="thin">
        <color indexed="64"/>
      </right>
      <top style="thick">
        <color indexed="64"/>
      </top>
      <bottom style="thin">
        <color indexed="64"/>
      </bottom>
      <diagonal/>
    </border>
    <border>
      <left style="thick">
        <color indexed="64"/>
      </left>
      <right style="thin">
        <color indexed="64"/>
      </right>
      <top style="thick">
        <color indexed="64"/>
      </top>
      <bottom style="thick">
        <color indexed="64"/>
      </bottom>
      <diagonal/>
    </border>
    <border>
      <left style="thin">
        <color indexed="64"/>
      </left>
      <right style="thin">
        <color indexed="64"/>
      </right>
      <top style="thick">
        <color indexed="64"/>
      </top>
      <bottom/>
      <diagonal/>
    </border>
    <border>
      <left style="thin">
        <color indexed="64"/>
      </left>
      <right/>
      <top style="thick">
        <color indexed="64"/>
      </top>
      <bottom style="thin">
        <color indexed="64"/>
      </bottom>
      <diagonal/>
    </border>
    <border>
      <left/>
      <right/>
      <top/>
      <bottom style="thin">
        <color theme="4" tint="0.39997558519241921"/>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ck">
        <color indexed="64"/>
      </bottom>
      <diagonal/>
    </border>
    <border>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n">
        <color indexed="64"/>
      </left>
      <right/>
      <top style="thin">
        <color indexed="64"/>
      </top>
      <bottom/>
      <diagonal/>
    </border>
    <border>
      <left style="thin">
        <color indexed="64"/>
      </left>
      <right style="thin">
        <color indexed="64"/>
      </right>
      <top style="thin">
        <color indexed="64"/>
      </top>
      <bottom style="medium">
        <color theme="1"/>
      </bottom>
      <diagonal/>
    </border>
    <border>
      <left/>
      <right/>
      <top/>
      <bottom style="medium">
        <color theme="1"/>
      </bottom>
      <diagonal/>
    </border>
    <border>
      <left style="thin">
        <color indexed="64"/>
      </left>
      <right style="thin">
        <color indexed="64"/>
      </right>
      <top/>
      <bottom style="medium">
        <color theme="1"/>
      </bottom>
      <diagonal/>
    </border>
    <border>
      <left style="thin">
        <color indexed="64"/>
      </left>
      <right style="thin">
        <color indexed="64"/>
      </right>
      <top style="thin">
        <color theme="1"/>
      </top>
      <bottom style="medium">
        <color theme="1"/>
      </bottom>
      <diagonal/>
    </border>
    <border>
      <left style="thin">
        <color indexed="64"/>
      </left>
      <right/>
      <top style="thin">
        <color theme="1"/>
      </top>
      <bottom style="medium">
        <color theme="1"/>
      </bottom>
      <diagonal/>
    </border>
    <border>
      <left/>
      <right/>
      <top style="thin">
        <color theme="1"/>
      </top>
      <bottom style="medium">
        <color theme="1"/>
      </bottom>
      <diagonal/>
    </border>
    <border>
      <left/>
      <right style="thin">
        <color auto="1"/>
      </right>
      <top/>
      <bottom style="thin">
        <color auto="1"/>
      </bottom>
      <diagonal/>
    </border>
    <border>
      <left style="thin">
        <color indexed="64"/>
      </left>
      <right style="thin">
        <color indexed="64"/>
      </right>
      <top style="medium">
        <color theme="1"/>
      </top>
      <bottom style="medium">
        <color theme="1"/>
      </bottom>
      <diagonal/>
    </border>
    <border>
      <left/>
      <right/>
      <top style="medium">
        <color theme="1"/>
      </top>
      <bottom style="medium">
        <color theme="1"/>
      </bottom>
      <diagonal/>
    </border>
    <border>
      <left/>
      <right/>
      <top style="medium">
        <color theme="1"/>
      </top>
      <bottom/>
      <diagonal/>
    </border>
    <border>
      <left style="thin">
        <color indexed="64"/>
      </left>
      <right style="thin">
        <color indexed="64"/>
      </right>
      <top style="medium">
        <color theme="1"/>
      </top>
      <bottom/>
      <diagonal/>
    </border>
    <border>
      <left style="thin">
        <color indexed="64"/>
      </left>
      <right style="thin">
        <color indexed="64"/>
      </right>
      <top style="medium">
        <color theme="1"/>
      </top>
      <bottom style="medium">
        <color indexed="64"/>
      </bottom>
      <diagonal/>
    </border>
    <border>
      <left/>
      <right/>
      <top/>
      <bottom style="thin">
        <color indexed="64"/>
      </bottom>
      <diagonal/>
    </border>
    <border>
      <left style="thin">
        <color theme="1"/>
      </left>
      <right style="thin">
        <color theme="1"/>
      </right>
      <top style="thin">
        <color theme="1"/>
      </top>
      <bottom style="thin">
        <color theme="1"/>
      </bottom>
      <diagonal/>
    </border>
    <border>
      <left style="thin">
        <color indexed="64"/>
      </left>
      <right style="thin">
        <color indexed="64"/>
      </right>
      <top style="medium">
        <color theme="1"/>
      </top>
      <bottom style="thick">
        <color indexed="64"/>
      </bottom>
      <diagonal/>
    </border>
    <border>
      <left style="thin">
        <color theme="1"/>
      </left>
      <right style="thin">
        <color theme="1"/>
      </right>
      <top/>
      <bottom style="thin">
        <color theme="1"/>
      </bottom>
      <diagonal/>
    </border>
    <border>
      <left/>
      <right/>
      <top style="thick">
        <color indexed="64"/>
      </top>
      <bottom/>
      <diagonal/>
    </border>
    <border>
      <left/>
      <right/>
      <top/>
      <bottom style="thick">
        <color indexed="64"/>
      </bottom>
      <diagonal/>
    </border>
    <border>
      <left/>
      <right style="medium">
        <color indexed="64"/>
      </right>
      <top style="thick">
        <color indexed="64"/>
      </top>
      <bottom style="thin">
        <color indexed="64"/>
      </bottom>
      <diagonal/>
    </border>
    <border>
      <left/>
      <right style="medium">
        <color indexed="64"/>
      </right>
      <top style="thin">
        <color indexed="64"/>
      </top>
      <bottom style="thick">
        <color indexed="64"/>
      </bottom>
      <diagonal/>
    </border>
  </borders>
  <cellStyleXfs count="7">
    <xf numFmtId="0" fontId="0" fillId="0" borderId="0"/>
    <xf numFmtId="0" fontId="61" fillId="0" borderId="0"/>
    <xf numFmtId="0" fontId="66" fillId="0" borderId="0"/>
    <xf numFmtId="0" fontId="79" fillId="0" borderId="0" applyNumberFormat="0" applyFill="0" applyBorder="0" applyAlignment="0" applyProtection="0"/>
    <xf numFmtId="44" fontId="81" fillId="0" borderId="0" applyFont="0" applyFill="0" applyBorder="0" applyAlignment="0" applyProtection="0"/>
    <xf numFmtId="44" fontId="61" fillId="0" borderId="0" applyFont="0" applyFill="0" applyBorder="0" applyAlignment="0" applyProtection="0"/>
    <xf numFmtId="0" fontId="109" fillId="0" borderId="0">
      <alignment wrapText="1"/>
    </xf>
  </cellStyleXfs>
  <cellXfs count="1675">
    <xf numFmtId="0" fontId="0" fillId="0" borderId="0" xfId="0"/>
    <xf numFmtId="0" fontId="58" fillId="0" borderId="0" xfId="0" applyFont="1" applyAlignment="1">
      <alignment vertical="center"/>
    </xf>
    <xf numFmtId="164" fontId="58" fillId="0" borderId="0" xfId="0" applyNumberFormat="1" applyFont="1" applyAlignment="1">
      <alignment horizontal="center" vertical="center"/>
    </xf>
    <xf numFmtId="0" fontId="58" fillId="0" borderId="0" xfId="0" applyFont="1" applyAlignment="1">
      <alignment horizontal="center" vertical="center"/>
    </xf>
    <xf numFmtId="0" fontId="58" fillId="0" borderId="2" xfId="0" applyFont="1" applyBorder="1" applyAlignment="1">
      <alignment horizontal="center" vertical="center" wrapText="1"/>
    </xf>
    <xf numFmtId="0" fontId="58" fillId="0" borderId="2" xfId="0" applyFont="1" applyBorder="1" applyAlignment="1">
      <alignment horizontal="center" vertical="center"/>
    </xf>
    <xf numFmtId="164" fontId="58" fillId="0" borderId="2" xfId="0" applyNumberFormat="1" applyFont="1" applyBorder="1" applyAlignment="1">
      <alignment horizontal="center" vertical="center"/>
    </xf>
    <xf numFmtId="0" fontId="58" fillId="0" borderId="2" xfId="0" applyFont="1" applyBorder="1" applyAlignment="1">
      <alignment vertical="center"/>
    </xf>
    <xf numFmtId="0" fontId="58" fillId="3" borderId="2" xfId="0" applyFont="1" applyFill="1" applyBorder="1" applyAlignment="1">
      <alignment horizontal="center" vertical="center"/>
    </xf>
    <xf numFmtId="14" fontId="58" fillId="0" borderId="2" xfId="0" applyNumberFormat="1" applyFont="1" applyBorder="1" applyAlignment="1">
      <alignment horizontal="center" vertical="center"/>
    </xf>
    <xf numFmtId="0" fontId="67" fillId="4" borderId="0" xfId="0" applyFont="1" applyFill="1" applyAlignment="1">
      <alignment horizontal="center" vertical="center" wrapText="1"/>
    </xf>
    <xf numFmtId="164" fontId="67" fillId="4" borderId="0" xfId="0" applyNumberFormat="1" applyFont="1" applyFill="1" applyAlignment="1">
      <alignment horizontal="center" vertical="center" wrapText="1"/>
    </xf>
    <xf numFmtId="0" fontId="67" fillId="4" borderId="0" xfId="0" applyFont="1" applyFill="1" applyAlignment="1">
      <alignment horizontal="left" vertical="center" wrapText="1"/>
    </xf>
    <xf numFmtId="164" fontId="63" fillId="0" borderId="0" xfId="0" applyNumberFormat="1" applyFont="1" applyAlignment="1">
      <alignment horizontal="center" vertical="center"/>
    </xf>
    <xf numFmtId="164" fontId="0" fillId="0" borderId="0" xfId="0" applyNumberFormat="1"/>
    <xf numFmtId="0" fontId="62" fillId="4" borderId="1" xfId="0" applyFont="1" applyFill="1" applyBorder="1" applyAlignment="1">
      <alignment horizontal="left" vertical="center" wrapText="1"/>
    </xf>
    <xf numFmtId="0" fontId="62" fillId="4" borderId="8" xfId="0" applyFont="1" applyFill="1" applyBorder="1" applyAlignment="1">
      <alignment horizontal="center" vertical="center" wrapText="1"/>
    </xf>
    <xf numFmtId="165" fontId="62" fillId="4" borderId="8" xfId="0" applyNumberFormat="1" applyFont="1" applyFill="1" applyBorder="1" applyAlignment="1">
      <alignment horizontal="center" vertical="center" wrapText="1"/>
    </xf>
    <xf numFmtId="164" fontId="62" fillId="4" borderId="8" xfId="0" applyNumberFormat="1" applyFont="1" applyFill="1" applyBorder="1" applyAlignment="1">
      <alignment horizontal="center" vertical="center" wrapText="1"/>
    </xf>
    <xf numFmtId="0" fontId="62" fillId="4" borderId="9" xfId="0" applyFont="1" applyFill="1" applyBorder="1" applyAlignment="1">
      <alignment horizontal="center" vertical="center" wrapText="1"/>
    </xf>
    <xf numFmtId="0" fontId="65" fillId="4" borderId="5" xfId="0" applyFont="1" applyFill="1" applyBorder="1" applyAlignment="1">
      <alignment vertical="center"/>
    </xf>
    <xf numFmtId="0" fontId="63" fillId="3" borderId="2" xfId="0" applyFont="1" applyFill="1" applyBorder="1" applyAlignment="1">
      <alignment horizontal="center" vertical="center"/>
    </xf>
    <xf numFmtId="165" fontId="58" fillId="3" borderId="2" xfId="0" applyNumberFormat="1" applyFont="1" applyFill="1" applyBorder="1" applyAlignment="1">
      <alignment horizontal="center" vertical="center"/>
    </xf>
    <xf numFmtId="0" fontId="58" fillId="3" borderId="2" xfId="0" applyFont="1" applyFill="1" applyBorder="1" applyAlignment="1">
      <alignment horizontal="left" vertical="center"/>
    </xf>
    <xf numFmtId="0" fontId="59" fillId="3" borderId="2" xfId="0" applyFont="1" applyFill="1" applyBorder="1" applyAlignment="1">
      <alignment horizontal="left" vertical="center" wrapText="1"/>
    </xf>
    <xf numFmtId="0" fontId="59" fillId="3" borderId="2" xfId="0" applyFont="1" applyFill="1" applyBorder="1" applyAlignment="1">
      <alignment horizontal="center" vertical="center" wrapText="1"/>
    </xf>
    <xf numFmtId="164" fontId="59" fillId="3" borderId="2" xfId="0" applyNumberFormat="1" applyFont="1" applyFill="1" applyBorder="1" applyAlignment="1">
      <alignment horizontal="center" vertical="center" wrapText="1"/>
    </xf>
    <xf numFmtId="0" fontId="60" fillId="3" borderId="2" xfId="0" applyFont="1" applyFill="1" applyBorder="1" applyAlignment="1">
      <alignment horizontal="center" vertical="center" wrapText="1"/>
    </xf>
    <xf numFmtId="0" fontId="0" fillId="0" borderId="0" xfId="0" applyAlignment="1">
      <alignment horizontal="center"/>
    </xf>
    <xf numFmtId="0" fontId="67" fillId="4" borderId="3" xfId="0" applyFont="1" applyFill="1" applyBorder="1" applyAlignment="1">
      <alignment horizontal="center" vertical="center" wrapText="1"/>
    </xf>
    <xf numFmtId="164" fontId="67" fillId="4" borderId="3" xfId="0" applyNumberFormat="1" applyFont="1" applyFill="1" applyBorder="1" applyAlignment="1">
      <alignment horizontal="center" vertical="center" wrapText="1"/>
    </xf>
    <xf numFmtId="0" fontId="67" fillId="4" borderId="3" xfId="0" applyFont="1" applyFill="1" applyBorder="1" applyAlignment="1">
      <alignment horizontal="left" vertical="center" wrapText="1"/>
    </xf>
    <xf numFmtId="0" fontId="0" fillId="0" borderId="2" xfId="0" applyBorder="1"/>
    <xf numFmtId="164" fontId="0" fillId="0" borderId="2" xfId="0" applyNumberFormat="1" applyBorder="1"/>
    <xf numFmtId="0" fontId="67" fillId="4" borderId="8" xfId="0" applyFont="1" applyFill="1" applyBorder="1" applyAlignment="1">
      <alignment horizontal="center" vertical="center" wrapText="1"/>
    </xf>
    <xf numFmtId="0" fontId="0" fillId="0" borderId="2" xfId="0" applyBorder="1" applyAlignment="1">
      <alignment horizontal="center"/>
    </xf>
    <xf numFmtId="0" fontId="0" fillId="0" borderId="0" xfId="0" pivotButton="1"/>
    <xf numFmtId="0" fontId="0" fillId="0" borderId="0" xfId="0" applyAlignment="1">
      <alignment horizontal="left"/>
    </xf>
    <xf numFmtId="0" fontId="65" fillId="4" borderId="7" xfId="0" applyFont="1" applyFill="1" applyBorder="1" applyAlignment="1">
      <alignment horizontal="center" vertical="center"/>
    </xf>
    <xf numFmtId="164" fontId="0" fillId="0" borderId="2" xfId="0" applyNumberFormat="1" applyBorder="1" applyAlignment="1">
      <alignment horizontal="center"/>
    </xf>
    <xf numFmtId="164" fontId="0" fillId="0" borderId="0" xfId="0" applyNumberFormat="1" applyAlignment="1">
      <alignment horizontal="center"/>
    </xf>
    <xf numFmtId="0" fontId="0" fillId="0" borderId="11" xfId="0" applyBorder="1" applyAlignment="1">
      <alignment horizontal="center"/>
    </xf>
    <xf numFmtId="164" fontId="0" fillId="0" borderId="11" xfId="0" applyNumberFormat="1" applyBorder="1" applyAlignment="1">
      <alignment horizontal="center"/>
    </xf>
    <xf numFmtId="0" fontId="58" fillId="0" borderId="11" xfId="0" applyFont="1" applyBorder="1" applyAlignment="1">
      <alignment horizontal="center" vertical="center"/>
    </xf>
    <xf numFmtId="0" fontId="58" fillId="2" borderId="2" xfId="0" applyFont="1" applyFill="1" applyBorder="1" applyAlignment="1">
      <alignment horizontal="center" vertical="center"/>
    </xf>
    <xf numFmtId="0" fontId="0" fillId="0" borderId="0" xfId="0" applyAlignment="1">
      <alignment horizontal="center" vertical="center" wrapText="1"/>
    </xf>
    <xf numFmtId="0" fontId="0" fillId="4" borderId="0" xfId="0" applyFill="1" applyAlignment="1">
      <alignment horizontal="center" vertical="center" wrapText="1"/>
    </xf>
    <xf numFmtId="164" fontId="0" fillId="4" borderId="0" xfId="0" applyNumberFormat="1" applyFill="1" applyAlignment="1">
      <alignment horizontal="center" vertical="center" wrapText="1"/>
    </xf>
    <xf numFmtId="0" fontId="56" fillId="5" borderId="0" xfId="0" applyFont="1" applyFill="1"/>
    <xf numFmtId="0" fontId="56" fillId="6" borderId="0" xfId="0" applyFont="1" applyFill="1"/>
    <xf numFmtId="0" fontId="56" fillId="7" borderId="0" xfId="0" applyFont="1" applyFill="1"/>
    <xf numFmtId="0" fontId="56" fillId="8" borderId="0" xfId="0" applyFont="1" applyFill="1"/>
    <xf numFmtId="0" fontId="0" fillId="9" borderId="0" xfId="0" applyFill="1"/>
    <xf numFmtId="0" fontId="55" fillId="4" borderId="0" xfId="0" applyFont="1" applyFill="1" applyAlignment="1">
      <alignment horizontal="center" vertical="center" wrapText="1"/>
    </xf>
    <xf numFmtId="0" fontId="0" fillId="0" borderId="3" xfId="0" applyBorder="1"/>
    <xf numFmtId="164" fontId="0" fillId="0" borderId="3" xfId="0" applyNumberFormat="1" applyBorder="1" applyAlignment="1">
      <alignment horizontal="center"/>
    </xf>
    <xf numFmtId="165" fontId="63" fillId="3" borderId="2" xfId="0" applyNumberFormat="1" applyFont="1" applyFill="1" applyBorder="1" applyAlignment="1">
      <alignment horizontal="center" vertical="center"/>
    </xf>
    <xf numFmtId="0" fontId="58" fillId="0" borderId="11" xfId="0" applyFont="1" applyBorder="1" applyAlignment="1">
      <alignment vertical="center"/>
    </xf>
    <xf numFmtId="0" fontId="73" fillId="3" borderId="2" xfId="0" applyFont="1" applyFill="1" applyBorder="1" applyAlignment="1">
      <alignment horizontal="center" vertical="center"/>
    </xf>
    <xf numFmtId="0" fontId="73" fillId="3" borderId="2" xfId="0" applyFont="1" applyFill="1" applyBorder="1" applyAlignment="1">
      <alignment horizontal="left" vertical="center"/>
    </xf>
    <xf numFmtId="0" fontId="74" fillId="3" borderId="2" xfId="0" applyFont="1" applyFill="1" applyBorder="1" applyAlignment="1">
      <alignment horizontal="center" vertical="center" wrapText="1"/>
    </xf>
    <xf numFmtId="164" fontId="74" fillId="3" borderId="2" xfId="0" applyNumberFormat="1" applyFont="1" applyFill="1" applyBorder="1" applyAlignment="1">
      <alignment horizontal="center" vertical="center" wrapText="1"/>
    </xf>
    <xf numFmtId="0" fontId="73" fillId="0" borderId="2" xfId="0" applyFont="1" applyBorder="1" applyAlignment="1">
      <alignment vertical="center"/>
    </xf>
    <xf numFmtId="0" fontId="75" fillId="0" borderId="2" xfId="0" applyFont="1" applyBorder="1" applyAlignment="1">
      <alignment horizontal="center" vertical="center"/>
    </xf>
    <xf numFmtId="0" fontId="73" fillId="0" borderId="2" xfId="0" applyFont="1" applyBorder="1" applyAlignment="1">
      <alignment horizontal="center" vertical="center"/>
    </xf>
    <xf numFmtId="165" fontId="73" fillId="3" borderId="2" xfId="0" applyNumberFormat="1" applyFont="1" applyFill="1" applyBorder="1" applyAlignment="1">
      <alignment horizontal="center" vertical="center"/>
    </xf>
    <xf numFmtId="0" fontId="71" fillId="3" borderId="2" xfId="0" applyFont="1" applyFill="1" applyBorder="1" applyAlignment="1">
      <alignment horizontal="center" vertical="center"/>
    </xf>
    <xf numFmtId="0" fontId="71" fillId="3" borderId="2" xfId="0" applyFont="1" applyFill="1" applyBorder="1" applyAlignment="1">
      <alignment horizontal="left" vertical="center" wrapText="1"/>
    </xf>
    <xf numFmtId="8" fontId="71" fillId="3" borderId="2" xfId="0" applyNumberFormat="1" applyFont="1" applyFill="1" applyBorder="1" applyAlignment="1">
      <alignment horizontal="center" vertical="center"/>
    </xf>
    <xf numFmtId="0" fontId="76" fillId="3" borderId="2" xfId="0" applyFont="1" applyFill="1" applyBorder="1" applyAlignment="1">
      <alignment horizontal="center" vertical="center" wrapText="1"/>
    </xf>
    <xf numFmtId="0" fontId="72" fillId="3" borderId="2" xfId="0" applyFont="1" applyFill="1" applyBorder="1" applyAlignment="1">
      <alignment horizontal="center" vertical="center"/>
    </xf>
    <xf numFmtId="0" fontId="76" fillId="3" borderId="2" xfId="0" applyFont="1" applyFill="1" applyBorder="1" applyAlignment="1">
      <alignment horizontal="left" vertical="center" wrapText="1"/>
    </xf>
    <xf numFmtId="0" fontId="76" fillId="0" borderId="2" xfId="0" applyFont="1" applyBorder="1" applyAlignment="1">
      <alignment horizontal="left" vertical="center" wrapText="1"/>
    </xf>
    <xf numFmtId="0" fontId="76" fillId="3" borderId="2" xfId="0" quotePrefix="1" applyFont="1" applyFill="1" applyBorder="1" applyAlignment="1" applyProtection="1">
      <alignment horizontal="center" vertical="center"/>
      <protection locked="0"/>
    </xf>
    <xf numFmtId="0" fontId="78" fillId="3" borderId="2" xfId="0" quotePrefix="1" applyFont="1" applyFill="1" applyBorder="1" applyAlignment="1" applyProtection="1">
      <alignment horizontal="center" vertical="center"/>
      <protection locked="0"/>
    </xf>
    <xf numFmtId="0" fontId="76" fillId="3" borderId="2" xfId="0" quotePrefix="1" applyFont="1" applyFill="1" applyBorder="1" applyAlignment="1" applyProtection="1">
      <alignment horizontal="center" vertical="center" wrapText="1"/>
      <protection locked="0"/>
    </xf>
    <xf numFmtId="164" fontId="58" fillId="0" borderId="11" xfId="0" applyNumberFormat="1" applyFont="1" applyBorder="1" applyAlignment="1">
      <alignment horizontal="center" vertical="center"/>
    </xf>
    <xf numFmtId="0" fontId="80" fillId="3" borderId="2" xfId="0" applyFont="1" applyFill="1" applyBorder="1" applyAlignment="1">
      <alignment horizontal="left" vertical="center" wrapText="1"/>
    </xf>
    <xf numFmtId="0" fontId="0" fillId="0" borderId="3" xfId="0" applyBorder="1" applyAlignment="1">
      <alignment horizontal="center"/>
    </xf>
    <xf numFmtId="0" fontId="58" fillId="10" borderId="2" xfId="0" applyFont="1" applyFill="1" applyBorder="1" applyAlignment="1">
      <alignment horizontal="center" vertical="center"/>
    </xf>
    <xf numFmtId="0" fontId="58" fillId="10" borderId="2" xfId="0" applyFont="1" applyFill="1" applyBorder="1" applyAlignment="1">
      <alignment horizontal="center" vertical="center" wrapText="1"/>
    </xf>
    <xf numFmtId="0" fontId="58" fillId="10" borderId="2" xfId="0" applyFont="1" applyFill="1" applyBorder="1" applyAlignment="1">
      <alignment vertical="center"/>
    </xf>
    <xf numFmtId="0" fontId="72" fillId="3" borderId="2" xfId="0" applyFont="1" applyFill="1" applyBorder="1" applyAlignment="1">
      <alignment horizontal="center" vertical="center" wrapText="1"/>
    </xf>
    <xf numFmtId="0" fontId="76" fillId="0" borderId="2" xfId="0" applyFont="1" applyBorder="1" applyAlignment="1">
      <alignment horizontal="center" vertical="center" wrapText="1"/>
    </xf>
    <xf numFmtId="0" fontId="0" fillId="11" borderId="0" xfId="0" applyFill="1" applyAlignment="1">
      <alignment horizontal="center" vertical="center" wrapText="1"/>
    </xf>
    <xf numFmtId="164" fontId="0" fillId="11" borderId="0" xfId="0" applyNumberFormat="1" applyFill="1" applyAlignment="1">
      <alignment horizontal="center" vertical="center" wrapText="1"/>
    </xf>
    <xf numFmtId="0" fontId="54" fillId="0" borderId="0" xfId="0" applyFont="1"/>
    <xf numFmtId="0" fontId="54" fillId="11" borderId="0" xfId="0" applyFont="1" applyFill="1"/>
    <xf numFmtId="44" fontId="58" fillId="0" borderId="2" xfId="4" applyFont="1" applyBorder="1" applyAlignment="1">
      <alignment horizontal="center" vertical="center"/>
    </xf>
    <xf numFmtId="44" fontId="58" fillId="0" borderId="11" xfId="4" applyFont="1" applyBorder="1" applyAlignment="1">
      <alignment horizontal="center" vertical="center"/>
    </xf>
    <xf numFmtId="44" fontId="58" fillId="0" borderId="0" xfId="4" applyFont="1" applyAlignment="1">
      <alignment horizontal="center" vertical="center"/>
    </xf>
    <xf numFmtId="44" fontId="67" fillId="4" borderId="3" xfId="4" applyFont="1" applyFill="1" applyBorder="1" applyAlignment="1">
      <alignment horizontal="center" vertical="center" wrapText="1"/>
    </xf>
    <xf numFmtId="44" fontId="0" fillId="0" borderId="0" xfId="4" applyFont="1" applyAlignment="1">
      <alignment horizontal="center"/>
    </xf>
    <xf numFmtId="14" fontId="58" fillId="0" borderId="11" xfId="0" applyNumberFormat="1" applyFont="1" applyBorder="1" applyAlignment="1">
      <alignment horizontal="center" vertical="center"/>
    </xf>
    <xf numFmtId="14" fontId="58" fillId="0" borderId="0" xfId="0" applyNumberFormat="1" applyFont="1" applyAlignment="1">
      <alignment horizontal="center" vertical="center"/>
    </xf>
    <xf numFmtId="44" fontId="0" fillId="0" borderId="0" xfId="4" applyFont="1" applyBorder="1" applyAlignment="1">
      <alignment horizontal="center" vertical="center"/>
    </xf>
    <xf numFmtId="0" fontId="53" fillId="12" borderId="0" xfId="0" applyFont="1" applyFill="1"/>
    <xf numFmtId="0" fontId="0" fillId="11" borderId="0" xfId="0" applyFill="1"/>
    <xf numFmtId="0" fontId="0" fillId="13" borderId="0" xfId="0" applyFill="1"/>
    <xf numFmtId="0" fontId="82" fillId="0" borderId="0" xfId="0" applyFont="1"/>
    <xf numFmtId="166" fontId="0" fillId="0" borderId="0" xfId="0" applyNumberFormat="1"/>
    <xf numFmtId="0" fontId="67" fillId="4" borderId="3" xfId="0" applyFont="1" applyFill="1" applyBorder="1" applyAlignment="1">
      <alignment horizontal="center" wrapText="1"/>
    </xf>
    <xf numFmtId="0" fontId="63" fillId="3" borderId="2" xfId="0" applyFont="1" applyFill="1" applyBorder="1" applyAlignment="1">
      <alignment horizontal="center" vertical="center" wrapText="1"/>
    </xf>
    <xf numFmtId="0" fontId="63" fillId="3" borderId="11" xfId="0" applyFont="1" applyFill="1" applyBorder="1" applyAlignment="1">
      <alignment horizontal="center" vertical="center"/>
    </xf>
    <xf numFmtId="0" fontId="58" fillId="3" borderId="11" xfId="0" applyFont="1" applyFill="1" applyBorder="1" applyAlignment="1">
      <alignment horizontal="center" vertical="center"/>
    </xf>
    <xf numFmtId="0" fontId="76" fillId="3" borderId="2" xfId="0" applyFont="1" applyFill="1" applyBorder="1" applyAlignment="1">
      <alignment horizontal="center" vertical="center"/>
    </xf>
    <xf numFmtId="0" fontId="76" fillId="0" borderId="2" xfId="3" applyFont="1" applyBorder="1" applyAlignment="1">
      <alignment horizontal="center" vertical="center" wrapText="1"/>
    </xf>
    <xf numFmtId="0" fontId="72" fillId="0" borderId="2" xfId="0" applyFont="1" applyBorder="1" applyAlignment="1">
      <alignment horizontal="center" vertical="center"/>
    </xf>
    <xf numFmtId="0" fontId="76" fillId="0" borderId="2" xfId="0" applyFont="1" applyBorder="1" applyAlignment="1">
      <alignment horizontal="center" vertical="center"/>
    </xf>
    <xf numFmtId="0" fontId="76" fillId="0" borderId="2" xfId="0" quotePrefix="1" applyFont="1" applyBorder="1" applyAlignment="1" applyProtection="1">
      <alignment horizontal="center" vertical="center" wrapText="1"/>
      <protection locked="0"/>
    </xf>
    <xf numFmtId="0" fontId="72" fillId="0" borderId="12" xfId="0" applyFont="1" applyBorder="1" applyAlignment="1">
      <alignment horizontal="center" vertical="center" wrapText="1"/>
    </xf>
    <xf numFmtId="0" fontId="76" fillId="3" borderId="12" xfId="0" quotePrefix="1" applyFont="1" applyFill="1" applyBorder="1" applyAlignment="1" applyProtection="1">
      <alignment horizontal="center" vertical="center"/>
      <protection locked="0"/>
    </xf>
    <xf numFmtId="0" fontId="76" fillId="0" borderId="12" xfId="0" applyFont="1" applyBorder="1" applyAlignment="1">
      <alignment horizontal="center" vertical="center" wrapText="1"/>
    </xf>
    <xf numFmtId="0" fontId="72" fillId="0" borderId="2" xfId="0" applyFont="1" applyBorder="1" applyAlignment="1">
      <alignment horizontal="left" vertical="center" wrapText="1"/>
    </xf>
    <xf numFmtId="0" fontId="63" fillId="14" borderId="2" xfId="0" applyFont="1" applyFill="1" applyBorder="1" applyAlignment="1">
      <alignment horizontal="center" vertical="center"/>
    </xf>
    <xf numFmtId="165" fontId="63" fillId="14" borderId="2" xfId="0" applyNumberFormat="1" applyFont="1" applyFill="1" applyBorder="1" applyAlignment="1">
      <alignment horizontal="center" vertical="center"/>
    </xf>
    <xf numFmtId="0" fontId="58" fillId="14" borderId="2" xfId="0" applyFont="1" applyFill="1" applyBorder="1" applyAlignment="1">
      <alignment horizontal="center" vertical="center"/>
    </xf>
    <xf numFmtId="0" fontId="58" fillId="14" borderId="2" xfId="0" applyFont="1" applyFill="1" applyBorder="1" applyAlignment="1">
      <alignment horizontal="left" vertical="center"/>
    </xf>
    <xf numFmtId="0" fontId="72" fillId="14" borderId="2" xfId="0" applyFont="1" applyFill="1" applyBorder="1" applyAlignment="1">
      <alignment horizontal="center" vertical="center"/>
    </xf>
    <xf numFmtId="0" fontId="72" fillId="14" borderId="2" xfId="0" applyFont="1" applyFill="1" applyBorder="1" applyAlignment="1">
      <alignment horizontal="left" vertical="center" wrapText="1"/>
    </xf>
    <xf numFmtId="0" fontId="59" fillId="14" borderId="2" xfId="0" applyFont="1" applyFill="1" applyBorder="1" applyAlignment="1">
      <alignment horizontal="center" vertical="center" wrapText="1"/>
    </xf>
    <xf numFmtId="164" fontId="59" fillId="14" borderId="2" xfId="0" applyNumberFormat="1" applyFont="1" applyFill="1" applyBorder="1" applyAlignment="1">
      <alignment horizontal="center" vertical="center" wrapText="1"/>
    </xf>
    <xf numFmtId="0" fontId="60" fillId="14" borderId="2" xfId="0" applyFont="1" applyFill="1" applyBorder="1" applyAlignment="1">
      <alignment horizontal="center" vertical="center" wrapText="1"/>
    </xf>
    <xf numFmtId="0" fontId="0" fillId="14" borderId="2" xfId="0" applyFill="1" applyBorder="1" applyAlignment="1">
      <alignment horizontal="center" vertical="center"/>
    </xf>
    <xf numFmtId="44" fontId="67" fillId="15" borderId="0" xfId="4" applyFont="1" applyFill="1" applyAlignment="1">
      <alignment horizontal="center" vertical="center" wrapText="1"/>
    </xf>
    <xf numFmtId="0" fontId="67" fillId="15" borderId="0" xfId="0" applyFont="1" applyFill="1" applyAlignment="1">
      <alignment horizontal="center" vertical="center" wrapText="1"/>
    </xf>
    <xf numFmtId="14" fontId="67" fillId="15" borderId="0" xfId="0" applyNumberFormat="1" applyFont="1" applyFill="1" applyAlignment="1">
      <alignment horizontal="center" vertical="center" wrapText="1"/>
    </xf>
    <xf numFmtId="164" fontId="67" fillId="15" borderId="0" xfId="0" applyNumberFormat="1" applyFont="1" applyFill="1" applyAlignment="1">
      <alignment horizontal="center" vertical="center" wrapText="1"/>
    </xf>
    <xf numFmtId="164" fontId="75" fillId="0" borderId="2" xfId="0" applyNumberFormat="1" applyFont="1" applyBorder="1" applyAlignment="1">
      <alignment horizontal="center" vertical="center"/>
    </xf>
    <xf numFmtId="164" fontId="73" fillId="0" borderId="2" xfId="0" applyNumberFormat="1" applyFont="1" applyBorder="1" applyAlignment="1">
      <alignment horizontal="center" vertical="center"/>
    </xf>
    <xf numFmtId="164" fontId="71" fillId="3" borderId="2" xfId="0" applyNumberFormat="1" applyFont="1" applyFill="1" applyBorder="1" applyAlignment="1">
      <alignment horizontal="center" vertical="center"/>
    </xf>
    <xf numFmtId="164" fontId="76" fillId="3" borderId="2" xfId="0" quotePrefix="1" applyNumberFormat="1" applyFont="1" applyFill="1" applyBorder="1" applyAlignment="1" applyProtection="1">
      <alignment horizontal="center" vertical="center"/>
      <protection locked="0"/>
    </xf>
    <xf numFmtId="164" fontId="76" fillId="3" borderId="2" xfId="0" applyNumberFormat="1" applyFont="1" applyFill="1" applyBorder="1" applyAlignment="1">
      <alignment horizontal="center" vertical="center" wrapText="1"/>
    </xf>
    <xf numFmtId="164" fontId="72" fillId="3" borderId="2" xfId="0" applyNumberFormat="1" applyFont="1" applyFill="1" applyBorder="1" applyAlignment="1">
      <alignment horizontal="center" vertical="center" wrapText="1"/>
    </xf>
    <xf numFmtId="164" fontId="78" fillId="3" borderId="2" xfId="0" quotePrefix="1" applyNumberFormat="1" applyFont="1" applyFill="1" applyBorder="1" applyAlignment="1" applyProtection="1">
      <alignment horizontal="center" vertical="center"/>
      <protection locked="0"/>
    </xf>
    <xf numFmtId="164" fontId="72" fillId="3" borderId="2" xfId="0" applyNumberFormat="1" applyFont="1" applyFill="1" applyBorder="1" applyAlignment="1">
      <alignment horizontal="center" vertical="center"/>
    </xf>
    <xf numFmtId="0" fontId="51" fillId="16" borderId="0" xfId="0" applyFont="1" applyFill="1"/>
    <xf numFmtId="0" fontId="0" fillId="16" borderId="0" xfId="0" applyFill="1"/>
    <xf numFmtId="164" fontId="0" fillId="0" borderId="3" xfId="0" applyNumberFormat="1" applyBorder="1"/>
    <xf numFmtId="0" fontId="47" fillId="16" borderId="0" xfId="0" applyFont="1" applyFill="1"/>
    <xf numFmtId="0" fontId="63" fillId="3" borderId="13" xfId="0" applyFont="1" applyFill="1" applyBorder="1" applyAlignment="1">
      <alignment horizontal="center" vertical="center"/>
    </xf>
    <xf numFmtId="165" fontId="58" fillId="3" borderId="13" xfId="0" applyNumberFormat="1" applyFont="1" applyFill="1" applyBorder="1" applyAlignment="1">
      <alignment horizontal="center" vertical="center"/>
    </xf>
    <xf numFmtId="0" fontId="58" fillId="3" borderId="13" xfId="0" applyFont="1" applyFill="1" applyBorder="1" applyAlignment="1">
      <alignment horizontal="center" vertical="center"/>
    </xf>
    <xf numFmtId="0" fontId="58" fillId="3" borderId="13" xfId="0" applyFont="1" applyFill="1" applyBorder="1" applyAlignment="1">
      <alignment horizontal="left" vertical="center"/>
    </xf>
    <xf numFmtId="0" fontId="59" fillId="3" borderId="13" xfId="0" applyFont="1" applyFill="1" applyBorder="1" applyAlignment="1">
      <alignment horizontal="left" vertical="center" wrapText="1"/>
    </xf>
    <xf numFmtId="0" fontId="59" fillId="3" borderId="13" xfId="0" applyFont="1" applyFill="1" applyBorder="1" applyAlignment="1">
      <alignment horizontal="center" vertical="center" wrapText="1"/>
    </xf>
    <xf numFmtId="164" fontId="59" fillId="3" borderId="13" xfId="0" applyNumberFormat="1" applyFont="1" applyFill="1" applyBorder="1" applyAlignment="1">
      <alignment horizontal="center" vertical="center" wrapText="1"/>
    </xf>
    <xf numFmtId="0" fontId="60" fillId="3" borderId="13" xfId="0" applyFont="1" applyFill="1" applyBorder="1" applyAlignment="1">
      <alignment horizontal="center" vertical="center" wrapText="1"/>
    </xf>
    <xf numFmtId="0" fontId="58" fillId="0" borderId="13" xfId="0" applyFont="1" applyBorder="1" applyAlignment="1">
      <alignment vertical="center"/>
    </xf>
    <xf numFmtId="0" fontId="63" fillId="3" borderId="15" xfId="0" applyFont="1" applyFill="1" applyBorder="1" applyAlignment="1">
      <alignment horizontal="center" vertical="center"/>
    </xf>
    <xf numFmtId="165" fontId="58" fillId="3" borderId="15" xfId="0" applyNumberFormat="1" applyFont="1" applyFill="1" applyBorder="1" applyAlignment="1">
      <alignment horizontal="center" vertical="center"/>
    </xf>
    <xf numFmtId="0" fontId="58" fillId="3" borderId="15" xfId="0" applyFont="1" applyFill="1" applyBorder="1" applyAlignment="1">
      <alignment horizontal="center" vertical="center"/>
    </xf>
    <xf numFmtId="0" fontId="58" fillId="3" borderId="15" xfId="0" applyFont="1" applyFill="1" applyBorder="1" applyAlignment="1">
      <alignment horizontal="left" vertical="center"/>
    </xf>
    <xf numFmtId="0" fontId="59" fillId="3" borderId="15" xfId="0" applyFont="1" applyFill="1" applyBorder="1" applyAlignment="1">
      <alignment horizontal="left" vertical="center" wrapText="1"/>
    </xf>
    <xf numFmtId="0" fontId="59" fillId="3" borderId="15" xfId="0" applyFont="1" applyFill="1" applyBorder="1" applyAlignment="1">
      <alignment horizontal="center" vertical="center" wrapText="1"/>
    </xf>
    <xf numFmtId="164" fontId="59" fillId="3" borderId="15" xfId="0" applyNumberFormat="1" applyFont="1" applyFill="1" applyBorder="1" applyAlignment="1">
      <alignment horizontal="center" vertical="center" wrapText="1"/>
    </xf>
    <xf numFmtId="0" fontId="60" fillId="3" borderId="15" xfId="0" applyFont="1" applyFill="1" applyBorder="1" applyAlignment="1">
      <alignment horizontal="center" vertical="center" wrapText="1"/>
    </xf>
    <xf numFmtId="0" fontId="58" fillId="0" borderId="15" xfId="0" applyFont="1" applyBorder="1" applyAlignment="1">
      <alignment vertical="center"/>
    </xf>
    <xf numFmtId="0" fontId="63" fillId="3" borderId="14" xfId="0" applyFont="1" applyFill="1" applyBorder="1" applyAlignment="1">
      <alignment horizontal="center" vertical="center"/>
    </xf>
    <xf numFmtId="165" fontId="58" fillId="3" borderId="14" xfId="0" applyNumberFormat="1" applyFont="1" applyFill="1" applyBorder="1" applyAlignment="1">
      <alignment horizontal="center" vertical="center"/>
    </xf>
    <xf numFmtId="0" fontId="58" fillId="3" borderId="14" xfId="0" applyFont="1" applyFill="1" applyBorder="1" applyAlignment="1">
      <alignment horizontal="center" vertical="center"/>
    </xf>
    <xf numFmtId="0" fontId="58" fillId="3" borderId="14" xfId="0" applyFont="1" applyFill="1" applyBorder="1" applyAlignment="1">
      <alignment horizontal="left" vertical="center"/>
    </xf>
    <xf numFmtId="0" fontId="59" fillId="3" borderId="14" xfId="0" applyFont="1" applyFill="1" applyBorder="1" applyAlignment="1">
      <alignment horizontal="left" vertical="center" wrapText="1"/>
    </xf>
    <xf numFmtId="0" fontId="59" fillId="3" borderId="14" xfId="0" applyFont="1" applyFill="1" applyBorder="1" applyAlignment="1">
      <alignment horizontal="center" vertical="center" wrapText="1"/>
    </xf>
    <xf numFmtId="164" fontId="59" fillId="3" borderId="14" xfId="0" applyNumberFormat="1" applyFont="1" applyFill="1" applyBorder="1" applyAlignment="1">
      <alignment horizontal="center" vertical="center" wrapText="1"/>
    </xf>
    <xf numFmtId="0" fontId="60" fillId="3" borderId="14" xfId="0" applyFont="1" applyFill="1" applyBorder="1" applyAlignment="1">
      <alignment horizontal="center" vertical="center" wrapText="1"/>
    </xf>
    <xf numFmtId="0" fontId="58" fillId="0" borderId="14" xfId="0" applyFont="1" applyBorder="1" applyAlignment="1">
      <alignment vertical="center"/>
    </xf>
    <xf numFmtId="0" fontId="63" fillId="3" borderId="16" xfId="0" applyFont="1" applyFill="1" applyBorder="1" applyAlignment="1">
      <alignment horizontal="center" vertical="center"/>
    </xf>
    <xf numFmtId="0" fontId="73" fillId="3" borderId="15" xfId="0" applyFont="1" applyFill="1" applyBorder="1" applyAlignment="1">
      <alignment horizontal="center" vertical="center"/>
    </xf>
    <xf numFmtId="165" fontId="73" fillId="3" borderId="15" xfId="0" applyNumberFormat="1" applyFont="1" applyFill="1" applyBorder="1" applyAlignment="1">
      <alignment horizontal="center" vertical="center"/>
    </xf>
    <xf numFmtId="0" fontId="74" fillId="3" borderId="15" xfId="0" applyFont="1" applyFill="1" applyBorder="1" applyAlignment="1">
      <alignment horizontal="center" vertical="center" wrapText="1"/>
    </xf>
    <xf numFmtId="164" fontId="74" fillId="3" borderId="15" xfId="0" applyNumberFormat="1" applyFont="1" applyFill="1" applyBorder="1" applyAlignment="1">
      <alignment horizontal="center" vertical="center" wrapText="1"/>
    </xf>
    <xf numFmtId="0" fontId="75" fillId="0" borderId="15" xfId="0" applyFont="1" applyBorder="1" applyAlignment="1">
      <alignment horizontal="center" vertical="center"/>
    </xf>
    <xf numFmtId="164" fontId="75" fillId="0" borderId="15" xfId="0" applyNumberFormat="1" applyFont="1" applyBorder="1" applyAlignment="1">
      <alignment horizontal="center" vertical="center"/>
    </xf>
    <xf numFmtId="0" fontId="73" fillId="0" borderId="15" xfId="0" applyFont="1" applyBorder="1" applyAlignment="1">
      <alignment vertical="center"/>
    </xf>
    <xf numFmtId="0" fontId="73" fillId="3" borderId="13" xfId="0" applyFont="1" applyFill="1" applyBorder="1" applyAlignment="1">
      <alignment horizontal="center" vertical="center"/>
    </xf>
    <xf numFmtId="165" fontId="73" fillId="3" borderId="13" xfId="0" applyNumberFormat="1" applyFont="1" applyFill="1" applyBorder="1" applyAlignment="1">
      <alignment horizontal="center" vertical="center"/>
    </xf>
    <xf numFmtId="0" fontId="75" fillId="0" borderId="13" xfId="0" applyFont="1" applyBorder="1" applyAlignment="1">
      <alignment horizontal="left" vertical="center" wrapText="1"/>
    </xf>
    <xf numFmtId="0" fontId="74" fillId="3" borderId="13" xfId="0" applyFont="1" applyFill="1" applyBorder="1" applyAlignment="1">
      <alignment horizontal="center" vertical="center" wrapText="1"/>
    </xf>
    <xf numFmtId="164" fontId="74" fillId="3" borderId="13" xfId="0" applyNumberFormat="1" applyFont="1" applyFill="1" applyBorder="1" applyAlignment="1">
      <alignment horizontal="center" vertical="center" wrapText="1"/>
    </xf>
    <xf numFmtId="0" fontId="73" fillId="0" borderId="13" xfId="0" applyFont="1" applyBorder="1" applyAlignment="1">
      <alignment horizontal="center" vertical="center"/>
    </xf>
    <xf numFmtId="164" fontId="73" fillId="0" borderId="13" xfId="0" applyNumberFormat="1" applyFont="1" applyBorder="1" applyAlignment="1">
      <alignment horizontal="center" vertical="center"/>
    </xf>
    <xf numFmtId="0" fontId="73" fillId="0" borderId="13" xfId="0" applyFont="1" applyBorder="1" applyAlignment="1">
      <alignment vertical="center"/>
    </xf>
    <xf numFmtId="0" fontId="71" fillId="3" borderId="15" xfId="0" applyFont="1" applyFill="1" applyBorder="1" applyAlignment="1">
      <alignment horizontal="center" vertical="center"/>
    </xf>
    <xf numFmtId="0" fontId="71" fillId="3" borderId="15" xfId="0" applyFont="1" applyFill="1" applyBorder="1" applyAlignment="1">
      <alignment horizontal="left" vertical="center" wrapText="1"/>
    </xf>
    <xf numFmtId="164" fontId="71" fillId="3" borderId="15" xfId="0" applyNumberFormat="1" applyFont="1" applyFill="1" applyBorder="1" applyAlignment="1">
      <alignment horizontal="center" vertical="center"/>
    </xf>
    <xf numFmtId="0" fontId="71" fillId="3" borderId="13" xfId="0" applyFont="1" applyFill="1" applyBorder="1" applyAlignment="1">
      <alignment horizontal="center" vertical="center"/>
    </xf>
    <xf numFmtId="0" fontId="71" fillId="3" borderId="13" xfId="0" applyFont="1" applyFill="1" applyBorder="1" applyAlignment="1">
      <alignment horizontal="left" vertical="center" wrapText="1"/>
    </xf>
    <xf numFmtId="8" fontId="71" fillId="3" borderId="13" xfId="0" applyNumberFormat="1" applyFont="1" applyFill="1" applyBorder="1" applyAlignment="1">
      <alignment horizontal="center" vertical="center"/>
    </xf>
    <xf numFmtId="164" fontId="71" fillId="3" borderId="13" xfId="0" applyNumberFormat="1" applyFont="1" applyFill="1" applyBorder="1" applyAlignment="1">
      <alignment horizontal="center" vertical="center"/>
    </xf>
    <xf numFmtId="0" fontId="76" fillId="3" borderId="15" xfId="0" applyFont="1" applyFill="1" applyBorder="1" applyAlignment="1">
      <alignment horizontal="left" vertical="center" wrapText="1"/>
    </xf>
    <xf numFmtId="0" fontId="76" fillId="3" borderId="15" xfId="0" quotePrefix="1" applyFont="1" applyFill="1" applyBorder="1" applyAlignment="1" applyProtection="1">
      <alignment horizontal="center" vertical="center"/>
      <protection locked="0"/>
    </xf>
    <xf numFmtId="164" fontId="76" fillId="3" borderId="15" xfId="0" quotePrefix="1" applyNumberFormat="1" applyFont="1" applyFill="1" applyBorder="1" applyAlignment="1" applyProtection="1">
      <alignment horizontal="center" vertical="center"/>
      <protection locked="0"/>
    </xf>
    <xf numFmtId="0" fontId="76" fillId="3" borderId="13" xfId="0" quotePrefix="1" applyFont="1" applyFill="1" applyBorder="1" applyAlignment="1" applyProtection="1">
      <alignment horizontal="center" vertical="center"/>
      <protection locked="0"/>
    </xf>
    <xf numFmtId="0" fontId="76" fillId="0" borderId="13" xfId="0" applyFont="1" applyBorder="1" applyAlignment="1">
      <alignment horizontal="center" vertical="center" wrapText="1"/>
    </xf>
    <xf numFmtId="164" fontId="76" fillId="0" borderId="13" xfId="0" applyNumberFormat="1" applyFont="1" applyBorder="1" applyAlignment="1">
      <alignment horizontal="center" vertical="center" wrapText="1"/>
    </xf>
    <xf numFmtId="165" fontId="63" fillId="3" borderId="15" xfId="0" applyNumberFormat="1" applyFont="1" applyFill="1" applyBorder="1" applyAlignment="1">
      <alignment horizontal="center" vertical="center"/>
    </xf>
    <xf numFmtId="0" fontId="72" fillId="3" borderId="15" xfId="0" applyFont="1" applyFill="1" applyBorder="1" applyAlignment="1">
      <alignment horizontal="center" vertical="center"/>
    </xf>
    <xf numFmtId="164" fontId="72" fillId="3" borderId="15" xfId="0" applyNumberFormat="1" applyFont="1" applyFill="1" applyBorder="1" applyAlignment="1">
      <alignment horizontal="center" vertical="center"/>
    </xf>
    <xf numFmtId="165" fontId="63" fillId="3" borderId="13" xfId="0" applyNumberFormat="1" applyFont="1" applyFill="1" applyBorder="1" applyAlignment="1">
      <alignment horizontal="center" vertical="center"/>
    </xf>
    <xf numFmtId="0" fontId="72" fillId="3" borderId="13" xfId="0" applyFont="1" applyFill="1" applyBorder="1" applyAlignment="1">
      <alignment horizontal="center" vertical="center"/>
    </xf>
    <xf numFmtId="164" fontId="72" fillId="3" borderId="13" xfId="0" applyNumberFormat="1" applyFont="1" applyFill="1" applyBorder="1" applyAlignment="1">
      <alignment horizontal="center" vertical="center"/>
    </xf>
    <xf numFmtId="0" fontId="63" fillId="3" borderId="15" xfId="0" applyFont="1" applyFill="1" applyBorder="1" applyAlignment="1">
      <alignment horizontal="center" vertical="center" wrapText="1"/>
    </xf>
    <xf numFmtId="0" fontId="63" fillId="3" borderId="13" xfId="0" applyFont="1" applyFill="1" applyBorder="1" applyAlignment="1">
      <alignment horizontal="center" vertical="center" wrapText="1"/>
    </xf>
    <xf numFmtId="165" fontId="63" fillId="3" borderId="14" xfId="0" applyNumberFormat="1" applyFont="1" applyFill="1" applyBorder="1" applyAlignment="1">
      <alignment horizontal="center" vertical="center"/>
    </xf>
    <xf numFmtId="0" fontId="58" fillId="3" borderId="17" xfId="0" applyFont="1" applyFill="1" applyBorder="1" applyAlignment="1">
      <alignment horizontal="center" vertical="center"/>
    </xf>
    <xf numFmtId="0" fontId="76" fillId="3" borderId="15" xfId="0" applyFont="1" applyFill="1" applyBorder="1" applyAlignment="1">
      <alignment horizontal="center" vertical="center"/>
    </xf>
    <xf numFmtId="0" fontId="76" fillId="0" borderId="15" xfId="0" applyFont="1" applyBorder="1" applyAlignment="1">
      <alignment horizontal="left" vertical="center" wrapText="1"/>
    </xf>
    <xf numFmtId="0" fontId="72" fillId="0" borderId="18" xfId="0" applyFont="1" applyBorder="1" applyAlignment="1">
      <alignment horizontal="center" vertical="center" wrapText="1"/>
    </xf>
    <xf numFmtId="0" fontId="72" fillId="0" borderId="0" xfId="0" applyFont="1" applyAlignment="1">
      <alignment horizontal="left" vertical="center" wrapText="1"/>
    </xf>
    <xf numFmtId="0" fontId="63" fillId="14" borderId="13" xfId="0" applyFont="1" applyFill="1" applyBorder="1" applyAlignment="1">
      <alignment horizontal="center" vertical="center"/>
    </xf>
    <xf numFmtId="165" fontId="63" fillId="14" borderId="13" xfId="0" applyNumberFormat="1" applyFont="1" applyFill="1" applyBorder="1" applyAlignment="1">
      <alignment horizontal="center" vertical="center"/>
    </xf>
    <xf numFmtId="0" fontId="58" fillId="14" borderId="13" xfId="0" applyFont="1" applyFill="1" applyBorder="1" applyAlignment="1">
      <alignment horizontal="center" vertical="center"/>
    </xf>
    <xf numFmtId="0" fontId="58" fillId="14" borderId="13" xfId="0" applyFont="1" applyFill="1" applyBorder="1" applyAlignment="1">
      <alignment horizontal="left" vertical="center"/>
    </xf>
    <xf numFmtId="0" fontId="72" fillId="14" borderId="13" xfId="0" applyFont="1" applyFill="1" applyBorder="1" applyAlignment="1">
      <alignment horizontal="center" vertical="center"/>
    </xf>
    <xf numFmtId="0" fontId="72" fillId="14" borderId="13" xfId="0" applyFont="1" applyFill="1" applyBorder="1" applyAlignment="1">
      <alignment horizontal="left" vertical="center" wrapText="1"/>
    </xf>
    <xf numFmtId="0" fontId="59" fillId="14" borderId="13" xfId="0" applyFont="1" applyFill="1" applyBorder="1" applyAlignment="1">
      <alignment horizontal="center" vertical="center" wrapText="1"/>
    </xf>
    <xf numFmtId="164" fontId="59" fillId="14" borderId="13" xfId="0" applyNumberFormat="1" applyFont="1" applyFill="1" applyBorder="1" applyAlignment="1">
      <alignment horizontal="center" vertical="center" wrapText="1"/>
    </xf>
    <xf numFmtId="0" fontId="60" fillId="14" borderId="13" xfId="0" applyFont="1" applyFill="1" applyBorder="1" applyAlignment="1">
      <alignment horizontal="center" vertical="center" wrapText="1"/>
    </xf>
    <xf numFmtId="0" fontId="83" fillId="3" borderId="2" xfId="0" applyFont="1" applyFill="1" applyBorder="1" applyAlignment="1">
      <alignment horizontal="center" vertical="center"/>
    </xf>
    <xf numFmtId="0" fontId="58" fillId="3" borderId="14" xfId="0" applyFont="1" applyFill="1" applyBorder="1" applyAlignment="1">
      <alignment vertical="center"/>
    </xf>
    <xf numFmtId="0" fontId="58" fillId="3" borderId="2" xfId="0" applyFont="1" applyFill="1" applyBorder="1" applyAlignment="1">
      <alignment vertical="center"/>
    </xf>
    <xf numFmtId="0" fontId="58" fillId="3" borderId="15" xfId="0" applyFont="1" applyFill="1" applyBorder="1" applyAlignment="1">
      <alignment vertical="center"/>
    </xf>
    <xf numFmtId="0" fontId="58" fillId="3" borderId="13" xfId="0" applyFont="1" applyFill="1" applyBorder="1" applyAlignment="1">
      <alignment vertical="center"/>
    </xf>
    <xf numFmtId="0" fontId="0" fillId="0" borderId="0" xfId="0" applyAlignment="1">
      <alignment horizontal="center" vertical="center"/>
    </xf>
    <xf numFmtId="164" fontId="0" fillId="0" borderId="0" xfId="0" applyNumberFormat="1" applyAlignment="1">
      <alignment horizontal="center" vertical="center"/>
    </xf>
    <xf numFmtId="0" fontId="65" fillId="4" borderId="5" xfId="0" applyFont="1" applyFill="1" applyBorder="1" applyAlignment="1">
      <alignment horizontal="center" vertical="center"/>
    </xf>
    <xf numFmtId="0" fontId="64" fillId="3" borderId="2" xfId="0" applyFont="1" applyFill="1" applyBorder="1" applyAlignment="1">
      <alignment horizontal="center" vertical="center"/>
    </xf>
    <xf numFmtId="0" fontId="58" fillId="0" borderId="15" xfId="0" applyFont="1" applyBorder="1" applyAlignment="1">
      <alignment horizontal="center" vertical="center"/>
    </xf>
    <xf numFmtId="0" fontId="58" fillId="0" borderId="15" xfId="0" applyFont="1" applyBorder="1" applyAlignment="1">
      <alignment horizontal="center" vertical="center" wrapText="1"/>
    </xf>
    <xf numFmtId="0" fontId="49" fillId="0" borderId="0" xfId="0" applyFont="1" applyAlignment="1">
      <alignment horizontal="left" vertical="center"/>
    </xf>
    <xf numFmtId="0" fontId="0" fillId="0" borderId="0" xfId="0" applyAlignment="1">
      <alignment horizontal="left" vertical="center"/>
    </xf>
    <xf numFmtId="0" fontId="49" fillId="0" borderId="0" xfId="0" applyFont="1" applyAlignment="1">
      <alignment horizontal="center" vertical="center"/>
    </xf>
    <xf numFmtId="0" fontId="57" fillId="0" borderId="0" xfId="0" applyFont="1" applyAlignment="1">
      <alignment horizontal="left"/>
    </xf>
    <xf numFmtId="0" fontId="84" fillId="4" borderId="4" xfId="0" applyFont="1" applyFill="1" applyBorder="1" applyAlignment="1">
      <alignment horizontal="center" vertical="center" wrapText="1"/>
    </xf>
    <xf numFmtId="164" fontId="84" fillId="4" borderId="4" xfId="0" applyNumberFormat="1" applyFont="1" applyFill="1" applyBorder="1" applyAlignment="1">
      <alignment horizontal="center" vertical="center" wrapText="1"/>
    </xf>
    <xf numFmtId="0" fontId="84" fillId="4" borderId="10" xfId="0" applyFont="1" applyFill="1" applyBorder="1" applyAlignment="1">
      <alignment horizontal="center" vertical="center" wrapText="1"/>
    </xf>
    <xf numFmtId="165" fontId="84" fillId="4" borderId="4" xfId="0" applyNumberFormat="1" applyFont="1" applyFill="1" applyBorder="1" applyAlignment="1">
      <alignment horizontal="center" vertical="center" wrapText="1"/>
    </xf>
    <xf numFmtId="44" fontId="84" fillId="4" borderId="4" xfId="4" applyFont="1" applyFill="1" applyBorder="1" applyAlignment="1">
      <alignment horizontal="center" vertical="center" wrapText="1"/>
    </xf>
    <xf numFmtId="0" fontId="84" fillId="4" borderId="6" xfId="0" applyFont="1" applyFill="1" applyBorder="1" applyAlignment="1">
      <alignment horizontal="left" vertical="center" wrapText="1"/>
    </xf>
    <xf numFmtId="0" fontId="85" fillId="4" borderId="5" xfId="0" applyFont="1" applyFill="1" applyBorder="1" applyAlignment="1">
      <alignment vertical="center"/>
    </xf>
    <xf numFmtId="0" fontId="61" fillId="0" borderId="0" xfId="0" applyFont="1"/>
    <xf numFmtId="0" fontId="61" fillId="0" borderId="2" xfId="0" applyFont="1" applyBorder="1" applyAlignment="1">
      <alignment horizontal="center"/>
    </xf>
    <xf numFmtId="164" fontId="61" fillId="0" borderId="2" xfId="0" applyNumberFormat="1" applyFont="1" applyBorder="1" applyAlignment="1">
      <alignment horizontal="center"/>
    </xf>
    <xf numFmtId="0" fontId="61" fillId="0" borderId="2" xfId="0" applyFont="1" applyBorder="1"/>
    <xf numFmtId="165" fontId="61" fillId="0" borderId="2" xfId="0" applyNumberFormat="1" applyFont="1" applyBorder="1" applyAlignment="1">
      <alignment horizontal="center"/>
    </xf>
    <xf numFmtId="44" fontId="61" fillId="0" borderId="2" xfId="4" applyFont="1" applyBorder="1" applyAlignment="1">
      <alignment horizontal="center"/>
    </xf>
    <xf numFmtId="0" fontId="61" fillId="0" borderId="2" xfId="0" applyFont="1" applyBorder="1" applyAlignment="1">
      <alignment horizontal="center" vertical="center"/>
    </xf>
    <xf numFmtId="0" fontId="61" fillId="0" borderId="2" xfId="0" applyFont="1" applyBorder="1" applyAlignment="1">
      <alignment vertical="center"/>
    </xf>
    <xf numFmtId="164" fontId="61" fillId="0" borderId="2" xfId="0" applyNumberFormat="1" applyFont="1" applyBorder="1" applyAlignment="1">
      <alignment horizontal="center" vertical="center"/>
    </xf>
    <xf numFmtId="0" fontId="61" fillId="0" borderId="2" xfId="0" applyFont="1" applyBorder="1" applyAlignment="1">
      <alignment vertical="center" wrapText="1"/>
    </xf>
    <xf numFmtId="44" fontId="61" fillId="0" borderId="2" xfId="4" applyFont="1" applyBorder="1" applyAlignment="1">
      <alignment horizontal="center" vertical="center"/>
    </xf>
    <xf numFmtId="0" fontId="61" fillId="0" borderId="11" xfId="0" applyFont="1" applyBorder="1" applyAlignment="1">
      <alignment horizontal="center" vertical="center"/>
    </xf>
    <xf numFmtId="164" fontId="61" fillId="0" borderId="11" xfId="0" applyNumberFormat="1" applyFont="1" applyBorder="1" applyAlignment="1">
      <alignment horizontal="center" vertical="center"/>
    </xf>
    <xf numFmtId="165" fontId="61" fillId="0" borderId="11" xfId="0" applyNumberFormat="1" applyFont="1" applyBorder="1" applyAlignment="1">
      <alignment horizontal="center" vertical="center"/>
    </xf>
    <xf numFmtId="44" fontId="61" fillId="0" borderId="11" xfId="4" applyFont="1" applyBorder="1" applyAlignment="1">
      <alignment horizontal="center" vertical="center"/>
    </xf>
    <xf numFmtId="0" fontId="61" fillId="0" borderId="0" xfId="0" applyFont="1" applyAlignment="1">
      <alignment horizontal="center" vertical="center"/>
    </xf>
    <xf numFmtId="164" fontId="61" fillId="0" borderId="0" xfId="0" applyNumberFormat="1" applyFont="1" applyAlignment="1">
      <alignment horizontal="center"/>
    </xf>
    <xf numFmtId="0" fontId="61" fillId="0" borderId="0" xfId="0" applyFont="1" applyAlignment="1">
      <alignment horizontal="center"/>
    </xf>
    <xf numFmtId="165" fontId="61" fillId="0" borderId="0" xfId="0" applyNumberFormat="1" applyFont="1" applyAlignment="1">
      <alignment horizontal="center"/>
    </xf>
    <xf numFmtId="44" fontId="61" fillId="0" borderId="0" xfId="4" applyFont="1"/>
    <xf numFmtId="0" fontId="74" fillId="3" borderId="15" xfId="0" applyFont="1" applyFill="1" applyBorder="1" applyAlignment="1">
      <alignment horizontal="left" vertical="center" wrapText="1"/>
    </xf>
    <xf numFmtId="0" fontId="74" fillId="3" borderId="2" xfId="0" applyFont="1" applyFill="1" applyBorder="1" applyAlignment="1">
      <alignment horizontal="left" vertical="center" wrapText="1"/>
    </xf>
    <xf numFmtId="0" fontId="74" fillId="3" borderId="13" xfId="0" applyFont="1" applyFill="1" applyBorder="1" applyAlignment="1">
      <alignment horizontal="left" vertical="center" wrapText="1"/>
    </xf>
    <xf numFmtId="0" fontId="59" fillId="14" borderId="2" xfId="0" applyFont="1" applyFill="1" applyBorder="1" applyAlignment="1">
      <alignment horizontal="left" vertical="center" wrapText="1"/>
    </xf>
    <xf numFmtId="0" fontId="59" fillId="14" borderId="13" xfId="0" applyFont="1" applyFill="1" applyBorder="1" applyAlignment="1">
      <alignment horizontal="left" vertical="center" wrapText="1"/>
    </xf>
    <xf numFmtId="0" fontId="86" fillId="19" borderId="19" xfId="0" applyFont="1" applyFill="1" applyBorder="1"/>
    <xf numFmtId="0" fontId="87" fillId="19" borderId="19" xfId="0" applyFont="1" applyFill="1" applyBorder="1"/>
    <xf numFmtId="0" fontId="65" fillId="4" borderId="3" xfId="0" applyFont="1" applyFill="1" applyBorder="1" applyAlignment="1">
      <alignment vertical="center"/>
    </xf>
    <xf numFmtId="0" fontId="65" fillId="4" borderId="0" xfId="0" applyFont="1" applyFill="1" applyAlignment="1">
      <alignment vertical="center"/>
    </xf>
    <xf numFmtId="0" fontId="61" fillId="0" borderId="3" xfId="0" applyFont="1" applyBorder="1" applyAlignment="1">
      <alignment vertical="center"/>
    </xf>
    <xf numFmtId="0" fontId="85" fillId="4" borderId="0" xfId="0" applyFont="1" applyFill="1" applyAlignment="1">
      <alignment vertical="center"/>
    </xf>
    <xf numFmtId="0" fontId="0" fillId="4" borderId="0" xfId="0" applyFill="1"/>
    <xf numFmtId="0" fontId="52" fillId="0" borderId="0" xfId="0" applyFont="1"/>
    <xf numFmtId="0" fontId="45" fillId="0" borderId="0" xfId="0" applyFont="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37" xfId="0" applyBorder="1" applyAlignment="1">
      <alignment horizontal="center" vertical="center"/>
    </xf>
    <xf numFmtId="0" fontId="0" fillId="0" borderId="38" xfId="0" applyBorder="1" applyAlignment="1">
      <alignment horizontal="center" vertical="center"/>
    </xf>
    <xf numFmtId="0" fontId="45" fillId="0" borderId="0" xfId="0" applyFont="1" applyAlignment="1">
      <alignment horizontal="left"/>
    </xf>
    <xf numFmtId="167" fontId="59" fillId="3" borderId="2" xfId="4" applyNumberFormat="1" applyFont="1" applyFill="1" applyBorder="1" applyAlignment="1">
      <alignment horizontal="center" vertical="center" wrapText="1"/>
    </xf>
    <xf numFmtId="44" fontId="59" fillId="3" borderId="2" xfId="4" applyFont="1" applyFill="1" applyBorder="1" applyAlignment="1">
      <alignment horizontal="center" vertical="center" wrapText="1"/>
    </xf>
    <xf numFmtId="167" fontId="59" fillId="3" borderId="13" xfId="4" applyNumberFormat="1" applyFont="1" applyFill="1" applyBorder="1" applyAlignment="1">
      <alignment horizontal="center" vertical="center" wrapText="1"/>
    </xf>
    <xf numFmtId="44" fontId="59" fillId="3" borderId="13" xfId="4" applyFont="1" applyFill="1" applyBorder="1" applyAlignment="1">
      <alignment horizontal="center" vertical="center" wrapText="1"/>
    </xf>
    <xf numFmtId="167" fontId="59" fillId="3" borderId="15" xfId="4" applyNumberFormat="1" applyFont="1" applyFill="1" applyBorder="1" applyAlignment="1">
      <alignment horizontal="center" vertical="center" wrapText="1"/>
    </xf>
    <xf numFmtId="44" fontId="59" fillId="3" borderId="15" xfId="4" applyFont="1" applyFill="1" applyBorder="1" applyAlignment="1">
      <alignment horizontal="center" vertical="center" wrapText="1"/>
    </xf>
    <xf numFmtId="167" fontId="59" fillId="3" borderId="14" xfId="4" applyNumberFormat="1" applyFont="1" applyFill="1" applyBorder="1" applyAlignment="1">
      <alignment horizontal="center" vertical="center" wrapText="1"/>
    </xf>
    <xf numFmtId="44" fontId="59" fillId="3" borderId="14" xfId="4" applyFont="1" applyFill="1" applyBorder="1" applyAlignment="1">
      <alignment horizontal="center" vertical="center" wrapText="1"/>
    </xf>
    <xf numFmtId="167" fontId="75" fillId="0" borderId="15" xfId="4" applyNumberFormat="1" applyFont="1" applyBorder="1" applyAlignment="1">
      <alignment horizontal="center" vertical="center"/>
    </xf>
    <xf numFmtId="44" fontId="75" fillId="0" borderId="15" xfId="4" applyFont="1" applyBorder="1" applyAlignment="1">
      <alignment horizontal="center" vertical="center"/>
    </xf>
    <xf numFmtId="167" fontId="75" fillId="0" borderId="2" xfId="4" applyNumberFormat="1" applyFont="1" applyBorder="1" applyAlignment="1">
      <alignment horizontal="center" vertical="center"/>
    </xf>
    <xf numFmtId="44" fontId="75" fillId="0" borderId="2" xfId="4" applyFont="1" applyBorder="1" applyAlignment="1">
      <alignment horizontal="center" vertical="center"/>
    </xf>
    <xf numFmtId="167" fontId="73" fillId="0" borderId="2" xfId="4" applyNumberFormat="1" applyFont="1" applyBorder="1" applyAlignment="1">
      <alignment horizontal="center" vertical="center"/>
    </xf>
    <xf numFmtId="44" fontId="73" fillId="0" borderId="2" xfId="4" applyFont="1" applyBorder="1" applyAlignment="1">
      <alignment horizontal="center" vertical="center"/>
    </xf>
    <xf numFmtId="167" fontId="73" fillId="0" borderId="13" xfId="4" applyNumberFormat="1" applyFont="1" applyBorder="1" applyAlignment="1">
      <alignment horizontal="center" vertical="center"/>
    </xf>
    <xf numFmtId="44" fontId="73" fillId="0" borderId="13" xfId="4" applyFont="1" applyBorder="1" applyAlignment="1">
      <alignment horizontal="center" vertical="center"/>
    </xf>
    <xf numFmtId="167" fontId="71" fillId="3" borderId="15" xfId="4" applyNumberFormat="1" applyFont="1" applyFill="1" applyBorder="1" applyAlignment="1">
      <alignment horizontal="center" vertical="center"/>
    </xf>
    <xf numFmtId="44" fontId="71" fillId="3" borderId="15" xfId="4" applyFont="1" applyFill="1" applyBorder="1" applyAlignment="1">
      <alignment horizontal="center" vertical="center"/>
    </xf>
    <xf numFmtId="167" fontId="71" fillId="3" borderId="2" xfId="4" applyNumberFormat="1" applyFont="1" applyFill="1" applyBorder="1" applyAlignment="1">
      <alignment horizontal="center" vertical="center"/>
    </xf>
    <xf numFmtId="44" fontId="71" fillId="3" borderId="2" xfId="4" applyFont="1" applyFill="1" applyBorder="1" applyAlignment="1">
      <alignment horizontal="center" vertical="center"/>
    </xf>
    <xf numFmtId="167" fontId="71" fillId="3" borderId="13" xfId="4" applyNumberFormat="1" applyFont="1" applyFill="1" applyBorder="1" applyAlignment="1">
      <alignment horizontal="center" vertical="center"/>
    </xf>
    <xf numFmtId="44" fontId="71" fillId="3" borderId="13" xfId="4" applyFont="1" applyFill="1" applyBorder="1" applyAlignment="1">
      <alignment horizontal="center" vertical="center"/>
    </xf>
    <xf numFmtId="167" fontId="76" fillId="3" borderId="15" xfId="4" quotePrefix="1" applyNumberFormat="1" applyFont="1" applyFill="1" applyBorder="1" applyAlignment="1" applyProtection="1">
      <alignment horizontal="center" vertical="center"/>
      <protection locked="0"/>
    </xf>
    <xf numFmtId="44" fontId="76" fillId="3" borderId="15" xfId="4" quotePrefix="1" applyFont="1" applyFill="1" applyBorder="1" applyAlignment="1" applyProtection="1">
      <alignment horizontal="center" vertical="center"/>
      <protection locked="0"/>
    </xf>
    <xf numFmtId="167" fontId="76" fillId="3" borderId="2" xfId="4" applyNumberFormat="1" applyFont="1" applyFill="1" applyBorder="1" applyAlignment="1">
      <alignment horizontal="center" vertical="center" wrapText="1"/>
    </xf>
    <xf numFmtId="44" fontId="76" fillId="3" borderId="2" xfId="4" applyFont="1" applyFill="1" applyBorder="1" applyAlignment="1">
      <alignment horizontal="center" vertical="center" wrapText="1"/>
    </xf>
    <xf numFmtId="167" fontId="72" fillId="3" borderId="2" xfId="4" applyNumberFormat="1" applyFont="1" applyFill="1" applyBorder="1" applyAlignment="1">
      <alignment horizontal="center" vertical="center" wrapText="1"/>
    </xf>
    <xf numFmtId="44" fontId="72" fillId="3" borderId="2" xfId="4" applyFont="1" applyFill="1" applyBorder="1" applyAlignment="1">
      <alignment horizontal="center" vertical="center" wrapText="1"/>
    </xf>
    <xf numFmtId="167" fontId="78" fillId="3" borderId="2" xfId="4" quotePrefix="1" applyNumberFormat="1" applyFont="1" applyFill="1" applyBorder="1" applyAlignment="1" applyProtection="1">
      <alignment horizontal="center" vertical="center"/>
      <protection locked="0"/>
    </xf>
    <xf numFmtId="44" fontId="78" fillId="3" borderId="2" xfId="4" quotePrefix="1" applyFont="1" applyFill="1" applyBorder="1" applyAlignment="1" applyProtection="1">
      <alignment horizontal="center" vertical="center"/>
      <protection locked="0"/>
    </xf>
    <xf numFmtId="167" fontId="76" fillId="3" borderId="2" xfId="4" quotePrefix="1" applyNumberFormat="1" applyFont="1" applyFill="1" applyBorder="1" applyAlignment="1" applyProtection="1">
      <alignment horizontal="center" vertical="center"/>
      <protection locked="0"/>
    </xf>
    <xf numFmtId="44" fontId="76" fillId="3" borderId="2" xfId="4" quotePrefix="1" applyFont="1" applyFill="1" applyBorder="1" applyAlignment="1" applyProtection="1">
      <alignment horizontal="center" vertical="center"/>
      <protection locked="0"/>
    </xf>
    <xf numFmtId="167" fontId="76" fillId="0" borderId="13" xfId="4" applyNumberFormat="1" applyFont="1" applyBorder="1" applyAlignment="1">
      <alignment horizontal="center" vertical="center" wrapText="1"/>
    </xf>
    <xf numFmtId="44" fontId="76" fillId="0" borderId="13" xfId="4" applyFont="1" applyBorder="1" applyAlignment="1">
      <alignment horizontal="center" vertical="center" wrapText="1"/>
    </xf>
    <xf numFmtId="167" fontId="72" fillId="3" borderId="15" xfId="4" applyNumberFormat="1" applyFont="1" applyFill="1" applyBorder="1" applyAlignment="1">
      <alignment horizontal="center" vertical="center"/>
    </xf>
    <xf numFmtId="44" fontId="72" fillId="3" borderId="15" xfId="4" applyFont="1" applyFill="1" applyBorder="1" applyAlignment="1">
      <alignment horizontal="center" vertical="center"/>
    </xf>
    <xf numFmtId="167" fontId="72" fillId="3" borderId="2" xfId="4" applyNumberFormat="1" applyFont="1" applyFill="1" applyBorder="1" applyAlignment="1">
      <alignment horizontal="center" vertical="center"/>
    </xf>
    <xf numFmtId="44" fontId="72" fillId="3" borderId="2" xfId="4" applyFont="1" applyFill="1" applyBorder="1" applyAlignment="1">
      <alignment horizontal="center" vertical="center"/>
    </xf>
    <xf numFmtId="167" fontId="72" fillId="3" borderId="13" xfId="4" applyNumberFormat="1" applyFont="1" applyFill="1" applyBorder="1" applyAlignment="1">
      <alignment horizontal="center" vertical="center"/>
    </xf>
    <xf numFmtId="44" fontId="72" fillId="3" borderId="13" xfId="4" applyFont="1" applyFill="1" applyBorder="1" applyAlignment="1">
      <alignment horizontal="center" vertical="center"/>
    </xf>
    <xf numFmtId="167" fontId="59" fillId="14" borderId="2" xfId="4" applyNumberFormat="1" applyFont="1" applyFill="1" applyBorder="1" applyAlignment="1">
      <alignment horizontal="center" vertical="center" wrapText="1"/>
    </xf>
    <xf numFmtId="44" fontId="59" fillId="14" borderId="2" xfId="4" applyFont="1" applyFill="1" applyBorder="1" applyAlignment="1">
      <alignment horizontal="center" vertical="center" wrapText="1"/>
    </xf>
    <xf numFmtId="167" fontId="59" fillId="14" borderId="13" xfId="4" applyNumberFormat="1" applyFont="1" applyFill="1" applyBorder="1" applyAlignment="1">
      <alignment horizontal="center" vertical="center" wrapText="1"/>
    </xf>
    <xf numFmtId="44" fontId="59" fillId="14" borderId="13" xfId="4" applyFont="1" applyFill="1" applyBorder="1" applyAlignment="1">
      <alignment horizontal="center" vertical="center" wrapText="1"/>
    </xf>
    <xf numFmtId="167" fontId="76" fillId="3" borderId="2" xfId="4" applyNumberFormat="1" applyFont="1" applyFill="1" applyBorder="1" applyAlignment="1">
      <alignment horizontal="center" vertical="center"/>
    </xf>
    <xf numFmtId="44" fontId="76" fillId="3" borderId="2" xfId="4" applyFont="1" applyFill="1" applyBorder="1" applyAlignment="1">
      <alignment horizontal="center" vertical="center"/>
    </xf>
    <xf numFmtId="167" fontId="0" fillId="0" borderId="0" xfId="0" applyNumberFormat="1" applyAlignment="1">
      <alignment horizontal="center"/>
    </xf>
    <xf numFmtId="0" fontId="69" fillId="0" borderId="42" xfId="0" applyFont="1" applyBorder="1" applyAlignment="1">
      <alignment horizontal="center" vertical="top" wrapText="1"/>
    </xf>
    <xf numFmtId="0" fontId="85" fillId="4" borderId="3" xfId="0" applyFont="1" applyFill="1" applyBorder="1" applyAlignment="1">
      <alignment vertical="center"/>
    </xf>
    <xf numFmtId="167" fontId="62" fillId="4" borderId="8" xfId="0" applyNumberFormat="1" applyFont="1" applyFill="1" applyBorder="1" applyAlignment="1">
      <alignment horizontal="center" vertical="center" wrapText="1"/>
    </xf>
    <xf numFmtId="165" fontId="63" fillId="3" borderId="11" xfId="0" applyNumberFormat="1" applyFont="1" applyFill="1" applyBorder="1" applyAlignment="1">
      <alignment horizontal="center" vertical="center"/>
    </xf>
    <xf numFmtId="0" fontId="58" fillId="3" borderId="11" xfId="0" applyFont="1" applyFill="1" applyBorder="1" applyAlignment="1">
      <alignment horizontal="left" vertical="center"/>
    </xf>
    <xf numFmtId="0" fontId="59" fillId="3" borderId="11" xfId="0" applyFont="1" applyFill="1" applyBorder="1" applyAlignment="1">
      <alignment horizontal="left" vertical="center" wrapText="1"/>
    </xf>
    <xf numFmtId="0" fontId="59" fillId="3" borderId="11" xfId="0" applyFont="1" applyFill="1" applyBorder="1" applyAlignment="1">
      <alignment horizontal="center" vertical="center" wrapText="1"/>
    </xf>
    <xf numFmtId="164" fontId="59" fillId="3" borderId="11" xfId="0" applyNumberFormat="1" applyFont="1" applyFill="1" applyBorder="1" applyAlignment="1">
      <alignment horizontal="center" vertical="center" wrapText="1"/>
    </xf>
    <xf numFmtId="0" fontId="60" fillId="3" borderId="11" xfId="0" applyFont="1" applyFill="1" applyBorder="1" applyAlignment="1">
      <alignment horizontal="center" vertical="center" wrapText="1"/>
    </xf>
    <xf numFmtId="167" fontId="59" fillId="3" borderId="11" xfId="4" applyNumberFormat="1" applyFont="1" applyFill="1" applyBorder="1" applyAlignment="1">
      <alignment horizontal="center" vertical="center" wrapText="1"/>
    </xf>
    <xf numFmtId="44" fontId="59" fillId="3" borderId="11" xfId="4" applyFont="1" applyFill="1" applyBorder="1" applyAlignment="1">
      <alignment horizontal="center" vertical="center" wrapText="1"/>
    </xf>
    <xf numFmtId="0" fontId="58" fillId="3" borderId="11" xfId="0" applyFont="1" applyFill="1" applyBorder="1" applyAlignment="1">
      <alignment vertical="center"/>
    </xf>
    <xf numFmtId="0" fontId="58" fillId="2" borderId="15" xfId="0" applyFont="1" applyFill="1" applyBorder="1" applyAlignment="1">
      <alignment horizontal="center" vertical="center"/>
    </xf>
    <xf numFmtId="0" fontId="58" fillId="2" borderId="13" xfId="0" applyFont="1" applyFill="1" applyBorder="1" applyAlignment="1">
      <alignment horizontal="center" vertical="center"/>
    </xf>
    <xf numFmtId="0" fontId="71" fillId="2" borderId="15" xfId="0" applyFont="1" applyFill="1" applyBorder="1" applyAlignment="1">
      <alignment horizontal="center" vertical="center"/>
    </xf>
    <xf numFmtId="0" fontId="71" fillId="2" borderId="2" xfId="0" applyFont="1" applyFill="1" applyBorder="1" applyAlignment="1">
      <alignment horizontal="center" vertical="center"/>
    </xf>
    <xf numFmtId="0" fontId="71" fillId="2" borderId="13" xfId="0" applyFont="1" applyFill="1" applyBorder="1" applyAlignment="1">
      <alignment horizontal="center" vertical="center"/>
    </xf>
    <xf numFmtId="0" fontId="58" fillId="3" borderId="2" xfId="0" applyFont="1" applyFill="1" applyBorder="1" applyAlignment="1">
      <alignment horizontal="center" vertical="center" wrapText="1"/>
    </xf>
    <xf numFmtId="0" fontId="58" fillId="3" borderId="13" xfId="0" applyFont="1" applyFill="1" applyBorder="1" applyAlignment="1">
      <alignment horizontal="center" vertical="center" wrapText="1"/>
    </xf>
    <xf numFmtId="0" fontId="58" fillId="3" borderId="15" xfId="0" applyFont="1" applyFill="1" applyBorder="1" applyAlignment="1">
      <alignment horizontal="center" vertical="center" wrapText="1"/>
    </xf>
    <xf numFmtId="0" fontId="58" fillId="3" borderId="14" xfId="0" applyFont="1" applyFill="1" applyBorder="1" applyAlignment="1">
      <alignment horizontal="center" vertical="center" wrapText="1"/>
    </xf>
    <xf numFmtId="0" fontId="73" fillId="3" borderId="2" xfId="0" applyFont="1" applyFill="1" applyBorder="1" applyAlignment="1">
      <alignment horizontal="center" vertical="center" wrapText="1"/>
    </xf>
    <xf numFmtId="0" fontId="58" fillId="14" borderId="2" xfId="0" applyFont="1" applyFill="1" applyBorder="1" applyAlignment="1">
      <alignment horizontal="center" vertical="center" wrapText="1"/>
    </xf>
    <xf numFmtId="0" fontId="58" fillId="14" borderId="13" xfId="0" applyFont="1" applyFill="1" applyBorder="1" applyAlignment="1">
      <alignment horizontal="center" vertical="center" wrapText="1"/>
    </xf>
    <xf numFmtId="0" fontId="58" fillId="3" borderId="11" xfId="0" applyFont="1" applyFill="1" applyBorder="1" applyAlignment="1">
      <alignment horizontal="center" vertical="center" wrapText="1"/>
    </xf>
    <xf numFmtId="0" fontId="58" fillId="2" borderId="2" xfId="0" applyFont="1" applyFill="1" applyBorder="1" applyAlignment="1">
      <alignment horizontal="left" vertical="center"/>
    </xf>
    <xf numFmtId="0" fontId="58" fillId="2" borderId="2" xfId="0" applyFont="1" applyFill="1" applyBorder="1" applyAlignment="1">
      <alignment horizontal="center" vertical="center" wrapText="1"/>
    </xf>
    <xf numFmtId="0" fontId="72" fillId="2" borderId="2" xfId="0" applyFont="1" applyFill="1" applyBorder="1" applyAlignment="1">
      <alignment horizontal="center" vertical="center"/>
    </xf>
    <xf numFmtId="0" fontId="72" fillId="2" borderId="2" xfId="0" applyFont="1" applyFill="1" applyBorder="1" applyAlignment="1">
      <alignment horizontal="left" vertical="center" wrapText="1"/>
    </xf>
    <xf numFmtId="0" fontId="76" fillId="2" borderId="2" xfId="0" applyFont="1" applyFill="1" applyBorder="1" applyAlignment="1">
      <alignment horizontal="center" vertical="center" wrapText="1"/>
    </xf>
    <xf numFmtId="0" fontId="76" fillId="2" borderId="2" xfId="0" applyFont="1" applyFill="1" applyBorder="1" applyAlignment="1">
      <alignment horizontal="center" vertical="center"/>
    </xf>
    <xf numFmtId="0" fontId="58" fillId="2" borderId="13" xfId="0" applyFont="1" applyFill="1" applyBorder="1" applyAlignment="1">
      <alignment horizontal="left" vertical="center"/>
    </xf>
    <xf numFmtId="0" fontId="58" fillId="2" borderId="13" xfId="0" applyFont="1" applyFill="1" applyBorder="1" applyAlignment="1">
      <alignment horizontal="center" vertical="center" wrapText="1"/>
    </xf>
    <xf numFmtId="0" fontId="58" fillId="2" borderId="15" xfId="0" applyFont="1" applyFill="1" applyBorder="1" applyAlignment="1">
      <alignment horizontal="left" vertical="center"/>
    </xf>
    <xf numFmtId="0" fontId="58" fillId="2" borderId="15" xfId="0" applyFont="1" applyFill="1" applyBorder="1" applyAlignment="1">
      <alignment horizontal="center" vertical="center" wrapText="1"/>
    </xf>
    <xf numFmtId="0" fontId="58" fillId="2" borderId="2" xfId="0" applyFont="1" applyFill="1" applyBorder="1" applyAlignment="1">
      <alignment horizontal="left" vertical="center" wrapText="1"/>
    </xf>
    <xf numFmtId="0" fontId="58" fillId="2" borderId="13" xfId="3" applyFont="1" applyFill="1" applyBorder="1" applyAlignment="1">
      <alignment horizontal="center" vertical="center"/>
    </xf>
    <xf numFmtId="0" fontId="58" fillId="3" borderId="2" xfId="1" applyFont="1" applyFill="1" applyBorder="1" applyAlignment="1">
      <alignment horizontal="center" vertical="center"/>
    </xf>
    <xf numFmtId="0" fontId="59" fillId="3" borderId="2" xfId="1" applyFont="1" applyFill="1" applyBorder="1" applyAlignment="1">
      <alignment horizontal="left" vertical="center" wrapText="1"/>
    </xf>
    <xf numFmtId="0" fontId="60" fillId="3" borderId="2" xfId="1" applyFont="1" applyFill="1" applyBorder="1" applyAlignment="1">
      <alignment horizontal="center" vertical="center" wrapText="1"/>
    </xf>
    <xf numFmtId="0" fontId="59" fillId="3" borderId="2" xfId="1" applyFont="1" applyFill="1" applyBorder="1" applyAlignment="1">
      <alignment horizontal="center" vertical="center" wrapText="1"/>
    </xf>
    <xf numFmtId="0" fontId="73" fillId="2" borderId="2" xfId="0" applyFont="1" applyFill="1" applyBorder="1" applyAlignment="1">
      <alignment horizontal="center" vertical="center" wrapText="1"/>
    </xf>
    <xf numFmtId="0" fontId="58" fillId="2" borderId="14" xfId="0" applyFont="1" applyFill="1" applyBorder="1" applyAlignment="1">
      <alignment horizontal="center" vertical="center" wrapText="1"/>
    </xf>
    <xf numFmtId="0" fontId="63" fillId="3" borderId="3" xfId="0" applyFont="1" applyFill="1" applyBorder="1" applyAlignment="1">
      <alignment horizontal="center" vertical="center"/>
    </xf>
    <xf numFmtId="0" fontId="63" fillId="3" borderId="23" xfId="0" applyFont="1" applyFill="1" applyBorder="1" applyAlignment="1">
      <alignment horizontal="center" vertical="center"/>
    </xf>
    <xf numFmtId="0" fontId="58" fillId="3" borderId="3" xfId="0" applyFont="1" applyFill="1" applyBorder="1" applyAlignment="1">
      <alignment horizontal="center" vertical="center"/>
    </xf>
    <xf numFmtId="0" fontId="58" fillId="3" borderId="23" xfId="0" applyFont="1" applyFill="1" applyBorder="1" applyAlignment="1">
      <alignment horizontal="center" vertical="center"/>
    </xf>
    <xf numFmtId="165" fontId="63" fillId="3" borderId="3" xfId="0" applyNumberFormat="1" applyFont="1" applyFill="1" applyBorder="1" applyAlignment="1">
      <alignment horizontal="center" vertical="center"/>
    </xf>
    <xf numFmtId="0" fontId="58" fillId="3" borderId="3" xfId="0" applyFont="1" applyFill="1" applyBorder="1" applyAlignment="1">
      <alignment horizontal="left" vertical="center"/>
    </xf>
    <xf numFmtId="0" fontId="58" fillId="3" borderId="3" xfId="0" applyFont="1" applyFill="1" applyBorder="1" applyAlignment="1">
      <alignment horizontal="center" vertical="center" wrapText="1"/>
    </xf>
    <xf numFmtId="0" fontId="59" fillId="3" borderId="3" xfId="0" applyFont="1" applyFill="1" applyBorder="1" applyAlignment="1">
      <alignment horizontal="left" vertical="center" wrapText="1"/>
    </xf>
    <xf numFmtId="0" fontId="59" fillId="3" borderId="3" xfId="0" applyFont="1" applyFill="1" applyBorder="1" applyAlignment="1">
      <alignment horizontal="center" vertical="center" wrapText="1"/>
    </xf>
    <xf numFmtId="164" fontId="59" fillId="3" borderId="3" xfId="0" applyNumberFormat="1" applyFont="1" applyFill="1" applyBorder="1" applyAlignment="1">
      <alignment horizontal="center" vertical="center" wrapText="1"/>
    </xf>
    <xf numFmtId="0" fontId="60" fillId="3" borderId="3" xfId="0" applyFont="1" applyFill="1" applyBorder="1" applyAlignment="1">
      <alignment horizontal="center" vertical="center" wrapText="1"/>
    </xf>
    <xf numFmtId="167" fontId="59" fillId="3" borderId="3" xfId="4" applyNumberFormat="1" applyFont="1" applyFill="1" applyBorder="1" applyAlignment="1">
      <alignment horizontal="center" vertical="center" wrapText="1"/>
    </xf>
    <xf numFmtId="44" fontId="59" fillId="3" borderId="3" xfId="4" applyFont="1" applyFill="1" applyBorder="1" applyAlignment="1">
      <alignment horizontal="center" vertical="center" wrapText="1"/>
    </xf>
    <xf numFmtId="0" fontId="58" fillId="0" borderId="3" xfId="0" applyFont="1" applyBorder="1" applyAlignment="1">
      <alignment vertical="center"/>
    </xf>
    <xf numFmtId="0" fontId="58" fillId="0" borderId="3" xfId="0" applyFont="1" applyBorder="1" applyAlignment="1">
      <alignment horizontal="center" vertical="center"/>
    </xf>
    <xf numFmtId="165" fontId="63" fillId="3" borderId="23" xfId="0" applyNumberFormat="1" applyFont="1" applyFill="1" applyBorder="1" applyAlignment="1">
      <alignment horizontal="center" vertical="center"/>
    </xf>
    <xf numFmtId="0" fontId="58" fillId="3" borderId="23" xfId="0" applyFont="1" applyFill="1" applyBorder="1" applyAlignment="1">
      <alignment horizontal="left" vertical="center"/>
    </xf>
    <xf numFmtId="0" fontId="58" fillId="3" borderId="23" xfId="0" applyFont="1" applyFill="1" applyBorder="1" applyAlignment="1">
      <alignment horizontal="center" vertical="center" wrapText="1"/>
    </xf>
    <xf numFmtId="0" fontId="59" fillId="3" borderId="23" xfId="0" applyFont="1" applyFill="1" applyBorder="1" applyAlignment="1">
      <alignment horizontal="left" vertical="center" wrapText="1"/>
    </xf>
    <xf numFmtId="0" fontId="59" fillId="3" borderId="23" xfId="0" applyFont="1" applyFill="1" applyBorder="1" applyAlignment="1">
      <alignment horizontal="center" vertical="center" wrapText="1"/>
    </xf>
    <xf numFmtId="164" fontId="59" fillId="3" borderId="23" xfId="0" applyNumberFormat="1" applyFont="1" applyFill="1" applyBorder="1" applyAlignment="1">
      <alignment horizontal="center" vertical="center" wrapText="1"/>
    </xf>
    <xf numFmtId="0" fontId="60" fillId="3" borderId="23" xfId="0" applyFont="1" applyFill="1" applyBorder="1" applyAlignment="1">
      <alignment horizontal="center" vertical="center" wrapText="1"/>
    </xf>
    <xf numFmtId="167" fontId="59" fillId="3" borderId="23" xfId="4" applyNumberFormat="1" applyFont="1" applyFill="1" applyBorder="1" applyAlignment="1">
      <alignment horizontal="center" vertical="center" wrapText="1"/>
    </xf>
    <xf numFmtId="44" fontId="59" fillId="3" borderId="23" xfId="4" applyFont="1" applyFill="1" applyBorder="1" applyAlignment="1">
      <alignment horizontal="center" vertical="center" wrapText="1"/>
    </xf>
    <xf numFmtId="0" fontId="58" fillId="0" borderId="23" xfId="0" applyFont="1" applyBorder="1" applyAlignment="1">
      <alignment vertical="center"/>
    </xf>
    <xf numFmtId="0" fontId="58" fillId="0" borderId="23" xfId="0" applyFont="1" applyBorder="1" applyAlignment="1">
      <alignment horizontal="center" vertical="center"/>
    </xf>
    <xf numFmtId="0" fontId="58" fillId="3" borderId="3" xfId="1" applyFont="1" applyFill="1" applyBorder="1" applyAlignment="1">
      <alignment horizontal="center" vertical="center"/>
    </xf>
    <xf numFmtId="0" fontId="59" fillId="3" borderId="3" xfId="1" applyFont="1" applyFill="1" applyBorder="1" applyAlignment="1">
      <alignment horizontal="left" vertical="center" wrapText="1"/>
    </xf>
    <xf numFmtId="0" fontId="60" fillId="3" borderId="3" xfId="1" applyFont="1" applyFill="1" applyBorder="1" applyAlignment="1">
      <alignment horizontal="center" vertical="center" wrapText="1"/>
    </xf>
    <xf numFmtId="0" fontId="59" fillId="3" borderId="3" xfId="1" applyFont="1" applyFill="1" applyBorder="1" applyAlignment="1">
      <alignment horizontal="center" vertical="center" wrapText="1"/>
    </xf>
    <xf numFmtId="44" fontId="60" fillId="3" borderId="3" xfId="4" applyFont="1" applyFill="1" applyBorder="1" applyAlignment="1">
      <alignment horizontal="center" vertical="center" wrapText="1"/>
    </xf>
    <xf numFmtId="0" fontId="58" fillId="3" borderId="23" xfId="1" applyFont="1" applyFill="1" applyBorder="1" applyAlignment="1">
      <alignment horizontal="center" vertical="center"/>
    </xf>
    <xf numFmtId="0" fontId="59" fillId="3" borderId="23" xfId="1" applyFont="1" applyFill="1" applyBorder="1" applyAlignment="1">
      <alignment horizontal="left" vertical="center" wrapText="1"/>
    </xf>
    <xf numFmtId="0" fontId="60" fillId="3" borderId="23" xfId="1" applyFont="1" applyFill="1" applyBorder="1" applyAlignment="1">
      <alignment horizontal="center" vertical="center" wrapText="1"/>
    </xf>
    <xf numFmtId="0" fontId="59" fillId="3" borderId="23" xfId="1" applyFont="1" applyFill="1" applyBorder="1" applyAlignment="1">
      <alignment horizontal="center" vertical="center" wrapText="1"/>
    </xf>
    <xf numFmtId="0" fontId="91" fillId="18" borderId="2" xfId="0" applyFont="1" applyFill="1" applyBorder="1" applyAlignment="1">
      <alignment horizontal="center" vertical="center"/>
    </xf>
    <xf numFmtId="165" fontId="91" fillId="18" borderId="2" xfId="0" applyNumberFormat="1" applyFont="1" applyFill="1" applyBorder="1" applyAlignment="1">
      <alignment horizontal="center" vertical="center"/>
    </xf>
    <xf numFmtId="0" fontId="64" fillId="18" borderId="2" xfId="0" applyFont="1" applyFill="1" applyBorder="1" applyAlignment="1">
      <alignment horizontal="center" vertical="center"/>
    </xf>
    <xf numFmtId="0" fontId="64" fillId="18" borderId="2" xfId="0" applyFont="1" applyFill="1" applyBorder="1" applyAlignment="1">
      <alignment horizontal="left" vertical="center"/>
    </xf>
    <xf numFmtId="0" fontId="64" fillId="18" borderId="2" xfId="0" applyFont="1" applyFill="1" applyBorder="1" applyAlignment="1">
      <alignment horizontal="center" vertical="center" wrapText="1"/>
    </xf>
    <xf numFmtId="0" fontId="64" fillId="18" borderId="2" xfId="1" applyFont="1" applyFill="1" applyBorder="1" applyAlignment="1">
      <alignment horizontal="left" vertical="center" wrapText="1"/>
    </xf>
    <xf numFmtId="164" fontId="64" fillId="18" borderId="2" xfId="0" applyNumberFormat="1" applyFont="1" applyFill="1" applyBorder="1" applyAlignment="1">
      <alignment horizontal="center" vertical="center" wrapText="1"/>
    </xf>
    <xf numFmtId="0" fontId="92" fillId="18" borderId="2" xfId="0" applyFont="1" applyFill="1" applyBorder="1" applyAlignment="1">
      <alignment horizontal="center" vertical="center" wrapText="1"/>
    </xf>
    <xf numFmtId="167" fontId="64" fillId="18" borderId="2" xfId="4" applyNumberFormat="1" applyFont="1" applyFill="1" applyBorder="1" applyAlignment="1">
      <alignment horizontal="center" vertical="center" wrapText="1"/>
    </xf>
    <xf numFmtId="44" fontId="64" fillId="18" borderId="2" xfId="4" applyFont="1" applyFill="1" applyBorder="1" applyAlignment="1">
      <alignment horizontal="center" vertical="center" wrapText="1"/>
    </xf>
    <xf numFmtId="0" fontId="64" fillId="18" borderId="2" xfId="0" applyFont="1" applyFill="1" applyBorder="1" applyAlignment="1">
      <alignment horizontal="left" vertical="center" wrapText="1"/>
    </xf>
    <xf numFmtId="0" fontId="58" fillId="20" borderId="2" xfId="0" applyFont="1" applyFill="1" applyBorder="1" applyAlignment="1">
      <alignment vertical="center" wrapText="1"/>
    </xf>
    <xf numFmtId="164" fontId="62" fillId="15" borderId="8" xfId="0" applyNumberFormat="1" applyFont="1" applyFill="1" applyBorder="1" applyAlignment="1">
      <alignment horizontal="center" vertical="center" wrapText="1"/>
    </xf>
    <xf numFmtId="164" fontId="58" fillId="0" borderId="3" xfId="0" applyNumberFormat="1" applyFont="1" applyBorder="1" applyAlignment="1">
      <alignment horizontal="center" vertical="center"/>
    </xf>
    <xf numFmtId="44" fontId="58" fillId="0" borderId="3" xfId="4" applyFont="1" applyBorder="1" applyAlignment="1">
      <alignment horizontal="center" vertical="center"/>
    </xf>
    <xf numFmtId="14" fontId="58" fillId="0" borderId="3" xfId="0" applyNumberFormat="1" applyFont="1" applyBorder="1" applyAlignment="1">
      <alignment horizontal="center" vertical="center"/>
    </xf>
    <xf numFmtId="164" fontId="58" fillId="0" borderId="23" xfId="0" applyNumberFormat="1" applyFont="1" applyBorder="1" applyAlignment="1">
      <alignment horizontal="center" vertical="center"/>
    </xf>
    <xf numFmtId="44" fontId="58" fillId="0" borderId="23" xfId="4" applyFont="1" applyBorder="1" applyAlignment="1">
      <alignment horizontal="center" vertical="center"/>
    </xf>
    <xf numFmtId="14" fontId="58" fillId="0" borderId="23" xfId="0" applyNumberFormat="1" applyFont="1" applyBorder="1" applyAlignment="1">
      <alignment horizontal="center" vertical="center"/>
    </xf>
    <xf numFmtId="0" fontId="58" fillId="0" borderId="43" xfId="0" applyFont="1" applyBorder="1" applyAlignment="1">
      <alignment vertical="center"/>
    </xf>
    <xf numFmtId="0" fontId="58" fillId="0" borderId="23" xfId="0" applyFont="1" applyBorder="1" applyAlignment="1">
      <alignment horizontal="center" vertical="center" wrapText="1"/>
    </xf>
    <xf numFmtId="0" fontId="58" fillId="0" borderId="5" xfId="0" applyFont="1" applyBorder="1" applyAlignment="1">
      <alignment vertical="center"/>
    </xf>
    <xf numFmtId="0" fontId="58" fillId="0" borderId="3" xfId="0" applyFont="1" applyBorder="1" applyAlignment="1">
      <alignment horizontal="center" vertical="center" wrapText="1"/>
    </xf>
    <xf numFmtId="0" fontId="58" fillId="2" borderId="3" xfId="0" applyFont="1" applyFill="1" applyBorder="1" applyAlignment="1">
      <alignment horizontal="center" vertical="center"/>
    </xf>
    <xf numFmtId="0" fontId="63" fillId="3" borderId="44" xfId="0" applyFont="1" applyFill="1" applyBorder="1" applyAlignment="1">
      <alignment horizontal="center" vertical="center"/>
    </xf>
    <xf numFmtId="165" fontId="63" fillId="3" borderId="44" xfId="0" applyNumberFormat="1" applyFont="1" applyFill="1" applyBorder="1" applyAlignment="1">
      <alignment horizontal="center" vertical="center"/>
    </xf>
    <xf numFmtId="0" fontId="58" fillId="3" borderId="44" xfId="0" applyFont="1" applyFill="1" applyBorder="1" applyAlignment="1">
      <alignment horizontal="center" vertical="center"/>
    </xf>
    <xf numFmtId="0" fontId="58" fillId="3" borderId="44" xfId="0" applyFont="1" applyFill="1" applyBorder="1" applyAlignment="1">
      <alignment horizontal="center" vertical="center" wrapText="1"/>
    </xf>
    <xf numFmtId="0" fontId="59" fillId="3" borderId="44" xfId="0" applyFont="1" applyFill="1" applyBorder="1" applyAlignment="1">
      <alignment horizontal="center" vertical="center" wrapText="1"/>
    </xf>
    <xf numFmtId="164" fontId="59" fillId="3" borderId="44" xfId="0" applyNumberFormat="1" applyFont="1" applyFill="1" applyBorder="1" applyAlignment="1">
      <alignment horizontal="center" vertical="center" wrapText="1"/>
    </xf>
    <xf numFmtId="0" fontId="60" fillId="3" borderId="44" xfId="0" applyFont="1" applyFill="1" applyBorder="1" applyAlignment="1">
      <alignment horizontal="center" vertical="center" wrapText="1"/>
    </xf>
    <xf numFmtId="167" fontId="59" fillId="3" borderId="44" xfId="4" applyNumberFormat="1" applyFont="1" applyFill="1" applyBorder="1" applyAlignment="1">
      <alignment horizontal="center" vertical="center" wrapText="1"/>
    </xf>
    <xf numFmtId="44" fontId="59" fillId="3" borderId="44" xfId="4" applyFont="1" applyFill="1" applyBorder="1" applyAlignment="1">
      <alignment horizontal="center" vertical="center" wrapText="1"/>
    </xf>
    <xf numFmtId="0" fontId="59" fillId="3" borderId="44" xfId="0" applyFont="1" applyFill="1" applyBorder="1" applyAlignment="1">
      <alignment horizontal="left" vertical="center" wrapText="1"/>
    </xf>
    <xf numFmtId="0" fontId="58" fillId="0" borderId="44" xfId="0" applyFont="1" applyBorder="1" applyAlignment="1">
      <alignment vertical="center"/>
    </xf>
    <xf numFmtId="0" fontId="58" fillId="3" borderId="2" xfId="3" applyFont="1" applyFill="1" applyBorder="1" applyAlignment="1">
      <alignment horizontal="center" vertical="center"/>
    </xf>
    <xf numFmtId="0" fontId="59" fillId="3" borderId="13" xfId="1" applyFont="1" applyFill="1" applyBorder="1" applyAlignment="1">
      <alignment horizontal="left" vertical="center" wrapText="1"/>
    </xf>
    <xf numFmtId="0" fontId="63" fillId="3" borderId="17" xfId="0" applyFont="1" applyFill="1" applyBorder="1" applyAlignment="1">
      <alignment horizontal="center" vertical="center"/>
    </xf>
    <xf numFmtId="0" fontId="59" fillId="3" borderId="17" xfId="1" applyFont="1" applyFill="1" applyBorder="1" applyAlignment="1">
      <alignment horizontal="left" vertical="center" wrapText="1"/>
    </xf>
    <xf numFmtId="0" fontId="59" fillId="3" borderId="17" xfId="0" applyFont="1" applyFill="1" applyBorder="1" applyAlignment="1">
      <alignment horizontal="center" vertical="center" wrapText="1"/>
    </xf>
    <xf numFmtId="164" fontId="59" fillId="3" borderId="17" xfId="0" applyNumberFormat="1" applyFont="1" applyFill="1" applyBorder="1" applyAlignment="1">
      <alignment horizontal="center" vertical="center" wrapText="1"/>
    </xf>
    <xf numFmtId="0" fontId="60" fillId="3" borderId="17" xfId="0" applyFont="1" applyFill="1" applyBorder="1" applyAlignment="1">
      <alignment horizontal="center" vertical="center" wrapText="1"/>
    </xf>
    <xf numFmtId="167" fontId="59" fillId="3" borderId="17" xfId="4" applyNumberFormat="1" applyFont="1" applyFill="1" applyBorder="1" applyAlignment="1">
      <alignment horizontal="center" vertical="center" wrapText="1"/>
    </xf>
    <xf numFmtId="44" fontId="59" fillId="3" borderId="17" xfId="4" applyFont="1" applyFill="1" applyBorder="1" applyAlignment="1">
      <alignment horizontal="center" vertical="center" wrapText="1"/>
    </xf>
    <xf numFmtId="0" fontId="59" fillId="3" borderId="17" xfId="0" applyFont="1" applyFill="1" applyBorder="1" applyAlignment="1">
      <alignment horizontal="left" vertical="center" wrapText="1"/>
    </xf>
    <xf numFmtId="0" fontId="58" fillId="0" borderId="17" xfId="0" applyFont="1" applyBorder="1" applyAlignment="1">
      <alignment vertical="center"/>
    </xf>
    <xf numFmtId="0" fontId="72" fillId="0" borderId="0" xfId="0" applyFont="1" applyAlignment="1">
      <alignment horizontal="left" vertical="center"/>
    </xf>
    <xf numFmtId="0" fontId="93" fillId="3" borderId="12" xfId="0" quotePrefix="1" applyFont="1" applyFill="1" applyBorder="1" applyAlignment="1" applyProtection="1">
      <alignment horizontal="center" vertical="center"/>
      <protection locked="0"/>
    </xf>
    <xf numFmtId="0" fontId="72" fillId="0" borderId="2" xfId="0" applyFont="1" applyBorder="1" applyAlignment="1">
      <alignment horizontal="left" vertical="center"/>
    </xf>
    <xf numFmtId="0" fontId="58" fillId="0" borderId="2" xfId="0" applyFont="1" applyBorder="1" applyAlignment="1">
      <alignment horizontal="left" vertical="center"/>
    </xf>
    <xf numFmtId="0" fontId="71" fillId="17" borderId="2" xfId="0" applyFont="1" applyFill="1" applyBorder="1" applyAlignment="1">
      <alignment horizontal="left" vertical="center" wrapText="1"/>
    </xf>
    <xf numFmtId="0" fontId="94" fillId="17" borderId="2" xfId="0" applyFont="1" applyFill="1" applyBorder="1" applyAlignment="1">
      <alignment horizontal="center" vertical="center"/>
    </xf>
    <xf numFmtId="0" fontId="94" fillId="2" borderId="2" xfId="0" applyFont="1" applyFill="1" applyBorder="1" applyAlignment="1">
      <alignment horizontal="center" vertical="center"/>
    </xf>
    <xf numFmtId="0" fontId="87" fillId="19" borderId="0" xfId="0" applyFont="1" applyFill="1"/>
    <xf numFmtId="0" fontId="40" fillId="0" borderId="0" xfId="0" applyFont="1"/>
    <xf numFmtId="0" fontId="76" fillId="2" borderId="2" xfId="0" applyFont="1" applyFill="1" applyBorder="1" applyAlignment="1">
      <alignment horizontal="left" vertical="center" wrapText="1"/>
    </xf>
    <xf numFmtId="0" fontId="78" fillId="2" borderId="2" xfId="0" applyFont="1" applyFill="1" applyBorder="1" applyAlignment="1">
      <alignment horizontal="left" vertical="center" wrapText="1"/>
    </xf>
    <xf numFmtId="0" fontId="76" fillId="2" borderId="13" xfId="0" applyFont="1" applyFill="1" applyBorder="1" applyAlignment="1">
      <alignment horizontal="left" vertical="center" wrapText="1"/>
    </xf>
    <xf numFmtId="0" fontId="39" fillId="16" borderId="0" xfId="0" applyFont="1" applyFill="1"/>
    <xf numFmtId="0" fontId="59" fillId="2" borderId="2" xfId="0" applyFont="1" applyFill="1" applyBorder="1" applyAlignment="1">
      <alignment horizontal="left" vertical="center" wrapText="1"/>
    </xf>
    <xf numFmtId="0" fontId="37" fillId="0" borderId="2" xfId="0" applyFont="1" applyBorder="1" applyAlignment="1">
      <alignment horizontal="center" vertical="center"/>
    </xf>
    <xf numFmtId="0" fontId="58" fillId="3" borderId="11" xfId="3" applyFont="1" applyFill="1" applyBorder="1" applyAlignment="1">
      <alignment horizontal="center" vertical="center"/>
    </xf>
    <xf numFmtId="0" fontId="58" fillId="3" borderId="44" xfId="3" applyFont="1" applyFill="1" applyBorder="1" applyAlignment="1">
      <alignment horizontal="center" vertical="center"/>
    </xf>
    <xf numFmtId="0" fontId="58" fillId="3" borderId="23" xfId="3" applyFont="1" applyFill="1" applyBorder="1" applyAlignment="1">
      <alignment horizontal="center" vertical="center"/>
    </xf>
    <xf numFmtId="164" fontId="59" fillId="3" borderId="49" xfId="0" applyNumberFormat="1" applyFont="1" applyFill="1" applyBorder="1" applyAlignment="1">
      <alignment horizontal="center" vertical="center" wrapText="1"/>
    </xf>
    <xf numFmtId="0" fontId="63" fillId="17" borderId="2" xfId="0" applyFont="1" applyFill="1" applyBorder="1" applyAlignment="1">
      <alignment horizontal="center" vertical="center"/>
    </xf>
    <xf numFmtId="165" fontId="63" fillId="17" borderId="2" xfId="0" applyNumberFormat="1" applyFont="1" applyFill="1" applyBorder="1" applyAlignment="1">
      <alignment horizontal="center" vertical="center"/>
    </xf>
    <xf numFmtId="0" fontId="58" fillId="17" borderId="2" xfId="0" applyFont="1" applyFill="1" applyBorder="1" applyAlignment="1">
      <alignment horizontal="center" vertical="center"/>
    </xf>
    <xf numFmtId="0" fontId="58" fillId="17" borderId="2" xfId="0" applyFont="1" applyFill="1" applyBorder="1" applyAlignment="1">
      <alignment horizontal="left" vertical="center"/>
    </xf>
    <xf numFmtId="0" fontId="58" fillId="17" borderId="2" xfId="0" applyFont="1" applyFill="1" applyBorder="1" applyAlignment="1">
      <alignment horizontal="center" vertical="center" wrapText="1"/>
    </xf>
    <xf numFmtId="0" fontId="59" fillId="17" borderId="2" xfId="1" applyFont="1" applyFill="1" applyBorder="1" applyAlignment="1">
      <alignment horizontal="left" vertical="center" wrapText="1"/>
    </xf>
    <xf numFmtId="0" fontId="59" fillId="17" borderId="2" xfId="0" applyFont="1" applyFill="1" applyBorder="1" applyAlignment="1">
      <alignment horizontal="center" vertical="center" wrapText="1"/>
    </xf>
    <xf numFmtId="164" fontId="59" fillId="17" borderId="2" xfId="0" applyNumberFormat="1" applyFont="1" applyFill="1" applyBorder="1" applyAlignment="1">
      <alignment horizontal="center" vertical="center" wrapText="1"/>
    </xf>
    <xf numFmtId="164" fontId="59" fillId="17" borderId="11" xfId="0" applyNumberFormat="1" applyFont="1" applyFill="1" applyBorder="1" applyAlignment="1">
      <alignment horizontal="center" vertical="center" wrapText="1"/>
    </xf>
    <xf numFmtId="0" fontId="60" fillId="17" borderId="2" xfId="0" applyFont="1" applyFill="1" applyBorder="1" applyAlignment="1">
      <alignment horizontal="center" vertical="center" wrapText="1"/>
    </xf>
    <xf numFmtId="167" fontId="59" fillId="17" borderId="2" xfId="4" applyNumberFormat="1" applyFont="1" applyFill="1" applyBorder="1" applyAlignment="1">
      <alignment horizontal="center" vertical="center" wrapText="1"/>
    </xf>
    <xf numFmtId="44" fontId="59" fillId="17" borderId="2" xfId="4" applyFont="1" applyFill="1" applyBorder="1" applyAlignment="1">
      <alignment horizontal="center" vertical="center" wrapText="1"/>
    </xf>
    <xf numFmtId="0" fontId="59" fillId="17" borderId="2" xfId="0" applyFont="1" applyFill="1" applyBorder="1" applyAlignment="1">
      <alignment horizontal="left" vertical="center" wrapText="1"/>
    </xf>
    <xf numFmtId="0" fontId="58" fillId="17" borderId="2" xfId="0" applyFont="1" applyFill="1" applyBorder="1" applyAlignment="1">
      <alignment vertical="center"/>
    </xf>
    <xf numFmtId="0" fontId="78" fillId="3" borderId="2" xfId="0" applyFont="1" applyFill="1" applyBorder="1" applyAlignment="1">
      <alignment horizontal="center" vertical="center"/>
    </xf>
    <xf numFmtId="0" fontId="37" fillId="0" borderId="0" xfId="0" applyFont="1" applyAlignment="1">
      <alignment horizontal="center" vertical="center"/>
    </xf>
    <xf numFmtId="0" fontId="58" fillId="0" borderId="2" xfId="0" applyFont="1" applyBorder="1" applyAlignment="1">
      <alignment horizontal="left" vertical="center" wrapText="1"/>
    </xf>
    <xf numFmtId="0" fontId="63" fillId="20" borderId="13" xfId="0" applyFont="1" applyFill="1" applyBorder="1" applyAlignment="1">
      <alignment horizontal="center" vertical="center"/>
    </xf>
    <xf numFmtId="165" fontId="63" fillId="20" borderId="13" xfId="0" applyNumberFormat="1" applyFont="1" applyFill="1" applyBorder="1" applyAlignment="1">
      <alignment horizontal="center" vertical="center"/>
    </xf>
    <xf numFmtId="0" fontId="58" fillId="20" borderId="13" xfId="0" applyFont="1" applyFill="1" applyBorder="1" applyAlignment="1">
      <alignment horizontal="center" vertical="center"/>
    </xf>
    <xf numFmtId="0" fontId="58" fillId="20" borderId="13" xfId="0" applyFont="1" applyFill="1" applyBorder="1" applyAlignment="1">
      <alignment horizontal="left" vertical="center"/>
    </xf>
    <xf numFmtId="0" fontId="58" fillId="20" borderId="13" xfId="0" applyFont="1" applyFill="1" applyBorder="1" applyAlignment="1">
      <alignment horizontal="center" vertical="center" wrapText="1"/>
    </xf>
    <xf numFmtId="0" fontId="59" fillId="20" borderId="13" xfId="0" applyFont="1" applyFill="1" applyBorder="1" applyAlignment="1">
      <alignment horizontal="center" vertical="center" wrapText="1"/>
    </xf>
    <xf numFmtId="164" fontId="59" fillId="20" borderId="13" xfId="0" applyNumberFormat="1" applyFont="1" applyFill="1" applyBorder="1" applyAlignment="1">
      <alignment horizontal="center" vertical="center" wrapText="1"/>
    </xf>
    <xf numFmtId="0" fontId="60" fillId="20" borderId="13" xfId="0" applyFont="1" applyFill="1" applyBorder="1" applyAlignment="1">
      <alignment horizontal="center" vertical="center" wrapText="1"/>
    </xf>
    <xf numFmtId="167" fontId="59" fillId="20" borderId="13" xfId="4" applyNumberFormat="1" applyFont="1" applyFill="1" applyBorder="1" applyAlignment="1">
      <alignment horizontal="center" vertical="center" wrapText="1"/>
    </xf>
    <xf numFmtId="44" fontId="59" fillId="20" borderId="13" xfId="4" applyFont="1" applyFill="1" applyBorder="1" applyAlignment="1">
      <alignment horizontal="center" vertical="center" wrapText="1"/>
    </xf>
    <xf numFmtId="0" fontId="59" fillId="20" borderId="13" xfId="0" applyFont="1" applyFill="1" applyBorder="1" applyAlignment="1">
      <alignment horizontal="left" vertical="center" wrapText="1"/>
    </xf>
    <xf numFmtId="0" fontId="58" fillId="20" borderId="2" xfId="0" applyFont="1" applyFill="1" applyBorder="1" applyAlignment="1">
      <alignment vertical="center"/>
    </xf>
    <xf numFmtId="0" fontId="49" fillId="0" borderId="0" xfId="0" applyFont="1" applyAlignment="1">
      <alignment horizontal="center" vertical="center" wrapText="1"/>
    </xf>
    <xf numFmtId="0" fontId="60" fillId="3" borderId="23" xfId="0" quotePrefix="1" applyFont="1" applyFill="1" applyBorder="1" applyAlignment="1" applyProtection="1">
      <alignment horizontal="center" vertical="center" wrapText="1"/>
      <protection locked="0"/>
    </xf>
    <xf numFmtId="0" fontId="60" fillId="3" borderId="2" xfId="0" quotePrefix="1" applyFont="1" applyFill="1" applyBorder="1" applyAlignment="1" applyProtection="1">
      <alignment horizontal="center" vertical="center" wrapText="1"/>
      <protection locked="0"/>
    </xf>
    <xf numFmtId="0" fontId="60" fillId="3" borderId="44" xfId="0" quotePrefix="1" applyFont="1" applyFill="1" applyBorder="1" applyAlignment="1" applyProtection="1">
      <alignment horizontal="center" vertical="center" wrapText="1"/>
      <protection locked="0"/>
    </xf>
    <xf numFmtId="0" fontId="58" fillId="3" borderId="13" xfId="3" applyFont="1" applyFill="1" applyBorder="1" applyAlignment="1">
      <alignment horizontal="center" vertical="center"/>
    </xf>
    <xf numFmtId="0" fontId="60" fillId="3" borderId="13" xfId="0" quotePrefix="1" applyFont="1" applyFill="1" applyBorder="1" applyAlignment="1" applyProtection="1">
      <alignment horizontal="center" vertical="center" wrapText="1"/>
      <protection locked="0"/>
    </xf>
    <xf numFmtId="0" fontId="95" fillId="3" borderId="2" xfId="3" applyFont="1" applyFill="1" applyBorder="1" applyAlignment="1">
      <alignment horizontal="center" vertical="center" wrapText="1"/>
    </xf>
    <xf numFmtId="0" fontId="95" fillId="3" borderId="5" xfId="3" applyFont="1" applyFill="1" applyBorder="1" applyAlignment="1">
      <alignment horizontal="center" vertical="center" wrapText="1"/>
    </xf>
    <xf numFmtId="0" fontId="96" fillId="0" borderId="2" xfId="0" applyFont="1" applyBorder="1" applyAlignment="1">
      <alignment horizontal="center" vertical="center"/>
    </xf>
    <xf numFmtId="0" fontId="95" fillId="3" borderId="2" xfId="1" applyFont="1" applyFill="1" applyBorder="1" applyAlignment="1">
      <alignment horizontal="center" vertical="center" wrapText="1"/>
    </xf>
    <xf numFmtId="0" fontId="95" fillId="0" borderId="2" xfId="0" applyFont="1" applyBorder="1" applyAlignment="1">
      <alignment horizontal="center" vertical="center"/>
    </xf>
    <xf numFmtId="0" fontId="95" fillId="0" borderId="2" xfId="0" applyFont="1" applyBorder="1" applyAlignment="1">
      <alignment horizontal="center" vertical="center" wrapText="1"/>
    </xf>
    <xf numFmtId="0" fontId="95" fillId="0" borderId="2" xfId="0" applyFont="1" applyBorder="1" applyAlignment="1">
      <alignment horizontal="center"/>
    </xf>
    <xf numFmtId="0" fontId="96" fillId="3" borderId="2" xfId="0" applyFont="1" applyFill="1" applyBorder="1" applyAlignment="1">
      <alignment horizontal="left" vertical="center" wrapText="1"/>
    </xf>
    <xf numFmtId="0" fontId="95" fillId="3" borderId="2" xfId="0" applyFont="1" applyFill="1" applyBorder="1" applyAlignment="1">
      <alignment horizontal="left" vertical="center" wrapText="1"/>
    </xf>
    <xf numFmtId="0" fontId="96" fillId="3" borderId="2" xfId="0" applyFont="1" applyFill="1" applyBorder="1" applyAlignment="1">
      <alignment horizontal="left" vertical="center"/>
    </xf>
    <xf numFmtId="0" fontId="95" fillId="3" borderId="2" xfId="3" applyFont="1" applyFill="1" applyBorder="1" applyAlignment="1">
      <alignment horizontal="left" vertical="center" wrapText="1"/>
    </xf>
    <xf numFmtId="0" fontId="95" fillId="3" borderId="2" xfId="1" applyFont="1" applyFill="1" applyBorder="1" applyAlignment="1">
      <alignment horizontal="left" vertical="center" wrapText="1"/>
    </xf>
    <xf numFmtId="0" fontId="96" fillId="3" borderId="0" xfId="0" applyFont="1" applyFill="1"/>
    <xf numFmtId="0" fontId="97" fillId="3" borderId="2" xfId="0" applyFont="1" applyFill="1" applyBorder="1" applyAlignment="1">
      <alignment horizontal="left" vertical="center" wrapText="1"/>
    </xf>
    <xf numFmtId="0" fontId="95" fillId="3" borderId="2" xfId="0" applyFont="1" applyFill="1" applyBorder="1" applyAlignment="1">
      <alignment horizontal="left"/>
    </xf>
    <xf numFmtId="0" fontId="95" fillId="0" borderId="2" xfId="0" quotePrefix="1" applyFont="1" applyBorder="1" applyAlignment="1" applyProtection="1">
      <alignment horizontal="center" vertical="center" wrapText="1"/>
      <protection locked="0"/>
    </xf>
    <xf numFmtId="0" fontId="95" fillId="3" borderId="2" xfId="0" quotePrefix="1" applyFont="1" applyFill="1" applyBorder="1" applyAlignment="1" applyProtection="1">
      <alignment horizontal="center" vertical="center"/>
      <protection locked="0"/>
    </xf>
    <xf numFmtId="0" fontId="95" fillId="0" borderId="12" xfId="0" quotePrefix="1" applyFont="1" applyBorder="1" applyAlignment="1" applyProtection="1">
      <alignment horizontal="center" vertical="center"/>
      <protection locked="0"/>
    </xf>
    <xf numFmtId="0" fontId="96" fillId="0" borderId="2" xfId="0" applyFont="1" applyBorder="1" applyAlignment="1">
      <alignment horizontal="center" vertical="center" wrapText="1"/>
    </xf>
    <xf numFmtId="0" fontId="61" fillId="0" borderId="11" xfId="0" applyFont="1" applyBorder="1" applyAlignment="1">
      <alignment vertical="center"/>
    </xf>
    <xf numFmtId="0" fontId="61" fillId="0" borderId="13" xfId="0" applyFont="1" applyBorder="1" applyAlignment="1">
      <alignment horizontal="center" vertical="center"/>
    </xf>
    <xf numFmtId="164" fontId="61" fillId="0" borderId="13" xfId="0" applyNumberFormat="1" applyFont="1" applyBorder="1" applyAlignment="1">
      <alignment horizontal="center" vertical="center"/>
    </xf>
    <xf numFmtId="0" fontId="61" fillId="0" borderId="13" xfId="0" applyFont="1" applyBorder="1" applyAlignment="1">
      <alignment vertical="center"/>
    </xf>
    <xf numFmtId="0" fontId="61" fillId="0" borderId="17" xfId="0" applyFont="1" applyBorder="1" applyAlignment="1">
      <alignment horizontal="center" vertical="center"/>
    </xf>
    <xf numFmtId="164" fontId="61" fillId="0" borderId="17" xfId="0" applyNumberFormat="1" applyFont="1" applyBorder="1" applyAlignment="1">
      <alignment horizontal="center" vertical="center"/>
    </xf>
    <xf numFmtId="0" fontId="61" fillId="0" borderId="17" xfId="0" applyFont="1" applyBorder="1" applyAlignment="1">
      <alignment vertical="center"/>
    </xf>
    <xf numFmtId="44" fontId="61" fillId="0" borderId="17" xfId="4" applyFont="1" applyBorder="1" applyAlignment="1">
      <alignment horizontal="center" vertical="center"/>
    </xf>
    <xf numFmtId="0" fontId="61" fillId="0" borderId="17" xfId="0" applyFont="1" applyBorder="1"/>
    <xf numFmtId="0" fontId="61" fillId="0" borderId="15" xfId="0" applyFont="1" applyBorder="1" applyAlignment="1">
      <alignment vertical="center" wrapText="1"/>
    </xf>
    <xf numFmtId="165" fontId="61" fillId="0" borderId="15" xfId="0" applyNumberFormat="1" applyFont="1" applyBorder="1" applyAlignment="1">
      <alignment horizontal="center" vertical="center"/>
    </xf>
    <xf numFmtId="164" fontId="61" fillId="0" borderId="15" xfId="0" applyNumberFormat="1" applyFont="1" applyBorder="1" applyAlignment="1">
      <alignment horizontal="center" vertical="center"/>
    </xf>
    <xf numFmtId="0" fontId="80" fillId="3" borderId="50" xfId="3" applyFont="1" applyFill="1" applyBorder="1" applyAlignment="1">
      <alignment horizontal="center" vertical="center" wrapText="1"/>
    </xf>
    <xf numFmtId="0" fontId="98" fillId="0" borderId="2" xfId="0" applyFont="1" applyBorder="1" applyAlignment="1">
      <alignment horizontal="left" vertical="center" wrapText="1"/>
    </xf>
    <xf numFmtId="0" fontId="77" fillId="0" borderId="2" xfId="0" applyFont="1" applyBorder="1" applyAlignment="1">
      <alignment horizontal="left" vertical="center" wrapText="1"/>
    </xf>
    <xf numFmtId="0" fontId="80" fillId="22" borderId="2" xfId="0" applyFont="1" applyFill="1" applyBorder="1" applyAlignment="1">
      <alignment horizontal="center" vertical="center"/>
    </xf>
    <xf numFmtId="0" fontId="63" fillId="3" borderId="51" xfId="0" applyFont="1" applyFill="1" applyBorder="1" applyAlignment="1">
      <alignment horizontal="center" vertical="center"/>
    </xf>
    <xf numFmtId="165" fontId="63" fillId="3" borderId="51" xfId="0" applyNumberFormat="1" applyFont="1" applyFill="1" applyBorder="1" applyAlignment="1">
      <alignment horizontal="center" vertical="center"/>
    </xf>
    <xf numFmtId="0" fontId="58" fillId="3" borderId="51" xfId="0" applyFont="1" applyFill="1" applyBorder="1" applyAlignment="1">
      <alignment horizontal="center" vertical="center"/>
    </xf>
    <xf numFmtId="0" fontId="58" fillId="3" borderId="51" xfId="0" applyFont="1" applyFill="1" applyBorder="1" applyAlignment="1">
      <alignment horizontal="left" vertical="center"/>
    </xf>
    <xf numFmtId="0" fontId="58" fillId="3" borderId="51" xfId="0" applyFont="1" applyFill="1" applyBorder="1" applyAlignment="1">
      <alignment horizontal="center" vertical="center" wrapText="1"/>
    </xf>
    <xf numFmtId="0" fontId="80" fillId="3" borderId="52" xfId="3" applyFont="1" applyFill="1" applyBorder="1" applyAlignment="1">
      <alignment horizontal="center" vertical="center" wrapText="1"/>
    </xf>
    <xf numFmtId="0" fontId="77" fillId="0" borderId="13" xfId="0" applyFont="1" applyBorder="1" applyAlignment="1">
      <alignment horizontal="left" vertical="center" wrapText="1"/>
    </xf>
    <xf numFmtId="165" fontId="61" fillId="0" borderId="17" xfId="0" applyNumberFormat="1" applyFont="1" applyBorder="1" applyAlignment="1">
      <alignment horizontal="center" vertical="center"/>
    </xf>
    <xf numFmtId="164" fontId="61" fillId="0" borderId="51" xfId="0" applyNumberFormat="1" applyFont="1" applyBorder="1" applyAlignment="1">
      <alignment horizontal="center" vertical="center"/>
    </xf>
    <xf numFmtId="0" fontId="61" fillId="0" borderId="14" xfId="0" applyFont="1" applyBorder="1" applyAlignment="1">
      <alignment horizontal="center" vertical="center"/>
    </xf>
    <xf numFmtId="164" fontId="61" fillId="0" borderId="14" xfId="0" applyNumberFormat="1" applyFont="1" applyBorder="1" applyAlignment="1">
      <alignment horizontal="center" vertical="center"/>
    </xf>
    <xf numFmtId="0" fontId="61" fillId="0" borderId="14" xfId="0" applyFont="1" applyBorder="1" applyAlignment="1">
      <alignment vertical="center"/>
    </xf>
    <xf numFmtId="165" fontId="61" fillId="0" borderId="14" xfId="0" applyNumberFormat="1" applyFont="1" applyBorder="1" applyAlignment="1">
      <alignment horizontal="center" vertical="center"/>
    </xf>
    <xf numFmtId="44" fontId="61" fillId="0" borderId="14" xfId="4" applyFont="1" applyBorder="1" applyAlignment="1">
      <alignment horizontal="center" vertical="center"/>
    </xf>
    <xf numFmtId="0" fontId="84" fillId="4" borderId="4" xfId="0" applyFont="1" applyFill="1" applyBorder="1" applyAlignment="1">
      <alignment horizontal="left" vertical="center" wrapText="1"/>
    </xf>
    <xf numFmtId="0" fontId="61" fillId="0" borderId="2" xfId="0" applyFont="1" applyBorder="1" applyAlignment="1">
      <alignment horizontal="left" vertical="center"/>
    </xf>
    <xf numFmtId="0" fontId="61" fillId="0" borderId="17" xfId="0" applyFont="1" applyBorder="1" applyAlignment="1">
      <alignment horizontal="left" vertical="center"/>
    </xf>
    <xf numFmtId="0" fontId="61" fillId="0" borderId="14" xfId="0" applyFont="1" applyBorder="1" applyAlignment="1">
      <alignment horizontal="left" vertical="center"/>
    </xf>
    <xf numFmtId="0" fontId="61" fillId="0" borderId="0" xfId="0" applyFont="1" applyAlignment="1">
      <alignment horizontal="left" vertical="center"/>
    </xf>
    <xf numFmtId="0" fontId="59" fillId="11" borderId="13" xfId="0" applyFont="1" applyFill="1" applyBorder="1" applyAlignment="1">
      <alignment horizontal="center" vertical="center" wrapText="1"/>
    </xf>
    <xf numFmtId="0" fontId="59" fillId="11" borderId="2" xfId="0" applyFont="1" applyFill="1" applyBorder="1" applyAlignment="1">
      <alignment horizontal="center" vertical="center" wrapText="1"/>
    </xf>
    <xf numFmtId="0" fontId="95" fillId="3" borderId="2" xfId="0" applyFont="1" applyFill="1" applyBorder="1" applyAlignment="1">
      <alignment horizontal="center" vertical="center"/>
    </xf>
    <xf numFmtId="0" fontId="96" fillId="3" borderId="2" xfId="0" applyFont="1" applyFill="1" applyBorder="1" applyAlignment="1">
      <alignment horizontal="center"/>
    </xf>
    <xf numFmtId="0" fontId="58" fillId="3" borderId="14" xfId="3" applyFont="1" applyFill="1" applyBorder="1" applyAlignment="1">
      <alignment horizontal="center" vertical="center"/>
    </xf>
    <xf numFmtId="0" fontId="101" fillId="3" borderId="14" xfId="0" quotePrefix="1" applyFont="1" applyFill="1" applyBorder="1" applyAlignment="1" applyProtection="1">
      <alignment horizontal="center" vertical="center" wrapText="1"/>
      <protection locked="0"/>
    </xf>
    <xf numFmtId="0" fontId="101" fillId="3" borderId="14" xfId="0" applyFont="1" applyFill="1" applyBorder="1" applyAlignment="1">
      <alignment horizontal="center" vertical="center" wrapText="1"/>
    </xf>
    <xf numFmtId="165" fontId="61" fillId="3" borderId="2" xfId="0" applyNumberFormat="1" applyFont="1" applyFill="1" applyBorder="1" applyAlignment="1">
      <alignment horizontal="center" vertical="center"/>
    </xf>
    <xf numFmtId="0" fontId="0" fillId="0" borderId="11" xfId="0" applyBorder="1"/>
    <xf numFmtId="0" fontId="61" fillId="20" borderId="2" xfId="0" applyFont="1" applyFill="1" applyBorder="1" applyAlignment="1">
      <alignment horizontal="center" vertical="center"/>
    </xf>
    <xf numFmtId="164" fontId="61" fillId="20" borderId="2" xfId="0" applyNumberFormat="1" applyFont="1" applyFill="1" applyBorder="1" applyAlignment="1">
      <alignment horizontal="center" vertical="center"/>
    </xf>
    <xf numFmtId="0" fontId="61" fillId="20" borderId="2" xfId="0" applyFont="1" applyFill="1" applyBorder="1" applyAlignment="1">
      <alignment vertical="center"/>
    </xf>
    <xf numFmtId="165" fontId="61" fillId="20" borderId="2" xfId="0" applyNumberFormat="1" applyFont="1" applyFill="1" applyBorder="1" applyAlignment="1">
      <alignment horizontal="center" vertical="center"/>
    </xf>
    <xf numFmtId="44" fontId="61" fillId="20" borderId="2" xfId="4" applyFont="1" applyFill="1" applyBorder="1" applyAlignment="1">
      <alignment horizontal="center" vertical="center"/>
    </xf>
    <xf numFmtId="0" fontId="61" fillId="20" borderId="2" xfId="0" applyFont="1" applyFill="1" applyBorder="1" applyAlignment="1">
      <alignment horizontal="left" vertical="center" wrapText="1"/>
    </xf>
    <xf numFmtId="0" fontId="61" fillId="0" borderId="13" xfId="0" applyFont="1" applyBorder="1" applyAlignment="1">
      <alignment vertical="center" wrapText="1"/>
    </xf>
    <xf numFmtId="0" fontId="58" fillId="3" borderId="3" xfId="3" applyFont="1" applyFill="1" applyBorder="1" applyAlignment="1">
      <alignment horizontal="center" vertical="center"/>
    </xf>
    <xf numFmtId="0" fontId="59" fillId="3" borderId="5" xfId="0" applyFont="1" applyFill="1" applyBorder="1" applyAlignment="1">
      <alignment horizontal="left" vertical="center" wrapText="1"/>
    </xf>
    <xf numFmtId="0" fontId="59" fillId="3" borderId="5" xfId="0" applyFont="1" applyFill="1" applyBorder="1" applyAlignment="1">
      <alignment horizontal="center" vertical="center" wrapText="1"/>
    </xf>
    <xf numFmtId="164" fontId="59" fillId="3" borderId="5" xfId="0" applyNumberFormat="1" applyFont="1" applyFill="1" applyBorder="1" applyAlignment="1">
      <alignment horizontal="center" vertical="center" wrapText="1"/>
    </xf>
    <xf numFmtId="0" fontId="60" fillId="3" borderId="5" xfId="0" applyFont="1" applyFill="1" applyBorder="1" applyAlignment="1">
      <alignment horizontal="center" vertical="center" wrapText="1"/>
    </xf>
    <xf numFmtId="0" fontId="60" fillId="3" borderId="5" xfId="0" quotePrefix="1" applyFont="1" applyFill="1" applyBorder="1" applyAlignment="1" applyProtection="1">
      <alignment horizontal="center" vertical="center" wrapText="1"/>
      <protection locked="0"/>
    </xf>
    <xf numFmtId="167" fontId="59" fillId="3" borderId="5" xfId="4" applyNumberFormat="1" applyFont="1" applyFill="1" applyBorder="1" applyAlignment="1">
      <alignment horizontal="center" vertical="center" wrapText="1"/>
    </xf>
    <xf numFmtId="44" fontId="59" fillId="3" borderId="5" xfId="4" applyFont="1" applyFill="1" applyBorder="1" applyAlignment="1">
      <alignment horizontal="center" vertical="center" wrapText="1"/>
    </xf>
    <xf numFmtId="0" fontId="58" fillId="3" borderId="5" xfId="0" applyFont="1" applyFill="1" applyBorder="1" applyAlignment="1">
      <alignment horizontal="center" vertical="center"/>
    </xf>
    <xf numFmtId="0" fontId="76" fillId="0" borderId="13" xfId="0" applyFont="1" applyBorder="1" applyAlignment="1">
      <alignment horizontal="left" vertical="center" wrapText="1"/>
    </xf>
    <xf numFmtId="0" fontId="76" fillId="0" borderId="53" xfId="0" applyFont="1" applyBorder="1" applyAlignment="1">
      <alignment horizontal="center" vertical="center" wrapText="1"/>
    </xf>
    <xf numFmtId="0" fontId="58" fillId="2" borderId="14" xfId="0" applyFont="1" applyFill="1" applyBorder="1" applyAlignment="1">
      <alignment horizontal="center" vertical="center"/>
    </xf>
    <xf numFmtId="0" fontId="59" fillId="2" borderId="13" xfId="0" applyFont="1" applyFill="1" applyBorder="1" applyAlignment="1">
      <alignment horizontal="left" vertical="center" wrapText="1"/>
    </xf>
    <xf numFmtId="0" fontId="73" fillId="2" borderId="15" xfId="0" applyFont="1" applyFill="1" applyBorder="1" applyAlignment="1">
      <alignment horizontal="left" vertical="center"/>
    </xf>
    <xf numFmtId="0" fontId="73" fillId="2" borderId="15" xfId="0" applyFont="1" applyFill="1" applyBorder="1" applyAlignment="1">
      <alignment horizontal="center" vertical="center" wrapText="1"/>
    </xf>
    <xf numFmtId="0" fontId="73" fillId="2" borderId="15" xfId="0" applyFont="1" applyFill="1" applyBorder="1" applyAlignment="1">
      <alignment horizontal="center" vertical="center"/>
    </xf>
    <xf numFmtId="0" fontId="75" fillId="2" borderId="15" xfId="0" applyFont="1" applyFill="1" applyBorder="1" applyAlignment="1">
      <alignment horizontal="left" vertical="center" wrapText="1"/>
    </xf>
    <xf numFmtId="0" fontId="73" fillId="2" borderId="2" xfId="0" applyFont="1" applyFill="1" applyBorder="1" applyAlignment="1">
      <alignment horizontal="left" vertical="center"/>
    </xf>
    <xf numFmtId="0" fontId="73" fillId="2" borderId="2" xfId="0" applyFont="1" applyFill="1" applyBorder="1" applyAlignment="1">
      <alignment horizontal="center" vertical="center"/>
    </xf>
    <xf numFmtId="0" fontId="75" fillId="2" borderId="2" xfId="0" applyFont="1" applyFill="1" applyBorder="1" applyAlignment="1">
      <alignment horizontal="left" vertical="center" wrapText="1"/>
    </xf>
    <xf numFmtId="0" fontId="73" fillId="2" borderId="2" xfId="0" applyFont="1" applyFill="1" applyBorder="1" applyAlignment="1">
      <alignment horizontal="left" vertical="center" wrapText="1"/>
    </xf>
    <xf numFmtId="0" fontId="73" fillId="3" borderId="2" xfId="0" applyFont="1" applyFill="1" applyBorder="1" applyAlignment="1">
      <alignment horizontal="left" vertical="center" wrapText="1"/>
    </xf>
    <xf numFmtId="0" fontId="63" fillId="23" borderId="2" xfId="0" applyFont="1" applyFill="1" applyBorder="1" applyAlignment="1">
      <alignment horizontal="center" vertical="center"/>
    </xf>
    <xf numFmtId="165" fontId="63" fillId="23" borderId="2" xfId="0" applyNumberFormat="1" applyFont="1" applyFill="1" applyBorder="1" applyAlignment="1">
      <alignment horizontal="center" vertical="center"/>
    </xf>
    <xf numFmtId="0" fontId="58" fillId="23" borderId="2" xfId="0" applyFont="1" applyFill="1" applyBorder="1" applyAlignment="1">
      <alignment horizontal="center" vertical="center"/>
    </xf>
    <xf numFmtId="0" fontId="58" fillId="23" borderId="2" xfId="0" applyFont="1" applyFill="1" applyBorder="1" applyAlignment="1">
      <alignment horizontal="left" vertical="center" wrapText="1"/>
    </xf>
    <xf numFmtId="0" fontId="58" fillId="23" borderId="2" xfId="0" applyFont="1" applyFill="1" applyBorder="1" applyAlignment="1">
      <alignment horizontal="center" vertical="center" wrapText="1"/>
    </xf>
    <xf numFmtId="0" fontId="58" fillId="23" borderId="2" xfId="3" applyFont="1" applyFill="1" applyBorder="1" applyAlignment="1">
      <alignment horizontal="center" vertical="center"/>
    </xf>
    <xf numFmtId="0" fontId="59" fillId="23" borderId="2" xfId="0" applyFont="1" applyFill="1" applyBorder="1" applyAlignment="1">
      <alignment horizontal="left" vertical="center" wrapText="1"/>
    </xf>
    <xf numFmtId="0" fontId="59" fillId="23" borderId="49" xfId="0" applyFont="1" applyFill="1" applyBorder="1" applyAlignment="1">
      <alignment horizontal="center" vertical="center" wrapText="1"/>
    </xf>
    <xf numFmtId="164" fontId="59" fillId="23" borderId="15" xfId="0" applyNumberFormat="1" applyFont="1" applyFill="1" applyBorder="1" applyAlignment="1">
      <alignment horizontal="center" vertical="center" wrapText="1"/>
    </xf>
    <xf numFmtId="0" fontId="60" fillId="23" borderId="15" xfId="0" applyFont="1" applyFill="1" applyBorder="1" applyAlignment="1">
      <alignment horizontal="center" vertical="center" wrapText="1"/>
    </xf>
    <xf numFmtId="0" fontId="80" fillId="23" borderId="2" xfId="0" quotePrefix="1" applyFont="1" applyFill="1" applyBorder="1" applyAlignment="1" applyProtection="1">
      <alignment horizontal="center" vertical="center"/>
      <protection locked="0"/>
    </xf>
    <xf numFmtId="0" fontId="80" fillId="23" borderId="12" xfId="0" quotePrefix="1" applyFont="1" applyFill="1" applyBorder="1" applyAlignment="1" applyProtection="1">
      <alignment horizontal="center" vertical="center"/>
      <protection locked="0"/>
    </xf>
    <xf numFmtId="167" fontId="59" fillId="23" borderId="15" xfId="4" applyNumberFormat="1" applyFont="1" applyFill="1" applyBorder="1" applyAlignment="1">
      <alignment horizontal="center" vertical="center" wrapText="1"/>
    </xf>
    <xf numFmtId="44" fontId="59" fillId="23" borderId="2" xfId="4" applyFont="1" applyFill="1" applyBorder="1" applyAlignment="1">
      <alignment horizontal="center" vertical="center" wrapText="1"/>
    </xf>
    <xf numFmtId="0" fontId="59" fillId="23" borderId="2" xfId="0" applyFont="1" applyFill="1" applyBorder="1" applyAlignment="1">
      <alignment horizontal="center" vertical="center" wrapText="1"/>
    </xf>
    <xf numFmtId="164" fontId="59" fillId="23" borderId="2" xfId="0" applyNumberFormat="1" applyFont="1" applyFill="1" applyBorder="1" applyAlignment="1">
      <alignment horizontal="center" vertical="center" wrapText="1"/>
    </xf>
    <xf numFmtId="0" fontId="60" fillId="23" borderId="2" xfId="0" applyFont="1" applyFill="1" applyBorder="1" applyAlignment="1">
      <alignment horizontal="center" vertical="center" wrapText="1"/>
    </xf>
    <xf numFmtId="0" fontId="58" fillId="23" borderId="2" xfId="0" applyFont="1" applyFill="1" applyBorder="1" applyAlignment="1">
      <alignment vertical="center"/>
    </xf>
    <xf numFmtId="167" fontId="59" fillId="23" borderId="2" xfId="4" applyNumberFormat="1" applyFont="1" applyFill="1" applyBorder="1" applyAlignment="1">
      <alignment horizontal="center" vertical="center" wrapText="1"/>
    </xf>
    <xf numFmtId="0" fontId="58" fillId="23" borderId="2" xfId="0" applyFont="1" applyFill="1" applyBorder="1" applyAlignment="1">
      <alignment horizontal="left" vertical="center"/>
    </xf>
    <xf numFmtId="0" fontId="99" fillId="23" borderId="2" xfId="0" applyFont="1" applyFill="1" applyBorder="1" applyAlignment="1">
      <alignment horizontal="left" vertical="center"/>
    </xf>
    <xf numFmtId="0" fontId="101" fillId="23" borderId="2" xfId="3" applyFont="1" applyFill="1" applyBorder="1" applyAlignment="1">
      <alignment horizontal="center" vertical="center" wrapText="1"/>
    </xf>
    <xf numFmtId="0" fontId="99" fillId="23" borderId="2" xfId="0" applyFont="1" applyFill="1" applyBorder="1" applyAlignment="1">
      <alignment horizontal="left" vertical="center" wrapText="1"/>
    </xf>
    <xf numFmtId="0" fontId="58" fillId="23" borderId="0" xfId="0" applyFont="1" applyFill="1" applyAlignment="1">
      <alignment horizontal="left" vertical="center" wrapText="1"/>
    </xf>
    <xf numFmtId="0" fontId="63" fillId="23" borderId="13" xfId="0" applyFont="1" applyFill="1" applyBorder="1" applyAlignment="1">
      <alignment horizontal="center" vertical="center"/>
    </xf>
    <xf numFmtId="165" fontId="63" fillId="23" borderId="13" xfId="0" applyNumberFormat="1" applyFont="1" applyFill="1" applyBorder="1" applyAlignment="1">
      <alignment horizontal="center" vertical="center"/>
    </xf>
    <xf numFmtId="0" fontId="58" fillId="23" borderId="13" xfId="0" applyFont="1" applyFill="1" applyBorder="1" applyAlignment="1">
      <alignment horizontal="center" vertical="center"/>
    </xf>
    <xf numFmtId="0" fontId="58" fillId="23" borderId="13" xfId="0" applyFont="1" applyFill="1" applyBorder="1" applyAlignment="1">
      <alignment horizontal="left" vertical="center"/>
    </xf>
    <xf numFmtId="0" fontId="58" fillId="23" borderId="13" xfId="0" applyFont="1" applyFill="1" applyBorder="1" applyAlignment="1">
      <alignment horizontal="center" vertical="center" wrapText="1"/>
    </xf>
    <xf numFmtId="0" fontId="58" fillId="23" borderId="13" xfId="3" applyFont="1" applyFill="1" applyBorder="1" applyAlignment="1">
      <alignment horizontal="center" vertical="center"/>
    </xf>
    <xf numFmtId="0" fontId="100" fillId="23" borderId="13" xfId="0" applyFont="1" applyFill="1" applyBorder="1" applyAlignment="1">
      <alignment horizontal="left" vertical="center" wrapText="1"/>
    </xf>
    <xf numFmtId="0" fontId="59" fillId="23" borderId="13" xfId="0" applyFont="1" applyFill="1" applyBorder="1" applyAlignment="1">
      <alignment horizontal="center" vertical="center" wrapText="1"/>
    </xf>
    <xf numFmtId="164" fontId="59" fillId="23" borderId="13" xfId="0" applyNumberFormat="1" applyFont="1" applyFill="1" applyBorder="1" applyAlignment="1">
      <alignment horizontal="center" vertical="center" wrapText="1"/>
    </xf>
    <xf numFmtId="0" fontId="60" fillId="23" borderId="13" xfId="0" applyFont="1" applyFill="1" applyBorder="1" applyAlignment="1">
      <alignment horizontal="center" vertical="center" wrapText="1"/>
    </xf>
    <xf numFmtId="0" fontId="101" fillId="23" borderId="13" xfId="0" quotePrefix="1" applyFont="1" applyFill="1" applyBorder="1" applyAlignment="1" applyProtection="1">
      <alignment horizontal="center" vertical="center" wrapText="1"/>
      <protection locked="0"/>
    </xf>
    <xf numFmtId="167" fontId="59" fillId="23" borderId="13" xfId="4" applyNumberFormat="1" applyFont="1" applyFill="1" applyBorder="1" applyAlignment="1">
      <alignment horizontal="center" vertical="center" wrapText="1"/>
    </xf>
    <xf numFmtId="44" fontId="59" fillId="23" borderId="13" xfId="4" applyFont="1" applyFill="1" applyBorder="1" applyAlignment="1">
      <alignment horizontal="center" vertical="center" wrapText="1"/>
    </xf>
    <xf numFmtId="0" fontId="59" fillId="23" borderId="13" xfId="0" applyFont="1" applyFill="1" applyBorder="1" applyAlignment="1">
      <alignment horizontal="left" vertical="center" wrapText="1"/>
    </xf>
    <xf numFmtId="0" fontId="58" fillId="0" borderId="11" xfId="0" applyFont="1" applyBorder="1" applyAlignment="1">
      <alignment horizontal="left" vertical="center"/>
    </xf>
    <xf numFmtId="0" fontId="58" fillId="0" borderId="23" xfId="0" applyFont="1" applyBorder="1" applyAlignment="1">
      <alignment horizontal="left" vertical="center"/>
    </xf>
    <xf numFmtId="0" fontId="58" fillId="0" borderId="3" xfId="0" applyFont="1" applyBorder="1" applyAlignment="1">
      <alignment horizontal="left" vertical="center"/>
    </xf>
    <xf numFmtId="0" fontId="58" fillId="10" borderId="2" xfId="0" applyFont="1" applyFill="1" applyBorder="1" applyAlignment="1">
      <alignment horizontal="left" vertical="center"/>
    </xf>
    <xf numFmtId="164" fontId="58" fillId="0" borderId="0" xfId="0" applyNumberFormat="1" applyFont="1" applyAlignment="1">
      <alignment horizontal="left" vertical="center"/>
    </xf>
    <xf numFmtId="0" fontId="63" fillId="10" borderId="15" xfId="0" applyFont="1" applyFill="1" applyBorder="1" applyAlignment="1">
      <alignment horizontal="center" vertical="center"/>
    </xf>
    <xf numFmtId="165" fontId="63" fillId="10" borderId="15" xfId="0" applyNumberFormat="1" applyFont="1" applyFill="1" applyBorder="1" applyAlignment="1">
      <alignment horizontal="center" vertical="center"/>
    </xf>
    <xf numFmtId="0" fontId="58" fillId="10" borderId="15" xfId="0" applyFont="1" applyFill="1" applyBorder="1" applyAlignment="1">
      <alignment horizontal="center" vertical="center"/>
    </xf>
    <xf numFmtId="0" fontId="58" fillId="10" borderId="15" xfId="0" applyFont="1" applyFill="1" applyBorder="1" applyAlignment="1">
      <alignment horizontal="left" vertical="center"/>
    </xf>
    <xf numFmtId="0" fontId="58" fillId="10" borderId="15" xfId="0" applyFont="1" applyFill="1" applyBorder="1" applyAlignment="1">
      <alignment horizontal="center" vertical="center" wrapText="1"/>
    </xf>
    <xf numFmtId="0" fontId="77" fillId="10" borderId="15" xfId="0" applyFont="1" applyFill="1" applyBorder="1" applyAlignment="1">
      <alignment horizontal="center" vertical="center"/>
    </xf>
    <xf numFmtId="0" fontId="77" fillId="10" borderId="15" xfId="0" applyFont="1" applyFill="1" applyBorder="1" applyAlignment="1">
      <alignment horizontal="left" vertical="center" wrapText="1"/>
    </xf>
    <xf numFmtId="0" fontId="59" fillId="10" borderId="17" xfId="0" applyFont="1" applyFill="1" applyBorder="1" applyAlignment="1">
      <alignment horizontal="center" vertical="center" wrapText="1"/>
    </xf>
    <xf numFmtId="164" fontId="59" fillId="10" borderId="15" xfId="0" applyNumberFormat="1" applyFont="1" applyFill="1" applyBorder="1" applyAlignment="1">
      <alignment horizontal="center" vertical="center" wrapText="1"/>
    </xf>
    <xf numFmtId="0" fontId="60" fillId="10" borderId="15" xfId="0" applyFont="1" applyFill="1" applyBorder="1" applyAlignment="1">
      <alignment horizontal="center" vertical="center" wrapText="1"/>
    </xf>
    <xf numFmtId="0" fontId="59" fillId="10" borderId="15" xfId="0" applyFont="1" applyFill="1" applyBorder="1" applyAlignment="1">
      <alignment horizontal="center" vertical="center" wrapText="1"/>
    </xf>
    <xf numFmtId="167" fontId="59" fillId="10" borderId="15" xfId="4" applyNumberFormat="1" applyFont="1" applyFill="1" applyBorder="1" applyAlignment="1">
      <alignment horizontal="center" vertical="center" wrapText="1"/>
    </xf>
    <xf numFmtId="44" fontId="59" fillId="10" borderId="15" xfId="4" applyFont="1" applyFill="1" applyBorder="1" applyAlignment="1">
      <alignment horizontal="center" vertical="center" wrapText="1"/>
    </xf>
    <xf numFmtId="0" fontId="59" fillId="10" borderId="15" xfId="0" applyFont="1" applyFill="1" applyBorder="1" applyAlignment="1">
      <alignment horizontal="left" vertical="center" wrapText="1"/>
    </xf>
    <xf numFmtId="0" fontId="58" fillId="10" borderId="15" xfId="0" applyFont="1" applyFill="1" applyBorder="1" applyAlignment="1">
      <alignment vertical="center"/>
    </xf>
    <xf numFmtId="0" fontId="63" fillId="10" borderId="3" xfId="0" applyFont="1" applyFill="1" applyBorder="1" applyAlignment="1">
      <alignment horizontal="center" vertical="center"/>
    </xf>
    <xf numFmtId="165" fontId="63" fillId="10" borderId="3" xfId="0" applyNumberFormat="1" applyFont="1" applyFill="1" applyBorder="1" applyAlignment="1">
      <alignment horizontal="center" vertical="center"/>
    </xf>
    <xf numFmtId="0" fontId="58" fillId="10" borderId="3" xfId="0" applyFont="1" applyFill="1" applyBorder="1" applyAlignment="1">
      <alignment horizontal="center" vertical="center"/>
    </xf>
    <xf numFmtId="0" fontId="58" fillId="10" borderId="3" xfId="0" applyFont="1" applyFill="1" applyBorder="1" applyAlignment="1">
      <alignment horizontal="left" vertical="center"/>
    </xf>
    <xf numFmtId="0" fontId="58" fillId="10" borderId="3" xfId="0" applyFont="1" applyFill="1" applyBorder="1" applyAlignment="1">
      <alignment horizontal="center" vertical="center" wrapText="1"/>
    </xf>
    <xf numFmtId="0" fontId="80" fillId="10" borderId="50" xfId="3" applyFont="1" applyFill="1" applyBorder="1" applyAlignment="1">
      <alignment horizontal="center" vertical="center" wrapText="1"/>
    </xf>
    <xf numFmtId="0" fontId="77" fillId="10" borderId="2" xfId="0" applyFont="1" applyFill="1" applyBorder="1" applyAlignment="1">
      <alignment horizontal="left" vertical="center"/>
    </xf>
    <xf numFmtId="0" fontId="59" fillId="10" borderId="2" xfId="0" applyFont="1" applyFill="1" applyBorder="1" applyAlignment="1">
      <alignment horizontal="center" vertical="center" wrapText="1"/>
    </xf>
    <xf numFmtId="164" fontId="59" fillId="10" borderId="2" xfId="0" applyNumberFormat="1" applyFont="1" applyFill="1" applyBorder="1" applyAlignment="1">
      <alignment horizontal="center" vertical="center" wrapText="1"/>
    </xf>
    <xf numFmtId="0" fontId="60" fillId="10" borderId="2" xfId="0" applyFont="1" applyFill="1" applyBorder="1" applyAlignment="1">
      <alignment horizontal="center" vertical="center" wrapText="1"/>
    </xf>
    <xf numFmtId="167" fontId="59" fillId="10" borderId="2" xfId="4" applyNumberFormat="1" applyFont="1" applyFill="1" applyBorder="1" applyAlignment="1">
      <alignment horizontal="center" vertical="center" wrapText="1"/>
    </xf>
    <xf numFmtId="44" fontId="59" fillId="10" borderId="2" xfId="4" applyFont="1" applyFill="1" applyBorder="1" applyAlignment="1">
      <alignment horizontal="center" vertical="center" wrapText="1"/>
    </xf>
    <xf numFmtId="0" fontId="59" fillId="10" borderId="2" xfId="0" applyFont="1" applyFill="1" applyBorder="1" applyAlignment="1">
      <alignment horizontal="left" vertical="center" wrapText="1"/>
    </xf>
    <xf numFmtId="0" fontId="80" fillId="3" borderId="2" xfId="3" applyFont="1" applyFill="1" applyBorder="1" applyAlignment="1">
      <alignment horizontal="center" vertical="center" wrapText="1"/>
    </xf>
    <xf numFmtId="0" fontId="77" fillId="0" borderId="2" xfId="0" applyFont="1" applyBorder="1" applyAlignment="1">
      <alignment horizontal="left" vertical="center"/>
    </xf>
    <xf numFmtId="0" fontId="60" fillId="3" borderId="11" xfId="0" quotePrefix="1" applyFont="1" applyFill="1" applyBorder="1" applyAlignment="1" applyProtection="1">
      <alignment horizontal="center" vertical="center" wrapText="1"/>
      <protection locked="0"/>
    </xf>
    <xf numFmtId="0" fontId="58" fillId="3" borderId="2" xfId="3" applyFont="1" applyFill="1" applyBorder="1" applyAlignment="1">
      <alignment horizontal="center" vertical="center" wrapText="1"/>
    </xf>
    <xf numFmtId="0" fontId="61" fillId="0" borderId="15" xfId="0" applyFont="1" applyBorder="1"/>
    <xf numFmtId="0" fontId="58" fillId="2" borderId="23" xfId="0" applyFont="1" applyFill="1" applyBorder="1" applyAlignment="1">
      <alignment horizontal="center" vertical="center"/>
    </xf>
    <xf numFmtId="0" fontId="76" fillId="3" borderId="14" xfId="1" applyFont="1" applyFill="1" applyBorder="1" applyAlignment="1">
      <alignment horizontal="left" vertical="center" wrapText="1"/>
    </xf>
    <xf numFmtId="0" fontId="61" fillId="0" borderId="15" xfId="0" applyFont="1" applyBorder="1" applyAlignment="1">
      <alignment horizontal="center" vertical="center"/>
    </xf>
    <xf numFmtId="0" fontId="61" fillId="0" borderId="15" xfId="0" applyFont="1" applyBorder="1" applyAlignment="1">
      <alignment vertical="center"/>
    </xf>
    <xf numFmtId="0" fontId="61" fillId="0" borderId="3" xfId="0" applyFont="1" applyBorder="1" applyAlignment="1">
      <alignment horizontal="center" vertical="center"/>
    </xf>
    <xf numFmtId="164" fontId="61" fillId="0" borderId="3" xfId="0" applyNumberFormat="1" applyFont="1" applyBorder="1" applyAlignment="1">
      <alignment horizontal="center" vertical="center"/>
    </xf>
    <xf numFmtId="165" fontId="61" fillId="3" borderId="3" xfId="0" applyNumberFormat="1" applyFont="1" applyFill="1" applyBorder="1" applyAlignment="1">
      <alignment horizontal="center" vertical="center"/>
    </xf>
    <xf numFmtId="44" fontId="61" fillId="0" borderId="3" xfId="4" applyFont="1" applyBorder="1" applyAlignment="1">
      <alignment horizontal="center" vertical="center"/>
    </xf>
    <xf numFmtId="0" fontId="61" fillId="0" borderId="3" xfId="0" applyFont="1" applyBorder="1" applyAlignment="1">
      <alignment horizontal="center"/>
    </xf>
    <xf numFmtId="0" fontId="61" fillId="0" borderId="3" xfId="0" applyFont="1" applyBorder="1" applyAlignment="1">
      <alignment horizontal="left" vertical="center"/>
    </xf>
    <xf numFmtId="164" fontId="61" fillId="0" borderId="3" xfId="0" applyNumberFormat="1" applyFont="1" applyBorder="1" applyAlignment="1">
      <alignment horizontal="center"/>
    </xf>
    <xf numFmtId="0" fontId="61" fillId="0" borderId="3" xfId="0" applyFont="1" applyBorder="1"/>
    <xf numFmtId="0" fontId="61" fillId="0" borderId="3" xfId="0" applyFont="1" applyBorder="1" applyAlignment="1">
      <alignment vertical="center" wrapText="1"/>
    </xf>
    <xf numFmtId="165" fontId="61" fillId="3" borderId="13" xfId="0" applyNumberFormat="1" applyFont="1" applyFill="1" applyBorder="1" applyAlignment="1">
      <alignment horizontal="center" vertical="center"/>
    </xf>
    <xf numFmtId="44" fontId="61" fillId="0" borderId="13" xfId="4" applyFont="1" applyBorder="1" applyAlignment="1">
      <alignment horizontal="center" vertical="center"/>
    </xf>
    <xf numFmtId="164" fontId="61" fillId="0" borderId="13" xfId="0" applyNumberFormat="1" applyFont="1" applyBorder="1" applyAlignment="1">
      <alignment horizontal="center"/>
    </xf>
    <xf numFmtId="0" fontId="61" fillId="0" borderId="13" xfId="0" applyFont="1" applyBorder="1"/>
    <xf numFmtId="0" fontId="63" fillId="24" borderId="2" xfId="0" applyFont="1" applyFill="1" applyBorder="1" applyAlignment="1">
      <alignment horizontal="center" vertical="center"/>
    </xf>
    <xf numFmtId="165" fontId="63" fillId="24" borderId="2" xfId="0" applyNumberFormat="1" applyFont="1" applyFill="1" applyBorder="1" applyAlignment="1">
      <alignment horizontal="center" vertical="center"/>
    </xf>
    <xf numFmtId="0" fontId="58" fillId="24" borderId="2" xfId="0" applyFont="1" applyFill="1" applyBorder="1" applyAlignment="1">
      <alignment horizontal="center" vertical="center"/>
    </xf>
    <xf numFmtId="0" fontId="58" fillId="24" borderId="2" xfId="0" applyFont="1" applyFill="1" applyBorder="1" applyAlignment="1">
      <alignment horizontal="left" vertical="center"/>
    </xf>
    <xf numFmtId="0" fontId="58" fillId="24" borderId="2" xfId="0" applyFont="1" applyFill="1" applyBorder="1" applyAlignment="1">
      <alignment horizontal="center" vertical="center" wrapText="1"/>
    </xf>
    <xf numFmtId="0" fontId="59" fillId="24" borderId="2" xfId="1" applyFont="1" applyFill="1" applyBorder="1" applyAlignment="1">
      <alignment horizontal="left" vertical="center" wrapText="1"/>
    </xf>
    <xf numFmtId="0" fontId="59" fillId="24" borderId="2" xfId="0" applyFont="1" applyFill="1" applyBorder="1" applyAlignment="1">
      <alignment horizontal="center" vertical="center" wrapText="1"/>
    </xf>
    <xf numFmtId="164" fontId="59" fillId="24" borderId="2" xfId="0" applyNumberFormat="1" applyFont="1" applyFill="1" applyBorder="1" applyAlignment="1">
      <alignment horizontal="center" vertical="center" wrapText="1"/>
    </xf>
    <xf numFmtId="0" fontId="60" fillId="24" borderId="2" xfId="0" applyFont="1" applyFill="1" applyBorder="1" applyAlignment="1">
      <alignment horizontal="center" vertical="center" wrapText="1"/>
    </xf>
    <xf numFmtId="167" fontId="59" fillId="24" borderId="2" xfId="4" applyNumberFormat="1" applyFont="1" applyFill="1" applyBorder="1" applyAlignment="1">
      <alignment horizontal="center" vertical="center" wrapText="1"/>
    </xf>
    <xf numFmtId="44" fontId="59" fillId="24" borderId="2" xfId="4" applyFont="1" applyFill="1" applyBorder="1" applyAlignment="1">
      <alignment horizontal="center" vertical="center" wrapText="1"/>
    </xf>
    <xf numFmtId="0" fontId="59" fillId="24" borderId="2" xfId="0" applyFont="1" applyFill="1" applyBorder="1" applyAlignment="1">
      <alignment horizontal="left" vertical="center" wrapText="1"/>
    </xf>
    <xf numFmtId="0" fontId="58" fillId="24" borderId="2" xfId="0" applyFont="1" applyFill="1" applyBorder="1" applyAlignment="1">
      <alignment vertical="center"/>
    </xf>
    <xf numFmtId="164" fontId="59" fillId="24" borderId="11" xfId="0" applyNumberFormat="1" applyFont="1" applyFill="1" applyBorder="1" applyAlignment="1">
      <alignment horizontal="center" vertical="center" wrapText="1"/>
    </xf>
    <xf numFmtId="165" fontId="61" fillId="0" borderId="3" xfId="0" applyNumberFormat="1" applyFont="1" applyBorder="1" applyAlignment="1">
      <alignment horizontal="center" vertical="center"/>
    </xf>
    <xf numFmtId="164" fontId="61" fillId="0" borderId="5" xfId="0" applyNumberFormat="1" applyFont="1" applyBorder="1" applyAlignment="1">
      <alignment horizontal="center" vertical="center"/>
    </xf>
    <xf numFmtId="0" fontId="96" fillId="3" borderId="3" xfId="0" applyFont="1" applyFill="1" applyBorder="1" applyAlignment="1">
      <alignment horizontal="left" vertical="center" wrapText="1"/>
    </xf>
    <xf numFmtId="0" fontId="58" fillId="2" borderId="14" xfId="0" applyFont="1" applyFill="1" applyBorder="1" applyAlignment="1">
      <alignment horizontal="left" vertical="center"/>
    </xf>
    <xf numFmtId="0" fontId="59" fillId="2" borderId="14" xfId="0" applyFont="1" applyFill="1" applyBorder="1" applyAlignment="1">
      <alignment horizontal="left" vertical="center" wrapText="1"/>
    </xf>
    <xf numFmtId="0" fontId="73" fillId="2" borderId="13" xfId="0" applyFont="1" applyFill="1" applyBorder="1" applyAlignment="1">
      <alignment horizontal="left" vertical="center"/>
    </xf>
    <xf numFmtId="0" fontId="73" fillId="2" borderId="13" xfId="0" applyFont="1" applyFill="1" applyBorder="1" applyAlignment="1">
      <alignment horizontal="center" vertical="center" wrapText="1"/>
    </xf>
    <xf numFmtId="0" fontId="73" fillId="2" borderId="13" xfId="0" applyFont="1" applyFill="1" applyBorder="1" applyAlignment="1">
      <alignment horizontal="center" vertical="center"/>
    </xf>
    <xf numFmtId="164" fontId="61" fillId="0" borderId="15" xfId="0" applyNumberFormat="1" applyFont="1" applyBorder="1" applyAlignment="1">
      <alignment horizontal="center"/>
    </xf>
    <xf numFmtId="15" fontId="61" fillId="0" borderId="15" xfId="0" applyNumberFormat="1" applyFont="1" applyBorder="1" applyAlignment="1">
      <alignment horizontal="center" vertical="center"/>
    </xf>
    <xf numFmtId="0" fontId="61" fillId="0" borderId="15" xfId="0" applyFont="1" applyBorder="1" applyAlignment="1">
      <alignment horizontal="left" vertical="center" wrapText="1"/>
    </xf>
    <xf numFmtId="15" fontId="61" fillId="0" borderId="13" xfId="0" applyNumberFormat="1" applyFont="1" applyBorder="1" applyAlignment="1">
      <alignment horizontal="center" vertical="center"/>
    </xf>
    <xf numFmtId="0" fontId="61" fillId="0" borderId="13" xfId="0" applyFont="1" applyBorder="1" applyAlignment="1">
      <alignment horizontal="left" vertical="center" wrapText="1"/>
    </xf>
    <xf numFmtId="164" fontId="0" fillId="0" borderId="0" xfId="0" applyNumberFormat="1" applyAlignment="1">
      <alignment wrapText="1"/>
    </xf>
    <xf numFmtId="0" fontId="58" fillId="0" borderId="55" xfId="0" applyFont="1" applyBorder="1" applyAlignment="1">
      <alignment horizontal="center" vertical="center"/>
    </xf>
    <xf numFmtId="0" fontId="58" fillId="0" borderId="55" xfId="0" applyFont="1" applyBorder="1" applyAlignment="1">
      <alignment vertical="center"/>
    </xf>
    <xf numFmtId="0" fontId="58" fillId="0" borderId="56" xfId="0" applyFont="1" applyBorder="1" applyAlignment="1">
      <alignment vertical="center"/>
    </xf>
    <xf numFmtId="0" fontId="0" fillId="0" borderId="56" xfId="0" applyBorder="1"/>
    <xf numFmtId="0" fontId="58" fillId="3" borderId="3" xfId="0" applyFont="1" applyFill="1" applyBorder="1" applyAlignment="1">
      <alignment horizontal="left" vertical="center" wrapText="1"/>
    </xf>
    <xf numFmtId="0" fontId="64" fillId="3" borderId="3" xfId="0" applyFont="1" applyFill="1" applyBorder="1" applyAlignment="1">
      <alignment horizontal="center" vertical="center"/>
    </xf>
    <xf numFmtId="0" fontId="63" fillId="3" borderId="55" xfId="0" applyFont="1" applyFill="1" applyBorder="1" applyAlignment="1">
      <alignment horizontal="center" vertical="center"/>
    </xf>
    <xf numFmtId="165" fontId="63" fillId="3" borderId="57" xfId="0" applyNumberFormat="1" applyFont="1" applyFill="1" applyBorder="1" applyAlignment="1">
      <alignment horizontal="center" vertical="center"/>
    </xf>
    <xf numFmtId="0" fontId="58" fillId="3" borderId="55" xfId="0" applyFont="1" applyFill="1" applyBorder="1" applyAlignment="1">
      <alignment horizontal="center" vertical="center"/>
    </xf>
    <xf numFmtId="0" fontId="58" fillId="3" borderId="55" xfId="0" applyFont="1" applyFill="1" applyBorder="1" applyAlignment="1">
      <alignment horizontal="left" vertical="center"/>
    </xf>
    <xf numFmtId="0" fontId="58" fillId="3" borderId="55" xfId="0" applyFont="1" applyFill="1" applyBorder="1" applyAlignment="1">
      <alignment horizontal="center" vertical="center" wrapText="1"/>
    </xf>
    <xf numFmtId="0" fontId="59" fillId="3" borderId="55" xfId="0" applyFont="1" applyFill="1" applyBorder="1" applyAlignment="1">
      <alignment horizontal="left" vertical="center" wrapText="1"/>
    </xf>
    <xf numFmtId="0" fontId="59" fillId="3" borderId="55" xfId="0" applyFont="1" applyFill="1" applyBorder="1" applyAlignment="1">
      <alignment horizontal="center" vertical="center" wrapText="1"/>
    </xf>
    <xf numFmtId="164" fontId="59" fillId="3" borderId="55" xfId="0" applyNumberFormat="1" applyFont="1" applyFill="1" applyBorder="1" applyAlignment="1">
      <alignment horizontal="center" vertical="center" wrapText="1"/>
    </xf>
    <xf numFmtId="0" fontId="60" fillId="3" borderId="55" xfId="0" applyFont="1" applyFill="1" applyBorder="1" applyAlignment="1">
      <alignment horizontal="center" vertical="center" wrapText="1"/>
    </xf>
    <xf numFmtId="167" fontId="59" fillId="3" borderId="55" xfId="4" applyNumberFormat="1" applyFont="1" applyFill="1" applyBorder="1" applyAlignment="1">
      <alignment horizontal="center" vertical="center" wrapText="1"/>
    </xf>
    <xf numFmtId="44" fontId="59" fillId="3" borderId="55" xfId="4" applyFont="1" applyFill="1" applyBorder="1" applyAlignment="1">
      <alignment horizontal="center" vertical="center" wrapText="1"/>
    </xf>
    <xf numFmtId="0" fontId="64" fillId="3" borderId="55" xfId="0" applyFont="1" applyFill="1" applyBorder="1" applyAlignment="1">
      <alignment horizontal="center" vertical="center"/>
    </xf>
    <xf numFmtId="0" fontId="58" fillId="3" borderId="58" xfId="0" applyFont="1" applyFill="1" applyBorder="1" applyAlignment="1">
      <alignment horizontal="left" vertical="center"/>
    </xf>
    <xf numFmtId="165" fontId="63" fillId="3" borderId="5" xfId="0" applyNumberFormat="1" applyFont="1" applyFill="1" applyBorder="1" applyAlignment="1">
      <alignment horizontal="center" vertical="center"/>
    </xf>
    <xf numFmtId="0" fontId="64" fillId="3" borderId="11" xfId="0" applyFont="1" applyFill="1" applyBorder="1" applyAlignment="1">
      <alignment horizontal="center" vertical="center"/>
    </xf>
    <xf numFmtId="0" fontId="63" fillId="3" borderId="58" xfId="0" applyFont="1" applyFill="1" applyBorder="1" applyAlignment="1">
      <alignment horizontal="center" vertical="center"/>
    </xf>
    <xf numFmtId="165" fontId="63" fillId="3" borderId="58" xfId="0" applyNumberFormat="1" applyFont="1" applyFill="1" applyBorder="1" applyAlignment="1">
      <alignment horizontal="center" vertical="center"/>
    </xf>
    <xf numFmtId="0" fontId="58" fillId="3" borderId="58" xfId="0" applyFont="1" applyFill="1" applyBorder="1" applyAlignment="1">
      <alignment horizontal="center" vertical="center"/>
    </xf>
    <xf numFmtId="0" fontId="58" fillId="3" borderId="58" xfId="0" applyFont="1" applyFill="1" applyBorder="1" applyAlignment="1">
      <alignment horizontal="center" vertical="center" wrapText="1"/>
    </xf>
    <xf numFmtId="0" fontId="59" fillId="3" borderId="58" xfId="0" applyFont="1" applyFill="1" applyBorder="1" applyAlignment="1">
      <alignment horizontal="left" vertical="center" wrapText="1"/>
    </xf>
    <xf numFmtId="0" fontId="59" fillId="3" borderId="58" xfId="0" applyFont="1" applyFill="1" applyBorder="1" applyAlignment="1">
      <alignment horizontal="center" vertical="center" wrapText="1"/>
    </xf>
    <xf numFmtId="164" fontId="59" fillId="3" borderId="58" xfId="0" applyNumberFormat="1" applyFont="1" applyFill="1" applyBorder="1" applyAlignment="1">
      <alignment horizontal="center" vertical="center" wrapText="1"/>
    </xf>
    <xf numFmtId="0" fontId="60" fillId="3" borderId="58" xfId="0" applyFont="1" applyFill="1" applyBorder="1" applyAlignment="1">
      <alignment horizontal="center" vertical="center" wrapText="1"/>
    </xf>
    <xf numFmtId="167" fontId="59" fillId="3" borderId="58" xfId="4" applyNumberFormat="1" applyFont="1" applyFill="1" applyBorder="1" applyAlignment="1">
      <alignment horizontal="center" vertical="center" wrapText="1"/>
    </xf>
    <xf numFmtId="44" fontId="59" fillId="3" borderId="58" xfId="4" applyFont="1" applyFill="1" applyBorder="1" applyAlignment="1">
      <alignment horizontal="center" vertical="center" wrapText="1"/>
    </xf>
    <xf numFmtId="0" fontId="58" fillId="0" borderId="58" xfId="0" applyFont="1" applyBorder="1" applyAlignment="1">
      <alignment vertical="center"/>
    </xf>
    <xf numFmtId="0" fontId="64" fillId="3" borderId="58" xfId="0" applyFont="1" applyFill="1" applyBorder="1" applyAlignment="1">
      <alignment horizontal="center" vertical="center"/>
    </xf>
    <xf numFmtId="0" fontId="0" fillId="0" borderId="60" xfId="0" applyBorder="1"/>
    <xf numFmtId="0" fontId="83" fillId="3" borderId="11" xfId="0" applyFont="1" applyFill="1" applyBorder="1" applyAlignment="1">
      <alignment horizontal="center" vertical="center"/>
    </xf>
    <xf numFmtId="0" fontId="76" fillId="3" borderId="11" xfId="0" applyFont="1" applyFill="1" applyBorder="1" applyAlignment="1">
      <alignment horizontal="left" vertical="center" wrapText="1"/>
    </xf>
    <xf numFmtId="0" fontId="60" fillId="0" borderId="11" xfId="0" applyFont="1" applyBorder="1" applyAlignment="1">
      <alignment horizontal="center" vertical="center" wrapText="1"/>
    </xf>
    <xf numFmtId="0" fontId="76" fillId="3" borderId="11" xfId="0" quotePrefix="1" applyFont="1" applyFill="1" applyBorder="1" applyAlignment="1" applyProtection="1">
      <alignment horizontal="center" vertical="center"/>
      <protection locked="0"/>
    </xf>
    <xf numFmtId="0" fontId="76" fillId="3" borderId="54" xfId="0" quotePrefix="1" applyFont="1" applyFill="1" applyBorder="1" applyAlignment="1" applyProtection="1">
      <alignment horizontal="center" vertical="center"/>
      <protection locked="0"/>
    </xf>
    <xf numFmtId="167" fontId="76" fillId="3" borderId="11" xfId="4" applyNumberFormat="1" applyFont="1" applyFill="1" applyBorder="1" applyAlignment="1">
      <alignment horizontal="center" vertical="center"/>
    </xf>
    <xf numFmtId="44" fontId="76" fillId="3" borderId="11" xfId="4" applyFont="1" applyFill="1" applyBorder="1" applyAlignment="1">
      <alignment horizontal="center" vertical="center"/>
    </xf>
    <xf numFmtId="0" fontId="63" fillId="3" borderId="61" xfId="0" applyFont="1" applyFill="1" applyBorder="1" applyAlignment="1">
      <alignment horizontal="center" vertical="center"/>
    </xf>
    <xf numFmtId="0" fontId="58" fillId="3" borderId="3" xfId="0" applyFont="1" applyFill="1" applyBorder="1" applyAlignment="1">
      <alignment vertical="center"/>
    </xf>
    <xf numFmtId="0" fontId="83" fillId="3" borderId="58" xfId="0" applyFont="1" applyFill="1" applyBorder="1" applyAlignment="1">
      <alignment horizontal="center" vertical="center"/>
    </xf>
    <xf numFmtId="0" fontId="76" fillId="3" borderId="58" xfId="0" applyFont="1" applyFill="1" applyBorder="1" applyAlignment="1">
      <alignment horizontal="left" vertical="center" wrapText="1"/>
    </xf>
    <xf numFmtId="0" fontId="76" fillId="3" borderId="58" xfId="0" quotePrefix="1" applyFont="1" applyFill="1" applyBorder="1" applyAlignment="1" applyProtection="1">
      <alignment horizontal="center" vertical="center"/>
      <protection locked="0"/>
    </xf>
    <xf numFmtId="0" fontId="76" fillId="3" borderId="59" xfId="0" quotePrefix="1" applyFont="1" applyFill="1" applyBorder="1" applyAlignment="1" applyProtection="1">
      <alignment horizontal="center" vertical="center"/>
      <protection locked="0"/>
    </xf>
    <xf numFmtId="167" fontId="76" fillId="3" borderId="58" xfId="4" applyNumberFormat="1" applyFont="1" applyFill="1" applyBorder="1" applyAlignment="1">
      <alignment horizontal="center" vertical="center"/>
    </xf>
    <xf numFmtId="44" fontId="76" fillId="3" borderId="58" xfId="4" applyFont="1" applyFill="1" applyBorder="1" applyAlignment="1">
      <alignment horizontal="center" vertical="center"/>
    </xf>
    <xf numFmtId="0" fontId="58" fillId="3" borderId="58" xfId="0" applyFont="1" applyFill="1" applyBorder="1" applyAlignment="1">
      <alignment vertical="center"/>
    </xf>
    <xf numFmtId="0" fontId="58" fillId="0" borderId="60" xfId="0" applyFont="1" applyBorder="1" applyAlignment="1">
      <alignment vertical="center"/>
    </xf>
    <xf numFmtId="0" fontId="61" fillId="0" borderId="55" xfId="0" applyFont="1" applyBorder="1" applyAlignment="1">
      <alignment horizontal="center" vertical="center"/>
    </xf>
    <xf numFmtId="0" fontId="61" fillId="3" borderId="57" xfId="0" applyFont="1" applyFill="1" applyBorder="1" applyAlignment="1">
      <alignment horizontal="center" vertical="center"/>
    </xf>
    <xf numFmtId="164" fontId="61" fillId="3" borderId="57" xfId="0" applyNumberFormat="1" applyFont="1" applyFill="1" applyBorder="1" applyAlignment="1">
      <alignment horizontal="center" vertical="center"/>
    </xf>
    <xf numFmtId="0" fontId="61" fillId="3" borderId="57" xfId="0" applyFont="1" applyFill="1" applyBorder="1" applyAlignment="1">
      <alignment vertical="center"/>
    </xf>
    <xf numFmtId="0" fontId="61" fillId="3" borderId="57" xfId="0" applyFont="1" applyFill="1" applyBorder="1" applyAlignment="1">
      <alignment vertical="center" wrapText="1"/>
    </xf>
    <xf numFmtId="0" fontId="61" fillId="3" borderId="57" xfId="0" applyFont="1" applyFill="1" applyBorder="1" applyAlignment="1">
      <alignment horizontal="center" vertical="center" wrapText="1"/>
    </xf>
    <xf numFmtId="165" fontId="61" fillId="3" borderId="57" xfId="0" applyNumberFormat="1" applyFont="1" applyFill="1" applyBorder="1" applyAlignment="1">
      <alignment horizontal="center" vertical="center"/>
    </xf>
    <xf numFmtId="44" fontId="61" fillId="3" borderId="57" xfId="4" applyFont="1" applyFill="1" applyBorder="1" applyAlignment="1">
      <alignment horizontal="center" vertical="center"/>
    </xf>
    <xf numFmtId="0" fontId="61" fillId="3" borderId="57" xfId="0" applyFont="1" applyFill="1" applyBorder="1"/>
    <xf numFmtId="0" fontId="61" fillId="0" borderId="57" xfId="0" applyFont="1" applyBorder="1" applyAlignment="1">
      <alignment horizontal="center" vertical="center"/>
    </xf>
    <xf numFmtId="0" fontId="61" fillId="0" borderId="57" xfId="0" applyFont="1" applyBorder="1" applyAlignment="1">
      <alignment vertical="center"/>
    </xf>
    <xf numFmtId="0" fontId="61" fillId="0" borderId="3" xfId="0" applyFont="1" applyBorder="1" applyAlignment="1">
      <alignment horizontal="center" vertical="center" wrapText="1"/>
    </xf>
    <xf numFmtId="0" fontId="61" fillId="0" borderId="3" xfId="0" applyFont="1" applyBorder="1" applyAlignment="1">
      <alignment horizontal="left" vertical="center" wrapText="1"/>
    </xf>
    <xf numFmtId="164" fontId="61" fillId="0" borderId="57" xfId="0" applyNumberFormat="1" applyFont="1" applyBorder="1" applyAlignment="1">
      <alignment horizontal="center" vertical="center"/>
    </xf>
    <xf numFmtId="0" fontId="61" fillId="0" borderId="57" xfId="0" applyFont="1" applyBorder="1" applyAlignment="1">
      <alignment vertical="center" wrapText="1"/>
    </xf>
    <xf numFmtId="165" fontId="61" fillId="0" borderId="57" xfId="0" applyNumberFormat="1" applyFont="1" applyBorder="1" applyAlignment="1">
      <alignment horizontal="center" vertical="center"/>
    </xf>
    <xf numFmtId="0" fontId="61" fillId="0" borderId="57" xfId="0" applyFont="1" applyBorder="1" applyAlignment="1">
      <alignment horizontal="center"/>
    </xf>
    <xf numFmtId="44" fontId="61" fillId="0" borderId="57" xfId="4" applyFont="1" applyBorder="1" applyAlignment="1">
      <alignment horizontal="center" vertical="center"/>
    </xf>
    <xf numFmtId="0" fontId="61" fillId="0" borderId="57" xfId="0" applyFont="1" applyBorder="1" applyAlignment="1">
      <alignment horizontal="left" vertical="center"/>
    </xf>
    <xf numFmtId="164" fontId="61" fillId="0" borderId="57" xfId="0" applyNumberFormat="1" applyFont="1" applyBorder="1" applyAlignment="1">
      <alignment horizontal="center"/>
    </xf>
    <xf numFmtId="0" fontId="61" fillId="0" borderId="57" xfId="0" applyFont="1" applyBorder="1"/>
    <xf numFmtId="0" fontId="61" fillId="0" borderId="57" xfId="0" applyFont="1" applyBorder="1" applyAlignment="1">
      <alignment horizontal="center" vertical="center" wrapText="1"/>
    </xf>
    <xf numFmtId="0" fontId="61" fillId="0" borderId="57" xfId="0" applyFont="1" applyBorder="1" applyAlignment="1">
      <alignment horizontal="left" vertical="center" wrapText="1"/>
    </xf>
    <xf numFmtId="0" fontId="61" fillId="0" borderId="55" xfId="0" applyFont="1" applyBorder="1"/>
    <xf numFmtId="0" fontId="61" fillId="0" borderId="3" xfId="0" applyFont="1" applyBorder="1" applyAlignment="1">
      <alignment wrapText="1"/>
    </xf>
    <xf numFmtId="0" fontId="61" fillId="20" borderId="3" xfId="0" applyFont="1" applyFill="1" applyBorder="1" applyAlignment="1">
      <alignment horizontal="center" vertical="center"/>
    </xf>
    <xf numFmtId="164" fontId="61" fillId="20" borderId="3" xfId="0" applyNumberFormat="1" applyFont="1" applyFill="1" applyBorder="1" applyAlignment="1">
      <alignment horizontal="center" vertical="center"/>
    </xf>
    <xf numFmtId="0" fontId="61" fillId="20" borderId="3" xfId="0" applyFont="1" applyFill="1" applyBorder="1" applyAlignment="1">
      <alignment vertical="center"/>
    </xf>
    <xf numFmtId="0" fontId="61" fillId="20" borderId="3" xfId="0" applyFont="1" applyFill="1" applyBorder="1" applyAlignment="1">
      <alignment vertical="center" wrapText="1"/>
    </xf>
    <xf numFmtId="165" fontId="61" fillId="20" borderId="3" xfId="0" applyNumberFormat="1" applyFont="1" applyFill="1" applyBorder="1" applyAlignment="1">
      <alignment horizontal="center" vertical="center"/>
    </xf>
    <xf numFmtId="44" fontId="61" fillId="20" borderId="3" xfId="4" applyFont="1" applyFill="1" applyBorder="1" applyAlignment="1">
      <alignment horizontal="center" vertical="center"/>
    </xf>
    <xf numFmtId="0" fontId="61" fillId="20" borderId="3" xfId="0" applyFont="1" applyFill="1" applyBorder="1" applyAlignment="1">
      <alignment horizontal="left" vertical="center" wrapText="1"/>
    </xf>
    <xf numFmtId="165" fontId="61" fillId="0" borderId="3" xfId="0" applyNumberFormat="1" applyFont="1" applyBorder="1" applyAlignment="1">
      <alignment horizontal="center"/>
    </xf>
    <xf numFmtId="44" fontId="61" fillId="0" borderId="3" xfId="4" applyFont="1" applyBorder="1" applyAlignment="1">
      <alignment horizontal="center"/>
    </xf>
    <xf numFmtId="0" fontId="61" fillId="20" borderId="55" xfId="0" applyFont="1" applyFill="1" applyBorder="1" applyAlignment="1">
      <alignment horizontal="center"/>
    </xf>
    <xf numFmtId="164" fontId="61" fillId="20" borderId="55" xfId="0" applyNumberFormat="1" applyFont="1" applyFill="1" applyBorder="1" applyAlignment="1">
      <alignment horizontal="center"/>
    </xf>
    <xf numFmtId="0" fontId="61" fillId="20" borderId="55" xfId="0" applyFont="1" applyFill="1" applyBorder="1" applyAlignment="1">
      <alignment horizontal="center" vertical="center"/>
    </xf>
    <xf numFmtId="165" fontId="61" fillId="20" borderId="55" xfId="0" applyNumberFormat="1" applyFont="1" applyFill="1" applyBorder="1" applyAlignment="1">
      <alignment horizontal="center" vertical="center"/>
    </xf>
    <xf numFmtId="164" fontId="61" fillId="20" borderId="55" xfId="0" applyNumberFormat="1" applyFont="1" applyFill="1" applyBorder="1" applyAlignment="1">
      <alignment horizontal="center" vertical="center"/>
    </xf>
    <xf numFmtId="44" fontId="61" fillId="20" borderId="55" xfId="4" applyFont="1" applyFill="1" applyBorder="1" applyAlignment="1">
      <alignment horizontal="center" vertical="center"/>
    </xf>
    <xf numFmtId="0" fontId="61" fillId="20" borderId="55" xfId="0" applyFont="1" applyFill="1" applyBorder="1" applyAlignment="1">
      <alignment horizontal="left" vertical="center" wrapText="1"/>
    </xf>
    <xf numFmtId="0" fontId="61" fillId="20" borderId="55" xfId="0" applyFont="1" applyFill="1" applyBorder="1" applyAlignment="1">
      <alignment vertical="center"/>
    </xf>
    <xf numFmtId="0" fontId="61" fillId="0" borderId="55" xfId="0" applyFont="1" applyBorder="1" applyAlignment="1">
      <alignment horizontal="center"/>
    </xf>
    <xf numFmtId="164" fontId="61" fillId="0" borderId="55" xfId="0" applyNumberFormat="1" applyFont="1" applyBorder="1" applyAlignment="1">
      <alignment horizontal="center"/>
    </xf>
    <xf numFmtId="165" fontId="61" fillId="0" borderId="55" xfId="0" applyNumberFormat="1" applyFont="1" applyBorder="1" applyAlignment="1">
      <alignment horizontal="center"/>
    </xf>
    <xf numFmtId="44" fontId="61" fillId="0" borderId="55" xfId="4" applyFont="1" applyBorder="1" applyAlignment="1">
      <alignment horizontal="center"/>
    </xf>
    <xf numFmtId="0" fontId="61" fillId="0" borderId="55" xfId="0" applyFont="1" applyBorder="1" applyAlignment="1">
      <alignment horizontal="left" vertical="center"/>
    </xf>
    <xf numFmtId="165" fontId="61" fillId="0" borderId="57" xfId="0" applyNumberFormat="1" applyFont="1" applyBorder="1" applyAlignment="1">
      <alignment horizontal="center"/>
    </xf>
    <xf numFmtId="44" fontId="61" fillId="0" borderId="57" xfId="4" applyFont="1" applyBorder="1" applyAlignment="1">
      <alignment horizontal="center"/>
    </xf>
    <xf numFmtId="0" fontId="61" fillId="0" borderId="57" xfId="0" applyFont="1" applyBorder="1" applyAlignment="1">
      <alignment wrapText="1"/>
    </xf>
    <xf numFmtId="0" fontId="61" fillId="0" borderId="55" xfId="0" applyFont="1" applyBorder="1" applyAlignment="1">
      <alignment wrapText="1"/>
    </xf>
    <xf numFmtId="0" fontId="61" fillId="0" borderId="62" xfId="0" applyFont="1" applyBorder="1" applyAlignment="1">
      <alignment horizontal="center"/>
    </xf>
    <xf numFmtId="164" fontId="61" fillId="0" borderId="62" xfId="0" applyNumberFormat="1" applyFont="1" applyBorder="1" applyAlignment="1">
      <alignment horizontal="center"/>
    </xf>
    <xf numFmtId="0" fontId="61" fillId="0" borderId="62" xfId="0" applyFont="1" applyBorder="1"/>
    <xf numFmtId="165" fontId="61" fillId="0" borderId="62" xfId="0" applyNumberFormat="1" applyFont="1" applyBorder="1" applyAlignment="1">
      <alignment horizontal="center"/>
    </xf>
    <xf numFmtId="44" fontId="61" fillId="0" borderId="62" xfId="4" applyFont="1" applyBorder="1" applyAlignment="1">
      <alignment horizontal="center"/>
    </xf>
    <xf numFmtId="0" fontId="61" fillId="0" borderId="62" xfId="0" applyFont="1" applyBorder="1" applyAlignment="1">
      <alignment horizontal="center" vertical="center"/>
    </xf>
    <xf numFmtId="0" fontId="61" fillId="0" borderId="62" xfId="0" applyFont="1" applyBorder="1" applyAlignment="1">
      <alignment horizontal="left" vertical="center"/>
    </xf>
    <xf numFmtId="0" fontId="61" fillId="0" borderId="62" xfId="0" applyFont="1" applyBorder="1" applyAlignment="1">
      <alignment vertical="center"/>
    </xf>
    <xf numFmtId="15" fontId="61" fillId="0" borderId="3" xfId="0" applyNumberFormat="1" applyFont="1" applyBorder="1" applyAlignment="1">
      <alignment horizontal="center" vertical="center"/>
    </xf>
    <xf numFmtId="0" fontId="61" fillId="0" borderId="5" xfId="0" applyFont="1" applyBorder="1" applyAlignment="1">
      <alignment horizontal="left" vertical="center"/>
    </xf>
    <xf numFmtId="15" fontId="61" fillId="0" borderId="57" xfId="0" applyNumberFormat="1" applyFont="1" applyBorder="1" applyAlignment="1">
      <alignment horizontal="center" vertical="center"/>
    </xf>
    <xf numFmtId="0" fontId="0" fillId="0" borderId="55" xfId="0" applyBorder="1" applyAlignment="1">
      <alignment horizontal="center"/>
    </xf>
    <xf numFmtId="164" fontId="0" fillId="0" borderId="55" xfId="0" applyNumberFormat="1" applyBorder="1" applyAlignment="1">
      <alignment horizontal="center"/>
    </xf>
    <xf numFmtId="0" fontId="0" fillId="0" borderId="55" xfId="0" applyBorder="1" applyAlignment="1">
      <alignment horizontal="left"/>
    </xf>
    <xf numFmtId="44" fontId="0" fillId="0" borderId="55" xfId="4" applyFont="1" applyBorder="1" applyAlignment="1">
      <alignment horizontal="center"/>
    </xf>
    <xf numFmtId="0" fontId="0" fillId="0" borderId="57" xfId="0" applyBorder="1" applyAlignment="1">
      <alignment horizontal="center"/>
    </xf>
    <xf numFmtId="164" fontId="0" fillId="0" borderId="57" xfId="0" applyNumberFormat="1" applyBorder="1" applyAlignment="1">
      <alignment horizontal="center"/>
    </xf>
    <xf numFmtId="0" fontId="0" fillId="0" borderId="57" xfId="0" applyBorder="1" applyAlignment="1">
      <alignment horizontal="left"/>
    </xf>
    <xf numFmtId="44" fontId="0" fillId="0" borderId="57" xfId="4" applyFont="1" applyBorder="1" applyAlignment="1">
      <alignment horizontal="center"/>
    </xf>
    <xf numFmtId="0" fontId="58" fillId="0" borderId="57" xfId="0" applyFont="1" applyBorder="1" applyAlignment="1">
      <alignment horizontal="center" vertical="center"/>
    </xf>
    <xf numFmtId="0" fontId="54" fillId="0" borderId="57" xfId="0" applyFont="1" applyBorder="1" applyAlignment="1">
      <alignment horizontal="center"/>
    </xf>
    <xf numFmtId="0" fontId="46" fillId="0" borderId="57" xfId="0" applyFont="1" applyBorder="1" applyAlignment="1">
      <alignment horizontal="center"/>
    </xf>
    <xf numFmtId="0" fontId="78" fillId="0" borderId="57" xfId="0" applyFont="1" applyBorder="1" applyAlignment="1">
      <alignment horizontal="center"/>
    </xf>
    <xf numFmtId="0" fontId="52" fillId="0" borderId="57" xfId="0" applyFont="1" applyBorder="1" applyAlignment="1">
      <alignment horizontal="center"/>
    </xf>
    <xf numFmtId="0" fontId="78" fillId="3" borderId="57" xfId="0" applyFont="1" applyFill="1" applyBorder="1" applyAlignment="1">
      <alignment horizontal="center"/>
    </xf>
    <xf numFmtId="0" fontId="52" fillId="0" borderId="57" xfId="0" applyFont="1" applyBorder="1" applyAlignment="1">
      <alignment horizontal="left"/>
    </xf>
    <xf numFmtId="0" fontId="43" fillId="0" borderId="57" xfId="0" applyFont="1" applyBorder="1" applyAlignment="1">
      <alignment horizontal="center"/>
    </xf>
    <xf numFmtId="0" fontId="0" fillId="0" borderId="57" xfId="0" applyBorder="1" applyAlignment="1">
      <alignment horizontal="center" vertical="center"/>
    </xf>
    <xf numFmtId="164" fontId="0" fillId="0" borderId="57" xfId="0" applyNumberFormat="1" applyBorder="1" applyAlignment="1">
      <alignment horizontal="center" vertical="center"/>
    </xf>
    <xf numFmtId="0" fontId="49" fillId="0" borderId="57" xfId="0" applyFont="1" applyBorder="1" applyAlignment="1">
      <alignment horizontal="left" vertical="center" wrapText="1"/>
    </xf>
    <xf numFmtId="0" fontId="0" fillId="0" borderId="57" xfId="0" applyBorder="1" applyAlignment="1">
      <alignment horizontal="left" vertical="center"/>
    </xf>
    <xf numFmtId="0" fontId="49" fillId="0" borderId="57" xfId="0" applyFont="1" applyBorder="1" applyAlignment="1">
      <alignment horizontal="center" vertical="center" wrapText="1"/>
    </xf>
    <xf numFmtId="164" fontId="37" fillId="0" borderId="57" xfId="0" applyNumberFormat="1" applyFont="1" applyBorder="1" applyAlignment="1">
      <alignment horizontal="center" vertical="center"/>
    </xf>
    <xf numFmtId="0" fontId="49" fillId="0" borderId="57" xfId="0" applyFont="1" applyBorder="1" applyAlignment="1">
      <alignment horizontal="center" vertical="center"/>
    </xf>
    <xf numFmtId="44" fontId="0" fillId="0" borderId="57" xfId="4" applyFont="1" applyBorder="1" applyAlignment="1">
      <alignment horizontal="center" vertical="center"/>
    </xf>
    <xf numFmtId="0" fontId="37" fillId="0" borderId="57" xfId="0" applyFont="1" applyBorder="1" applyAlignment="1">
      <alignment horizontal="center"/>
    </xf>
    <xf numFmtId="0" fontId="49" fillId="0" borderId="57" xfId="0" applyFont="1" applyBorder="1" applyAlignment="1">
      <alignment horizontal="left" vertical="center"/>
    </xf>
    <xf numFmtId="0" fontId="43" fillId="0" borderId="57" xfId="0" applyFont="1" applyBorder="1" applyAlignment="1">
      <alignment vertical="center"/>
    </xf>
    <xf numFmtId="0" fontId="0" fillId="3" borderId="57" xfId="0" applyFill="1" applyBorder="1" applyAlignment="1">
      <alignment horizontal="center" vertical="center"/>
    </xf>
    <xf numFmtId="164" fontId="0" fillId="3" borderId="57" xfId="0" applyNumberFormat="1" applyFill="1" applyBorder="1" applyAlignment="1">
      <alignment horizontal="center" vertical="center"/>
    </xf>
    <xf numFmtId="0" fontId="0" fillId="3" borderId="57" xfId="0" applyFill="1" applyBorder="1" applyAlignment="1">
      <alignment horizontal="left" vertical="center"/>
    </xf>
    <xf numFmtId="164" fontId="36" fillId="3" borderId="57" xfId="0" applyNumberFormat="1" applyFont="1" applyFill="1" applyBorder="1" applyAlignment="1">
      <alignment horizontal="center" vertical="center"/>
    </xf>
    <xf numFmtId="44" fontId="0" fillId="3" borderId="57" xfId="4" applyFont="1" applyFill="1" applyBorder="1" applyAlignment="1">
      <alignment horizontal="center"/>
    </xf>
    <xf numFmtId="0" fontId="0" fillId="3" borderId="57" xfId="0" applyFill="1" applyBorder="1" applyAlignment="1">
      <alignment horizontal="center"/>
    </xf>
    <xf numFmtId="164" fontId="0" fillId="3" borderId="57" xfId="0" applyNumberFormat="1" applyFill="1" applyBorder="1" applyAlignment="1">
      <alignment horizontal="center"/>
    </xf>
    <xf numFmtId="0" fontId="36" fillId="3" borderId="57" xfId="0" applyFont="1" applyFill="1" applyBorder="1" applyAlignment="1">
      <alignment horizontal="center"/>
    </xf>
    <xf numFmtId="0" fontId="41" fillId="3" borderId="57" xfId="0" applyFont="1" applyFill="1" applyBorder="1" applyAlignment="1">
      <alignment horizontal="left" vertical="center"/>
    </xf>
    <xf numFmtId="0" fontId="37" fillId="3" borderId="57" xfId="0" applyFont="1" applyFill="1" applyBorder="1" applyAlignment="1">
      <alignment horizontal="center" vertical="center" wrapText="1"/>
    </xf>
    <xf numFmtId="0" fontId="37" fillId="3" borderId="57" xfId="0" applyFont="1" applyFill="1" applyBorder="1" applyAlignment="1">
      <alignment horizontal="center" vertical="center"/>
    </xf>
    <xf numFmtId="44" fontId="37" fillId="3" borderId="57" xfId="4" applyFont="1" applyFill="1" applyBorder="1" applyAlignment="1">
      <alignment horizontal="center"/>
    </xf>
    <xf numFmtId="0" fontId="58" fillId="0" borderId="62" xfId="0" applyFont="1" applyBorder="1" applyAlignment="1">
      <alignment horizontal="center" vertical="center"/>
    </xf>
    <xf numFmtId="0" fontId="58" fillId="0" borderId="63" xfId="0" applyFont="1" applyBorder="1" applyAlignment="1">
      <alignment vertical="center"/>
    </xf>
    <xf numFmtId="0" fontId="0" fillId="0" borderId="57" xfId="0" applyBorder="1" applyAlignment="1">
      <alignment horizontal="left" wrapText="1"/>
    </xf>
    <xf numFmtId="0" fontId="43" fillId="0" borderId="57" xfId="0" applyFont="1" applyBorder="1" applyAlignment="1">
      <alignment horizontal="center" vertical="center"/>
    </xf>
    <xf numFmtId="0" fontId="46" fillId="0" borderId="57" xfId="0" applyFont="1" applyBorder="1" applyAlignment="1">
      <alignment horizontal="left"/>
    </xf>
    <xf numFmtId="0" fontId="0" fillId="0" borderId="57" xfId="0" applyBorder="1"/>
    <xf numFmtId="0" fontId="57" fillId="0" borderId="57" xfId="0" applyFont="1" applyBorder="1" applyAlignment="1">
      <alignment horizontal="left"/>
    </xf>
    <xf numFmtId="0" fontId="0" fillId="0" borderId="57" xfId="4" applyNumberFormat="1" applyFont="1" applyBorder="1" applyAlignment="1">
      <alignment horizontal="center"/>
    </xf>
    <xf numFmtId="0" fontId="0" fillId="0" borderId="57" xfId="0" applyBorder="1" applyAlignment="1">
      <alignment horizontal="center" vertical="center" wrapText="1"/>
    </xf>
    <xf numFmtId="0" fontId="46" fillId="0" borderId="57" xfId="0" applyFont="1" applyBorder="1" applyAlignment="1">
      <alignment horizontal="center" vertical="center"/>
    </xf>
    <xf numFmtId="0" fontId="0" fillId="10" borderId="57" xfId="0" applyFill="1" applyBorder="1" applyAlignment="1">
      <alignment horizontal="center" vertical="center"/>
    </xf>
    <xf numFmtId="164" fontId="0" fillId="10" borderId="57" xfId="0" applyNumberFormat="1" applyFill="1" applyBorder="1" applyAlignment="1">
      <alignment horizontal="center" vertical="center"/>
    </xf>
    <xf numFmtId="0" fontId="46" fillId="10" borderId="57" xfId="0" applyFont="1" applyFill="1" applyBorder="1" applyAlignment="1">
      <alignment horizontal="center" vertical="center"/>
    </xf>
    <xf numFmtId="0" fontId="33" fillId="10" borderId="57" xfId="0" applyFont="1" applyFill="1" applyBorder="1" applyAlignment="1">
      <alignment horizontal="left" vertical="center" wrapText="1"/>
    </xf>
    <xf numFmtId="0" fontId="0" fillId="10" borderId="57" xfId="0" applyFill="1" applyBorder="1" applyAlignment="1">
      <alignment horizontal="left" vertical="center"/>
    </xf>
    <xf numFmtId="0" fontId="46" fillId="10" borderId="57" xfId="0" applyFont="1" applyFill="1" applyBorder="1" applyAlignment="1">
      <alignment horizontal="center" vertical="center" wrapText="1"/>
    </xf>
    <xf numFmtId="44" fontId="0" fillId="10" borderId="57" xfId="4" applyFont="1" applyFill="1" applyBorder="1" applyAlignment="1">
      <alignment horizontal="center" vertical="center"/>
    </xf>
    <xf numFmtId="0" fontId="0" fillId="10" borderId="57" xfId="0" applyFill="1" applyBorder="1" applyAlignment="1">
      <alignment horizontal="center"/>
    </xf>
    <xf numFmtId="164" fontId="0" fillId="10" borderId="57" xfId="0" applyNumberFormat="1" applyFill="1" applyBorder="1" applyAlignment="1">
      <alignment horizontal="center"/>
    </xf>
    <xf numFmtId="164" fontId="35" fillId="0" borderId="57" xfId="0" applyNumberFormat="1" applyFont="1" applyBorder="1" applyAlignment="1">
      <alignment horizontal="center" vertical="center"/>
    </xf>
    <xf numFmtId="44" fontId="32" fillId="2" borderId="56" xfId="4" applyFont="1" applyFill="1" applyBorder="1" applyAlignment="1">
      <alignment vertical="center"/>
    </xf>
    <xf numFmtId="0" fontId="35" fillId="0" borderId="57" xfId="0" applyFont="1" applyBorder="1" applyAlignment="1">
      <alignment horizontal="center"/>
    </xf>
    <xf numFmtId="0" fontId="37" fillId="0" borderId="57" xfId="0" applyFont="1" applyBorder="1" applyAlignment="1">
      <alignment horizontal="center" vertical="center"/>
    </xf>
    <xf numFmtId="164" fontId="36" fillId="0" borderId="57" xfId="0" applyNumberFormat="1" applyFont="1" applyBorder="1" applyAlignment="1">
      <alignment horizontal="center" vertical="center"/>
    </xf>
    <xf numFmtId="0" fontId="36" fillId="0" borderId="57" xfId="0" applyFont="1" applyBorder="1" applyAlignment="1">
      <alignment horizontal="center"/>
    </xf>
    <xf numFmtId="0" fontId="0" fillId="17" borderId="57" xfId="0" applyFill="1" applyBorder="1" applyAlignment="1">
      <alignment horizontal="center" vertical="center"/>
    </xf>
    <xf numFmtId="164" fontId="0" fillId="17" borderId="57" xfId="0" applyNumberFormat="1" applyFill="1" applyBorder="1" applyAlignment="1">
      <alignment horizontal="center" vertical="center"/>
    </xf>
    <xf numFmtId="0" fontId="46" fillId="17" borderId="57" xfId="0" applyFont="1" applyFill="1" applyBorder="1" applyAlignment="1">
      <alignment horizontal="center" vertical="center" wrapText="1"/>
    </xf>
    <xf numFmtId="0" fontId="46" fillId="17" borderId="57" xfId="0" applyFont="1" applyFill="1" applyBorder="1" applyAlignment="1">
      <alignment horizontal="left" vertical="center"/>
    </xf>
    <xf numFmtId="0" fontId="0" fillId="17" borderId="57" xfId="0" applyFill="1" applyBorder="1" applyAlignment="1">
      <alignment horizontal="left" vertical="center"/>
    </xf>
    <xf numFmtId="164" fontId="37" fillId="17" borderId="57" xfId="0" applyNumberFormat="1" applyFont="1" applyFill="1" applyBorder="1" applyAlignment="1">
      <alignment horizontal="center" vertical="center"/>
    </xf>
    <xf numFmtId="0" fontId="46" fillId="17" borderId="57" xfId="0" applyFont="1" applyFill="1" applyBorder="1" applyAlignment="1">
      <alignment horizontal="center" vertical="center"/>
    </xf>
    <xf numFmtId="44" fontId="0" fillId="17" borderId="57" xfId="4" applyFont="1" applyFill="1" applyBorder="1" applyAlignment="1">
      <alignment horizontal="center" vertical="center"/>
    </xf>
    <xf numFmtId="0" fontId="0" fillId="17" borderId="57" xfId="0" applyFill="1" applyBorder="1" applyAlignment="1">
      <alignment horizontal="center"/>
    </xf>
    <xf numFmtId="164" fontId="0" fillId="17" borderId="57" xfId="0" applyNumberFormat="1" applyFill="1" applyBorder="1" applyAlignment="1">
      <alignment horizontal="center"/>
    </xf>
    <xf numFmtId="0" fontId="46" fillId="17" borderId="57" xfId="0" applyFont="1" applyFill="1" applyBorder="1" applyAlignment="1">
      <alignment horizontal="center"/>
    </xf>
    <xf numFmtId="0" fontId="82" fillId="3" borderId="57" xfId="0" applyFont="1" applyFill="1" applyBorder="1" applyAlignment="1">
      <alignment horizontal="center" vertical="center" wrapText="1"/>
    </xf>
    <xf numFmtId="0" fontId="44" fillId="3" borderId="57" xfId="0" applyFont="1" applyFill="1" applyBorder="1" applyAlignment="1">
      <alignment horizontal="left" vertical="center" wrapText="1"/>
    </xf>
    <xf numFmtId="0" fontId="0" fillId="3" borderId="57" xfId="0" applyFill="1" applyBorder="1" applyAlignment="1">
      <alignment horizontal="left" vertical="center" wrapText="1"/>
    </xf>
    <xf numFmtId="164" fontId="37" fillId="3" borderId="57" xfId="0" applyNumberFormat="1" applyFont="1" applyFill="1" applyBorder="1" applyAlignment="1">
      <alignment horizontal="center" vertical="center"/>
    </xf>
    <xf numFmtId="0" fontId="44" fillId="3" borderId="57" xfId="0" applyFont="1" applyFill="1" applyBorder="1" applyAlignment="1">
      <alignment horizontal="center" vertical="center"/>
    </xf>
    <xf numFmtId="44" fontId="0" fillId="3" borderId="57" xfId="4" applyFont="1" applyFill="1" applyBorder="1" applyAlignment="1">
      <alignment horizontal="center" vertical="center"/>
    </xf>
    <xf numFmtId="0" fontId="37" fillId="3" borderId="57" xfId="0" applyFont="1" applyFill="1" applyBorder="1" applyAlignment="1">
      <alignment horizontal="center"/>
    </xf>
    <xf numFmtId="0" fontId="44" fillId="3" borderId="57" xfId="0" applyFont="1" applyFill="1" applyBorder="1" applyAlignment="1">
      <alignment horizontal="left" vertical="center"/>
    </xf>
    <xf numFmtId="0" fontId="44" fillId="3" borderId="57" xfId="0" applyFont="1" applyFill="1" applyBorder="1" applyAlignment="1">
      <alignment horizontal="center" vertical="center" wrapText="1"/>
    </xf>
    <xf numFmtId="0" fontId="41" fillId="3" borderId="57" xfId="0" applyFont="1" applyFill="1" applyBorder="1" applyAlignment="1">
      <alignment horizontal="left" vertical="center" wrapText="1"/>
    </xf>
    <xf numFmtId="0" fontId="38" fillId="3" borderId="57" xfId="0" applyFont="1" applyFill="1" applyBorder="1" applyAlignment="1">
      <alignment horizontal="center" vertical="center" wrapText="1"/>
    </xf>
    <xf numFmtId="0" fontId="38" fillId="3" borderId="57" xfId="0" applyFont="1" applyFill="1" applyBorder="1" applyAlignment="1">
      <alignment horizontal="center" vertical="center"/>
    </xf>
    <xf numFmtId="0" fontId="37" fillId="3" borderId="57" xfId="0" applyFont="1" applyFill="1" applyBorder="1" applyAlignment="1">
      <alignment horizontal="left" vertical="center" wrapText="1"/>
    </xf>
    <xf numFmtId="0" fontId="33" fillId="3" borderId="57" xfId="0" applyFont="1" applyFill="1" applyBorder="1" applyAlignment="1">
      <alignment horizontal="center" vertical="center" wrapText="1"/>
    </xf>
    <xf numFmtId="164" fontId="31" fillId="3" borderId="57" xfId="0" applyNumberFormat="1" applyFont="1" applyFill="1" applyBorder="1" applyAlignment="1">
      <alignment horizontal="center" vertical="center"/>
    </xf>
    <xf numFmtId="0" fontId="31" fillId="3" borderId="57" xfId="0" applyFont="1" applyFill="1" applyBorder="1" applyAlignment="1">
      <alignment horizontal="center"/>
    </xf>
    <xf numFmtId="0" fontId="35" fillId="3" borderId="57" xfId="0" applyFont="1" applyFill="1" applyBorder="1" applyAlignment="1">
      <alignment horizontal="left" vertical="center" wrapText="1"/>
    </xf>
    <xf numFmtId="0" fontId="35" fillId="3" borderId="57" xfId="0" applyFont="1" applyFill="1" applyBorder="1" applyAlignment="1">
      <alignment horizontal="center" vertical="center"/>
    </xf>
    <xf numFmtId="164" fontId="34" fillId="3" borderId="57" xfId="0" applyNumberFormat="1" applyFont="1" applyFill="1" applyBorder="1" applyAlignment="1">
      <alignment horizontal="center" vertical="center"/>
    </xf>
    <xf numFmtId="0" fontId="34" fillId="3" borderId="57" xfId="0" applyFont="1" applyFill="1" applyBorder="1" applyAlignment="1">
      <alignment horizontal="left" vertical="center"/>
    </xf>
    <xf numFmtId="0" fontId="34" fillId="3" borderId="57" xfId="0" applyFont="1" applyFill="1" applyBorder="1" applyAlignment="1">
      <alignment horizontal="center" vertical="center"/>
    </xf>
    <xf numFmtId="0" fontId="34" fillId="3" borderId="57" xfId="0" applyFont="1" applyFill="1" applyBorder="1" applyAlignment="1">
      <alignment horizontal="left" vertical="center" wrapText="1"/>
    </xf>
    <xf numFmtId="44" fontId="37" fillId="3" borderId="57" xfId="4" applyFont="1" applyFill="1" applyBorder="1" applyAlignment="1">
      <alignment horizontal="center" vertical="center"/>
    </xf>
    <xf numFmtId="164" fontId="30" fillId="3" borderId="57" xfId="0" applyNumberFormat="1" applyFont="1" applyFill="1" applyBorder="1" applyAlignment="1">
      <alignment horizontal="center" vertical="center"/>
    </xf>
    <xf numFmtId="0" fontId="30" fillId="3" borderId="57" xfId="0" applyFont="1" applyFill="1" applyBorder="1" applyAlignment="1">
      <alignment horizontal="center"/>
    </xf>
    <xf numFmtId="0" fontId="33" fillId="3" borderId="57" xfId="0" applyFont="1" applyFill="1" applyBorder="1" applyAlignment="1">
      <alignment horizontal="left" vertical="center"/>
    </xf>
    <xf numFmtId="0" fontId="33" fillId="3" borderId="57" xfId="0" applyFont="1" applyFill="1" applyBorder="1" applyAlignment="1">
      <alignment horizontal="center" vertical="center"/>
    </xf>
    <xf numFmtId="44" fontId="33" fillId="3" borderId="57" xfId="4" applyFont="1" applyFill="1" applyBorder="1" applyAlignment="1">
      <alignment horizontal="center"/>
    </xf>
    <xf numFmtId="0" fontId="30" fillId="3" borderId="57" xfId="0" applyFont="1" applyFill="1" applyBorder="1" applyAlignment="1">
      <alignment horizontal="left" vertical="center" wrapText="1"/>
    </xf>
    <xf numFmtId="0" fontId="29" fillId="3" borderId="57" xfId="0" applyFont="1" applyFill="1" applyBorder="1" applyAlignment="1">
      <alignment horizontal="center" vertical="center" wrapText="1"/>
    </xf>
    <xf numFmtId="0" fontId="30" fillId="3" borderId="57" xfId="0" applyFont="1" applyFill="1" applyBorder="1" applyAlignment="1">
      <alignment horizontal="left" vertical="center"/>
    </xf>
    <xf numFmtId="0" fontId="29" fillId="3" borderId="57" xfId="0" applyFont="1" applyFill="1" applyBorder="1" applyAlignment="1">
      <alignment horizontal="left" vertical="center" wrapText="1"/>
    </xf>
    <xf numFmtId="0" fontId="28" fillId="3" borderId="57" xfId="0" applyFont="1" applyFill="1" applyBorder="1" applyAlignment="1">
      <alignment horizontal="center"/>
    </xf>
    <xf numFmtId="164" fontId="28" fillId="3" borderId="57" xfId="0" applyNumberFormat="1" applyFont="1" applyFill="1" applyBorder="1" applyAlignment="1">
      <alignment horizontal="center" vertical="center"/>
    </xf>
    <xf numFmtId="0" fontId="28" fillId="3" borderId="57" xfId="0" applyFont="1" applyFill="1" applyBorder="1" applyAlignment="1">
      <alignment horizontal="center" vertical="center"/>
    </xf>
    <xf numFmtId="0" fontId="28" fillId="3" borderId="57" xfId="0" applyFont="1" applyFill="1" applyBorder="1" applyAlignment="1">
      <alignment horizontal="center" vertical="center" wrapText="1"/>
    </xf>
    <xf numFmtId="44" fontId="33" fillId="3" borderId="57" xfId="4" applyFont="1" applyFill="1" applyBorder="1" applyAlignment="1">
      <alignment horizontal="center" vertical="center"/>
    </xf>
    <xf numFmtId="164" fontId="27" fillId="3" borderId="57" xfId="0" applyNumberFormat="1" applyFont="1" applyFill="1" applyBorder="1" applyAlignment="1">
      <alignment horizontal="center" vertical="center"/>
    </xf>
    <xf numFmtId="0" fontId="27" fillId="3" borderId="57" xfId="0" applyFont="1" applyFill="1" applyBorder="1" applyAlignment="1">
      <alignment horizontal="center"/>
    </xf>
    <xf numFmtId="0" fontId="61" fillId="3" borderId="17" xfId="0" applyFont="1" applyFill="1" applyBorder="1" applyAlignment="1">
      <alignment horizontal="center" vertical="center"/>
    </xf>
    <xf numFmtId="164" fontId="61" fillId="3" borderId="17" xfId="0" applyNumberFormat="1" applyFont="1" applyFill="1" applyBorder="1" applyAlignment="1">
      <alignment horizontal="center" vertical="center"/>
    </xf>
    <xf numFmtId="0" fontId="61" fillId="3" borderId="13" xfId="0" applyFont="1" applyFill="1" applyBorder="1" applyAlignment="1">
      <alignment horizontal="center" vertical="center"/>
    </xf>
    <xf numFmtId="164" fontId="61" fillId="3" borderId="13" xfId="0" applyNumberFormat="1" applyFont="1" applyFill="1" applyBorder="1" applyAlignment="1">
      <alignment horizontal="center" vertical="center"/>
    </xf>
    <xf numFmtId="0" fontId="61" fillId="3" borderId="14" xfId="0" applyFont="1" applyFill="1" applyBorder="1" applyAlignment="1">
      <alignment horizontal="center" vertical="center"/>
    </xf>
    <xf numFmtId="164" fontId="61" fillId="3" borderId="14" xfId="0" applyNumberFormat="1" applyFont="1" applyFill="1" applyBorder="1" applyAlignment="1">
      <alignment horizontal="center" vertical="center"/>
    </xf>
    <xf numFmtId="0" fontId="58" fillId="0" borderId="64" xfId="0" applyFont="1" applyBorder="1" applyAlignment="1">
      <alignment vertical="center"/>
    </xf>
    <xf numFmtId="0" fontId="61" fillId="0" borderId="11" xfId="0" applyFont="1" applyBorder="1"/>
    <xf numFmtId="0" fontId="76" fillId="0" borderId="14" xfId="0" applyFont="1" applyBorder="1" applyAlignment="1">
      <alignment horizontal="left" vertical="center" wrapText="1"/>
    </xf>
    <xf numFmtId="0" fontId="0" fillId="0" borderId="0" xfId="0" applyAlignment="1">
      <alignment wrapText="1"/>
    </xf>
    <xf numFmtId="0" fontId="0" fillId="11" borderId="0" xfId="0" applyFill="1" applyAlignment="1">
      <alignment horizontal="left"/>
    </xf>
    <xf numFmtId="0" fontId="26" fillId="0" borderId="0" xfId="0" applyFont="1"/>
    <xf numFmtId="0" fontId="58" fillId="0" borderId="65" xfId="0" applyFont="1" applyBorder="1" applyAlignment="1">
      <alignment horizontal="center" vertical="center"/>
    </xf>
    <xf numFmtId="0" fontId="58" fillId="0" borderId="4" xfId="0" applyFont="1" applyBorder="1" applyAlignment="1">
      <alignment vertical="center"/>
    </xf>
    <xf numFmtId="0" fontId="0" fillId="3" borderId="66" xfId="0" applyFill="1" applyBorder="1" applyAlignment="1">
      <alignment horizontal="center" vertical="center"/>
    </xf>
    <xf numFmtId="164" fontId="34" fillId="3" borderId="66" xfId="0" applyNumberFormat="1" applyFont="1" applyFill="1" applyBorder="1" applyAlignment="1">
      <alignment horizontal="center" vertical="center"/>
    </xf>
    <xf numFmtId="0" fontId="29" fillId="3" borderId="66" xfId="0" applyFont="1" applyFill="1" applyBorder="1" applyAlignment="1">
      <alignment horizontal="left" vertical="center"/>
    </xf>
    <xf numFmtId="0" fontId="37" fillId="3" borderId="66" xfId="0" applyFont="1" applyFill="1" applyBorder="1" applyAlignment="1">
      <alignment horizontal="center" vertical="center"/>
    </xf>
    <xf numFmtId="0" fontId="0" fillId="3" borderId="66" xfId="0" applyFill="1" applyBorder="1" applyAlignment="1">
      <alignment horizontal="left" vertical="center"/>
    </xf>
    <xf numFmtId="0" fontId="27" fillId="3" borderId="66" xfId="0" applyFont="1" applyFill="1" applyBorder="1" applyAlignment="1">
      <alignment horizontal="center" vertical="center" wrapText="1"/>
    </xf>
    <xf numFmtId="164" fontId="0" fillId="3" borderId="66" xfId="0" applyNumberFormat="1" applyFill="1" applyBorder="1" applyAlignment="1">
      <alignment horizontal="center" vertical="center"/>
    </xf>
    <xf numFmtId="0" fontId="27" fillId="3" borderId="66" xfId="0" applyFont="1" applyFill="1" applyBorder="1" applyAlignment="1">
      <alignment horizontal="center" vertical="center"/>
    </xf>
    <xf numFmtId="0" fontId="0" fillId="3" borderId="32" xfId="0" applyFill="1" applyBorder="1" applyAlignment="1">
      <alignment horizontal="center" vertical="center"/>
    </xf>
    <xf numFmtId="164" fontId="34" fillId="3" borderId="32" xfId="0" applyNumberFormat="1" applyFont="1" applyFill="1" applyBorder="1" applyAlignment="1">
      <alignment horizontal="center" vertical="center"/>
    </xf>
    <xf numFmtId="0" fontId="27" fillId="3" borderId="32" xfId="0" applyFont="1" applyFill="1" applyBorder="1" applyAlignment="1">
      <alignment horizontal="left" vertical="center"/>
    </xf>
    <xf numFmtId="0" fontId="37" fillId="3" borderId="32" xfId="0" applyFont="1" applyFill="1" applyBorder="1" applyAlignment="1">
      <alignment horizontal="center" vertical="center"/>
    </xf>
    <xf numFmtId="0" fontId="27" fillId="3" borderId="32" xfId="0" applyFont="1" applyFill="1" applyBorder="1" applyAlignment="1">
      <alignment horizontal="center" vertical="center"/>
    </xf>
    <xf numFmtId="0" fontId="0" fillId="3" borderId="32" xfId="0" applyFill="1" applyBorder="1" applyAlignment="1">
      <alignment horizontal="left" vertical="center"/>
    </xf>
    <xf numFmtId="0" fontId="33" fillId="3" borderId="32" xfId="0" applyFont="1" applyFill="1" applyBorder="1" applyAlignment="1">
      <alignment horizontal="center" vertical="center" wrapText="1"/>
    </xf>
    <xf numFmtId="164" fontId="0" fillId="3" borderId="32" xfId="0" applyNumberFormat="1" applyFill="1" applyBorder="1" applyAlignment="1">
      <alignment horizontal="center" vertical="center"/>
    </xf>
    <xf numFmtId="164" fontId="31" fillId="3" borderId="32" xfId="0" applyNumberFormat="1" applyFont="1" applyFill="1" applyBorder="1" applyAlignment="1">
      <alignment horizontal="center" vertical="center"/>
    </xf>
    <xf numFmtId="44" fontId="33" fillId="3" borderId="32" xfId="4" applyFont="1" applyFill="1" applyBorder="1" applyAlignment="1">
      <alignment horizontal="center"/>
    </xf>
    <xf numFmtId="0" fontId="0" fillId="3" borderId="32" xfId="0" applyFill="1" applyBorder="1" applyAlignment="1">
      <alignment horizontal="center"/>
    </xf>
    <xf numFmtId="164" fontId="0" fillId="3" borderId="32" xfId="0" applyNumberFormat="1" applyFill="1" applyBorder="1" applyAlignment="1">
      <alignment horizontal="center"/>
    </xf>
    <xf numFmtId="0" fontId="25" fillId="3" borderId="32" xfId="0" applyFont="1" applyFill="1" applyBorder="1" applyAlignment="1">
      <alignment horizontal="left" vertical="center"/>
    </xf>
    <xf numFmtId="0" fontId="25" fillId="3" borderId="32" xfId="0" applyFont="1" applyFill="1" applyBorder="1" applyAlignment="1">
      <alignment horizontal="left" vertical="center" wrapText="1"/>
    </xf>
    <xf numFmtId="44" fontId="33" fillId="3" borderId="32" xfId="4" applyFont="1" applyFill="1" applyBorder="1" applyAlignment="1">
      <alignment horizontal="center" vertical="center"/>
    </xf>
    <xf numFmtId="0" fontId="0" fillId="0" borderId="67" xfId="0" applyBorder="1"/>
    <xf numFmtId="0" fontId="58" fillId="3" borderId="44" xfId="0" applyFont="1" applyFill="1" applyBorder="1" applyAlignment="1">
      <alignment horizontal="left" vertical="center" wrapText="1"/>
    </xf>
    <xf numFmtId="0" fontId="24" fillId="3" borderId="32" xfId="0" applyFont="1" applyFill="1" applyBorder="1" applyAlignment="1">
      <alignment horizontal="center" vertical="center" wrapText="1"/>
    </xf>
    <xf numFmtId="0" fontId="24" fillId="3" borderId="32" xfId="0" applyFont="1" applyFill="1" applyBorder="1" applyAlignment="1">
      <alignment horizontal="center" vertical="center"/>
    </xf>
    <xf numFmtId="44" fontId="24" fillId="3" borderId="32" xfId="4" applyFont="1" applyFill="1" applyBorder="1" applyAlignment="1">
      <alignment horizontal="center" vertical="center"/>
    </xf>
    <xf numFmtId="0" fontId="80" fillId="3" borderId="2" xfId="0" applyFont="1" applyFill="1" applyBorder="1" applyAlignment="1">
      <alignment horizontal="left" vertical="center"/>
    </xf>
    <xf numFmtId="0" fontId="76" fillId="3" borderId="13" xfId="0" applyFont="1" applyFill="1" applyBorder="1" applyAlignment="1">
      <alignment horizontal="left" vertical="center" wrapText="1"/>
    </xf>
    <xf numFmtId="0" fontId="61" fillId="3" borderId="15" xfId="0" applyFont="1" applyFill="1" applyBorder="1" applyAlignment="1">
      <alignment horizontal="center" vertical="center"/>
    </xf>
    <xf numFmtId="0" fontId="61" fillId="3" borderId="2" xfId="0" applyFont="1" applyFill="1" applyBorder="1" applyAlignment="1">
      <alignment horizontal="center" vertical="center"/>
    </xf>
    <xf numFmtId="0" fontId="103" fillId="3" borderId="2" xfId="0" applyFont="1" applyFill="1" applyBorder="1" applyAlignment="1">
      <alignment horizontal="left" vertical="center" wrapText="1"/>
    </xf>
    <xf numFmtId="0" fontId="61" fillId="3" borderId="3" xfId="0" applyFont="1" applyFill="1" applyBorder="1" applyAlignment="1">
      <alignment horizontal="center" vertical="center"/>
    </xf>
    <xf numFmtId="0" fontId="103" fillId="3" borderId="3" xfId="0" applyFont="1" applyFill="1" applyBorder="1" applyAlignment="1">
      <alignment horizontal="left" vertical="center" wrapText="1"/>
    </xf>
    <xf numFmtId="165" fontId="61" fillId="3" borderId="15" xfId="0" applyNumberFormat="1" applyFont="1" applyFill="1" applyBorder="1" applyAlignment="1">
      <alignment horizontal="center" vertical="center"/>
    </xf>
    <xf numFmtId="0" fontId="61" fillId="0" borderId="15" xfId="0" applyFont="1" applyBorder="1" applyAlignment="1">
      <alignment horizontal="center"/>
    </xf>
    <xf numFmtId="44" fontId="61" fillId="0" borderId="15" xfId="4" applyFont="1" applyBorder="1" applyAlignment="1">
      <alignment horizontal="center" vertical="center"/>
    </xf>
    <xf numFmtId="0" fontId="61" fillId="0" borderId="15" xfId="0" applyFont="1" applyBorder="1" applyAlignment="1">
      <alignment horizontal="left" vertical="center"/>
    </xf>
    <xf numFmtId="0" fontId="103" fillId="3" borderId="13" xfId="0" applyFont="1" applyFill="1" applyBorder="1" applyAlignment="1">
      <alignment horizontal="left" vertical="center" wrapText="1"/>
    </xf>
    <xf numFmtId="0" fontId="61" fillId="0" borderId="13" xfId="0" applyFont="1" applyBorder="1" applyAlignment="1">
      <alignment horizontal="center"/>
    </xf>
    <xf numFmtId="0" fontId="61" fillId="0" borderId="13" xfId="0" applyFont="1" applyBorder="1" applyAlignment="1">
      <alignment horizontal="left" vertical="center"/>
    </xf>
    <xf numFmtId="164" fontId="24" fillId="3" borderId="32" xfId="0" applyNumberFormat="1" applyFont="1" applyFill="1" applyBorder="1" applyAlignment="1">
      <alignment horizontal="center" vertical="center"/>
    </xf>
    <xf numFmtId="0" fontId="58" fillId="21" borderId="3" xfId="0" applyFont="1" applyFill="1" applyBorder="1" applyAlignment="1">
      <alignment horizontal="left" vertical="center"/>
    </xf>
    <xf numFmtId="0" fontId="104" fillId="3" borderId="15" xfId="0" applyFont="1" applyFill="1" applyBorder="1" applyAlignment="1">
      <alignment horizontal="center" vertical="center"/>
    </xf>
    <xf numFmtId="0" fontId="104" fillId="3" borderId="3" xfId="0" applyFont="1" applyFill="1" applyBorder="1" applyAlignment="1">
      <alignment horizontal="center" vertical="center"/>
    </xf>
    <xf numFmtId="0" fontId="49" fillId="0" borderId="0" xfId="0" applyFont="1" applyAlignment="1">
      <alignment vertical="center" wrapText="1"/>
    </xf>
    <xf numFmtId="0" fontId="68" fillId="0" borderId="57" xfId="0" applyFont="1" applyBorder="1" applyAlignment="1">
      <alignment horizontal="center"/>
    </xf>
    <xf numFmtId="0" fontId="52" fillId="3" borderId="57" xfId="0" applyFont="1" applyFill="1" applyBorder="1" applyAlignment="1">
      <alignment horizontal="center"/>
    </xf>
    <xf numFmtId="0" fontId="50" fillId="0" borderId="57" xfId="0" applyFont="1" applyBorder="1" applyAlignment="1">
      <alignment horizontal="center"/>
    </xf>
    <xf numFmtId="0" fontId="49" fillId="0" borderId="57" xfId="0" applyFont="1" applyBorder="1" applyAlignment="1">
      <alignment horizontal="center"/>
    </xf>
    <xf numFmtId="0" fontId="46" fillId="10" borderId="57" xfId="0" applyFont="1" applyFill="1" applyBorder="1" applyAlignment="1">
      <alignment horizontal="center"/>
    </xf>
    <xf numFmtId="0" fontId="42" fillId="0" borderId="57" xfId="0" applyFont="1" applyBorder="1" applyAlignment="1">
      <alignment horizontal="center"/>
    </xf>
    <xf numFmtId="0" fontId="46" fillId="17" borderId="57" xfId="0" applyFont="1" applyFill="1" applyBorder="1" applyAlignment="1">
      <alignment horizontal="center" wrapText="1"/>
    </xf>
    <xf numFmtId="0" fontId="82" fillId="3" borderId="57" xfId="0" applyFont="1" applyFill="1" applyBorder="1" applyAlignment="1">
      <alignment horizontal="center" wrapText="1"/>
    </xf>
    <xf numFmtId="0" fontId="42" fillId="3" borderId="57" xfId="0" applyFont="1" applyFill="1" applyBorder="1" applyAlignment="1">
      <alignment horizontal="center" wrapText="1"/>
    </xf>
    <xf numFmtId="0" fontId="78" fillId="3" borderId="57" xfId="0" applyFont="1" applyFill="1" applyBorder="1" applyAlignment="1">
      <alignment horizontal="center" wrapText="1"/>
    </xf>
    <xf numFmtId="0" fontId="78" fillId="3" borderId="32" xfId="0" applyFont="1" applyFill="1" applyBorder="1" applyAlignment="1">
      <alignment horizontal="center" wrapText="1"/>
    </xf>
    <xf numFmtId="0" fontId="48" fillId="0" borderId="0" xfId="0" applyFont="1" applyAlignment="1">
      <alignment horizontal="center"/>
    </xf>
    <xf numFmtId="0" fontId="78" fillId="3" borderId="32" xfId="0" applyFont="1" applyFill="1" applyBorder="1" applyAlignment="1">
      <alignment horizontal="center" vertical="center" wrapText="1"/>
    </xf>
    <xf numFmtId="0" fontId="59" fillId="11" borderId="14" xfId="0" applyFont="1" applyFill="1" applyBorder="1" applyAlignment="1">
      <alignment horizontal="center" vertical="center" wrapText="1"/>
    </xf>
    <xf numFmtId="0" fontId="23" fillId="3" borderId="32" xfId="0" applyFont="1" applyFill="1" applyBorder="1" applyAlignment="1">
      <alignment horizontal="left" vertical="center" wrapText="1"/>
    </xf>
    <xf numFmtId="0" fontId="23" fillId="3" borderId="32" xfId="0" applyFont="1" applyFill="1" applyBorder="1" applyAlignment="1">
      <alignment horizontal="center" vertical="center" wrapText="1"/>
    </xf>
    <xf numFmtId="0" fontId="23" fillId="3" borderId="32" xfId="0" applyFont="1" applyFill="1" applyBorder="1" applyAlignment="1">
      <alignment horizontal="center" vertical="center"/>
    </xf>
    <xf numFmtId="0" fontId="80" fillId="3" borderId="3" xfId="0" applyFont="1" applyFill="1" applyBorder="1" applyAlignment="1">
      <alignment horizontal="left" vertical="center" wrapText="1"/>
    </xf>
    <xf numFmtId="15" fontId="61" fillId="0" borderId="17" xfId="0" applyNumberFormat="1" applyFont="1" applyBorder="1" applyAlignment="1">
      <alignment horizontal="center" vertical="center"/>
    </xf>
    <xf numFmtId="15" fontId="61" fillId="0" borderId="14" xfId="0" applyNumberFormat="1" applyFont="1" applyBorder="1" applyAlignment="1">
      <alignment horizontal="center" vertical="center"/>
    </xf>
    <xf numFmtId="165" fontId="61" fillId="3" borderId="14" xfId="0" applyNumberFormat="1" applyFont="1" applyFill="1" applyBorder="1" applyAlignment="1">
      <alignment horizontal="center" vertical="center"/>
    </xf>
    <xf numFmtId="0" fontId="22" fillId="3" borderId="32" xfId="0" applyFont="1" applyFill="1" applyBorder="1" applyAlignment="1">
      <alignment horizontal="center" vertical="center" wrapText="1"/>
    </xf>
    <xf numFmtId="0" fontId="0" fillId="2" borderId="32" xfId="0" applyFill="1" applyBorder="1" applyAlignment="1">
      <alignment horizontal="center" vertical="center"/>
    </xf>
    <xf numFmtId="164" fontId="34" fillId="2" borderId="32" xfId="0" applyNumberFormat="1" applyFont="1" applyFill="1" applyBorder="1" applyAlignment="1">
      <alignment horizontal="center" vertical="center"/>
    </xf>
    <xf numFmtId="0" fontId="78" fillId="2" borderId="32" xfId="0" applyFont="1" applyFill="1" applyBorder="1" applyAlignment="1">
      <alignment horizontal="center" vertical="center" wrapText="1"/>
    </xf>
    <xf numFmtId="0" fontId="24" fillId="2" borderId="32" xfId="0" applyFont="1" applyFill="1" applyBorder="1" applyAlignment="1">
      <alignment horizontal="left" vertical="center" wrapText="1"/>
    </xf>
    <xf numFmtId="0" fontId="25" fillId="2" borderId="32" xfId="0" applyFont="1" applyFill="1" applyBorder="1" applyAlignment="1">
      <alignment horizontal="left" vertical="center"/>
    </xf>
    <xf numFmtId="0" fontId="37" fillId="2" borderId="32" xfId="0" applyFont="1" applyFill="1" applyBorder="1" applyAlignment="1">
      <alignment horizontal="center" vertical="center"/>
    </xf>
    <xf numFmtId="0" fontId="27" fillId="2" borderId="32" xfId="0" applyFont="1" applyFill="1" applyBorder="1" applyAlignment="1">
      <alignment horizontal="center" vertical="center"/>
    </xf>
    <xf numFmtId="0" fontId="0" fillId="2" borderId="32" xfId="0" applyFill="1" applyBorder="1" applyAlignment="1">
      <alignment horizontal="left" vertical="center"/>
    </xf>
    <xf numFmtId="0" fontId="24" fillId="2" borderId="32" xfId="0" applyFont="1" applyFill="1" applyBorder="1" applyAlignment="1">
      <alignment horizontal="center" vertical="center" wrapText="1"/>
    </xf>
    <xf numFmtId="164" fontId="0" fillId="2" borderId="32" xfId="0" applyNumberFormat="1" applyFill="1" applyBorder="1" applyAlignment="1">
      <alignment horizontal="center" vertical="center"/>
    </xf>
    <xf numFmtId="164" fontId="22" fillId="2" borderId="32" xfId="0" applyNumberFormat="1" applyFont="1" applyFill="1" applyBorder="1" applyAlignment="1">
      <alignment horizontal="center" vertical="center"/>
    </xf>
    <xf numFmtId="0" fontId="24" fillId="2" borderId="32" xfId="0" applyFont="1" applyFill="1" applyBorder="1" applyAlignment="1">
      <alignment horizontal="center" vertical="center"/>
    </xf>
    <xf numFmtId="44" fontId="102" fillId="2" borderId="27" xfId="4" applyFont="1" applyFill="1" applyBorder="1"/>
    <xf numFmtId="44" fontId="33" fillId="2" borderId="32" xfId="4" applyFont="1" applyFill="1" applyBorder="1" applyAlignment="1">
      <alignment horizontal="center"/>
    </xf>
    <xf numFmtId="0" fontId="0" fillId="2" borderId="32" xfId="0" applyFill="1" applyBorder="1" applyAlignment="1">
      <alignment horizontal="center"/>
    </xf>
    <xf numFmtId="164" fontId="0" fillId="2" borderId="32" xfId="0" applyNumberFormat="1" applyFill="1" applyBorder="1" applyAlignment="1">
      <alignment horizontal="center"/>
    </xf>
    <xf numFmtId="0" fontId="22" fillId="2" borderId="32" xfId="0" applyFont="1" applyFill="1" applyBorder="1" applyAlignment="1">
      <alignment horizontal="center"/>
    </xf>
    <xf numFmtId="0" fontId="24" fillId="2" borderId="32" xfId="0" applyFont="1" applyFill="1" applyBorder="1" applyAlignment="1">
      <alignment horizontal="left" vertical="center"/>
    </xf>
    <xf numFmtId="0" fontId="78" fillId="3" borderId="66" xfId="0" applyFont="1" applyFill="1" applyBorder="1" applyAlignment="1">
      <alignment horizontal="center" vertical="center" wrapText="1"/>
    </xf>
    <xf numFmtId="44" fontId="27" fillId="3" borderId="66" xfId="4" applyFont="1" applyFill="1" applyBorder="1" applyAlignment="1">
      <alignment horizontal="center" vertical="center"/>
    </xf>
    <xf numFmtId="0" fontId="76" fillId="0" borderId="2" xfId="3" applyFont="1" applyBorder="1" applyAlignment="1">
      <alignment horizontal="left" vertical="center" wrapText="1"/>
    </xf>
    <xf numFmtId="0" fontId="21" fillId="0" borderId="32" xfId="0" applyFont="1" applyBorder="1" applyAlignment="1">
      <alignment horizontal="left" vertical="center"/>
    </xf>
    <xf numFmtId="0" fontId="61" fillId="0" borderId="14" xfId="0" applyFont="1" applyBorder="1" applyAlignment="1">
      <alignment horizontal="left" vertical="center" wrapText="1"/>
    </xf>
    <xf numFmtId="0" fontId="61" fillId="3" borderId="15" xfId="0" applyFont="1" applyFill="1" applyBorder="1" applyAlignment="1">
      <alignment horizontal="left" vertical="center" wrapText="1"/>
    </xf>
    <xf numFmtId="0" fontId="61" fillId="3" borderId="13" xfId="0" applyFont="1" applyFill="1" applyBorder="1" applyAlignment="1">
      <alignment horizontal="left" vertical="center" wrapText="1"/>
    </xf>
    <xf numFmtId="0" fontId="61" fillId="0" borderId="0" xfId="0" applyFont="1" applyAlignment="1">
      <alignment horizontal="left"/>
    </xf>
    <xf numFmtId="0" fontId="22" fillId="3" borderId="32" xfId="0" applyFont="1" applyFill="1" applyBorder="1" applyAlignment="1">
      <alignment horizontal="center" vertical="center"/>
    </xf>
    <xf numFmtId="0" fontId="21" fillId="3" borderId="32" xfId="0" applyFont="1" applyFill="1" applyBorder="1" applyAlignment="1">
      <alignment horizontal="center" vertical="center" wrapText="1"/>
    </xf>
    <xf numFmtId="0" fontId="21" fillId="3" borderId="32" xfId="0" applyFont="1" applyFill="1" applyBorder="1" applyAlignment="1">
      <alignment horizontal="center" vertical="center"/>
    </xf>
    <xf numFmtId="44" fontId="21" fillId="3" borderId="32" xfId="4" applyFont="1" applyFill="1" applyBorder="1" applyAlignment="1">
      <alignment horizontal="center" vertical="center"/>
    </xf>
    <xf numFmtId="164" fontId="21" fillId="3" borderId="32" xfId="0" applyNumberFormat="1" applyFont="1" applyFill="1" applyBorder="1" applyAlignment="1">
      <alignment horizontal="center" vertical="center"/>
    </xf>
    <xf numFmtId="0" fontId="21" fillId="3" borderId="32" xfId="0" applyFont="1" applyFill="1" applyBorder="1" applyAlignment="1">
      <alignment horizontal="center"/>
    </xf>
    <xf numFmtId="164" fontId="34" fillId="3" borderId="2" xfId="0" applyNumberFormat="1" applyFont="1" applyFill="1" applyBorder="1" applyAlignment="1">
      <alignment horizontal="center" vertical="center"/>
    </xf>
    <xf numFmtId="0" fontId="0" fillId="3" borderId="2" xfId="0" applyFill="1" applyBorder="1" applyAlignment="1">
      <alignment horizontal="center" vertical="center"/>
    </xf>
    <xf numFmtId="0" fontId="37" fillId="3" borderId="2" xfId="0" applyFont="1" applyFill="1" applyBorder="1" applyAlignment="1">
      <alignment horizontal="center" vertical="center"/>
    </xf>
    <xf numFmtId="0" fontId="27" fillId="3" borderId="2" xfId="0" applyFont="1" applyFill="1" applyBorder="1" applyAlignment="1">
      <alignment horizontal="center" vertical="center"/>
    </xf>
    <xf numFmtId="0" fontId="0" fillId="3" borderId="2" xfId="0" applyFill="1" applyBorder="1" applyAlignment="1">
      <alignment horizontal="left" vertical="center"/>
    </xf>
    <xf numFmtId="164" fontId="0" fillId="3" borderId="2" xfId="0" applyNumberFormat="1" applyFill="1" applyBorder="1" applyAlignment="1">
      <alignment horizontal="center" vertical="center"/>
    </xf>
    <xf numFmtId="164" fontId="31" fillId="3" borderId="2" xfId="0" applyNumberFormat="1" applyFont="1" applyFill="1" applyBorder="1" applyAlignment="1">
      <alignment horizontal="center" vertical="center"/>
    </xf>
    <xf numFmtId="44" fontId="33" fillId="3" borderId="2" xfId="4" applyFont="1" applyFill="1" applyBorder="1" applyAlignment="1">
      <alignment horizontal="center"/>
    </xf>
    <xf numFmtId="0" fontId="0" fillId="3" borderId="2" xfId="0" applyFill="1" applyBorder="1" applyAlignment="1">
      <alignment horizontal="center"/>
    </xf>
    <xf numFmtId="164" fontId="0" fillId="3" borderId="2" xfId="0" applyNumberFormat="1" applyFill="1" applyBorder="1" applyAlignment="1">
      <alignment horizontal="center"/>
    </xf>
    <xf numFmtId="0" fontId="61" fillId="2" borderId="57" xfId="0" applyFont="1" applyFill="1" applyBorder="1" applyAlignment="1">
      <alignment horizontal="center" vertical="center" wrapText="1"/>
    </xf>
    <xf numFmtId="0" fontId="61" fillId="0" borderId="68" xfId="0" applyFont="1" applyBorder="1" applyAlignment="1">
      <alignment horizontal="center"/>
    </xf>
    <xf numFmtId="164" fontId="61" fillId="0" borderId="68" xfId="0" applyNumberFormat="1" applyFont="1" applyBorder="1" applyAlignment="1">
      <alignment horizontal="center"/>
    </xf>
    <xf numFmtId="0" fontId="61" fillId="0" borderId="68" xfId="0" applyFont="1" applyBorder="1"/>
    <xf numFmtId="165" fontId="61" fillId="0" borderId="68" xfId="0" applyNumberFormat="1" applyFont="1" applyBorder="1" applyAlignment="1">
      <alignment horizontal="center"/>
    </xf>
    <xf numFmtId="44" fontId="61" fillId="0" borderId="68" xfId="4" applyFont="1" applyBorder="1"/>
    <xf numFmtId="0" fontId="61" fillId="0" borderId="68" xfId="0" applyFont="1" applyBorder="1" applyAlignment="1">
      <alignment horizontal="center" vertical="center"/>
    </xf>
    <xf numFmtId="0" fontId="61" fillId="0" borderId="68" xfId="0" applyFont="1" applyBorder="1" applyAlignment="1">
      <alignment horizontal="left" vertical="center"/>
    </xf>
    <xf numFmtId="0" fontId="61" fillId="0" borderId="70" xfId="0" applyFont="1" applyBorder="1" applyAlignment="1">
      <alignment horizontal="center"/>
    </xf>
    <xf numFmtId="164" fontId="61" fillId="0" borderId="70" xfId="0" applyNumberFormat="1" applyFont="1" applyBorder="1" applyAlignment="1">
      <alignment horizontal="center"/>
    </xf>
    <xf numFmtId="0" fontId="61" fillId="0" borderId="70" xfId="0" applyFont="1" applyBorder="1"/>
    <xf numFmtId="165" fontId="61" fillId="0" borderId="70" xfId="0" applyNumberFormat="1" applyFont="1" applyBorder="1" applyAlignment="1">
      <alignment horizontal="center"/>
    </xf>
    <xf numFmtId="44" fontId="61" fillId="0" borderId="70" xfId="4" applyFont="1" applyBorder="1"/>
    <xf numFmtId="0" fontId="61" fillId="0" borderId="70" xfId="0" applyFont="1" applyBorder="1" applyAlignment="1">
      <alignment horizontal="center" vertical="center"/>
    </xf>
    <xf numFmtId="0" fontId="61" fillId="0" borderId="70" xfId="0" applyFont="1" applyBorder="1" applyAlignment="1">
      <alignment horizontal="left" vertical="center"/>
    </xf>
    <xf numFmtId="0" fontId="61" fillId="0" borderId="69" xfId="0" applyFont="1" applyBorder="1" applyAlignment="1">
      <alignment horizontal="center"/>
    </xf>
    <xf numFmtId="164" fontId="61" fillId="0" borderId="69" xfId="0" applyNumberFormat="1" applyFont="1" applyBorder="1" applyAlignment="1">
      <alignment horizontal="center"/>
    </xf>
    <xf numFmtId="0" fontId="61" fillId="0" borderId="69" xfId="0" applyFont="1" applyBorder="1"/>
    <xf numFmtId="164" fontId="61" fillId="0" borderId="69" xfId="0" applyNumberFormat="1" applyFont="1" applyBorder="1" applyAlignment="1">
      <alignment horizontal="center" vertical="center"/>
    </xf>
    <xf numFmtId="44" fontId="61" fillId="0" borderId="69" xfId="4" applyFont="1" applyBorder="1" applyAlignment="1">
      <alignment horizontal="center" vertical="center"/>
    </xf>
    <xf numFmtId="0" fontId="61" fillId="0" borderId="69" xfId="0" applyFont="1" applyBorder="1" applyAlignment="1">
      <alignment horizontal="center" vertical="center"/>
    </xf>
    <xf numFmtId="0" fontId="61" fillId="0" borderId="69" xfId="0" applyFont="1" applyBorder="1" applyAlignment="1">
      <alignment horizontal="left" vertical="center"/>
    </xf>
    <xf numFmtId="0" fontId="61" fillId="0" borderId="69" xfId="0" applyFont="1" applyBorder="1" applyAlignment="1">
      <alignment vertical="center"/>
    </xf>
    <xf numFmtId="165" fontId="61" fillId="0" borderId="69" xfId="0" applyNumberFormat="1" applyFont="1" applyBorder="1" applyAlignment="1">
      <alignment horizontal="center" vertical="center"/>
    </xf>
    <xf numFmtId="164" fontId="20" fillId="3" borderId="32" xfId="0" applyNumberFormat="1" applyFont="1" applyFill="1" applyBorder="1" applyAlignment="1">
      <alignment horizontal="center" vertical="center"/>
    </xf>
    <xf numFmtId="0" fontId="20" fillId="3" borderId="32" xfId="0" applyFont="1" applyFill="1" applyBorder="1" applyAlignment="1">
      <alignment horizontal="center"/>
    </xf>
    <xf numFmtId="0" fontId="104" fillId="11" borderId="2" xfId="0" applyFont="1" applyFill="1" applyBorder="1" applyAlignment="1">
      <alignment vertical="center"/>
    </xf>
    <xf numFmtId="0" fontId="19" fillId="3" borderId="32" xfId="0" applyFont="1" applyFill="1" applyBorder="1" applyAlignment="1">
      <alignment horizontal="left" vertical="center"/>
    </xf>
    <xf numFmtId="0" fontId="19" fillId="3" borderId="32" xfId="0" applyFont="1" applyFill="1" applyBorder="1" applyAlignment="1">
      <alignment horizontal="center" vertical="center" wrapText="1"/>
    </xf>
    <xf numFmtId="164" fontId="18" fillId="3" borderId="32" xfId="0" applyNumberFormat="1" applyFont="1" applyFill="1" applyBorder="1" applyAlignment="1">
      <alignment horizontal="center" vertical="center"/>
    </xf>
    <xf numFmtId="0" fontId="18" fillId="3" borderId="32" xfId="0" applyFont="1" applyFill="1" applyBorder="1" applyAlignment="1">
      <alignment horizontal="center"/>
    </xf>
    <xf numFmtId="0" fontId="18" fillId="3" borderId="32" xfId="0" applyFont="1" applyFill="1" applyBorder="1" applyAlignment="1">
      <alignment horizontal="center" vertical="center"/>
    </xf>
    <xf numFmtId="0" fontId="61" fillId="0" borderId="69" xfId="0" applyFont="1" applyBorder="1" applyAlignment="1">
      <alignment vertical="center" wrapText="1"/>
    </xf>
    <xf numFmtId="164" fontId="17" fillId="3" borderId="66" xfId="0" applyNumberFormat="1" applyFont="1" applyFill="1" applyBorder="1" applyAlignment="1">
      <alignment horizontal="center" vertical="center"/>
    </xf>
    <xf numFmtId="0" fontId="17" fillId="3" borderId="66" xfId="0" applyFont="1" applyFill="1" applyBorder="1" applyAlignment="1">
      <alignment horizontal="center" vertical="center"/>
    </xf>
    <xf numFmtId="0" fontId="17" fillId="3" borderId="32" xfId="0" applyFont="1" applyFill="1" applyBorder="1" applyAlignment="1">
      <alignment horizontal="left" vertical="center"/>
    </xf>
    <xf numFmtId="0" fontId="17" fillId="3" borderId="32" xfId="0" applyFont="1" applyFill="1" applyBorder="1" applyAlignment="1">
      <alignment horizontal="center" vertical="center"/>
    </xf>
    <xf numFmtId="0" fontId="17" fillId="3" borderId="32" xfId="0" applyFont="1" applyFill="1" applyBorder="1" applyAlignment="1">
      <alignment horizontal="center"/>
    </xf>
    <xf numFmtId="44" fontId="17" fillId="3" borderId="32" xfId="4" applyFont="1" applyFill="1" applyBorder="1" applyAlignment="1">
      <alignment horizontal="center"/>
    </xf>
    <xf numFmtId="8" fontId="33" fillId="3" borderId="2" xfId="4" applyNumberFormat="1" applyFont="1" applyFill="1" applyBorder="1" applyAlignment="1">
      <alignment horizontal="center" vertical="center"/>
    </xf>
    <xf numFmtId="0" fontId="0" fillId="3" borderId="44" xfId="0" applyFill="1" applyBorder="1" applyAlignment="1">
      <alignment horizontal="center" vertical="center"/>
    </xf>
    <xf numFmtId="164" fontId="34" fillId="3" borderId="44" xfId="0" applyNumberFormat="1" applyFont="1" applyFill="1" applyBorder="1" applyAlignment="1">
      <alignment horizontal="center" vertical="center"/>
    </xf>
    <xf numFmtId="0" fontId="17" fillId="3" borderId="44" xfId="0" applyFont="1" applyFill="1" applyBorder="1" applyAlignment="1">
      <alignment horizontal="left" vertical="center" wrapText="1"/>
    </xf>
    <xf numFmtId="0" fontId="37" fillId="3" borderId="44" xfId="0" applyFont="1" applyFill="1" applyBorder="1" applyAlignment="1">
      <alignment horizontal="center" vertical="center"/>
    </xf>
    <xf numFmtId="0" fontId="27" fillId="3" borderId="44" xfId="0" applyFont="1" applyFill="1" applyBorder="1" applyAlignment="1">
      <alignment horizontal="center" vertical="center"/>
    </xf>
    <xf numFmtId="0" fontId="0" fillId="3" borderId="44" xfId="0" applyFill="1" applyBorder="1" applyAlignment="1">
      <alignment horizontal="left" vertical="center"/>
    </xf>
    <xf numFmtId="0" fontId="78" fillId="3" borderId="44" xfId="0" applyFont="1" applyFill="1" applyBorder="1" applyAlignment="1">
      <alignment horizontal="center" vertical="center" wrapText="1"/>
    </xf>
    <xf numFmtId="0" fontId="61" fillId="3" borderId="55" xfId="0" applyFont="1" applyFill="1" applyBorder="1" applyAlignment="1">
      <alignment horizontal="center" vertical="center"/>
    </xf>
    <xf numFmtId="164" fontId="61" fillId="3" borderId="55" xfId="0" applyNumberFormat="1" applyFont="1" applyFill="1" applyBorder="1" applyAlignment="1">
      <alignment horizontal="center" vertical="center"/>
    </xf>
    <xf numFmtId="0" fontId="61" fillId="3" borderId="55" xfId="0" applyFont="1" applyFill="1" applyBorder="1" applyAlignment="1">
      <alignment vertical="center" wrapText="1"/>
    </xf>
    <xf numFmtId="0" fontId="61" fillId="3" borderId="55" xfId="0" applyFont="1" applyFill="1" applyBorder="1" applyAlignment="1">
      <alignment horizontal="center" vertical="center" wrapText="1"/>
    </xf>
    <xf numFmtId="165" fontId="61" fillId="3" borderId="55" xfId="0" applyNumberFormat="1" applyFont="1" applyFill="1" applyBorder="1" applyAlignment="1">
      <alignment horizontal="center" vertical="center"/>
    </xf>
    <xf numFmtId="44" fontId="61" fillId="3" borderId="55" xfId="4" applyFont="1" applyFill="1" applyBorder="1" applyAlignment="1">
      <alignment horizontal="center" vertical="center"/>
    </xf>
    <xf numFmtId="0" fontId="61" fillId="3" borderId="55" xfId="0" applyFont="1" applyFill="1" applyBorder="1" applyAlignment="1">
      <alignment horizontal="left" vertical="center" wrapText="1"/>
    </xf>
    <xf numFmtId="0" fontId="61" fillId="3" borderId="55" xfId="0" applyFont="1" applyFill="1" applyBorder="1"/>
    <xf numFmtId="0" fontId="16" fillId="3" borderId="32" xfId="0" applyFont="1" applyFill="1" applyBorder="1" applyAlignment="1">
      <alignment horizontal="center"/>
    </xf>
    <xf numFmtId="0" fontId="16" fillId="3" borderId="2" xfId="0" applyFont="1" applyFill="1" applyBorder="1" applyAlignment="1">
      <alignment horizontal="center" vertical="center"/>
    </xf>
    <xf numFmtId="165" fontId="63" fillId="3" borderId="17" xfId="0" applyNumberFormat="1" applyFont="1" applyFill="1" applyBorder="1" applyAlignment="1">
      <alignment horizontal="center" vertical="center"/>
    </xf>
    <xf numFmtId="0" fontId="58" fillId="3" borderId="17" xfId="0" applyFont="1" applyFill="1" applyBorder="1" applyAlignment="1">
      <alignment horizontal="left" vertical="center"/>
    </xf>
    <xf numFmtId="0" fontId="58" fillId="3" borderId="17" xfId="0" applyFont="1" applyFill="1" applyBorder="1" applyAlignment="1">
      <alignment horizontal="center" vertical="center" wrapText="1"/>
    </xf>
    <xf numFmtId="0" fontId="58" fillId="3" borderId="2" xfId="0" applyFont="1" applyFill="1" applyBorder="1" applyAlignment="1">
      <alignment horizontal="left" vertical="center" wrapText="1"/>
    </xf>
    <xf numFmtId="0" fontId="63" fillId="25" borderId="2" xfId="0" applyFont="1" applyFill="1" applyBorder="1" applyAlignment="1">
      <alignment horizontal="center" vertical="center"/>
    </xf>
    <xf numFmtId="165" fontId="63" fillId="25" borderId="2" xfId="0" applyNumberFormat="1" applyFont="1" applyFill="1" applyBorder="1" applyAlignment="1">
      <alignment horizontal="center" vertical="center"/>
    </xf>
    <xf numFmtId="0" fontId="58" fillId="25" borderId="2" xfId="0" applyFont="1" applyFill="1" applyBorder="1" applyAlignment="1">
      <alignment horizontal="center" vertical="center"/>
    </xf>
    <xf numFmtId="0" fontId="58" fillId="25" borderId="2" xfId="0" applyFont="1" applyFill="1" applyBorder="1" applyAlignment="1">
      <alignment horizontal="left" vertical="center"/>
    </xf>
    <xf numFmtId="0" fontId="58" fillId="25" borderId="2" xfId="0" applyFont="1" applyFill="1" applyBorder="1" applyAlignment="1">
      <alignment horizontal="center" vertical="center" wrapText="1"/>
    </xf>
    <xf numFmtId="0" fontId="59" fillId="25" borderId="2" xfId="0" applyFont="1" applyFill="1" applyBorder="1" applyAlignment="1">
      <alignment horizontal="left" vertical="center" wrapText="1"/>
    </xf>
    <xf numFmtId="0" fontId="59" fillId="25" borderId="2" xfId="0" applyFont="1" applyFill="1" applyBorder="1" applyAlignment="1">
      <alignment horizontal="center" vertical="center" wrapText="1"/>
    </xf>
    <xf numFmtId="164" fontId="59" fillId="25" borderId="2" xfId="0" applyNumberFormat="1" applyFont="1" applyFill="1" applyBorder="1" applyAlignment="1">
      <alignment horizontal="center" vertical="center" wrapText="1"/>
    </xf>
    <xf numFmtId="164" fontId="59" fillId="25" borderId="11" xfId="0" applyNumberFormat="1" applyFont="1" applyFill="1" applyBorder="1" applyAlignment="1">
      <alignment horizontal="center" vertical="center" wrapText="1"/>
    </xf>
    <xf numFmtId="0" fontId="60" fillId="25" borderId="2" xfId="0" applyFont="1" applyFill="1" applyBorder="1" applyAlignment="1">
      <alignment horizontal="center" vertical="center" wrapText="1"/>
    </xf>
    <xf numFmtId="167" fontId="59" fillId="25" borderId="2" xfId="4" applyNumberFormat="1" applyFont="1" applyFill="1" applyBorder="1" applyAlignment="1">
      <alignment horizontal="center" vertical="center" wrapText="1"/>
    </xf>
    <xf numFmtId="44" fontId="59" fillId="25" borderId="2" xfId="4" applyFont="1" applyFill="1" applyBorder="1" applyAlignment="1">
      <alignment horizontal="center" vertical="center" wrapText="1"/>
    </xf>
    <xf numFmtId="0" fontId="58" fillId="25" borderId="2" xfId="0" applyFont="1" applyFill="1" applyBorder="1" applyAlignment="1">
      <alignment vertical="center"/>
    </xf>
    <xf numFmtId="0" fontId="103" fillId="3" borderId="15" xfId="0" applyFont="1" applyFill="1" applyBorder="1" applyAlignment="1">
      <alignment horizontal="left" vertical="center" wrapText="1"/>
    </xf>
    <xf numFmtId="164" fontId="61" fillId="3" borderId="2" xfId="0" applyNumberFormat="1" applyFont="1" applyFill="1" applyBorder="1" applyAlignment="1">
      <alignment horizontal="center" vertical="center"/>
    </xf>
    <xf numFmtId="164" fontId="61" fillId="3" borderId="3" xfId="0" applyNumberFormat="1" applyFont="1" applyFill="1" applyBorder="1" applyAlignment="1">
      <alignment horizontal="center" vertical="center"/>
    </xf>
    <xf numFmtId="0" fontId="58" fillId="26" borderId="2" xfId="0" applyFont="1" applyFill="1" applyBorder="1" applyAlignment="1">
      <alignment horizontal="center" vertical="center" wrapText="1"/>
    </xf>
    <xf numFmtId="0" fontId="58" fillId="26" borderId="2" xfId="0" applyFont="1" applyFill="1" applyBorder="1" applyAlignment="1">
      <alignment horizontal="center" vertical="center"/>
    </xf>
    <xf numFmtId="0" fontId="59" fillId="26" borderId="2" xfId="0" applyFont="1" applyFill="1" applyBorder="1" applyAlignment="1">
      <alignment horizontal="left" vertical="center" wrapText="1"/>
    </xf>
    <xf numFmtId="0" fontId="59" fillId="26" borderId="2" xfId="0" applyFont="1" applyFill="1" applyBorder="1" applyAlignment="1">
      <alignment horizontal="center" vertical="center" wrapText="1"/>
    </xf>
    <xf numFmtId="164" fontId="59" fillId="26" borderId="2" xfId="0" applyNumberFormat="1" applyFont="1" applyFill="1" applyBorder="1" applyAlignment="1">
      <alignment horizontal="center" vertical="center" wrapText="1"/>
    </xf>
    <xf numFmtId="0" fontId="60" fillId="26" borderId="2" xfId="0" applyFont="1" applyFill="1" applyBorder="1" applyAlignment="1">
      <alignment horizontal="center" vertical="center" wrapText="1"/>
    </xf>
    <xf numFmtId="0" fontId="63" fillId="26" borderId="2" xfId="0" applyFont="1" applyFill="1" applyBorder="1" applyAlignment="1">
      <alignment horizontal="center" vertical="center"/>
    </xf>
    <xf numFmtId="165" fontId="63" fillId="26" borderId="2" xfId="0" applyNumberFormat="1" applyFont="1" applyFill="1" applyBorder="1" applyAlignment="1">
      <alignment horizontal="center" vertical="center"/>
    </xf>
    <xf numFmtId="0" fontId="58" fillId="26" borderId="2" xfId="0" applyFont="1" applyFill="1" applyBorder="1" applyAlignment="1">
      <alignment horizontal="left" vertical="center"/>
    </xf>
    <xf numFmtId="167" fontId="59" fillId="26" borderId="2" xfId="4" applyNumberFormat="1" applyFont="1" applyFill="1" applyBorder="1" applyAlignment="1">
      <alignment horizontal="center" vertical="center" wrapText="1"/>
    </xf>
    <xf numFmtId="44" fontId="59" fillId="26" borderId="2" xfId="4" applyFont="1" applyFill="1" applyBorder="1" applyAlignment="1">
      <alignment horizontal="center" vertical="center" wrapText="1"/>
    </xf>
    <xf numFmtId="0" fontId="58" fillId="26" borderId="2" xfId="0" applyFont="1" applyFill="1" applyBorder="1" applyAlignment="1">
      <alignment vertical="center"/>
    </xf>
    <xf numFmtId="164" fontId="61" fillId="3" borderId="15" xfId="0" applyNumberFormat="1" applyFont="1" applyFill="1" applyBorder="1" applyAlignment="1">
      <alignment horizontal="center" vertical="center"/>
    </xf>
    <xf numFmtId="164" fontId="14" fillId="3" borderId="2" xfId="0" applyNumberFormat="1" applyFont="1" applyFill="1" applyBorder="1" applyAlignment="1">
      <alignment horizontal="center" vertical="center"/>
    </xf>
    <xf numFmtId="0" fontId="14" fillId="3" borderId="2" xfId="0" applyFont="1" applyFill="1" applyBorder="1" applyAlignment="1">
      <alignment horizontal="left" vertical="center"/>
    </xf>
    <xf numFmtId="0" fontId="14" fillId="3" borderId="2" xfId="0" applyFont="1" applyFill="1" applyBorder="1" applyAlignment="1">
      <alignment horizontal="center" vertical="center" wrapText="1"/>
    </xf>
    <xf numFmtId="0" fontId="14" fillId="3" borderId="2" xfId="0" applyFont="1" applyFill="1" applyBorder="1" applyAlignment="1">
      <alignment horizontal="center" vertical="center"/>
    </xf>
    <xf numFmtId="44" fontId="14" fillId="3" borderId="2" xfId="4" applyFont="1" applyFill="1" applyBorder="1" applyAlignment="1">
      <alignment horizontal="center" vertical="center"/>
    </xf>
    <xf numFmtId="0" fontId="78" fillId="3" borderId="2" xfId="0" applyFont="1" applyFill="1" applyBorder="1" applyAlignment="1">
      <alignment horizontal="center" vertical="center" wrapText="1"/>
    </xf>
    <xf numFmtId="0" fontId="61" fillId="3" borderId="57" xfId="0" applyFont="1" applyFill="1" applyBorder="1" applyAlignment="1">
      <alignment horizontal="left" vertical="center" wrapText="1"/>
    </xf>
    <xf numFmtId="0" fontId="14" fillId="3" borderId="2" xfId="0" applyFont="1" applyFill="1" applyBorder="1" applyAlignment="1">
      <alignment horizontal="center"/>
    </xf>
    <xf numFmtId="164" fontId="14" fillId="3" borderId="32" xfId="0" applyNumberFormat="1" applyFont="1" applyFill="1" applyBorder="1" applyAlignment="1">
      <alignment horizontal="center" vertical="center"/>
    </xf>
    <xf numFmtId="0" fontId="14" fillId="3" borderId="32" xfId="0" applyFont="1" applyFill="1" applyBorder="1" applyAlignment="1">
      <alignment horizontal="center"/>
    </xf>
    <xf numFmtId="0" fontId="0" fillId="3" borderId="11" xfId="0" applyFill="1" applyBorder="1" applyAlignment="1">
      <alignment horizontal="center" vertical="center"/>
    </xf>
    <xf numFmtId="164" fontId="34" fillId="3" borderId="11" xfId="0" applyNumberFormat="1" applyFont="1" applyFill="1" applyBorder="1" applyAlignment="1">
      <alignment horizontal="center" vertical="center"/>
    </xf>
    <xf numFmtId="0" fontId="78" fillId="3" borderId="11" xfId="0" applyFont="1" applyFill="1" applyBorder="1" applyAlignment="1">
      <alignment horizontal="center" wrapText="1"/>
    </xf>
    <xf numFmtId="0" fontId="37" fillId="3" borderId="11" xfId="0" applyFont="1" applyFill="1" applyBorder="1" applyAlignment="1">
      <alignment horizontal="center" vertical="center"/>
    </xf>
    <xf numFmtId="0" fontId="27" fillId="3" borderId="11" xfId="0" applyFont="1" applyFill="1" applyBorder="1" applyAlignment="1">
      <alignment horizontal="center" vertical="center"/>
    </xf>
    <xf numFmtId="0" fontId="0" fillId="3" borderId="11" xfId="0" applyFill="1" applyBorder="1" applyAlignment="1">
      <alignment horizontal="left" vertical="center"/>
    </xf>
    <xf numFmtId="164" fontId="0" fillId="3" borderId="11" xfId="0" applyNumberFormat="1" applyFill="1" applyBorder="1" applyAlignment="1">
      <alignment horizontal="center" vertical="center"/>
    </xf>
    <xf numFmtId="0" fontId="0" fillId="3" borderId="11" xfId="0" applyFill="1" applyBorder="1" applyAlignment="1">
      <alignment horizontal="center"/>
    </xf>
    <xf numFmtId="164" fontId="0" fillId="3" borderId="11" xfId="0" applyNumberFormat="1" applyFill="1" applyBorder="1" applyAlignment="1">
      <alignment horizontal="center"/>
    </xf>
    <xf numFmtId="0" fontId="14" fillId="3" borderId="11" xfId="0" applyFont="1" applyFill="1" applyBorder="1" applyAlignment="1">
      <alignment horizontal="left" vertical="center"/>
    </xf>
    <xf numFmtId="0" fontId="14" fillId="3" borderId="11" xfId="0" applyFont="1" applyFill="1" applyBorder="1" applyAlignment="1">
      <alignment horizontal="center" vertical="center" wrapText="1"/>
    </xf>
    <xf numFmtId="0" fontId="14" fillId="3" borderId="11" xfId="0" applyFont="1" applyFill="1" applyBorder="1" applyAlignment="1">
      <alignment horizontal="center" vertical="center"/>
    </xf>
    <xf numFmtId="44" fontId="14" fillId="3" borderId="11" xfId="4" applyFont="1" applyFill="1" applyBorder="1" applyAlignment="1">
      <alignment horizontal="center"/>
    </xf>
    <xf numFmtId="0" fontId="78" fillId="3" borderId="11" xfId="0" applyFont="1" applyFill="1" applyBorder="1" applyAlignment="1">
      <alignment horizontal="center" vertical="center" wrapText="1"/>
    </xf>
    <xf numFmtId="164" fontId="14" fillId="3" borderId="11" xfId="0" applyNumberFormat="1" applyFont="1" applyFill="1" applyBorder="1" applyAlignment="1">
      <alignment horizontal="center" vertical="center"/>
    </xf>
    <xf numFmtId="164" fontId="59" fillId="26" borderId="11" xfId="0" applyNumberFormat="1" applyFont="1" applyFill="1" applyBorder="1" applyAlignment="1">
      <alignment horizontal="center" vertical="center" wrapText="1"/>
    </xf>
    <xf numFmtId="164" fontId="61" fillId="3" borderId="55" xfId="0" applyNumberFormat="1" applyFont="1" applyFill="1" applyBorder="1" applyAlignment="1">
      <alignment horizontal="center"/>
    </xf>
    <xf numFmtId="164" fontId="13" fillId="3" borderId="2" xfId="0" applyNumberFormat="1" applyFont="1" applyFill="1" applyBorder="1" applyAlignment="1">
      <alignment horizontal="center" vertical="center"/>
    </xf>
    <xf numFmtId="0" fontId="13" fillId="3" borderId="2" xfId="0" applyFont="1" applyFill="1" applyBorder="1" applyAlignment="1">
      <alignment horizontal="center"/>
    </xf>
    <xf numFmtId="164" fontId="13" fillId="3" borderId="11" xfId="0" applyNumberFormat="1" applyFont="1" applyFill="1" applyBorder="1" applyAlignment="1">
      <alignment horizontal="center" vertical="center"/>
    </xf>
    <xf numFmtId="0" fontId="13" fillId="3" borderId="11" xfId="0" applyFont="1" applyFill="1" applyBorder="1" applyAlignment="1">
      <alignment horizontal="center"/>
    </xf>
    <xf numFmtId="0" fontId="13" fillId="3" borderId="11" xfId="0" applyFont="1" applyFill="1" applyBorder="1" applyAlignment="1">
      <alignment horizontal="center" vertical="center" wrapText="1"/>
    </xf>
    <xf numFmtId="0" fontId="0" fillId="0" borderId="15" xfId="0" applyBorder="1"/>
    <xf numFmtId="0" fontId="63" fillId="17" borderId="15" xfId="0" applyFont="1" applyFill="1" applyBorder="1" applyAlignment="1">
      <alignment horizontal="center" vertical="center"/>
    </xf>
    <xf numFmtId="165" fontId="63" fillId="17" borderId="15" xfId="0" applyNumberFormat="1" applyFont="1" applyFill="1" applyBorder="1" applyAlignment="1">
      <alignment horizontal="center" vertical="center"/>
    </xf>
    <xf numFmtId="0" fontId="58" fillId="17" borderId="15" xfId="0" applyFont="1" applyFill="1" applyBorder="1" applyAlignment="1">
      <alignment horizontal="center" vertical="center"/>
    </xf>
    <xf numFmtId="0" fontId="58" fillId="17" borderId="15" xfId="0" applyFont="1" applyFill="1" applyBorder="1" applyAlignment="1">
      <alignment horizontal="left" vertical="center"/>
    </xf>
    <xf numFmtId="0" fontId="58" fillId="17" borderId="15" xfId="0" applyFont="1" applyFill="1" applyBorder="1" applyAlignment="1">
      <alignment horizontal="center" vertical="center" wrapText="1"/>
    </xf>
    <xf numFmtId="0" fontId="59" fillId="17" borderId="15" xfId="0" applyFont="1" applyFill="1" applyBorder="1" applyAlignment="1">
      <alignment horizontal="left" vertical="center" wrapText="1"/>
    </xf>
    <xf numFmtId="0" fontId="59" fillId="17" borderId="15" xfId="0" applyFont="1" applyFill="1" applyBorder="1" applyAlignment="1">
      <alignment horizontal="center" vertical="center" wrapText="1"/>
    </xf>
    <xf numFmtId="164" fontId="59" fillId="17" borderId="15" xfId="0" applyNumberFormat="1" applyFont="1" applyFill="1" applyBorder="1" applyAlignment="1">
      <alignment horizontal="center" vertical="center" wrapText="1"/>
    </xf>
    <xf numFmtId="0" fontId="60" fillId="17" borderId="15" xfId="0" applyFont="1" applyFill="1" applyBorder="1" applyAlignment="1">
      <alignment horizontal="center" vertical="center" wrapText="1"/>
    </xf>
    <xf numFmtId="167" fontId="59" fillId="17" borderId="15" xfId="4" applyNumberFormat="1" applyFont="1" applyFill="1" applyBorder="1" applyAlignment="1">
      <alignment horizontal="center" vertical="center" wrapText="1"/>
    </xf>
    <xf numFmtId="44" fontId="59" fillId="17" borderId="15" xfId="4" applyFont="1" applyFill="1" applyBorder="1" applyAlignment="1">
      <alignment horizontal="center" vertical="center" wrapText="1"/>
    </xf>
    <xf numFmtId="0" fontId="58" fillId="17" borderId="15" xfId="0" applyFont="1" applyFill="1" applyBorder="1" applyAlignment="1">
      <alignment vertical="center"/>
    </xf>
    <xf numFmtId="164" fontId="61" fillId="3" borderId="11" xfId="0" applyNumberFormat="1" applyFont="1" applyFill="1" applyBorder="1" applyAlignment="1">
      <alignment horizontal="center" vertical="center"/>
    </xf>
    <xf numFmtId="0" fontId="61" fillId="0" borderId="11" xfId="0" applyFont="1" applyBorder="1" applyAlignment="1">
      <alignment horizontal="center"/>
    </xf>
    <xf numFmtId="0" fontId="78" fillId="3" borderId="2" xfId="0" applyFont="1" applyFill="1" applyBorder="1" applyAlignment="1">
      <alignment horizontal="center" wrapText="1"/>
    </xf>
    <xf numFmtId="0" fontId="33" fillId="3" borderId="2" xfId="0" applyFont="1" applyFill="1" applyBorder="1" applyAlignment="1">
      <alignment horizontal="center" vertical="center"/>
    </xf>
    <xf numFmtId="0" fontId="43" fillId="0" borderId="2" xfId="0" applyFont="1" applyBorder="1" applyAlignment="1">
      <alignment horizontal="left" vertical="center"/>
    </xf>
    <xf numFmtId="0" fontId="13" fillId="3" borderId="11" xfId="0" applyFont="1" applyFill="1" applyBorder="1" applyAlignment="1">
      <alignment horizontal="left" vertical="center"/>
    </xf>
    <xf numFmtId="0" fontId="13" fillId="3" borderId="2" xfId="0" applyFont="1" applyFill="1" applyBorder="1" applyAlignment="1">
      <alignment horizontal="center" vertical="center" wrapText="1"/>
    </xf>
    <xf numFmtId="0" fontId="13" fillId="0" borderId="2" xfId="0" applyFont="1" applyBorder="1" applyAlignment="1">
      <alignment horizontal="left" vertical="center"/>
    </xf>
    <xf numFmtId="44" fontId="13" fillId="3" borderId="11" xfId="4" applyFont="1" applyFill="1" applyBorder="1" applyAlignment="1">
      <alignment horizontal="center" vertical="center"/>
    </xf>
    <xf numFmtId="0" fontId="106" fillId="0" borderId="2" xfId="0" applyFont="1" applyBorder="1" applyAlignment="1">
      <alignment horizontal="left" vertical="center"/>
    </xf>
    <xf numFmtId="0" fontId="105" fillId="0" borderId="2" xfId="0" applyFont="1" applyBorder="1" applyAlignment="1">
      <alignment horizontal="left" vertical="center"/>
    </xf>
    <xf numFmtId="0" fontId="105" fillId="3" borderId="2" xfId="0" applyFont="1" applyFill="1" applyBorder="1" applyAlignment="1">
      <alignment horizontal="left" vertical="center"/>
    </xf>
    <xf numFmtId="0" fontId="105" fillId="0" borderId="2" xfId="0" applyFont="1" applyBorder="1" applyAlignment="1">
      <alignment horizontal="left" vertical="center" wrapText="1"/>
    </xf>
    <xf numFmtId="0" fontId="105" fillId="3" borderId="13" xfId="0" applyFont="1" applyFill="1" applyBorder="1" applyAlignment="1">
      <alignment horizontal="left" vertical="center"/>
    </xf>
    <xf numFmtId="0" fontId="63" fillId="26" borderId="11" xfId="0" applyFont="1" applyFill="1" applyBorder="1" applyAlignment="1">
      <alignment horizontal="center" vertical="center"/>
    </xf>
    <xf numFmtId="165" fontId="63" fillId="26" borderId="11" xfId="0" applyNumberFormat="1" applyFont="1" applyFill="1" applyBorder="1" applyAlignment="1">
      <alignment horizontal="center" vertical="center"/>
    </xf>
    <xf numFmtId="0" fontId="58" fillId="26" borderId="11" xfId="0" applyFont="1" applyFill="1" applyBorder="1" applyAlignment="1">
      <alignment horizontal="center" vertical="center"/>
    </xf>
    <xf numFmtId="0" fontId="58" fillId="26" borderId="11" xfId="0" applyFont="1" applyFill="1" applyBorder="1" applyAlignment="1">
      <alignment horizontal="left" vertical="center"/>
    </xf>
    <xf numFmtId="0" fontId="58" fillId="26" borderId="11" xfId="0" applyFont="1" applyFill="1" applyBorder="1" applyAlignment="1">
      <alignment horizontal="center" vertical="center" wrapText="1"/>
    </xf>
    <xf numFmtId="0" fontId="105" fillId="26" borderId="2" xfId="0" applyFont="1" applyFill="1" applyBorder="1" applyAlignment="1">
      <alignment horizontal="left" vertical="center" wrapText="1"/>
    </xf>
    <xf numFmtId="0" fontId="59" fillId="26" borderId="11" xfId="0" applyFont="1" applyFill="1" applyBorder="1" applyAlignment="1">
      <alignment horizontal="center" vertical="center" wrapText="1"/>
    </xf>
    <xf numFmtId="0" fontId="60" fillId="26" borderId="11" xfId="0" applyFont="1" applyFill="1" applyBorder="1" applyAlignment="1">
      <alignment horizontal="center" vertical="center" wrapText="1"/>
    </xf>
    <xf numFmtId="167" fontId="59" fillId="26" borderId="11" xfId="4" applyNumberFormat="1" applyFont="1" applyFill="1" applyBorder="1" applyAlignment="1">
      <alignment horizontal="center" vertical="center" wrapText="1"/>
    </xf>
    <xf numFmtId="44" fontId="59" fillId="26" borderId="11" xfId="4" applyFont="1" applyFill="1" applyBorder="1" applyAlignment="1">
      <alignment horizontal="center" vertical="center" wrapText="1"/>
    </xf>
    <xf numFmtId="0" fontId="59" fillId="26" borderId="11" xfId="0" applyFont="1" applyFill="1" applyBorder="1" applyAlignment="1">
      <alignment horizontal="left" vertical="center" wrapText="1"/>
    </xf>
    <xf numFmtId="0" fontId="58" fillId="26" borderId="11" xfId="0" applyFont="1" applyFill="1" applyBorder="1" applyAlignment="1">
      <alignment vertical="center"/>
    </xf>
    <xf numFmtId="0" fontId="63" fillId="10" borderId="2" xfId="0" applyFont="1" applyFill="1" applyBorder="1" applyAlignment="1">
      <alignment horizontal="center" vertical="center"/>
    </xf>
    <xf numFmtId="165" fontId="63" fillId="10" borderId="2" xfId="0" applyNumberFormat="1" applyFont="1" applyFill="1" applyBorder="1" applyAlignment="1">
      <alignment horizontal="center" vertical="center"/>
    </xf>
    <xf numFmtId="0" fontId="59" fillId="20" borderId="14" xfId="0" applyFont="1" applyFill="1" applyBorder="1" applyAlignment="1">
      <alignment horizontal="center" vertical="center" wrapText="1"/>
    </xf>
    <xf numFmtId="164" fontId="61" fillId="0" borderId="0" xfId="0" applyNumberFormat="1" applyFont="1" applyAlignment="1">
      <alignment horizontal="center" vertical="center"/>
    </xf>
    <xf numFmtId="0" fontId="107" fillId="3" borderId="15" xfId="0" applyFont="1" applyFill="1" applyBorder="1" applyAlignment="1">
      <alignment horizontal="center" vertical="center" wrapText="1"/>
    </xf>
    <xf numFmtId="0" fontId="107" fillId="3" borderId="2" xfId="0" applyFont="1" applyFill="1" applyBorder="1" applyAlignment="1">
      <alignment horizontal="center" vertical="center" wrapText="1"/>
    </xf>
    <xf numFmtId="0" fontId="107" fillId="3" borderId="13" xfId="0" applyFont="1" applyFill="1" applyBorder="1" applyAlignment="1">
      <alignment horizontal="center" vertical="center" wrapText="1"/>
    </xf>
    <xf numFmtId="0" fontId="107" fillId="3" borderId="3" xfId="0" applyFont="1" applyFill="1" applyBorder="1" applyAlignment="1">
      <alignment horizontal="center" vertical="center" wrapText="1"/>
    </xf>
    <xf numFmtId="0" fontId="108" fillId="11" borderId="4" xfId="0" applyFont="1" applyFill="1" applyBorder="1" applyAlignment="1">
      <alignment horizontal="center" vertical="center" wrapText="1"/>
    </xf>
    <xf numFmtId="0" fontId="107" fillId="0" borderId="57" xfId="0" applyFont="1" applyBorder="1" applyAlignment="1">
      <alignment horizontal="center" vertical="center" wrapText="1"/>
    </xf>
    <xf numFmtId="0" fontId="107" fillId="0" borderId="3" xfId="0" applyFont="1" applyBorder="1" applyAlignment="1">
      <alignment horizontal="center" vertical="center" wrapText="1"/>
    </xf>
    <xf numFmtId="0" fontId="107" fillId="3" borderId="51" xfId="0" applyFont="1" applyFill="1" applyBorder="1" applyAlignment="1">
      <alignment horizontal="center" vertical="center" wrapText="1"/>
    </xf>
    <xf numFmtId="0" fontId="107" fillId="3" borderId="11" xfId="0" applyFont="1" applyFill="1" applyBorder="1" applyAlignment="1">
      <alignment horizontal="center" vertical="center" wrapText="1"/>
    </xf>
    <xf numFmtId="0" fontId="107" fillId="3" borderId="14" xfId="0" applyFont="1" applyFill="1" applyBorder="1" applyAlignment="1">
      <alignment horizontal="center" vertical="center" wrapText="1"/>
    </xf>
    <xf numFmtId="0" fontId="107" fillId="0" borderId="0" xfId="0" applyFont="1" applyAlignment="1">
      <alignment horizontal="center"/>
    </xf>
    <xf numFmtId="15" fontId="61" fillId="0" borderId="2" xfId="0" applyNumberFormat="1" applyFont="1" applyBorder="1" applyAlignment="1">
      <alignment horizontal="center" vertical="center"/>
    </xf>
    <xf numFmtId="0" fontId="61" fillId="0" borderId="2" xfId="0" applyFont="1" applyBorder="1" applyAlignment="1">
      <alignment horizontal="left" vertical="center" wrapText="1"/>
    </xf>
    <xf numFmtId="0" fontId="0" fillId="0" borderId="2" xfId="0" applyBorder="1" applyAlignment="1">
      <alignment horizontal="center" vertical="center"/>
    </xf>
    <xf numFmtId="164" fontId="0" fillId="0" borderId="2" xfId="0" applyNumberFormat="1" applyBorder="1" applyAlignment="1">
      <alignment horizontal="center" vertical="center"/>
    </xf>
    <xf numFmtId="0" fontId="48" fillId="0" borderId="2" xfId="0" applyFont="1" applyBorder="1" applyAlignment="1">
      <alignment horizontal="center"/>
    </xf>
    <xf numFmtId="0" fontId="49" fillId="0" borderId="2" xfId="0" applyFont="1" applyBorder="1" applyAlignment="1">
      <alignment horizontal="left" vertical="center"/>
    </xf>
    <xf numFmtId="0" fontId="0" fillId="0" borderId="2" xfId="0" applyBorder="1" applyAlignment="1">
      <alignment horizontal="left" vertical="center"/>
    </xf>
    <xf numFmtId="0" fontId="49" fillId="0" borderId="2" xfId="0" applyFont="1" applyBorder="1" applyAlignment="1">
      <alignment horizontal="center" vertical="center" wrapText="1"/>
    </xf>
    <xf numFmtId="0" fontId="49" fillId="0" borderId="2" xfId="0" applyFont="1" applyBorder="1" applyAlignment="1">
      <alignment horizontal="center" vertical="center"/>
    </xf>
    <xf numFmtId="44" fontId="0" fillId="0" borderId="2" xfId="4" applyFont="1" applyBorder="1" applyAlignment="1">
      <alignment horizontal="center"/>
    </xf>
    <xf numFmtId="0" fontId="57" fillId="0" borderId="2" xfId="0" applyFont="1" applyBorder="1" applyAlignment="1">
      <alignment horizontal="left"/>
    </xf>
    <xf numFmtId="0" fontId="0" fillId="0" borderId="11" xfId="0" applyBorder="1" applyAlignment="1">
      <alignment horizontal="center" vertical="center"/>
    </xf>
    <xf numFmtId="164" fontId="0" fillId="0" borderId="11" xfId="0" applyNumberFormat="1" applyBorder="1" applyAlignment="1">
      <alignment horizontal="center" vertical="center"/>
    </xf>
    <xf numFmtId="0" fontId="0" fillId="0" borderId="11" xfId="0" applyBorder="1" applyAlignment="1">
      <alignment horizontal="left" vertical="center"/>
    </xf>
    <xf numFmtId="0" fontId="49" fillId="0" borderId="11" xfId="0" applyFont="1" applyBorder="1" applyAlignment="1">
      <alignment horizontal="center" vertical="center" wrapText="1"/>
    </xf>
    <xf numFmtId="44" fontId="0" fillId="0" borderId="11" xfId="4" applyFont="1" applyBorder="1" applyAlignment="1">
      <alignment horizontal="center"/>
    </xf>
    <xf numFmtId="0" fontId="57" fillId="0" borderId="11" xfId="0" applyFont="1" applyBorder="1" applyAlignment="1">
      <alignment horizontal="left"/>
    </xf>
    <xf numFmtId="0" fontId="0" fillId="0" borderId="64" xfId="0" applyBorder="1"/>
    <xf numFmtId="0" fontId="12" fillId="3" borderId="11" xfId="0" applyFont="1" applyFill="1" applyBorder="1" applyAlignment="1">
      <alignment horizontal="left" vertical="center"/>
    </xf>
    <xf numFmtId="0" fontId="12" fillId="3" borderId="11" xfId="0" applyFont="1" applyFill="1" applyBorder="1" applyAlignment="1">
      <alignment horizontal="center" vertical="center" wrapText="1"/>
    </xf>
    <xf numFmtId="0" fontId="0" fillId="0" borderId="2" xfId="0" applyBorder="1" applyAlignment="1">
      <alignment horizontal="left"/>
    </xf>
    <xf numFmtId="0" fontId="12" fillId="0" borderId="2" xfId="0" applyFont="1" applyBorder="1" applyAlignment="1">
      <alignment horizontal="left" vertical="center"/>
    </xf>
    <xf numFmtId="0" fontId="12" fillId="3" borderId="2" xfId="0" applyFont="1" applyFill="1" applyBorder="1" applyAlignment="1">
      <alignment horizontal="left" vertical="center"/>
    </xf>
    <xf numFmtId="0" fontId="12" fillId="3" borderId="11" xfId="0" applyFont="1" applyFill="1" applyBorder="1" applyAlignment="1">
      <alignment horizontal="left"/>
    </xf>
    <xf numFmtId="0" fontId="11" fillId="3" borderId="2" xfId="0" applyFont="1" applyFill="1" applyBorder="1" applyAlignment="1">
      <alignment horizontal="center" vertical="center" wrapText="1"/>
    </xf>
    <xf numFmtId="0" fontId="11" fillId="3" borderId="2" xfId="0" applyFont="1" applyFill="1" applyBorder="1" applyAlignment="1">
      <alignment horizontal="center" vertical="center"/>
    </xf>
    <xf numFmtId="44" fontId="33" fillId="3" borderId="2" xfId="4" applyFont="1" applyFill="1" applyBorder="1" applyAlignment="1">
      <alignment horizontal="center" vertical="center"/>
    </xf>
    <xf numFmtId="164" fontId="11" fillId="3" borderId="11" xfId="0" applyNumberFormat="1" applyFont="1" applyFill="1" applyBorder="1" applyAlignment="1">
      <alignment horizontal="center" vertical="center"/>
    </xf>
    <xf numFmtId="0" fontId="11" fillId="3" borderId="11" xfId="0" applyFont="1" applyFill="1" applyBorder="1" applyAlignment="1">
      <alignment horizontal="center"/>
    </xf>
    <xf numFmtId="0" fontId="11" fillId="3" borderId="11" xfId="0" applyFont="1" applyFill="1" applyBorder="1" applyAlignment="1">
      <alignment horizontal="center" vertical="center"/>
    </xf>
    <xf numFmtId="44" fontId="11" fillId="3" borderId="11" xfId="4" applyFont="1" applyFill="1" applyBorder="1" applyAlignment="1">
      <alignment horizontal="center"/>
    </xf>
    <xf numFmtId="0" fontId="61" fillId="0" borderId="14" xfId="0" applyFont="1" applyBorder="1" applyAlignment="1">
      <alignment vertical="center" wrapText="1"/>
    </xf>
    <xf numFmtId="164" fontId="10" fillId="3" borderId="2" xfId="0" applyNumberFormat="1" applyFont="1" applyFill="1" applyBorder="1" applyAlignment="1">
      <alignment horizontal="center" vertical="center"/>
    </xf>
    <xf numFmtId="0" fontId="10" fillId="3" borderId="2" xfId="0" applyFont="1" applyFill="1" applyBorder="1" applyAlignment="1">
      <alignment horizontal="center"/>
    </xf>
    <xf numFmtId="164" fontId="10" fillId="3" borderId="11" xfId="0" applyNumberFormat="1" applyFont="1" applyFill="1" applyBorder="1" applyAlignment="1">
      <alignment horizontal="center" vertical="center"/>
    </xf>
    <xf numFmtId="0" fontId="10" fillId="3" borderId="11" xfId="0" applyFont="1" applyFill="1" applyBorder="1" applyAlignment="1">
      <alignment horizontal="center"/>
    </xf>
    <xf numFmtId="0" fontId="63" fillId="10" borderId="13" xfId="0" applyFont="1" applyFill="1" applyBorder="1" applyAlignment="1">
      <alignment horizontal="center" vertical="center"/>
    </xf>
    <xf numFmtId="165" fontId="63" fillId="10" borderId="13" xfId="0" applyNumberFormat="1" applyFont="1" applyFill="1" applyBorder="1" applyAlignment="1">
      <alignment horizontal="center" vertical="center"/>
    </xf>
    <xf numFmtId="0" fontId="58" fillId="10" borderId="13" xfId="0" applyFont="1" applyFill="1" applyBorder="1" applyAlignment="1">
      <alignment horizontal="center" vertical="center"/>
    </xf>
    <xf numFmtId="0" fontId="58" fillId="10" borderId="13" xfId="0" applyFont="1" applyFill="1" applyBorder="1" applyAlignment="1">
      <alignment horizontal="left" vertical="center"/>
    </xf>
    <xf numFmtId="0" fontId="58" fillId="10" borderId="13" xfId="0" applyFont="1" applyFill="1" applyBorder="1" applyAlignment="1">
      <alignment horizontal="center" vertical="center" wrapText="1"/>
    </xf>
    <xf numFmtId="0" fontId="59" fillId="10" borderId="13" xfId="0" applyFont="1" applyFill="1" applyBorder="1" applyAlignment="1">
      <alignment horizontal="left" vertical="center" wrapText="1"/>
    </xf>
    <xf numFmtId="0" fontId="59" fillId="10" borderId="13" xfId="0" applyFont="1" applyFill="1" applyBorder="1" applyAlignment="1">
      <alignment horizontal="center" vertical="center" wrapText="1"/>
    </xf>
    <xf numFmtId="164" fontId="59" fillId="10" borderId="13" xfId="0" applyNumberFormat="1" applyFont="1" applyFill="1" applyBorder="1" applyAlignment="1">
      <alignment horizontal="center" vertical="center" wrapText="1"/>
    </xf>
    <xf numFmtId="0" fontId="60" fillId="10" borderId="13" xfId="0" applyFont="1" applyFill="1" applyBorder="1" applyAlignment="1">
      <alignment horizontal="center" vertical="center" wrapText="1"/>
    </xf>
    <xf numFmtId="167" fontId="59" fillId="10" borderId="13" xfId="4" applyNumberFormat="1" applyFont="1" applyFill="1" applyBorder="1" applyAlignment="1">
      <alignment horizontal="center" vertical="center" wrapText="1"/>
    </xf>
    <xf numFmtId="44" fontId="59" fillId="10" borderId="13" xfId="4" applyFont="1" applyFill="1" applyBorder="1" applyAlignment="1">
      <alignment horizontal="center" vertical="center" wrapText="1"/>
    </xf>
    <xf numFmtId="0" fontId="58" fillId="10" borderId="13" xfId="0" applyFont="1" applyFill="1" applyBorder="1" applyAlignment="1">
      <alignment vertical="center"/>
    </xf>
    <xf numFmtId="0" fontId="10" fillId="3" borderId="2" xfId="0" applyFont="1" applyFill="1" applyBorder="1" applyAlignment="1">
      <alignment horizontal="left"/>
    </xf>
    <xf numFmtId="0" fontId="10" fillId="3" borderId="2" xfId="0" applyFont="1" applyFill="1" applyBorder="1" applyAlignment="1">
      <alignment horizontal="center" vertical="center" wrapText="1"/>
    </xf>
    <xf numFmtId="0" fontId="10" fillId="3" borderId="2" xfId="0" applyFont="1" applyFill="1" applyBorder="1" applyAlignment="1">
      <alignment horizontal="center" vertical="center"/>
    </xf>
    <xf numFmtId="44" fontId="10" fillId="3" borderId="2" xfId="4" applyFont="1" applyFill="1" applyBorder="1" applyAlignment="1">
      <alignment horizontal="center"/>
    </xf>
    <xf numFmtId="164" fontId="9" fillId="3" borderId="2" xfId="0" applyNumberFormat="1" applyFont="1" applyFill="1" applyBorder="1" applyAlignment="1">
      <alignment horizontal="center" vertical="center"/>
    </xf>
    <xf numFmtId="0" fontId="9" fillId="3" borderId="2" xfId="0" applyFont="1" applyFill="1" applyBorder="1" applyAlignment="1">
      <alignment horizontal="center"/>
    </xf>
    <xf numFmtId="0" fontId="0" fillId="0" borderId="71" xfId="0" applyBorder="1"/>
    <xf numFmtId="0" fontId="58" fillId="0" borderId="13" xfId="0" applyFont="1" applyBorder="1" applyAlignment="1">
      <alignment horizontal="center" vertical="center"/>
    </xf>
    <xf numFmtId="0" fontId="0" fillId="0" borderId="72" xfId="0" applyBorder="1"/>
    <xf numFmtId="0" fontId="71" fillId="0" borderId="73" xfId="0" applyFont="1" applyBorder="1" applyAlignment="1">
      <alignment horizontal="center" vertical="center" wrapText="1"/>
    </xf>
    <xf numFmtId="0" fontId="71" fillId="0" borderId="48" xfId="0" applyFont="1" applyBorder="1" applyAlignment="1">
      <alignment horizontal="center" vertical="center" wrapText="1"/>
    </xf>
    <xf numFmtId="0" fontId="71" fillId="0" borderId="74" xfId="0" applyFont="1" applyBorder="1" applyAlignment="1">
      <alignment horizontal="center" vertical="center" wrapText="1"/>
    </xf>
    <xf numFmtId="0" fontId="63" fillId="20" borderId="14" xfId="0" applyFont="1" applyFill="1" applyBorder="1" applyAlignment="1">
      <alignment horizontal="center" vertical="center"/>
    </xf>
    <xf numFmtId="165" fontId="63" fillId="20" borderId="14" xfId="0" applyNumberFormat="1" applyFont="1" applyFill="1" applyBorder="1" applyAlignment="1">
      <alignment horizontal="center" vertical="center"/>
    </xf>
    <xf numFmtId="0" fontId="58" fillId="20" borderId="14" xfId="0" applyFont="1" applyFill="1" applyBorder="1" applyAlignment="1">
      <alignment horizontal="center" vertical="center"/>
    </xf>
    <xf numFmtId="0" fontId="58" fillId="20" borderId="14" xfId="0" applyFont="1" applyFill="1" applyBorder="1" applyAlignment="1">
      <alignment horizontal="left" vertical="center"/>
    </xf>
    <xf numFmtId="0" fontId="58" fillId="20" borderId="14" xfId="0" applyFont="1" applyFill="1" applyBorder="1" applyAlignment="1">
      <alignment horizontal="center" vertical="center" wrapText="1"/>
    </xf>
    <xf numFmtId="0" fontId="59" fillId="20" borderId="14" xfId="0" applyFont="1" applyFill="1" applyBorder="1" applyAlignment="1">
      <alignment horizontal="left" vertical="center" wrapText="1"/>
    </xf>
    <xf numFmtId="164" fontId="59" fillId="20" borderId="14" xfId="0" applyNumberFormat="1" applyFont="1" applyFill="1" applyBorder="1" applyAlignment="1">
      <alignment horizontal="center" vertical="center" wrapText="1"/>
    </xf>
    <xf numFmtId="0" fontId="60" fillId="20" borderId="14" xfId="0" applyFont="1" applyFill="1" applyBorder="1" applyAlignment="1">
      <alignment horizontal="center" vertical="center" wrapText="1"/>
    </xf>
    <xf numFmtId="167" fontId="59" fillId="20" borderId="14" xfId="4" applyNumberFormat="1" applyFont="1" applyFill="1" applyBorder="1" applyAlignment="1">
      <alignment horizontal="center" vertical="center" wrapText="1"/>
    </xf>
    <xf numFmtId="44" fontId="59" fillId="20" borderId="14" xfId="4" applyFont="1" applyFill="1" applyBorder="1" applyAlignment="1">
      <alignment horizontal="center" vertical="center" wrapText="1"/>
    </xf>
    <xf numFmtId="0" fontId="58" fillId="20" borderId="14" xfId="0" applyFont="1" applyFill="1" applyBorder="1" applyAlignment="1">
      <alignment vertical="center" wrapText="1"/>
    </xf>
    <xf numFmtId="0" fontId="103" fillId="2" borderId="14" xfId="0" applyFont="1" applyFill="1" applyBorder="1" applyAlignment="1">
      <alignment horizontal="left" vertical="center" wrapText="1"/>
    </xf>
    <xf numFmtId="0" fontId="76" fillId="17" borderId="2" xfId="0" applyFont="1" applyFill="1" applyBorder="1" applyAlignment="1">
      <alignment horizontal="left" vertical="center" wrapText="1"/>
    </xf>
    <xf numFmtId="0" fontId="80" fillId="17" borderId="2" xfId="0" applyFont="1" applyFill="1" applyBorder="1" applyAlignment="1">
      <alignment horizontal="left" vertical="center" wrapText="1"/>
    </xf>
    <xf numFmtId="0" fontId="72" fillId="3" borderId="12" xfId="0" applyFont="1" applyFill="1" applyBorder="1" applyAlignment="1">
      <alignment horizontal="center" vertical="center" wrapText="1"/>
    </xf>
    <xf numFmtId="0" fontId="72" fillId="3" borderId="0" xfId="0" applyFont="1" applyFill="1" applyAlignment="1">
      <alignment horizontal="center" vertical="center"/>
    </xf>
    <xf numFmtId="0" fontId="72" fillId="3" borderId="11" xfId="0" applyFont="1" applyFill="1" applyBorder="1" applyAlignment="1">
      <alignment horizontal="center" vertical="center" wrapText="1"/>
    </xf>
    <xf numFmtId="0" fontId="72" fillId="3" borderId="7" xfId="0" applyFont="1" applyFill="1" applyBorder="1" applyAlignment="1">
      <alignment horizontal="center" vertical="center" wrapText="1"/>
    </xf>
    <xf numFmtId="0" fontId="8" fillId="3" borderId="2" xfId="0" applyFont="1" applyFill="1" applyBorder="1" applyAlignment="1">
      <alignment horizontal="left"/>
    </xf>
    <xf numFmtId="0" fontId="8" fillId="3" borderId="2" xfId="0" applyFont="1" applyFill="1" applyBorder="1" applyAlignment="1">
      <alignment horizontal="center" vertical="center"/>
    </xf>
    <xf numFmtId="0" fontId="8" fillId="3" borderId="2" xfId="0" applyFont="1" applyFill="1" applyBorder="1" applyAlignment="1">
      <alignment horizontal="center" vertical="center" wrapText="1"/>
    </xf>
    <xf numFmtId="0" fontId="8" fillId="0" borderId="11" xfId="0" applyFont="1" applyBorder="1" applyAlignment="1">
      <alignment horizontal="center"/>
    </xf>
    <xf numFmtId="0" fontId="8" fillId="0" borderId="11" xfId="0" applyFont="1" applyBorder="1" applyAlignment="1">
      <alignment horizontal="left" vertical="center"/>
    </xf>
    <xf numFmtId="0" fontId="8" fillId="0" borderId="11" xfId="0" applyFont="1" applyBorder="1" applyAlignment="1">
      <alignment horizontal="center" vertical="center" wrapText="1"/>
    </xf>
    <xf numFmtId="0" fontId="8" fillId="0" borderId="11" xfId="0" applyFont="1" applyBorder="1" applyAlignment="1">
      <alignment horizontal="center" vertical="center"/>
    </xf>
    <xf numFmtId="44" fontId="8" fillId="0" borderId="11" xfId="4" applyFont="1" applyBorder="1" applyAlignment="1">
      <alignment horizontal="center"/>
    </xf>
    <xf numFmtId="0" fontId="58" fillId="3" borderId="11" xfId="0" applyFont="1" applyFill="1" applyBorder="1" applyAlignment="1">
      <alignment horizontal="left" vertical="center" wrapText="1"/>
    </xf>
    <xf numFmtId="0" fontId="110" fillId="27" borderId="57" xfId="0" applyFont="1" applyFill="1" applyBorder="1" applyAlignment="1">
      <alignment horizontal="center" vertical="center" wrapText="1"/>
    </xf>
    <xf numFmtId="0" fontId="61" fillId="3" borderId="51" xfId="0" applyFont="1" applyFill="1" applyBorder="1" applyAlignment="1">
      <alignment vertical="center"/>
    </xf>
    <xf numFmtId="0" fontId="61" fillId="3" borderId="51" xfId="0" applyFont="1" applyFill="1" applyBorder="1" applyAlignment="1">
      <alignment horizontal="center" vertical="center"/>
    </xf>
    <xf numFmtId="44" fontId="61" fillId="3" borderId="14" xfId="4" applyFont="1" applyFill="1" applyBorder="1" applyAlignment="1">
      <alignment horizontal="center" vertical="center"/>
    </xf>
    <xf numFmtId="0" fontId="61" fillId="3" borderId="14" xfId="0" applyFont="1" applyFill="1" applyBorder="1" applyAlignment="1">
      <alignment horizontal="center" vertical="center" wrapText="1"/>
    </xf>
    <xf numFmtId="15" fontId="61" fillId="3" borderId="14" xfId="0" applyNumberFormat="1" applyFont="1" applyFill="1" applyBorder="1" applyAlignment="1">
      <alignment horizontal="center" vertical="center"/>
    </xf>
    <xf numFmtId="0" fontId="61" fillId="3" borderId="14" xfId="0" applyFont="1" applyFill="1" applyBorder="1" applyAlignment="1">
      <alignment horizontal="left" vertical="center"/>
    </xf>
    <xf numFmtId="0" fontId="61" fillId="3" borderId="14" xfId="0" applyFont="1" applyFill="1" applyBorder="1"/>
    <xf numFmtId="0" fontId="61" fillId="3" borderId="13" xfId="0" applyFont="1" applyFill="1" applyBorder="1" applyAlignment="1">
      <alignment vertical="center"/>
    </xf>
    <xf numFmtId="164" fontId="8" fillId="3" borderId="11" xfId="0" applyNumberFormat="1" applyFont="1" applyFill="1" applyBorder="1" applyAlignment="1">
      <alignment horizontal="center" vertical="center"/>
    </xf>
    <xf numFmtId="164" fontId="8" fillId="3" borderId="2" xfId="0" applyNumberFormat="1" applyFont="1" applyFill="1" applyBorder="1" applyAlignment="1">
      <alignment horizontal="center" vertical="center"/>
    </xf>
    <xf numFmtId="0" fontId="8" fillId="3" borderId="2" xfId="0" applyFont="1" applyFill="1" applyBorder="1" applyAlignment="1">
      <alignment horizontal="center"/>
    </xf>
    <xf numFmtId="44" fontId="0" fillId="0" borderId="11" xfId="4" applyFont="1" applyBorder="1" applyAlignment="1">
      <alignment horizontal="center" vertical="center"/>
    </xf>
    <xf numFmtId="0" fontId="49" fillId="0" borderId="11" xfId="0" applyFont="1" applyBorder="1" applyAlignment="1">
      <alignment horizontal="left" vertical="center" wrapText="1"/>
    </xf>
    <xf numFmtId="0" fontId="61" fillId="2" borderId="15" xfId="0" applyFont="1" applyFill="1" applyBorder="1" applyAlignment="1">
      <alignment horizontal="center" vertical="center"/>
    </xf>
    <xf numFmtId="0" fontId="61" fillId="2" borderId="15" xfId="0" applyFont="1" applyFill="1" applyBorder="1" applyAlignment="1">
      <alignment vertical="center"/>
    </xf>
    <xf numFmtId="0" fontId="103" fillId="2" borderId="15" xfId="0" applyFont="1" applyFill="1" applyBorder="1" applyAlignment="1">
      <alignment horizontal="left" vertical="center" wrapText="1"/>
    </xf>
    <xf numFmtId="0" fontId="107" fillId="2" borderId="15" xfId="0" applyFont="1" applyFill="1" applyBorder="1" applyAlignment="1">
      <alignment horizontal="center" vertical="center" wrapText="1"/>
    </xf>
    <xf numFmtId="165" fontId="61" fillId="2" borderId="15" xfId="0" applyNumberFormat="1" applyFont="1" applyFill="1" applyBorder="1" applyAlignment="1">
      <alignment horizontal="center" vertical="center"/>
    </xf>
    <xf numFmtId="164" fontId="61" fillId="2" borderId="15" xfId="0" applyNumberFormat="1" applyFont="1" applyFill="1" applyBorder="1" applyAlignment="1">
      <alignment horizontal="center" vertical="center"/>
    </xf>
    <xf numFmtId="44" fontId="61" fillId="2" borderId="15" xfId="4" applyFont="1" applyFill="1" applyBorder="1" applyAlignment="1">
      <alignment horizontal="center" vertical="center"/>
    </xf>
    <xf numFmtId="15" fontId="61" fillId="2" borderId="15" xfId="0" applyNumberFormat="1" applyFont="1" applyFill="1" applyBorder="1" applyAlignment="1">
      <alignment horizontal="center" vertical="center"/>
    </xf>
    <xf numFmtId="0" fontId="61" fillId="2" borderId="15" xfId="0" applyFont="1" applyFill="1" applyBorder="1" applyAlignment="1">
      <alignment horizontal="left" vertical="center" wrapText="1"/>
    </xf>
    <xf numFmtId="0" fontId="61" fillId="2" borderId="15" xfId="0" applyFont="1" applyFill="1" applyBorder="1"/>
    <xf numFmtId="0" fontId="61" fillId="2" borderId="15" xfId="0" applyFont="1" applyFill="1" applyBorder="1" applyAlignment="1">
      <alignment vertical="center" wrapText="1"/>
    </xf>
    <xf numFmtId="0" fontId="61" fillId="2" borderId="2" xfId="0" applyFont="1" applyFill="1" applyBorder="1" applyAlignment="1">
      <alignment horizontal="center" vertical="center"/>
    </xf>
    <xf numFmtId="0" fontId="61" fillId="2" borderId="2" xfId="0" applyFont="1" applyFill="1" applyBorder="1" applyAlignment="1">
      <alignment vertical="center"/>
    </xf>
    <xf numFmtId="0" fontId="103" fillId="2" borderId="2" xfId="0" applyFont="1" applyFill="1" applyBorder="1" applyAlignment="1">
      <alignment horizontal="left" vertical="center" wrapText="1"/>
    </xf>
    <xf numFmtId="0" fontId="107" fillId="2" borderId="2" xfId="0" applyFont="1" applyFill="1" applyBorder="1" applyAlignment="1">
      <alignment horizontal="center" vertical="center" wrapText="1"/>
    </xf>
    <xf numFmtId="165" fontId="61" fillId="2" borderId="2" xfId="0" applyNumberFormat="1" applyFont="1" applyFill="1" applyBorder="1" applyAlignment="1">
      <alignment horizontal="center" vertical="center"/>
    </xf>
    <xf numFmtId="164" fontId="61" fillId="2" borderId="2" xfId="0" applyNumberFormat="1" applyFont="1" applyFill="1" applyBorder="1" applyAlignment="1">
      <alignment horizontal="center" vertical="center"/>
    </xf>
    <xf numFmtId="0" fontId="61" fillId="2" borderId="2" xfId="0" applyFont="1" applyFill="1" applyBorder="1" applyAlignment="1">
      <alignment horizontal="center"/>
    </xf>
    <xf numFmtId="44" fontId="61" fillId="2" borderId="2" xfId="4" applyFont="1" applyFill="1" applyBorder="1" applyAlignment="1">
      <alignment horizontal="center" vertical="center"/>
    </xf>
    <xf numFmtId="15" fontId="61" fillId="2" borderId="2" xfId="0" applyNumberFormat="1" applyFont="1" applyFill="1" applyBorder="1" applyAlignment="1">
      <alignment horizontal="center" vertical="center"/>
    </xf>
    <xf numFmtId="0" fontId="61" fillId="2" borderId="2" xfId="0" applyFont="1" applyFill="1" applyBorder="1" applyAlignment="1">
      <alignment horizontal="left" vertical="center" wrapText="1"/>
    </xf>
    <xf numFmtId="0" fontId="61" fillId="2" borderId="2" xfId="0" applyFont="1" applyFill="1" applyBorder="1"/>
    <xf numFmtId="0" fontId="61" fillId="2" borderId="2" xfId="0" applyFont="1" applyFill="1" applyBorder="1" applyAlignment="1">
      <alignment vertical="center" wrapText="1"/>
    </xf>
    <xf numFmtId="0" fontId="61" fillId="2" borderId="14" xfId="0" applyFont="1" applyFill="1" applyBorder="1" applyAlignment="1">
      <alignment horizontal="center" vertical="center"/>
    </xf>
    <xf numFmtId="0" fontId="61" fillId="2" borderId="14" xfId="0" applyFont="1" applyFill="1" applyBorder="1" applyAlignment="1">
      <alignment vertical="center"/>
    </xf>
    <xf numFmtId="0" fontId="107" fillId="2" borderId="14" xfId="0" applyFont="1" applyFill="1" applyBorder="1" applyAlignment="1">
      <alignment horizontal="center" vertical="center" wrapText="1"/>
    </xf>
    <xf numFmtId="165" fontId="61" fillId="2" borderId="14" xfId="0" applyNumberFormat="1" applyFont="1" applyFill="1" applyBorder="1" applyAlignment="1">
      <alignment horizontal="center" vertical="center"/>
    </xf>
    <xf numFmtId="164" fontId="61" fillId="2" borderId="14" xfId="0" applyNumberFormat="1" applyFont="1" applyFill="1" applyBorder="1" applyAlignment="1">
      <alignment horizontal="center" vertical="center"/>
    </xf>
    <xf numFmtId="44" fontId="61" fillId="2" borderId="14" xfId="4" applyFont="1" applyFill="1" applyBorder="1" applyAlignment="1">
      <alignment horizontal="center" vertical="center"/>
    </xf>
    <xf numFmtId="15" fontId="61" fillId="2" borderId="14" xfId="0" applyNumberFormat="1" applyFont="1" applyFill="1" applyBorder="1" applyAlignment="1">
      <alignment horizontal="center" vertical="center"/>
    </xf>
    <xf numFmtId="0" fontId="61" fillId="2" borderId="14" xfId="0" applyFont="1" applyFill="1" applyBorder="1" applyAlignment="1">
      <alignment horizontal="left" vertical="center"/>
    </xf>
    <xf numFmtId="0" fontId="61" fillId="2" borderId="14" xfId="0" applyFont="1" applyFill="1" applyBorder="1"/>
    <xf numFmtId="164" fontId="8" fillId="0" borderId="11" xfId="0" applyNumberFormat="1" applyFont="1" applyBorder="1" applyAlignment="1">
      <alignment horizontal="center" vertical="center"/>
    </xf>
    <xf numFmtId="44" fontId="8" fillId="0" borderId="11" xfId="4" applyFont="1" applyBorder="1" applyAlignment="1">
      <alignment horizontal="center" vertical="center"/>
    </xf>
    <xf numFmtId="165" fontId="61" fillId="0" borderId="2" xfId="0" applyNumberFormat="1" applyFont="1" applyBorder="1" applyAlignment="1">
      <alignment horizontal="center" vertical="center"/>
    </xf>
    <xf numFmtId="165" fontId="61" fillId="0" borderId="13" xfId="0" applyNumberFormat="1" applyFont="1" applyBorder="1" applyAlignment="1">
      <alignment horizontal="center" vertical="center"/>
    </xf>
    <xf numFmtId="0" fontId="107" fillId="0" borderId="14" xfId="0" applyFont="1" applyBorder="1" applyAlignment="1">
      <alignment horizontal="center" vertical="center"/>
    </xf>
    <xf numFmtId="0" fontId="100" fillId="3" borderId="14" xfId="0" applyFont="1" applyFill="1" applyBorder="1" applyAlignment="1">
      <alignment horizontal="center" vertical="center"/>
    </xf>
    <xf numFmtId="0" fontId="100" fillId="3" borderId="14" xfId="0" applyFont="1" applyFill="1" applyBorder="1" applyAlignment="1">
      <alignment horizontal="left" vertical="center"/>
    </xf>
    <xf numFmtId="0" fontId="100" fillId="3" borderId="14" xfId="0" applyFont="1" applyFill="1" applyBorder="1" applyAlignment="1">
      <alignment horizontal="center" vertical="center" wrapText="1"/>
    </xf>
    <xf numFmtId="0" fontId="107" fillId="3" borderId="14" xfId="0" applyFont="1" applyFill="1" applyBorder="1" applyAlignment="1">
      <alignment horizontal="center" vertical="center"/>
    </xf>
    <xf numFmtId="0" fontId="107" fillId="0" borderId="14" xfId="0" applyFont="1" applyBorder="1" applyAlignment="1">
      <alignment horizontal="left" vertical="center" wrapText="1"/>
    </xf>
    <xf numFmtId="165" fontId="107" fillId="0" borderId="14" xfId="0" applyNumberFormat="1" applyFont="1" applyBorder="1" applyAlignment="1">
      <alignment horizontal="center" vertical="center"/>
    </xf>
    <xf numFmtId="164" fontId="107" fillId="0" borderId="14" xfId="0" applyNumberFormat="1" applyFont="1" applyBorder="1" applyAlignment="1">
      <alignment horizontal="center" vertical="center"/>
    </xf>
    <xf numFmtId="44" fontId="107" fillId="0" borderId="14" xfId="4" applyFont="1" applyBorder="1" applyAlignment="1">
      <alignment horizontal="center" vertical="center"/>
    </xf>
    <xf numFmtId="0" fontId="107" fillId="0" borderId="14" xfId="0" applyFont="1" applyBorder="1"/>
    <xf numFmtId="0" fontId="107" fillId="0" borderId="13" xfId="0" applyFont="1" applyBorder="1" applyAlignment="1">
      <alignment vertical="center" wrapText="1"/>
    </xf>
    <xf numFmtId="0" fontId="58" fillId="0" borderId="0" xfId="4" applyNumberFormat="1" applyFont="1" applyAlignment="1">
      <alignment horizontal="center" vertical="center"/>
    </xf>
    <xf numFmtId="0" fontId="58" fillId="0" borderId="3" xfId="0" applyFont="1" applyBorder="1" applyAlignment="1">
      <alignment horizontal="left" vertical="center" wrapText="1"/>
    </xf>
    <xf numFmtId="0" fontId="7" fillId="0" borderId="2" xfId="0" applyFont="1" applyBorder="1" applyAlignment="1">
      <alignment horizontal="left" vertical="center"/>
    </xf>
    <xf numFmtId="0" fontId="7" fillId="0" borderId="2" xfId="0" applyFont="1" applyBorder="1" applyAlignment="1">
      <alignment horizontal="left" vertical="center" wrapText="1"/>
    </xf>
    <xf numFmtId="0" fontId="7" fillId="0" borderId="2" xfId="0" applyFont="1" applyBorder="1" applyAlignment="1">
      <alignment horizontal="center" vertical="center"/>
    </xf>
    <xf numFmtId="44" fontId="0" fillId="0" borderId="2" xfId="4" applyFont="1" applyBorder="1" applyAlignment="1">
      <alignment horizontal="center" vertical="center"/>
    </xf>
    <xf numFmtId="0" fontId="7" fillId="0" borderId="11" xfId="0" applyFont="1" applyBorder="1" applyAlignment="1">
      <alignment horizontal="center"/>
    </xf>
    <xf numFmtId="0" fontId="61" fillId="0" borderId="55" xfId="0" applyFont="1" applyBorder="1" applyAlignment="1">
      <alignment horizontal="left"/>
    </xf>
    <xf numFmtId="0" fontId="61" fillId="0" borderId="62" xfId="0" applyFont="1" applyBorder="1" applyAlignment="1">
      <alignment horizontal="left"/>
    </xf>
    <xf numFmtId="0" fontId="61" fillId="0" borderId="57" xfId="0" applyFont="1" applyBorder="1" applyAlignment="1">
      <alignment horizontal="left"/>
    </xf>
    <xf numFmtId="0" fontId="61" fillId="0" borderId="3" xfId="0" applyFont="1" applyBorder="1" applyAlignment="1">
      <alignment horizontal="left"/>
    </xf>
    <xf numFmtId="0" fontId="61" fillId="0" borderId="2" xfId="0" applyFont="1" applyBorder="1" applyAlignment="1">
      <alignment horizontal="left"/>
    </xf>
    <xf numFmtId="0" fontId="61" fillId="20" borderId="3" xfId="0" applyFont="1" applyFill="1" applyBorder="1" applyAlignment="1">
      <alignment horizontal="left" vertical="center"/>
    </xf>
    <xf numFmtId="0" fontId="61" fillId="20" borderId="2" xfId="0" applyFont="1" applyFill="1" applyBorder="1" applyAlignment="1">
      <alignment horizontal="left" vertical="center"/>
    </xf>
    <xf numFmtId="0" fontId="61" fillId="3" borderId="57" xfId="0" applyFont="1" applyFill="1" applyBorder="1" applyAlignment="1">
      <alignment horizontal="left" vertical="center"/>
    </xf>
    <xf numFmtId="0" fontId="61" fillId="3" borderId="55" xfId="0" applyFont="1" applyFill="1" applyBorder="1" applyAlignment="1">
      <alignment horizontal="left" vertical="center"/>
    </xf>
    <xf numFmtId="164" fontId="7" fillId="0" borderId="2" xfId="0" applyNumberFormat="1" applyFont="1" applyBorder="1" applyAlignment="1">
      <alignment horizontal="center" vertical="center"/>
    </xf>
    <xf numFmtId="164" fontId="7" fillId="0" borderId="13" xfId="0" applyNumberFormat="1" applyFont="1" applyBorder="1" applyAlignment="1">
      <alignment horizontal="center" vertical="center"/>
    </xf>
    <xf numFmtId="0" fontId="7" fillId="0" borderId="13" xfId="0" applyFont="1" applyBorder="1" applyAlignment="1">
      <alignment horizontal="center" vertical="center"/>
    </xf>
    <xf numFmtId="0" fontId="7" fillId="0" borderId="13" xfId="0" applyFont="1" applyBorder="1" applyAlignment="1">
      <alignment horizontal="left" vertical="center"/>
    </xf>
    <xf numFmtId="0" fontId="64" fillId="0" borderId="2" xfId="0" applyFont="1" applyBorder="1" applyAlignment="1">
      <alignment horizontal="center" vertical="center"/>
    </xf>
    <xf numFmtId="0" fontId="58" fillId="0" borderId="13" xfId="0" applyFont="1" applyBorder="1" applyAlignment="1">
      <alignment horizontal="center" vertical="center" wrapText="1"/>
    </xf>
    <xf numFmtId="0" fontId="61" fillId="0" borderId="14" xfId="0" applyFont="1" applyBorder="1" applyAlignment="1">
      <alignment horizontal="center"/>
    </xf>
    <xf numFmtId="164" fontId="61" fillId="0" borderId="14" xfId="0" applyNumberFormat="1" applyFont="1" applyBorder="1" applyAlignment="1">
      <alignment horizontal="center"/>
    </xf>
    <xf numFmtId="0" fontId="61" fillId="0" borderId="14" xfId="0" applyFont="1" applyBorder="1"/>
    <xf numFmtId="165" fontId="61" fillId="0" borderId="14" xfId="0" applyNumberFormat="1" applyFont="1" applyBorder="1" applyAlignment="1">
      <alignment horizontal="center"/>
    </xf>
    <xf numFmtId="0" fontId="61" fillId="0" borderId="14" xfId="0" applyFont="1" applyBorder="1" applyAlignment="1">
      <alignment wrapText="1"/>
    </xf>
    <xf numFmtId="0" fontId="6" fillId="0" borderId="2" xfId="0" applyFont="1" applyBorder="1" applyAlignment="1">
      <alignment horizontal="center"/>
    </xf>
    <xf numFmtId="0" fontId="6" fillId="0" borderId="2" xfId="0" applyFont="1" applyBorder="1" applyAlignment="1">
      <alignment horizontal="left" vertical="center"/>
    </xf>
    <xf numFmtId="0" fontId="6" fillId="0" borderId="2" xfId="0" applyFont="1" applyBorder="1" applyAlignment="1">
      <alignment horizontal="center" vertical="center" wrapText="1"/>
    </xf>
    <xf numFmtId="0" fontId="6" fillId="0" borderId="2" xfId="0" applyFont="1" applyBorder="1" applyAlignment="1">
      <alignment horizontal="center" vertical="center"/>
    </xf>
    <xf numFmtId="0" fontId="111" fillId="3" borderId="2" xfId="0" applyFont="1" applyFill="1" applyBorder="1" applyAlignment="1">
      <alignment horizontal="center" vertical="center"/>
    </xf>
    <xf numFmtId="0" fontId="111" fillId="0" borderId="2" xfId="0" applyFont="1" applyBorder="1" applyAlignment="1">
      <alignment horizontal="left" vertical="center"/>
    </xf>
    <xf numFmtId="0" fontId="64" fillId="0" borderId="15" xfId="0" applyFont="1" applyBorder="1" applyAlignment="1">
      <alignment horizontal="center" vertical="center"/>
    </xf>
    <xf numFmtId="0" fontId="64" fillId="0" borderId="15" xfId="0" applyFont="1" applyBorder="1" applyAlignment="1">
      <alignment horizontal="left" vertical="center" wrapText="1"/>
    </xf>
    <xf numFmtId="0" fontId="64" fillId="0" borderId="2" xfId="0" applyFont="1" applyBorder="1" applyAlignment="1">
      <alignment horizontal="left" vertical="center" wrapText="1"/>
    </xf>
    <xf numFmtId="0" fontId="111" fillId="0" borderId="2" xfId="0" applyFont="1" applyBorder="1" applyAlignment="1">
      <alignment horizontal="center" vertical="center" wrapText="1"/>
    </xf>
    <xf numFmtId="0" fontId="64" fillId="0" borderId="2" xfId="0" applyFont="1" applyBorder="1" applyAlignment="1">
      <alignment horizontal="center" vertical="center" wrapText="1"/>
    </xf>
    <xf numFmtId="0" fontId="64" fillId="3" borderId="2" xfId="0" applyFont="1" applyFill="1" applyBorder="1" applyAlignment="1">
      <alignment horizontal="center" vertical="center" wrapText="1"/>
    </xf>
    <xf numFmtId="0" fontId="64" fillId="3" borderId="2" xfId="0" applyFont="1" applyFill="1" applyBorder="1" applyAlignment="1">
      <alignment horizontal="left" vertical="center" wrapText="1"/>
    </xf>
    <xf numFmtId="0" fontId="64" fillId="3" borderId="13" xfId="0" applyFont="1" applyFill="1" applyBorder="1" applyAlignment="1">
      <alignment horizontal="center" vertical="center" wrapText="1"/>
    </xf>
    <xf numFmtId="0" fontId="64" fillId="3" borderId="13" xfId="0" applyFont="1" applyFill="1" applyBorder="1" applyAlignment="1">
      <alignment horizontal="left" vertical="center" wrapText="1"/>
    </xf>
    <xf numFmtId="0" fontId="8" fillId="0" borderId="2" xfId="0" applyFont="1" applyBorder="1" applyAlignment="1">
      <alignment horizontal="center" vertical="center"/>
    </xf>
    <xf numFmtId="0" fontId="8" fillId="0" borderId="2" xfId="0" applyFont="1" applyBorder="1" applyAlignment="1">
      <alignment horizontal="left" vertical="center"/>
    </xf>
    <xf numFmtId="0" fontId="7" fillId="3" borderId="2" xfId="0" applyFont="1" applyFill="1" applyBorder="1" applyAlignment="1">
      <alignment horizontal="center" vertical="center" wrapText="1"/>
    </xf>
    <xf numFmtId="0" fontId="57" fillId="0" borderId="2" xfId="0" applyFont="1" applyBorder="1" applyAlignment="1">
      <alignment horizontal="left" vertical="center"/>
    </xf>
    <xf numFmtId="0" fontId="6" fillId="3" borderId="2" xfId="0" applyFont="1" applyFill="1" applyBorder="1" applyAlignment="1">
      <alignment horizontal="center" vertical="center" wrapText="1"/>
    </xf>
    <xf numFmtId="164" fontId="6" fillId="3" borderId="11" xfId="0" applyNumberFormat="1" applyFont="1" applyFill="1" applyBorder="1" applyAlignment="1">
      <alignment horizontal="center" vertical="center"/>
    </xf>
    <xf numFmtId="0" fontId="6" fillId="0" borderId="11" xfId="0" applyFont="1" applyBorder="1" applyAlignment="1">
      <alignment horizontal="center"/>
    </xf>
    <xf numFmtId="0" fontId="61" fillId="0" borderId="5" xfId="0" applyFont="1" applyBorder="1" applyAlignment="1">
      <alignment horizontal="center" vertical="center"/>
    </xf>
    <xf numFmtId="0" fontId="61" fillId="0" borderId="5" xfId="0" applyFont="1" applyBorder="1" applyAlignment="1">
      <alignment vertical="center"/>
    </xf>
    <xf numFmtId="164" fontId="6" fillId="3" borderId="2" xfId="0" applyNumberFormat="1" applyFont="1" applyFill="1" applyBorder="1" applyAlignment="1">
      <alignment horizontal="center" vertical="center"/>
    </xf>
    <xf numFmtId="0" fontId="6" fillId="0" borderId="2" xfId="0" applyFont="1" applyBorder="1" applyAlignment="1">
      <alignment horizontal="left" vertical="center" wrapText="1"/>
    </xf>
    <xf numFmtId="0" fontId="98" fillId="3" borderId="2" xfId="1" applyFont="1" applyFill="1" applyBorder="1" applyAlignment="1">
      <alignment horizontal="center" vertical="center" wrapText="1"/>
    </xf>
    <xf numFmtId="0" fontId="76" fillId="0" borderId="2" xfId="1" applyFont="1" applyBorder="1" applyAlignment="1">
      <alignment horizontal="left" vertical="center" wrapText="1"/>
    </xf>
    <xf numFmtId="165" fontId="65" fillId="3" borderId="14" xfId="0" applyNumberFormat="1" applyFont="1" applyFill="1" applyBorder="1" applyAlignment="1">
      <alignment horizontal="center" vertical="center"/>
    </xf>
    <xf numFmtId="0" fontId="61" fillId="0" borderId="23" xfId="0" applyFont="1" applyBorder="1" applyAlignment="1">
      <alignment horizontal="center" vertical="center"/>
    </xf>
    <xf numFmtId="0" fontId="61" fillId="0" borderId="23" xfId="0" applyFont="1" applyBorder="1"/>
    <xf numFmtId="0" fontId="113" fillId="3" borderId="15" xfId="0" applyFont="1" applyFill="1" applyBorder="1" applyAlignment="1">
      <alignment horizontal="left" vertical="center"/>
    </xf>
    <xf numFmtId="0" fontId="113" fillId="3" borderId="13" xfId="0" applyFont="1" applyFill="1" applyBorder="1" applyAlignment="1">
      <alignment horizontal="left" vertical="center" wrapText="1"/>
    </xf>
    <xf numFmtId="0" fontId="107" fillId="0" borderId="13" xfId="0" applyFont="1" applyBorder="1" applyAlignment="1">
      <alignment horizontal="left" vertical="center" wrapText="1"/>
    </xf>
    <xf numFmtId="0" fontId="107" fillId="0" borderId="14" xfId="0" applyFont="1" applyBorder="1" applyAlignment="1">
      <alignment vertical="center" wrapText="1"/>
    </xf>
    <xf numFmtId="0" fontId="107" fillId="0" borderId="14" xfId="0" applyFont="1" applyBorder="1" applyAlignment="1">
      <alignment vertical="center"/>
    </xf>
    <xf numFmtId="0" fontId="5" fillId="0" borderId="2" xfId="0" applyFont="1" applyBorder="1" applyAlignment="1">
      <alignment horizontal="center" vertical="center"/>
    </xf>
    <xf numFmtId="0" fontId="5" fillId="0" borderId="2" xfId="0" applyFont="1" applyBorder="1" applyAlignment="1">
      <alignment horizontal="left" vertical="center" wrapText="1"/>
    </xf>
    <xf numFmtId="0" fontId="5" fillId="3" borderId="2" xfId="0" applyFont="1" applyFill="1" applyBorder="1" applyAlignment="1">
      <alignment horizontal="center" vertical="center" wrapText="1"/>
    </xf>
    <xf numFmtId="164" fontId="58" fillId="3" borderId="23" xfId="0" applyNumberFormat="1" applyFont="1" applyFill="1" applyBorder="1" applyAlignment="1">
      <alignment horizontal="center" vertical="center"/>
    </xf>
    <xf numFmtId="0" fontId="58" fillId="3" borderId="23" xfId="0" applyFont="1" applyFill="1" applyBorder="1" applyAlignment="1">
      <alignment horizontal="left" vertical="center" wrapText="1"/>
    </xf>
    <xf numFmtId="44" fontId="58" fillId="3" borderId="23" xfId="4" applyFont="1" applyFill="1" applyBorder="1" applyAlignment="1">
      <alignment horizontal="center" vertical="center"/>
    </xf>
    <xf numFmtId="14" fontId="58" fillId="3" borderId="23" xfId="0" applyNumberFormat="1" applyFont="1" applyFill="1" applyBorder="1" applyAlignment="1">
      <alignment horizontal="center" vertical="center"/>
    </xf>
    <xf numFmtId="0" fontId="58" fillId="3" borderId="23" xfId="0" applyFont="1" applyFill="1" applyBorder="1" applyAlignment="1">
      <alignment vertical="center"/>
    </xf>
    <xf numFmtId="164" fontId="58" fillId="3" borderId="11" xfId="0" applyNumberFormat="1" applyFont="1" applyFill="1" applyBorder="1" applyAlignment="1">
      <alignment horizontal="center" vertical="center"/>
    </xf>
    <xf numFmtId="44" fontId="58" fillId="3" borderId="11" xfId="4" applyFont="1" applyFill="1" applyBorder="1" applyAlignment="1">
      <alignment horizontal="center" vertical="center"/>
    </xf>
    <xf numFmtId="14" fontId="58" fillId="3" borderId="11" xfId="0" applyNumberFormat="1" applyFont="1" applyFill="1" applyBorder="1" applyAlignment="1">
      <alignment horizontal="center" vertical="center"/>
    </xf>
    <xf numFmtId="0" fontId="45" fillId="11" borderId="0" xfId="0" applyFont="1" applyFill="1" applyAlignment="1">
      <alignment horizontal="left"/>
    </xf>
    <xf numFmtId="0" fontId="45" fillId="11" borderId="0" xfId="0" applyFont="1" applyFill="1"/>
    <xf numFmtId="0" fontId="45" fillId="28" borderId="0" xfId="0" applyFont="1" applyFill="1"/>
    <xf numFmtId="0" fontId="45" fillId="28" borderId="0" xfId="0" applyFont="1" applyFill="1" applyAlignment="1">
      <alignment horizontal="left"/>
    </xf>
    <xf numFmtId="0" fontId="105" fillId="3" borderId="2" xfId="0" applyFont="1" applyFill="1" applyBorder="1" applyAlignment="1">
      <alignment horizontal="center" vertical="center"/>
    </xf>
    <xf numFmtId="0" fontId="61" fillId="0" borderId="15" xfId="1" applyBorder="1" applyAlignment="1">
      <alignment horizontal="center" vertical="center"/>
    </xf>
    <xf numFmtId="15" fontId="107" fillId="0" borderId="14" xfId="0" applyNumberFormat="1" applyFont="1" applyBorder="1" applyAlignment="1">
      <alignment horizontal="center" vertical="center"/>
    </xf>
    <xf numFmtId="0" fontId="114" fillId="0" borderId="14" xfId="0" applyFont="1" applyBorder="1" applyAlignment="1">
      <alignment horizontal="center" vertical="center"/>
    </xf>
    <xf numFmtId="0" fontId="61" fillId="0" borderId="14" xfId="0" applyFont="1" applyBorder="1" applyAlignment="1">
      <alignment horizontal="center" vertical="center" wrapText="1"/>
    </xf>
    <xf numFmtId="0" fontId="4" fillId="0" borderId="2" xfId="0" applyFont="1" applyBorder="1" applyAlignment="1">
      <alignment horizontal="center"/>
    </xf>
    <xf numFmtId="0" fontId="4" fillId="0" borderId="2" xfId="0" applyFont="1" applyBorder="1" applyAlignment="1">
      <alignment horizontal="left" vertical="center"/>
    </xf>
    <xf numFmtId="0" fontId="4" fillId="0" borderId="2" xfId="0" applyFont="1" applyBorder="1" applyAlignment="1">
      <alignment horizontal="center" vertical="center" wrapText="1"/>
    </xf>
    <xf numFmtId="0" fontId="4" fillId="0" borderId="2" xfId="0" applyFont="1" applyBorder="1" applyAlignment="1">
      <alignment horizontal="center" vertical="center"/>
    </xf>
    <xf numFmtId="0" fontId="77" fillId="3" borderId="0" xfId="0" applyFont="1" applyFill="1" applyAlignment="1">
      <alignment horizontal="center" vertical="center"/>
    </xf>
    <xf numFmtId="0" fontId="80" fillId="3" borderId="2" xfId="1" quotePrefix="1" applyFont="1" applyFill="1" applyBorder="1" applyAlignment="1" applyProtection="1">
      <alignment horizontal="center" vertical="center" wrapText="1"/>
      <protection locked="0"/>
    </xf>
    <xf numFmtId="0" fontId="80" fillId="3" borderId="2" xfId="1" quotePrefix="1" applyFont="1" applyFill="1" applyBorder="1" applyAlignment="1" applyProtection="1">
      <alignment horizontal="center" vertical="center"/>
      <protection locked="0"/>
    </xf>
    <xf numFmtId="0" fontId="80" fillId="3" borderId="2" xfId="1" applyFont="1" applyFill="1" applyBorder="1" applyAlignment="1" applyProtection="1">
      <alignment horizontal="center" vertical="center"/>
      <protection locked="0"/>
    </xf>
    <xf numFmtId="0" fontId="80" fillId="3" borderId="2" xfId="1" applyFont="1" applyFill="1" applyBorder="1" applyAlignment="1" applyProtection="1">
      <alignment horizontal="center" vertical="center" wrapText="1"/>
      <protection locked="0"/>
    </xf>
    <xf numFmtId="0" fontId="80" fillId="3" borderId="12" xfId="1" quotePrefix="1" applyFont="1" applyFill="1" applyBorder="1" applyAlignment="1" applyProtection="1">
      <alignment horizontal="center" vertical="center" wrapText="1"/>
      <protection locked="0"/>
    </xf>
    <xf numFmtId="0" fontId="80" fillId="3" borderId="12" xfId="1" quotePrefix="1" applyFont="1" applyFill="1" applyBorder="1" applyAlignment="1" applyProtection="1">
      <alignment horizontal="center" vertical="center"/>
      <protection locked="0"/>
    </xf>
    <xf numFmtId="0" fontId="98" fillId="3" borderId="2" xfId="0" applyFont="1" applyFill="1" applyBorder="1" applyAlignment="1">
      <alignment horizontal="center" vertical="center" wrapText="1"/>
    </xf>
    <xf numFmtId="0" fontId="61" fillId="0" borderId="2" xfId="0" applyFont="1" applyBorder="1" applyAlignment="1">
      <alignment horizontal="center" vertical="center" wrapText="1"/>
    </xf>
    <xf numFmtId="0" fontId="77" fillId="0" borderId="2" xfId="0" applyFont="1" applyBorder="1" applyAlignment="1">
      <alignment horizontal="center" vertical="center" wrapText="1"/>
    </xf>
    <xf numFmtId="0" fontId="80" fillId="0" borderId="12" xfId="0" quotePrefix="1" applyFont="1" applyBorder="1" applyAlignment="1" applyProtection="1">
      <alignment horizontal="center" vertical="center" wrapText="1"/>
      <protection locked="0"/>
    </xf>
    <xf numFmtId="0" fontId="80" fillId="0" borderId="2" xfId="1" applyFont="1" applyBorder="1" applyAlignment="1" applyProtection="1">
      <alignment horizontal="left" vertical="center" wrapText="1"/>
      <protection locked="0"/>
    </xf>
    <xf numFmtId="0" fontId="99" fillId="0" borderId="2" xfId="0" quotePrefix="1" applyFont="1" applyBorder="1" applyAlignment="1" applyProtection="1">
      <alignment horizontal="center" vertical="center"/>
      <protection locked="0"/>
    </xf>
    <xf numFmtId="0" fontId="80" fillId="0" borderId="2" xfId="1" applyFont="1" applyBorder="1" applyAlignment="1" applyProtection="1">
      <alignment horizontal="left" vertical="center"/>
      <protection locked="0"/>
    </xf>
    <xf numFmtId="0" fontId="61" fillId="0" borderId="15" xfId="0" applyFont="1" applyBorder="1" applyAlignment="1">
      <alignment horizontal="center" vertical="center" wrapText="1"/>
    </xf>
    <xf numFmtId="0" fontId="77" fillId="0" borderId="15" xfId="0" applyFont="1" applyBorder="1" applyAlignment="1">
      <alignment horizontal="center" vertical="center" wrapText="1"/>
    </xf>
    <xf numFmtId="0" fontId="80" fillId="0" borderId="15" xfId="0" quotePrefix="1" applyFont="1" applyBorder="1" applyAlignment="1" applyProtection="1">
      <alignment horizontal="center" vertical="center"/>
      <protection locked="0"/>
    </xf>
    <xf numFmtId="0" fontId="80" fillId="0" borderId="2" xfId="0" quotePrefix="1" applyFont="1" applyBorder="1" applyAlignment="1" applyProtection="1">
      <alignment horizontal="center" vertical="center" wrapText="1"/>
      <protection locked="0"/>
    </xf>
    <xf numFmtId="44" fontId="115" fillId="0" borderId="2" xfId="5" applyFont="1" applyFill="1" applyBorder="1" applyAlignment="1">
      <alignment horizontal="center" vertical="center"/>
    </xf>
    <xf numFmtId="44" fontId="115" fillId="0" borderId="12" xfId="5" applyFont="1" applyBorder="1" applyAlignment="1">
      <alignment horizontal="center" vertical="center"/>
    </xf>
    <xf numFmtId="0" fontId="98" fillId="3" borderId="15" xfId="0" applyFont="1" applyFill="1" applyBorder="1" applyAlignment="1">
      <alignment horizontal="center" vertical="center" wrapText="1"/>
    </xf>
    <xf numFmtId="0" fontId="80" fillId="3" borderId="15" xfId="0" applyFont="1" applyFill="1" applyBorder="1" applyAlignment="1">
      <alignment horizontal="left" vertical="center" wrapText="1"/>
    </xf>
    <xf numFmtId="0" fontId="98" fillId="3" borderId="2" xfId="0" applyFont="1" applyFill="1" applyBorder="1" applyAlignment="1">
      <alignment horizontal="center" vertical="center"/>
    </xf>
    <xf numFmtId="0" fontId="98" fillId="3" borderId="2" xfId="0" applyFont="1" applyFill="1" applyBorder="1" applyAlignment="1">
      <alignment horizontal="left" vertical="center" wrapText="1"/>
    </xf>
    <xf numFmtId="0" fontId="77" fillId="3" borderId="2" xfId="0" applyFont="1" applyFill="1" applyBorder="1" applyAlignment="1">
      <alignment horizontal="center" vertical="center" wrapText="1"/>
    </xf>
    <xf numFmtId="0" fontId="116" fillId="3" borderId="2" xfId="0" applyFont="1" applyFill="1" applyBorder="1" applyAlignment="1">
      <alignment horizontal="center" vertical="center"/>
    </xf>
    <xf numFmtId="0" fontId="116" fillId="3" borderId="2" xfId="0" applyFont="1" applyFill="1" applyBorder="1" applyAlignment="1">
      <alignment horizontal="left" vertical="center" wrapText="1"/>
    </xf>
    <xf numFmtId="0" fontId="116" fillId="3" borderId="2" xfId="0" applyFont="1" applyFill="1" applyBorder="1" applyAlignment="1">
      <alignment horizontal="center" vertical="center" wrapText="1"/>
    </xf>
    <xf numFmtId="0" fontId="116" fillId="0" borderId="13" xfId="0" applyFont="1" applyBorder="1" applyAlignment="1">
      <alignment horizontal="center" vertical="center" wrapText="1"/>
    </xf>
    <xf numFmtId="0" fontId="116" fillId="0" borderId="13" xfId="0" applyFont="1" applyBorder="1" applyAlignment="1">
      <alignment horizontal="left" vertical="center" wrapText="1"/>
    </xf>
    <xf numFmtId="0" fontId="80" fillId="3" borderId="2" xfId="0" applyFont="1" applyFill="1" applyBorder="1" applyAlignment="1">
      <alignment horizontal="center" vertical="center" wrapText="1"/>
    </xf>
    <xf numFmtId="0" fontId="116" fillId="3" borderId="13" xfId="0" applyFont="1" applyFill="1" applyBorder="1" applyAlignment="1">
      <alignment horizontal="center" vertical="center" wrapText="1"/>
    </xf>
    <xf numFmtId="0" fontId="77" fillId="3" borderId="15" xfId="0" applyFont="1" applyFill="1" applyBorder="1" applyAlignment="1">
      <alignment horizontal="center" vertical="center" wrapText="1"/>
    </xf>
    <xf numFmtId="0" fontId="3" fillId="0" borderId="2" xfId="0" applyFont="1" applyBorder="1" applyAlignment="1">
      <alignment horizontal="center" vertical="center"/>
    </xf>
    <xf numFmtId="164" fontId="58" fillId="0" borderId="13" xfId="0" applyNumberFormat="1" applyFont="1" applyBorder="1" applyAlignment="1">
      <alignment horizontal="center" vertical="center"/>
    </xf>
    <xf numFmtId="0" fontId="98" fillId="0" borderId="13" xfId="0" applyFont="1" applyBorder="1" applyAlignment="1">
      <alignment horizontal="center" vertical="center" wrapText="1"/>
    </xf>
    <xf numFmtId="0" fontId="58" fillId="0" borderId="13" xfId="0" applyFont="1" applyBorder="1" applyAlignment="1">
      <alignment horizontal="left" vertical="center" wrapText="1"/>
    </xf>
    <xf numFmtId="44" fontId="58" fillId="0" borderId="13" xfId="4" applyFont="1" applyBorder="1" applyAlignment="1">
      <alignment horizontal="center" vertical="center"/>
    </xf>
    <xf numFmtId="14" fontId="58" fillId="0" borderId="13" xfId="0" applyNumberFormat="1" applyFont="1" applyBorder="1" applyAlignment="1">
      <alignment horizontal="center" vertical="center"/>
    </xf>
    <xf numFmtId="0" fontId="58" fillId="0" borderId="13" xfId="0" applyFont="1" applyBorder="1" applyAlignment="1">
      <alignment horizontal="left" vertical="center"/>
    </xf>
    <xf numFmtId="164" fontId="0" fillId="0" borderId="11" xfId="0" applyNumberFormat="1" applyBorder="1"/>
    <xf numFmtId="0" fontId="78" fillId="11" borderId="2" xfId="0" applyFont="1" applyFill="1" applyBorder="1" applyAlignment="1">
      <alignment horizontal="center"/>
    </xf>
    <xf numFmtId="0" fontId="46" fillId="0" borderId="2" xfId="0" applyFont="1" applyBorder="1" applyAlignment="1">
      <alignment horizontal="center"/>
    </xf>
    <xf numFmtId="0" fontId="37" fillId="21" borderId="2" xfId="0" applyFont="1" applyFill="1" applyBorder="1" applyAlignment="1">
      <alignment horizontal="left" vertical="center"/>
    </xf>
    <xf numFmtId="0" fontId="78" fillId="0" borderId="2" xfId="0" applyFont="1" applyBorder="1" applyAlignment="1">
      <alignment horizontal="center"/>
    </xf>
    <xf numFmtId="0" fontId="52" fillId="0" borderId="2" xfId="0" applyFont="1" applyBorder="1" applyAlignment="1">
      <alignment horizontal="center"/>
    </xf>
    <xf numFmtId="0" fontId="78" fillId="3" borderId="2" xfId="0" applyFont="1" applyFill="1" applyBorder="1" applyAlignment="1">
      <alignment horizontal="center"/>
    </xf>
    <xf numFmtId="0" fontId="52" fillId="0" borderId="2" xfId="0" applyFont="1" applyBorder="1" applyAlignment="1">
      <alignment horizontal="left"/>
    </xf>
    <xf numFmtId="0" fontId="43" fillId="0" borderId="2" xfId="0" applyFont="1" applyBorder="1" applyAlignment="1">
      <alignment horizontal="center"/>
    </xf>
    <xf numFmtId="0" fontId="49" fillId="0" borderId="2" xfId="0" applyFont="1" applyBorder="1" applyAlignment="1">
      <alignment horizontal="left" vertical="center" wrapText="1"/>
    </xf>
    <xf numFmtId="164" fontId="37" fillId="0" borderId="2" xfId="0" applyNumberFormat="1" applyFont="1" applyBorder="1" applyAlignment="1">
      <alignment horizontal="center" vertical="center"/>
    </xf>
    <xf numFmtId="0" fontId="37" fillId="0" borderId="2" xfId="0" applyFont="1" applyBorder="1" applyAlignment="1">
      <alignment horizontal="center"/>
    </xf>
    <xf numFmtId="0" fontId="43" fillId="0" borderId="2" xfId="0" applyFont="1" applyBorder="1" applyAlignment="1">
      <alignment vertical="center"/>
    </xf>
    <xf numFmtId="0" fontId="43" fillId="3" borderId="2" xfId="0" applyFont="1" applyFill="1" applyBorder="1" applyAlignment="1">
      <alignment horizontal="left" vertical="center"/>
    </xf>
    <xf numFmtId="0" fontId="43" fillId="3" borderId="2" xfId="0" applyFont="1" applyFill="1" applyBorder="1" applyAlignment="1">
      <alignment horizontal="center" vertical="center" wrapText="1"/>
    </xf>
    <xf numFmtId="164" fontId="36" fillId="3" borderId="2" xfId="0" applyNumberFormat="1" applyFont="1" applyFill="1" applyBorder="1" applyAlignment="1">
      <alignment horizontal="center" vertical="center"/>
    </xf>
    <xf numFmtId="0" fontId="43" fillId="3" borderId="2" xfId="0" applyFont="1" applyFill="1" applyBorder="1" applyAlignment="1">
      <alignment horizontal="center" vertical="center"/>
    </xf>
    <xf numFmtId="44" fontId="0" fillId="3" borderId="2" xfId="4" applyFont="1" applyFill="1" applyBorder="1" applyAlignment="1">
      <alignment horizontal="center"/>
    </xf>
    <xf numFmtId="0" fontId="36" fillId="3" borderId="2" xfId="0" applyFont="1" applyFill="1" applyBorder="1" applyAlignment="1">
      <alignment horizontal="center"/>
    </xf>
    <xf numFmtId="0" fontId="41" fillId="3" borderId="2" xfId="0" applyFont="1" applyFill="1" applyBorder="1" applyAlignment="1">
      <alignment horizontal="left" vertical="center"/>
    </xf>
    <xf numFmtId="0" fontId="37" fillId="3" borderId="2" xfId="0" applyFont="1" applyFill="1" applyBorder="1" applyAlignment="1">
      <alignment horizontal="center" vertical="center" wrapText="1"/>
    </xf>
    <xf numFmtId="0" fontId="41" fillId="3" borderId="2" xfId="0" applyFont="1" applyFill="1" applyBorder="1" applyAlignment="1">
      <alignment horizontal="center" vertical="center" wrapText="1"/>
    </xf>
    <xf numFmtId="164" fontId="33" fillId="3" borderId="2" xfId="0" applyNumberFormat="1" applyFont="1" applyFill="1" applyBorder="1" applyAlignment="1">
      <alignment horizontal="center" vertical="center"/>
    </xf>
    <xf numFmtId="44" fontId="37" fillId="3" borderId="2" xfId="4" applyFont="1" applyFill="1" applyBorder="1" applyAlignment="1">
      <alignment horizontal="center"/>
    </xf>
    <xf numFmtId="0" fontId="33" fillId="3" borderId="2" xfId="0" applyFont="1" applyFill="1" applyBorder="1" applyAlignment="1">
      <alignment horizontal="center"/>
    </xf>
    <xf numFmtId="0" fontId="24" fillId="3" borderId="2" xfId="0" applyFont="1" applyFill="1" applyBorder="1" applyAlignment="1">
      <alignment horizontal="left" vertical="center" wrapText="1"/>
    </xf>
    <xf numFmtId="0" fontId="21" fillId="3" borderId="2" xfId="0" applyFont="1" applyFill="1" applyBorder="1" applyAlignment="1">
      <alignment horizontal="center" vertical="center" wrapText="1"/>
    </xf>
    <xf numFmtId="164" fontId="24" fillId="3" borderId="2" xfId="0" applyNumberFormat="1" applyFont="1" applyFill="1" applyBorder="1" applyAlignment="1">
      <alignment horizontal="center" vertical="center"/>
    </xf>
    <xf numFmtId="164" fontId="21" fillId="3" borderId="2" xfId="0" applyNumberFormat="1" applyFont="1" applyFill="1" applyBorder="1" applyAlignment="1">
      <alignment horizontal="center" vertical="center"/>
    </xf>
    <xf numFmtId="0" fontId="21" fillId="3" borderId="2" xfId="0" applyFont="1" applyFill="1" applyBorder="1" applyAlignment="1">
      <alignment horizontal="center" vertical="center"/>
    </xf>
    <xf numFmtId="0" fontId="21" fillId="3" borderId="2" xfId="0" applyFont="1" applyFill="1" applyBorder="1" applyAlignment="1">
      <alignment horizontal="center"/>
    </xf>
    <xf numFmtId="0" fontId="21" fillId="0" borderId="2" xfId="0" applyFont="1" applyBorder="1" applyAlignment="1">
      <alignment horizontal="left" vertical="center"/>
    </xf>
    <xf numFmtId="164" fontId="23" fillId="3" borderId="2" xfId="0" applyNumberFormat="1" applyFont="1" applyFill="1" applyBorder="1" applyAlignment="1">
      <alignment horizontal="center" vertical="center"/>
    </xf>
    <xf numFmtId="0" fontId="15" fillId="3" borderId="2" xfId="0" applyFont="1" applyFill="1" applyBorder="1" applyAlignment="1">
      <alignment horizontal="left" vertical="center" wrapText="1"/>
    </xf>
    <xf numFmtId="0" fontId="15" fillId="3" borderId="2" xfId="0" applyFont="1" applyFill="1" applyBorder="1" applyAlignment="1">
      <alignment horizontal="center" vertical="center" wrapText="1"/>
    </xf>
    <xf numFmtId="0" fontId="9" fillId="0" borderId="2" xfId="0" applyFont="1" applyBorder="1" applyAlignment="1">
      <alignment horizontal="center" vertical="center"/>
    </xf>
    <xf numFmtId="0" fontId="9" fillId="0" borderId="2" xfId="0" applyFont="1" applyBorder="1" applyAlignment="1">
      <alignment horizontal="left" vertical="center"/>
    </xf>
    <xf numFmtId="0" fontId="9" fillId="3" borderId="2" xfId="0" applyFont="1" applyFill="1" applyBorder="1" applyAlignment="1">
      <alignment horizontal="center" vertical="center"/>
    </xf>
    <xf numFmtId="44" fontId="9" fillId="3" borderId="2" xfId="4" applyFont="1" applyFill="1" applyBorder="1" applyAlignment="1">
      <alignment horizontal="center" vertical="center"/>
    </xf>
    <xf numFmtId="0" fontId="99" fillId="3" borderId="2" xfId="3" applyFont="1" applyFill="1" applyBorder="1" applyAlignment="1">
      <alignment horizontal="center" vertical="center"/>
    </xf>
    <xf numFmtId="0" fontId="99" fillId="3" borderId="15" xfId="3" applyFont="1" applyFill="1" applyBorder="1" applyAlignment="1">
      <alignment horizontal="center" vertical="center"/>
    </xf>
    <xf numFmtId="0" fontId="4" fillId="0" borderId="13" xfId="0" applyFont="1" applyBorder="1" applyAlignment="1">
      <alignment horizontal="center" vertical="center"/>
    </xf>
    <xf numFmtId="0" fontId="52" fillId="2" borderId="13" xfId="0" applyFont="1" applyFill="1" applyBorder="1" applyAlignment="1">
      <alignment horizontal="left" vertical="center"/>
    </xf>
    <xf numFmtId="0" fontId="0" fillId="2" borderId="13" xfId="0" applyFill="1" applyBorder="1" applyAlignment="1">
      <alignment horizontal="center" vertical="center"/>
    </xf>
    <xf numFmtId="0" fontId="52" fillId="0" borderId="13" xfId="0" applyFont="1" applyBorder="1" applyAlignment="1">
      <alignment horizontal="center" vertical="center"/>
    </xf>
    <xf numFmtId="0" fontId="59" fillId="26" borderId="14" xfId="0" applyFont="1" applyFill="1" applyBorder="1" applyAlignment="1">
      <alignment horizontal="center" vertical="center" wrapText="1"/>
    </xf>
    <xf numFmtId="0" fontId="78" fillId="3" borderId="15" xfId="0" applyFont="1" applyFill="1" applyBorder="1" applyAlignment="1">
      <alignment horizontal="center" vertical="center"/>
    </xf>
    <xf numFmtId="0" fontId="78" fillId="3" borderId="2" xfId="0" applyFont="1" applyFill="1" applyBorder="1" applyAlignment="1">
      <alignment horizontal="center" vertical="top"/>
    </xf>
    <xf numFmtId="0" fontId="78" fillId="3" borderId="2" xfId="3" applyFont="1" applyFill="1" applyBorder="1" applyAlignment="1">
      <alignment horizontal="center" vertical="center" wrapText="1"/>
    </xf>
    <xf numFmtId="0" fontId="78" fillId="3" borderId="2" xfId="1" applyFont="1" applyFill="1" applyBorder="1" applyAlignment="1">
      <alignment horizontal="center" vertical="center"/>
    </xf>
    <xf numFmtId="0" fontId="85" fillId="3" borderId="14" xfId="0" applyFont="1" applyFill="1" applyBorder="1" applyAlignment="1">
      <alignment horizontal="center" vertical="center"/>
    </xf>
    <xf numFmtId="164" fontId="85" fillId="3" borderId="14" xfId="0" applyNumberFormat="1" applyFont="1" applyFill="1" applyBorder="1" applyAlignment="1">
      <alignment horizontal="center" vertical="center"/>
    </xf>
    <xf numFmtId="0" fontId="114" fillId="3" borderId="14" xfId="0" applyFont="1" applyFill="1" applyBorder="1" applyAlignment="1">
      <alignment horizontal="center" vertical="center"/>
    </xf>
    <xf numFmtId="0" fontId="112" fillId="3" borderId="14" xfId="0" applyFont="1" applyFill="1" applyBorder="1" applyAlignment="1">
      <alignment horizontal="left" vertical="center" wrapText="1"/>
    </xf>
    <xf numFmtId="165" fontId="112" fillId="3" borderId="14" xfId="0" applyNumberFormat="1" applyFont="1" applyFill="1" applyBorder="1" applyAlignment="1">
      <alignment horizontal="center" vertical="center" wrapText="1"/>
    </xf>
    <xf numFmtId="164" fontId="112" fillId="3" borderId="14" xfId="0" applyNumberFormat="1" applyFont="1" applyFill="1" applyBorder="1" applyAlignment="1">
      <alignment horizontal="center" vertical="center" wrapText="1"/>
    </xf>
    <xf numFmtId="0" fontId="112" fillId="3" borderId="14" xfId="0" applyFont="1" applyFill="1" applyBorder="1" applyAlignment="1">
      <alignment horizontal="center" vertical="center" wrapText="1"/>
    </xf>
    <xf numFmtId="0" fontId="112" fillId="3" borderId="14" xfId="0" applyFont="1" applyFill="1" applyBorder="1" applyAlignment="1">
      <alignment horizontal="center"/>
    </xf>
    <xf numFmtId="44" fontId="112" fillId="3" borderId="14" xfId="4" applyFont="1" applyFill="1" applyBorder="1" applyAlignment="1">
      <alignment horizontal="center" vertical="center"/>
    </xf>
    <xf numFmtId="0" fontId="112" fillId="3" borderId="14" xfId="0" applyFont="1" applyFill="1" applyBorder="1" applyAlignment="1">
      <alignment horizontal="center" vertical="center"/>
    </xf>
    <xf numFmtId="164" fontId="112" fillId="3" borderId="14" xfId="0" applyNumberFormat="1" applyFont="1" applyFill="1" applyBorder="1" applyAlignment="1">
      <alignment horizontal="center" vertical="center"/>
    </xf>
    <xf numFmtId="0" fontId="112" fillId="3" borderId="14" xfId="0" applyFont="1" applyFill="1" applyBorder="1" applyAlignment="1">
      <alignment horizontal="left" vertical="center"/>
    </xf>
    <xf numFmtId="0" fontId="114" fillId="0" borderId="17" xfId="0" applyFont="1" applyBorder="1" applyAlignment="1">
      <alignment horizontal="center" vertical="center"/>
    </xf>
    <xf numFmtId="0" fontId="107" fillId="3" borderId="17" xfId="0" applyFont="1" applyFill="1" applyBorder="1" applyAlignment="1">
      <alignment horizontal="center" vertical="center" wrapText="1"/>
    </xf>
    <xf numFmtId="165" fontId="61" fillId="0" borderId="17" xfId="0" applyNumberFormat="1" applyFont="1" applyBorder="1" applyAlignment="1">
      <alignment horizontal="center"/>
    </xf>
    <xf numFmtId="164" fontId="61" fillId="0" borderId="17" xfId="0" applyNumberFormat="1" applyFont="1" applyBorder="1" applyAlignment="1">
      <alignment horizontal="center"/>
    </xf>
    <xf numFmtId="0" fontId="61" fillId="0" borderId="17" xfId="0" applyFont="1" applyBorder="1" applyAlignment="1">
      <alignment horizontal="center"/>
    </xf>
    <xf numFmtId="0" fontId="61" fillId="0" borderId="14" xfId="0" applyFont="1" applyBorder="1" applyAlignment="1">
      <alignment horizontal="left"/>
    </xf>
    <xf numFmtId="0" fontId="107" fillId="0" borderId="14" xfId="0" applyFont="1" applyBorder="1" applyAlignment="1">
      <alignment horizontal="center" vertical="center" wrapText="1"/>
    </xf>
    <xf numFmtId="0" fontId="107" fillId="0" borderId="14" xfId="0" applyFont="1" applyBorder="1" applyAlignment="1">
      <alignment horizontal="center" wrapText="1"/>
    </xf>
    <xf numFmtId="0" fontId="61" fillId="20" borderId="55" xfId="0" applyFont="1" applyFill="1" applyBorder="1" applyAlignment="1">
      <alignment horizontal="left" vertical="center"/>
    </xf>
    <xf numFmtId="0" fontId="2" fillId="0" borderId="2" xfId="0" applyFont="1" applyBorder="1" applyAlignment="1">
      <alignment horizontal="left" vertical="center" wrapText="1"/>
    </xf>
    <xf numFmtId="0" fontId="2" fillId="0" borderId="2" xfId="0" applyFont="1" applyBorder="1" applyAlignment="1">
      <alignment horizontal="center" vertical="center"/>
    </xf>
    <xf numFmtId="0" fontId="1" fillId="0" borderId="2" xfId="0" applyFont="1" applyBorder="1" applyAlignment="1">
      <alignment horizontal="center" vertical="center" wrapText="1"/>
    </xf>
    <xf numFmtId="0" fontId="1" fillId="0" borderId="2" xfId="0" applyFont="1" applyBorder="1" applyAlignment="1">
      <alignment horizontal="center" vertical="center"/>
    </xf>
    <xf numFmtId="0" fontId="1" fillId="0" borderId="57" xfId="0" applyFont="1" applyBorder="1" applyAlignment="1">
      <alignment horizontal="center"/>
    </xf>
    <xf numFmtId="168" fontId="88" fillId="0" borderId="29" xfId="0" applyNumberFormat="1" applyFont="1" applyBorder="1" applyAlignment="1">
      <alignment horizontal="center" vertical="top"/>
    </xf>
    <xf numFmtId="168" fontId="88" fillId="0" borderId="11" xfId="0" applyNumberFormat="1" applyFont="1" applyBorder="1" applyAlignment="1">
      <alignment horizontal="center" vertical="top"/>
    </xf>
    <xf numFmtId="0" fontId="88" fillId="0" borderId="3" xfId="0" applyFont="1" applyBorder="1" applyAlignment="1">
      <alignment horizontal="center"/>
    </xf>
    <xf numFmtId="0" fontId="88" fillId="0" borderId="25" xfId="0" applyFont="1" applyBorder="1" applyAlignment="1">
      <alignment horizontal="center"/>
    </xf>
    <xf numFmtId="0" fontId="45" fillId="16" borderId="31" xfId="0" applyFont="1" applyFill="1" applyBorder="1" applyAlignment="1">
      <alignment horizontal="center"/>
    </xf>
    <xf numFmtId="0" fontId="0" fillId="16" borderId="32" xfId="0" applyFill="1" applyBorder="1" applyAlignment="1">
      <alignment horizontal="center"/>
    </xf>
    <xf numFmtId="0" fontId="0" fillId="16" borderId="33" xfId="0" applyFill="1" applyBorder="1" applyAlignment="1">
      <alignment horizontal="center"/>
    </xf>
    <xf numFmtId="168" fontId="88" fillId="0" borderId="20" xfId="0" applyNumberFormat="1" applyFont="1" applyBorder="1" applyAlignment="1">
      <alignment horizontal="center" vertical="top"/>
    </xf>
    <xf numFmtId="168" fontId="88" fillId="0" borderId="2" xfId="0" applyNumberFormat="1" applyFont="1" applyBorder="1" applyAlignment="1">
      <alignment horizontal="center" vertical="top"/>
    </xf>
    <xf numFmtId="0" fontId="89" fillId="16" borderId="26" xfId="0" applyFont="1" applyFill="1" applyBorder="1" applyAlignment="1">
      <alignment horizontal="center" vertical="center" wrapText="1"/>
    </xf>
    <xf numFmtId="0" fontId="89" fillId="16" borderId="27" xfId="0" applyFont="1" applyFill="1" applyBorder="1" applyAlignment="1">
      <alignment horizontal="center" vertical="center" wrapText="1"/>
    </xf>
    <xf numFmtId="0" fontId="89" fillId="16" borderId="28" xfId="0" applyFont="1" applyFill="1" applyBorder="1" applyAlignment="1">
      <alignment horizontal="center" vertical="center" wrapText="1"/>
    </xf>
    <xf numFmtId="168" fontId="88" fillId="0" borderId="24" xfId="0" applyNumberFormat="1" applyFont="1" applyBorder="1" applyAlignment="1">
      <alignment horizontal="center" vertical="top"/>
    </xf>
    <xf numFmtId="168" fontId="88" fillId="0" borderId="3" xfId="0" applyNumberFormat="1" applyFont="1" applyBorder="1" applyAlignment="1">
      <alignment horizontal="center" vertical="top"/>
    </xf>
    <xf numFmtId="0" fontId="88" fillId="0" borderId="2" xfId="0" applyFont="1" applyBorder="1" applyAlignment="1">
      <alignment horizontal="center"/>
    </xf>
    <xf numFmtId="0" fontId="88" fillId="0" borderId="21" xfId="0" applyFont="1" applyBorder="1" applyAlignment="1">
      <alignment horizontal="center"/>
    </xf>
    <xf numFmtId="0" fontId="88" fillId="0" borderId="11" xfId="0" applyFont="1" applyBorder="1" applyAlignment="1">
      <alignment horizontal="center"/>
    </xf>
    <xf numFmtId="0" fontId="88" fillId="0" borderId="30" xfId="0" applyFont="1" applyBorder="1" applyAlignment="1">
      <alignment horizontal="center"/>
    </xf>
    <xf numFmtId="168" fontId="88" fillId="0" borderId="22" xfId="0" applyNumberFormat="1" applyFont="1" applyBorder="1" applyAlignment="1">
      <alignment horizontal="center" vertical="top"/>
    </xf>
    <xf numFmtId="168" fontId="88" fillId="0" borderId="23" xfId="0" applyNumberFormat="1" applyFont="1" applyBorder="1" applyAlignment="1">
      <alignment horizontal="center" vertical="top"/>
    </xf>
    <xf numFmtId="0" fontId="88" fillId="0" borderId="12" xfId="0" applyFont="1" applyBorder="1" applyAlignment="1">
      <alignment horizontal="center"/>
    </xf>
    <xf numFmtId="0" fontId="88" fillId="0" borderId="48" xfId="0" applyFont="1" applyBorder="1" applyAlignment="1">
      <alignment horizontal="center"/>
    </xf>
    <xf numFmtId="0" fontId="88" fillId="0" borderId="46" xfId="0" applyFont="1" applyBorder="1" applyAlignment="1">
      <alignment horizontal="center"/>
    </xf>
    <xf numFmtId="0" fontId="88" fillId="0" borderId="47" xfId="0" applyFont="1" applyBorder="1" applyAlignment="1">
      <alignment horizontal="center"/>
    </xf>
    <xf numFmtId="0" fontId="90" fillId="16" borderId="26" xfId="0" applyFont="1" applyFill="1" applyBorder="1" applyAlignment="1">
      <alignment horizontal="center" vertical="center" wrapText="1"/>
    </xf>
    <xf numFmtId="0" fontId="90" fillId="16" borderId="27" xfId="0" applyFont="1" applyFill="1" applyBorder="1" applyAlignment="1">
      <alignment horizontal="center" vertical="center" wrapText="1"/>
    </xf>
    <xf numFmtId="0" fontId="90" fillId="16" borderId="28" xfId="0" applyFont="1" applyFill="1" applyBorder="1" applyAlignment="1">
      <alignment horizontal="center" vertical="center" wrapText="1"/>
    </xf>
    <xf numFmtId="0" fontId="0" fillId="28" borderId="32" xfId="0" applyFill="1" applyBorder="1" applyAlignment="1">
      <alignment horizontal="center"/>
    </xf>
    <xf numFmtId="0" fontId="0" fillId="28" borderId="33" xfId="0" applyFill="1" applyBorder="1" applyAlignment="1">
      <alignment horizontal="center"/>
    </xf>
    <xf numFmtId="0" fontId="45" fillId="16" borderId="26" xfId="0" applyFont="1" applyFill="1" applyBorder="1" applyAlignment="1">
      <alignment horizontal="center"/>
    </xf>
    <xf numFmtId="0" fontId="45" fillId="16" borderId="45" xfId="0" applyFont="1" applyFill="1" applyBorder="1" applyAlignment="1">
      <alignment horizontal="center"/>
    </xf>
    <xf numFmtId="171" fontId="62" fillId="4" borderId="8" xfId="0" applyNumberFormat="1" applyFont="1" applyFill="1" applyBorder="1" applyAlignment="1">
      <alignment horizontal="center" vertical="center" wrapText="1"/>
    </xf>
    <xf numFmtId="171" fontId="58" fillId="0" borderId="3" xfId="0" applyNumberFormat="1" applyFont="1" applyBorder="1" applyAlignment="1">
      <alignment horizontal="center" vertical="center"/>
    </xf>
    <xf numFmtId="171" fontId="58" fillId="0" borderId="2" xfId="0" applyNumberFormat="1" applyFont="1" applyBorder="1" applyAlignment="1">
      <alignment horizontal="center" vertical="center"/>
    </xf>
    <xf numFmtId="171" fontId="58" fillId="0" borderId="11" xfId="0" applyNumberFormat="1" applyFont="1" applyBorder="1" applyAlignment="1">
      <alignment horizontal="center" vertical="center"/>
    </xf>
    <xf numFmtId="171" fontId="58" fillId="3" borderId="23" xfId="0" applyNumberFormat="1" applyFont="1" applyFill="1" applyBorder="1" applyAlignment="1">
      <alignment horizontal="center" vertical="center"/>
    </xf>
    <xf numFmtId="171" fontId="59" fillId="3" borderId="2" xfId="0" applyNumberFormat="1" applyFont="1" applyFill="1" applyBorder="1" applyAlignment="1">
      <alignment horizontal="center" vertical="center" wrapText="1"/>
    </xf>
    <xf numFmtId="171" fontId="59" fillId="3" borderId="13" xfId="0" applyNumberFormat="1" applyFont="1" applyFill="1" applyBorder="1" applyAlignment="1">
      <alignment horizontal="center" vertical="center" wrapText="1"/>
    </xf>
    <xf numFmtId="171" fontId="59" fillId="3" borderId="15" xfId="0" applyNumberFormat="1" applyFont="1" applyFill="1" applyBorder="1" applyAlignment="1">
      <alignment horizontal="center" vertical="center" wrapText="1"/>
    </xf>
    <xf numFmtId="171" fontId="59" fillId="3" borderId="14" xfId="0" applyNumberFormat="1" applyFont="1" applyFill="1" applyBorder="1" applyAlignment="1">
      <alignment horizontal="center" vertical="center" wrapText="1"/>
    </xf>
    <xf numFmtId="171" fontId="74" fillId="3" borderId="15" xfId="0" applyNumberFormat="1" applyFont="1" applyFill="1" applyBorder="1" applyAlignment="1">
      <alignment horizontal="center" vertical="center" wrapText="1"/>
    </xf>
    <xf numFmtId="171" fontId="74" fillId="3" borderId="2" xfId="0" applyNumberFormat="1" applyFont="1" applyFill="1" applyBorder="1" applyAlignment="1">
      <alignment horizontal="center" vertical="center" wrapText="1"/>
    </xf>
    <xf numFmtId="171" fontId="74" fillId="3" borderId="13" xfId="0" applyNumberFormat="1" applyFont="1" applyFill="1" applyBorder="1" applyAlignment="1">
      <alignment horizontal="center" vertical="center" wrapText="1"/>
    </xf>
    <xf numFmtId="171" fontId="73" fillId="3" borderId="15" xfId="0" applyNumberFormat="1" applyFont="1" applyFill="1" applyBorder="1" applyAlignment="1">
      <alignment horizontal="center" vertical="center"/>
    </xf>
    <xf numFmtId="171" fontId="73" fillId="3" borderId="2" xfId="0" applyNumberFormat="1" applyFont="1" applyFill="1" applyBorder="1" applyAlignment="1">
      <alignment horizontal="center" vertical="center"/>
    </xf>
    <xf numFmtId="171" fontId="73" fillId="3" borderId="13" xfId="0" applyNumberFormat="1" applyFont="1" applyFill="1" applyBorder="1" applyAlignment="1">
      <alignment horizontal="center" vertical="center"/>
    </xf>
    <xf numFmtId="171" fontId="59" fillId="14" borderId="2" xfId="0" applyNumberFormat="1" applyFont="1" applyFill="1" applyBorder="1" applyAlignment="1">
      <alignment horizontal="center" vertical="center" wrapText="1"/>
    </xf>
    <xf numFmtId="171" fontId="59" fillId="14" borderId="13" xfId="0" applyNumberFormat="1" applyFont="1" applyFill="1" applyBorder="1" applyAlignment="1">
      <alignment horizontal="center" vertical="center" wrapText="1"/>
    </xf>
    <xf numFmtId="171" fontId="59" fillId="3" borderId="11" xfId="0" applyNumberFormat="1" applyFont="1" applyFill="1" applyBorder="1" applyAlignment="1">
      <alignment horizontal="center" vertical="center" wrapText="1"/>
    </xf>
    <xf numFmtId="171" fontId="59" fillId="3" borderId="58" xfId="0" applyNumberFormat="1" applyFont="1" applyFill="1" applyBorder="1" applyAlignment="1">
      <alignment horizontal="center" vertical="center" wrapText="1"/>
    </xf>
    <xf numFmtId="171" fontId="59" fillId="3" borderId="3" xfId="0" applyNumberFormat="1" applyFont="1" applyFill="1" applyBorder="1" applyAlignment="1">
      <alignment horizontal="center" vertical="center" wrapText="1"/>
    </xf>
    <xf numFmtId="171" fontId="59" fillId="3" borderId="23" xfId="0" applyNumberFormat="1" applyFont="1" applyFill="1" applyBorder="1" applyAlignment="1">
      <alignment horizontal="center" vertical="center" wrapText="1"/>
    </xf>
    <xf numFmtId="171" fontId="64" fillId="18" borderId="2" xfId="0" applyNumberFormat="1" applyFont="1" applyFill="1" applyBorder="1" applyAlignment="1">
      <alignment horizontal="center" vertical="center" wrapText="1"/>
    </xf>
    <xf numFmtId="171" fontId="59" fillId="24" borderId="2" xfId="0" applyNumberFormat="1" applyFont="1" applyFill="1" applyBorder="1" applyAlignment="1">
      <alignment horizontal="center" vertical="center" wrapText="1"/>
    </xf>
    <xf numFmtId="171" fontId="59" fillId="3" borderId="57" xfId="0" applyNumberFormat="1" applyFont="1" applyFill="1" applyBorder="1" applyAlignment="1">
      <alignment horizontal="center" vertical="center" wrapText="1"/>
    </xf>
    <xf numFmtId="171" fontId="59" fillId="3" borderId="17" xfId="0" applyNumberFormat="1" applyFont="1" applyFill="1" applyBorder="1" applyAlignment="1">
      <alignment horizontal="center" vertical="center" wrapText="1"/>
    </xf>
    <xf numFmtId="171" fontId="59" fillId="17" borderId="2" xfId="0" applyNumberFormat="1" applyFont="1" applyFill="1" applyBorder="1" applyAlignment="1">
      <alignment horizontal="center" vertical="center" wrapText="1"/>
    </xf>
    <xf numFmtId="171" fontId="59" fillId="20" borderId="13" xfId="0" applyNumberFormat="1" applyFont="1" applyFill="1" applyBorder="1" applyAlignment="1">
      <alignment horizontal="center" vertical="center" wrapText="1"/>
    </xf>
    <xf numFmtId="171" fontId="59" fillId="3" borderId="5" xfId="0" applyNumberFormat="1" applyFont="1" applyFill="1" applyBorder="1" applyAlignment="1">
      <alignment horizontal="center" vertical="center" wrapText="1"/>
    </xf>
    <xf numFmtId="171" fontId="59" fillId="3" borderId="44" xfId="0" applyNumberFormat="1" applyFont="1" applyFill="1" applyBorder="1" applyAlignment="1">
      <alignment horizontal="center" vertical="center" wrapText="1"/>
    </xf>
    <xf numFmtId="171" fontId="59" fillId="10" borderId="15" xfId="0" applyNumberFormat="1" applyFont="1" applyFill="1" applyBorder="1" applyAlignment="1">
      <alignment horizontal="center" vertical="center" wrapText="1"/>
    </xf>
    <xf numFmtId="171" fontId="59" fillId="10" borderId="2" xfId="0" applyNumberFormat="1" applyFont="1" applyFill="1" applyBorder="1" applyAlignment="1">
      <alignment horizontal="center" vertical="center" wrapText="1"/>
    </xf>
    <xf numFmtId="171" fontId="59" fillId="23" borderId="15" xfId="0" applyNumberFormat="1" applyFont="1" applyFill="1" applyBorder="1" applyAlignment="1">
      <alignment horizontal="center" vertical="center" wrapText="1"/>
    </xf>
    <xf numFmtId="171" fontId="59" fillId="23" borderId="2" xfId="0" applyNumberFormat="1" applyFont="1" applyFill="1" applyBorder="1" applyAlignment="1">
      <alignment horizontal="center" vertical="center" wrapText="1"/>
    </xf>
    <xf numFmtId="171" fontId="59" fillId="23" borderId="13" xfId="0" applyNumberFormat="1" applyFont="1" applyFill="1" applyBorder="1" applyAlignment="1">
      <alignment horizontal="center" vertical="center" wrapText="1"/>
    </xf>
    <xf numFmtId="171" fontId="59" fillId="25" borderId="2" xfId="0" applyNumberFormat="1" applyFont="1" applyFill="1" applyBorder="1" applyAlignment="1">
      <alignment horizontal="center" vertical="center" wrapText="1"/>
    </xf>
    <xf numFmtId="171" fontId="59" fillId="26" borderId="2" xfId="0" applyNumberFormat="1" applyFont="1" applyFill="1" applyBorder="1" applyAlignment="1">
      <alignment horizontal="center" vertical="center" wrapText="1"/>
    </xf>
    <xf numFmtId="171" fontId="59" fillId="17" borderId="15" xfId="0" applyNumberFormat="1" applyFont="1" applyFill="1" applyBorder="1" applyAlignment="1">
      <alignment horizontal="center" vertical="center" wrapText="1"/>
    </xf>
    <xf numFmtId="171" fontId="59" fillId="26" borderId="11" xfId="0" applyNumberFormat="1" applyFont="1" applyFill="1" applyBorder="1" applyAlignment="1">
      <alignment horizontal="center" vertical="center" wrapText="1"/>
    </xf>
    <xf numFmtId="171" fontId="59" fillId="20" borderId="14" xfId="0" applyNumberFormat="1" applyFont="1" applyFill="1" applyBorder="1" applyAlignment="1">
      <alignment horizontal="center" vertical="center" wrapText="1"/>
    </xf>
    <xf numFmtId="171" fontId="59" fillId="10" borderId="13" xfId="0" applyNumberFormat="1" applyFont="1" applyFill="1" applyBorder="1" applyAlignment="1">
      <alignment horizontal="center" vertical="center" wrapText="1"/>
    </xf>
    <xf numFmtId="171" fontId="0" fillId="0" borderId="0" xfId="0" applyNumberFormat="1" applyAlignment="1">
      <alignment horizontal="center"/>
    </xf>
  </cellXfs>
  <cellStyles count="7">
    <cellStyle name="Currency" xfId="4" builtinId="4"/>
    <cellStyle name="Currency 2" xfId="5" xr:uid="{A659F700-7BE3-4069-AE15-7A9DA4E4454C}"/>
    <cellStyle name="Hyperlink" xfId="3" builtinId="8"/>
    <cellStyle name="Normal" xfId="0" builtinId="0"/>
    <cellStyle name="Normal 2" xfId="1" xr:uid="{B43CA145-E758-4EBE-A7D6-7F4EC027BF88}"/>
    <cellStyle name="Normal 3" xfId="2" xr:uid="{356EF935-D31A-4B4B-B711-9B1E8F5FB535}"/>
    <cellStyle name="Normal 4" xfId="6" xr:uid="{F50AC207-DCD1-4176-9718-1F13C59BEE93}"/>
  </cellStyles>
  <dxfs count="373">
    <dxf>
      <font>
        <b val="0"/>
        <i val="0"/>
        <strike val="0"/>
        <condense val="0"/>
        <extend val="0"/>
        <outline val="0"/>
        <shadow val="0"/>
        <u val="none"/>
        <vertAlign val="baseline"/>
        <sz val="10"/>
        <color indexed="8"/>
        <name val="Calibri"/>
        <family val="2"/>
        <scheme val="minor"/>
      </font>
      <numFmt numFmtId="171"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color rgb="FF9C0006"/>
      </font>
      <fill>
        <patternFill>
          <bgColor rgb="FFFFC7CE"/>
        </patternFill>
      </fill>
    </dxf>
    <dxf>
      <fill>
        <patternFill>
          <bgColor theme="4" tint="0.39994506668294322"/>
        </patternFill>
      </fill>
    </dxf>
    <dxf>
      <fill>
        <patternFill>
          <bgColor theme="6" tint="-0.24994659260841701"/>
        </patternFill>
      </fill>
    </dxf>
    <dxf>
      <fill>
        <patternFill>
          <bgColor theme="8" tint="0.39994506668294322"/>
        </patternFill>
      </fill>
    </dxf>
    <dxf>
      <fill>
        <patternFill>
          <bgColor theme="0" tint="-0.14996795556505021"/>
        </patternFill>
      </fill>
    </dxf>
    <dxf>
      <fill>
        <patternFill>
          <bgColor theme="9" tint="0.59996337778862885"/>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fill>
        <patternFill>
          <bgColor rgb="FF92D050"/>
        </patternFill>
      </fill>
    </dxf>
    <dxf>
      <fill>
        <patternFill>
          <bgColor rgb="FF92D050"/>
        </patternFill>
      </fill>
    </dxf>
    <dxf>
      <fill>
        <patternFill>
          <bgColor rgb="FF92D050"/>
        </patternFill>
      </fill>
    </dxf>
    <dxf>
      <fill>
        <patternFill>
          <bgColor rgb="FFF35D5D"/>
        </patternFill>
      </fill>
    </dxf>
    <dxf>
      <fill>
        <patternFill>
          <bgColor theme="5" tint="0.39994506668294322"/>
        </patternFill>
      </fill>
    </dxf>
    <dxf>
      <fill>
        <patternFill>
          <bgColor theme="5" tint="0.79998168889431442"/>
        </patternFill>
      </fill>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409]d\-mmm\-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00B050"/>
        </patternFill>
      </fill>
      <alignment horizontal="center" vertical="center"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rgb="FFFFFF00"/>
        </patternFill>
      </fill>
    </dxf>
    <dxf>
      <fill>
        <patternFill patternType="solid">
          <bgColor rgb="FFFFFF00"/>
        </patternFill>
      </fill>
    </dxf>
    <dxf>
      <numFmt numFmtId="166" formatCode="&quot;$&quot;#,##0"/>
    </dxf>
    <dxf>
      <numFmt numFmtId="166" formatCode="&quot;$&quot;#,##0"/>
    </dxf>
    <dxf>
      <numFmt numFmtId="166" formatCode="&quot;$&quot;#,##0"/>
    </dxf>
    <dxf>
      <numFmt numFmtId="166" formatCode="&quot;$&quot;#,##0"/>
    </dxf>
    <dxf>
      <numFmt numFmtId="166" formatCode="&quot;$&quot;#,##0"/>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solid">
          <fgColor indexed="64"/>
          <bgColor rgb="FF00B050"/>
        </patternFill>
      </fill>
      <alignment horizontal="center" vertical="center"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left"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border>
        <bottom style="thin">
          <color rgb="FF000000"/>
        </bottom>
      </border>
    </dxf>
    <dxf>
      <fill>
        <patternFill>
          <fgColor indexed="64"/>
          <bgColor rgb="FF00B050"/>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bottom" textRotation="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numFmt numFmtId="164" formatCode="[$-409]d\-mmm\-yy;@"/>
      <alignment horizontal="center" textRotation="0" indent="0" justifyLastLine="0" shrinkToFit="0" readingOrder="0"/>
      <border diagonalUp="0" diagonalDown="0">
        <left style="thin">
          <color indexed="64"/>
        </left>
        <right style="thin">
          <color indexed="64"/>
        </right>
        <top style="thin">
          <color indexed="64"/>
        </top>
        <bottom style="thin">
          <color indexed="64"/>
        </bottom>
      </border>
    </dxf>
    <dxf>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ill>
        <patternFill>
          <fgColor indexed="64"/>
          <bgColor rgb="FF00B050"/>
        </patternFill>
      </fill>
      <border diagonalUp="0" diagonalDown="0" outline="0">
        <left style="thin">
          <color indexed="64"/>
        </left>
        <right style="thin">
          <color indexed="64"/>
        </right>
        <top/>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5"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2"/>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rial"/>
        <family val="2"/>
        <scheme val="none"/>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5" formatCode="[$-409]d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left"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numFmt numFmtId="164" formatCode="[$-409]d\-mmm\-yy;@"/>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alignment horizontal="center" textRotation="0"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Arial"/>
        <family val="2"/>
        <scheme val="none"/>
      </font>
    </dxf>
    <dxf>
      <font>
        <strike val="0"/>
        <outline val="0"/>
        <shadow val="0"/>
        <u val="none"/>
        <vertAlign val="baseline"/>
        <sz val="11"/>
        <name val="Arial"/>
        <family val="2"/>
        <scheme val="none"/>
      </font>
      <fill>
        <patternFill>
          <fgColor indexed="64"/>
          <bgColor rgb="FF00B050"/>
        </patternFill>
      </fill>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7" formatCode="&quot;$&quot;#,##0.00"/>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sans-serif"/>
        <charset val="134"/>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vertical/>
        <horizontal/>
      </border>
    </dxf>
    <dxf>
      <font>
        <b val="0"/>
        <i val="0"/>
        <strike val="0"/>
        <condense val="0"/>
        <extend val="0"/>
        <outline val="0"/>
        <shadow val="0"/>
        <u val="none"/>
        <vertAlign val="baseline"/>
        <sz val="10"/>
        <color indexed="8"/>
        <name val="Calibri"/>
        <family val="2"/>
        <scheme val="minor"/>
      </font>
      <numFmt numFmtId="164" formatCode="[$-409]d\-m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indexed="8"/>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indexed="8"/>
        <name val="Calibri"/>
        <family val="2"/>
        <scheme val="minor"/>
      </font>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family val="2"/>
        <scheme val="minor"/>
      </font>
      <numFmt numFmtId="165" formatCode="[$-409]dd\-m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0"/>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rgb="FF00B050"/>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dxf>
    <dxf>
      <font>
        <b val="0"/>
        <strike val="0"/>
        <outline val="0"/>
        <shadow val="0"/>
        <u val="none"/>
        <vertAlign val="baseline"/>
        <name val="Calibri"/>
        <family val="2"/>
        <scheme val="minor"/>
      </font>
      <fill>
        <patternFill patternType="none">
          <fgColor indexed="64"/>
          <bgColor auto="1"/>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69"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69"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9"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169" formatCode="m/d/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numFmt numFmtId="164" formatCode="[$-409]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strike val="0"/>
        <outline val="0"/>
        <shadow val="0"/>
        <u val="none"/>
        <vertAlign val="baseline"/>
        <name val="Calibri"/>
        <family val="2"/>
        <scheme val="minor"/>
      </font>
      <fill>
        <patternFill patternType="none">
          <fgColor indexed="64"/>
          <bgColor auto="1"/>
        </patternFill>
      </fill>
    </dxf>
    <dxf>
      <border outline="0">
        <bottom style="thin">
          <color indexed="64"/>
        </bottom>
      </border>
    </dxf>
    <dxf>
      <font>
        <b/>
        <strike val="0"/>
        <outline val="0"/>
        <shadow val="0"/>
        <u val="none"/>
        <vertAlign val="baseline"/>
        <sz val="12"/>
        <name val="Calibri"/>
        <family val="2"/>
        <scheme val="minor"/>
      </font>
      <fill>
        <patternFill patternType="solid">
          <fgColor indexed="64"/>
          <bgColor rgb="FF00B050"/>
        </patternFill>
      </fill>
      <border diagonalUp="0" diagonalDown="0" outline="0">
        <left style="thin">
          <color indexed="64"/>
        </left>
        <right style="thin">
          <color indexed="64"/>
        </right>
        <top/>
        <bottom/>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b/>
        <i val="0"/>
        <sz val="12"/>
        <color theme="1"/>
        <name val="Times New Roman"/>
        <family val="1"/>
        <scheme val="none"/>
      </font>
      <fill>
        <patternFill patternType="solid">
          <fgColor theme="0"/>
          <bgColor theme="0" tint="-4.9989318521683403E-2"/>
        </patternFill>
      </fill>
      <border diagonalUp="0" diagonalDown="0">
        <left/>
        <right/>
        <top/>
        <bottom/>
        <vertical/>
        <horizontal/>
      </border>
    </dxf>
    <dxf>
      <font>
        <b/>
        <sz val="11"/>
        <color theme="1"/>
      </font>
    </dxf>
    <dxf>
      <font>
        <b/>
        <i val="0"/>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patternType="gray0625">
          <fgColor theme="7" tint="0.79998168889431442"/>
          <bgColor auto="1"/>
        </patternFill>
      </fill>
    </dxf>
    <dxf>
      <fill>
        <patternFill patternType="solid">
          <fgColor theme="7" tint="0.79998168889431442"/>
          <bgColor theme="0"/>
        </patternFill>
      </fill>
    </dxf>
  </dxfs>
  <tableStyles count="6" defaultTableStyle="TableStyleMedium2" defaultPivotStyle="PivotStyleLight16">
    <tableStyle name="Invisible" pivot="0" table="0" count="0" xr9:uid="{4789E3EA-62EA-4B70-8280-7F854D0749C7}"/>
    <tableStyle name="Slicer Style 1" pivot="0" table="0" count="1" xr9:uid="{3083F18E-5DDB-4D60-8355-D8EB9DF501C9}">
      <tableStyleElement type="wholeTable" dxfId="372"/>
    </tableStyle>
    <tableStyle name="Slicer Style 2" pivot="0" table="0" count="1" xr9:uid="{DFEB814B-9E56-46DD-A0E4-39EB3918028C}">
      <tableStyleElement type="wholeTable" dxfId="371"/>
    </tableStyle>
    <tableStyle name="Timeline Style 1" pivot="0" table="0" count="8" xr9:uid="{F88E80EA-9478-4676-ABB4-931F24551644}">
      <tableStyleElement type="wholeTable" dxfId="370"/>
      <tableStyleElement type="headerRow" dxfId="369"/>
    </tableStyle>
    <tableStyle name="Timeline Style 2" pivot="0" table="0" count="8" xr9:uid="{1ED0E906-E69C-4FB1-BAC5-B48818A0B753}">
      <tableStyleElement type="wholeTable" dxfId="368"/>
      <tableStyleElement type="headerRow" dxfId="367"/>
    </tableStyle>
    <tableStyle name="Timeline Style 3" pivot="0" table="0" count="8" xr9:uid="{84E03A35-C31C-49BC-B8BB-8EC166DF4ED8}">
      <tableStyleElement type="wholeTable" dxfId="366"/>
      <tableStyleElement type="headerRow" dxfId="365"/>
    </tableStyle>
  </tableStyles>
  <colors>
    <mruColors>
      <color rgb="FFFF5050"/>
      <color rgb="FFF35D5D"/>
      <color rgb="FFF35B69"/>
      <color rgb="FFEB5F6C"/>
      <color rgb="FF5070D8"/>
      <color rgb="FF4063D4"/>
      <color rgb="FF08AC04"/>
      <color rgb="FFE26060"/>
      <color rgb="FFFF5B7E"/>
      <color rgb="FFF47C7C"/>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47" Type="http://schemas.microsoft.com/office/2007/relationships/slicerCache" Target="slicerCaches/slicerCache5.xml"/><Relationship Id="rId50" Type="http://schemas.microsoft.com/office/2011/relationships/timelineCache" Target="timelineCaches/timelineCache2.xml"/><Relationship Id="rId55"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microsoft.com/office/2007/relationships/slicerCache" Target="slicerCaches/slicerCache3.xml"/><Relationship Id="rId53" Type="http://schemas.openxmlformats.org/officeDocument/2006/relationships/styles" Target="styles.xml"/><Relationship Id="rId58"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customXml" Target="../customXml/item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07/relationships/slicerCache" Target="slicerCaches/slicerCache1.xml"/><Relationship Id="rId48" Type="http://schemas.microsoft.com/office/2007/relationships/slicerCache" Target="slicerCaches/slicerCache6.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microsoft.com/office/2007/relationships/slicerCache" Target="slicerCaches/slicerCache4.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1/relationships/timelineCache" Target="timelineCaches/timelineCache1.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microsoft.com/office/2007/relationships/slicerCache" Target="slicerCaches/slicerCache2.xml"/><Relationship Id="rId52" Type="http://schemas.openxmlformats.org/officeDocument/2006/relationships/connections" Target="connections.xml"/><Relationship Id="rId6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numFmt formatCode="#,##0.00_);\(#,##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4">
                  <a:lumMod val="20000"/>
                  <a:lumOff val="80000"/>
                </a:schemeClr>
              </a:gs>
              <a:gs pos="100000">
                <a:srgbClr val="FFC00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lumMod val="20000"/>
                  <a:lumOff val="80000"/>
                </a:schemeClr>
              </a:gs>
              <a:gs pos="100000">
                <a:srgbClr val="00B050"/>
              </a:gs>
            </a:gsLst>
            <a:lin ang="7200000" scaled="0"/>
          </a:gradFill>
          <a:ln>
            <a:noFill/>
          </a:ln>
          <a:effectLst/>
        </c:spPr>
        <c:marker>
          <c:symbol val="none"/>
        </c:marker>
        <c:dLbl>
          <c:idx val="0"/>
          <c:numFmt formatCode="_-* #,##0[$৳-845]_-;\-* #,##0[$৳-845]_-;_-* &quot;-&quot;[$৳-845]_-;_-@_-" sourceLinked="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5531000682395"/>
          <c:y val="4.6017402945113792E-2"/>
          <c:w val="0.8200900229275333"/>
          <c:h val="0.90796519410977239"/>
        </c:manualLayout>
      </c:layout>
      <c:barChart>
        <c:barDir val="bar"/>
        <c:grouping val="clustered"/>
        <c:varyColors val="0"/>
        <c:dLbls>
          <c:dLblPos val="outEnd"/>
          <c:showLegendKey val="0"/>
          <c:showVal val="1"/>
          <c:showCatName val="0"/>
          <c:showSerName val="0"/>
          <c:showPercent val="0"/>
          <c:showBubbleSize val="0"/>
        </c:dLbls>
        <c:gapWidth val="21"/>
        <c:overlap val="-6"/>
        <c:axId val="728408880"/>
        <c:axId val="728410848"/>
      </c:barChart>
      <c:catAx>
        <c:axId val="728408880"/>
        <c:scaling>
          <c:orientation val="minMax"/>
        </c:scaling>
        <c:delete val="0"/>
        <c:axPos val="r"/>
        <c:numFmt formatCode="General" sourceLinked="1"/>
        <c:majorTickMark val="in"/>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95000"/>
                    <a:lumOff val="5000"/>
                  </a:schemeClr>
                </a:solidFill>
                <a:latin typeface="+mn-lt"/>
                <a:ea typeface="+mn-ea"/>
                <a:cs typeface="+mn-cs"/>
              </a:defRPr>
            </a:pPr>
            <a:endParaRPr lang="en-US"/>
          </a:p>
        </c:txPr>
        <c:crossAx val="728410848"/>
        <c:crosses val="autoZero"/>
        <c:auto val="1"/>
        <c:lblAlgn val="ctr"/>
        <c:lblOffset val="100"/>
        <c:noMultiLvlLbl val="0"/>
      </c:catAx>
      <c:valAx>
        <c:axId val="728410848"/>
        <c:scaling>
          <c:orientation val="maxMin"/>
        </c:scaling>
        <c:delete val="1"/>
        <c:axPos val="b"/>
        <c:numFmt formatCode="General" sourceLinked="1"/>
        <c:majorTickMark val="out"/>
        <c:minorTickMark val="none"/>
        <c:tickLblPos val="nextTo"/>
        <c:crossAx val="72840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dLbls>
          <c:showLegendKey val="0"/>
          <c:showVal val="0"/>
          <c:showCatName val="0"/>
          <c:showSerName val="0"/>
          <c:showPercent val="0"/>
          <c:showBubbleSize val="0"/>
        </c:dLbls>
        <c:gapWidth val="10"/>
        <c:overlap val="-74"/>
        <c:axId val="701957816"/>
        <c:axId val="701958472"/>
      </c:barChart>
      <c:catAx>
        <c:axId val="7019578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crossAx val="701958472"/>
        <c:crosses val="autoZero"/>
        <c:auto val="1"/>
        <c:lblAlgn val="ctr"/>
        <c:lblOffset val="100"/>
        <c:noMultiLvlLbl val="0"/>
      </c:catAx>
      <c:valAx>
        <c:axId val="701958472"/>
        <c:scaling>
          <c:orientation val="minMax"/>
        </c:scaling>
        <c:delete val="1"/>
        <c:axPos val="l"/>
        <c:numFmt formatCode="General" sourceLinked="1"/>
        <c:majorTickMark val="out"/>
        <c:minorTickMark val="none"/>
        <c:tickLblPos val="nextTo"/>
        <c:crossAx val="701957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Delivery</a:t>
            </a:r>
            <a:r>
              <a:rPr lang="en-US" sz="1800" b="1" baseline="0">
                <a:solidFill>
                  <a:sysClr val="windowText" lastClr="000000"/>
                </a:solidFill>
              </a:rPr>
              <a:t> Status</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0.16394984594317014"/>
          <c:y val="0.20404097215120837"/>
          <c:w val="0.70805888394385486"/>
          <c:h val="0.70499369397007194"/>
        </c:manualLayout>
      </c:layout>
      <c:pieChart>
        <c:varyColors val="1"/>
        <c:ser>
          <c:idx val="0"/>
          <c:order val="0"/>
          <c:spPr>
            <a:gradFill>
              <a:gsLst>
                <a:gs pos="0">
                  <a:schemeClr val="accent4">
                    <a:lumMod val="20000"/>
                    <a:lumOff val="80000"/>
                  </a:schemeClr>
                </a:gs>
                <a:gs pos="100000">
                  <a:srgbClr val="FFC000"/>
                </a:gs>
              </a:gsLst>
              <a:lin ang="5400000" scaled="1"/>
            </a:gradFill>
          </c:spPr>
          <c:dPt>
            <c:idx val="0"/>
            <c:bubble3D val="0"/>
            <c:spPr>
              <a:gradFill>
                <a:gsLst>
                  <a:gs pos="0">
                    <a:schemeClr val="accent6">
                      <a:lumMod val="20000"/>
                      <a:lumOff val="80000"/>
                    </a:schemeClr>
                  </a:gs>
                  <a:gs pos="100000">
                    <a:srgbClr val="00B050"/>
                  </a:gs>
                </a:gsLst>
                <a:lin ang="5400000" scaled="1"/>
              </a:gradFill>
              <a:ln w="19050">
                <a:noFill/>
              </a:ln>
              <a:effectLst/>
            </c:spPr>
            <c:extLst>
              <c:ext xmlns:c16="http://schemas.microsoft.com/office/drawing/2014/chart" uri="{C3380CC4-5D6E-409C-BE32-E72D297353CC}">
                <c16:uniqueId val="{00000001-F9C1-4520-8B90-E8FFAD7A9047}"/>
              </c:ext>
            </c:extLst>
          </c:dPt>
          <c:dPt>
            <c:idx val="1"/>
            <c:bubble3D val="0"/>
            <c:spPr>
              <a:gradFill>
                <a:gsLst>
                  <a:gs pos="0">
                    <a:schemeClr val="accent4">
                      <a:lumMod val="20000"/>
                      <a:lumOff val="80000"/>
                    </a:schemeClr>
                  </a:gs>
                  <a:gs pos="100000">
                    <a:srgbClr val="FFC000"/>
                  </a:gs>
                </a:gsLst>
                <a:lin ang="5400000" scaled="1"/>
              </a:gradFill>
              <a:ln w="19050">
                <a:noFill/>
              </a:ln>
              <a:effectLst/>
            </c:spPr>
            <c:extLst>
              <c:ext xmlns:c16="http://schemas.microsoft.com/office/drawing/2014/chart" uri="{C3380CC4-5D6E-409C-BE32-E72D297353CC}">
                <c16:uniqueId val="{00000003-F9C1-4520-8B90-E8FFAD7A9047}"/>
              </c:ext>
            </c:extLst>
          </c:dPt>
          <c:dLbls>
            <c:dLbl>
              <c:idx val="0"/>
              <c:layout>
                <c:manualLayout>
                  <c:x val="-0.13469283959986941"/>
                  <c:y val="3.9421726336942201E-2"/>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23590003056846809"/>
                      <c:h val="0.16476377952755905"/>
                    </c:manualLayout>
                  </c15:layout>
                </c:ext>
                <c:ext xmlns:c16="http://schemas.microsoft.com/office/drawing/2014/chart" uri="{C3380CC4-5D6E-409C-BE32-E72D297353CC}">
                  <c16:uniqueId val="{00000001-F9C1-4520-8B90-E8FFAD7A9047}"/>
                </c:ext>
              </c:extLst>
            </c:dLbl>
            <c:spPr>
              <a:noFill/>
              <a:ln>
                <a:no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202</c:v>
                </c:pt>
                <c:pt idx="1">
                  <c:v>131</c:v>
                </c:pt>
              </c:numCache>
            </c:numRef>
          </c:val>
          <c:extLst>
            <c:ext xmlns:c16="http://schemas.microsoft.com/office/drawing/2014/chart" uri="{C3380CC4-5D6E-409C-BE32-E72D297353CC}">
              <c16:uniqueId val="{00000004-F9C1-4520-8B90-E8FFAD7A904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[Material Status Master Tracker.xlsx]cost_pjt!PivotTable5</c:name>
    <c:fmtId val="5"/>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Top 10 Costly Project</a:t>
            </a: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0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240458015267174E-2"/>
          <c:y val="0.15740407449068866"/>
          <c:w val="0.9475190839694656"/>
          <c:h val="0.59491782277215344"/>
        </c:manualLayout>
      </c:layout>
      <c:barChart>
        <c:barDir val="col"/>
        <c:grouping val="clustered"/>
        <c:varyColors val="0"/>
        <c:ser>
          <c:idx val="0"/>
          <c:order val="0"/>
          <c:tx>
            <c:strRef>
              <c:f>cost_pjt!$B$3</c:f>
              <c:strCache>
                <c:ptCount val="1"/>
                <c:pt idx="0">
                  <c:v>Total</c:v>
                </c:pt>
              </c:strCache>
            </c:strRef>
          </c:tx>
          <c:spPr>
            <a:gradFill>
              <a:gsLst>
                <a:gs pos="0">
                  <a:schemeClr val="accent4">
                    <a:lumMod val="20000"/>
                    <a:lumOff val="80000"/>
                  </a:schemeClr>
                </a:gs>
                <a:gs pos="100000">
                  <a:srgbClr val="FFC000"/>
                </a:gs>
              </a:gsLst>
              <a:lin ang="102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BU22-0007</c:v>
                </c:pt>
                <c:pt idx="1">
                  <c:v>AJ21-0011</c:v>
                </c:pt>
                <c:pt idx="2">
                  <c:v>AJ23-0420</c:v>
                </c:pt>
                <c:pt idx="3">
                  <c:v>AJ23-0789</c:v>
                </c:pt>
                <c:pt idx="4">
                  <c:v>AJ23-0751</c:v>
                </c:pt>
                <c:pt idx="5">
                  <c:v>AJ23-0566</c:v>
                </c:pt>
                <c:pt idx="6">
                  <c:v>AJ23-0243</c:v>
                </c:pt>
                <c:pt idx="7">
                  <c:v>AJ23-0242</c:v>
                </c:pt>
                <c:pt idx="8">
                  <c:v>AJ23-0240</c:v>
                </c:pt>
                <c:pt idx="9">
                  <c:v>BU23-0275</c:v>
                </c:pt>
              </c:strCache>
            </c:strRef>
          </c:cat>
          <c:val>
            <c:numRef>
              <c:f>cost_pjt!$B$4:$B$14</c:f>
              <c:numCache>
                <c:formatCode>"$"#,##0</c:formatCode>
                <c:ptCount val="10"/>
                <c:pt idx="0">
                  <c:v>301088.07</c:v>
                </c:pt>
                <c:pt idx="1">
                  <c:v>272442.04000000004</c:v>
                </c:pt>
                <c:pt idx="2">
                  <c:v>125780</c:v>
                </c:pt>
                <c:pt idx="3">
                  <c:v>122393.67670000001</c:v>
                </c:pt>
                <c:pt idx="4">
                  <c:v>120150</c:v>
                </c:pt>
                <c:pt idx="5">
                  <c:v>114000</c:v>
                </c:pt>
                <c:pt idx="6">
                  <c:v>100000</c:v>
                </c:pt>
                <c:pt idx="7">
                  <c:v>100000</c:v>
                </c:pt>
                <c:pt idx="8">
                  <c:v>100000</c:v>
                </c:pt>
                <c:pt idx="9">
                  <c:v>87500</c:v>
                </c:pt>
              </c:numCache>
            </c:numRef>
          </c:val>
          <c:extLst>
            <c:ext xmlns:c16="http://schemas.microsoft.com/office/drawing/2014/chart" uri="{C3380CC4-5D6E-409C-BE32-E72D297353CC}">
              <c16:uniqueId val="{00000000-83DB-4F42-A136-FB2EFC66EF47}"/>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numFmt formatCode="&quot;$&quot;#,##0" sourceLinked="1"/>
        <c:majorTickMark val="out"/>
        <c:minorTickMark val="none"/>
        <c:tickLblPos val="nextTo"/>
        <c:spPr>
          <a:noFill/>
          <a:ln>
            <a:solidFill>
              <a:sysClr val="windowText" lastClr="000000">
                <a:lumMod val="25000"/>
                <a:lumOff val="75000"/>
              </a:sysClr>
            </a:solid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[Material Status Master Tracker.xlsx]vd_cost!PivotTable4</c:name>
    <c:fmtId val="4"/>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Each</a:t>
            </a:r>
            <a:r>
              <a:rPr lang="en-US" sz="2000" b="1" baseline="0">
                <a:solidFill>
                  <a:sysClr val="windowText" lastClr="000000"/>
                </a:solidFill>
              </a:rPr>
              <a:t> Vendor cost</a:t>
            </a:r>
            <a:endParaRPr lang="en-US" sz="2000" b="1">
              <a:solidFill>
                <a:sysClr val="windowText" lastClr="000000"/>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4">
                  <a:lumMod val="20000"/>
                  <a:lumOff val="80000"/>
                </a:schemeClr>
              </a:gs>
              <a:gs pos="100000">
                <a:srgbClr val="FFC000"/>
              </a:gs>
            </a:gsLst>
            <a:lin ang="12600000" scaled="0"/>
          </a:gra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7564235599"/>
          <c:y val="0.15536899143973726"/>
          <c:w val="0.52150108374866833"/>
          <c:h val="0.80502363293799883"/>
        </c:manualLayout>
      </c:layout>
      <c:barChart>
        <c:barDir val="bar"/>
        <c:grouping val="clustered"/>
        <c:varyColors val="0"/>
        <c:ser>
          <c:idx val="0"/>
          <c:order val="0"/>
          <c:tx>
            <c:strRef>
              <c:f>vd_cost!$B$3</c:f>
              <c:strCache>
                <c:ptCount val="1"/>
                <c:pt idx="0">
                  <c:v>Total</c:v>
                </c:pt>
              </c:strCache>
            </c:strRef>
          </c:tx>
          <c:spPr>
            <a:gradFill>
              <a:gsLst>
                <a:gs pos="0">
                  <a:schemeClr val="accent4">
                    <a:lumMod val="20000"/>
                    <a:lumOff val="80000"/>
                  </a:schemeClr>
                </a:gs>
                <a:gs pos="100000">
                  <a:srgbClr val="FFC000"/>
                </a:gs>
              </a:gsLst>
              <a:lin ang="12600000" scaled="0"/>
            </a:gra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vd_cost!$A$4:$A$25</c:f>
              <c:strCache>
                <c:ptCount val="21"/>
                <c:pt idx="0">
                  <c:v>AL-IRTEKAZ NATIONAL GEN.TRDG.C</c:v>
                </c:pt>
                <c:pt idx="1">
                  <c:v>TRADEX INTERNATIONAL TRADING LLC</c:v>
                </c:pt>
                <c:pt idx="2">
                  <c:v>NS INTERNATIONAL CONTRACTING FOR ELECTRICAL CO WLL</c:v>
                </c:pt>
                <c:pt idx="3">
                  <c:v>CARRIER KUWAIT AIR CONDITIONING</c:v>
                </c:pt>
                <c:pt idx="4">
                  <c:v>AL-NUKHBHA AL-REBAEYA GENERAL TRADING CO</c:v>
                </c:pt>
                <c:pt idx="5">
                  <c:v>MARATHON INC TRADING LLC</c:v>
                </c:pt>
                <c:pt idx="6">
                  <c:v>EMCOR INTERNATIONAL GENERAL TRADING CO WLL</c:v>
                </c:pt>
                <c:pt idx="7">
                  <c:v>RITAJ AL KUWAIT GENERAL TRADING CONTRACTING CO</c:v>
                </c:pt>
                <c:pt idx="8">
                  <c:v>FLORIDA FOUNDATION GLOBAL ELECTRICAL TOOLS &amp; CONTRACTING EST</c:v>
                </c:pt>
                <c:pt idx="9">
                  <c:v>AL BAYADER INTER.GROUP COMPANY</c:v>
                </c:pt>
                <c:pt idx="10">
                  <c:v>EGYKUW </c:v>
                </c:pt>
                <c:pt idx="12">
                  <c:v>COMMERCIAL UNITED GINCO EST.</c:v>
                </c:pt>
                <c:pt idx="13">
                  <c:v>RAMOOZ AL QIMMAH GENERAL TRADING &amp; CONTRACTING CO</c:v>
                </c:pt>
                <c:pt idx="14">
                  <c:v>AL NISF ELECTRICAL CO WLL</c:v>
                </c:pt>
                <c:pt idx="15">
                  <c:v>GULF PIONEER COMPANY LLC</c:v>
                </c:pt>
                <c:pt idx="16">
                  <c:v>CREDENCE TRADING EST.</c:v>
                </c:pt>
                <c:pt idx="17">
                  <c:v>UNITEC INTERNATIONAL GENERAL TRADING CO</c:v>
                </c:pt>
                <c:pt idx="18">
                  <c:v>MERIT INTERNATIONAL GENERAL TRADING CO WLL</c:v>
                </c:pt>
                <c:pt idx="19">
                  <c:v>Schneider</c:v>
                </c:pt>
                <c:pt idx="20">
                  <c:v>(blank)</c:v>
                </c:pt>
              </c:strCache>
            </c:strRef>
          </c:cat>
          <c:val>
            <c:numRef>
              <c:f>vd_cost!$B$4:$B$25</c:f>
              <c:numCache>
                <c:formatCode>"$"#,##0</c:formatCode>
                <c:ptCount val="21"/>
                <c:pt idx="0">
                  <c:v>272.7</c:v>
                </c:pt>
                <c:pt idx="1">
                  <c:v>308.28999999999996</c:v>
                </c:pt>
                <c:pt idx="2">
                  <c:v>463.93</c:v>
                </c:pt>
                <c:pt idx="3">
                  <c:v>1098.9000000000001</c:v>
                </c:pt>
                <c:pt idx="4">
                  <c:v>3333.9400000000005</c:v>
                </c:pt>
                <c:pt idx="5">
                  <c:v>4887.6599999999989</c:v>
                </c:pt>
                <c:pt idx="6">
                  <c:v>6262.5199999999977</c:v>
                </c:pt>
                <c:pt idx="7">
                  <c:v>7696.1900000000005</c:v>
                </c:pt>
                <c:pt idx="8">
                  <c:v>14776.310000000001</c:v>
                </c:pt>
                <c:pt idx="9">
                  <c:v>21252.49</c:v>
                </c:pt>
                <c:pt idx="10">
                  <c:v>24951.55</c:v>
                </c:pt>
                <c:pt idx="11">
                  <c:v>27153.040000000001</c:v>
                </c:pt>
                <c:pt idx="12">
                  <c:v>31689.580000000005</c:v>
                </c:pt>
                <c:pt idx="13">
                  <c:v>32329.649999999994</c:v>
                </c:pt>
                <c:pt idx="14">
                  <c:v>38671.979999999996</c:v>
                </c:pt>
                <c:pt idx="15">
                  <c:v>87192.85</c:v>
                </c:pt>
                <c:pt idx="16">
                  <c:v>104613.82999999999</c:v>
                </c:pt>
                <c:pt idx="17">
                  <c:v>199682.64999999985</c:v>
                </c:pt>
                <c:pt idx="18">
                  <c:v>401207.44999999995</c:v>
                </c:pt>
                <c:pt idx="19">
                  <c:v>540048.21</c:v>
                </c:pt>
                <c:pt idx="20">
                  <c:v>2881615.1267000004</c:v>
                </c:pt>
              </c:numCache>
            </c:numRef>
          </c:val>
          <c:extLst>
            <c:ext xmlns:c16="http://schemas.microsoft.com/office/drawing/2014/chart" uri="{C3380CC4-5D6E-409C-BE32-E72D297353CC}">
              <c16:uniqueId val="{00000000-AE70-4134-A199-FCE137EDB9D8}"/>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[Material Status Master Tracker.xlsx]4 tab!PivotTable2</c:name>
    <c:fmtId val="3"/>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ysClr val="windowText" lastClr="000000"/>
                </a:solidFill>
              </a:rPr>
              <a:t>Total Cost</a:t>
            </a:r>
            <a:r>
              <a:rPr lang="en-US" sz="1800" b="1" baseline="0">
                <a:solidFill>
                  <a:sysClr val="windowText" lastClr="000000"/>
                </a:solidFill>
              </a:rPr>
              <a:t> vs Order Qty</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531435349940688"/>
              <c:y val="-1.851851851851856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a:gsLst>
              <a:gs pos="0">
                <a:schemeClr val="accent6">
                  <a:lumMod val="40000"/>
                  <a:lumOff val="60000"/>
                </a:schemeClr>
              </a:gs>
              <a:gs pos="94000">
                <a:srgbClr val="00B050"/>
              </a:gs>
            </a:gsLst>
            <a:lin ang="5400000" scaled="1"/>
          </a:gradFill>
          <a:ln w="19050">
            <a:noFill/>
          </a:ln>
          <a:effectLst/>
        </c:spPr>
      </c:pivotFmt>
      <c:pivotFmt>
        <c:idx val="16"/>
        <c:spPr>
          <a:gradFill>
            <a:gsLst>
              <a:gs pos="0">
                <a:schemeClr val="accent4">
                  <a:lumMod val="40000"/>
                  <a:lumOff val="60000"/>
                </a:schemeClr>
              </a:gs>
              <a:gs pos="100000">
                <a:srgbClr val="FFC000"/>
              </a:gs>
            </a:gsLst>
            <a:lin ang="5400000" scaled="1"/>
          </a:gradFill>
          <a:ln w="19050">
            <a:noFill/>
          </a:ln>
          <a:effectLst/>
        </c:spPr>
      </c:pivotFmt>
      <c:pivotFmt>
        <c:idx val="17"/>
        <c:spPr>
          <a:gradFill>
            <a:gsLst>
              <a:gs pos="0">
                <a:schemeClr val="accent2">
                  <a:lumMod val="20000"/>
                  <a:lumOff val="80000"/>
                </a:schemeClr>
              </a:gs>
              <a:gs pos="100000">
                <a:schemeClr val="accent2">
                  <a:lumMod val="75000"/>
                </a:schemeClr>
              </a:gs>
            </a:gsLst>
            <a:lin ang="5400000" scaled="1"/>
          </a:gradFill>
          <a:ln w="19050">
            <a:noFill/>
          </a:ln>
          <a:effectLst/>
        </c:spPr>
      </c:pivotFmt>
      <c:pivotFmt>
        <c:idx val="18"/>
        <c:spPr>
          <a:gradFill>
            <a:gsLst>
              <a:gs pos="0">
                <a:schemeClr val="accent1">
                  <a:lumMod val="45000"/>
                  <a:lumOff val="55000"/>
                </a:schemeClr>
              </a:gs>
              <a:gs pos="100000">
                <a:schemeClr val="accent5">
                  <a:lumMod val="75000"/>
                </a:schemeClr>
              </a:gs>
            </a:gsLst>
            <a:lin ang="5400000" scaled="1"/>
          </a:gradFill>
          <a:ln w="19050">
            <a:noFill/>
          </a:ln>
          <a:effectLst/>
        </c:spPr>
      </c:pivotFmt>
      <c:pivotFmt>
        <c:idx val="19"/>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marker>
          <c:symbol val="none"/>
        </c:marker>
        <c:dLbl>
          <c:idx val="0"/>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a:gsLst>
              <a:gs pos="0">
                <a:schemeClr val="accent6">
                  <a:lumMod val="40000"/>
                  <a:lumOff val="60000"/>
                </a:schemeClr>
              </a:gs>
              <a:gs pos="94000">
                <a:srgbClr val="00B050"/>
              </a:gs>
            </a:gsLst>
            <a:lin ang="5400000" scaled="1"/>
          </a:gradFill>
          <a:ln w="19050">
            <a:solidFill>
              <a:schemeClr val="lt1"/>
            </a:solidFill>
          </a:ln>
          <a:effectLst/>
        </c:spPr>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gradFill>
            <a:gsLst>
              <a:gs pos="0">
                <a:schemeClr val="accent4">
                  <a:lumMod val="40000"/>
                  <a:lumOff val="60000"/>
                </a:schemeClr>
              </a:gs>
              <a:gs pos="100000">
                <a:srgbClr val="FFC000"/>
              </a:gs>
            </a:gsLst>
            <a:lin ang="5400000" scaled="1"/>
          </a:gradFill>
          <a:ln w="19050">
            <a:solidFill>
              <a:schemeClr val="lt1"/>
            </a:solidFill>
          </a:ln>
          <a:effectLst/>
        </c:spPr>
        <c:dLbl>
          <c:idx val="0"/>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gradFill>
            <a:gsLst>
              <a:gs pos="0">
                <a:schemeClr val="accent2">
                  <a:lumMod val="20000"/>
                  <a:lumOff val="80000"/>
                </a:schemeClr>
              </a:gs>
              <a:gs pos="100000">
                <a:schemeClr val="accent2">
                  <a:lumMod val="75000"/>
                </a:schemeClr>
              </a:gs>
            </a:gsLst>
            <a:lin ang="5400000" scaled="1"/>
          </a:gradFill>
          <a:ln w="19050">
            <a:solidFill>
              <a:schemeClr val="lt1"/>
            </a:solidFill>
          </a:ln>
          <a:effectLst/>
        </c:spPr>
        <c:dLbl>
          <c:idx val="0"/>
          <c:layout>
            <c:manualLayout>
              <c:x val="0.35106380735121978"/>
              <c:y val="2.163234351329649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gradFill>
            <a:gsLst>
              <a:gs pos="0">
                <a:schemeClr val="accent5">
                  <a:lumMod val="20000"/>
                  <a:lumOff val="80000"/>
                </a:schemeClr>
              </a:gs>
              <a:gs pos="100000">
                <a:schemeClr val="accent1">
                  <a:lumMod val="75000"/>
                </a:schemeClr>
              </a:gs>
            </a:gsLst>
            <a:lin ang="5400000" scaled="1"/>
          </a:gradFill>
          <a:ln w="19050">
            <a:solidFill>
              <a:schemeClr val="lt1"/>
            </a:solidFill>
          </a:ln>
          <a:effectLst/>
        </c:spPr>
        <c:dLbl>
          <c:idx val="0"/>
          <c:layout>
            <c:manualLayout>
              <c:x val="-0.11395871037912655"/>
              <c:y val="0.31532161854273744"/>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dLbl>
          <c:idx val="0"/>
          <c:layout>
            <c:manualLayout>
              <c:x val="0.2351693697012579"/>
              <c:y val="-3.6946609966711688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gradFill>
            <a:gsLst>
              <a:gs pos="0">
                <a:schemeClr val="tx2">
                  <a:lumMod val="20000"/>
                  <a:lumOff val="80000"/>
                </a:schemeClr>
              </a:gs>
              <a:gs pos="100000">
                <a:srgbClr val="5070D8"/>
              </a:gs>
            </a:gsLst>
            <a:lin ang="5400000" scaled="1"/>
          </a:gradFill>
          <a:ln w="19050">
            <a:solidFill>
              <a:schemeClr val="lt1"/>
            </a:solidFill>
          </a:ln>
          <a:effectLst/>
        </c:spPr>
      </c:pivotFmt>
      <c:pivotFmt>
        <c:idx val="26"/>
        <c:spPr>
          <a:gradFill>
            <a:gsLst>
              <a:gs pos="0">
                <a:schemeClr val="accent4">
                  <a:lumMod val="20000"/>
                  <a:lumOff val="80000"/>
                </a:schemeClr>
              </a:gs>
              <a:gs pos="100000">
                <a:srgbClr val="FFFF00"/>
              </a:gs>
            </a:gsLst>
            <a:lin ang="5400000" scaled="1"/>
          </a:gradFill>
          <a:ln w="19050">
            <a:solidFill>
              <a:schemeClr val="lt1"/>
            </a:solidFill>
          </a:ln>
          <a:effectLst/>
        </c:spPr>
      </c:pivotFmt>
      <c:pivotFmt>
        <c:idx val="27"/>
        <c:spPr>
          <a:gradFill>
            <a:gsLst>
              <a:gs pos="0">
                <a:schemeClr val="accent4">
                  <a:lumMod val="20000"/>
                  <a:lumOff val="80000"/>
                </a:schemeClr>
              </a:gs>
              <a:gs pos="100000">
                <a:srgbClr val="FFFF00"/>
              </a:gs>
            </a:gsLst>
            <a:lin ang="5400000" scaled="1"/>
          </a:gradFill>
          <a:ln w="19050">
            <a:solidFill>
              <a:schemeClr val="lt1"/>
            </a:solidFill>
          </a:ln>
          <a:effectLst/>
        </c:spPr>
        <c:dLbl>
          <c:idx val="0"/>
          <c:layout>
            <c:manualLayout>
              <c:x val="0.3341880516807349"/>
              <c:y val="4.3104378294496856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pivotFmt>
      <c:pivotFmt>
        <c:idx val="29"/>
        <c:spPr>
          <a:gradFill>
            <a:gsLst>
              <a:gs pos="0">
                <a:schemeClr val="tx2">
                  <a:lumMod val="20000"/>
                  <a:lumOff val="80000"/>
                </a:schemeClr>
              </a:gs>
              <a:gs pos="100000">
                <a:srgbClr val="4063D4"/>
              </a:gs>
            </a:gsLst>
            <a:lin ang="5400000" scaled="1"/>
          </a:gradFill>
          <a:ln w="19050">
            <a:solidFill>
              <a:schemeClr val="lt1"/>
            </a:solidFill>
          </a:ln>
          <a:effectLst/>
        </c:spPr>
        <c:dLbl>
          <c:idx val="0"/>
          <c:layout>
            <c:manualLayout>
              <c:x val="-0.14852802296921552"/>
              <c:y val="0.15394420819463203"/>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dLbl>
          <c:idx val="0"/>
          <c:layout>
            <c:manualLayout>
              <c:x val="-0.30633904737400702"/>
              <c:y val="-1.8473304983355844E-2"/>
            </c:manualLayout>
          </c:layout>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1"/>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pivotFmt>
    </c:pivotFmts>
    <c:plotArea>
      <c:layout>
        <c:manualLayout>
          <c:layoutTarget val="inner"/>
          <c:xMode val="edge"/>
          <c:yMode val="edge"/>
          <c:x val="0.18620132426847888"/>
          <c:y val="0.14636865704286964"/>
          <c:w val="0.62562702820459859"/>
          <c:h val="0.72549130577427823"/>
        </c:manualLayout>
      </c:layout>
      <c:doughnutChart>
        <c:varyColors val="1"/>
        <c:ser>
          <c:idx val="0"/>
          <c:order val="0"/>
          <c:tx>
            <c:strRef>
              <c:f>'4 tab'!$B$3</c:f>
              <c:strCache>
                <c:ptCount val="1"/>
                <c:pt idx="0">
                  <c:v>Order Qty</c:v>
                </c:pt>
              </c:strCache>
            </c:strRef>
          </c:tx>
          <c:spPr>
            <a:gradFill>
              <a:gsLst>
                <a:gs pos="0">
                  <a:schemeClr val="tx2">
                    <a:lumMod val="20000"/>
                    <a:lumOff val="80000"/>
                  </a:schemeClr>
                </a:gs>
                <a:gs pos="100000">
                  <a:schemeClr val="accent1">
                    <a:lumMod val="75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noFill/>
              </a:ln>
              <a:effectLst/>
            </c:spPr>
            <c:extLst>
              <c:ext xmlns:c16="http://schemas.microsoft.com/office/drawing/2014/chart" uri="{C3380CC4-5D6E-409C-BE32-E72D297353CC}">
                <c16:uniqueId val="{00000001-B381-44C3-857A-98E7BC5789F2}"/>
              </c:ext>
            </c:extLst>
          </c:dPt>
          <c:dPt>
            <c:idx val="1"/>
            <c:bubble3D val="0"/>
            <c:spPr>
              <a:gradFill>
                <a:gsLst>
                  <a:gs pos="0">
                    <a:schemeClr val="accent4">
                      <a:lumMod val="40000"/>
                      <a:lumOff val="60000"/>
                    </a:schemeClr>
                  </a:gs>
                  <a:gs pos="100000">
                    <a:srgbClr val="FFC000"/>
                  </a:gs>
                </a:gsLst>
                <a:lin ang="5400000" scaled="1"/>
              </a:gradFill>
              <a:ln w="19050">
                <a:noFill/>
              </a:ln>
              <a:effectLst/>
            </c:spPr>
            <c:extLst>
              <c:ext xmlns:c16="http://schemas.microsoft.com/office/drawing/2014/chart" uri="{C3380CC4-5D6E-409C-BE32-E72D297353CC}">
                <c16:uniqueId val="{00000003-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5-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07-B381-44C3-857A-98E7BC5789F2}"/>
              </c:ext>
            </c:extLst>
          </c:dPt>
          <c:dPt>
            <c:idx val="4"/>
            <c:bubble3D val="0"/>
            <c:spPr>
              <a:gradFill>
                <a:gsLst>
                  <a:gs pos="0">
                    <a:schemeClr val="tx2">
                      <a:lumMod val="20000"/>
                      <a:lumOff val="80000"/>
                    </a:schemeClr>
                  </a:gs>
                  <a:gs pos="100000">
                    <a:srgbClr val="5070D8"/>
                  </a:gs>
                </a:gsLst>
                <a:lin ang="5400000" scaled="1"/>
              </a:gradFill>
              <a:ln w="19050">
                <a:solidFill>
                  <a:schemeClr val="lt1"/>
                </a:solidFill>
              </a:ln>
              <a:effectLst/>
            </c:spPr>
            <c:extLst>
              <c:ext xmlns:c16="http://schemas.microsoft.com/office/drawing/2014/chart" uri="{C3380CC4-5D6E-409C-BE32-E72D297353CC}">
                <c16:uniqueId val="{00000009-F5B0-46AE-967C-FD4E3E24446D}"/>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0B-F5B0-46AE-967C-FD4E3E24446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50</c:v>
                </c:pt>
                <c:pt idx="1">
                  <c:v>1532</c:v>
                </c:pt>
                <c:pt idx="2">
                  <c:v>63</c:v>
                </c:pt>
                <c:pt idx="3">
                  <c:v>36</c:v>
                </c:pt>
                <c:pt idx="4">
                  <c:v>195</c:v>
                </c:pt>
                <c:pt idx="5">
                  <c:v>21</c:v>
                </c:pt>
              </c:numCache>
            </c:numRef>
          </c:val>
          <c:extLst>
            <c:ext xmlns:c16="http://schemas.microsoft.com/office/drawing/2014/chart" uri="{C3380CC4-5D6E-409C-BE32-E72D297353CC}">
              <c16:uniqueId val="{00000008-B381-44C3-857A-98E7BC5789F2}"/>
            </c:ext>
          </c:extLst>
        </c:ser>
        <c:ser>
          <c:idx val="1"/>
          <c:order val="1"/>
          <c:tx>
            <c:strRef>
              <c:f>'4 tab'!$C$3</c:f>
              <c:strCache>
                <c:ptCount val="1"/>
                <c:pt idx="0">
                  <c:v>Cost for</c:v>
                </c:pt>
              </c:strCache>
            </c:strRef>
          </c:tx>
          <c:spPr>
            <a:gradFill>
              <a:gsLst>
                <a:gs pos="0">
                  <a:schemeClr val="accent2">
                    <a:lumMod val="20000"/>
                    <a:lumOff val="80000"/>
                  </a:schemeClr>
                </a:gs>
                <a:gs pos="100000">
                  <a:schemeClr val="accent2">
                    <a:lumMod val="60000"/>
                    <a:lumOff val="40000"/>
                  </a:schemeClr>
                </a:gs>
              </a:gsLst>
              <a:lin ang="5400000" scaled="1"/>
            </a:gradFill>
          </c:spPr>
          <c:dPt>
            <c:idx val="0"/>
            <c:bubble3D val="0"/>
            <c:spPr>
              <a:gradFill>
                <a:gsLst>
                  <a:gs pos="0">
                    <a:schemeClr val="accent6">
                      <a:lumMod val="40000"/>
                      <a:lumOff val="60000"/>
                    </a:schemeClr>
                  </a:gs>
                  <a:gs pos="94000">
                    <a:srgbClr val="00B050"/>
                  </a:gs>
                </a:gsLst>
                <a:lin ang="5400000" scaled="1"/>
              </a:gradFill>
              <a:ln w="19050">
                <a:solidFill>
                  <a:schemeClr val="lt1"/>
                </a:solidFill>
              </a:ln>
              <a:effectLst/>
            </c:spPr>
            <c:extLst>
              <c:ext xmlns:c16="http://schemas.microsoft.com/office/drawing/2014/chart" uri="{C3380CC4-5D6E-409C-BE32-E72D297353CC}">
                <c16:uniqueId val="{0000000A-B381-44C3-857A-98E7BC5789F2}"/>
              </c:ext>
            </c:extLst>
          </c:dPt>
          <c:dPt>
            <c:idx val="1"/>
            <c:bubble3D val="0"/>
            <c:spPr>
              <a:gradFill>
                <a:gsLst>
                  <a:gs pos="0">
                    <a:schemeClr val="accent4">
                      <a:lumMod val="40000"/>
                      <a:lumOff val="60000"/>
                    </a:schemeClr>
                  </a:gs>
                  <a:gs pos="100000">
                    <a:srgbClr val="FFC000"/>
                  </a:gs>
                </a:gsLst>
                <a:lin ang="5400000" scaled="1"/>
              </a:gradFill>
              <a:ln w="19050">
                <a:solidFill>
                  <a:schemeClr val="lt1"/>
                </a:solidFill>
              </a:ln>
              <a:effectLst/>
            </c:spPr>
            <c:extLst>
              <c:ext xmlns:c16="http://schemas.microsoft.com/office/drawing/2014/chart" uri="{C3380CC4-5D6E-409C-BE32-E72D297353CC}">
                <c16:uniqueId val="{0000000C-B381-44C3-857A-98E7BC5789F2}"/>
              </c:ext>
            </c:extLst>
          </c:dPt>
          <c:dPt>
            <c:idx val="2"/>
            <c:bubble3D val="0"/>
            <c:spPr>
              <a:gradFill>
                <a:gsLst>
                  <a:gs pos="0">
                    <a:schemeClr val="tx2">
                      <a:lumMod val="20000"/>
                      <a:lumOff val="80000"/>
                    </a:schemeClr>
                  </a:gs>
                  <a:gs pos="100000">
                    <a:schemeClr val="accent1">
                      <a:lumMod val="75000"/>
                    </a:schemeClr>
                  </a:gs>
                </a:gsLst>
                <a:lin ang="5400000" scaled="1"/>
              </a:gradFill>
              <a:ln w="19050">
                <a:solidFill>
                  <a:schemeClr val="lt1"/>
                </a:solidFill>
              </a:ln>
              <a:effectLst/>
            </c:spPr>
            <c:extLst>
              <c:ext xmlns:c16="http://schemas.microsoft.com/office/drawing/2014/chart" uri="{C3380CC4-5D6E-409C-BE32-E72D297353CC}">
                <c16:uniqueId val="{0000000E-B381-44C3-857A-98E7BC5789F2}"/>
              </c:ext>
            </c:extLst>
          </c:dPt>
          <c:dPt>
            <c:idx val="3"/>
            <c:bubble3D val="0"/>
            <c:spPr>
              <a:gradFill>
                <a:gsLst>
                  <a:gs pos="0">
                    <a:schemeClr val="accent4">
                      <a:lumMod val="20000"/>
                      <a:lumOff val="80000"/>
                    </a:schemeClr>
                  </a:gs>
                  <a:gs pos="100000">
                    <a:srgbClr val="FFFF00"/>
                  </a:gs>
                </a:gsLst>
                <a:lin ang="5400000" scaled="1"/>
              </a:gradFill>
              <a:ln w="19050">
                <a:solidFill>
                  <a:schemeClr val="lt1"/>
                </a:solidFill>
              </a:ln>
              <a:effectLst/>
            </c:spPr>
            <c:extLst>
              <c:ext xmlns:c16="http://schemas.microsoft.com/office/drawing/2014/chart" uri="{C3380CC4-5D6E-409C-BE32-E72D297353CC}">
                <c16:uniqueId val="{00000010-B381-44C3-857A-98E7BC5789F2}"/>
              </c:ext>
            </c:extLst>
          </c:dPt>
          <c:dPt>
            <c:idx val="4"/>
            <c:bubble3D val="0"/>
            <c:spPr>
              <a:gradFill>
                <a:gsLst>
                  <a:gs pos="0">
                    <a:schemeClr val="tx2">
                      <a:lumMod val="20000"/>
                      <a:lumOff val="80000"/>
                    </a:schemeClr>
                  </a:gs>
                  <a:gs pos="100000">
                    <a:srgbClr val="4063D4"/>
                  </a:gs>
                </a:gsLst>
                <a:lin ang="5400000" scaled="1"/>
              </a:gradFill>
              <a:ln w="19050">
                <a:solidFill>
                  <a:schemeClr val="lt1"/>
                </a:solidFill>
              </a:ln>
              <a:effectLst/>
            </c:spPr>
            <c:extLst>
              <c:ext xmlns:c16="http://schemas.microsoft.com/office/drawing/2014/chart" uri="{C3380CC4-5D6E-409C-BE32-E72D297353CC}">
                <c16:uniqueId val="{00000010-3769-4B52-ABE6-4CB0E3F37B51}"/>
              </c:ext>
            </c:extLst>
          </c:dPt>
          <c:dPt>
            <c:idx val="5"/>
            <c:bubble3D val="0"/>
            <c:spPr>
              <a:gradFill>
                <a:gsLst>
                  <a:gs pos="0">
                    <a:schemeClr val="accent2">
                      <a:lumMod val="20000"/>
                      <a:lumOff val="80000"/>
                    </a:schemeClr>
                  </a:gs>
                  <a:gs pos="100000">
                    <a:schemeClr val="accent2">
                      <a:lumMod val="60000"/>
                      <a:lumOff val="40000"/>
                    </a:schemeClr>
                  </a:gs>
                </a:gsLst>
                <a:lin ang="5400000" scaled="1"/>
              </a:gradFill>
              <a:ln w="19050">
                <a:solidFill>
                  <a:schemeClr val="lt1"/>
                </a:solidFill>
              </a:ln>
              <a:effectLst/>
            </c:spPr>
            <c:extLst>
              <c:ext xmlns:c16="http://schemas.microsoft.com/office/drawing/2014/chart" uri="{C3380CC4-5D6E-409C-BE32-E72D297353CC}">
                <c16:uniqueId val="{00000011-3769-4B52-ABE6-4CB0E3F37B51}"/>
              </c:ext>
            </c:extLst>
          </c:dPt>
          <c:dLbls>
            <c:dLbl>
              <c:idx val="0"/>
              <c:layout>
                <c:manualLayout>
                  <c:x val="0.33337270679081332"/>
                  <c:y val="-1.2268974190726175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B381-44C3-857A-98E7BC5789F2}"/>
                </c:ext>
              </c:extLst>
            </c:dLbl>
            <c:dLbl>
              <c:idx val="1"/>
              <c:layout>
                <c:manualLayout>
                  <c:x val="0.19195773593394658"/>
                  <c:y val="-4.9215605935100139E-2"/>
                </c:manualLayout>
              </c:layout>
              <c:numFmt formatCode="&quot;$&quot;#,##0" sourceLinked="0"/>
              <c:spPr>
                <a:noFill/>
                <a:ln>
                  <a:noFill/>
                  <a:prstDash val="solid"/>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B381-44C3-857A-98E7BC5789F2}"/>
                </c:ext>
              </c:extLst>
            </c:dLbl>
            <c:dLbl>
              <c:idx val="2"/>
              <c:layout>
                <c:manualLayout>
                  <c:x val="0.2351693697012579"/>
                  <c:y val="-3.6946609966711688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E-B381-44C3-857A-98E7BC5789F2}"/>
                </c:ext>
              </c:extLst>
            </c:dLbl>
            <c:dLbl>
              <c:idx val="3"/>
              <c:layout>
                <c:manualLayout>
                  <c:x val="0.3341880516807349"/>
                  <c:y val="4.3104378294496856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B381-44C3-857A-98E7BC5789F2}"/>
                </c:ext>
              </c:extLst>
            </c:dLbl>
            <c:dLbl>
              <c:idx val="4"/>
              <c:layout>
                <c:manualLayout>
                  <c:x val="-0.14852802296921552"/>
                  <c:y val="0.15394420819463203"/>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0-3769-4B52-ABE6-4CB0E3F37B51}"/>
                </c:ext>
              </c:extLst>
            </c:dLbl>
            <c:dLbl>
              <c:idx val="5"/>
              <c:layout>
                <c:manualLayout>
                  <c:x val="-0.30633904737400702"/>
                  <c:y val="-1.8473304983355844E-2"/>
                </c:manualLayout>
              </c:layout>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11-3769-4B52-ABE6-4CB0E3F37B51}"/>
                </c:ext>
              </c:extLst>
            </c:dLbl>
            <c:numFmt formatCode="&quot;$&quot;#,##0" sourceLinked="0"/>
            <c:spPr>
              <a:noFill/>
              <a:ln>
                <a:noFill/>
                <a:prstDash val="solid"/>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1"/>
            <c:leaderLines>
              <c:spPr>
                <a:ln w="9525" cap="flat" cmpd="sng" algn="ctr">
                  <a:solidFill>
                    <a:schemeClr val="bg1">
                      <a:lumMod val="9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66164.97</c:v>
                </c:pt>
                <c:pt idx="1">
                  <c:v>776193.50999999896</c:v>
                </c:pt>
                <c:pt idx="2">
                  <c:v>361268.90669999999</c:v>
                </c:pt>
                <c:pt idx="3">
                  <c:v>432690.73999999993</c:v>
                </c:pt>
                <c:pt idx="4">
                  <c:v>2274433.7200000007</c:v>
                </c:pt>
                <c:pt idx="5">
                  <c:v>518757</c:v>
                </c:pt>
              </c:numCache>
            </c:numRef>
          </c:val>
          <c:extLst>
            <c:ext xmlns:c16="http://schemas.microsoft.com/office/drawing/2014/chart" uri="{C3380CC4-5D6E-409C-BE32-E72D297353CC}">
              <c16:uniqueId val="{00000011-B381-44C3-857A-98E7BC5789F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b"/>
      <c:layout>
        <c:manualLayout>
          <c:xMode val="edge"/>
          <c:yMode val="edge"/>
          <c:x val="5.0034646792759548E-2"/>
          <c:y val="0.86732676003685938"/>
          <c:w val="0.94996534334230087"/>
          <c:h val="0.1141999349797848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[Material Status Master Tracker.xlsx]po_vd!PivotTable3</c:name>
    <c:fmtId val="6"/>
  </c:pivotSource>
  <c:chart>
    <c:title>
      <c:tx>
        <c:rich>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r>
              <a:rPr lang="en-US" sz="2000" b="1">
                <a:solidFill>
                  <a:sysClr val="windowText" lastClr="000000"/>
                </a:solidFill>
              </a:rPr>
              <a:t>Vendor</a:t>
            </a:r>
            <a:r>
              <a:rPr lang="en-US" sz="2000" b="1" baseline="0">
                <a:solidFill>
                  <a:sysClr val="windowText" lastClr="000000"/>
                </a:solidFill>
              </a:rPr>
              <a:t> Information according to #PO</a:t>
            </a:r>
            <a:endParaRPr lang="en-US" sz="2000" b="1">
              <a:solidFill>
                <a:sysClr val="windowText" lastClr="000000"/>
              </a:solidFill>
            </a:endParaRPr>
          </a:p>
        </c:rich>
      </c:tx>
      <c:layout>
        <c:manualLayout>
          <c:xMode val="edge"/>
          <c:yMode val="edge"/>
          <c:x val="0.15114246050837768"/>
          <c:y val="3.59116022099447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6">
                  <a:lumMod val="40000"/>
                  <a:lumOff val="60000"/>
                </a:schemeClr>
              </a:gs>
              <a:gs pos="100000">
                <a:srgbClr val="00B050"/>
              </a:gs>
            </a:gsLst>
            <a:lin ang="36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3622628421447316"/>
          <c:y val="0.15914538652281723"/>
          <c:w val="0.43758323959505069"/>
          <c:h val="0.80328620524644367"/>
        </c:manualLayout>
      </c:layout>
      <c:barChart>
        <c:barDir val="bar"/>
        <c:grouping val="clustered"/>
        <c:varyColors val="0"/>
        <c:ser>
          <c:idx val="0"/>
          <c:order val="0"/>
          <c:tx>
            <c:strRef>
              <c:f>po_vd!$B$3</c:f>
              <c:strCache>
                <c:ptCount val="1"/>
                <c:pt idx="0">
                  <c:v>Total</c:v>
                </c:pt>
              </c:strCache>
            </c:strRef>
          </c:tx>
          <c:spPr>
            <a:gradFill>
              <a:gsLst>
                <a:gs pos="0">
                  <a:schemeClr val="accent6">
                    <a:lumMod val="40000"/>
                    <a:lumOff val="60000"/>
                  </a:schemeClr>
                </a:gs>
                <a:gs pos="100000">
                  <a:srgbClr val="00B050"/>
                </a:gs>
              </a:gsLst>
              <a:lin ang="36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po_vd!$A$4:$A$25</c:f>
              <c:strCache>
                <c:ptCount val="21"/>
                <c:pt idx="0">
                  <c:v>CARRIER KUWAIT AIR CONDITIONING</c:v>
                </c:pt>
                <c:pt idx="1">
                  <c:v>AL-IRTEKAZ NATIONAL GEN.TRDG.C</c:v>
                </c:pt>
                <c:pt idx="2">
                  <c:v>EGYKUW </c:v>
                </c:pt>
                <c:pt idx="3">
                  <c:v>NS INTERNATIONAL CONTRACTING FOR ELECTRICAL CO WLL</c:v>
                </c:pt>
                <c:pt idx="4">
                  <c:v>Schneider</c:v>
                </c:pt>
                <c:pt idx="5">
                  <c:v>RITAJ AL KUWAIT GENERAL TRADING CONTRACTING CO</c:v>
                </c:pt>
                <c:pt idx="6">
                  <c:v>GULF PIONEER COMPANY LLC</c:v>
                </c:pt>
                <c:pt idx="7">
                  <c:v>TRADEX INTERNATIONAL TRADING LLC</c:v>
                </c:pt>
                <c:pt idx="8">
                  <c:v>AL NISF ELECTRICAL CO WLL</c:v>
                </c:pt>
                <c:pt idx="9">
                  <c:v>COMMERCIAL UNITED GINCO EST.</c:v>
                </c:pt>
                <c:pt idx="10">
                  <c:v>AL-NUKHBHA AL-REBAEYA GENERAL TRADING CO</c:v>
                </c:pt>
                <c:pt idx="11">
                  <c:v>EMCOR INTERNATIONAL GENERAL TRADING CO WLL</c:v>
                </c:pt>
                <c:pt idx="12">
                  <c:v>AL BAYADER INTER.GROUP COMPANY</c:v>
                </c:pt>
                <c:pt idx="13">
                  <c:v>MARATHON INC TRADING LLC</c:v>
                </c:pt>
                <c:pt idx="14">
                  <c:v>FLORIDA FOUNDATION GLOBAL ELECTRICAL TOOLS &amp; CONTRACTING EST</c:v>
                </c:pt>
                <c:pt idx="15">
                  <c:v>CREDENCE TRADING EST.</c:v>
                </c:pt>
                <c:pt idx="17">
                  <c:v>RAMOOZ AL QIMMAH GENERAL TRADING &amp; CONTRACTING CO</c:v>
                </c:pt>
                <c:pt idx="18">
                  <c:v>(blank)</c:v>
                </c:pt>
                <c:pt idx="19">
                  <c:v>UNITEC INTERNATIONAL GENERAL TRADING CO</c:v>
                </c:pt>
                <c:pt idx="20">
                  <c:v>MERIT INTERNATIONAL GENERAL TRADING CO WLL</c:v>
                </c:pt>
              </c:strCache>
            </c:strRef>
          </c:cat>
          <c:val>
            <c:numRef>
              <c:f>po_vd!$B$4:$B$25</c:f>
              <c:numCache>
                <c:formatCode>General</c:formatCode>
                <c:ptCount val="21"/>
                <c:pt idx="0">
                  <c:v>1</c:v>
                </c:pt>
                <c:pt idx="1">
                  <c:v>1</c:v>
                </c:pt>
                <c:pt idx="2">
                  <c:v>3</c:v>
                </c:pt>
                <c:pt idx="3">
                  <c:v>3</c:v>
                </c:pt>
                <c:pt idx="4">
                  <c:v>4</c:v>
                </c:pt>
                <c:pt idx="5">
                  <c:v>8</c:v>
                </c:pt>
                <c:pt idx="6">
                  <c:v>9</c:v>
                </c:pt>
                <c:pt idx="7">
                  <c:v>10</c:v>
                </c:pt>
                <c:pt idx="8">
                  <c:v>13</c:v>
                </c:pt>
                <c:pt idx="9">
                  <c:v>16</c:v>
                </c:pt>
                <c:pt idx="10">
                  <c:v>21</c:v>
                </c:pt>
                <c:pt idx="11">
                  <c:v>31</c:v>
                </c:pt>
                <c:pt idx="12">
                  <c:v>35</c:v>
                </c:pt>
                <c:pt idx="13">
                  <c:v>38</c:v>
                </c:pt>
                <c:pt idx="14">
                  <c:v>42</c:v>
                </c:pt>
                <c:pt idx="15">
                  <c:v>59</c:v>
                </c:pt>
                <c:pt idx="16">
                  <c:v>71</c:v>
                </c:pt>
                <c:pt idx="17">
                  <c:v>154</c:v>
                </c:pt>
                <c:pt idx="18">
                  <c:v>173</c:v>
                </c:pt>
                <c:pt idx="19">
                  <c:v>380</c:v>
                </c:pt>
                <c:pt idx="20">
                  <c:v>665</c:v>
                </c:pt>
              </c:numCache>
            </c:numRef>
          </c:val>
          <c:extLst>
            <c:ext xmlns:c16="http://schemas.microsoft.com/office/drawing/2014/chart" uri="{C3380CC4-5D6E-409C-BE32-E72D297353CC}">
              <c16:uniqueId val="{00000000-34D4-40C5-A9ED-671A96E007FA}"/>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10-4708-9927-B7DA262759D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10-4708-9927-B7DA262759D5}"/>
              </c:ext>
            </c:extLst>
          </c:dPt>
          <c:dLbls>
            <c:spPr>
              <a:noFill/>
              <a:ln>
                <a:no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com_pjt!$I$3:$I$4</c:f>
              <c:strCache>
                <c:ptCount val="2"/>
                <c:pt idx="0">
                  <c:v>Completed </c:v>
                </c:pt>
                <c:pt idx="1">
                  <c:v>Incompleted</c:v>
                </c:pt>
              </c:strCache>
            </c:strRef>
          </c:cat>
          <c:val>
            <c:numRef>
              <c:f>com_pjt!$J$3:$J$4</c:f>
              <c:numCache>
                <c:formatCode>General</c:formatCode>
                <c:ptCount val="2"/>
                <c:pt idx="0">
                  <c:v>202</c:v>
                </c:pt>
                <c:pt idx="1">
                  <c:v>131</c:v>
                </c:pt>
              </c:numCache>
            </c:numRef>
          </c:val>
          <c:extLst>
            <c:ext xmlns:c16="http://schemas.microsoft.com/office/drawing/2014/chart" uri="{C3380CC4-5D6E-409C-BE32-E72D297353CC}">
              <c16:uniqueId val="{00000000-3DAF-4B46-8294-75872056E94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[Material Status Master Tracker.xlsx]cost_pjt!PivotTable5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Costly Project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cost_pjt!$B$3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cost_pjt!$A$4:$A$14</c:f>
              <c:strCache>
                <c:ptCount val="10"/>
                <c:pt idx="0">
                  <c:v>BU22-0007</c:v>
                </c:pt>
                <c:pt idx="1">
                  <c:v>AJ21-0011</c:v>
                </c:pt>
                <c:pt idx="2">
                  <c:v>AJ23-0420</c:v>
                </c:pt>
                <c:pt idx="3">
                  <c:v>AJ23-0789</c:v>
                </c:pt>
                <c:pt idx="4">
                  <c:v>AJ23-0751</c:v>
                </c:pt>
                <c:pt idx="5">
                  <c:v>AJ23-0566</c:v>
                </c:pt>
                <c:pt idx="6">
                  <c:v>AJ23-0243</c:v>
                </c:pt>
                <c:pt idx="7">
                  <c:v>AJ23-0242</c:v>
                </c:pt>
                <c:pt idx="8">
                  <c:v>AJ23-0240</c:v>
                </c:pt>
                <c:pt idx="9">
                  <c:v>BU23-0275</c:v>
                </c:pt>
              </c:strCache>
            </c:strRef>
          </c:cat>
          <c:val>
            <c:numRef>
              <c:f>cost_pjt!$B$4:$B$14</c:f>
              <c:numCache>
                <c:formatCode>"$"#,##0</c:formatCode>
                <c:ptCount val="10"/>
                <c:pt idx="0">
                  <c:v>301088.07</c:v>
                </c:pt>
                <c:pt idx="1">
                  <c:v>272442.04000000004</c:v>
                </c:pt>
                <c:pt idx="2">
                  <c:v>125780</c:v>
                </c:pt>
                <c:pt idx="3">
                  <c:v>122393.67670000001</c:v>
                </c:pt>
                <c:pt idx="4">
                  <c:v>120150</c:v>
                </c:pt>
                <c:pt idx="5">
                  <c:v>114000</c:v>
                </c:pt>
                <c:pt idx="6">
                  <c:v>100000</c:v>
                </c:pt>
                <c:pt idx="7">
                  <c:v>100000</c:v>
                </c:pt>
                <c:pt idx="8">
                  <c:v>100000</c:v>
                </c:pt>
                <c:pt idx="9">
                  <c:v>87500</c:v>
                </c:pt>
              </c:numCache>
            </c:numRef>
          </c:val>
          <c:extLst>
            <c:ext xmlns:c16="http://schemas.microsoft.com/office/drawing/2014/chart" uri="{C3380CC4-5D6E-409C-BE32-E72D297353CC}">
              <c16:uniqueId val="{00000000-FB92-43C8-8715-3ED6EFAE9ABF}"/>
            </c:ext>
          </c:extLst>
        </c:ser>
        <c:dLbls>
          <c:dLblPos val="outEnd"/>
          <c:showLegendKey val="0"/>
          <c:showVal val="1"/>
          <c:showCatName val="0"/>
          <c:showSerName val="0"/>
          <c:showPercent val="0"/>
          <c:showBubbleSize val="0"/>
        </c:dLbls>
        <c:gapWidth val="219"/>
        <c:overlap val="-27"/>
        <c:axId val="914854864"/>
        <c:axId val="581014272"/>
      </c:barChart>
      <c:catAx>
        <c:axId val="91485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014272"/>
        <c:crosses val="autoZero"/>
        <c:auto val="1"/>
        <c:lblAlgn val="ctr"/>
        <c:lblOffset val="100"/>
        <c:noMultiLvlLbl val="0"/>
      </c:catAx>
      <c:valAx>
        <c:axId val="581014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854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[Material Status Master Tracker.xlsx]4 tab!PivotTable2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Cost</a:t>
            </a:r>
            <a:r>
              <a:rPr lang="en-US" baseline="0"/>
              <a:t> vs Order Qty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'4 tab'!$B$3</c:f>
              <c:strCache>
                <c:ptCount val="1"/>
                <c:pt idx="0">
                  <c:v>Order Qty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79-4D80-A496-355F8E8BD6A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79-4D80-A496-355F8E8BD6A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AB8-4D18-887A-5A81E9E205DE}"/>
              </c:ext>
            </c:extLst>
          </c:dPt>
          <c:dLbls>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tab'!$B$4:$B$10</c:f>
              <c:numCache>
                <c:formatCode>General</c:formatCode>
                <c:ptCount val="6"/>
                <c:pt idx="0">
                  <c:v>50</c:v>
                </c:pt>
                <c:pt idx="1">
                  <c:v>1532</c:v>
                </c:pt>
                <c:pt idx="2">
                  <c:v>63</c:v>
                </c:pt>
                <c:pt idx="3">
                  <c:v>36</c:v>
                </c:pt>
                <c:pt idx="4">
                  <c:v>195</c:v>
                </c:pt>
                <c:pt idx="5">
                  <c:v>21</c:v>
                </c:pt>
              </c:numCache>
            </c:numRef>
          </c:val>
          <c:extLst>
            <c:ext xmlns:c16="http://schemas.microsoft.com/office/drawing/2014/chart" uri="{C3380CC4-5D6E-409C-BE32-E72D297353CC}">
              <c16:uniqueId val="{00000000-677B-4CC6-BE15-4A4691312964}"/>
            </c:ext>
          </c:extLst>
        </c:ser>
        <c:ser>
          <c:idx val="1"/>
          <c:order val="1"/>
          <c:tx>
            <c:strRef>
              <c:f>'4 tab'!$C$3</c:f>
              <c:strCache>
                <c:ptCount val="1"/>
                <c:pt idx="0">
                  <c:v>Cost for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77B-4CC6-BE15-4A46913129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77B-4CC6-BE15-4A46913129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F779-4D80-A496-355F8E8BD6A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F779-4D80-A496-355F8E8BD6A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5-FAB8-4D18-887A-5A81E9E205D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7-FAB8-4D18-887A-5A81E9E205DE}"/>
              </c:ext>
            </c:extLst>
          </c:dPt>
          <c:dLbls>
            <c:dLbl>
              <c:idx val="0"/>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3-677B-4CC6-BE15-4A4691312964}"/>
                </c:ext>
              </c:extLst>
            </c:dLbl>
            <c:dLbl>
              <c:idx val="1"/>
              <c:layout>
                <c:manualLayout>
                  <c:x val="0.10972716488730713"/>
                  <c:y val="7.4074074074074153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1"/>
              <c:showPercent val="0"/>
              <c:showBubbleSize val="0"/>
              <c:extLst>
                <c:ext xmlns:c15="http://schemas.microsoft.com/office/drawing/2012/chart" uri="{CE6537A1-D6FC-4f65-9D91-7224C49458BB}"/>
                <c:ext xmlns:c16="http://schemas.microsoft.com/office/drawing/2014/chart" uri="{C3380CC4-5D6E-409C-BE32-E72D297353CC}">
                  <c16:uniqueId val="{00000004-677B-4CC6-BE15-4A4691312964}"/>
                </c:ext>
              </c:extLst>
            </c:dLbl>
            <c:numFmt formatCode="&quot;$&quot;#,##0.00"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1"/>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'4 tab'!$A$4:$A$10</c:f>
              <c:strCache>
                <c:ptCount val="6"/>
                <c:pt idx="0">
                  <c:v>MM_AJ</c:v>
                </c:pt>
                <c:pt idx="1">
                  <c:v>MM_BU</c:v>
                </c:pt>
                <c:pt idx="2">
                  <c:v>AJ_Fabrication</c:v>
                </c:pt>
                <c:pt idx="3">
                  <c:v>BU_Fabrication</c:v>
                </c:pt>
                <c:pt idx="4">
                  <c:v>AJ_Subcon_PR</c:v>
                </c:pt>
                <c:pt idx="5">
                  <c:v>BU_Subcon_PR</c:v>
                </c:pt>
              </c:strCache>
            </c:strRef>
          </c:cat>
          <c:val>
            <c:numRef>
              <c:f>'4 tab'!$C$4:$C$10</c:f>
              <c:numCache>
                <c:formatCode>General</c:formatCode>
                <c:ptCount val="6"/>
                <c:pt idx="0">
                  <c:v>66164.97</c:v>
                </c:pt>
                <c:pt idx="1">
                  <c:v>776193.50999999896</c:v>
                </c:pt>
                <c:pt idx="2">
                  <c:v>361268.90669999999</c:v>
                </c:pt>
                <c:pt idx="3">
                  <c:v>432690.73999999993</c:v>
                </c:pt>
                <c:pt idx="4">
                  <c:v>2274433.7200000007</c:v>
                </c:pt>
                <c:pt idx="5">
                  <c:v>518757</c:v>
                </c:pt>
              </c:numCache>
            </c:numRef>
          </c:val>
          <c:extLst>
            <c:ext xmlns:c16="http://schemas.microsoft.com/office/drawing/2014/chart" uri="{C3380CC4-5D6E-409C-BE32-E72D297353CC}">
              <c16:uniqueId val="{00000001-677B-4CC6-BE15-4A469131296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[Material Status Master Tracker.xlsx]po_vd!PivotTable3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Vendor</a:t>
            </a:r>
            <a:r>
              <a:rPr lang="en-US" baseline="0"/>
              <a:t> Information according to #PO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po_vd!$B$3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po_vd!$A$4:$A$25</c:f>
              <c:strCache>
                <c:ptCount val="21"/>
                <c:pt idx="0">
                  <c:v>CARRIER KUWAIT AIR CONDITIONING</c:v>
                </c:pt>
                <c:pt idx="1">
                  <c:v>AL-IRTEKAZ NATIONAL GEN.TRDG.C</c:v>
                </c:pt>
                <c:pt idx="2">
                  <c:v>EGYKUW </c:v>
                </c:pt>
                <c:pt idx="3">
                  <c:v>NS INTERNATIONAL CONTRACTING FOR ELECTRICAL CO WLL</c:v>
                </c:pt>
                <c:pt idx="4">
                  <c:v>Schneider</c:v>
                </c:pt>
                <c:pt idx="5">
                  <c:v>RITAJ AL KUWAIT GENERAL TRADING CONTRACTING CO</c:v>
                </c:pt>
                <c:pt idx="6">
                  <c:v>GULF PIONEER COMPANY LLC</c:v>
                </c:pt>
                <c:pt idx="7">
                  <c:v>TRADEX INTERNATIONAL TRADING LLC</c:v>
                </c:pt>
                <c:pt idx="8">
                  <c:v>AL NISF ELECTRICAL CO WLL</c:v>
                </c:pt>
                <c:pt idx="9">
                  <c:v>COMMERCIAL UNITED GINCO EST.</c:v>
                </c:pt>
                <c:pt idx="10">
                  <c:v>AL-NUKHBHA AL-REBAEYA GENERAL TRADING CO</c:v>
                </c:pt>
                <c:pt idx="11">
                  <c:v>EMCOR INTERNATIONAL GENERAL TRADING CO WLL</c:v>
                </c:pt>
                <c:pt idx="12">
                  <c:v>AL BAYADER INTER.GROUP COMPANY</c:v>
                </c:pt>
                <c:pt idx="13">
                  <c:v>MARATHON INC TRADING LLC</c:v>
                </c:pt>
                <c:pt idx="14">
                  <c:v>FLORIDA FOUNDATION GLOBAL ELECTRICAL TOOLS &amp; CONTRACTING EST</c:v>
                </c:pt>
                <c:pt idx="15">
                  <c:v>CREDENCE TRADING EST.</c:v>
                </c:pt>
                <c:pt idx="17">
                  <c:v>RAMOOZ AL QIMMAH GENERAL TRADING &amp; CONTRACTING CO</c:v>
                </c:pt>
                <c:pt idx="18">
                  <c:v>(blank)</c:v>
                </c:pt>
                <c:pt idx="19">
                  <c:v>UNITEC INTERNATIONAL GENERAL TRADING CO</c:v>
                </c:pt>
                <c:pt idx="20">
                  <c:v>MERIT INTERNATIONAL GENERAL TRADING CO WLL</c:v>
                </c:pt>
              </c:strCache>
            </c:strRef>
          </c:cat>
          <c:val>
            <c:numRef>
              <c:f>po_vd!$B$4:$B$25</c:f>
              <c:numCache>
                <c:formatCode>General</c:formatCode>
                <c:ptCount val="21"/>
                <c:pt idx="0">
                  <c:v>1</c:v>
                </c:pt>
                <c:pt idx="1">
                  <c:v>1</c:v>
                </c:pt>
                <c:pt idx="2">
                  <c:v>3</c:v>
                </c:pt>
                <c:pt idx="3">
                  <c:v>3</c:v>
                </c:pt>
                <c:pt idx="4">
                  <c:v>4</c:v>
                </c:pt>
                <c:pt idx="5">
                  <c:v>8</c:v>
                </c:pt>
                <c:pt idx="6">
                  <c:v>9</c:v>
                </c:pt>
                <c:pt idx="7">
                  <c:v>10</c:v>
                </c:pt>
                <c:pt idx="8">
                  <c:v>13</c:v>
                </c:pt>
                <c:pt idx="9">
                  <c:v>16</c:v>
                </c:pt>
                <c:pt idx="10">
                  <c:v>21</c:v>
                </c:pt>
                <c:pt idx="11">
                  <c:v>31</c:v>
                </c:pt>
                <c:pt idx="12">
                  <c:v>35</c:v>
                </c:pt>
                <c:pt idx="13">
                  <c:v>38</c:v>
                </c:pt>
                <c:pt idx="14">
                  <c:v>42</c:v>
                </c:pt>
                <c:pt idx="15">
                  <c:v>59</c:v>
                </c:pt>
                <c:pt idx="16">
                  <c:v>71</c:v>
                </c:pt>
                <c:pt idx="17">
                  <c:v>154</c:v>
                </c:pt>
                <c:pt idx="18">
                  <c:v>173</c:v>
                </c:pt>
                <c:pt idx="19">
                  <c:v>380</c:v>
                </c:pt>
                <c:pt idx="20">
                  <c:v>665</c:v>
                </c:pt>
              </c:numCache>
            </c:numRef>
          </c:val>
          <c:extLst>
            <c:ext xmlns:c16="http://schemas.microsoft.com/office/drawing/2014/chart" uri="{C3380CC4-5D6E-409C-BE32-E72D297353CC}">
              <c16:uniqueId val="{00000000-CC0B-48E1-BAD5-F1C5747A7BAC}"/>
            </c:ext>
          </c:extLst>
        </c:ser>
        <c:dLbls>
          <c:dLblPos val="outEnd"/>
          <c:showLegendKey val="0"/>
          <c:showVal val="1"/>
          <c:showCatName val="0"/>
          <c:showSerName val="0"/>
          <c:showPercent val="0"/>
          <c:showBubbleSize val="0"/>
        </c:dLbls>
        <c:gapWidth val="182"/>
        <c:axId val="970313280"/>
        <c:axId val="981408608"/>
      </c:barChart>
      <c:catAx>
        <c:axId val="97031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408608"/>
        <c:crosses val="autoZero"/>
        <c:auto val="1"/>
        <c:lblAlgn val="ctr"/>
        <c:lblOffset val="100"/>
        <c:noMultiLvlLbl val="0"/>
      </c:catAx>
      <c:valAx>
        <c:axId val="981408608"/>
        <c:scaling>
          <c:orientation val="minMax"/>
        </c:scaling>
        <c:delete val="1"/>
        <c:axPos val="b"/>
        <c:numFmt formatCode="General" sourceLinked="1"/>
        <c:majorTickMark val="none"/>
        <c:minorTickMark val="none"/>
        <c:tickLblPos val="nextTo"/>
        <c:crossAx val="970313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[Material Status Master Tracker.xlsx]vd_cost!PivotTable4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Each</a:t>
            </a:r>
            <a:r>
              <a:rPr lang="en-US" baseline="0"/>
              <a:t> Vendor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849891625133173"/>
          <c:y val="0.17171296296296296"/>
          <c:w val="0.52150108374866833"/>
          <c:h val="0.77736111111111106"/>
        </c:manualLayout>
      </c:layout>
      <c:barChart>
        <c:barDir val="bar"/>
        <c:grouping val="clustered"/>
        <c:varyColors val="0"/>
        <c:ser>
          <c:idx val="0"/>
          <c:order val="0"/>
          <c:tx>
            <c:strRef>
              <c:f>vd_cost!$B$3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vd_cost!$A$4:$A$25</c:f>
              <c:strCache>
                <c:ptCount val="21"/>
                <c:pt idx="0">
                  <c:v>AL-IRTEKAZ NATIONAL GEN.TRDG.C</c:v>
                </c:pt>
                <c:pt idx="1">
                  <c:v>TRADEX INTERNATIONAL TRADING LLC</c:v>
                </c:pt>
                <c:pt idx="2">
                  <c:v>NS INTERNATIONAL CONTRACTING FOR ELECTRICAL CO WLL</c:v>
                </c:pt>
                <c:pt idx="3">
                  <c:v>CARRIER KUWAIT AIR CONDITIONING</c:v>
                </c:pt>
                <c:pt idx="4">
                  <c:v>AL-NUKHBHA AL-REBAEYA GENERAL TRADING CO</c:v>
                </c:pt>
                <c:pt idx="5">
                  <c:v>MARATHON INC TRADING LLC</c:v>
                </c:pt>
                <c:pt idx="6">
                  <c:v>EMCOR INTERNATIONAL GENERAL TRADING CO WLL</c:v>
                </c:pt>
                <c:pt idx="7">
                  <c:v>RITAJ AL KUWAIT GENERAL TRADING CONTRACTING CO</c:v>
                </c:pt>
                <c:pt idx="8">
                  <c:v>FLORIDA FOUNDATION GLOBAL ELECTRICAL TOOLS &amp; CONTRACTING EST</c:v>
                </c:pt>
                <c:pt idx="9">
                  <c:v>AL BAYADER INTER.GROUP COMPANY</c:v>
                </c:pt>
                <c:pt idx="10">
                  <c:v>EGYKUW </c:v>
                </c:pt>
                <c:pt idx="12">
                  <c:v>COMMERCIAL UNITED GINCO EST.</c:v>
                </c:pt>
                <c:pt idx="13">
                  <c:v>RAMOOZ AL QIMMAH GENERAL TRADING &amp; CONTRACTING CO</c:v>
                </c:pt>
                <c:pt idx="14">
                  <c:v>AL NISF ELECTRICAL CO WLL</c:v>
                </c:pt>
                <c:pt idx="15">
                  <c:v>GULF PIONEER COMPANY LLC</c:v>
                </c:pt>
                <c:pt idx="16">
                  <c:v>CREDENCE TRADING EST.</c:v>
                </c:pt>
                <c:pt idx="17">
                  <c:v>UNITEC INTERNATIONAL GENERAL TRADING CO</c:v>
                </c:pt>
                <c:pt idx="18">
                  <c:v>MERIT INTERNATIONAL GENERAL TRADING CO WLL</c:v>
                </c:pt>
                <c:pt idx="19">
                  <c:v>Schneider</c:v>
                </c:pt>
                <c:pt idx="20">
                  <c:v>(blank)</c:v>
                </c:pt>
              </c:strCache>
            </c:strRef>
          </c:cat>
          <c:val>
            <c:numRef>
              <c:f>vd_cost!$B$4:$B$25</c:f>
              <c:numCache>
                <c:formatCode>"$"#,##0</c:formatCode>
                <c:ptCount val="21"/>
                <c:pt idx="0">
                  <c:v>272.7</c:v>
                </c:pt>
                <c:pt idx="1">
                  <c:v>308.28999999999996</c:v>
                </c:pt>
                <c:pt idx="2">
                  <c:v>463.93</c:v>
                </c:pt>
                <c:pt idx="3">
                  <c:v>1098.9000000000001</c:v>
                </c:pt>
                <c:pt idx="4">
                  <c:v>3333.9400000000005</c:v>
                </c:pt>
                <c:pt idx="5">
                  <c:v>4887.6599999999989</c:v>
                </c:pt>
                <c:pt idx="6">
                  <c:v>6262.5199999999977</c:v>
                </c:pt>
                <c:pt idx="7">
                  <c:v>7696.1900000000005</c:v>
                </c:pt>
                <c:pt idx="8">
                  <c:v>14776.310000000001</c:v>
                </c:pt>
                <c:pt idx="9">
                  <c:v>21252.49</c:v>
                </c:pt>
                <c:pt idx="10">
                  <c:v>24951.55</c:v>
                </c:pt>
                <c:pt idx="11">
                  <c:v>27153.040000000001</c:v>
                </c:pt>
                <c:pt idx="12">
                  <c:v>31689.580000000005</c:v>
                </c:pt>
                <c:pt idx="13">
                  <c:v>32329.649999999994</c:v>
                </c:pt>
                <c:pt idx="14">
                  <c:v>38671.979999999996</c:v>
                </c:pt>
                <c:pt idx="15">
                  <c:v>87192.85</c:v>
                </c:pt>
                <c:pt idx="16">
                  <c:v>104613.82999999999</c:v>
                </c:pt>
                <c:pt idx="17">
                  <c:v>199682.64999999985</c:v>
                </c:pt>
                <c:pt idx="18">
                  <c:v>401207.44999999995</c:v>
                </c:pt>
                <c:pt idx="19">
                  <c:v>540048.21</c:v>
                </c:pt>
                <c:pt idx="20">
                  <c:v>2881615.1267000004</c:v>
                </c:pt>
              </c:numCache>
            </c:numRef>
          </c:val>
          <c:extLst>
            <c:ext xmlns:c16="http://schemas.microsoft.com/office/drawing/2014/chart" uri="{C3380CC4-5D6E-409C-BE32-E72D297353CC}">
              <c16:uniqueId val="{00000000-11BF-4D7B-B722-D0B527714C42}"/>
            </c:ext>
          </c:extLst>
        </c:ser>
        <c:dLbls>
          <c:dLblPos val="outEnd"/>
          <c:showLegendKey val="0"/>
          <c:showVal val="1"/>
          <c:showCatName val="0"/>
          <c:showSerName val="0"/>
          <c:showPercent val="0"/>
          <c:showBubbleSize val="0"/>
        </c:dLbls>
        <c:gapWidth val="182"/>
        <c:axId val="1205496768"/>
        <c:axId val="1066441680"/>
      </c:barChart>
      <c:catAx>
        <c:axId val="120549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6441680"/>
        <c:crosses val="autoZero"/>
        <c:auto val="1"/>
        <c:lblAlgn val="ctr"/>
        <c:lblOffset val="100"/>
        <c:noMultiLvlLbl val="0"/>
      </c:catAx>
      <c:valAx>
        <c:axId val="1066441680"/>
        <c:scaling>
          <c:orientation val="minMax"/>
        </c:scaling>
        <c:delete val="1"/>
        <c:axPos val="b"/>
        <c:numFmt formatCode="&quot;$&quot;#,##0" sourceLinked="1"/>
        <c:majorTickMark val="none"/>
        <c:minorTickMark val="none"/>
        <c:tickLblPos val="nextTo"/>
        <c:crossAx val="1205496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4.png"/><Relationship Id="rId3" Type="http://schemas.openxmlformats.org/officeDocument/2006/relationships/hyperlink" Target="https://theodi.org/article/how-data-is-becoming-a-defining-asset-for-the-built-environment" TargetMode="External"/><Relationship Id="rId7" Type="http://schemas.openxmlformats.org/officeDocument/2006/relationships/chart" Target="../charts/chart4.xml"/><Relationship Id="rId12" Type="http://schemas.openxmlformats.org/officeDocument/2006/relationships/image" Target="../media/image3.svg"/><Relationship Id="rId2" Type="http://schemas.microsoft.com/office/2007/relationships/hdphoto" Target="../media/hdphoto1.wdp"/><Relationship Id="rId16" Type="http://schemas.openxmlformats.org/officeDocument/2006/relationships/image" Target="../media/image7.svg"/><Relationship Id="rId1" Type="http://schemas.openxmlformats.org/officeDocument/2006/relationships/image" Target="../media/image1.png"/><Relationship Id="rId6" Type="http://schemas.openxmlformats.org/officeDocument/2006/relationships/chart" Target="../charts/chart3.xml"/><Relationship Id="rId11" Type="http://schemas.openxmlformats.org/officeDocument/2006/relationships/image" Target="../media/image2.png"/><Relationship Id="rId5" Type="http://schemas.openxmlformats.org/officeDocument/2006/relationships/chart" Target="../charts/chart2.xml"/><Relationship Id="rId15" Type="http://schemas.openxmlformats.org/officeDocument/2006/relationships/image" Target="../media/image6.png"/><Relationship Id="rId10" Type="http://schemas.openxmlformats.org/officeDocument/2006/relationships/chart" Target="../charts/chart7.xml"/><Relationship Id="rId4" Type="http://schemas.openxmlformats.org/officeDocument/2006/relationships/chart" Target="../charts/chart1.xml"/><Relationship Id="rId9" Type="http://schemas.openxmlformats.org/officeDocument/2006/relationships/chart" Target="../charts/chart6.xml"/><Relationship Id="rId14" Type="http://schemas.openxmlformats.org/officeDocument/2006/relationships/image" Target="../media/image5.sv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xdr:rowOff>
    </xdr:from>
    <xdr:to>
      <xdr:col>51</xdr:col>
      <xdr:colOff>0</xdr:colOff>
      <xdr:row>55</xdr:row>
      <xdr:rowOff>76200</xdr:rowOff>
    </xdr:to>
    <xdr:pic>
      <xdr:nvPicPr>
        <xdr:cNvPr id="2" name="Picture 1">
          <a:extLst>
            <a:ext uri="{FF2B5EF4-FFF2-40B4-BE49-F238E27FC236}">
              <a16:creationId xmlns:a16="http://schemas.microsoft.com/office/drawing/2014/main" id="{4722C080-54FB-47D3-AABF-8D69B5E68C1B}"/>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0" y="571499"/>
          <a:ext cx="31089600" cy="9982201"/>
        </a:xfrm>
        <a:prstGeom prst="rect">
          <a:avLst/>
        </a:prstGeom>
      </xdr:spPr>
    </xdr:pic>
    <xdr:clientData/>
  </xdr:twoCellAnchor>
  <xdr:twoCellAnchor>
    <xdr:from>
      <xdr:col>0</xdr:col>
      <xdr:colOff>109730</xdr:colOff>
      <xdr:row>3</xdr:row>
      <xdr:rowOff>8550</xdr:rowOff>
    </xdr:from>
    <xdr:to>
      <xdr:col>50</xdr:col>
      <xdr:colOff>477644</xdr:colOff>
      <xdr:row>53</xdr:row>
      <xdr:rowOff>8550</xdr:rowOff>
    </xdr:to>
    <xdr:sp macro="" textlink="">
      <xdr:nvSpPr>
        <xdr:cNvPr id="3" name="Freeform: Shape 2">
          <a:extLst>
            <a:ext uri="{FF2B5EF4-FFF2-40B4-BE49-F238E27FC236}">
              <a16:creationId xmlns:a16="http://schemas.microsoft.com/office/drawing/2014/main" id="{F593B0EC-ECE7-4D0F-9773-801531FE8342}"/>
            </a:ext>
          </a:extLst>
        </xdr:cNvPr>
        <xdr:cNvSpPr/>
      </xdr:nvSpPr>
      <xdr:spPr>
        <a:xfrm>
          <a:off x="109730" y="580050"/>
          <a:ext cx="30847914" cy="9525000"/>
        </a:xfrm>
        <a:custGeom>
          <a:avLst/>
          <a:gdLst>
            <a:gd name="connsiteX0" fmla="*/ 8319704 w 11443062"/>
            <a:gd name="connsiteY0" fmla="*/ 2873829 h 5715503"/>
            <a:gd name="connsiteX1" fmla="*/ 11443062 w 11443062"/>
            <a:gd name="connsiteY1" fmla="*/ 2873829 h 5715503"/>
            <a:gd name="connsiteX2" fmla="*/ 11443062 w 11443062"/>
            <a:gd name="connsiteY2" fmla="*/ 5715503 h 5715503"/>
            <a:gd name="connsiteX3" fmla="*/ 8319704 w 11443062"/>
            <a:gd name="connsiteY3" fmla="*/ 5715503 h 5715503"/>
            <a:gd name="connsiteX4" fmla="*/ 5184954 w 11443062"/>
            <a:gd name="connsiteY4" fmla="*/ 2873829 h 5715503"/>
            <a:gd name="connsiteX5" fmla="*/ 8189076 w 11443062"/>
            <a:gd name="connsiteY5" fmla="*/ 2873829 h 5715503"/>
            <a:gd name="connsiteX6" fmla="*/ 8189076 w 11443062"/>
            <a:gd name="connsiteY6" fmla="*/ 5715503 h 5715503"/>
            <a:gd name="connsiteX7" fmla="*/ 5184954 w 11443062"/>
            <a:gd name="connsiteY7" fmla="*/ 5715503 h 5715503"/>
            <a:gd name="connsiteX8" fmla="*/ 0 w 11443062"/>
            <a:gd name="connsiteY8" fmla="*/ 2873829 h 5715503"/>
            <a:gd name="connsiteX9" fmla="*/ 5054325 w 11443062"/>
            <a:gd name="connsiteY9" fmla="*/ 2873829 h 5715503"/>
            <a:gd name="connsiteX10" fmla="*/ 5054325 w 11443062"/>
            <a:gd name="connsiteY10" fmla="*/ 5715503 h 5715503"/>
            <a:gd name="connsiteX11" fmla="*/ 0 w 11443062"/>
            <a:gd name="connsiteY11" fmla="*/ 5715503 h 5715503"/>
            <a:gd name="connsiteX12" fmla="*/ 0 w 11443062"/>
            <a:gd name="connsiteY12" fmla="*/ 1439750 h 5715503"/>
            <a:gd name="connsiteX13" fmla="*/ 2088383 w 11443062"/>
            <a:gd name="connsiteY13" fmla="*/ 1439750 h 5715503"/>
            <a:gd name="connsiteX14" fmla="*/ 2088383 w 11443062"/>
            <a:gd name="connsiteY14" fmla="*/ 2743200 h 5715503"/>
            <a:gd name="connsiteX15" fmla="*/ 0 w 11443062"/>
            <a:gd name="connsiteY15" fmla="*/ 2743200 h 5715503"/>
            <a:gd name="connsiteX16" fmla="*/ 5184954 w 11443062"/>
            <a:gd name="connsiteY16" fmla="*/ 0 h 5715503"/>
            <a:gd name="connsiteX17" fmla="*/ 11443062 w 11443062"/>
            <a:gd name="connsiteY17" fmla="*/ 0 h 5715503"/>
            <a:gd name="connsiteX18" fmla="*/ 11443062 w 11443062"/>
            <a:gd name="connsiteY18" fmla="*/ 2743200 h 5715503"/>
            <a:gd name="connsiteX19" fmla="*/ 5184954 w 11443062"/>
            <a:gd name="connsiteY19" fmla="*/ 2743200 h 5715503"/>
            <a:gd name="connsiteX20" fmla="*/ 2219012 w 11443062"/>
            <a:gd name="connsiteY20" fmla="*/ 0 h 5715503"/>
            <a:gd name="connsiteX21" fmla="*/ 5054325 w 11443062"/>
            <a:gd name="connsiteY21" fmla="*/ 0 h 5715503"/>
            <a:gd name="connsiteX22" fmla="*/ 5054325 w 11443062"/>
            <a:gd name="connsiteY22" fmla="*/ 2743200 h 5715503"/>
            <a:gd name="connsiteX23" fmla="*/ 2219012 w 11443062"/>
            <a:gd name="connsiteY23" fmla="*/ 2743200 h 5715503"/>
            <a:gd name="connsiteX24" fmla="*/ 0 w 11443062"/>
            <a:gd name="connsiteY24" fmla="*/ 0 h 5715503"/>
            <a:gd name="connsiteX25" fmla="*/ 2088383 w 11443062"/>
            <a:gd name="connsiteY25" fmla="*/ 0 h 5715503"/>
            <a:gd name="connsiteX26" fmla="*/ 2088383 w 11443062"/>
            <a:gd name="connsiteY26" fmla="*/ 1309121 h 5715503"/>
            <a:gd name="connsiteX27" fmla="*/ 0 w 11443062"/>
            <a:gd name="connsiteY27" fmla="*/ 1309121 h 571550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11443062" h="5715503">
              <a:moveTo>
                <a:pt x="8319704" y="2873829"/>
              </a:moveTo>
              <a:lnTo>
                <a:pt x="11443062" y="2873829"/>
              </a:lnTo>
              <a:lnTo>
                <a:pt x="11443062" y="5715503"/>
              </a:lnTo>
              <a:lnTo>
                <a:pt x="8319704" y="5715503"/>
              </a:lnTo>
              <a:close/>
              <a:moveTo>
                <a:pt x="5184954" y="2873829"/>
              </a:moveTo>
              <a:lnTo>
                <a:pt x="8189076" y="2873829"/>
              </a:lnTo>
              <a:lnTo>
                <a:pt x="8189076" y="5715503"/>
              </a:lnTo>
              <a:lnTo>
                <a:pt x="5184954" y="5715503"/>
              </a:lnTo>
              <a:close/>
              <a:moveTo>
                <a:pt x="0" y="2873829"/>
              </a:moveTo>
              <a:lnTo>
                <a:pt x="5054325" y="2873829"/>
              </a:lnTo>
              <a:lnTo>
                <a:pt x="5054325" y="5715503"/>
              </a:lnTo>
              <a:lnTo>
                <a:pt x="0" y="5715503"/>
              </a:lnTo>
              <a:close/>
              <a:moveTo>
                <a:pt x="0" y="1439750"/>
              </a:moveTo>
              <a:lnTo>
                <a:pt x="2088383" y="1439750"/>
              </a:lnTo>
              <a:lnTo>
                <a:pt x="2088383" y="2743200"/>
              </a:lnTo>
              <a:lnTo>
                <a:pt x="0" y="2743200"/>
              </a:lnTo>
              <a:close/>
              <a:moveTo>
                <a:pt x="5184954" y="0"/>
              </a:moveTo>
              <a:lnTo>
                <a:pt x="11443062" y="0"/>
              </a:lnTo>
              <a:lnTo>
                <a:pt x="11443062" y="2743200"/>
              </a:lnTo>
              <a:lnTo>
                <a:pt x="5184954" y="2743200"/>
              </a:lnTo>
              <a:close/>
              <a:moveTo>
                <a:pt x="2219012" y="0"/>
              </a:moveTo>
              <a:lnTo>
                <a:pt x="5054325" y="0"/>
              </a:lnTo>
              <a:lnTo>
                <a:pt x="5054325" y="2743200"/>
              </a:lnTo>
              <a:lnTo>
                <a:pt x="2219012" y="2743200"/>
              </a:lnTo>
              <a:close/>
              <a:moveTo>
                <a:pt x="0" y="0"/>
              </a:moveTo>
              <a:lnTo>
                <a:pt x="2088383" y="0"/>
              </a:lnTo>
              <a:lnTo>
                <a:pt x="2088383" y="1309121"/>
              </a:lnTo>
              <a:lnTo>
                <a:pt x="0" y="1309121"/>
              </a:lnTo>
              <a:close/>
            </a:path>
          </a:pathLst>
        </a:custGeom>
        <a:solidFill>
          <a:schemeClr val="bg1">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15240</xdr:colOff>
      <xdr:row>0</xdr:row>
      <xdr:rowOff>30481</xdr:rowOff>
    </xdr:from>
    <xdr:to>
      <xdr:col>51</xdr:col>
      <xdr:colOff>15240</xdr:colOff>
      <xdr:row>3</xdr:row>
      <xdr:rowOff>0</xdr:rowOff>
    </xdr:to>
    <xdr:sp macro="" textlink="">
      <xdr:nvSpPr>
        <xdr:cNvPr id="4" name="Rectangle 3">
          <a:extLst>
            <a:ext uri="{FF2B5EF4-FFF2-40B4-BE49-F238E27FC236}">
              <a16:creationId xmlns:a16="http://schemas.microsoft.com/office/drawing/2014/main" id="{265731F5-C133-414F-BCFA-FD8F93B79680}"/>
            </a:ext>
          </a:extLst>
        </xdr:cNvPr>
        <xdr:cNvSpPr/>
      </xdr:nvSpPr>
      <xdr:spPr>
        <a:xfrm>
          <a:off x="15240" y="30481"/>
          <a:ext cx="2804160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 Dashboard </a:t>
          </a:r>
        </a:p>
      </xdr:txBody>
    </xdr:sp>
    <xdr:clientData/>
  </xdr:twoCellAnchor>
  <xdr:twoCellAnchor>
    <xdr:from>
      <xdr:col>0</xdr:col>
      <xdr:colOff>15240</xdr:colOff>
      <xdr:row>53</xdr:row>
      <xdr:rowOff>152400</xdr:rowOff>
    </xdr:from>
    <xdr:to>
      <xdr:col>51</xdr:col>
      <xdr:colOff>45720</xdr:colOff>
      <xdr:row>55</xdr:row>
      <xdr:rowOff>152400</xdr:rowOff>
    </xdr:to>
    <xdr:sp macro="" textlink="">
      <xdr:nvSpPr>
        <xdr:cNvPr id="5" name="Rectangle 4">
          <a:extLst>
            <a:ext uri="{FF2B5EF4-FFF2-40B4-BE49-F238E27FC236}">
              <a16:creationId xmlns:a16="http://schemas.microsoft.com/office/drawing/2014/main" id="{AF1798CD-B39A-49ED-B4D1-235D8B861FBE}"/>
            </a:ext>
          </a:extLst>
        </xdr:cNvPr>
        <xdr:cNvSpPr/>
      </xdr:nvSpPr>
      <xdr:spPr>
        <a:xfrm>
          <a:off x="15240" y="9662160"/>
          <a:ext cx="28072080" cy="3657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103909</xdr:colOff>
      <xdr:row>21</xdr:row>
      <xdr:rowOff>-1</xdr:rowOff>
    </xdr:from>
    <xdr:to>
      <xdr:col>23</xdr:col>
      <xdr:colOff>363682</xdr:colOff>
      <xdr:row>40</xdr:row>
      <xdr:rowOff>126353</xdr:rowOff>
    </xdr:to>
    <xdr:graphicFrame macro="">
      <xdr:nvGraphicFramePr>
        <xdr:cNvPr id="6" name="Chart 5">
          <a:extLst>
            <a:ext uri="{FF2B5EF4-FFF2-40B4-BE49-F238E27FC236}">
              <a16:creationId xmlns:a16="http://schemas.microsoft.com/office/drawing/2014/main" id="{41653339-B160-4721-B3A1-EF0440DE7E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523091</xdr:colOff>
      <xdr:row>20</xdr:row>
      <xdr:rowOff>68619</xdr:rowOff>
    </xdr:from>
    <xdr:to>
      <xdr:col>17</xdr:col>
      <xdr:colOff>515294</xdr:colOff>
      <xdr:row>21</xdr:row>
      <xdr:rowOff>197033</xdr:rowOff>
    </xdr:to>
    <xdr:sp macro="" textlink="">
      <xdr:nvSpPr>
        <xdr:cNvPr id="10" name="Flowchart: Alternate Process 9">
          <a:extLst>
            <a:ext uri="{FF2B5EF4-FFF2-40B4-BE49-F238E27FC236}">
              <a16:creationId xmlns:a16="http://schemas.microsoft.com/office/drawing/2014/main" id="{D742E743-C9DB-4069-9AA6-190B3C6DE0EC}"/>
            </a:ext>
          </a:extLst>
        </xdr:cNvPr>
        <xdr:cNvSpPr/>
      </xdr:nvSpPr>
      <xdr:spPr>
        <a:xfrm>
          <a:off x="11465411" y="3832899"/>
          <a:ext cx="1333323" cy="326534"/>
        </a:xfrm>
        <a:prstGeom prst="flowChartAlternateProcess">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a:solidFill>
                <a:sysClr val="windowText" lastClr="000000"/>
              </a:solidFill>
            </a:rPr>
            <a:t> Investment</a:t>
          </a:r>
          <a:r>
            <a:rPr lang="en-US" sz="1100"/>
            <a:t> </a:t>
          </a:r>
        </a:p>
      </xdr:txBody>
    </xdr:sp>
    <xdr:clientData/>
  </xdr:twoCellAnchor>
  <xdr:twoCellAnchor>
    <xdr:from>
      <xdr:col>0</xdr:col>
      <xdr:colOff>244933</xdr:colOff>
      <xdr:row>21</xdr:row>
      <xdr:rowOff>149678</xdr:rowOff>
    </xdr:from>
    <xdr:to>
      <xdr:col>3</xdr:col>
      <xdr:colOff>571505</xdr:colOff>
      <xdr:row>40</xdr:row>
      <xdr:rowOff>40821</xdr:rowOff>
    </xdr:to>
    <xdr:graphicFrame macro="">
      <xdr:nvGraphicFramePr>
        <xdr:cNvPr id="11" name="Chart 10">
          <a:extLst>
            <a:ext uri="{FF2B5EF4-FFF2-40B4-BE49-F238E27FC236}">
              <a16:creationId xmlns:a16="http://schemas.microsoft.com/office/drawing/2014/main" id="{3AFC71FF-34D2-4BAE-BF8D-178C94CA3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533940</xdr:colOff>
      <xdr:row>8</xdr:row>
      <xdr:rowOff>170340</xdr:rowOff>
    </xdr:from>
    <xdr:to>
      <xdr:col>6</xdr:col>
      <xdr:colOff>525307</xdr:colOff>
      <xdr:row>12</xdr:row>
      <xdr:rowOff>58781</xdr:rowOff>
    </xdr:to>
    <xdr:sp macro="" textlink="">
      <xdr:nvSpPr>
        <xdr:cNvPr id="24" name="TextBox 23">
          <a:extLst>
            <a:ext uri="{FF2B5EF4-FFF2-40B4-BE49-F238E27FC236}">
              <a16:creationId xmlns:a16="http://schemas.microsoft.com/office/drawing/2014/main" id="{A72DF5C1-4ACB-5AA4-06C6-4FB5A29CD108}"/>
            </a:ext>
          </a:extLst>
        </xdr:cNvPr>
        <xdr:cNvSpPr txBox="1"/>
      </xdr:nvSpPr>
      <xdr:spPr>
        <a:xfrm>
          <a:off x="1753140" y="1694340"/>
          <a:ext cx="2429767" cy="6504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baseline="0">
              <a:solidFill>
                <a:sysClr val="windowText" lastClr="000000"/>
              </a:solidFill>
            </a:rPr>
            <a:t>TOTAL COST</a:t>
          </a:r>
          <a:endParaRPr lang="en-US" sz="2800" b="1">
            <a:solidFill>
              <a:sysClr val="windowText" lastClr="000000"/>
            </a:solidFill>
          </a:endParaRPr>
        </a:p>
      </xdr:txBody>
    </xdr:sp>
    <xdr:clientData/>
  </xdr:twoCellAnchor>
  <xdr:twoCellAnchor>
    <xdr:from>
      <xdr:col>3</xdr:col>
      <xdr:colOff>280541</xdr:colOff>
      <xdr:row>5</xdr:row>
      <xdr:rowOff>152423</xdr:rowOff>
    </xdr:from>
    <xdr:to>
      <xdr:col>6</xdr:col>
      <xdr:colOff>142781</xdr:colOff>
      <xdr:row>8</xdr:row>
      <xdr:rowOff>125770</xdr:rowOff>
    </xdr:to>
    <xdr:sp macro="" textlink="'Total Pjt'!F2">
      <xdr:nvSpPr>
        <xdr:cNvPr id="30" name="TextBox 29">
          <a:extLst>
            <a:ext uri="{FF2B5EF4-FFF2-40B4-BE49-F238E27FC236}">
              <a16:creationId xmlns:a16="http://schemas.microsoft.com/office/drawing/2014/main" id="{E7BAEA73-CC9B-C76D-3726-10C1BECD1F9F}"/>
            </a:ext>
          </a:extLst>
        </xdr:cNvPr>
        <xdr:cNvSpPr txBox="1"/>
      </xdr:nvSpPr>
      <xdr:spPr>
        <a:xfrm>
          <a:off x="2109341" y="1104923"/>
          <a:ext cx="1691040" cy="544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23CC5A1-AE22-4F01-BCAF-2844884A3DB5}" type="TxLink">
            <a:rPr lang="en-US" sz="2800" b="1" i="0" u="none" strike="noStrike">
              <a:solidFill>
                <a:srgbClr val="000000"/>
              </a:solidFill>
              <a:latin typeface="Calibri"/>
              <a:ea typeface="Calibri"/>
              <a:cs typeface="Calibri"/>
            </a:rPr>
            <a:pPr algn="ctr"/>
            <a:t>333</a:t>
          </a:fld>
          <a:endParaRPr lang="en-US" sz="19900" b="1">
            <a:solidFill>
              <a:sysClr val="windowText" lastClr="000000"/>
            </a:solidFill>
          </a:endParaRPr>
        </a:p>
      </xdr:txBody>
    </xdr:sp>
    <xdr:clientData/>
  </xdr:twoCellAnchor>
  <xdr:twoCellAnchor>
    <xdr:from>
      <xdr:col>2</xdr:col>
      <xdr:colOff>224790</xdr:colOff>
      <xdr:row>3</xdr:row>
      <xdr:rowOff>39711</xdr:rowOff>
    </xdr:from>
    <xdr:to>
      <xdr:col>7</xdr:col>
      <xdr:colOff>361950</xdr:colOff>
      <xdr:row>6</xdr:row>
      <xdr:rowOff>111032</xdr:rowOff>
    </xdr:to>
    <xdr:sp macro="" textlink="">
      <xdr:nvSpPr>
        <xdr:cNvPr id="16" name="TextBox 15">
          <a:extLst>
            <a:ext uri="{FF2B5EF4-FFF2-40B4-BE49-F238E27FC236}">
              <a16:creationId xmlns:a16="http://schemas.microsoft.com/office/drawing/2014/main" id="{CEBED094-C1BD-4D0E-BB62-E026CD788B1D}"/>
            </a:ext>
          </a:extLst>
        </xdr:cNvPr>
        <xdr:cNvSpPr txBox="1"/>
      </xdr:nvSpPr>
      <xdr:spPr>
        <a:xfrm>
          <a:off x="1443990" y="611211"/>
          <a:ext cx="3185160" cy="642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solidFill>
                <a:sysClr val="windowText" lastClr="000000"/>
              </a:solidFill>
            </a:rPr>
            <a:t>TOTAL PROJECTS</a:t>
          </a:r>
        </a:p>
      </xdr:txBody>
    </xdr:sp>
    <xdr:clientData/>
  </xdr:twoCellAnchor>
  <xdr:twoCellAnchor>
    <xdr:from>
      <xdr:col>2</xdr:col>
      <xdr:colOff>563599</xdr:colOff>
      <xdr:row>10</xdr:row>
      <xdr:rowOff>149315</xdr:rowOff>
    </xdr:from>
    <xdr:to>
      <xdr:col>6</xdr:col>
      <xdr:colOff>422651</xdr:colOff>
      <xdr:row>14</xdr:row>
      <xdr:rowOff>124729</xdr:rowOff>
    </xdr:to>
    <xdr:sp macro="" textlink="'total cost'!$A$4">
      <xdr:nvSpPr>
        <xdr:cNvPr id="17" name="TextBox 16">
          <a:extLst>
            <a:ext uri="{FF2B5EF4-FFF2-40B4-BE49-F238E27FC236}">
              <a16:creationId xmlns:a16="http://schemas.microsoft.com/office/drawing/2014/main" id="{8544EDF4-E5AA-45AB-B1BA-0D29E9CDDFA4}"/>
            </a:ext>
          </a:extLst>
        </xdr:cNvPr>
        <xdr:cNvSpPr txBox="1"/>
      </xdr:nvSpPr>
      <xdr:spPr>
        <a:xfrm>
          <a:off x="1782799" y="2054315"/>
          <a:ext cx="2297452" cy="737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663D6E-511F-405A-B787-A4E9DD971221}" type="TxLink">
            <a:rPr lang="en-US" sz="2400" b="1" i="0" u="none" strike="noStrike">
              <a:solidFill>
                <a:srgbClr val="000000"/>
              </a:solidFill>
              <a:latin typeface="Calibri"/>
              <a:ea typeface="Calibri"/>
              <a:cs typeface="Calibri"/>
            </a:rPr>
            <a:pPr algn="ctr"/>
            <a:t>$4,429,509</a:t>
          </a:fld>
          <a:endParaRPr lang="en-US" sz="19900" b="1">
            <a:solidFill>
              <a:sysClr val="windowText" lastClr="000000"/>
            </a:solidFill>
          </a:endParaRPr>
        </a:p>
      </xdr:txBody>
    </xdr:sp>
    <xdr:clientData/>
  </xdr:twoCellAnchor>
  <xdr:twoCellAnchor>
    <xdr:from>
      <xdr:col>36</xdr:col>
      <xdr:colOff>390525</xdr:colOff>
      <xdr:row>29</xdr:row>
      <xdr:rowOff>91440</xdr:rowOff>
    </xdr:from>
    <xdr:to>
      <xdr:col>42</xdr:col>
      <xdr:colOff>527685</xdr:colOff>
      <xdr:row>50</xdr:row>
      <xdr:rowOff>152400</xdr:rowOff>
    </xdr:to>
    <xdr:graphicFrame macro="">
      <xdr:nvGraphicFramePr>
        <xdr:cNvPr id="22" name="Chart 21">
          <a:extLst>
            <a:ext uri="{FF2B5EF4-FFF2-40B4-BE49-F238E27FC236}">
              <a16:creationId xmlns:a16="http://schemas.microsoft.com/office/drawing/2014/main" id="{C61E177F-2311-405A-95A7-936DB0F100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213360</xdr:colOff>
      <xdr:row>15</xdr:row>
      <xdr:rowOff>141946</xdr:rowOff>
    </xdr:from>
    <xdr:to>
      <xdr:col>14</xdr:col>
      <xdr:colOff>205740</xdr:colOff>
      <xdr:row>26</xdr:row>
      <xdr:rowOff>91440</xdr:rowOff>
    </xdr:to>
    <mc:AlternateContent xmlns:mc="http://schemas.openxmlformats.org/markup-compatibility/2006" xmlns:a14="http://schemas.microsoft.com/office/drawing/2010/main">
      <mc:Choice Requires="a14">
        <xdr:graphicFrame macro="">
          <xdr:nvGraphicFramePr>
            <xdr:cNvPr id="27" name="Name 2">
              <a:extLst>
                <a:ext uri="{FF2B5EF4-FFF2-40B4-BE49-F238E27FC236}">
                  <a16:creationId xmlns:a16="http://schemas.microsoft.com/office/drawing/2014/main" id="{935395C5-B184-2A49-2041-BD84A23EBCCE}"/>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6309360" y="2999446"/>
              <a:ext cx="2423160" cy="2041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40</xdr:col>
      <xdr:colOff>19050</xdr:colOff>
      <xdr:row>3</xdr:row>
      <xdr:rowOff>140902</xdr:rowOff>
    </xdr:from>
    <xdr:to>
      <xdr:col>50</xdr:col>
      <xdr:colOff>217170</xdr:colOff>
      <xdr:row>25</xdr:row>
      <xdr:rowOff>45720</xdr:rowOff>
    </xdr:to>
    <xdr:graphicFrame macro="">
      <xdr:nvGraphicFramePr>
        <xdr:cNvPr id="7" name="Chart 6">
          <a:extLst>
            <a:ext uri="{FF2B5EF4-FFF2-40B4-BE49-F238E27FC236}">
              <a16:creationId xmlns:a16="http://schemas.microsoft.com/office/drawing/2014/main" id="{5BD08632-CA24-4434-A2A8-65D87ED4B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33</xdr:col>
      <xdr:colOff>121227</xdr:colOff>
      <xdr:row>38</xdr:row>
      <xdr:rowOff>168910</xdr:rowOff>
    </xdr:from>
    <xdr:to>
      <xdr:col>35</xdr:col>
      <xdr:colOff>550372</xdr:colOff>
      <xdr:row>51</xdr:row>
      <xdr:rowOff>148590</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0D51456C-97B0-0EA4-1D26-4DB0E28E4B3E}"/>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20015171" y="7407910"/>
              <a:ext cx="1568479" cy="2456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285750</xdr:colOff>
      <xdr:row>29</xdr:row>
      <xdr:rowOff>30480</xdr:rowOff>
    </xdr:from>
    <xdr:to>
      <xdr:col>22</xdr:col>
      <xdr:colOff>7620</xdr:colOff>
      <xdr:row>52</xdr:row>
      <xdr:rowOff>137160</xdr:rowOff>
    </xdr:to>
    <xdr:graphicFrame macro="">
      <xdr:nvGraphicFramePr>
        <xdr:cNvPr id="12" name="Chart 11">
          <a:extLst>
            <a:ext uri="{FF2B5EF4-FFF2-40B4-BE49-F238E27FC236}">
              <a16:creationId xmlns:a16="http://schemas.microsoft.com/office/drawing/2014/main" id="{D25972A7-DD7A-43DF-9E8E-7A7CB13DD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42</xdr:col>
      <xdr:colOff>19050</xdr:colOff>
      <xdr:row>29</xdr:row>
      <xdr:rowOff>33499</xdr:rowOff>
    </xdr:from>
    <xdr:to>
      <xdr:col>50</xdr:col>
      <xdr:colOff>324756</xdr:colOff>
      <xdr:row>51</xdr:row>
      <xdr:rowOff>135010</xdr:rowOff>
    </xdr:to>
    <xdr:graphicFrame macro="">
      <xdr:nvGraphicFramePr>
        <xdr:cNvPr id="13" name="Chart 12">
          <a:extLst>
            <a:ext uri="{FF2B5EF4-FFF2-40B4-BE49-F238E27FC236}">
              <a16:creationId xmlns:a16="http://schemas.microsoft.com/office/drawing/2014/main" id="{06EC4075-D92B-4A56-844E-E9991E1700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350519</xdr:colOff>
      <xdr:row>28</xdr:row>
      <xdr:rowOff>127000</xdr:rowOff>
    </xdr:from>
    <xdr:to>
      <xdr:col>11</xdr:col>
      <xdr:colOff>76200</xdr:colOff>
      <xdr:row>52</xdr:row>
      <xdr:rowOff>152400</xdr:rowOff>
    </xdr:to>
    <xdr:graphicFrame macro="">
      <xdr:nvGraphicFramePr>
        <xdr:cNvPr id="14" name="Chart 13">
          <a:extLst>
            <a:ext uri="{FF2B5EF4-FFF2-40B4-BE49-F238E27FC236}">
              <a16:creationId xmlns:a16="http://schemas.microsoft.com/office/drawing/2014/main" id="{6BFEC5FD-D085-4D65-B7B8-6724ABE52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113631</xdr:colOff>
      <xdr:row>4</xdr:row>
      <xdr:rowOff>160151</xdr:rowOff>
    </xdr:from>
    <xdr:to>
      <xdr:col>28</xdr:col>
      <xdr:colOff>429126</xdr:colOff>
      <xdr:row>9</xdr:row>
      <xdr:rowOff>160151</xdr:rowOff>
    </xdr:to>
    <xdr:sp macro="" textlink="">
      <xdr:nvSpPr>
        <xdr:cNvPr id="23" name="TextBox 22">
          <a:extLst>
            <a:ext uri="{FF2B5EF4-FFF2-40B4-BE49-F238E27FC236}">
              <a16:creationId xmlns:a16="http://schemas.microsoft.com/office/drawing/2014/main" id="{A026C314-D8D9-5883-79F2-A35C64297D55}"/>
            </a:ext>
          </a:extLst>
        </xdr:cNvPr>
        <xdr:cNvSpPr txBox="1"/>
      </xdr:nvSpPr>
      <xdr:spPr>
        <a:xfrm>
          <a:off x="14744031" y="922151"/>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Maximo PR</a:t>
          </a:r>
          <a:endParaRPr lang="en-US" sz="2400" b="1"/>
        </a:p>
      </xdr:txBody>
    </xdr:sp>
    <xdr:clientData/>
  </xdr:twoCellAnchor>
  <xdr:twoCellAnchor>
    <xdr:from>
      <xdr:col>29</xdr:col>
      <xdr:colOff>240899</xdr:colOff>
      <xdr:row>4</xdr:row>
      <xdr:rowOff>174672</xdr:rowOff>
    </xdr:from>
    <xdr:to>
      <xdr:col>33</xdr:col>
      <xdr:colOff>556394</xdr:colOff>
      <xdr:row>9</xdr:row>
      <xdr:rowOff>174672</xdr:rowOff>
    </xdr:to>
    <xdr:sp macro="" textlink="">
      <xdr:nvSpPr>
        <xdr:cNvPr id="26" name="TextBox 25">
          <a:extLst>
            <a:ext uri="{FF2B5EF4-FFF2-40B4-BE49-F238E27FC236}">
              <a16:creationId xmlns:a16="http://schemas.microsoft.com/office/drawing/2014/main" id="{C0DBC426-8EA2-4FB7-90D4-BD87242C0A4E}"/>
            </a:ext>
          </a:extLst>
        </xdr:cNvPr>
        <xdr:cNvSpPr txBox="1"/>
      </xdr:nvSpPr>
      <xdr:spPr>
        <a:xfrm>
          <a:off x="17919299" y="936672"/>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Fabrication PR</a:t>
          </a:r>
        </a:p>
      </xdr:txBody>
    </xdr:sp>
    <xdr:clientData/>
  </xdr:twoCellAnchor>
  <xdr:twoCellAnchor>
    <xdr:from>
      <xdr:col>34</xdr:col>
      <xdr:colOff>324318</xdr:colOff>
      <xdr:row>4</xdr:row>
      <xdr:rowOff>167800</xdr:rowOff>
    </xdr:from>
    <xdr:to>
      <xdr:col>39</xdr:col>
      <xdr:colOff>30213</xdr:colOff>
      <xdr:row>9</xdr:row>
      <xdr:rowOff>167800</xdr:rowOff>
    </xdr:to>
    <xdr:sp macro="" textlink="">
      <xdr:nvSpPr>
        <xdr:cNvPr id="28" name="TextBox 27">
          <a:extLst>
            <a:ext uri="{FF2B5EF4-FFF2-40B4-BE49-F238E27FC236}">
              <a16:creationId xmlns:a16="http://schemas.microsoft.com/office/drawing/2014/main" id="{B3D82CE2-D7BD-41B0-83F1-3468A3358E93}"/>
            </a:ext>
          </a:extLst>
        </xdr:cNvPr>
        <xdr:cNvSpPr txBox="1"/>
      </xdr:nvSpPr>
      <xdr:spPr>
        <a:xfrm>
          <a:off x="21050718" y="929800"/>
          <a:ext cx="2753895" cy="95250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 Subcon PR</a:t>
          </a:r>
        </a:p>
      </xdr:txBody>
    </xdr:sp>
    <xdr:clientData/>
  </xdr:twoCellAnchor>
  <xdr:twoCellAnchor>
    <xdr:from>
      <xdr:col>25</xdr:col>
      <xdr:colOff>204534</xdr:colOff>
      <xdr:row>10</xdr:row>
      <xdr:rowOff>43580</xdr:rowOff>
    </xdr:from>
    <xdr:to>
      <xdr:col>27</xdr:col>
      <xdr:colOff>521526</xdr:colOff>
      <xdr:row>14</xdr:row>
      <xdr:rowOff>107588</xdr:rowOff>
    </xdr:to>
    <xdr:sp macro="" textlink="mx_pr!G3">
      <xdr:nvSpPr>
        <xdr:cNvPr id="29" name="TextBox 28">
          <a:extLst>
            <a:ext uri="{FF2B5EF4-FFF2-40B4-BE49-F238E27FC236}">
              <a16:creationId xmlns:a16="http://schemas.microsoft.com/office/drawing/2014/main" id="{2F0D577B-09F9-44E6-8DB5-D6AE5703E842}"/>
            </a:ext>
          </a:extLst>
        </xdr:cNvPr>
        <xdr:cNvSpPr txBox="1"/>
      </xdr:nvSpPr>
      <xdr:spPr>
        <a:xfrm>
          <a:off x="15444534" y="1948580"/>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4631BB-7D3F-423E-952C-0C07298B81C5}" type="TxLink">
            <a:rPr lang="en-US" sz="2800" b="0" i="0" u="none" strike="noStrike">
              <a:solidFill>
                <a:srgbClr val="000000"/>
              </a:solidFill>
              <a:latin typeface="Calibri"/>
              <a:ea typeface="Calibri"/>
              <a:cs typeface="Calibri"/>
            </a:rPr>
            <a:pPr algn="ctr"/>
            <a:t>1506</a:t>
          </a:fld>
          <a:endParaRPr lang="en-US" sz="2800"/>
        </a:p>
      </xdr:txBody>
    </xdr:sp>
    <xdr:clientData/>
  </xdr:twoCellAnchor>
  <xdr:twoCellAnchor>
    <xdr:from>
      <xdr:col>30</xdr:col>
      <xdr:colOff>150793</xdr:colOff>
      <xdr:row>10</xdr:row>
      <xdr:rowOff>41441</xdr:rowOff>
    </xdr:from>
    <xdr:to>
      <xdr:col>32</xdr:col>
      <xdr:colOff>467785</xdr:colOff>
      <xdr:row>14</xdr:row>
      <xdr:rowOff>105449</xdr:rowOff>
    </xdr:to>
    <xdr:sp macro="" textlink="fab_pr!G3">
      <xdr:nvSpPr>
        <xdr:cNvPr id="31" name="TextBox 30">
          <a:extLst>
            <a:ext uri="{FF2B5EF4-FFF2-40B4-BE49-F238E27FC236}">
              <a16:creationId xmlns:a16="http://schemas.microsoft.com/office/drawing/2014/main" id="{7542FA4D-A4E6-48B4-9BB4-3C483B8260AE}"/>
            </a:ext>
          </a:extLst>
        </xdr:cNvPr>
        <xdr:cNvSpPr txBox="1"/>
      </xdr:nvSpPr>
      <xdr:spPr>
        <a:xfrm>
          <a:off x="18438793" y="194644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9C05D04-B746-4D80-871B-6A39CE4B393C}" type="TxLink">
            <a:rPr lang="en-US" sz="2800" b="0" i="0" u="none" strike="noStrike">
              <a:solidFill>
                <a:srgbClr val="000000"/>
              </a:solidFill>
              <a:latin typeface="Calibri"/>
              <a:ea typeface="Calibri"/>
              <a:cs typeface="Calibri"/>
            </a:rPr>
            <a:pPr algn="ctr"/>
            <a:t>89</a:t>
          </a:fld>
          <a:endParaRPr lang="en-US" sz="2800"/>
        </a:p>
      </xdr:txBody>
    </xdr:sp>
    <xdr:clientData/>
  </xdr:twoCellAnchor>
  <xdr:twoCellAnchor>
    <xdr:from>
      <xdr:col>35</xdr:col>
      <xdr:colOff>340895</xdr:colOff>
      <xdr:row>10</xdr:row>
      <xdr:rowOff>48391</xdr:rowOff>
    </xdr:from>
    <xdr:to>
      <xdr:col>38</xdr:col>
      <xdr:colOff>48287</xdr:colOff>
      <xdr:row>14</xdr:row>
      <xdr:rowOff>112399</xdr:rowOff>
    </xdr:to>
    <xdr:sp macro="" textlink="sb_pr!G3">
      <xdr:nvSpPr>
        <xdr:cNvPr id="32" name="TextBox 31">
          <a:extLst>
            <a:ext uri="{FF2B5EF4-FFF2-40B4-BE49-F238E27FC236}">
              <a16:creationId xmlns:a16="http://schemas.microsoft.com/office/drawing/2014/main" id="{F28E0446-8937-41A7-A92C-40EB7B3CAAA2}"/>
            </a:ext>
          </a:extLst>
        </xdr:cNvPr>
        <xdr:cNvSpPr txBox="1"/>
      </xdr:nvSpPr>
      <xdr:spPr>
        <a:xfrm>
          <a:off x="21676895" y="1953391"/>
          <a:ext cx="1536192" cy="826008"/>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0280C4-A2B3-44F0-8658-1AD617B09229}" type="TxLink">
            <a:rPr lang="en-US" sz="2800" b="0" i="0" u="none" strike="noStrike">
              <a:solidFill>
                <a:srgbClr val="000000"/>
              </a:solidFill>
              <a:latin typeface="Calibri"/>
              <a:ea typeface="Calibri"/>
              <a:cs typeface="Calibri"/>
            </a:rPr>
            <a:pPr algn="ctr"/>
            <a:t>217</a:t>
          </a:fld>
          <a:endParaRPr lang="en-US" sz="2800"/>
        </a:p>
      </xdr:txBody>
    </xdr:sp>
    <xdr:clientData/>
  </xdr:twoCellAnchor>
  <xdr:twoCellAnchor editAs="oneCell">
    <xdr:from>
      <xdr:col>26</xdr:col>
      <xdr:colOff>494163</xdr:colOff>
      <xdr:row>39</xdr:row>
      <xdr:rowOff>4881</xdr:rowOff>
    </xdr:from>
    <xdr:to>
      <xdr:col>29</xdr:col>
      <xdr:colOff>358140</xdr:colOff>
      <xdr:row>51</xdr:row>
      <xdr:rowOff>135959</xdr:rowOff>
    </xdr:to>
    <mc:AlternateContent xmlns:mc="http://schemas.openxmlformats.org/markup-compatibility/2006" xmlns:a14="http://schemas.microsoft.com/office/drawing/2010/main">
      <mc:Choice Requires="a14">
        <xdr:graphicFrame macro="">
          <xdr:nvGraphicFramePr>
            <xdr:cNvPr id="33" name="BOM Received date 8">
              <a:extLst>
                <a:ext uri="{FF2B5EF4-FFF2-40B4-BE49-F238E27FC236}">
                  <a16:creationId xmlns:a16="http://schemas.microsoft.com/office/drawing/2014/main" id="{FE1D5F61-1BD6-3E84-A4CA-8752C1E472E1}"/>
                </a:ext>
              </a:extLst>
            </xdr:cNvPr>
            <xdr:cNvGraphicFramePr/>
          </xdr:nvGraphicFramePr>
          <xdr:xfrm>
            <a:off x="0" y="0"/>
            <a:ext cx="0" cy="0"/>
          </xdr:xfrm>
          <a:graphic>
            <a:graphicData uri="http://schemas.microsoft.com/office/drawing/2010/slicer">
              <sle:slicer xmlns:sle="http://schemas.microsoft.com/office/drawing/2010/slicer" name="BOM Received date 8"/>
            </a:graphicData>
          </a:graphic>
        </xdr:graphicFrame>
      </mc:Choice>
      <mc:Fallback xmlns="">
        <xdr:sp macro="" textlink="">
          <xdr:nvSpPr>
            <xdr:cNvPr id="0" name=""/>
            <xdr:cNvSpPr>
              <a:spLocks noTextEdit="1"/>
            </xdr:cNvSpPr>
          </xdr:nvSpPr>
          <xdr:spPr>
            <a:xfrm>
              <a:off x="16343763" y="7434381"/>
              <a:ext cx="1688967"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491490</xdr:colOff>
      <xdr:row>39</xdr:row>
      <xdr:rowOff>3678</xdr:rowOff>
    </xdr:from>
    <xdr:to>
      <xdr:col>33</xdr:col>
      <xdr:colOff>0</xdr:colOff>
      <xdr:row>51</xdr:row>
      <xdr:rowOff>134756</xdr:rowOff>
    </xdr:to>
    <mc:AlternateContent xmlns:mc="http://schemas.openxmlformats.org/markup-compatibility/2006" xmlns:a14="http://schemas.microsoft.com/office/drawing/2010/main">
      <mc:Choice Requires="a14">
        <xdr:graphicFrame macro="">
          <xdr:nvGraphicFramePr>
            <xdr:cNvPr id="34" name="PR REQUESTED DATE 4">
              <a:extLst>
                <a:ext uri="{FF2B5EF4-FFF2-40B4-BE49-F238E27FC236}">
                  <a16:creationId xmlns:a16="http://schemas.microsoft.com/office/drawing/2014/main" id="{22623075-251C-FE3D-025F-2E49D65D0BE3}"/>
                </a:ext>
              </a:extLst>
            </xdr:cNvPr>
            <xdr:cNvGraphicFramePr/>
          </xdr:nvGraphicFramePr>
          <xdr:xfrm>
            <a:off x="0" y="0"/>
            <a:ext cx="0" cy="0"/>
          </xdr:xfrm>
          <a:graphic>
            <a:graphicData uri="http://schemas.microsoft.com/office/drawing/2010/slicer">
              <sle:slicer xmlns:sle="http://schemas.microsoft.com/office/drawing/2010/slicer" name="PR REQUESTED DATE 4"/>
            </a:graphicData>
          </a:graphic>
        </xdr:graphicFrame>
      </mc:Choice>
      <mc:Fallback xmlns="">
        <xdr:sp macro="" textlink="">
          <xdr:nvSpPr>
            <xdr:cNvPr id="0" name=""/>
            <xdr:cNvSpPr>
              <a:spLocks noTextEdit="1"/>
            </xdr:cNvSpPr>
          </xdr:nvSpPr>
          <xdr:spPr>
            <a:xfrm>
              <a:off x="18169890" y="7433178"/>
              <a:ext cx="1706880" cy="2420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446840</xdr:colOff>
      <xdr:row>39</xdr:row>
      <xdr:rowOff>4347</xdr:rowOff>
    </xdr:from>
    <xdr:to>
      <xdr:col>26</xdr:col>
      <xdr:colOff>396240</xdr:colOff>
      <xdr:row>51</xdr:row>
      <xdr:rowOff>135425</xdr:rowOff>
    </xdr:to>
    <mc:AlternateContent xmlns:mc="http://schemas.openxmlformats.org/markup-compatibility/2006" xmlns:a14="http://schemas.microsoft.com/office/drawing/2010/main">
      <mc:Choice Requires="a14">
        <xdr:graphicFrame macro="">
          <xdr:nvGraphicFramePr>
            <xdr:cNvPr id="35" name="Vendor">
              <a:extLst>
                <a:ext uri="{FF2B5EF4-FFF2-40B4-BE49-F238E27FC236}">
                  <a16:creationId xmlns:a16="http://schemas.microsoft.com/office/drawing/2014/main" id="{4697A4D0-A233-7958-9540-712562F38797}"/>
                </a:ext>
              </a:extLst>
            </xdr:cNvPr>
            <xdr:cNvGraphicFramePr/>
          </xdr:nvGraphicFramePr>
          <xdr:xfrm>
            <a:off x="0" y="0"/>
            <a:ext cx="0" cy="0"/>
          </xdr:xfrm>
          <a:graphic>
            <a:graphicData uri="http://schemas.microsoft.com/office/drawing/2010/slicer">
              <sle:slicer xmlns:sle="http://schemas.microsoft.com/office/drawing/2010/slicer" name="Vendor"/>
            </a:graphicData>
          </a:graphic>
        </xdr:graphicFrame>
      </mc:Choice>
      <mc:Fallback xmlns="">
        <xdr:sp macro="" textlink="">
          <xdr:nvSpPr>
            <xdr:cNvPr id="0" name=""/>
            <xdr:cNvSpPr>
              <a:spLocks noTextEdit="1"/>
            </xdr:cNvSpPr>
          </xdr:nvSpPr>
          <xdr:spPr>
            <a:xfrm>
              <a:off x="14467640" y="7433847"/>
              <a:ext cx="1766770" cy="24285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590746</xdr:colOff>
      <xdr:row>4</xdr:row>
      <xdr:rowOff>148589</xdr:rowOff>
    </xdr:from>
    <xdr:to>
      <xdr:col>20</xdr:col>
      <xdr:colOff>429925</xdr:colOff>
      <xdr:row>9</xdr:row>
      <xdr:rowOff>148590</xdr:rowOff>
    </xdr:to>
    <xdr:sp macro="" textlink="">
      <xdr:nvSpPr>
        <xdr:cNvPr id="36" name="TextBox 35">
          <a:extLst>
            <a:ext uri="{FF2B5EF4-FFF2-40B4-BE49-F238E27FC236}">
              <a16:creationId xmlns:a16="http://schemas.microsoft.com/office/drawing/2014/main" id="{CB2FC4BD-783F-4DD2-88AB-084BFF219EC0}"/>
            </a:ext>
          </a:extLst>
        </xdr:cNvPr>
        <xdr:cNvSpPr txBox="1"/>
      </xdr:nvSpPr>
      <xdr:spPr>
        <a:xfrm>
          <a:off x="9125146" y="910589"/>
          <a:ext cx="3496779" cy="952501"/>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t>Total</a:t>
          </a:r>
          <a:r>
            <a:rPr lang="en-US" sz="2400" b="1" baseline="0"/>
            <a:t> BOM Received</a:t>
          </a:r>
          <a:br>
            <a:rPr lang="en-US" sz="2400" b="1" baseline="0"/>
          </a:br>
          <a:endParaRPr lang="en-US" sz="2400" b="1"/>
        </a:p>
      </xdr:txBody>
    </xdr:sp>
    <xdr:clientData/>
  </xdr:twoCellAnchor>
  <xdr:twoCellAnchor>
    <xdr:from>
      <xdr:col>16</xdr:col>
      <xdr:colOff>273515</xdr:colOff>
      <xdr:row>10</xdr:row>
      <xdr:rowOff>41910</xdr:rowOff>
    </xdr:from>
    <xdr:to>
      <xdr:col>18</xdr:col>
      <xdr:colOff>589011</xdr:colOff>
      <xdr:row>14</xdr:row>
      <xdr:rowOff>102870</xdr:rowOff>
    </xdr:to>
    <xdr:sp macro="" textlink="Bom_cou!G3">
      <xdr:nvSpPr>
        <xdr:cNvPr id="37" name="TextBox 36">
          <a:extLst>
            <a:ext uri="{FF2B5EF4-FFF2-40B4-BE49-F238E27FC236}">
              <a16:creationId xmlns:a16="http://schemas.microsoft.com/office/drawing/2014/main" id="{3DC441AC-F6F3-4A0E-8E2E-5AB41B62C71B}"/>
            </a:ext>
          </a:extLst>
        </xdr:cNvPr>
        <xdr:cNvSpPr txBox="1"/>
      </xdr:nvSpPr>
      <xdr:spPr>
        <a:xfrm>
          <a:off x="10027115" y="1946910"/>
          <a:ext cx="1534696" cy="8229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2A1239-D8D7-4A54-A832-B36BB9A8418B}" type="TxLink">
            <a:rPr lang="en-US" sz="2400" b="1" i="0" u="none" strike="noStrike">
              <a:solidFill>
                <a:srgbClr val="000000"/>
              </a:solidFill>
              <a:latin typeface="Calibri"/>
              <a:ea typeface="Calibri"/>
              <a:cs typeface="Calibri"/>
            </a:rPr>
            <a:pPr algn="ctr"/>
            <a:t>333</a:t>
          </a:fld>
          <a:endParaRPr lang="en-US" sz="34400" b="1"/>
        </a:p>
      </xdr:txBody>
    </xdr:sp>
    <xdr:clientData/>
  </xdr:twoCellAnchor>
  <xdr:twoCellAnchor>
    <xdr:from>
      <xdr:col>15</xdr:col>
      <xdr:colOff>37430</xdr:colOff>
      <xdr:row>15</xdr:row>
      <xdr:rowOff>141103</xdr:rowOff>
    </xdr:from>
    <xdr:to>
      <xdr:col>18</xdr:col>
      <xdr:colOff>426720</xdr:colOff>
      <xdr:row>19</xdr:row>
      <xdr:rowOff>49663</xdr:rowOff>
    </xdr:to>
    <xdr:sp macro="" textlink="">
      <xdr:nvSpPr>
        <xdr:cNvPr id="47" name="TextBox 46">
          <a:extLst>
            <a:ext uri="{FF2B5EF4-FFF2-40B4-BE49-F238E27FC236}">
              <a16:creationId xmlns:a16="http://schemas.microsoft.com/office/drawing/2014/main" id="{BDB5893E-8FA4-4BD0-B543-298BCB0DBD22}"/>
            </a:ext>
          </a:extLst>
        </xdr:cNvPr>
        <xdr:cNvSpPr txBox="1"/>
      </xdr:nvSpPr>
      <xdr:spPr>
        <a:xfrm>
          <a:off x="9181430" y="2998603"/>
          <a:ext cx="221809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AJ</a:t>
          </a:r>
          <a:endParaRPr lang="en-US" sz="1600" b="1"/>
        </a:p>
      </xdr:txBody>
    </xdr:sp>
    <xdr:clientData/>
  </xdr:twoCellAnchor>
  <xdr:twoCellAnchor>
    <xdr:from>
      <xdr:col>19</xdr:col>
      <xdr:colOff>21654</xdr:colOff>
      <xdr:row>15</xdr:row>
      <xdr:rowOff>161690</xdr:rowOff>
    </xdr:from>
    <xdr:to>
      <xdr:col>20</xdr:col>
      <xdr:colOff>396240</xdr:colOff>
      <xdr:row>19</xdr:row>
      <xdr:rowOff>70250</xdr:rowOff>
    </xdr:to>
    <xdr:sp macro="" textlink="BOM_aj_cou!G3">
      <xdr:nvSpPr>
        <xdr:cNvPr id="48" name="TextBox 47">
          <a:extLst>
            <a:ext uri="{FF2B5EF4-FFF2-40B4-BE49-F238E27FC236}">
              <a16:creationId xmlns:a16="http://schemas.microsoft.com/office/drawing/2014/main" id="{6D301DF4-8E1A-4A5F-BF3D-4F68211F8C32}"/>
            </a:ext>
          </a:extLst>
        </xdr:cNvPr>
        <xdr:cNvSpPr txBox="1"/>
      </xdr:nvSpPr>
      <xdr:spPr>
        <a:xfrm>
          <a:off x="11604054" y="3019190"/>
          <a:ext cx="98418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39F8CE9-6849-49B3-B6B8-B1F94CEB7C12}" type="TxLink">
            <a:rPr lang="en-US" sz="2000" b="1" i="0" u="none" strike="noStrike">
              <a:solidFill>
                <a:srgbClr val="000000"/>
              </a:solidFill>
              <a:latin typeface="Calibri"/>
              <a:ea typeface="Calibri"/>
              <a:cs typeface="Calibri"/>
            </a:rPr>
            <a:pPr algn="ctr"/>
            <a:t>223</a:t>
          </a:fld>
          <a:endParaRPr lang="en-US" sz="59500" b="1"/>
        </a:p>
      </xdr:txBody>
    </xdr:sp>
    <xdr:clientData/>
  </xdr:twoCellAnchor>
  <xdr:twoCellAnchor>
    <xdr:from>
      <xdr:col>15</xdr:col>
      <xdr:colOff>37430</xdr:colOff>
      <xdr:row>19</xdr:row>
      <xdr:rowOff>179203</xdr:rowOff>
    </xdr:from>
    <xdr:to>
      <xdr:col>18</xdr:col>
      <xdr:colOff>430622</xdr:colOff>
      <xdr:row>23</xdr:row>
      <xdr:rowOff>80143</xdr:rowOff>
    </xdr:to>
    <xdr:sp macro="" textlink="">
      <xdr:nvSpPr>
        <xdr:cNvPr id="49" name="TextBox 48">
          <a:extLst>
            <a:ext uri="{FF2B5EF4-FFF2-40B4-BE49-F238E27FC236}">
              <a16:creationId xmlns:a16="http://schemas.microsoft.com/office/drawing/2014/main" id="{5376CE3C-7CB2-4E04-A10C-20D5032B278D}"/>
            </a:ext>
          </a:extLst>
        </xdr:cNvPr>
        <xdr:cNvSpPr txBox="1"/>
      </xdr:nvSpPr>
      <xdr:spPr>
        <a:xfrm>
          <a:off x="9181430" y="3798703"/>
          <a:ext cx="2221992"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BOM received BU</a:t>
          </a:r>
          <a:endParaRPr lang="en-US" sz="1600" b="1"/>
        </a:p>
      </xdr:txBody>
    </xdr:sp>
    <xdr:clientData/>
  </xdr:twoCellAnchor>
  <xdr:twoCellAnchor>
    <xdr:from>
      <xdr:col>19</xdr:col>
      <xdr:colOff>21654</xdr:colOff>
      <xdr:row>20</xdr:row>
      <xdr:rowOff>9290</xdr:rowOff>
    </xdr:from>
    <xdr:to>
      <xdr:col>20</xdr:col>
      <xdr:colOff>396240</xdr:colOff>
      <xdr:row>23</xdr:row>
      <xdr:rowOff>100730</xdr:rowOff>
    </xdr:to>
    <xdr:sp macro="" textlink="BOM_bu_cou!G3">
      <xdr:nvSpPr>
        <xdr:cNvPr id="50" name="TextBox 49">
          <a:extLst>
            <a:ext uri="{FF2B5EF4-FFF2-40B4-BE49-F238E27FC236}">
              <a16:creationId xmlns:a16="http://schemas.microsoft.com/office/drawing/2014/main" id="{798CE601-4A32-4139-B6A2-301C0FC6F149}"/>
            </a:ext>
          </a:extLst>
        </xdr:cNvPr>
        <xdr:cNvSpPr txBox="1"/>
      </xdr:nvSpPr>
      <xdr:spPr>
        <a:xfrm>
          <a:off x="11604054" y="3819290"/>
          <a:ext cx="984186" cy="66294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7B1A03-4F80-401D-990E-628FBB3B78DC}" type="TxLink">
            <a:rPr lang="en-US" sz="2000" b="1" i="0" u="none" strike="noStrike">
              <a:solidFill>
                <a:srgbClr val="000000"/>
              </a:solidFill>
              <a:latin typeface="Calibri"/>
              <a:ea typeface="Calibri"/>
              <a:cs typeface="Calibri"/>
            </a:rPr>
            <a:pPr algn="ctr"/>
            <a:t>109</a:t>
          </a:fld>
          <a:endParaRPr lang="en-US" sz="59500" b="1"/>
        </a:p>
      </xdr:txBody>
    </xdr:sp>
    <xdr:clientData/>
  </xdr:twoCellAnchor>
  <xdr:twoCellAnchor>
    <xdr:from>
      <xdr:col>24</xdr:col>
      <xdr:colOff>159350</xdr:colOff>
      <xdr:row>15</xdr:row>
      <xdr:rowOff>137160</xdr:rowOff>
    </xdr:from>
    <xdr:to>
      <xdr:col>27</xdr:col>
      <xdr:colOff>213360</xdr:colOff>
      <xdr:row>19</xdr:row>
      <xdr:rowOff>45720</xdr:rowOff>
    </xdr:to>
    <xdr:sp macro="" textlink="">
      <xdr:nvSpPr>
        <xdr:cNvPr id="51" name="TextBox 50">
          <a:extLst>
            <a:ext uri="{FF2B5EF4-FFF2-40B4-BE49-F238E27FC236}">
              <a16:creationId xmlns:a16="http://schemas.microsoft.com/office/drawing/2014/main" id="{D504A696-C0BB-406D-A8E8-96CE243B5831}"/>
            </a:ext>
          </a:extLst>
        </xdr:cNvPr>
        <xdr:cNvSpPr txBox="1"/>
      </xdr:nvSpPr>
      <xdr:spPr>
        <a:xfrm>
          <a:off x="1478975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AJ</a:t>
          </a:r>
          <a:endParaRPr lang="en-US" sz="1600" b="1"/>
        </a:p>
      </xdr:txBody>
    </xdr:sp>
    <xdr:clientData/>
  </xdr:twoCellAnchor>
  <xdr:twoCellAnchor>
    <xdr:from>
      <xdr:col>27</xdr:col>
      <xdr:colOff>250254</xdr:colOff>
      <xdr:row>15</xdr:row>
      <xdr:rowOff>142507</xdr:rowOff>
    </xdr:from>
    <xdr:to>
      <xdr:col>28</xdr:col>
      <xdr:colOff>365760</xdr:colOff>
      <xdr:row>19</xdr:row>
      <xdr:rowOff>51067</xdr:rowOff>
    </xdr:to>
    <xdr:sp macro="" textlink="mx_pr_aj!G3">
      <xdr:nvSpPr>
        <xdr:cNvPr id="52" name="TextBox 51">
          <a:extLst>
            <a:ext uri="{FF2B5EF4-FFF2-40B4-BE49-F238E27FC236}">
              <a16:creationId xmlns:a16="http://schemas.microsoft.com/office/drawing/2014/main" id="{4D51A86B-292D-4414-AA50-DB0D28219C21}"/>
            </a:ext>
          </a:extLst>
        </xdr:cNvPr>
        <xdr:cNvSpPr txBox="1"/>
      </xdr:nvSpPr>
      <xdr:spPr>
        <a:xfrm>
          <a:off x="1670945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E7C525E-D9CC-4D15-A074-177F3CB6A0E7}" type="TxLink">
            <a:rPr lang="en-US" sz="1800" b="1" i="0" u="none" strike="noStrike">
              <a:solidFill>
                <a:srgbClr val="000000"/>
              </a:solidFill>
              <a:latin typeface="Calibri"/>
              <a:ea typeface="Calibri"/>
              <a:cs typeface="Calibri"/>
            </a:rPr>
            <a:pPr algn="ctr"/>
            <a:t>50</a:t>
          </a:fld>
          <a:endParaRPr lang="en-US" sz="6600" b="1"/>
        </a:p>
      </xdr:txBody>
    </xdr:sp>
    <xdr:clientData/>
  </xdr:twoCellAnchor>
  <xdr:twoCellAnchor>
    <xdr:from>
      <xdr:col>24</xdr:col>
      <xdr:colOff>159350</xdr:colOff>
      <xdr:row>19</xdr:row>
      <xdr:rowOff>91440</xdr:rowOff>
    </xdr:from>
    <xdr:to>
      <xdr:col>27</xdr:col>
      <xdr:colOff>213360</xdr:colOff>
      <xdr:row>23</xdr:row>
      <xdr:rowOff>0</xdr:rowOff>
    </xdr:to>
    <xdr:sp macro="" textlink="">
      <xdr:nvSpPr>
        <xdr:cNvPr id="53" name="TextBox 52">
          <a:extLst>
            <a:ext uri="{FF2B5EF4-FFF2-40B4-BE49-F238E27FC236}">
              <a16:creationId xmlns:a16="http://schemas.microsoft.com/office/drawing/2014/main" id="{4F944A53-6BEA-4958-B846-734CB44F8787}"/>
            </a:ext>
          </a:extLst>
        </xdr:cNvPr>
        <xdr:cNvSpPr txBox="1"/>
      </xdr:nvSpPr>
      <xdr:spPr>
        <a:xfrm>
          <a:off x="1478975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a:t>
          </a:r>
          <a:r>
            <a:rPr lang="en-US" sz="1600" b="1" baseline="0"/>
            <a:t> Maximo PR created in BU</a:t>
          </a:r>
          <a:endParaRPr lang="en-US" sz="1600" b="1"/>
        </a:p>
      </xdr:txBody>
    </xdr:sp>
    <xdr:clientData/>
  </xdr:twoCellAnchor>
  <xdr:twoCellAnchor>
    <xdr:from>
      <xdr:col>27</xdr:col>
      <xdr:colOff>250254</xdr:colOff>
      <xdr:row>19</xdr:row>
      <xdr:rowOff>96787</xdr:rowOff>
    </xdr:from>
    <xdr:to>
      <xdr:col>28</xdr:col>
      <xdr:colOff>365760</xdr:colOff>
      <xdr:row>23</xdr:row>
      <xdr:rowOff>5347</xdr:rowOff>
    </xdr:to>
    <xdr:sp macro="" textlink="mx_pr_bu!G3">
      <xdr:nvSpPr>
        <xdr:cNvPr id="54" name="TextBox 53">
          <a:extLst>
            <a:ext uri="{FF2B5EF4-FFF2-40B4-BE49-F238E27FC236}">
              <a16:creationId xmlns:a16="http://schemas.microsoft.com/office/drawing/2014/main" id="{DB442F02-8CA3-4F48-A055-E1856796B617}"/>
            </a:ext>
          </a:extLst>
        </xdr:cNvPr>
        <xdr:cNvSpPr txBox="1"/>
      </xdr:nvSpPr>
      <xdr:spPr>
        <a:xfrm>
          <a:off x="1670945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66B2B9-A863-407D-B075-E8BBFDBB2D28}" type="TxLink">
            <a:rPr lang="en-US" sz="1800" b="1" i="0" u="none" strike="noStrike">
              <a:solidFill>
                <a:srgbClr val="000000"/>
              </a:solidFill>
              <a:latin typeface="Calibri"/>
              <a:ea typeface="Calibri"/>
              <a:cs typeface="Calibri"/>
            </a:rPr>
            <a:pPr algn="ctr"/>
            <a:t>1456</a:t>
          </a:fld>
          <a:endParaRPr lang="en-US" sz="6600" b="1"/>
        </a:p>
      </xdr:txBody>
    </xdr:sp>
    <xdr:clientData/>
  </xdr:twoCellAnchor>
  <xdr:twoCellAnchor>
    <xdr:from>
      <xdr:col>29</xdr:col>
      <xdr:colOff>342230</xdr:colOff>
      <xdr:row>15</xdr:row>
      <xdr:rowOff>137160</xdr:rowOff>
    </xdr:from>
    <xdr:to>
      <xdr:col>32</xdr:col>
      <xdr:colOff>396240</xdr:colOff>
      <xdr:row>19</xdr:row>
      <xdr:rowOff>45720</xdr:rowOff>
    </xdr:to>
    <xdr:sp macro="" textlink="">
      <xdr:nvSpPr>
        <xdr:cNvPr id="55" name="TextBox 54">
          <a:extLst>
            <a:ext uri="{FF2B5EF4-FFF2-40B4-BE49-F238E27FC236}">
              <a16:creationId xmlns:a16="http://schemas.microsoft.com/office/drawing/2014/main" id="{B15CDB49-BAFC-434D-84CB-C0A3F7435FD4}"/>
            </a:ext>
          </a:extLst>
        </xdr:cNvPr>
        <xdr:cNvSpPr txBox="1"/>
      </xdr:nvSpPr>
      <xdr:spPr>
        <a:xfrm>
          <a:off x="1802063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AJ</a:t>
          </a:r>
        </a:p>
      </xdr:txBody>
    </xdr:sp>
    <xdr:clientData/>
  </xdr:twoCellAnchor>
  <xdr:twoCellAnchor>
    <xdr:from>
      <xdr:col>32</xdr:col>
      <xdr:colOff>433134</xdr:colOff>
      <xdr:row>15</xdr:row>
      <xdr:rowOff>142507</xdr:rowOff>
    </xdr:from>
    <xdr:to>
      <xdr:col>33</xdr:col>
      <xdr:colOff>548640</xdr:colOff>
      <xdr:row>19</xdr:row>
      <xdr:rowOff>51067</xdr:rowOff>
    </xdr:to>
    <xdr:sp macro="" textlink="fb_pr_aj!G3">
      <xdr:nvSpPr>
        <xdr:cNvPr id="56" name="TextBox 55">
          <a:extLst>
            <a:ext uri="{FF2B5EF4-FFF2-40B4-BE49-F238E27FC236}">
              <a16:creationId xmlns:a16="http://schemas.microsoft.com/office/drawing/2014/main" id="{E4188A85-A036-4C6F-B35B-168B02717C52}"/>
            </a:ext>
          </a:extLst>
        </xdr:cNvPr>
        <xdr:cNvSpPr txBox="1"/>
      </xdr:nvSpPr>
      <xdr:spPr>
        <a:xfrm>
          <a:off x="1994033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2B31E4F-6404-4B47-8109-8D90A6878664}" type="TxLink">
            <a:rPr lang="en-US" sz="1800" b="1" i="0" u="none" strike="noStrike">
              <a:solidFill>
                <a:srgbClr val="000000"/>
              </a:solidFill>
              <a:latin typeface="Calibri"/>
              <a:ea typeface="Calibri"/>
              <a:cs typeface="Calibri"/>
            </a:rPr>
            <a:pPr algn="ctr"/>
            <a:t>54</a:t>
          </a:fld>
          <a:endParaRPr lang="en-US" sz="6600" b="1"/>
        </a:p>
      </xdr:txBody>
    </xdr:sp>
    <xdr:clientData/>
  </xdr:twoCellAnchor>
  <xdr:twoCellAnchor>
    <xdr:from>
      <xdr:col>29</xdr:col>
      <xdr:colOff>342230</xdr:colOff>
      <xdr:row>19</xdr:row>
      <xdr:rowOff>91440</xdr:rowOff>
    </xdr:from>
    <xdr:to>
      <xdr:col>32</xdr:col>
      <xdr:colOff>396240</xdr:colOff>
      <xdr:row>23</xdr:row>
      <xdr:rowOff>0</xdr:rowOff>
    </xdr:to>
    <xdr:sp macro="" textlink="">
      <xdr:nvSpPr>
        <xdr:cNvPr id="57" name="TextBox 56">
          <a:extLst>
            <a:ext uri="{FF2B5EF4-FFF2-40B4-BE49-F238E27FC236}">
              <a16:creationId xmlns:a16="http://schemas.microsoft.com/office/drawing/2014/main" id="{DF0B24C9-B2EB-4657-8A44-A6FE689E9854}"/>
            </a:ext>
          </a:extLst>
        </xdr:cNvPr>
        <xdr:cNvSpPr txBox="1"/>
      </xdr:nvSpPr>
      <xdr:spPr>
        <a:xfrm>
          <a:off x="1802063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Fabrication PR created in BU</a:t>
          </a:r>
        </a:p>
      </xdr:txBody>
    </xdr:sp>
    <xdr:clientData/>
  </xdr:twoCellAnchor>
  <xdr:twoCellAnchor>
    <xdr:from>
      <xdr:col>32</xdr:col>
      <xdr:colOff>433134</xdr:colOff>
      <xdr:row>19</xdr:row>
      <xdr:rowOff>96787</xdr:rowOff>
    </xdr:from>
    <xdr:to>
      <xdr:col>33</xdr:col>
      <xdr:colOff>548640</xdr:colOff>
      <xdr:row>23</xdr:row>
      <xdr:rowOff>5347</xdr:rowOff>
    </xdr:to>
    <xdr:sp macro="" textlink="fb_pr_bu!G3">
      <xdr:nvSpPr>
        <xdr:cNvPr id="58" name="TextBox 57">
          <a:extLst>
            <a:ext uri="{FF2B5EF4-FFF2-40B4-BE49-F238E27FC236}">
              <a16:creationId xmlns:a16="http://schemas.microsoft.com/office/drawing/2014/main" id="{15D785E1-749A-404A-A723-53F68B171700}"/>
            </a:ext>
          </a:extLst>
        </xdr:cNvPr>
        <xdr:cNvSpPr txBox="1"/>
      </xdr:nvSpPr>
      <xdr:spPr>
        <a:xfrm>
          <a:off x="1994033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A87F43E-7283-4616-831F-734AE650A52D}" type="TxLink">
            <a:rPr lang="en-US" sz="1800" b="1" i="0" u="none" strike="noStrike">
              <a:solidFill>
                <a:srgbClr val="000000"/>
              </a:solidFill>
              <a:latin typeface="Calibri"/>
              <a:ea typeface="Calibri"/>
              <a:cs typeface="Calibri"/>
            </a:rPr>
            <a:pPr algn="ctr"/>
            <a:t>35</a:t>
          </a:fld>
          <a:endParaRPr lang="en-US" sz="6600" b="1"/>
        </a:p>
      </xdr:txBody>
    </xdr:sp>
    <xdr:clientData/>
  </xdr:twoCellAnchor>
  <xdr:twoCellAnchor>
    <xdr:from>
      <xdr:col>34</xdr:col>
      <xdr:colOff>448910</xdr:colOff>
      <xdr:row>15</xdr:row>
      <xdr:rowOff>137160</xdr:rowOff>
    </xdr:from>
    <xdr:to>
      <xdr:col>37</xdr:col>
      <xdr:colOff>502920</xdr:colOff>
      <xdr:row>19</xdr:row>
      <xdr:rowOff>45720</xdr:rowOff>
    </xdr:to>
    <xdr:sp macro="" textlink="">
      <xdr:nvSpPr>
        <xdr:cNvPr id="59" name="TextBox 58">
          <a:extLst>
            <a:ext uri="{FF2B5EF4-FFF2-40B4-BE49-F238E27FC236}">
              <a16:creationId xmlns:a16="http://schemas.microsoft.com/office/drawing/2014/main" id="{23E31F98-5DBA-4644-88DF-E9DD174DD31E}"/>
            </a:ext>
          </a:extLst>
        </xdr:cNvPr>
        <xdr:cNvSpPr txBox="1"/>
      </xdr:nvSpPr>
      <xdr:spPr>
        <a:xfrm>
          <a:off x="21175310" y="299466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AJ</a:t>
          </a:r>
        </a:p>
      </xdr:txBody>
    </xdr:sp>
    <xdr:clientData/>
  </xdr:twoCellAnchor>
  <xdr:twoCellAnchor>
    <xdr:from>
      <xdr:col>37</xdr:col>
      <xdr:colOff>539814</xdr:colOff>
      <xdr:row>15</xdr:row>
      <xdr:rowOff>142507</xdr:rowOff>
    </xdr:from>
    <xdr:to>
      <xdr:col>39</xdr:col>
      <xdr:colOff>45720</xdr:colOff>
      <xdr:row>19</xdr:row>
      <xdr:rowOff>51067</xdr:rowOff>
    </xdr:to>
    <xdr:sp macro="" textlink="su_pr_aj!G3">
      <xdr:nvSpPr>
        <xdr:cNvPr id="60" name="TextBox 59">
          <a:extLst>
            <a:ext uri="{FF2B5EF4-FFF2-40B4-BE49-F238E27FC236}">
              <a16:creationId xmlns:a16="http://schemas.microsoft.com/office/drawing/2014/main" id="{287F6DA3-8809-4771-842E-BF5FE350072F}"/>
            </a:ext>
          </a:extLst>
        </xdr:cNvPr>
        <xdr:cNvSpPr txBox="1"/>
      </xdr:nvSpPr>
      <xdr:spPr>
        <a:xfrm>
          <a:off x="23095014" y="300000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A3B7E0-EF62-4CF3-8BCB-91F6FBE184B8}" type="TxLink">
            <a:rPr lang="en-US" sz="1800" b="1" i="0" u="none" strike="noStrike">
              <a:solidFill>
                <a:srgbClr val="000000"/>
              </a:solidFill>
              <a:latin typeface="Calibri"/>
              <a:ea typeface="Calibri"/>
              <a:cs typeface="Calibri"/>
            </a:rPr>
            <a:pPr algn="ctr"/>
            <a:t>195</a:t>
          </a:fld>
          <a:endParaRPr lang="en-US" sz="6600" b="1"/>
        </a:p>
      </xdr:txBody>
    </xdr:sp>
    <xdr:clientData/>
  </xdr:twoCellAnchor>
  <xdr:twoCellAnchor>
    <xdr:from>
      <xdr:col>34</xdr:col>
      <xdr:colOff>448910</xdr:colOff>
      <xdr:row>19</xdr:row>
      <xdr:rowOff>91440</xdr:rowOff>
    </xdr:from>
    <xdr:to>
      <xdr:col>37</xdr:col>
      <xdr:colOff>502920</xdr:colOff>
      <xdr:row>23</xdr:row>
      <xdr:rowOff>0</xdr:rowOff>
    </xdr:to>
    <xdr:sp macro="" textlink="">
      <xdr:nvSpPr>
        <xdr:cNvPr id="61" name="TextBox 60">
          <a:extLst>
            <a:ext uri="{FF2B5EF4-FFF2-40B4-BE49-F238E27FC236}">
              <a16:creationId xmlns:a16="http://schemas.microsoft.com/office/drawing/2014/main" id="{3EBC98FE-4E5C-4149-AA50-3F47C5BE3BC9}"/>
            </a:ext>
          </a:extLst>
        </xdr:cNvPr>
        <xdr:cNvSpPr txBox="1"/>
      </xdr:nvSpPr>
      <xdr:spPr>
        <a:xfrm>
          <a:off x="21175310" y="3710940"/>
          <a:ext cx="1882810"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Total subcon PR created in BU</a:t>
          </a:r>
        </a:p>
      </xdr:txBody>
    </xdr:sp>
    <xdr:clientData/>
  </xdr:twoCellAnchor>
  <xdr:twoCellAnchor>
    <xdr:from>
      <xdr:col>37</xdr:col>
      <xdr:colOff>539814</xdr:colOff>
      <xdr:row>19</xdr:row>
      <xdr:rowOff>96787</xdr:rowOff>
    </xdr:from>
    <xdr:to>
      <xdr:col>39</xdr:col>
      <xdr:colOff>45720</xdr:colOff>
      <xdr:row>23</xdr:row>
      <xdr:rowOff>5347</xdr:rowOff>
    </xdr:to>
    <xdr:sp macro="" textlink="su_pr_bu!G3">
      <xdr:nvSpPr>
        <xdr:cNvPr id="62" name="TextBox 61">
          <a:extLst>
            <a:ext uri="{FF2B5EF4-FFF2-40B4-BE49-F238E27FC236}">
              <a16:creationId xmlns:a16="http://schemas.microsoft.com/office/drawing/2014/main" id="{B0FB6C84-6352-4B36-A854-E837714BFFA2}"/>
            </a:ext>
          </a:extLst>
        </xdr:cNvPr>
        <xdr:cNvSpPr txBox="1"/>
      </xdr:nvSpPr>
      <xdr:spPr>
        <a:xfrm>
          <a:off x="23095014" y="3716287"/>
          <a:ext cx="725106" cy="67056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59FB449-0BCF-4FA3-94CD-D3857E1BA7D9}" type="TxLink">
            <a:rPr lang="en-US" sz="1800" b="1" i="0" u="none" strike="noStrike">
              <a:solidFill>
                <a:srgbClr val="000000"/>
              </a:solidFill>
              <a:latin typeface="Calibri"/>
              <a:ea typeface="Calibri"/>
              <a:cs typeface="Calibri"/>
            </a:rPr>
            <a:pPr algn="ctr"/>
            <a:t>21</a:t>
          </a:fld>
          <a:endParaRPr lang="en-US" sz="6600" b="1"/>
        </a:p>
      </xdr:txBody>
    </xdr:sp>
    <xdr:clientData/>
  </xdr:twoCellAnchor>
  <xdr:twoCellAnchor>
    <xdr:from>
      <xdr:col>0</xdr:col>
      <xdr:colOff>0</xdr:colOff>
      <xdr:row>92</xdr:row>
      <xdr:rowOff>106680</xdr:rowOff>
    </xdr:from>
    <xdr:to>
      <xdr:col>51</xdr:col>
      <xdr:colOff>15240</xdr:colOff>
      <xdr:row>94</xdr:row>
      <xdr:rowOff>167640</xdr:rowOff>
    </xdr:to>
    <xdr:sp macro="" textlink="">
      <xdr:nvSpPr>
        <xdr:cNvPr id="15" name="Rectangle 14">
          <a:extLst>
            <a:ext uri="{FF2B5EF4-FFF2-40B4-BE49-F238E27FC236}">
              <a16:creationId xmlns:a16="http://schemas.microsoft.com/office/drawing/2014/main" id="{B2CD9DDD-5485-4A33-BD97-E59AAFEAFEA5}"/>
            </a:ext>
          </a:extLst>
        </xdr:cNvPr>
        <xdr:cNvSpPr/>
      </xdr:nvSpPr>
      <xdr:spPr>
        <a:xfrm>
          <a:off x="0" y="1412748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57</xdr:row>
      <xdr:rowOff>15241</xdr:rowOff>
    </xdr:from>
    <xdr:to>
      <xdr:col>51</xdr:col>
      <xdr:colOff>15240</xdr:colOff>
      <xdr:row>59</xdr:row>
      <xdr:rowOff>167640</xdr:rowOff>
    </xdr:to>
    <xdr:sp macro="" textlink="">
      <xdr:nvSpPr>
        <xdr:cNvPr id="18" name="Rectangle 17">
          <a:extLst>
            <a:ext uri="{FF2B5EF4-FFF2-40B4-BE49-F238E27FC236}">
              <a16:creationId xmlns:a16="http://schemas.microsoft.com/office/drawing/2014/main" id="{9182B9AF-CEFB-46A2-AF93-A8FF2EA8AD05}"/>
            </a:ext>
          </a:extLst>
        </xdr:cNvPr>
        <xdr:cNvSpPr/>
      </xdr:nvSpPr>
      <xdr:spPr>
        <a:xfrm>
          <a:off x="0" y="935736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2023</a:t>
          </a:r>
        </a:p>
      </xdr:txBody>
    </xdr:sp>
    <xdr:clientData/>
  </xdr:twoCellAnchor>
  <xdr:twoCellAnchor>
    <xdr:from>
      <xdr:col>0</xdr:col>
      <xdr:colOff>0</xdr:colOff>
      <xdr:row>95</xdr:row>
      <xdr:rowOff>91440</xdr:rowOff>
    </xdr:from>
    <xdr:to>
      <xdr:col>51</xdr:col>
      <xdr:colOff>15240</xdr:colOff>
      <xdr:row>97</xdr:row>
      <xdr:rowOff>213360</xdr:rowOff>
    </xdr:to>
    <xdr:sp macro="" textlink="">
      <xdr:nvSpPr>
        <xdr:cNvPr id="19" name="Rectangle 18">
          <a:extLst>
            <a:ext uri="{FF2B5EF4-FFF2-40B4-BE49-F238E27FC236}">
              <a16:creationId xmlns:a16="http://schemas.microsoft.com/office/drawing/2014/main" id="{F959B4E2-C5E1-4326-81D8-DC43DD87E2E8}"/>
            </a:ext>
          </a:extLst>
        </xdr:cNvPr>
        <xdr:cNvSpPr/>
      </xdr:nvSpPr>
      <xdr:spPr>
        <a:xfrm>
          <a:off x="0" y="1469136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2023, for Each Vendor  </a:t>
          </a:r>
        </a:p>
      </xdr:txBody>
    </xdr:sp>
    <xdr:clientData/>
  </xdr:twoCellAnchor>
  <xdr:twoCellAnchor>
    <xdr:from>
      <xdr:col>0</xdr:col>
      <xdr:colOff>0</xdr:colOff>
      <xdr:row>146</xdr:row>
      <xdr:rowOff>0</xdr:rowOff>
    </xdr:from>
    <xdr:to>
      <xdr:col>51</xdr:col>
      <xdr:colOff>15240</xdr:colOff>
      <xdr:row>146</xdr:row>
      <xdr:rowOff>182880</xdr:rowOff>
    </xdr:to>
    <xdr:sp macro="" textlink="">
      <xdr:nvSpPr>
        <xdr:cNvPr id="20" name="Rectangle 19">
          <a:extLst>
            <a:ext uri="{FF2B5EF4-FFF2-40B4-BE49-F238E27FC236}">
              <a16:creationId xmlns:a16="http://schemas.microsoft.com/office/drawing/2014/main" id="{892E6A1B-D030-4302-9F49-AA5A092D6CAC}"/>
            </a:ext>
          </a:extLst>
        </xdr:cNvPr>
        <xdr:cNvSpPr/>
      </xdr:nvSpPr>
      <xdr:spPr>
        <a:xfrm>
          <a:off x="0" y="23241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15240</xdr:colOff>
      <xdr:row>57</xdr:row>
      <xdr:rowOff>80010</xdr:rowOff>
    </xdr:from>
    <xdr:to>
      <xdr:col>51</xdr:col>
      <xdr:colOff>15240</xdr:colOff>
      <xdr:row>94</xdr:row>
      <xdr:rowOff>30480</xdr:rowOff>
    </xdr:to>
    <xdr:sp macro="" textlink="">
      <xdr:nvSpPr>
        <xdr:cNvPr id="21" name="Rectangle 20">
          <a:extLst>
            <a:ext uri="{FF2B5EF4-FFF2-40B4-BE49-F238E27FC236}">
              <a16:creationId xmlns:a16="http://schemas.microsoft.com/office/drawing/2014/main" id="{64ACFF87-C040-A28C-7C75-9EE5F66ED582}"/>
            </a:ext>
          </a:extLst>
        </xdr:cNvPr>
        <xdr:cNvSpPr/>
      </xdr:nvSpPr>
      <xdr:spPr>
        <a:xfrm>
          <a:off x="15240" y="10519410"/>
          <a:ext cx="28041600" cy="854583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95</xdr:row>
      <xdr:rowOff>139808</xdr:rowOff>
    </xdr:from>
    <xdr:to>
      <xdr:col>51</xdr:col>
      <xdr:colOff>36110</xdr:colOff>
      <xdr:row>146</xdr:row>
      <xdr:rowOff>178744</xdr:rowOff>
    </xdr:to>
    <xdr:sp macro="" textlink="">
      <xdr:nvSpPr>
        <xdr:cNvPr id="38" name="Rectangle 37">
          <a:extLst>
            <a:ext uri="{FF2B5EF4-FFF2-40B4-BE49-F238E27FC236}">
              <a16:creationId xmlns:a16="http://schemas.microsoft.com/office/drawing/2014/main" id="{184B0966-EB1B-4296-9386-46029CC226D2}"/>
            </a:ext>
          </a:extLst>
        </xdr:cNvPr>
        <xdr:cNvSpPr/>
      </xdr:nvSpPr>
      <xdr:spPr>
        <a:xfrm>
          <a:off x="0" y="20618558"/>
          <a:ext cx="31611485" cy="12850061"/>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213360</xdr:colOff>
      <xdr:row>3</xdr:row>
      <xdr:rowOff>156210</xdr:rowOff>
    </xdr:from>
    <xdr:to>
      <xdr:col>14</xdr:col>
      <xdr:colOff>171450</xdr:colOff>
      <xdr:row>14</xdr:row>
      <xdr:rowOff>91440</xdr:rowOff>
    </xdr:to>
    <mc:AlternateContent xmlns:mc="http://schemas.openxmlformats.org/markup-compatibility/2006" xmlns:a14="http://schemas.microsoft.com/office/drawing/2010/main">
      <mc:Choice Requires="a14">
        <xdr:graphicFrame macro="">
          <xdr:nvGraphicFramePr>
            <xdr:cNvPr id="39" name="PROJECT# 1">
              <a:extLst>
                <a:ext uri="{FF2B5EF4-FFF2-40B4-BE49-F238E27FC236}">
                  <a16:creationId xmlns:a16="http://schemas.microsoft.com/office/drawing/2014/main" id="{0F46A663-A64B-75B8-956F-E714B47137C2}"/>
                </a:ext>
              </a:extLst>
            </xdr:cNvPr>
            <xdr:cNvGraphicFramePr/>
          </xdr:nvGraphicFramePr>
          <xdr:xfrm>
            <a:off x="0" y="0"/>
            <a:ext cx="0" cy="0"/>
          </xdr:xfrm>
          <a:graphic>
            <a:graphicData uri="http://schemas.microsoft.com/office/drawing/2010/slicer">
              <sle:slicer xmlns:sle="http://schemas.microsoft.com/office/drawing/2010/slicer" name="PROJECT# 1"/>
            </a:graphicData>
          </a:graphic>
        </xdr:graphicFrame>
      </mc:Choice>
      <mc:Fallback xmlns="">
        <xdr:sp macro="" textlink="">
          <xdr:nvSpPr>
            <xdr:cNvPr id="0" name=""/>
            <xdr:cNvSpPr>
              <a:spLocks noTextEdit="1"/>
            </xdr:cNvSpPr>
          </xdr:nvSpPr>
          <xdr:spPr>
            <a:xfrm>
              <a:off x="6309360" y="727710"/>
              <a:ext cx="2392680" cy="2026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121920</xdr:colOff>
      <xdr:row>3</xdr:row>
      <xdr:rowOff>121920</xdr:rowOff>
    </xdr:from>
    <xdr:to>
      <xdr:col>8</xdr:col>
      <xdr:colOff>15240</xdr:colOff>
      <xdr:row>8</xdr:row>
      <xdr:rowOff>60960</xdr:rowOff>
    </xdr:to>
    <xdr:sp macro="" textlink="">
      <xdr:nvSpPr>
        <xdr:cNvPr id="40" name="Rectangle 39">
          <a:extLst>
            <a:ext uri="{FF2B5EF4-FFF2-40B4-BE49-F238E27FC236}">
              <a16:creationId xmlns:a16="http://schemas.microsoft.com/office/drawing/2014/main" id="{A779494E-9EC5-8764-4F4A-2C5388ADF33A}"/>
            </a:ext>
          </a:extLst>
        </xdr:cNvPr>
        <xdr:cNvSpPr/>
      </xdr:nvSpPr>
      <xdr:spPr>
        <a:xfrm>
          <a:off x="731520" y="693420"/>
          <a:ext cx="4160520" cy="89154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102870</xdr:colOff>
      <xdr:row>9</xdr:row>
      <xdr:rowOff>91440</xdr:rowOff>
    </xdr:from>
    <xdr:to>
      <xdr:col>7</xdr:col>
      <xdr:colOff>605790</xdr:colOff>
      <xdr:row>13</xdr:row>
      <xdr:rowOff>167640</xdr:rowOff>
    </xdr:to>
    <xdr:sp macro="" textlink="">
      <xdr:nvSpPr>
        <xdr:cNvPr id="41" name="Rectangle 40">
          <a:extLst>
            <a:ext uri="{FF2B5EF4-FFF2-40B4-BE49-F238E27FC236}">
              <a16:creationId xmlns:a16="http://schemas.microsoft.com/office/drawing/2014/main" id="{4A05DBF0-4440-4861-9A4F-DF400AEFA8F3}"/>
            </a:ext>
          </a:extLst>
        </xdr:cNvPr>
        <xdr:cNvSpPr/>
      </xdr:nvSpPr>
      <xdr:spPr>
        <a:xfrm>
          <a:off x="712470" y="1805940"/>
          <a:ext cx="4160520" cy="838200"/>
        </a:xfrm>
        <a:prstGeom prst="rect">
          <a:avLst/>
        </a:prstGeom>
        <a:solidFill>
          <a:schemeClr val="bg2">
            <a:lumMod val="90000"/>
            <a:alpha val="21000"/>
          </a:schemeClr>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102110</xdr:colOff>
      <xdr:row>16</xdr:row>
      <xdr:rowOff>130470</xdr:rowOff>
    </xdr:from>
    <xdr:to>
      <xdr:col>6</xdr:col>
      <xdr:colOff>68580</xdr:colOff>
      <xdr:row>21</xdr:row>
      <xdr:rowOff>45720</xdr:rowOff>
    </xdr:to>
    <xdr:sp macro="" textlink="">
      <xdr:nvSpPr>
        <xdr:cNvPr id="44" name="TextBox 43">
          <a:extLst>
            <a:ext uri="{FF2B5EF4-FFF2-40B4-BE49-F238E27FC236}">
              <a16:creationId xmlns:a16="http://schemas.microsoft.com/office/drawing/2014/main" id="{9C0FE392-CE69-4942-B4F0-0E803F798EFF}"/>
            </a:ext>
          </a:extLst>
        </xdr:cNvPr>
        <xdr:cNvSpPr txBox="1"/>
      </xdr:nvSpPr>
      <xdr:spPr>
        <a:xfrm>
          <a:off x="711710" y="3178470"/>
          <a:ext cx="3014470"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800" b="1">
              <a:solidFill>
                <a:schemeClr val="dk1"/>
              </a:solidFill>
              <a:effectLst/>
              <a:latin typeface="+mn-lt"/>
              <a:ea typeface="+mn-ea"/>
              <a:cs typeface="+mn-cs"/>
            </a:rPr>
            <a:t>Total received project AJ Based on the project number</a:t>
          </a:r>
          <a:endParaRPr lang="en-US" sz="3600">
            <a:effectLst/>
          </a:endParaRPr>
        </a:p>
      </xdr:txBody>
    </xdr:sp>
    <xdr:clientData/>
  </xdr:twoCellAnchor>
  <xdr:twoCellAnchor>
    <xdr:from>
      <xdr:col>6</xdr:col>
      <xdr:colOff>208254</xdr:colOff>
      <xdr:row>16</xdr:row>
      <xdr:rowOff>151057</xdr:rowOff>
    </xdr:from>
    <xdr:to>
      <xdr:col>7</xdr:col>
      <xdr:colOff>582840</xdr:colOff>
      <xdr:row>21</xdr:row>
      <xdr:rowOff>66307</xdr:rowOff>
    </xdr:to>
    <xdr:sp macro="" textlink="pj_aj_bu_numb!G4">
      <xdr:nvSpPr>
        <xdr:cNvPr id="45" name="TextBox 44">
          <a:extLst>
            <a:ext uri="{FF2B5EF4-FFF2-40B4-BE49-F238E27FC236}">
              <a16:creationId xmlns:a16="http://schemas.microsoft.com/office/drawing/2014/main" id="{E0F5D22A-8612-4ABE-B28D-933A41010B73}"/>
            </a:ext>
          </a:extLst>
        </xdr:cNvPr>
        <xdr:cNvSpPr txBox="1"/>
      </xdr:nvSpPr>
      <xdr:spPr>
        <a:xfrm>
          <a:off x="3865854" y="319905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6EADC08-8D07-4813-A47A-FC57AA2DF958}" type="TxLink">
            <a:rPr lang="en-US" sz="2000" b="1" i="0" u="none" strike="noStrike">
              <a:solidFill>
                <a:srgbClr val="000000"/>
              </a:solidFill>
              <a:latin typeface="Calibri"/>
              <a:ea typeface="Calibri"/>
              <a:cs typeface="Calibri"/>
            </a:rPr>
            <a:pPr algn="ctr"/>
            <a:t>223</a:t>
          </a:fld>
          <a:endParaRPr lang="en-US" sz="148100" b="1"/>
        </a:p>
      </xdr:txBody>
    </xdr:sp>
    <xdr:clientData/>
  </xdr:twoCellAnchor>
  <xdr:twoCellAnchor>
    <xdr:from>
      <xdr:col>1</xdr:col>
      <xdr:colOff>102110</xdr:colOff>
      <xdr:row>21</xdr:row>
      <xdr:rowOff>69510</xdr:rowOff>
    </xdr:from>
    <xdr:to>
      <xdr:col>6</xdr:col>
      <xdr:colOff>38100</xdr:colOff>
      <xdr:row>25</xdr:row>
      <xdr:rowOff>167640</xdr:rowOff>
    </xdr:to>
    <xdr:sp macro="" textlink="">
      <xdr:nvSpPr>
        <xdr:cNvPr id="46" name="TextBox 45">
          <a:extLst>
            <a:ext uri="{FF2B5EF4-FFF2-40B4-BE49-F238E27FC236}">
              <a16:creationId xmlns:a16="http://schemas.microsoft.com/office/drawing/2014/main" id="{391BBB10-F6BD-4B3F-A6FF-AA7714544513}"/>
            </a:ext>
          </a:extLst>
        </xdr:cNvPr>
        <xdr:cNvSpPr txBox="1"/>
      </xdr:nvSpPr>
      <xdr:spPr>
        <a:xfrm>
          <a:off x="711710" y="4070010"/>
          <a:ext cx="2983990" cy="86013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Total received project BU Based on the project number</a:t>
          </a:r>
        </a:p>
      </xdr:txBody>
    </xdr:sp>
    <xdr:clientData/>
  </xdr:twoCellAnchor>
  <xdr:twoCellAnchor>
    <xdr:from>
      <xdr:col>6</xdr:col>
      <xdr:colOff>208254</xdr:colOff>
      <xdr:row>21</xdr:row>
      <xdr:rowOff>90097</xdr:rowOff>
    </xdr:from>
    <xdr:to>
      <xdr:col>7</xdr:col>
      <xdr:colOff>582840</xdr:colOff>
      <xdr:row>26</xdr:row>
      <xdr:rowOff>5347</xdr:rowOff>
    </xdr:to>
    <xdr:sp macro="" textlink="pj_aj_bu_numb!G8">
      <xdr:nvSpPr>
        <xdr:cNvPr id="63" name="TextBox 62">
          <a:extLst>
            <a:ext uri="{FF2B5EF4-FFF2-40B4-BE49-F238E27FC236}">
              <a16:creationId xmlns:a16="http://schemas.microsoft.com/office/drawing/2014/main" id="{742D9F22-EA9F-4EA7-A8D0-0D47AAADA114}"/>
            </a:ext>
          </a:extLst>
        </xdr:cNvPr>
        <xdr:cNvSpPr txBox="1"/>
      </xdr:nvSpPr>
      <xdr:spPr>
        <a:xfrm>
          <a:off x="3865854" y="4090597"/>
          <a:ext cx="984186" cy="867750"/>
        </a:xfrm>
        <a:prstGeom prst="rect">
          <a:avLst/>
        </a:prstGeom>
        <a:solidFill>
          <a:schemeClr val="lt1">
            <a:alpha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480655B-04F2-47B2-8C57-327B56934EE5}" type="TxLink">
            <a:rPr lang="en-US" sz="2000" b="1" i="0" u="none" strike="noStrike">
              <a:solidFill>
                <a:srgbClr val="000000"/>
              </a:solidFill>
              <a:latin typeface="Calibri"/>
              <a:ea typeface="Calibri"/>
              <a:cs typeface="Calibri"/>
            </a:rPr>
            <a:pPr algn="ctr"/>
            <a:t>109</a:t>
          </a:fld>
          <a:endParaRPr lang="en-US" sz="148100" b="1"/>
        </a:p>
      </xdr:txBody>
    </xdr:sp>
    <xdr:clientData/>
  </xdr:twoCellAnchor>
  <xdr:twoCellAnchor>
    <xdr:from>
      <xdr:col>0</xdr:col>
      <xdr:colOff>0</xdr:colOff>
      <xdr:row>183</xdr:row>
      <xdr:rowOff>106680</xdr:rowOff>
    </xdr:from>
    <xdr:to>
      <xdr:col>51</xdr:col>
      <xdr:colOff>15240</xdr:colOff>
      <xdr:row>185</xdr:row>
      <xdr:rowOff>167640</xdr:rowOff>
    </xdr:to>
    <xdr:sp macro="" textlink="">
      <xdr:nvSpPr>
        <xdr:cNvPr id="64" name="Rectangle 63">
          <a:extLst>
            <a:ext uri="{FF2B5EF4-FFF2-40B4-BE49-F238E27FC236}">
              <a16:creationId xmlns:a16="http://schemas.microsoft.com/office/drawing/2014/main" id="{2E13DBA6-B441-42BA-B030-6B4E570CAAF6}"/>
            </a:ext>
          </a:extLst>
        </xdr:cNvPr>
        <xdr:cNvSpPr/>
      </xdr:nvSpPr>
      <xdr:spPr>
        <a:xfrm>
          <a:off x="0" y="18760440"/>
          <a:ext cx="28056840" cy="44196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15241</xdr:rowOff>
    </xdr:from>
    <xdr:to>
      <xdr:col>51</xdr:col>
      <xdr:colOff>15240</xdr:colOff>
      <xdr:row>150</xdr:row>
      <xdr:rowOff>167640</xdr:rowOff>
    </xdr:to>
    <xdr:sp macro="" textlink="">
      <xdr:nvSpPr>
        <xdr:cNvPr id="65" name="Rectangle 64">
          <a:extLst>
            <a:ext uri="{FF2B5EF4-FFF2-40B4-BE49-F238E27FC236}">
              <a16:creationId xmlns:a16="http://schemas.microsoft.com/office/drawing/2014/main" id="{189C27F4-A933-4563-9EAD-D5FF190FCE0F}"/>
            </a:ext>
          </a:extLst>
        </xdr:cNvPr>
        <xdr:cNvSpPr/>
      </xdr:nvSpPr>
      <xdr:spPr>
        <a:xfrm>
          <a:off x="0" y="10454641"/>
          <a:ext cx="28056840" cy="518159"/>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 Dashboard for 2024</a:t>
          </a:r>
        </a:p>
      </xdr:txBody>
    </xdr:sp>
    <xdr:clientData/>
  </xdr:twoCellAnchor>
  <xdr:twoCellAnchor>
    <xdr:from>
      <xdr:col>0</xdr:col>
      <xdr:colOff>0</xdr:colOff>
      <xdr:row>186</xdr:row>
      <xdr:rowOff>91440</xdr:rowOff>
    </xdr:from>
    <xdr:to>
      <xdr:col>51</xdr:col>
      <xdr:colOff>15240</xdr:colOff>
      <xdr:row>188</xdr:row>
      <xdr:rowOff>213360</xdr:rowOff>
    </xdr:to>
    <xdr:sp macro="" textlink="">
      <xdr:nvSpPr>
        <xdr:cNvPr id="66" name="Rectangle 65">
          <a:extLst>
            <a:ext uri="{FF2B5EF4-FFF2-40B4-BE49-F238E27FC236}">
              <a16:creationId xmlns:a16="http://schemas.microsoft.com/office/drawing/2014/main" id="{B6802A41-0389-4575-B016-48E84030E713}"/>
            </a:ext>
          </a:extLst>
        </xdr:cNvPr>
        <xdr:cNvSpPr/>
      </xdr:nvSpPr>
      <xdr:spPr>
        <a:xfrm>
          <a:off x="0" y="19324320"/>
          <a:ext cx="28056840" cy="50292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Total PO Received per Month 2024, for Each Vendor  </a:t>
          </a:r>
        </a:p>
      </xdr:txBody>
    </xdr:sp>
    <xdr:clientData/>
  </xdr:twoCellAnchor>
  <xdr:twoCellAnchor>
    <xdr:from>
      <xdr:col>0</xdr:col>
      <xdr:colOff>0</xdr:colOff>
      <xdr:row>221</xdr:row>
      <xdr:rowOff>91440</xdr:rowOff>
    </xdr:from>
    <xdr:to>
      <xdr:col>51</xdr:col>
      <xdr:colOff>15240</xdr:colOff>
      <xdr:row>223</xdr:row>
      <xdr:rowOff>182880</xdr:rowOff>
    </xdr:to>
    <xdr:sp macro="" textlink="">
      <xdr:nvSpPr>
        <xdr:cNvPr id="67" name="Rectangle 66">
          <a:extLst>
            <a:ext uri="{FF2B5EF4-FFF2-40B4-BE49-F238E27FC236}">
              <a16:creationId xmlns:a16="http://schemas.microsoft.com/office/drawing/2014/main" id="{7FD1D8CC-010A-4A10-892A-EEB235137945}"/>
            </a:ext>
          </a:extLst>
        </xdr:cNvPr>
        <xdr:cNvSpPr/>
      </xdr:nvSpPr>
      <xdr:spPr>
        <a:xfrm>
          <a:off x="0" y="28194000"/>
          <a:ext cx="28056840" cy="457200"/>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148</xdr:row>
      <xdr:rowOff>45720</xdr:rowOff>
    </xdr:from>
    <xdr:to>
      <xdr:col>51</xdr:col>
      <xdr:colOff>0</xdr:colOff>
      <xdr:row>185</xdr:row>
      <xdr:rowOff>121920</xdr:rowOff>
    </xdr:to>
    <xdr:sp macro="" textlink="">
      <xdr:nvSpPr>
        <xdr:cNvPr id="68" name="Rectangle 67">
          <a:extLst>
            <a:ext uri="{FF2B5EF4-FFF2-40B4-BE49-F238E27FC236}">
              <a16:creationId xmlns:a16="http://schemas.microsoft.com/office/drawing/2014/main" id="{E11E45D3-D7C0-4912-AC0F-03FD01663900}"/>
            </a:ext>
          </a:extLst>
        </xdr:cNvPr>
        <xdr:cNvSpPr/>
      </xdr:nvSpPr>
      <xdr:spPr>
        <a:xfrm>
          <a:off x="0" y="28910280"/>
          <a:ext cx="28041600" cy="8793480"/>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186</xdr:row>
      <xdr:rowOff>44769</xdr:rowOff>
    </xdr:from>
    <xdr:to>
      <xdr:col>51</xdr:col>
      <xdr:colOff>17145</xdr:colOff>
      <xdr:row>223</xdr:row>
      <xdr:rowOff>143829</xdr:rowOff>
    </xdr:to>
    <xdr:sp macro="" textlink="">
      <xdr:nvSpPr>
        <xdr:cNvPr id="69" name="Rectangle 68">
          <a:extLst>
            <a:ext uri="{FF2B5EF4-FFF2-40B4-BE49-F238E27FC236}">
              <a16:creationId xmlns:a16="http://schemas.microsoft.com/office/drawing/2014/main" id="{CB6613AD-53ED-43C8-A2CE-6E66FFB001DD}"/>
            </a:ext>
          </a:extLst>
        </xdr:cNvPr>
        <xdr:cNvSpPr/>
      </xdr:nvSpPr>
      <xdr:spPr>
        <a:xfrm>
          <a:off x="0" y="43169207"/>
          <a:ext cx="31592520" cy="9362122"/>
        </a:xfrm>
        <a:prstGeom prst="rect">
          <a:avLst/>
        </a:prstGeom>
        <a:solidFill>
          <a:schemeClr val="bg1">
            <a:lumMod val="75000"/>
            <a:alpha val="2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15</xdr:col>
      <xdr:colOff>82550</xdr:colOff>
      <xdr:row>10</xdr:row>
      <xdr:rowOff>44449</xdr:rowOff>
    </xdr:from>
    <xdr:to>
      <xdr:col>16</xdr:col>
      <xdr:colOff>212090</xdr:colOff>
      <xdr:row>14</xdr:row>
      <xdr:rowOff>155574</xdr:rowOff>
    </xdr:to>
    <xdr:pic>
      <xdr:nvPicPr>
        <xdr:cNvPr id="43" name="Graphic 42" descr="Daily calendar with solid fill">
          <a:extLst>
            <a:ext uri="{FF2B5EF4-FFF2-40B4-BE49-F238E27FC236}">
              <a16:creationId xmlns:a16="http://schemas.microsoft.com/office/drawing/2014/main" id="{34B951AA-D925-32BB-B715-DE212E8DF59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226550" y="1949449"/>
          <a:ext cx="742950" cy="873125"/>
        </a:xfrm>
        <a:prstGeom prst="rect">
          <a:avLst/>
        </a:prstGeom>
      </xdr:spPr>
    </xdr:pic>
    <xdr:clientData/>
  </xdr:twoCellAnchor>
  <xdr:twoCellAnchor editAs="oneCell">
    <xdr:from>
      <xdr:col>1</xdr:col>
      <xdr:colOff>298450</xdr:colOff>
      <xdr:row>9</xdr:row>
      <xdr:rowOff>174625</xdr:rowOff>
    </xdr:from>
    <xdr:to>
      <xdr:col>2</xdr:col>
      <xdr:colOff>440055</xdr:colOff>
      <xdr:row>13</xdr:row>
      <xdr:rowOff>97155</xdr:rowOff>
    </xdr:to>
    <xdr:pic>
      <xdr:nvPicPr>
        <xdr:cNvPr id="71" name="Graphic 70" descr="Money with solid fill">
          <a:extLst>
            <a:ext uri="{FF2B5EF4-FFF2-40B4-BE49-F238E27FC236}">
              <a16:creationId xmlns:a16="http://schemas.microsoft.com/office/drawing/2014/main" id="{198F6125-50AC-3D5B-7407-2D4690A612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08050" y="1889125"/>
          <a:ext cx="758825" cy="692150"/>
        </a:xfrm>
        <a:prstGeom prst="rect">
          <a:avLst/>
        </a:prstGeom>
      </xdr:spPr>
    </xdr:pic>
    <xdr:clientData/>
  </xdr:twoCellAnchor>
  <xdr:twoCellAnchor editAs="oneCell">
    <xdr:from>
      <xdr:col>1</xdr:col>
      <xdr:colOff>171450</xdr:colOff>
      <xdr:row>4</xdr:row>
      <xdr:rowOff>31750</xdr:rowOff>
    </xdr:from>
    <xdr:to>
      <xdr:col>2</xdr:col>
      <xdr:colOff>377825</xdr:colOff>
      <xdr:row>7</xdr:row>
      <xdr:rowOff>130810</xdr:rowOff>
    </xdr:to>
    <xdr:pic>
      <xdr:nvPicPr>
        <xdr:cNvPr id="73" name="Graphic 72" descr="List with solid fill">
          <a:extLst>
            <a:ext uri="{FF2B5EF4-FFF2-40B4-BE49-F238E27FC236}">
              <a16:creationId xmlns:a16="http://schemas.microsoft.com/office/drawing/2014/main" id="{020E59A2-E7DE-6936-0926-EDE0965ED8F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781050" y="793750"/>
          <a:ext cx="815975" cy="666750"/>
        </a:xfrm>
        <a:prstGeom prst="rect">
          <a:avLst/>
        </a:prstGeom>
      </xdr:spPr>
    </xdr:pic>
    <xdr:clientData/>
  </xdr:twoCellAnchor>
  <xdr:twoCellAnchor editAs="oneCell">
    <xdr:from>
      <xdr:col>23</xdr:col>
      <xdr:colOff>363682</xdr:colOff>
      <xdr:row>29</xdr:row>
      <xdr:rowOff>85090</xdr:rowOff>
    </xdr:from>
    <xdr:to>
      <xdr:col>29</xdr:col>
      <xdr:colOff>320040</xdr:colOff>
      <xdr:row>38</xdr:row>
      <xdr:rowOff>18415</xdr:rowOff>
    </xdr:to>
    <mc:AlternateContent xmlns:mc="http://schemas.openxmlformats.org/markup-compatibility/2006" xmlns:tsle="http://schemas.microsoft.com/office/drawing/2012/timeslicer">
      <mc:Choice Requires="tsle">
        <xdr:graphicFrame macro="">
          <xdr:nvGraphicFramePr>
            <xdr:cNvPr id="8" name="BOM Received date">
              <a:extLst>
                <a:ext uri="{FF2B5EF4-FFF2-40B4-BE49-F238E27FC236}">
                  <a16:creationId xmlns:a16="http://schemas.microsoft.com/office/drawing/2014/main" id="{BE0E69A0-72F8-37C9-5E7F-8941D58DE602}"/>
                </a:ext>
              </a:extLst>
            </xdr:cNvPr>
            <xdr:cNvGraphicFramePr/>
          </xdr:nvGraphicFramePr>
          <xdr:xfrm>
            <a:off x="0" y="0"/>
            <a:ext cx="0" cy="0"/>
          </xdr:xfrm>
          <a:graphic>
            <a:graphicData uri="http://schemas.microsoft.com/office/drawing/2012/timeslicer">
              <tsle:timeslicer name="BOM Received date"/>
            </a:graphicData>
          </a:graphic>
        </xdr:graphicFrame>
      </mc:Choice>
      <mc:Fallback xmlns="">
        <xdr:sp macro="" textlink="">
          <xdr:nvSpPr>
            <xdr:cNvPr id="0" name=""/>
            <xdr:cNvSpPr>
              <a:spLocks noTextEdit="1"/>
            </xdr:cNvSpPr>
          </xdr:nvSpPr>
          <xdr:spPr>
            <a:xfrm>
              <a:off x="14514830" y="5609590"/>
              <a:ext cx="3487420" cy="1661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29</xdr:col>
      <xdr:colOff>424641</xdr:colOff>
      <xdr:row>29</xdr:row>
      <xdr:rowOff>68580</xdr:rowOff>
    </xdr:from>
    <xdr:to>
      <xdr:col>35</xdr:col>
      <xdr:colOff>536863</xdr:colOff>
      <xdr:row>38</xdr:row>
      <xdr:rowOff>34636</xdr:rowOff>
    </xdr:to>
    <mc:AlternateContent xmlns:mc="http://schemas.openxmlformats.org/markup-compatibility/2006" xmlns:tsle="http://schemas.microsoft.com/office/drawing/2012/timeslicer">
      <mc:Choice Requires="tsle">
        <xdr:graphicFrame macro="">
          <xdr:nvGraphicFramePr>
            <xdr:cNvPr id="25" name="PR REQUESTED DATE">
              <a:extLst>
                <a:ext uri="{FF2B5EF4-FFF2-40B4-BE49-F238E27FC236}">
                  <a16:creationId xmlns:a16="http://schemas.microsoft.com/office/drawing/2014/main" id="{29C8D8D6-DAC6-B70D-CA7A-53FEE568FD31}"/>
                </a:ext>
              </a:extLst>
            </xdr:cNvPr>
            <xdr:cNvGraphicFramePr/>
          </xdr:nvGraphicFramePr>
          <xdr:xfrm>
            <a:off x="0" y="0"/>
            <a:ext cx="0" cy="0"/>
          </xdr:xfrm>
          <a:graphic>
            <a:graphicData uri="http://schemas.microsoft.com/office/drawing/2012/timeslicer">
              <tsle:timeslicer name="PR REQUESTED DATE"/>
            </a:graphicData>
          </a:graphic>
        </xdr:graphicFrame>
      </mc:Choice>
      <mc:Fallback xmlns="">
        <xdr:sp macro="" textlink="">
          <xdr:nvSpPr>
            <xdr:cNvPr id="0" name=""/>
            <xdr:cNvSpPr>
              <a:spLocks noTextEdit="1"/>
            </xdr:cNvSpPr>
          </xdr:nvSpPr>
          <xdr:spPr>
            <a:xfrm>
              <a:off x="18002596" y="5593080"/>
              <a:ext cx="3749040" cy="168055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22860</xdr:colOff>
      <xdr:row>6</xdr:row>
      <xdr:rowOff>175260</xdr:rowOff>
    </xdr:from>
    <xdr:to>
      <xdr:col>7</xdr:col>
      <xdr:colOff>133350</xdr:colOff>
      <xdr:row>20</xdr:row>
      <xdr:rowOff>95250</xdr:rowOff>
    </xdr:to>
    <mc:AlternateContent xmlns:mc="http://schemas.openxmlformats.org/markup-compatibility/2006" xmlns:a14="http://schemas.microsoft.com/office/drawing/2010/main">
      <mc:Choice Requires="a14">
        <xdr:graphicFrame macro="">
          <xdr:nvGraphicFramePr>
            <xdr:cNvPr id="3" name="Delivery Status 2">
              <a:extLst>
                <a:ext uri="{FF2B5EF4-FFF2-40B4-BE49-F238E27FC236}">
                  <a16:creationId xmlns:a16="http://schemas.microsoft.com/office/drawing/2014/main" id="{A37CC4EE-B3BB-2BE0-97A7-59873B30A7CF}"/>
                </a:ext>
              </a:extLst>
            </xdr:cNvPr>
            <xdr:cNvGraphicFramePr/>
          </xdr:nvGraphicFramePr>
          <xdr:xfrm>
            <a:off x="0" y="0"/>
            <a:ext cx="0" cy="0"/>
          </xdr:xfrm>
          <a:graphic>
            <a:graphicData uri="http://schemas.microsoft.com/office/drawing/2010/slicer">
              <sle:slicer xmlns:sle="http://schemas.microsoft.com/office/drawing/2010/slicer" name="Delivery Status 2"/>
            </a:graphicData>
          </a:graphic>
        </xdr:graphicFrame>
      </mc:Choice>
      <mc:Fallback xmlns="">
        <xdr:sp macro="" textlink="">
          <xdr:nvSpPr>
            <xdr:cNvPr id="0" name=""/>
            <xdr:cNvSpPr>
              <a:spLocks noTextEdit="1"/>
            </xdr:cNvSpPr>
          </xdr:nvSpPr>
          <xdr:spPr>
            <a:xfrm>
              <a:off x="4732020" y="1272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990600</xdr:colOff>
      <xdr:row>11</xdr:row>
      <xdr:rowOff>156210</xdr:rowOff>
    </xdr:from>
    <xdr:to>
      <xdr:col>10</xdr:col>
      <xdr:colOff>495300</xdr:colOff>
      <xdr:row>26</xdr:row>
      <xdr:rowOff>156210</xdr:rowOff>
    </xdr:to>
    <xdr:graphicFrame macro="">
      <xdr:nvGraphicFramePr>
        <xdr:cNvPr id="4" name="Chart 3">
          <a:extLst>
            <a:ext uri="{FF2B5EF4-FFF2-40B4-BE49-F238E27FC236}">
              <a16:creationId xmlns:a16="http://schemas.microsoft.com/office/drawing/2014/main" id="{2845EA8A-2FDB-04FE-4CC0-21CA8D15C9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137160</xdr:colOff>
      <xdr:row>12</xdr:row>
      <xdr:rowOff>121920</xdr:rowOff>
    </xdr:from>
    <xdr:to>
      <xdr:col>16</xdr:col>
      <xdr:colOff>133350</xdr:colOff>
      <xdr:row>26</xdr:row>
      <xdr:rowOff>20955</xdr:rowOff>
    </xdr:to>
    <mc:AlternateContent xmlns:mc="http://schemas.openxmlformats.org/markup-compatibility/2006" xmlns:a14="http://schemas.microsoft.com/office/drawing/2010/main">
      <mc:Choice Requires="a14">
        <xdr:graphicFrame macro="">
          <xdr:nvGraphicFramePr>
            <xdr:cNvPr id="3" name="Delivery Status 1">
              <a:extLst>
                <a:ext uri="{FF2B5EF4-FFF2-40B4-BE49-F238E27FC236}">
                  <a16:creationId xmlns:a16="http://schemas.microsoft.com/office/drawing/2014/main" id="{3FE85C6E-DFA5-3C23-F043-AD9893D184BA}"/>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026140" y="2316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274320</xdr:colOff>
      <xdr:row>0</xdr:row>
      <xdr:rowOff>83820</xdr:rowOff>
    </xdr:from>
    <xdr:to>
      <xdr:col>15</xdr:col>
      <xdr:colOff>91440</xdr:colOff>
      <xdr:row>15</xdr:row>
      <xdr:rowOff>83820</xdr:rowOff>
    </xdr:to>
    <xdr:graphicFrame macro="">
      <xdr:nvGraphicFramePr>
        <xdr:cNvPr id="2" name="Chart 1">
          <a:extLst>
            <a:ext uri="{FF2B5EF4-FFF2-40B4-BE49-F238E27FC236}">
              <a16:creationId xmlns:a16="http://schemas.microsoft.com/office/drawing/2014/main" id="{467FF826-75FB-8B62-6BE5-FE2883BF0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213360</xdr:colOff>
      <xdr:row>15</xdr:row>
      <xdr:rowOff>144780</xdr:rowOff>
    </xdr:from>
    <xdr:to>
      <xdr:col>13</xdr:col>
      <xdr:colOff>209550</xdr:colOff>
      <xdr:row>29</xdr:row>
      <xdr:rowOff>55245</xdr:rowOff>
    </xdr:to>
    <mc:AlternateContent xmlns:mc="http://schemas.openxmlformats.org/markup-compatibility/2006" xmlns:a14="http://schemas.microsoft.com/office/drawing/2010/main">
      <mc:Choice Requires="a14">
        <xdr:graphicFrame macro="">
          <xdr:nvGraphicFramePr>
            <xdr:cNvPr id="4" name="Name">
              <a:extLst>
                <a:ext uri="{FF2B5EF4-FFF2-40B4-BE49-F238E27FC236}">
                  <a16:creationId xmlns:a16="http://schemas.microsoft.com/office/drawing/2014/main" id="{5E824E6B-6657-5B5B-7718-2B1808EAC272}"/>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7620000" y="28879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449580</xdr:colOff>
      <xdr:row>4</xdr:row>
      <xdr:rowOff>64770</xdr:rowOff>
    </xdr:from>
    <xdr:to>
      <xdr:col>10</xdr:col>
      <xdr:colOff>464820</xdr:colOff>
      <xdr:row>19</xdr:row>
      <xdr:rowOff>64770</xdr:rowOff>
    </xdr:to>
    <xdr:graphicFrame macro="">
      <xdr:nvGraphicFramePr>
        <xdr:cNvPr id="2" name="Chart 1">
          <a:extLst>
            <a:ext uri="{FF2B5EF4-FFF2-40B4-BE49-F238E27FC236}">
              <a16:creationId xmlns:a16="http://schemas.microsoft.com/office/drawing/2014/main" id="{E0CE197F-A4F2-E510-C779-8882DDFFA0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60960</xdr:colOff>
      <xdr:row>0</xdr:row>
      <xdr:rowOff>30480</xdr:rowOff>
    </xdr:from>
    <xdr:to>
      <xdr:col>12</xdr:col>
      <xdr:colOff>518160</xdr:colOff>
      <xdr:row>23</xdr:row>
      <xdr:rowOff>114300</xdr:rowOff>
    </xdr:to>
    <xdr:graphicFrame macro="">
      <xdr:nvGraphicFramePr>
        <xdr:cNvPr id="2" name="Chart 1">
          <a:extLst>
            <a:ext uri="{FF2B5EF4-FFF2-40B4-BE49-F238E27FC236}">
              <a16:creationId xmlns:a16="http://schemas.microsoft.com/office/drawing/2014/main" id="{BCA2B01C-5464-3CA1-4E5B-535F3DC25E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274320</xdr:colOff>
      <xdr:row>1</xdr:row>
      <xdr:rowOff>106680</xdr:rowOff>
    </xdr:from>
    <xdr:to>
      <xdr:col>9</xdr:col>
      <xdr:colOff>434340</xdr:colOff>
      <xdr:row>19</xdr:row>
      <xdr:rowOff>83820</xdr:rowOff>
    </xdr:to>
    <xdr:graphicFrame macro="">
      <xdr:nvGraphicFramePr>
        <xdr:cNvPr id="2" name="Chart 1">
          <a:extLst>
            <a:ext uri="{FF2B5EF4-FFF2-40B4-BE49-F238E27FC236}">
              <a16:creationId xmlns:a16="http://schemas.microsoft.com/office/drawing/2014/main" id="{A767EFA2-F4D0-D6F6-7149-5616E8379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830580</xdr:colOff>
      <xdr:row>4</xdr:row>
      <xdr:rowOff>160020</xdr:rowOff>
    </xdr:from>
    <xdr:to>
      <xdr:col>6</xdr:col>
      <xdr:colOff>1196340</xdr:colOff>
      <xdr:row>18</xdr:row>
      <xdr:rowOff>55245</xdr:rowOff>
    </xdr:to>
    <mc:AlternateContent xmlns:mc="http://schemas.openxmlformats.org/markup-compatibility/2006" xmlns:a14="http://schemas.microsoft.com/office/drawing/2010/main">
      <mc:Choice Requires="a14">
        <xdr:graphicFrame macro="">
          <xdr:nvGraphicFramePr>
            <xdr:cNvPr id="2" name="BOM Received date 15">
              <a:extLst>
                <a:ext uri="{FF2B5EF4-FFF2-40B4-BE49-F238E27FC236}">
                  <a16:creationId xmlns:a16="http://schemas.microsoft.com/office/drawing/2014/main" id="{165B16FD-9D5E-01F6-19A3-D039EAF2F3C3}"/>
                </a:ext>
              </a:extLst>
            </xdr:cNvPr>
            <xdr:cNvGraphicFramePr/>
          </xdr:nvGraphicFramePr>
          <xdr:xfrm>
            <a:off x="0" y="0"/>
            <a:ext cx="0" cy="0"/>
          </xdr:xfrm>
          <a:graphic>
            <a:graphicData uri="http://schemas.microsoft.com/office/drawing/2010/slicer">
              <sle:slicer xmlns:sle="http://schemas.microsoft.com/office/drawing/2010/slicer" name="BOM Received date 15"/>
            </a:graphicData>
          </a:graphic>
        </xdr:graphicFrame>
      </mc:Choice>
      <mc:Fallback xmlns="">
        <xdr:sp macro="" textlink="">
          <xdr:nvSpPr>
            <xdr:cNvPr id="0" name=""/>
            <xdr:cNvSpPr>
              <a:spLocks noTextEdit="1"/>
            </xdr:cNvSpPr>
          </xdr:nvSpPr>
          <xdr:spPr>
            <a:xfrm>
              <a:off x="5570220" y="891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14</xdr:col>
      <xdr:colOff>251460</xdr:colOff>
      <xdr:row>2</xdr:row>
      <xdr:rowOff>0</xdr:rowOff>
    </xdr:from>
    <xdr:to>
      <xdr:col>17</xdr:col>
      <xdr:colOff>243840</xdr:colOff>
      <xdr:row>15</xdr:row>
      <xdr:rowOff>97155</xdr:rowOff>
    </xdr:to>
    <mc:AlternateContent xmlns:mc="http://schemas.openxmlformats.org/markup-compatibility/2006" xmlns:a14="http://schemas.microsoft.com/office/drawing/2010/main">
      <mc:Choice Requires="a14">
        <xdr:graphicFrame macro="">
          <xdr:nvGraphicFramePr>
            <xdr:cNvPr id="3" name="BOM Received date 16">
              <a:extLst>
                <a:ext uri="{FF2B5EF4-FFF2-40B4-BE49-F238E27FC236}">
                  <a16:creationId xmlns:a16="http://schemas.microsoft.com/office/drawing/2014/main" id="{E9FDBC43-0335-5709-2191-9C8FECF077D1}"/>
                </a:ext>
              </a:extLst>
            </xdr:cNvPr>
            <xdr:cNvGraphicFramePr/>
          </xdr:nvGraphicFramePr>
          <xdr:xfrm>
            <a:off x="0" y="0"/>
            <a:ext cx="0" cy="0"/>
          </xdr:xfrm>
          <a:graphic>
            <a:graphicData uri="http://schemas.microsoft.com/office/drawing/2010/slicer">
              <sle:slicer xmlns:sle="http://schemas.microsoft.com/office/drawing/2010/slicer" name="BOM Received date 16"/>
            </a:graphicData>
          </a:graphic>
        </xdr:graphicFrame>
      </mc:Choice>
      <mc:Fallback xmlns="">
        <xdr:sp macro="" textlink="">
          <xdr:nvSpPr>
            <xdr:cNvPr id="0" name=""/>
            <xdr:cNvSpPr>
              <a:spLocks noTextEdit="1"/>
            </xdr:cNvSpPr>
          </xdr:nvSpPr>
          <xdr:spPr>
            <a:xfrm>
              <a:off x="11056620" y="365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53340</xdr:colOff>
      <xdr:row>6</xdr:row>
      <xdr:rowOff>91440</xdr:rowOff>
    </xdr:from>
    <xdr:to>
      <xdr:col>12</xdr:col>
      <xdr:colOff>53340</xdr:colOff>
      <xdr:row>19</xdr:row>
      <xdr:rowOff>169545</xdr:rowOff>
    </xdr:to>
    <mc:AlternateContent xmlns:mc="http://schemas.openxmlformats.org/markup-compatibility/2006" xmlns:a14="http://schemas.microsoft.com/office/drawing/2010/main">
      <mc:Choice Requires="a14">
        <xdr:graphicFrame macro="">
          <xdr:nvGraphicFramePr>
            <xdr:cNvPr id="3" name="BOM Received date 17">
              <a:extLst>
                <a:ext uri="{FF2B5EF4-FFF2-40B4-BE49-F238E27FC236}">
                  <a16:creationId xmlns:a16="http://schemas.microsoft.com/office/drawing/2014/main" id="{E0BDA69E-CC8A-389A-E6E8-F3FFE8AB39B7}"/>
                </a:ext>
              </a:extLst>
            </xdr:cNvPr>
            <xdr:cNvGraphicFramePr/>
          </xdr:nvGraphicFramePr>
          <xdr:xfrm>
            <a:off x="0" y="0"/>
            <a:ext cx="0" cy="0"/>
          </xdr:xfrm>
          <a:graphic>
            <a:graphicData uri="http://schemas.microsoft.com/office/drawing/2010/slicer">
              <sle:slicer xmlns:sle="http://schemas.microsoft.com/office/drawing/2010/slicer" name="BOM Received date 17"/>
            </a:graphicData>
          </a:graphic>
        </xdr:graphicFrame>
      </mc:Choice>
      <mc:Fallback xmlns="">
        <xdr:sp macro="" textlink="">
          <xdr:nvSpPr>
            <xdr:cNvPr id="0" name=""/>
            <xdr:cNvSpPr>
              <a:spLocks noTextEdit="1"/>
            </xdr:cNvSpPr>
          </xdr:nvSpPr>
          <xdr:spPr>
            <a:xfrm>
              <a:off x="7734300" y="1188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Ramakrishnan, Jinu - No Export" id="{4A2DCCF3-53D1-489E-B21B-21F6AC4F121A}" userId="Ramakrishnan, Jinu - No Export"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akrishnan, Jinu -Vectrus -KBOSSS -No Export" refreshedDate="45375.285708333337" createdVersion="8" refreshedVersion="8" minRefreshableVersion="3" recordCount="1906" xr:uid="{4E18599C-98A2-4A76-8277-0EAA9EDAACE4}">
  <cacheSource type="worksheet">
    <worksheetSource name="deshb2"/>
  </cacheSource>
  <cacheFields count="38">
    <cacheField name=" NO. OF PROJECTS" numFmtId="0">
      <sharedItems containsSemiMixedTypes="0" containsString="0" containsNumber="1" containsInteger="1" minValue="1" maxValue="280"/>
    </cacheField>
    <cacheField name="BOM Received date" numFmtId="164">
      <sharedItems containsNonDate="0" containsDate="1" containsString="0" containsBlank="1" minDate="1900-03-18T00:00:00" maxDate="2024-03-24T00:00:00" count="257">
        <d v="2023-05-10T00:00:00"/>
        <d v="2024-02-29T00:00:00"/>
        <d v="2023-02-11T00:00:00"/>
        <d v="2023-02-15T00:00:00"/>
        <d v="2023-12-04T00:00:00"/>
        <d v="2023-12-13T00:00:00"/>
        <d v="2023-12-03T00:00:00"/>
        <d v="2023-12-16T00:00:00"/>
        <d v="2023-12-17T00:00:00"/>
        <d v="2023-12-21T00:00:00"/>
        <d v="2023-12-23T00:00:00"/>
        <d v="2023-12-28T00:00:00"/>
        <d v="2023-12-30T00:00:00"/>
        <d v="2024-01-03T00:00:00"/>
        <d v="2024-01-06T00:00:00"/>
        <d v="2024-01-07T00:00:00"/>
        <d v="2024-01-04T00:00:00"/>
        <d v="2024-01-09T00:00:00"/>
        <d v="2024-01-10T00:00:00"/>
        <d v="2024-01-15T00:00:00"/>
        <d v="2023-11-27T00:00:00"/>
        <d v="2024-01-16T00:00:00"/>
        <d v="2024-01-22T00:00:00"/>
        <d v="2024-01-24T00:00:00"/>
        <d v="2024-01-25T00:00:00"/>
        <d v="2024-01-30T00:00:00"/>
        <d v="2024-01-27T00:00:00"/>
        <d v="2024-01-29T00:00:00"/>
        <d v="2024-02-07T00:00:00"/>
        <d v="2024-02-10T00:00:00"/>
        <d v="2024-02-12T00:00:00"/>
        <d v="2024-02-14T00:00:00"/>
        <d v="2024-02-15T00:00:00"/>
        <d v="2024-02-18T00:00:00"/>
        <d v="1900-03-18T00:00:00"/>
        <d v="2024-02-21T00:00:00"/>
        <d v="2024-02-22T00:00:00"/>
        <d v="2024-02-23T00:00:00"/>
        <d v="2024-03-06T00:00:00"/>
        <d v="2024-03-02T00:00:00"/>
        <d v="2024-03-04T00:00:00"/>
        <d v="2024-02-20T00:00:00"/>
        <d v="2024-03-05T00:00:00"/>
        <d v="2024-03-07T00:00:00"/>
        <d v="2024-03-09T00:00:00"/>
        <d v="2024-03-10T00:00:00"/>
        <d v="2024-03-13T00:00:00"/>
        <d v="2024-03-12T00:00:00"/>
        <d v="2024-03-03T00:00:00"/>
        <d v="2024-03-17T00:00:00"/>
        <d v="2024-03-18T00:00:00"/>
        <d v="2024-03-19T00:00:00"/>
        <d v="2024-03-23T00:00:00"/>
        <d v="2022-05-13T00:00:00"/>
        <d v="2022-05-16T00:00:00"/>
        <d v="2022-05-26T00:00:00"/>
        <d v="2022-06-01T00:00:00"/>
        <d v="2022-06-23T00:00:00"/>
        <d v="2022-07-07T00:00:00"/>
        <d v="2022-07-28T00:00:00"/>
        <d v="2022-08-31T00:00:00"/>
        <d v="2022-09-18T00:00:00"/>
        <d v="2022-09-29T00:00:00"/>
        <d v="2022-10-05T00:00:00"/>
        <d v="2022-11-22T00:00:00"/>
        <d v="2023-01-19T00:00:00"/>
        <d v="2023-03-12T00:00:00"/>
        <d v="2023-03-16T00:00:00"/>
        <d v="2023-04-13T00:00:00"/>
        <d v="2023-04-16T00:00:00"/>
        <d v="2023-05-30T00:00:00"/>
        <d v="2023-06-06T00:00:00"/>
        <d v="2023-07-26T00:00:00"/>
        <d v="2023-09-10T00:00:00"/>
        <d v="2023-09-13T00:00:00"/>
        <d v="2023-10-22T00:00:00"/>
        <d v="2023-11-01T00:00:00"/>
        <d v="2023-11-02T00:00:00"/>
        <d v="2023-11-26T00:00:00"/>
        <d v="2023-12-19T00:00:00"/>
        <d v="2023-12-12T00:00:00"/>
        <d v="2023-11-12T00:00:00"/>
        <d v="2023-12-29T00:00:00"/>
        <d v="2024-01-31T00:00:00"/>
        <d v="2023-12-24T00:00:00"/>
        <d v="2024-01-08T00:00:00"/>
        <d v="2024-02-24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17T00:00:00"/>
        <d v="2023-01-21T00:00:00"/>
        <d v="2023-01-22T00:00:00"/>
        <d v="2023-01-28T00:00:00"/>
        <d v="2023-02-13T00:00:00"/>
        <d v="2023-03-14T00:00:00"/>
        <d v="2023-03-25T00:00:00"/>
        <d v="2023-03-29T00:00:00"/>
        <d v="2023-04-06T00:00:00"/>
        <d v="2023-04-10T00:00:00"/>
        <d v="2023-04-18T00:00:00"/>
        <d v="2023-04-26T00:00:00"/>
        <d v="2023-04-30T00:00:00"/>
        <d v="2023-05-06T00:00:00"/>
        <d v="2023-05-13T00:00:00"/>
        <d v="2023-05-17T00:00:00"/>
        <d v="2023-05-21T00:00:00"/>
        <d v="2023-05-22T00:00:00"/>
        <d v="2023-05-24T00:00:00"/>
        <d v="2023-05-28T00:00:00"/>
        <d v="2023-06-14T00:00:00"/>
        <d v="2023-07-12T00:00:00"/>
        <d v="2023-08-28T00:00:00"/>
        <d v="2023-09-02T00:00:00"/>
        <d v="2023-09-03T00:00:00"/>
        <d v="2023-09-07T00:00:00"/>
        <d v="2023-09-17T00:00:00"/>
        <d v="2023-09-19T00:00:00"/>
        <d v="2023-09-20T00:00:00"/>
        <d v="2023-09-26T00:00:00"/>
        <d v="2023-09-27T00:00:00"/>
        <d v="2023-09-28T00:00:00"/>
        <d v="2023-10-02T00:00:00"/>
        <d v="2023-10-03T00:00:00"/>
        <d v="2023-10-09T00:00:00"/>
        <d v="2023-10-11T00:00:00"/>
        <d v="2023-10-14T00:00:00"/>
        <d v="2023-10-16T00:00:00"/>
        <d v="2023-10-17T00:00:00"/>
        <d v="2023-10-18T00:00:00"/>
        <d v="2023-10-23T00:00:00"/>
        <d v="2023-10-24T00:00:00"/>
        <d v="2023-10-25T00:00:00"/>
        <d v="2023-10-29T00:00:00"/>
        <d v="2023-11-06T00:00:00"/>
        <d v="2023-11-07T00:00:00"/>
        <d v="2023-11-08T00:00:00"/>
        <d v="2023-11-17T00:00:00"/>
        <d v="2023-11-24T00:00:00"/>
        <d v="2023-12-06T00:00:00"/>
        <d v="2023-12-07T00:00:00"/>
        <d v="2023-12-10T00:00:00"/>
        <d v="2023-12-11T00:00:00"/>
        <d v="2023-12-20T00:00:00"/>
        <d v="2023-12-26T00:00:00"/>
        <d v="2023-01-03T00:00:00"/>
        <d v="2024-01-17T00:00:00"/>
        <d v="2024-01-20T00:00:00"/>
        <d v="2024-01-28T00:00:00"/>
        <d v="2024-02-03T00:00:00"/>
        <d v="2024-02-04T00:00:00"/>
        <d v="2024-02-13T00:00:00"/>
        <d v="2024-02-17T00:00:00"/>
        <d v="2024-02-19T00:00:00"/>
        <d v="2023-12-02T00:00:00"/>
        <d v="2023-12-27T00:00:00"/>
        <d v="2023-12-31T00:00:00"/>
        <d v="2024-03-14T00:00:00"/>
        <m/>
        <d v="2022-10-06T00:00:00" u="1"/>
        <d v="2023-03-28T00:00:00" u="1"/>
        <d v="2023-06-24T00:00:00" u="1"/>
        <d v="2023-01-04T00:00:00" u="1"/>
        <d v="2023-02-09T00:00:00" u="1"/>
        <d v="2023-01-23T00:00:00" u="1"/>
        <d v="2023-08-27T00:00:00" u="1"/>
        <d v="2023-08-01T00:00:00" u="1"/>
        <d v="2023-07-15T00:00:00" u="1"/>
        <d v="2022-10-30T00:00:00" u="1"/>
        <d v="2022-12-21T00:00:00" u="1"/>
        <d v="2023-06-03T00:00:00" u="1"/>
        <d v="2023-03-26T00:00:00" u="1"/>
        <d v="2023-10-30T00:00:00" u="1"/>
        <d v="2023-06-22T00:00:00" u="1"/>
        <d v="2023-10-04T00:00:00" u="1"/>
        <d v="2023-04-05T00:00:00" u="1"/>
        <d v="2023-09-18T00:00:00" u="1"/>
        <d v="2023-11-09T00:00:00" u="1"/>
        <d v="2023-12-14T00:00:00" u="1"/>
        <d v="2022-09-11T00:00:00" u="1"/>
        <d v="2023-06-15T00:00:00" u="1"/>
        <d v="2023-08-06T00:00:00" u="1"/>
        <d v="2022-10-16T00:00:00" u="1"/>
        <d v="2023-09-11T00:00:00" u="1"/>
        <d v="2023-04-17T00:00:00" u="1"/>
        <d v="2023-07-13T00:00:00" u="1"/>
        <d v="2023-01-14T00:00:00" u="1"/>
        <d v="2023-10-28T00:00:00" u="1"/>
        <d v="2023-04-29T00:00:00" u="1"/>
        <d v="2023-05-27T00:00:00" u="1"/>
        <d v="2023-09-09T00:00:00" u="1"/>
        <d v="2023-05-01T00:00:00" u="1"/>
        <d v="2022-12-24T00:00:00" u="1"/>
        <d v="2023-05-20T00:00:00" u="1"/>
        <d v="2022-09-21T00:00:00" u="1"/>
        <d v="2023-08-16T00:00:00" u="1"/>
        <d v="2022-12-17T00:00:00" u="1"/>
        <d v="2023-04-08T00:00:00" u="1"/>
        <d v="2023-09-21T00:00:00" u="1"/>
        <d v="2023-07-23T00:00:00" u="1"/>
        <d v="2023-09-14T00:00:00" u="1"/>
        <d v="2023-11-05T00:00:00" u="1"/>
        <d v="2023-10-19T00:00:00" u="1"/>
        <d v="2023-08-02T00:00:00" u="1"/>
        <d v="2023-02-22T00:00:00" u="1"/>
        <d v="2023-07-09T00:00:00" u="1"/>
        <d v="2023-10-31T00:00:00" u="1"/>
        <d v="2022-09-19T00:00:00" u="1"/>
        <d v="2023-10-05T00:00:00" u="1"/>
        <d v="2023-05-11T00:00:00" u="1"/>
        <d v="2022-09-12T00:00:00" u="1"/>
        <d v="2023-04-25T00:00:00" u="1"/>
        <d v="2023-08-07T00:00:00" u="1"/>
        <d v="2023-09-12T00:00:00" u="1"/>
        <d v="2023-08-26T00:00:00" u="1"/>
        <d v="2023-02-27T00:00:00" u="1"/>
        <d v="2023-05-23T00:00:00" u="1"/>
        <d v="2023-09-05T00:00:00" u="1"/>
        <d v="2024-02-27T00:00:00" u="1"/>
        <d v="2023-01-15T00:00:00" u="1"/>
        <d v="2022-12-20T00:00:00" u="1"/>
        <d v="2023-11-15T00:00:00" u="1"/>
        <d v="2023-05-16T00:00:00" u="1"/>
        <d v="2023-05-09T00:00:00" u="1"/>
        <d v="2023-08-31T00:00:00" u="1"/>
        <d v="2022-09-10T00:00:00" u="1"/>
        <d v="2023-08-05T00:00:00" u="1"/>
        <d v="2023-02-06T00:00:00" u="1"/>
        <d v="2023-05-02T00:00:00" u="1"/>
        <d v="2023-10-15T00:00:00" u="1"/>
        <d v="2023-06-07T00:00:00" u="1"/>
        <d v="2023-03-04T00:00:00" u="1"/>
        <d v="2023-08-17T00:00:00" u="1"/>
        <d v="2023-10-08T00:00:00" u="1"/>
        <d v="2023-06-19T00:00:00" u="1"/>
        <d v="2023-10-01T00:00:00" u="1"/>
      </sharedItems>
    </cacheField>
    <cacheField name="TASK" numFmtId="0">
      <sharedItems containsString="0" containsBlank="1" containsNumber="1" containsInteger="1" minValue="20" maxValue="180"/>
    </cacheField>
    <cacheField name="PROJECT#" numFmtId="0">
      <sharedItems containsBlank="1" count="433">
        <s v="AJ21-0011"/>
        <s v="AJ23-0789"/>
        <s v="BU22-0007"/>
        <s v="BU24-0020"/>
        <s v="BU24-0021"/>
        <s v="BU24-0014"/>
        <s v="BU23-0332"/>
        <s v="BU23-0371"/>
        <s v="BU24-0022"/>
        <s v="BU24-0087"/>
        <s v="BU24-0089"/>
        <s v="BU24-0097"/>
        <s v="BU24-0098"/>
        <s v="BU24-0107"/>
        <s v="BU24-0073"/>
        <s v="BU24-0095"/>
        <s v="BU24-0096"/>
        <s v="BU23-0366"/>
        <s v="BU24-0027"/>
        <s v="BU24-0092"/>
        <s v="BU240110"/>
        <s v="BU24-0119"/>
        <s v="BU24-0098 "/>
        <s v="BU24-0086"/>
        <s v="BU24-0085"/>
        <s v="BU24-0112"/>
        <s v="BU24-0018"/>
        <s v="BU23-276"/>
        <s v="BU24-0103"/>
        <s v="BU24-0005"/>
        <s v="BU24-0081"/>
        <s v="BU24-0015"/>
        <s v="BU24-0117"/>
        <s v="BU24-0028"/>
        <s v="BU24-0066"/>
        <s v="BU23-0352"/>
        <s v="BU24-0132"/>
        <s v="BU23-0310"/>
        <s v="BU24-0048"/>
        <s v="BU24-0139"/>
        <s v="BU24-0071"/>
        <s v="BU24-0140"/>
        <s v="BU24-0059"/>
        <s v="BU23-0193"/>
        <s v="BU24-0072"/>
        <s v="BU24-0141"/>
        <s v="BU24-0147"/>
        <s v="BU23-241"/>
        <s v="BU24-0051"/>
        <s v="BU24-0050"/>
        <s v="BU23-0083"/>
        <s v="BU23-0031"/>
        <s v="BU23-0082"/>
        <s v="BU24-0144"/>
        <s v="BU24-0058"/>
        <s v="BU24-0148"/>
        <s v="BU24-0151"/>
        <s v="BU23-270"/>
        <s v="BU24-0076"/>
        <s v="BU24-0167"/>
        <s v="BU24-0165"/>
        <s v="BU24-0171"/>
        <s v="BU24-0168"/>
        <s v="BU24-0169"/>
        <s v="BU24-0175"/>
        <s v="BU24-0143"/>
        <s v="BU24-0172"/>
        <s v="BU23-0226"/>
        <s v="BU24-0170"/>
        <s v="BU24-0173"/>
        <s v="BU24-0177"/>
        <s v="BU23-223"/>
        <s v="BU24-0118"/>
        <s v="BU24-0040"/>
        <s v="BU24-0023"/>
        <s v="BU24-0019"/>
        <s v="BU24-0179"/>
        <s v="BU24-0160"/>
        <s v="BU24-0174"/>
        <s v="BU24-0129 "/>
        <s v="BU24-0196"/>
        <s v="BU24-0146"/>
        <s v="BU24-0180"/>
        <s v="BU24-0164"/>
        <s v="BU24-0184"/>
        <s v="BU24-0228"/>
        <s v="BU24-0226"/>
        <s v="BU24-0162"/>
        <s v="AJ21-0177"/>
        <s v="AJ22-0074"/>
        <s v="AJ22-0081"/>
        <s v="AJ22-0044"/>
        <s v="AJ22-0067"/>
        <s v="AJ22-0265"/>
        <s v="AJ22-0105"/>
        <s v="AJ22-0137"/>
        <s v="AJ22-0138"/>
        <s v="AJ22-0139"/>
        <s v="AJ22-0140"/>
        <s v="AJ22-0141"/>
        <s v="AJ22-0142"/>
        <s v="AJ22-0143"/>
        <s v="AJ22-0145"/>
        <s v="AJ22-0156"/>
        <s v="AJ22-0248"/>
        <s v="AJ22-0135"/>
        <s v="AJ22-0143,"/>
        <s v="AJ23-0089"/>
        <s v="AJ23-0122"/>
        <s v="AJ23-0413"/>
        <s v="AJ23-0467"/>
        <s v="AJ23-0508"/>
        <s v="AJ23-0366"/>
        <s v="AJ22-0551"/>
        <s v="AJ23-0512"/>
        <s v="AJ23-0536"/>
        <s v="AJ23-0788"/>
        <s v="AJ23-0726"/>
        <s v="AJ22-0465"/>
        <s v="AJ24-0065"/>
        <s v="AJ24-0202"/>
        <s v="AJ24-0203"/>
        <s v="AJ23-0551"/>
        <s v="BU24-0093"/>
        <s v="BU24-0064"/>
        <s v="AJ22-0241"/>
        <s v="AJ22-0218 "/>
        <s v="AJ22-0392"/>
        <s v="AJ22-0234"/>
        <s v="AJ22-0042"/>
        <s v="AJ22-0175"/>
        <s v="AJ21-0002 "/>
        <s v="AJ22-0352"/>
        <s v="AJ22-0335"/>
        <s v="AJ22-0174"/>
        <s v="AJ22-0336"/>
        <s v="AJ22-0354"/>
        <s v="AJ22-0353"/>
        <s v="AJ21-0038"/>
        <s v="AJ22-0236"/>
        <s v="AJ22-0393"/>
        <s v="AJ22-0394"/>
        <s v="AJ22-0176"/>
        <s v="AJ22-0177 "/>
        <s v="AJ22-0146"/>
        <s v="AJ22-0147 "/>
        <s v="AJ22-0235"/>
        <s v="AJ22-0534"/>
        <s v="AJ22-0407"/>
        <s v="AJ22-0409"/>
        <s v="AJ22-0333 "/>
        <s v="AJ22-0332"/>
        <s v="AJ22-0334"/>
        <s v="AJ22-0331"/>
        <s v="AJ22-0046"/>
        <s v="AJ22-0106"/>
        <s v="AJ22-0468 "/>
        <s v="AJ22-0379"/>
        <s v="AJ22-0232"/>
        <s v="AJ22-0359"/>
        <s v="AJ22-0325"/>
        <s v="AJ22-0021"/>
        <s v="AJ22-0205"/>
        <s v="AJ22-0233"/>
        <s v="AJ22-0297"/>
        <s v="AJ22-0351"/>
        <s v="AJ22-0317"/>
        <s v="AJ22-0322"/>
        <s v="AJ22-0326"/>
        <s v="AJ22-0324"/>
        <s v="AJ22-0327"/>
        <s v="AJ23-0045"/>
        <s v="AJ22-0321 "/>
        <s v="AJ23-0134"/>
        <s v="AJ23-0090"/>
        <s v="AJ22-0231"/>
        <s v="AJ23-0132"/>
        <s v="AJ23-0133"/>
        <s v="AJ22-0222"/>
        <s v="AJ22-0400"/>
        <s v="AJ23-0006"/>
        <s v="AJ23-0005"/>
        <s v="AJ22-0198"/>
        <s v="AJ22-0547"/>
        <s v="AJ22-0507"/>
        <s v="AJ22-0497"/>
        <s v="AJ23-0004"/>
        <s v="AJ22-0149"/>
        <s v="AJ23-0574"/>
        <s v="AJ22-0537"/>
        <s v="AJ22-0184 "/>
        <s v="AJ23-0192"/>
        <s v="AJ23-0193"/>
        <s v="AJ22-0380 "/>
        <s v="AJ22-0417"/>
        <s v="AJ23-0167 "/>
        <s v="AJ23-0179 "/>
        <s v="AJ23-0306 "/>
        <s v="AJ22-0123"/>
        <s v="AJ22-0055"/>
        <s v="AJ20-0135"/>
        <s v="AJ22-0378"/>
        <s v="AJ22-0406"/>
        <s v="AJ22-0004"/>
        <s v="AJ23-0007 "/>
        <s v="AJ22-0199"/>
        <s v="AJ23-0258"/>
        <s v="AJ23-0101 "/>
        <s v="AJ22-0323 "/>
        <s v="AJ23-0668 "/>
        <s v="AJ22-0536 "/>
        <s v="AJ23-0268"/>
        <s v="AJ23-0437"/>
        <s v="AJ23-0079 "/>
        <s v="AJ23-0532"/>
        <s v="AJ23-0598"/>
        <s v="AJ22-0390"/>
        <s v="AJ22-0546"/>
        <s v="AJ23-0245"/>
        <s v="AJ23-0481"/>
        <s v="AJ23-0482 "/>
        <s v="AJ23-0425"/>
        <s v="AJ22-0549 "/>
        <s v="AJ22-0073 "/>
        <s v="AJ23-0166 "/>
        <s v="AJ23-0493"/>
        <s v="AJ22-0240"/>
        <s v="AJ23-0172"/>
        <s v="AJ23-0442 "/>
        <s v="AJ23-0579"/>
        <s v="AJ23-0300 "/>
        <s v="AJ23-0260"/>
        <s v="AJ23-0225"/>
        <s v="AJ23-0068"/>
        <s v="AJ22-0474 "/>
        <s v="AJ22-0524"/>
        <s v="AJ22-0505 "/>
        <s v="AJ22-0399"/>
        <s v="AJ23-0645"/>
        <s v="AJ22-0189"/>
        <s v="AJ22-0190"/>
        <s v="AJ23-0502"/>
        <s v="AJ22-0475"/>
        <s v="AJ22-0371"/>
        <s v="AJ22-0530"/>
        <s v="AJ23-0450"/>
        <s v="AJ23-0237"/>
        <s v="AJ23-0040 "/>
        <s v="AJ23-0241"/>
        <s v="AJ23-0619"/>
        <s v="AJ23-0243"/>
        <s v="AJ23-0242"/>
        <s v="AJ23-0252"/>
        <s v="AJ22-0110"/>
        <s v="AJ23-0606"/>
        <s v="AJ22-0267"/>
        <s v="AJ23-0510"/>
        <s v="AJ23-0610"/>
        <s v="AJ23-0676"/>
        <s v="AJ22-0168"/>
        <s v="AJ23-0593"/>
        <s v="AJ23-0492"/>
        <s v="AJ23-0240"/>
        <s v="AJ23-0611"/>
        <s v="AJ22-0120"/>
        <s v="AJ23-0496"/>
        <s v="AJ23-0468"/>
        <s v="AJ23-0469"/>
        <s v="AJ23-0666"/>
        <s v="AJ23-0470"/>
        <s v="AJ23-0723"/>
        <s v="AJ23-0667"/>
        <s v="AJ23-0472"/>
        <s v="AJ23-0750"/>
        <s v="AJ23-0475"/>
        <s v="AJ23-0420"/>
        <s v="AJ23-0473"/>
        <s v="AJ23-0474"/>
        <s v="AJ23-0471"/>
        <s v="AJ23-0699"/>
        <s v="AJ23-0229"/>
        <s v="AJ24-0170 "/>
        <s v="AJ22-0258"/>
        <s v="AJ22-0179"/>
        <s v="AJ23-0566"/>
        <s v="AJ23-0423"/>
        <s v="AJ23-0584"/>
        <s v="AJ23-0701"/>
        <s v="  AJ21-0097 "/>
        <s v="AJ22-0266"/>
        <s v="AJ23-0093"/>
        <s v="AJ24-0022"/>
        <s v="AJ22-0300"/>
        <s v="AJ23-0250"/>
        <s v="AJ23-0219"/>
        <s v="AJ23-0751"/>
        <s v="AJ23-0143"/>
        <s v="AJ24‐0009"/>
        <s v="AJ23-0238"/>
        <s v="AJ23-0740"/>
        <s v="AJ23-0620"/>
        <s v="AJ23-0247"/>
        <s v="AJ23-0376"/>
        <s v="AJ23-0378"/>
        <s v="AJ23-0494"/>
        <s v="AJ21-0051"/>
        <s v="AJ23-0254"/>
        <s v="AJ23-0439"/>
        <s v="AJ24-0050"/>
        <s v="AJ23-0767"/>
        <s v="AJ23-0380"/>
        <s v="AJ23-0382"/>
        <s v="BU23-249"/>
        <s v="BU23-0264"/>
        <s v="BU23-0205"/>
        <s v="BU23-0314"/>
        <s v="BU23-0375"/>
        <s v="BU23-0160"/>
        <s v="BU23-0208"/>
        <s v="BU23-0357"/>
        <s v="BU23-0373"/>
        <s v="BU23-0338"/>
        <s v="BU23-0368"/>
        <s v="BU23-0275"/>
        <s v="BU23-0221"/>
        <s v="BU24-0060"/>
        <s v="BU20-0026A"/>
        <s v="BU20-0026B"/>
        <s v="BU24-0012"/>
        <s v="BU24-0006"/>
        <s v="BU23-0379"/>
        <s v="BU22-0049"/>
        <s v="BU23-0109"/>
        <m/>
        <s v="BU22-062" u="1"/>
        <s v="BU23-0232" u="1"/>
        <s v="UCO22-0045" u="1"/>
        <s v="BU22-031" u="1"/>
        <s v="BU22-036" u="1"/>
        <s v="BU23-0279" u="1"/>
        <s v="BU23-0281 " u="1"/>
        <s v="BU22-0110" u="1"/>
        <s v="BU23-0353 " u="1"/>
        <s v="BU22-041" u="1"/>
        <s v="BU23-0094" u="1"/>
        <s v="LOTD-KUW001-0112" u="1"/>
        <s v="AJ23-0563" u="1"/>
        <s v="BU23-0166" u="1"/>
        <s v="BU23-030" u="1"/>
        <s v="BU23-0306 " u="1"/>
        <s v="BU22-0066" u="1"/>
        <s v="           AJ21-0097 " u="1"/>
        <s v="BUJ23-0208" u="1"/>
        <s v="BU22-0109 " u="1"/>
        <s v="BU22-066" u="1"/>
        <s v="BU22-120" u="1"/>
        <s v="BU23-0175" u="1"/>
        <s v="BU23-0124 " u="1"/>
        <s v="BU23-0372" u="1"/>
        <s v="BU23-0350" u="1"/>
        <s v="BU22-045" u="1"/>
        <s v="BU23-029" u="1"/>
        <s v="BU22-0031" u="1"/>
        <s v="BU22-066 " u="1"/>
        <s v="LOTD-KUW001-0113" u="1"/>
        <s v="BU22-0028" u="1"/>
        <s v="AJ23-0337" u="1"/>
        <s v="BU23-0206" u="1"/>
        <s v="BU23-0353" u="1"/>
        <s v=" BU23-0123" u="1"/>
        <s v="AJ23-0365" u="1"/>
        <s v="AJ23-0747" u="1"/>
        <s v="UCO-P0045" u="1"/>
        <s v="LOTD 22_KUW001 0267r2" u="1"/>
        <s v="BU22-065" u="1"/>
        <s v="BU23-0262" u="1"/>
        <s v="BU22-0105 " u="1"/>
        <s v="BU22-064  " u="1"/>
        <s v="BU-24-0098 " u="1"/>
        <s v="AJ23-0540" u="1"/>
        <s v="BU23-0143" u="1"/>
        <s v="BU22-039" u="1"/>
        <s v="BU22-070" u="1"/>
        <s v="BU24-007" u="1"/>
        <s v="BU23-0192 " u="1"/>
        <s v="AJ22-0152" u="1"/>
        <s v="BU22-049" u="1"/>
        <s v="LOTD-KUW001-0114" u="1"/>
        <s v="BU23-0102" u="1"/>
        <s v="AJ23-0467 " u="1"/>
        <s v="BU23-0077" u="1"/>
        <s v="LOTD22-364" u="1"/>
        <s v="AJ23-0499" u="1"/>
        <s v="BU22-069" u="1"/>
        <s v="LOTD-KUW001" u="1"/>
        <s v="BU22-038" u="1"/>
        <s v="AJ22-0136" u="1"/>
        <s v="BU23-0111" u="1"/>
        <s v="BU23-0183" u="1"/>
        <s v="BU22-0055" u="1"/>
        <s v="AJ22-258" u="1"/>
        <s v="BU23-0233" u="1"/>
        <s v="BU22-048" u="1"/>
        <s v="BU22-0105" u="1"/>
        <s v="       AJ23-0423" u="1"/>
        <s v="BU22-089" u="1"/>
        <s v="BU23-032" u="1"/>
        <s v="AJ22-0455" u="1"/>
        <s v="LOTD-KUW001-0115" u="1"/>
        <s v=" BU22-048" u="1"/>
        <s v="BU23-0023" u="1"/>
        <s v="BU22-027" u="1"/>
        <s v="AJ21-0038 " u="1"/>
        <s v="LOTD-22-364" u="1"/>
        <s v="AJ23_x000a_0747" u="1"/>
        <s v="BU23-0094 " u="1"/>
        <s v="AJ230365" u="1"/>
        <s v="BU22-032" u="1"/>
        <s v="BU23-0123" u="1"/>
        <s v="ANSUL MODIFICATION " u="1"/>
        <s v="AJ23-0708" u="1"/>
        <s v="BU22-0045" u="1"/>
        <s v=" AJ20-0135" u="1"/>
        <s v="AJ23-0782 " u="1"/>
        <s v="                  AJ23-0701" u="1"/>
        <s v="WO#4908673" u="1"/>
        <s v="BU22-047" u="1"/>
        <s v="BU23-0029" u="1"/>
        <s v="AJ21-0097 " u="1"/>
        <s v="UCO23-0003" u="1"/>
        <s v="BU22-057" u="1"/>
        <s v="BU23-0182" u="1"/>
        <s v="BU23-0351" u="1"/>
      </sharedItems>
    </cacheField>
    <cacheField name="PROJECT _x000a_DESCRIPTION" numFmtId="0">
      <sharedItems containsBlank="1"/>
    </cacheField>
    <cacheField name="WO#" numFmtId="0">
      <sharedItems containsBlank="1" containsMixedTypes="1" containsNumber="1" containsInteger="1" minValue="7814" maxValue="10106753"/>
    </cacheField>
    <cacheField name="CATALOG" numFmtId="0">
      <sharedItems containsBlank="1"/>
    </cacheField>
    <cacheField name="Item #" numFmtId="0">
      <sharedItems containsBlank="1" longText="1"/>
    </cacheField>
    <cacheField name="PR #" numFmtId="0">
      <sharedItems containsBlank="1" containsMixedTypes="1" containsNumber="1" containsInteger="1" minValue="27260" maxValue="4623247068"/>
    </cacheField>
    <cacheField name="PR REQUESTED DATE" numFmtId="164">
      <sharedItems containsNonDate="0" containsDate="1" containsString="0" containsBlank="1" minDate="2022-05-13T00:00:00" maxDate="2024-04-18T00:00:00" count="257">
        <d v="2023-05-10T00:00:00"/>
        <d v="2024-02-29T00:00:00"/>
        <d v="2024-03-16T00:00:00"/>
        <d v="2023-02-11T00:00:00"/>
        <d v="2023-02-15T00:00:00"/>
        <d v="2023-12-04T00:00:00"/>
        <d v="2023-12-05T00:00:00"/>
        <d v="2023-12-07T00:00:00"/>
        <d v="2023-12-13T00:00:00"/>
        <d v="2023-12-03T00:00:00"/>
        <d v="2023-12-16T00:00:00"/>
        <d v="2024-04-17T00:00:00"/>
        <d v="2023-12-17T00:00:00"/>
        <m/>
        <d v="2023-12-21T00:00:00"/>
        <d v="2023-12-23T00:00:00"/>
        <d v="2023-12-24T00:00:00"/>
        <d v="2023-12-29T00:00:00"/>
        <d v="2023-12-30T00:00:00"/>
        <d v="2024-01-04T00:00:00"/>
        <d v="2023-12-31T00:00:00"/>
        <d v="2024-01-03T00:00:00"/>
        <d v="2024-01-06T00:00:00"/>
        <d v="2024-01-16T00:00:00"/>
        <d v="2024-01-10T00:00:00"/>
        <d v="2024-01-15T00:00:00"/>
        <d v="2024-01-11T00:00:00"/>
        <d v="2023-09-19T00:00:00"/>
        <d v="2024-01-17T00:00:00"/>
        <d v="2024-01-22T00:00:00"/>
        <d v="2024-01-25T00:00:00"/>
        <d v="2024-01-30T00:00:00"/>
        <d v="2024-01-29T00:00:00"/>
        <d v="2024-01-28T00:00:00"/>
        <d v="2024-01-27T00:00:00"/>
        <d v="2024-02-07T00:00:00"/>
        <d v="2024-02-08T00:00:00"/>
        <d v="2024-02-10T00:00:00"/>
        <d v="2024-02-12T00:00:00"/>
        <d v="2024-02-14T00:00:00"/>
        <d v="2024-02-17T00:00:00"/>
        <d v="2024-02-20T00:00:00"/>
        <d v="2024-02-18T00:00:00"/>
        <d v="2024-02-21T00:00:00"/>
        <d v="2024-02-28T00:00:00"/>
        <d v="2024-02-27T00:00:00"/>
        <d v="2024-03-14T00:00:00"/>
        <d v="2024-03-04T00:00:00"/>
        <d v="2024-03-09T00:00:00"/>
        <d v="2024-03-05T00:00:00"/>
        <d v="2024-03-07T00:00:00"/>
        <d v="2024-03-13T00:00:00"/>
        <d v="2024-03-12T00:00:00"/>
        <d v="2024-03-17T00:00:00"/>
        <d v="2024-03-24T00:00:00"/>
        <d v="2024-03-20T00:00:00"/>
        <d v="2022-05-13T00:00:00"/>
        <d v="2022-05-16T00:00:00"/>
        <d v="2022-05-26T00:00:00"/>
        <d v="2022-06-01T00:00:00"/>
        <d v="2022-06-23T00:00:00"/>
        <d v="2022-07-07T00:00:00"/>
        <d v="2022-07-28T00:00:00"/>
        <d v="2022-08-31T00:00:00"/>
        <d v="2022-09-18T00:00:00"/>
        <d v="2022-09-29T00:00:00"/>
        <d v="2022-10-05T00:00:00"/>
        <d v="2022-11-22T00:00:00"/>
        <d v="2023-01-19T00:00:00"/>
        <d v="2023-03-12T00:00:00"/>
        <d v="2023-03-16T00:00:00"/>
        <d v="2023-04-13T00:00:00"/>
        <d v="2023-04-16T00:00:00"/>
        <d v="2023-05-30T00:00:00"/>
        <d v="2023-06-06T00:00:00"/>
        <d v="2023-07-26T00:00:00"/>
        <d v="2023-09-10T00:00:00"/>
        <d v="2023-09-13T00:00:00"/>
        <d v="2023-10-22T00:00:00"/>
        <d v="2023-11-01T00:00:00"/>
        <d v="2023-11-02T00:00:00"/>
        <d v="2023-11-26T00:00:00"/>
        <d v="2023-12-19T00:00:00"/>
        <d v="2023-12-12T00:00:00"/>
        <d v="2023-11-12T00:00:00"/>
        <d v="2024-01-20T00:00:00"/>
        <d v="2023-12-25T00:00:00"/>
        <d v="2024-01-14T00:00:00"/>
        <d v="2024-01-24T00:00:00"/>
        <d v="2024-01-23T00:00:00"/>
        <d v="2024-01-31T00:00:00"/>
        <d v="2024-02-13T00:00:00"/>
        <d v="2022-10-02T00:00:00"/>
        <d v="2022-10-03T00:00:00"/>
        <d v="2022-10-10T00:00:00"/>
        <d v="2022-10-11T00:00:00"/>
        <d v="2022-10-15T00:00:00"/>
        <d v="2022-10-17T00:00:00"/>
        <d v="2022-10-18T00:00:00"/>
        <d v="2022-10-19T00:00:00"/>
        <d v="2022-10-20T00:00:00"/>
        <d v="2022-10-22T00:00:00"/>
        <d v="2022-10-23T00:00:00"/>
        <d v="2022-10-26T00:00:00"/>
        <d v="2022-10-27T00:00:00"/>
        <d v="2022-10-29T00:00:00"/>
        <d v="2022-11-03T00:00:00"/>
        <d v="2022-11-06T00:00:00"/>
        <d v="2022-11-08T00:00:00"/>
        <d v="2022-11-09T00:00:00"/>
        <d v="2022-11-10T00:00:00"/>
        <d v="2022-11-14T00:00:00"/>
        <d v="2022-11-21T00:00:00"/>
        <d v="2022-12-11T00:00:00"/>
        <d v="2022-12-18T00:00:00"/>
        <d v="2022-12-19T00:00:00"/>
        <d v="2023-01-17T00:00:00"/>
        <d v="2023-01-21T00:00:00"/>
        <d v="2023-01-22T00:00:00"/>
        <d v="2023-01-28T00:00:00"/>
        <d v="2023-02-13T00:00:00"/>
        <d v="2023-03-14T00:00:00"/>
        <d v="2023-03-25T00:00:00"/>
        <d v="2023-03-29T00:00:00"/>
        <d v="2023-04-06T00:00:00"/>
        <d v="2023-04-10T00:00:00"/>
        <d v="2023-04-18T00:00:00"/>
        <d v="2023-04-26T00:00:00"/>
        <d v="2023-04-30T00:00:00"/>
        <d v="2023-05-06T00:00:00"/>
        <d v="2023-05-13T00:00:00"/>
        <d v="2023-05-17T00:00:00"/>
        <d v="2023-05-21T00:00:00"/>
        <d v="2023-05-22T00:00:00"/>
        <d v="2023-05-24T00:00:00"/>
        <d v="2023-05-28T00:00:00"/>
        <d v="2023-06-14T00:00:00"/>
        <d v="2023-07-12T00:00:00"/>
        <d v="2023-08-28T00:00:00"/>
        <d v="2023-09-02T00:00:00"/>
        <d v="2023-09-03T00:00:00"/>
        <d v="2023-09-07T00:00:00"/>
        <d v="2023-09-17T00:00:00"/>
        <d v="2023-09-20T00:00:00"/>
        <d v="2023-09-26T00:00:00"/>
        <d v="2023-09-27T00:00:00"/>
        <d v="2023-09-28T00:00:00"/>
        <d v="2023-10-02T00:00:00"/>
        <d v="2023-10-03T00:00:00"/>
        <d v="2023-10-09T00:00:00"/>
        <d v="2023-10-11T00:00:00"/>
        <d v="2023-10-14T00:00:00"/>
        <d v="2023-10-16T00:00:00"/>
        <d v="2023-10-17T00:00:00"/>
        <d v="2023-10-18T00:00:00"/>
        <d v="2023-10-23T00:00:00"/>
        <d v="2023-10-24T00:00:00"/>
        <d v="2023-10-25T00:00:00"/>
        <d v="2023-10-29T00:00:00"/>
        <d v="2023-11-06T00:00:00"/>
        <d v="2023-11-07T00:00:00"/>
        <d v="2023-11-08T00:00:00"/>
        <d v="2023-11-17T00:00:00"/>
        <d v="2023-11-24T00:00:00"/>
        <d v="2023-11-27T00:00:00"/>
        <d v="2023-12-06T00:00:00"/>
        <d v="2023-12-10T00:00:00"/>
        <d v="2023-12-11T00:00:00"/>
        <d v="2023-12-20T00:00:00"/>
        <d v="2023-12-26T00:00:00"/>
        <d v="2023-01-04T00:00:00"/>
        <d v="2024-02-03T00:00:00"/>
        <d v="2024-02-04T00:00:00"/>
        <d v="2024-02-19T00:00:00"/>
        <d v="2024-03-02T00:00:00"/>
        <d v="2024-03-03T00:00:00"/>
        <d v="2023-12-02T00:00:00"/>
        <d v="2023-12-27T00:00:00"/>
        <d v="2023-01-06T00:00:00"/>
        <d v="2024-03-11T00:00:00"/>
        <d v="2022-10-06T00:00:00" u="1"/>
        <d v="2023-03-28T00:00:00" u="1"/>
        <d v="2023-06-24T00:00:00" u="1"/>
        <d v="2023-02-09T00:00:00" u="1"/>
        <d v="2023-01-23T00:00:00" u="1"/>
        <d v="2023-08-27T00:00:00" u="1"/>
        <d v="2023-08-01T00:00:00" u="1"/>
        <d v="2023-07-15T00:00:00" u="1"/>
        <d v="2023-08-20T00:00:00" u="1"/>
        <d v="2022-10-30T00:00:00" u="1"/>
        <d v="2022-12-21T00:00:00" u="1"/>
        <d v="2023-06-03T00:00:00" u="1"/>
        <d v="2023-03-26T00:00:00" u="1"/>
        <d v="2023-10-30T00:00:00" u="1"/>
        <d v="2023-06-22T00:00:00" u="1"/>
        <d v="2023-10-04T00:00:00" u="1"/>
        <d v="2023-04-05T00:00:00" u="1"/>
        <d v="2023-09-18T00:00:00" u="1"/>
        <d v="2023-11-09T00:00:00" u="1"/>
        <d v="2023-12-14T00:00:00" u="1"/>
        <d v="2022-09-11T00:00:00" u="1"/>
        <d v="2023-06-15T00:00:00" u="1"/>
        <d v="2023-08-06T00:00:00" u="1"/>
        <d v="2022-10-16T00:00:00" u="1"/>
        <d v="2023-09-11T00:00:00" u="1"/>
        <d v="2023-04-17T00:00:00" u="1"/>
        <d v="2023-07-13T00:00:00" u="1"/>
        <d v="2023-01-14T00:00:00" u="1"/>
        <d v="2023-10-28T00:00:00" u="1"/>
        <d v="2023-04-29T00:00:00" u="1"/>
        <d v="2023-05-27T00:00:00" u="1"/>
        <d v="2023-09-09T00:00:00" u="1"/>
        <d v="2023-05-01T00:00:00" u="1"/>
        <d v="2022-12-24T00:00:00" u="1"/>
        <d v="2023-05-20T00:00:00" u="1"/>
        <d v="2022-09-21T00:00:00" u="1"/>
        <d v="2023-08-16T00:00:00" u="1"/>
        <d v="2022-12-17T00:00:00" u="1"/>
        <d v="2023-04-08T00:00:00" u="1"/>
        <d v="2023-09-21T00:00:00" u="1"/>
        <d v="2023-07-23T00:00:00" u="1"/>
        <d v="2023-09-14T00:00:00" u="1"/>
        <d v="2023-11-05T00:00:00" u="1"/>
        <d v="2023-10-19T00:00:00" u="1"/>
        <d v="2023-08-02T00:00:00" u="1"/>
        <d v="2023-02-22T00:00:00" u="1"/>
        <d v="2023-07-09T00:00:00" u="1"/>
        <d v="2023-10-31T00:00:00" u="1"/>
        <d v="2022-09-19T00:00:00" u="1"/>
        <d v="2023-10-05T00:00:00" u="1"/>
        <d v="2023-05-11T00:00:00" u="1"/>
        <d v="2022-09-12T00:00:00" u="1"/>
        <d v="2023-04-25T00:00:00" u="1"/>
        <d v="2023-08-07T00:00:00" u="1"/>
        <d v="2023-09-12T00:00:00" u="1"/>
        <d v="2023-08-26T00:00:00" u="1"/>
        <d v="2023-02-27T00:00:00" u="1"/>
        <d v="2023-05-23T00:00:00" u="1"/>
        <d v="2023-09-05T00:00:00" u="1"/>
        <d v="2023-01-15T00:00:00" u="1"/>
        <d v="2023-08-19T00:00:00" u="1"/>
        <d v="2022-12-20T00:00:00" u="1"/>
        <d v="2023-11-15T00:00:00" u="1"/>
        <d v="2023-05-16T00:00:00" u="1"/>
        <d v="2023-05-09T00:00:00" u="1"/>
        <d v="2023-08-31T00:00:00" u="1"/>
        <d v="2022-09-10T00:00:00" u="1"/>
        <d v="2023-08-05T00:00:00" u="1"/>
        <d v="2023-02-06T00:00:00" u="1"/>
        <d v="2023-05-02T00:00:00" u="1"/>
        <d v="2023-10-15T00:00:00" u="1"/>
        <d v="2023-06-07T00:00:00" u="1"/>
        <d v="2023-03-04T00:00:00" u="1"/>
        <d v="2023-08-17T00:00:00" u="1"/>
        <d v="2023-10-08T00:00:00" u="1"/>
        <d v="2023-06-19T00:00:00" u="1"/>
        <d v="2023-10-01T00:00:00" u="1"/>
      </sharedItems>
    </cacheField>
    <cacheField name="PR APPROVED DATE" numFmtId="164">
      <sharedItems containsDate="1" containsBlank="1" containsMixedTypes="1" minDate="2022-01-22T00:00:00" maxDate="2043-01-15T00:00:00"/>
    </cacheField>
    <cacheField name="PR Cur. Status" numFmtId="0">
      <sharedItems containsBlank="1"/>
    </cacheField>
    <cacheField name="PR Line #" numFmtId="0">
      <sharedItems containsBlank="1" containsMixedTypes="1" containsNumber="1" containsInteger="1" minValue="1" maxValue="20"/>
    </cacheField>
    <cacheField name="Unit of Issue " numFmtId="0">
      <sharedItems containsBlank="1"/>
    </cacheField>
    <cacheField name="Order Qty." numFmtId="0">
      <sharedItems containsBlank="1" containsMixedTypes="1" containsNumber="1" containsInteger="1" minValue="0" maxValue="600"/>
    </cacheField>
    <cacheField name="Unit Cost" numFmtId="0">
      <sharedItems containsBlank="1" containsMixedTypes="1" containsNumber="1" minValue="0.3" maxValue="375000"/>
    </cacheField>
    <cacheField name="Ext. Cost (Line Cost)" numFmtId="0">
      <sharedItems containsBlank="1" containsMixedTypes="1" containsNumber="1" minValue="1.38" maxValue="269055.59999999998"/>
    </cacheField>
    <cacheField name="RFQ #" numFmtId="0">
      <sharedItems containsBlank="1"/>
    </cacheField>
    <cacheField name="RFQ Status " numFmtId="0">
      <sharedItems containsBlank="1"/>
    </cacheField>
    <cacheField name="RFQ Status Date" numFmtId="164">
      <sharedItems containsDate="1" containsBlank="1" containsMixedTypes="1" minDate="2023-02-21T00:00:00" maxDate="2024-03-24T00:00:00"/>
    </cacheField>
    <cacheField name="RFQ Due Date" numFmtId="164">
      <sharedItems containsDate="1" containsBlank="1" containsMixedTypes="1" minDate="2023-02-15T00:00:00" maxDate="2024-03-24T00:00:00"/>
    </cacheField>
    <cacheField name="PO #" numFmtId="0">
      <sharedItems containsBlank="1"/>
    </cacheField>
    <cacheField name="PO Line #" numFmtId="0">
      <sharedItems containsBlank="1" containsMixedTypes="1" containsNumber="1" containsInteger="1" minValue="1" maxValue="29"/>
    </cacheField>
    <cacheField name="PO Award Date" numFmtId="164">
      <sharedItems containsDate="1" containsBlank="1" containsMixedTypes="1" minDate="2023-02-21T00:00:00" maxDate="2024-03-24T00:00:00"/>
    </cacheField>
    <cacheField name="PO Status" numFmtId="0">
      <sharedItems containsBlank="1"/>
    </cacheField>
    <cacheField name="PO Status Date" numFmtId="164">
      <sharedItems containsDate="1" containsBlank="1" containsMixedTypes="1" minDate="2023-05-09T00:00:00" maxDate="2024-03-24T00:00:00"/>
    </cacheField>
    <cacheField name="Buyer" numFmtId="0">
      <sharedItems containsBlank="1"/>
    </cacheField>
    <cacheField name="Vendor" numFmtId="0">
      <sharedItems containsBlank="1" count="24">
        <s v="MERIT INTERNATIONAL GENERAL TRADING CO WLL"/>
        <s v="COMMERCIAL UNITED GINCO EST."/>
        <s v=""/>
        <s v="RITAJ AL KUWAIT GENERAL TRADING CONTRACTING CO"/>
        <s v="UNITEC INTERNATIONAL GENERAL TRADING CO"/>
        <s v="CREDENCE TRADING EST."/>
        <s v="GULF PIONEER COMPANY LLC"/>
        <s v="MARATHON INC TRADING LLC"/>
        <s v="FLORIDA FOUNDATION GLOBAL ELECTRICAL TOOLS &amp; CONTRACTING EST"/>
        <s v="RAMOOZ AL QIMMAH GENERAL TRADING &amp; CONTRACTING CO"/>
        <s v="EMCOR INTERNATIONAL GENERAL TRADING CO WLL"/>
        <s v="TRADEX INTERNATIONAL TRADING LLC"/>
        <s v="AL BAYADER INTER.GROUP COMPANY"/>
        <s v="CARRIER KUWAIT AIR CONDITIONING"/>
        <s v="AL-IRTEKAZ NATIONAL GEN.TRDG.C"/>
        <s v="AL-NUKHBHA AL-REBAEYA GENERAL TRADING CO"/>
        <s v="NS INTERNATIONAL CONTRACTING FOR ELECTRICAL CO WLL"/>
        <m/>
        <s v="AL NISF ELECTRICAL CO WLL"/>
        <s v="Schneider"/>
        <s v="EGYKUW "/>
        <s v="KASAR MARJAN CONTRACTING CO." u="1"/>
        <s v="MERIT INTERNATIONAL INC" u="1"/>
        <s v="UNITEC INTERNATIONAL GENERAL TRADING C" u="1"/>
      </sharedItems>
    </cacheField>
    <cacheField name="Vendor Date (EDD)" numFmtId="164">
      <sharedItems containsDate="1" containsBlank="1" containsMixedTypes="1" minDate="2022-07-15T00:00:00" maxDate="2024-08-01T00:00:00"/>
    </cacheField>
    <cacheField name="Delivery Status" numFmtId="0">
      <sharedItems containsBlank="1" count="4">
        <s v="COMP"/>
        <s v=""/>
        <m/>
        <s v="WINSP" u="1"/>
      </sharedItems>
    </cacheField>
    <cacheField name="Delivery Date" numFmtId="164">
      <sharedItems containsDate="1" containsBlank="1" containsMixedTypes="1" minDate="2022-07-21T00:00:00" maxDate="2024-03-22T00:00:00"/>
    </cacheField>
    <cacheField name="Recv. Qty " numFmtId="0">
      <sharedItems containsBlank="1" containsMixedTypes="1" containsNumber="1" containsInteger="1" minValue="1" maxValue="63"/>
    </cacheField>
    <cacheField name="Remarks " numFmtId="0">
      <sharedItems containsBlank="1" containsMixedTypes="1" containsNumber="1" containsInteger="1" minValue="2" maxValue="2"/>
    </cacheField>
    <cacheField name="Color Code list" numFmtId="0">
      <sharedItems containsBlank="1" count="14">
        <s v="AJ"/>
        <s v="BU"/>
        <s v="  AJ"/>
        <m/>
        <s v="LOTD" u="1"/>
        <s v="LOTD " u="1"/>
        <s v="UCO" u="1"/>
        <s v="UCO-P" u="1"/>
        <s v="BU-" u="1"/>
        <s v="                  AJ" u="1"/>
        <s v="       AJ" u="1"/>
        <s v="LOTD-KUW" u="1"/>
        <s v="           AJ" u="1"/>
        <s v="WO#" u="1"/>
      </sharedItems>
    </cacheField>
    <cacheField name="table" numFmtId="0">
      <sharedItems containsBlank="1" count="6">
        <s v="AJ table"/>
        <s v="BU table"/>
        <s v="Fab table"/>
        <s v="Sub table"/>
        <b v="0"/>
        <m u="1"/>
      </sharedItems>
    </cacheField>
    <cacheField name="month" numFmtId="0">
      <sharedItems containsBlank="1" count="14">
        <s v="May"/>
        <s v="February"/>
        <s v="December"/>
        <s v="January"/>
        <s v="November"/>
        <s v="March"/>
        <s v="June"/>
        <s v="July"/>
        <s v="August"/>
        <s v="September"/>
        <s v="October"/>
        <s v="April"/>
        <m u="1"/>
        <s v="O&amp;M " u="1"/>
      </sharedItems>
    </cacheField>
    <cacheField name="year" numFmtId="0">
      <sharedItems containsBlank="1" count="6">
        <s v="2023"/>
        <s v="2024"/>
        <s v="1900"/>
        <s v="2022"/>
        <m u="1"/>
        <s v="O&amp;M " u="1"/>
      </sharedItems>
    </cacheField>
    <cacheField name="Name" numFmtId="0">
      <sharedItems count="8">
        <s v="MM_AJ"/>
        <s v="MM_BU"/>
        <s v="AJ_Fabrication"/>
        <s v="BU_Fabrication"/>
        <s v="AJ_Subcon_PR"/>
        <s v="BU_Subcon_PR"/>
        <s v="Fabrication" u="1"/>
        <s v="Subcon_PR" u="1"/>
      </sharedItems>
    </cacheField>
  </cacheFields>
  <extLst>
    <ext xmlns:x14="http://schemas.microsoft.com/office/spreadsheetml/2009/9/main" uri="{725AE2AE-9491-48be-B2B4-4EB974FC3084}">
      <x14:pivotCacheDefinition pivotCacheId="11325479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6">
  <r>
    <n v="2"/>
    <x v="0"/>
    <n v="40"/>
    <x v="0"/>
    <s v="43 Electrical Meter Installation"/>
    <n v="5171089"/>
    <s v="6145-60-V00-0007"/>
    <s v="WIRE, ELECTRICAL, YELLOW &amp; GREEN, 1 CORE, 2.5 MM²"/>
    <n v="33483"/>
    <x v="0"/>
    <d v="2023-05-28T00:00:00"/>
    <s v="CLOSE"/>
    <n v="7"/>
    <s v="RL"/>
    <n v="6"/>
    <n v="65.599999999999994"/>
    <n v="393.6"/>
    <s v="13802"/>
    <s v="CLOSE"/>
    <d v="2023-05-30T00:00:00"/>
    <d v="2023-05-30T00:00:00"/>
    <s v="KW1-9736"/>
    <s v="7"/>
    <d v="2023-05-30T00:00:00"/>
    <s v="CLOSE"/>
    <d v="2023-11-11T00:00:00"/>
    <s v="Santhumayor, Santhosh - Vectrus - No Export"/>
    <x v="0"/>
    <d v="2023-06-10T00:00:00"/>
    <x v="0"/>
    <d v="2023-06-06T00:00:00"/>
    <s v="6.00"/>
    <m/>
    <x v="0"/>
    <x v="0"/>
    <x v="0"/>
    <x v="0"/>
    <x v="0"/>
  </r>
  <r>
    <n v="2"/>
    <x v="0"/>
    <n v="40"/>
    <x v="0"/>
    <s v="43 Electrical Meter Installation"/>
    <n v="5171089"/>
    <s v="6145-60-V00-0153"/>
    <s v="WIRE, ELECTRICAL, YELLOW, 1 CORE, 2.5 MM²"/>
    <n v="33483"/>
    <x v="0"/>
    <d v="2023-05-28T00:00:00"/>
    <s v="CLOSE"/>
    <n v="8"/>
    <s v="RL"/>
    <n v="15"/>
    <n v="59.44"/>
    <n v="891.6"/>
    <s v="13802"/>
    <s v="CLOSE"/>
    <d v="2023-05-30T00:00:00"/>
    <d v="2023-05-30T00:00:00"/>
    <s v="KW1-9736"/>
    <s v="8"/>
    <d v="2023-05-30T00:00:00"/>
    <s v="CLOSE"/>
    <d v="2023-11-11T00:00:00"/>
    <s v="Santhumayor, Santhosh - Vectrus - No Export"/>
    <x v="0"/>
    <d v="2023-06-10T00:00:00"/>
    <x v="0"/>
    <d v="2023-06-06T00:00:00"/>
    <s v="15.00"/>
    <m/>
    <x v="0"/>
    <x v="0"/>
    <x v="0"/>
    <x v="0"/>
    <x v="0"/>
  </r>
  <r>
    <n v="2"/>
    <x v="0"/>
    <n v="40"/>
    <x v="0"/>
    <s v="43 Electrical Meter Installation"/>
    <n v="5171089"/>
    <s v="6145-60-V00-0156"/>
    <s v="WIRE, ELECTRICAL, BLUE, 1 CORE, 2.5 MM ²"/>
    <n v="33483"/>
    <x v="0"/>
    <d v="2023-05-28T00:00:00"/>
    <s v="CLOSE"/>
    <n v="9"/>
    <s v="RO"/>
    <n v="15"/>
    <n v="64.42"/>
    <n v="966.3"/>
    <s v="13802"/>
    <s v="CLOSE"/>
    <d v="2023-05-30T00:00:00"/>
    <d v="2023-05-30T00:00:00"/>
    <s v="KW1-9736"/>
    <s v="9"/>
    <d v="2023-05-30T00:00:00"/>
    <s v="CLOSE"/>
    <d v="2023-11-11T00:00:00"/>
    <s v="Santhumayor, Santhosh - Vectrus - No Export"/>
    <x v="0"/>
    <d v="2023-06-10T00:00:00"/>
    <x v="0"/>
    <d v="2023-06-06T00:00:00"/>
    <s v="15.00"/>
    <m/>
    <x v="0"/>
    <x v="0"/>
    <x v="0"/>
    <x v="0"/>
    <x v="0"/>
  </r>
  <r>
    <n v="2"/>
    <x v="0"/>
    <n v="40"/>
    <x v="0"/>
    <s v="43 Electrical Meter Installation"/>
    <n v="5171089"/>
    <s v="6145-60-V00-0151"/>
    <s v="WIRE, ELECTRICAL, BLACK, 1 CORE, 2.5 mm²"/>
    <n v="33483"/>
    <x v="0"/>
    <d v="2023-05-28T00:00:00"/>
    <s v="CLOSE"/>
    <n v="10"/>
    <s v="RO"/>
    <n v="15"/>
    <n v="65.599999999999994"/>
    <n v="984"/>
    <s v="13802"/>
    <s v="CLOSE"/>
    <d v="2023-05-30T00:00:00"/>
    <d v="2023-05-30T00:00:00"/>
    <s v="KW1-9736"/>
    <s v="10"/>
    <d v="2023-05-30T00:00:00"/>
    <s v="CLOSE"/>
    <d v="2023-11-11T00:00:00"/>
    <s v="Santhumayor, Santhosh - Vectrus - No Export"/>
    <x v="0"/>
    <d v="2023-06-10T00:00:00"/>
    <x v="0"/>
    <d v="2023-06-06T00:00:00"/>
    <s v="15.00"/>
    <m/>
    <x v="0"/>
    <x v="0"/>
    <x v="0"/>
    <x v="0"/>
    <x v="0"/>
  </r>
  <r>
    <n v="2"/>
    <x v="0"/>
    <n v="40"/>
    <x v="0"/>
    <s v="43 Electrical Meter Installation"/>
    <n v="5171089"/>
    <s v="6145-60-V00-0152"/>
    <s v="WIRE, ELECTRICAL, RED, 1 CORE, 2.5 MM ²"/>
    <n v="33483"/>
    <x v="0"/>
    <d v="2023-05-28T00:00:00"/>
    <s v="CLOSE"/>
    <n v="11"/>
    <s v="RL"/>
    <n v="15"/>
    <n v="65.599999999999994"/>
    <n v="984"/>
    <s v="13802"/>
    <s v="CLOSE"/>
    <d v="2023-05-30T00:00:00"/>
    <d v="2023-05-30T00:00:00"/>
    <s v="KW1-9736"/>
    <s v="11"/>
    <d v="2023-05-30T00:00:00"/>
    <s v="CLOSE"/>
    <d v="2023-11-11T00:00:00"/>
    <s v="Santhumayor, Santhosh - Vectrus - No Export"/>
    <x v="0"/>
    <d v="2023-06-10T00:00:00"/>
    <x v="0"/>
    <d v="2023-06-06T00:00:00"/>
    <s v="15.00"/>
    <m/>
    <x v="0"/>
    <x v="0"/>
    <x v="0"/>
    <x v="0"/>
    <x v="0"/>
  </r>
  <r>
    <n v="2"/>
    <x v="0"/>
    <n v="40"/>
    <x v="0"/>
    <s v="43 Electrical Meter Installation"/>
    <n v="5171089"/>
    <s v="5975-60-V00-0036"/>
    <s v="PROTECTOR, CABLE, SPIRAL WRAPPING BAND, w/ CLIP, POLYETHYLENE, BLACK, 15 MM X 1.5 METER"/>
    <n v="33483"/>
    <x v="0"/>
    <d v="2023-05-28T00:00:00"/>
    <s v="CLOSE"/>
    <n v="12"/>
    <s v="RO"/>
    <n v="100"/>
    <n v="16.48"/>
    <n v="1648"/>
    <s v="13802"/>
    <s v="CLOSE"/>
    <d v="2023-05-30T00:00:00"/>
    <d v="2023-05-30T00:00:00"/>
    <s v="KW1-9736"/>
    <s v="12"/>
    <d v="2023-05-30T00:00:00"/>
    <s v="CLOSE"/>
    <d v="2023-11-11T00:00:00"/>
    <s v="Santhumayor, Santhosh - Vectrus - No Export"/>
    <x v="0"/>
    <d v="2023-07-25T00:00:00"/>
    <x v="0"/>
    <d v="2023-07-25T00:00:00"/>
    <s v="100.00"/>
    <m/>
    <x v="0"/>
    <x v="0"/>
    <x v="0"/>
    <x v="0"/>
    <x v="0"/>
  </r>
  <r>
    <n v="2"/>
    <x v="0"/>
    <n v="40"/>
    <x v="0"/>
    <s v="43 Electrical Meter Installation"/>
    <n v="5171089"/>
    <s v="5975-60-V00-0741"/>
    <s v="BOX CONNECTOR, ELECTRICAL (CONDUIT HUB), RIGID, ZINC, 3/4 INCH"/>
    <n v="33484"/>
    <x v="0"/>
    <d v="2023-05-28T00:00:00"/>
    <s v="CLOSE"/>
    <n v="1"/>
    <s v="EA"/>
    <n v="90"/>
    <n v="56.4"/>
    <n v="5076"/>
    <s v="13619"/>
    <s v="CLOSE"/>
    <d v="2023-05-29T00:00:00"/>
    <d v="2023-05-23T00:00:00"/>
    <s v="KW1-9710"/>
    <s v="1"/>
    <d v="2023-05-29T00:00:00"/>
    <s v="APPR"/>
    <d v="2023-05-29T00:00:00"/>
    <s v="Santhumayor, Santhosh - Vectrus - No Export"/>
    <x v="0"/>
    <d v="2023-07-24T00:00:00"/>
    <x v="0"/>
    <d v="2023-06-14T00:00:00"/>
    <s v="90.00"/>
    <m/>
    <x v="0"/>
    <x v="0"/>
    <x v="0"/>
    <x v="0"/>
    <x v="0"/>
  </r>
  <r>
    <n v="2"/>
    <x v="0"/>
    <n v="40"/>
    <x v="0"/>
    <s v="43 Electrical Meter Installation"/>
    <n v="5171089"/>
    <s v="5975-60-V00-0743"/>
    <s v="BOX CONNECTOR, ELECTRICAL, CONDUIT, SET SCREW, STEEL, 3/4 INCH"/>
    <n v="33483"/>
    <x v="0"/>
    <d v="2023-05-28T00:00:00"/>
    <s v="CLOSE"/>
    <n v="1"/>
    <s v="EA"/>
    <n v="150"/>
    <n v="13.29"/>
    <n v="1993.5"/>
    <s v="13802"/>
    <s v="CLOSE"/>
    <d v="2023-05-30T00:00:00"/>
    <d v="2023-05-30T00:00:00"/>
    <s v="KW1-9736"/>
    <s v="1"/>
    <d v="2023-05-30T00:00:00"/>
    <s v="CLOSE"/>
    <d v="2023-11-11T00:00:00"/>
    <s v="Santhumayor, Santhosh - Vectrus - No Export"/>
    <x v="0"/>
    <d v="2023-08-26T00:00:00"/>
    <x v="0"/>
    <d v="2023-07-25T00:00:00"/>
    <s v="5.00"/>
    <m/>
    <x v="0"/>
    <x v="0"/>
    <x v="0"/>
    <x v="0"/>
    <x v="0"/>
  </r>
  <r>
    <n v="2"/>
    <x v="0"/>
    <n v="40"/>
    <x v="0"/>
    <s v="43 Electrical Meter Installation"/>
    <n v="5171089"/>
    <s v="5940-01-619-8810"/>
    <s v="TERMINAL, LUG, 4-16 AWG, BLUE, 0.19 X 0.33 INCHES"/>
    <n v="33483"/>
    <x v="0"/>
    <d v="2023-05-28T00:00:00"/>
    <s v="CLOSE"/>
    <n v="4"/>
    <s v="EA"/>
    <n v="25"/>
    <n v="1.5"/>
    <n v="37.5"/>
    <s v="13802"/>
    <s v="CLOSE"/>
    <d v="2023-05-30T00:00:00"/>
    <d v="2023-05-30T00:00:00"/>
    <s v="KW1-9736"/>
    <s v="4"/>
    <d v="2023-05-30T00:00:00"/>
    <s v="CLOSE"/>
    <d v="2023-11-11T00:00:00"/>
    <s v="Santhumayor, Santhosh - Vectrus - No Export"/>
    <x v="0"/>
    <d v="2023-07-25T00:00:00"/>
    <x v="0"/>
    <d v="2023-08-06T00:00:00"/>
    <s v="25.00"/>
    <m/>
    <x v="0"/>
    <x v="0"/>
    <x v="0"/>
    <x v="0"/>
    <x v="0"/>
  </r>
  <r>
    <n v="2"/>
    <x v="0"/>
    <n v="40"/>
    <x v="0"/>
    <s v="43 Electrical Meter Installation"/>
    <n v="5171089"/>
    <s v="6145-60-V00-0009"/>
    <s v="WIRE, ELECTRICAL, YELLOW &amp; GREEN, 1 CORE, 10 MM ²"/>
    <n v="33483"/>
    <x v="0"/>
    <d v="2023-05-28T00:00:00"/>
    <s v="CLOSE"/>
    <n v="6"/>
    <s v="RL"/>
    <n v="10"/>
    <n v="231.6"/>
    <n v="2316"/>
    <s v="13802"/>
    <s v="CLOSE"/>
    <d v="2023-05-30T00:00:00"/>
    <d v="2023-05-30T00:00:00"/>
    <s v="KW1-9736"/>
    <s v="6"/>
    <d v="2023-05-30T00:00:00"/>
    <s v="CLOSE"/>
    <d v="2023-11-11T00:00:00"/>
    <s v="Santhumayor, Santhosh - Vectrus - No Export"/>
    <x v="0"/>
    <d v="2023-06-10T00:00:00"/>
    <x v="0"/>
    <d v="2023-06-07T00:00:00"/>
    <s v="10.00"/>
    <m/>
    <x v="0"/>
    <x v="0"/>
    <x v="0"/>
    <x v="0"/>
    <x v="0"/>
  </r>
  <r>
    <n v="2"/>
    <x v="0"/>
    <n v="40"/>
    <x v="0"/>
    <s v="43 Electrical Meter Installation"/>
    <n v="5171089"/>
    <s v="5975-60-V00-0812"/>
    <s v="CONDUIT, METAL, RIGID IMC, THREADED, STEEL, 3/4 INCH X 3 MTR"/>
    <n v="55709"/>
    <x v="1"/>
    <d v="2024-03-09T00:00:00"/>
    <s v="CLOSE"/>
    <n v="1"/>
    <s v="EA"/>
    <n v="40"/>
    <n v="25.68"/>
    <n v="1027.2"/>
    <s v="22248"/>
    <s v="CLOSE"/>
    <d v="2024-03-10T00:00:00"/>
    <s v=""/>
    <s v="KW1-15518"/>
    <s v="1"/>
    <d v="2024-03-10T00:00:00"/>
    <s v="APPR"/>
    <d v="2024-03-10T00:00:00"/>
    <s v="Santhumayor, Santhosh - Vectrus - No Export"/>
    <x v="1"/>
    <d v="2024-04-30T00:00:00"/>
    <x v="1"/>
    <s v=""/>
    <s v=""/>
    <m/>
    <x v="0"/>
    <x v="0"/>
    <x v="0"/>
    <x v="0"/>
    <x v="0"/>
  </r>
  <r>
    <n v="2"/>
    <x v="0"/>
    <n v="40"/>
    <x v="0"/>
    <s v="43 Electrical Meter Installation"/>
    <n v="5171089"/>
    <s v="5975-60-V00-0744"/>
    <s v="RACEWAY, NONMETALLIC, OPEN SLOT WIRING CABLE, DUCT w/COVER, PVC, 2 X 1 INCHES X 6 FEET"/>
    <n v="33484"/>
    <x v="0"/>
    <d v="2023-05-28T00:00:00"/>
    <s v="CLOSE"/>
    <n v="2"/>
    <s v="EA"/>
    <n v="60"/>
    <n v="40.1"/>
    <n v="2406"/>
    <s v="13619"/>
    <s v="CLOSE"/>
    <d v="2023-05-29T00:00:00"/>
    <d v="2023-05-23T00:00:00"/>
    <s v="KW1-9710"/>
    <s v="2"/>
    <d v="2023-05-29T00:00:00"/>
    <s v="APPR"/>
    <d v="2023-05-29T00:00:00"/>
    <s v="Santhumayor, Santhosh - Vectrus - No Export"/>
    <x v="0"/>
    <d v="2023-12-31T00:00:00"/>
    <x v="0"/>
    <d v="2023-12-22T00:00:00"/>
    <s v="40.00"/>
    <m/>
    <x v="0"/>
    <x v="0"/>
    <x v="0"/>
    <x v="0"/>
    <x v="0"/>
  </r>
  <r>
    <n v="3"/>
    <x v="1"/>
    <n v="40"/>
    <x v="1"/>
    <s v="B572 New_x000a_HVAC Install,_x000a_Z7"/>
    <n v="9722230"/>
    <s v="4720-60-V00-0025"/>
    <s v="HOSE, AIR DUCT, FLEXIBLE, METALLIC, 10 INCHES X 25 FEET"/>
    <n v="56979"/>
    <x v="2"/>
    <d v="2024-03-17T00:00:00"/>
    <s v="APPR"/>
    <n v="1"/>
    <s v="ES"/>
    <n v="10"/>
    <n v="83.16"/>
    <n v="831.6"/>
    <s v="22559"/>
    <s v="SENT"/>
    <d v="2024-03-21T00:00:00"/>
    <d v="2024-03-23T00:00:00"/>
    <s v=""/>
    <s v=""/>
    <s v=""/>
    <s v=""/>
    <s v=""/>
    <s v=""/>
    <x v="2"/>
    <s v=""/>
    <x v="1"/>
    <s v=""/>
    <s v=""/>
    <m/>
    <x v="0"/>
    <x v="0"/>
    <x v="1"/>
    <x v="1"/>
    <x v="0"/>
  </r>
  <r>
    <n v="3"/>
    <x v="1"/>
    <n v="40"/>
    <x v="1"/>
    <s v="B572 New_x000a_HVAC Install,_x000a_Z7"/>
    <n v="9722230"/>
    <s v="6350-60-V00-0012"/>
    <s v="SMOKE DETECTOR, PHOTOELECTRIC, FOUR WIRE_x0009_"/>
    <n v="56975"/>
    <x v="2"/>
    <d v="2024-03-17T00:00:00"/>
    <s v="CLOSE"/>
    <n v="4"/>
    <s v="EA"/>
    <n v="4"/>
    <n v="361.35"/>
    <n v="1445.4"/>
    <s v="22490"/>
    <s v="CLOSE"/>
    <d v="2024-03-17T00:00:00"/>
    <s v=""/>
    <s v="KW1-15688"/>
    <s v="1"/>
    <d v="2024-03-17T00:00:00"/>
    <s v="APPR"/>
    <d v="2024-03-17T00:00:00"/>
    <s v="Santhumayor, Santhosh - Vectrus - No Export"/>
    <x v="0"/>
    <d v="2024-03-31T00:00:00"/>
    <x v="0"/>
    <d v="2024-03-20T00:00:00"/>
    <s v="4.00"/>
    <m/>
    <x v="0"/>
    <x v="0"/>
    <x v="1"/>
    <x v="1"/>
    <x v="0"/>
  </r>
  <r>
    <n v="3"/>
    <x v="1"/>
    <n v="40"/>
    <x v="1"/>
    <s v="B572 New_x000a_HVAC Install,_x000a_Z7"/>
    <n v="9722230"/>
    <s v="6350-60-V00-0099"/>
    <s v="HOUSING, DUCT SMOKE DETECTOR"/>
    <n v="56984"/>
    <x v="2"/>
    <d v="2024-03-17T00:00:00"/>
    <s v="APPR"/>
    <n v="4"/>
    <s v="EA"/>
    <n v="4"/>
    <n v="156.38999999999999"/>
    <n v="625.55999999999995"/>
    <s v="22559"/>
    <s v="SENT"/>
    <d v="2024-03-21T00:00:00"/>
    <d v="2024-03-23T00:00:00"/>
    <s v=""/>
    <s v=""/>
    <s v=""/>
    <s v=""/>
    <s v=""/>
    <s v=""/>
    <x v="2"/>
    <s v=""/>
    <x v="1"/>
    <s v=""/>
    <s v=""/>
    <m/>
    <x v="0"/>
    <x v="0"/>
    <x v="1"/>
    <x v="1"/>
    <x v="0"/>
  </r>
  <r>
    <n v="3"/>
    <x v="1"/>
    <n v="40"/>
    <x v="1"/>
    <s v="B572 New_x000a_HVAC Install,_x000a_Z7"/>
    <n v="9722230"/>
    <s v="6350-60-V00-0009"/>
    <s v="ALARM, SMOKE, AUTOMATIC, 85 DBA, 20-29V"/>
    <n v="56984"/>
    <x v="2"/>
    <d v="2024-03-17T00:00:00"/>
    <s v="APPR"/>
    <n v="3"/>
    <s v="EA"/>
    <n v="4"/>
    <n v="165"/>
    <n v="660"/>
    <s v="22559"/>
    <s v="SENT"/>
    <d v="2024-03-21T00:00:00"/>
    <d v="2024-03-23T00:00:00"/>
    <s v=""/>
    <s v=""/>
    <s v=""/>
    <s v=""/>
    <s v=""/>
    <s v=""/>
    <x v="2"/>
    <s v=""/>
    <x v="1"/>
    <s v=""/>
    <s v=""/>
    <m/>
    <x v="0"/>
    <x v="0"/>
    <x v="1"/>
    <x v="1"/>
    <x v="0"/>
  </r>
  <r>
    <n v="3"/>
    <x v="1"/>
    <n v="40"/>
    <x v="1"/>
    <s v="B572 New_x000a_HVAC Install,_x000a_Z7"/>
    <n v="9722230"/>
    <s v="6685-60-V00-0162"/>
    <s v="THERMOSTAT, FLOW CONTROL, 1 HEAT/ 1 COOL, 3 7/16 X 4 1/2 X 1 5/16 INCHES_x0009_"/>
    <n v="56984"/>
    <x v="2"/>
    <d v="2024-03-17T00:00:00"/>
    <s v="APPR"/>
    <n v="2"/>
    <s v="EA"/>
    <n v="4"/>
    <n v="57.75"/>
    <n v="231"/>
    <s v="22559"/>
    <s v="SENT"/>
    <d v="2024-03-21T00:00:00"/>
    <d v="2024-03-23T00:00:00"/>
    <s v=""/>
    <s v=""/>
    <s v=""/>
    <s v=""/>
    <s v=""/>
    <s v=""/>
    <x v="2"/>
    <s v=""/>
    <x v="1"/>
    <s v=""/>
    <s v=""/>
    <m/>
    <x v="0"/>
    <x v="0"/>
    <x v="1"/>
    <x v="1"/>
    <x v="0"/>
  </r>
  <r>
    <n v="3"/>
    <x v="1"/>
    <n v="40"/>
    <x v="1"/>
    <s v="B572 New_x000a_HVAC Install,_x000a_Z7"/>
    <n v="9722230"/>
    <s v="6685-60-V00-0167_x0009_"/>
    <s v="GUARD, THERMOSTAT, TWO BASES, 5-7/8 X 6-5/8 X 3-5/16 INCHES_x0009_"/>
    <n v="56975"/>
    <x v="2"/>
    <s v=""/>
    <s v=""/>
    <n v="3"/>
    <s v="EA"/>
    <n v="4"/>
    <s v=""/>
    <s v=""/>
    <s v=""/>
    <s v=""/>
    <s v=""/>
    <s v=""/>
    <s v=""/>
    <s v=""/>
    <s v=""/>
    <s v=""/>
    <s v=""/>
    <s v=""/>
    <x v="2"/>
    <s v=""/>
    <x v="1"/>
    <s v=""/>
    <s v=""/>
    <m/>
    <x v="0"/>
    <x v="0"/>
    <x v="1"/>
    <x v="1"/>
    <x v="0"/>
  </r>
  <r>
    <n v="3"/>
    <x v="1"/>
    <n v="40"/>
    <x v="1"/>
    <s v="B572 New_x000a_HVAC Install,_x000a_Z7"/>
    <n v="9722230"/>
    <s v="5640-60-V00-0012"/>
    <s v="INSULATION BLANKET, THERMAL, GLASS WOOL, YELLOW, 4 FEET X 10 METER"/>
    <n v="56978"/>
    <x v="2"/>
    <d v="2024-03-17T00:00:00"/>
    <s v="CLOSE"/>
    <n v="1"/>
    <s v="RO"/>
    <n v="30"/>
    <n v="212.52"/>
    <n v="6375.6"/>
    <s v="22536"/>
    <s v="CLOSE"/>
    <d v="2024-03-22T00:00:00"/>
    <d v="2024-03-21T00:00:00"/>
    <s v="KW1-15779"/>
    <s v="7"/>
    <d v="2024-03-22T00:00:00"/>
    <s v="APPR"/>
    <d v="2024-03-22T00:00:00"/>
    <s v="Reghuraman, Karthik -Vectrus -GSD -No Export"/>
    <x v="3"/>
    <d v="2024-04-12T00:00:00"/>
    <x v="1"/>
    <s v=""/>
    <s v=""/>
    <m/>
    <x v="0"/>
    <x v="0"/>
    <x v="1"/>
    <x v="1"/>
    <x v="0"/>
  </r>
  <r>
    <n v="3"/>
    <x v="1"/>
    <n v="40"/>
    <x v="1"/>
    <s v="B572 New_x000a_HVAC Install,_x000a_Z7"/>
    <n v="9722230"/>
    <s v="8040-60-V00-0037"/>
    <s v="DUCT GLUE, ADHESIVE, GREEN"/>
    <n v="56975"/>
    <x v="2"/>
    <d v="2024-03-17T00:00:00"/>
    <s v="CLOSE"/>
    <n v="2"/>
    <s v="CN"/>
    <n v="25"/>
    <n v="135.13999999999999"/>
    <n v="3378.5"/>
    <s v="22489"/>
    <s v="CLOSE"/>
    <d v="2024-03-17T00:00:00"/>
    <d v="2024-03-17T00:00:00"/>
    <s v="KW1-15692"/>
    <s v="1"/>
    <d v="2024-03-17T00:00:00"/>
    <s v="APPR"/>
    <d v="2024-03-17T00:00:00"/>
    <s v="Santhumayor, Santhosh - Vectrus - No Export"/>
    <x v="4"/>
    <d v="2024-03-24T00:00:00"/>
    <x v="0"/>
    <d v="2024-03-21T00:00:00"/>
    <s v="25.00"/>
    <m/>
    <x v="0"/>
    <x v="0"/>
    <x v="1"/>
    <x v="1"/>
    <x v="0"/>
  </r>
  <r>
    <n v="3"/>
    <x v="1"/>
    <n v="40"/>
    <x v="1"/>
    <s v="B572 New_x000a_HVAC Install,_x000a_Z7"/>
    <n v="9722230"/>
    <s v="8305-60-V00-0001"/>
    <s v="CLOTH, DUCT, CANVAS, COTTON, NATURAL, 10.10 OZ, 60 INCHES"/>
    <n v="56975"/>
    <x v="2"/>
    <d v="2024-03-17T00:00:00"/>
    <s v="CLOSE"/>
    <n v="1"/>
    <s v="YD"/>
    <n v="500"/>
    <n v="27.23"/>
    <n v="13615"/>
    <s v="22490"/>
    <s v="CLOSE"/>
    <d v="2024-03-17T00:00:00"/>
    <s v=""/>
    <s v="KW1-15687"/>
    <s v="1"/>
    <d v="2024-03-17T00:00:00"/>
    <s v="APPR"/>
    <d v="2024-03-17T00:00:00"/>
    <s v="Santhumayor, Santhosh - Vectrus - No Export"/>
    <x v="4"/>
    <d v="2024-04-07T00:00:00"/>
    <x v="0"/>
    <d v="2024-03-19T00:00:00"/>
    <s v="500.00"/>
    <m/>
    <x v="0"/>
    <x v="0"/>
    <x v="1"/>
    <x v="1"/>
    <x v="0"/>
  </r>
  <r>
    <n v="3"/>
    <x v="1"/>
    <n v="40"/>
    <x v="1"/>
    <s v="B572 New_x000a_HVAC Install,_x000a_Z7"/>
    <n v="9722230"/>
    <s v="8030-60-V00-0060"/>
    <s v="SEALING COMPOUND, DUCT, GRAY, 1 GL"/>
    <n v="57047"/>
    <x v="2"/>
    <d v="2024-03-17T00:00:00"/>
    <s v="APPR"/>
    <n v="1"/>
    <s v="GL"/>
    <n v="30"/>
    <n v="38.909999999999997"/>
    <n v="1167.3"/>
    <s v="22538"/>
    <s v="SENT"/>
    <d v="2024-03-19T00:00:00"/>
    <d v="2024-03-21T00:00:00"/>
    <s v=""/>
    <s v=""/>
    <s v=""/>
    <s v=""/>
    <s v=""/>
    <s v=""/>
    <x v="2"/>
    <s v=""/>
    <x v="1"/>
    <s v=""/>
    <s v=""/>
    <m/>
    <x v="0"/>
    <x v="0"/>
    <x v="1"/>
    <x v="1"/>
    <x v="0"/>
  </r>
  <r>
    <n v="3"/>
    <x v="1"/>
    <n v="40"/>
    <x v="1"/>
    <s v="B572 New_x000a_HVAC Install,_x000a_Z7"/>
    <n v="9722230"/>
    <s v="8040-60-V00-0030"/>
    <s v="SEALANT, DUCT, WHITE, 18.9 LITER"/>
    <n v="56981"/>
    <x v="2"/>
    <d v="2024-03-17T00:00:00"/>
    <s v="CLOSE"/>
    <n v="1"/>
    <s v="CN"/>
    <n v="25"/>
    <n v="159.9"/>
    <n v="3997.5"/>
    <s v="22506"/>
    <s v="CLOSE"/>
    <d v="2024-03-18T00:00:00"/>
    <s v=""/>
    <s v="KW1-15698"/>
    <s v="1"/>
    <d v="2024-03-18T00:00:00"/>
    <s v="APPR"/>
    <d v="2024-03-18T00:00:00"/>
    <s v="Santhumayor, Santhosh - Vectrus - No Export"/>
    <x v="0"/>
    <d v="2024-03-31T00:00:00"/>
    <x v="1"/>
    <s v=""/>
    <s v=""/>
    <m/>
    <x v="0"/>
    <x v="0"/>
    <x v="1"/>
    <x v="1"/>
    <x v="0"/>
  </r>
  <r>
    <n v="3"/>
    <x v="1"/>
    <n v="40"/>
    <x v="1"/>
    <s v="B572 New_x000a_HVAC Install,_x000a_Z7"/>
    <n v="9722230"/>
    <s v="5305-60-V00-0090"/>
    <s v="SCREW, SELF-DRILLING, STEEL, w/ RUBBER WASHER, #14 X 1 INCH"/>
    <n v="56983"/>
    <x v="2"/>
    <d v="2024-03-17T00:00:00"/>
    <s v="APPR"/>
    <n v="1"/>
    <s v="PG"/>
    <n v="10"/>
    <n v="19.8"/>
    <n v="198"/>
    <s v="22559"/>
    <s v="SENT"/>
    <d v="2024-03-21T00:00:00"/>
    <d v="2024-03-23T00:00:00"/>
    <s v=""/>
    <s v=""/>
    <s v=""/>
    <s v=""/>
    <s v=""/>
    <s v=""/>
    <x v="2"/>
    <s v=""/>
    <x v="1"/>
    <s v=""/>
    <s v=""/>
    <m/>
    <x v="0"/>
    <x v="0"/>
    <x v="1"/>
    <x v="1"/>
    <x v="0"/>
  </r>
  <r>
    <n v="3"/>
    <x v="1"/>
    <n v="40"/>
    <x v="1"/>
    <s v="B572 New_x000a_HVAC Install,_x000a_Z7"/>
    <n v="9722230"/>
    <s v="8020-00-205-6500"/>
    <s v="BRUSH, PAINT, BRISTLES, CHISELED, 3 INCHES"/>
    <n v="56980"/>
    <x v="2"/>
    <d v="2024-03-17T00:00:00"/>
    <s v="APPR"/>
    <n v="5"/>
    <s v="EA"/>
    <n v="10"/>
    <n v="20.9"/>
    <n v="209"/>
    <s v="22608"/>
    <s v="CLOSE"/>
    <d v="2024-03-22T00:00:00"/>
    <s v=""/>
    <s v="KW1-15775"/>
    <s v="1"/>
    <d v="2024-03-22T00:00:00"/>
    <s v="APPR"/>
    <d v="2024-03-22T00:00:00"/>
    <s v="Santhumayor, Santhosh - Vectrus - No Export"/>
    <x v="0"/>
    <d v="2024-04-05T00:00:00"/>
    <x v="1"/>
    <s v=""/>
    <s v=""/>
    <m/>
    <x v="0"/>
    <x v="0"/>
    <x v="1"/>
    <x v="1"/>
    <x v="0"/>
  </r>
  <r>
    <n v="3"/>
    <x v="1"/>
    <n v="40"/>
    <x v="1"/>
    <s v="B572 New_x000a_HVAC Install,_x000a_Z7"/>
    <n v="9722230"/>
    <s v="9530-60-V00-0005"/>
    <s v="ROD, THREADED, STEEL, w/ NUTS AND WASHERS, 10 MM X 10 FEET"/>
    <n v="56980"/>
    <x v="2"/>
    <d v="2024-03-17T00:00:00"/>
    <s v="APPR"/>
    <n v="4"/>
    <s v="EA"/>
    <n v="10"/>
    <n v="30.7"/>
    <n v="307"/>
    <s v="22558"/>
    <s v="INPRG"/>
    <d v="2024-03-21T00:00:00"/>
    <s v=""/>
    <s v="KW1-15750"/>
    <s v="8"/>
    <d v="2024-03-21T00:00:00"/>
    <s v="APPR"/>
    <d v="2024-03-21T00:00:00"/>
    <s v="Santhumayor, Santhosh - Vectrus - No Export"/>
    <x v="4"/>
    <d v="2024-04-07T00:00:00"/>
    <x v="1"/>
    <s v=""/>
    <s v=""/>
    <m/>
    <x v="0"/>
    <x v="0"/>
    <x v="1"/>
    <x v="1"/>
    <x v="0"/>
  </r>
  <r>
    <n v="3"/>
    <x v="1"/>
    <n v="40"/>
    <x v="1"/>
    <s v="B572 New_x000a_HVAC Install,_x000a_Z7"/>
    <n v="9722230"/>
    <s v="5640-00-409-4265"/>
    <s v="TAPE, DUCT, ALUMINUM, SILVER, 2.5 INCHES"/>
    <n v="56980"/>
    <x v="2"/>
    <d v="2024-03-17T00:00:00"/>
    <s v="APPR"/>
    <n v="3"/>
    <s v="RO"/>
    <n v="3"/>
    <n v="33.799999999999997"/>
    <n v="101.4"/>
    <s v="22559"/>
    <s v="SENT"/>
    <d v="2024-03-21T00:00:00"/>
    <d v="2024-03-23T00:00:00"/>
    <s v=""/>
    <s v=""/>
    <s v=""/>
    <s v=""/>
    <s v=""/>
    <s v=""/>
    <x v="2"/>
    <s v=""/>
    <x v="1"/>
    <s v=""/>
    <s v=""/>
    <m/>
    <x v="0"/>
    <x v="0"/>
    <x v="1"/>
    <x v="1"/>
    <x v="0"/>
  </r>
  <r>
    <n v="3"/>
    <x v="1"/>
    <n v="40"/>
    <x v="1"/>
    <s v="B572 New_x000a_HVAC Install,_x000a_Z7"/>
    <n v="9722230"/>
    <s v="9540-60-V00-0006"/>
    <s v="ANGLE, ALUMINUM, 11-GAGE, 1-1/2 X 1-1/2 INCHES X 8 FEET"/>
    <n v="56980"/>
    <x v="2"/>
    <d v="2024-03-17T00:00:00"/>
    <s v="APPR"/>
    <n v="2"/>
    <s v="EA"/>
    <n v="20"/>
    <n v="74.900000000000006"/>
    <n v="1498"/>
    <s v="22558"/>
    <s v="INPRG"/>
    <d v="2024-03-21T00:00:00"/>
    <s v=""/>
    <s v="KW1-15750"/>
    <s v="7"/>
    <d v="2024-03-21T00:00:00"/>
    <s v="APPR"/>
    <d v="2024-03-21T00:00:00"/>
    <s v="Santhumayor, Santhosh - Vectrus - No Export"/>
    <x v="4"/>
    <d v="2024-04-07T00:00:00"/>
    <x v="1"/>
    <s v=""/>
    <s v=""/>
    <m/>
    <x v="0"/>
    <x v="0"/>
    <x v="1"/>
    <x v="1"/>
    <x v="0"/>
  </r>
  <r>
    <n v="3"/>
    <x v="1"/>
    <n v="40"/>
    <x v="1"/>
    <s v="B572 New_x000a_HVAC Install,_x000a_Z7"/>
    <n v="9722230"/>
    <s v="5335-60-V00-0001"/>
    <s v="WIRE MESH, GALVANIZED STEEL, 21 GAGE, 4 X 50 FEET_x0009_"/>
    <n v="56980"/>
    <x v="2"/>
    <d v="2024-03-17T00:00:00"/>
    <s v="APPR"/>
    <n v="1"/>
    <s v="RO"/>
    <n v="1"/>
    <n v="52.1"/>
    <n v="52.1"/>
    <s v="22558"/>
    <s v="INPRG"/>
    <d v="2024-03-21T00:00:00"/>
    <s v=""/>
    <s v="KW1-15750"/>
    <s v="6"/>
    <d v="2024-03-21T00:00:00"/>
    <s v="APPR"/>
    <d v="2024-03-21T00:00:00"/>
    <s v="Santhumayor, Santhosh - Vectrus - No Export"/>
    <x v="4"/>
    <d v="2024-04-07T00:00:00"/>
    <x v="1"/>
    <s v=""/>
    <s v=""/>
    <m/>
    <x v="0"/>
    <x v="0"/>
    <x v="1"/>
    <x v="1"/>
    <x v="0"/>
  </r>
  <r>
    <n v="3"/>
    <x v="1"/>
    <n v="40"/>
    <x v="1"/>
    <s v="B572 New_x000a_HVAC Install,_x000a_Z7"/>
    <n v="9722230"/>
    <s v="9515-60-V00-0016"/>
    <s v="SHEET, METAL, ALUMINIUM, FLAT, 4 X 8 FEET X 1/16 INCH"/>
    <n v="56982"/>
    <x v="2"/>
    <d v="2024-03-17T00:00:00"/>
    <s v="CLOSE"/>
    <n v="1"/>
    <s v="SH"/>
    <n v="11"/>
    <n v="93.6"/>
    <n v="1029.5999999999999"/>
    <s v="22536"/>
    <s v="CLOSE"/>
    <d v="2024-03-22T00:00:00"/>
    <d v="2024-03-21T00:00:00"/>
    <s v="KW1-15779"/>
    <s v="8"/>
    <d v="2024-03-22T00:00:00"/>
    <s v="APPR"/>
    <d v="2024-03-22T00:00:00"/>
    <s v="Reghuraman, Karthik -Vectrus -GSD -No Export"/>
    <x v="3"/>
    <d v="2024-03-30T00:00:00"/>
    <x v="1"/>
    <s v=""/>
    <s v=""/>
    <m/>
    <x v="0"/>
    <x v="0"/>
    <x v="1"/>
    <x v="1"/>
    <x v="0"/>
  </r>
  <r>
    <n v="3"/>
    <x v="1"/>
    <n v="40"/>
    <x v="1"/>
    <s v="B572 New_x000a_HVAC Install,_x000a_Z7"/>
    <n v="9722230"/>
    <s v="5305-60-V00-0091_x0009_"/>
    <s v="SCREW, SELF-DRILLING, MACHINE, HEX, STEEL, ZINC, 14-14 X 1 INCH_x0009_"/>
    <n v="56976"/>
    <x v="2"/>
    <s v=""/>
    <s v=""/>
    <n v="1"/>
    <s v="BX"/>
    <n v="2"/>
    <s v=""/>
    <s v=""/>
    <s v=""/>
    <s v=""/>
    <s v=""/>
    <s v=""/>
    <s v=""/>
    <s v=""/>
    <s v=""/>
    <s v=""/>
    <s v=""/>
    <s v=""/>
    <x v="2"/>
    <s v=""/>
    <x v="1"/>
    <s v=""/>
    <s v=""/>
    <m/>
    <x v="0"/>
    <x v="0"/>
    <x v="1"/>
    <x v="1"/>
    <x v="0"/>
  </r>
  <r>
    <n v="3"/>
    <x v="1"/>
    <n v="40"/>
    <x v="1"/>
    <s v="B572 New_x000a_HVAC Install,_x000a_Z7"/>
    <n v="9722230"/>
    <s v="5305-60-V00-0143_x0009_"/>
    <s v="SCREW, SELF-DRILLING, HEX WASHER HEAD, ZINC PLATED, #14, 1/4 X 3 INCHES_x0009_ "/>
    <n v="56977"/>
    <x v="2"/>
    <s v=""/>
    <s v=""/>
    <n v="1"/>
    <s v="BX"/>
    <n v="2"/>
    <s v=""/>
    <s v=""/>
    <s v=""/>
    <s v=""/>
    <s v=""/>
    <s v=""/>
    <s v=""/>
    <s v=""/>
    <s v=""/>
    <s v=""/>
    <s v=""/>
    <s v=""/>
    <x v="2"/>
    <s v=""/>
    <x v="1"/>
    <s v=""/>
    <s v=""/>
    <m/>
    <x v="0"/>
    <x v="0"/>
    <x v="1"/>
    <x v="1"/>
    <x v="0"/>
  </r>
  <r>
    <n v="3"/>
    <x v="1"/>
    <n v="40"/>
    <x v="1"/>
    <s v="B572 New_x000a_HVAC Install,_x000a_Z7"/>
    <n v="9722230"/>
    <s v="5110-60-V00-0134"/>
    <s v="TOOL, METAL FOLDING, STEEL, 18 X 3 INCHES"/>
    <n v="56984"/>
    <x v="2"/>
    <d v="2024-03-17T00:00:00"/>
    <s v="APPR"/>
    <n v="1"/>
    <s v="EA"/>
    <n v="2"/>
    <n v="22.99"/>
    <n v="45.98"/>
    <s v="22559"/>
    <s v="SENT"/>
    <d v="2024-03-21T00:00:00"/>
    <d v="2024-03-23T00:00:00"/>
    <s v=""/>
    <s v=""/>
    <s v=""/>
    <s v=""/>
    <s v=""/>
    <s v=""/>
    <x v="2"/>
    <s v=""/>
    <x v="1"/>
    <s v=""/>
    <s v=""/>
    <m/>
    <x v="0"/>
    <x v="0"/>
    <x v="1"/>
    <x v="1"/>
    <x v="0"/>
  </r>
  <r>
    <n v="3"/>
    <x v="1"/>
    <n v="40"/>
    <x v="1"/>
    <s v="B572 New_x000a_HVAC Install,_x000a_Z7"/>
    <n v="9722230"/>
    <s v="6145-60-V00-0083"/>
    <s v="CABLE, POWER, ELECTRICAL, XLPE, NON-BEDDING, BLACK, 4 CORE, 25 MM²"/>
    <n v="56986"/>
    <x v="2"/>
    <d v="2024-03-17T00:00:00"/>
    <s v="CLOSE"/>
    <n v="3"/>
    <s v="MR"/>
    <n v="120"/>
    <n v="24.8"/>
    <n v="2976"/>
    <s v=""/>
    <s v=""/>
    <s v=""/>
    <s v=""/>
    <s v="KW1-15724"/>
    <s v="4"/>
    <d v="2024-03-19T00:00:00"/>
    <s v="APPR"/>
    <d v="2024-03-19T00:00:00"/>
    <s v="Reghuraman, Karthik -Vectrus -GSD -No Export"/>
    <x v="0"/>
    <d v="2024-03-26T00:00:00"/>
    <x v="1"/>
    <s v=""/>
    <s v=""/>
    <m/>
    <x v="0"/>
    <x v="0"/>
    <x v="1"/>
    <x v="1"/>
    <x v="0"/>
  </r>
  <r>
    <n v="3"/>
    <x v="1"/>
    <n v="40"/>
    <x v="1"/>
    <s v="B572 New_x000a_HVAC Install,_x000a_Z7"/>
    <n v="9722230"/>
    <s v="6145-60-V00-0148"/>
    <s v="WIRE, ELECTRICAL, 1 CORE, YELLOW &amp; GREEN, 16 MM² "/>
    <n v="56990"/>
    <x v="2"/>
    <d v="2024-03-17T00:00:00"/>
    <s v="CLOSE"/>
    <n v="11"/>
    <s v="RO"/>
    <n v="2"/>
    <n v="242.58"/>
    <n v="485.16"/>
    <s v=""/>
    <s v=""/>
    <s v=""/>
    <s v=""/>
    <s v="KW1-15724"/>
    <s v="16"/>
    <d v="2024-03-19T00:00:00"/>
    <s v="APPR"/>
    <d v="2024-03-19T00:00:00"/>
    <s v="Reghuraman, Karthik -Vectrus -GSD -No Export"/>
    <x v="0"/>
    <d v="2024-03-26T00:00:00"/>
    <x v="1"/>
    <s v=""/>
    <s v=""/>
    <m/>
    <x v="0"/>
    <x v="0"/>
    <x v="1"/>
    <x v="1"/>
    <x v="0"/>
  </r>
  <r>
    <n v="3"/>
    <x v="1"/>
    <n v="40"/>
    <x v="1"/>
    <s v="B572 New_x000a_HVAC Install,_x000a_Z7"/>
    <n v="9722230"/>
    <s v="6145-60-V00-0129"/>
    <s v="WIRE, ELECTRICAL, 1 CORE, YELLOW &amp; GREEN, 120 MM² "/>
    <n v="56990"/>
    <x v="2"/>
    <d v="2024-03-17T00:00:00"/>
    <s v="CLOSE"/>
    <n v="10"/>
    <s v="MR"/>
    <n v="100"/>
    <n v="25"/>
    <n v="2500"/>
    <s v=""/>
    <s v=""/>
    <s v=""/>
    <s v=""/>
    <s v="KW1-15724"/>
    <s v="15"/>
    <d v="2024-03-19T00:00:00"/>
    <s v="APPR"/>
    <d v="2024-03-19T00:00:00"/>
    <s v="Reghuraman, Karthik -Vectrus -GSD -No Export"/>
    <x v="0"/>
    <d v="2024-03-26T00:00:00"/>
    <x v="1"/>
    <s v=""/>
    <s v=""/>
    <m/>
    <x v="0"/>
    <x v="0"/>
    <x v="1"/>
    <x v="1"/>
    <x v="0"/>
  </r>
  <r>
    <n v="3"/>
    <x v="1"/>
    <n v="40"/>
    <x v="1"/>
    <s v="B572 New_x000a_HVAC Install,_x000a_Z7"/>
    <n v="9722230"/>
    <s v="5975-60-V00-0419"/>
    <s v="LUG,TERMINAL,ROUND TYPE, COPPER, ONE HOLE, 120MM² X M10"/>
    <n v="56986"/>
    <x v="2"/>
    <d v="2024-03-17T00:00:00"/>
    <s v="CLOSE"/>
    <n v="2"/>
    <s v="EA"/>
    <n v="10"/>
    <n v="7.92"/>
    <n v="79.2"/>
    <s v=""/>
    <s v=""/>
    <s v=""/>
    <s v=""/>
    <s v="KW1-15724"/>
    <s v="3"/>
    <d v="2024-03-19T00:00:00"/>
    <s v="APPR"/>
    <d v="2024-03-19T00:00:00"/>
    <s v="Reghuraman, Karthik -Vectrus -GSD -No Export"/>
    <x v="0"/>
    <d v="2024-03-26T00:00:00"/>
    <x v="1"/>
    <s v=""/>
    <s v=""/>
    <m/>
    <x v="0"/>
    <x v="0"/>
    <x v="1"/>
    <x v="1"/>
    <x v="0"/>
  </r>
  <r>
    <n v="3"/>
    <x v="1"/>
    <n v="40"/>
    <x v="1"/>
    <s v="B572 New_x000a_HVAC Install,_x000a_Z7"/>
    <n v="9722230"/>
    <s v="5975-60-V00-0358"/>
    <s v="STUFFING TUBE (CABLE GLAND), w/EARTH TAG, CW, BRASS, 25 MM"/>
    <n v="56990"/>
    <x v="2"/>
    <d v="2024-03-17T00:00:00"/>
    <s v="CLOSE"/>
    <n v="9"/>
    <s v="KT"/>
    <n v="20"/>
    <n v="31"/>
    <n v="620"/>
    <s v=""/>
    <s v=""/>
    <s v=""/>
    <s v=""/>
    <s v="KW1-15724"/>
    <s v="14"/>
    <d v="2024-03-19T00:00:00"/>
    <s v="APPR"/>
    <d v="2024-03-19T00:00:00"/>
    <s v="Reghuraman, Karthik -Vectrus -GSD -No Export"/>
    <x v="0"/>
    <d v="2024-03-26T00:00:00"/>
    <x v="1"/>
    <s v=""/>
    <s v=""/>
    <m/>
    <x v="0"/>
    <x v="0"/>
    <x v="1"/>
    <x v="1"/>
    <x v="0"/>
  </r>
  <r>
    <n v="3"/>
    <x v="1"/>
    <n v="40"/>
    <x v="1"/>
    <s v="B572 New_x000a_HVAC Install,_x000a_Z7"/>
    <n v="9722230"/>
    <s v="5975-60-V00-0423"/>
    <s v="LUG, TERMINAL, ROUND TYPE, COPPER, ONE HOLE, 25 MM² X M8"/>
    <n v="56986"/>
    <x v="2"/>
    <d v="2024-03-17T00:00:00"/>
    <s v="CLOSE"/>
    <n v="1"/>
    <s v="PG"/>
    <n v="1"/>
    <n v="127.88"/>
    <n v="127.88"/>
    <s v=""/>
    <s v=""/>
    <s v=""/>
    <s v=""/>
    <s v="KW1-15724"/>
    <s v="2"/>
    <d v="2024-03-19T00:00:00"/>
    <s v="APPR"/>
    <d v="2024-03-19T00:00:00"/>
    <s v="Reghuraman, Karthik -Vectrus -GSD -No Export"/>
    <x v="0"/>
    <d v="2024-04-30T00:00:00"/>
    <x v="1"/>
    <s v=""/>
    <s v=""/>
    <m/>
    <x v="0"/>
    <x v="0"/>
    <x v="1"/>
    <x v="1"/>
    <x v="0"/>
  </r>
  <r>
    <n v="3"/>
    <x v="1"/>
    <n v="40"/>
    <x v="1"/>
    <s v="B572 New_x000a_HVAC Install,_x000a_Z7"/>
    <n v="9722230"/>
    <s v="5975-60-V00-0395"/>
    <s v="STRAP, TIE DOWN, WHITE, 12 INCHES"/>
    <n v="56987"/>
    <x v="2"/>
    <d v="2024-03-17T00:00:00"/>
    <s v="CLOSE"/>
    <n v="1"/>
    <s v="PG"/>
    <n v="2"/>
    <n v="13.86"/>
    <n v="27.72"/>
    <s v=""/>
    <s v=""/>
    <s v=""/>
    <s v=""/>
    <s v="KW1-15724"/>
    <s v="5"/>
    <d v="2024-03-19T00:00:00"/>
    <s v="APPR"/>
    <d v="2024-03-19T00:00:00"/>
    <s v="Reghuraman, Karthik -Vectrus -GSD -No Export"/>
    <x v="0"/>
    <d v="2024-03-26T00:00:00"/>
    <x v="1"/>
    <s v=""/>
    <s v=""/>
    <m/>
    <x v="0"/>
    <x v="0"/>
    <x v="1"/>
    <x v="1"/>
    <x v="0"/>
  </r>
  <r>
    <n v="3"/>
    <x v="1"/>
    <n v="40"/>
    <x v="1"/>
    <s v="B572 New_x000a_HVAC Install,_x000a_Z7"/>
    <n v="9722230"/>
    <s v="5975-00-878-3791"/>
    <s v="ROD, GROUNDING, 108 INCHES"/>
    <n v="56990"/>
    <x v="2"/>
    <d v="2024-03-17T00:00:00"/>
    <s v="CLOSE"/>
    <n v="8"/>
    <s v="EA"/>
    <n v="4"/>
    <n v="302.94"/>
    <n v="1211.76"/>
    <s v=""/>
    <s v=""/>
    <s v=""/>
    <s v=""/>
    <s v="KW1-15724"/>
    <s v="13"/>
    <d v="2024-03-19T00:00:00"/>
    <s v="APPR"/>
    <d v="2024-03-19T00:00:00"/>
    <s v="Reghuraman, Karthik -Vectrus -GSD -No Export"/>
    <x v="0"/>
    <d v="2024-03-26T00:00:00"/>
    <x v="1"/>
    <s v=""/>
    <s v=""/>
    <m/>
    <x v="0"/>
    <x v="0"/>
    <x v="1"/>
    <x v="1"/>
    <x v="0"/>
  </r>
  <r>
    <n v="3"/>
    <x v="1"/>
    <n v="40"/>
    <x v="1"/>
    <s v="B572 New_x000a_HVAC Install,_x000a_Z7"/>
    <n v="9722230"/>
    <s v="5975-60-V00-0521"/>
    <s v="CLAMP, GROUNDING, 5/8 INCH"/>
    <n v="56990"/>
    <x v="2"/>
    <d v="2024-03-17T00:00:00"/>
    <s v="CLOSE"/>
    <n v="7"/>
    <s v="EA"/>
    <n v="20"/>
    <n v="25.6"/>
    <n v="512"/>
    <s v=""/>
    <s v=""/>
    <s v=""/>
    <s v=""/>
    <s v="KW1-15724"/>
    <s v="12"/>
    <d v="2024-03-19T00:00:00"/>
    <s v="APPR"/>
    <d v="2024-03-19T00:00:00"/>
    <s v="Reghuraman, Karthik -Vectrus -GSD -No Export"/>
    <x v="0"/>
    <d v="2024-03-26T00:00:00"/>
    <x v="1"/>
    <s v=""/>
    <s v=""/>
    <m/>
    <x v="0"/>
    <x v="0"/>
    <x v="1"/>
    <x v="1"/>
    <x v="0"/>
  </r>
  <r>
    <n v="3"/>
    <x v="1"/>
    <n v="40"/>
    <x v="1"/>
    <s v="B572 New_x000a_HVAC Install,_x000a_Z7"/>
    <n v="9722230"/>
    <s v="5975-60-V00-0469"/>
    <s v="EARTH PIT, CONCRETE, 6 X 12 X 12 INCHES"/>
    <n v="56990"/>
    <x v="2"/>
    <d v="2024-03-17T00:00:00"/>
    <s v="CLOSE"/>
    <n v="6"/>
    <s v="EA"/>
    <n v="4"/>
    <n v="58.91"/>
    <n v="235.64"/>
    <s v=""/>
    <s v=""/>
    <s v=""/>
    <s v=""/>
    <s v="KW1-15724"/>
    <s v="11"/>
    <d v="2024-03-19T00:00:00"/>
    <s v="APPR"/>
    <d v="2024-03-19T00:00:00"/>
    <s v="Reghuraman, Karthik -Vectrus -GSD -No Export"/>
    <x v="0"/>
    <d v="2024-03-26T00:00:00"/>
    <x v="1"/>
    <s v=""/>
    <s v=""/>
    <m/>
    <x v="0"/>
    <x v="0"/>
    <x v="1"/>
    <x v="1"/>
    <x v="0"/>
  </r>
  <r>
    <n v="3"/>
    <x v="1"/>
    <n v="40"/>
    <x v="1"/>
    <s v="B572 New_x000a_HVAC Install,_x000a_Z7"/>
    <n v="9722230"/>
    <s v="5970-01-013-9369"/>
    <s v="TAPE, INSULATION, ELECTRICAL, RED, 3/4 X 792 INCHES_x0009_12"/>
    <n v="56990"/>
    <x v="2"/>
    <d v="2024-03-17T00:00:00"/>
    <s v="CLOSE"/>
    <n v="5"/>
    <s v="RO"/>
    <n v="1"/>
    <n v="10.1"/>
    <n v="10.1"/>
    <s v=""/>
    <s v=""/>
    <s v=""/>
    <s v=""/>
    <s v="KW1-15724"/>
    <s v="10"/>
    <d v="2024-03-19T00:00:00"/>
    <s v="APPR"/>
    <d v="2024-03-19T00:00:00"/>
    <s v="Reghuraman, Karthik -Vectrus -GSD -No Export"/>
    <x v="0"/>
    <d v="2024-03-26T00:00:00"/>
    <x v="1"/>
    <s v=""/>
    <s v=""/>
    <m/>
    <x v="0"/>
    <x v="0"/>
    <x v="1"/>
    <x v="1"/>
    <x v="0"/>
  </r>
  <r>
    <n v="3"/>
    <x v="1"/>
    <n v="40"/>
    <x v="1"/>
    <s v="B572 New_x000a_HVAC Install,_x000a_Z7"/>
    <n v="9722230"/>
    <s v="5970-01-174-5651"/>
    <s v="TAPE, INSULATION ELECTRICAL, YELLOW"/>
    <n v="56990"/>
    <x v="2"/>
    <s v=""/>
    <s v=""/>
    <n v="5"/>
    <s v="EA"/>
    <n v="1"/>
    <s v=""/>
    <s v=""/>
    <s v=""/>
    <s v=""/>
    <s v=""/>
    <s v=""/>
    <s v=""/>
    <s v=""/>
    <s v=""/>
    <s v=""/>
    <s v=""/>
    <s v=""/>
    <x v="2"/>
    <s v=""/>
    <x v="1"/>
    <s v=""/>
    <s v=""/>
    <m/>
    <x v="0"/>
    <x v="0"/>
    <x v="1"/>
    <x v="1"/>
    <x v="0"/>
  </r>
  <r>
    <n v="3"/>
    <x v="1"/>
    <n v="40"/>
    <x v="1"/>
    <s v="B572 New_x000a_HVAC Install,_x000a_Z7"/>
    <n v="9722230"/>
    <s v="5970-01-015-5060"/>
    <s v="TAPE, INSULATION ELECTRICAL BLUE"/>
    <n v="56990"/>
    <x v="2"/>
    <d v="2024-03-17T00:00:00"/>
    <s v="CLOSE"/>
    <n v="3"/>
    <s v="RO"/>
    <n v="1"/>
    <n v="10.1"/>
    <n v="10.1"/>
    <s v=""/>
    <s v=""/>
    <s v=""/>
    <s v=""/>
    <s v="KW1-15724"/>
    <s v="8"/>
    <d v="2024-03-19T00:00:00"/>
    <s v="APPR"/>
    <d v="2024-03-19T00:00:00"/>
    <s v="Reghuraman, Karthik -Vectrus -GSD -No Export"/>
    <x v="0"/>
    <d v="2024-03-26T00:00:00"/>
    <x v="1"/>
    <s v=""/>
    <s v=""/>
    <m/>
    <x v="0"/>
    <x v="0"/>
    <x v="1"/>
    <x v="1"/>
    <x v="0"/>
  </r>
  <r>
    <n v="3"/>
    <x v="1"/>
    <n v="40"/>
    <x v="1"/>
    <s v="B572 New_x000a_HVAC Install,_x000a_Z7"/>
    <n v="9722230"/>
    <s v="5970-00-419-4291"/>
    <s v="TAPE, INSULATION, ELECTRICAL, BLACK, 3/4 X 1296 INCHES"/>
    <n v="56990"/>
    <x v="2"/>
    <d v="2024-03-17T00:00:00"/>
    <s v="CLOSE"/>
    <n v="2"/>
    <s v="RO"/>
    <n v="1"/>
    <n v="21.11"/>
    <n v="21.11"/>
    <s v=""/>
    <s v=""/>
    <s v=""/>
    <s v=""/>
    <s v="KW1-15724"/>
    <s v="7"/>
    <d v="2024-03-19T00:00:00"/>
    <s v="APPR"/>
    <d v="2024-03-19T00:00:00"/>
    <s v="Reghuraman, Karthik -Vectrus -GSD -No Export"/>
    <x v="0"/>
    <d v="2024-03-26T00:00:00"/>
    <x v="1"/>
    <s v=""/>
    <s v=""/>
    <m/>
    <x v="0"/>
    <x v="0"/>
    <x v="1"/>
    <x v="1"/>
    <x v="0"/>
  </r>
  <r>
    <n v="3"/>
    <x v="1"/>
    <n v="40"/>
    <x v="1"/>
    <s v="B572 New_x000a_HVAC Install,_x000a_Z7"/>
    <n v="9722230"/>
    <s v="5970-60-V00-0032"/>
    <s v="TAPE, INSULATION, ELECTRICAL, YELLOW-GREEN, 19 MM X 20 METER"/>
    <n v="56990"/>
    <x v="2"/>
    <d v="2024-03-17T00:00:00"/>
    <s v="CLOSE"/>
    <n v="1"/>
    <s v="RO"/>
    <n v="2"/>
    <n v="16.829999999999998"/>
    <n v="33.659999999999997"/>
    <s v=""/>
    <s v=""/>
    <s v=""/>
    <s v=""/>
    <s v="KW1-15724"/>
    <s v="6"/>
    <d v="2024-03-19T00:00:00"/>
    <s v="APPR"/>
    <d v="2024-03-19T00:00:00"/>
    <s v="Reghuraman, Karthik -Vectrus -GSD -No Export"/>
    <x v="0"/>
    <d v="2024-03-26T00:00:00"/>
    <x v="1"/>
    <s v=""/>
    <s v=""/>
    <m/>
    <x v="0"/>
    <x v="0"/>
    <x v="1"/>
    <x v="1"/>
    <x v="0"/>
  </r>
  <r>
    <n v="3"/>
    <x v="1"/>
    <n v="40"/>
    <x v="1"/>
    <s v="B572 New_x000a_HVAC Install,_x000a_Z7"/>
    <n v="9722230"/>
    <s v="5620-60-V00-0003"/>
    <s v="CONCRETE BLOCK, READY MADE, 12 X 12 X 10 INCHES"/>
    <n v="56989"/>
    <x v="2"/>
    <d v="2024-03-17T00:00:00"/>
    <s v="CLOSE"/>
    <n v="1"/>
    <s v="EA"/>
    <n v="8"/>
    <n v="98.7"/>
    <n v="789.6"/>
    <s v=""/>
    <s v=""/>
    <s v=""/>
    <s v=""/>
    <s v="KW1-15726"/>
    <s v="2"/>
    <d v="2024-03-19T00:00:00"/>
    <s v="APPR"/>
    <d v="2024-03-19T00:00:00"/>
    <s v="Reghuraman, Karthik -Vectrus -GSD -No Export"/>
    <x v="4"/>
    <d v="2024-03-26T00:00:00"/>
    <x v="1"/>
    <s v=""/>
    <s v=""/>
    <m/>
    <x v="0"/>
    <x v="0"/>
    <x v="1"/>
    <x v="1"/>
    <x v="0"/>
  </r>
  <r>
    <n v="3"/>
    <x v="1"/>
    <n v="40"/>
    <x v="1"/>
    <s v="B572 New_x000a_HVAC Install,_x000a_Z7"/>
    <n v="9722230"/>
    <s v="5306-60-V00-0002"/>
    <s v="_x0009_BOLT, ANCHOR, w/ NUT AND WASHER, STEEL, 1/2 X 5-1/2 INCHES"/>
    <n v="56988"/>
    <x v="2"/>
    <d v="2024-03-17T00:00:00"/>
    <s v="CLOSE"/>
    <n v="1"/>
    <s v="BX"/>
    <n v="20"/>
    <n v="101.64"/>
    <n v="2032.8"/>
    <s v="22558"/>
    <s v="INPRG"/>
    <d v="2024-03-21T00:00:00"/>
    <s v=""/>
    <s v="KW1-15750"/>
    <s v="10"/>
    <d v="2024-03-21T00:00:00"/>
    <s v="APPR"/>
    <d v="2024-03-21T00:00:00"/>
    <s v="Santhumayor, Santhosh - Vectrus - No Export"/>
    <x v="4"/>
    <d v="2024-04-07T00:00:00"/>
    <x v="1"/>
    <s v=""/>
    <s v=""/>
    <m/>
    <x v="0"/>
    <x v="0"/>
    <x v="1"/>
    <x v="1"/>
    <x v="0"/>
  </r>
  <r>
    <n v="1"/>
    <x v="2"/>
    <n v="20"/>
    <x v="2"/>
    <s v="Install 50 Electrical Meters"/>
    <n v="4103915"/>
    <s v="5975-60-V00-0036"/>
    <s v="PROTECTOR, CABLE, SPIRAL WRAPPING BAND, w/ CLIP, POLYETHYLENE, BLACK, 15 MM X 1.5 METER"/>
    <n v="27260"/>
    <x v="3"/>
    <d v="2023-02-12T00:00:00"/>
    <s v="CLOSE"/>
    <n v="1"/>
    <s v="RO"/>
    <n v="100"/>
    <n v="8.25"/>
    <n v="825"/>
    <s v="11082"/>
    <s v="CLOSE"/>
    <d v="2023-03-05T00:00:00"/>
    <d v="2023-02-15T00:00:00"/>
    <s v="KW1-8005"/>
    <s v="23"/>
    <d v="2023-03-05T00:00:00"/>
    <s v="CLOSE"/>
    <d v="2023-08-14T00:00:00"/>
    <s v="Kandankara, Thomas -Vectrus -GSD -No Export"/>
    <x v="0"/>
    <d v="2023-04-30T00:00:00"/>
    <x v="0"/>
    <d v="2023-04-27T00:00:00"/>
    <s v="100.00"/>
    <m/>
    <x v="1"/>
    <x v="1"/>
    <x v="1"/>
    <x v="0"/>
    <x v="1"/>
  </r>
  <r>
    <n v="3"/>
    <x v="2"/>
    <n v="20"/>
    <x v="2"/>
    <s v="Install 50 Electrical Meters"/>
    <n v="4103915"/>
    <s v="5975-60-V00-0090"/>
    <s v="COUPLING, ELECTRICAL CONDUIT, COMPRESSION, ZINC DIE CAST, 3/4 INCH"/>
    <n v="27260"/>
    <x v="3"/>
    <d v="2023-02-12T00:00:00"/>
    <s v="CLOSE"/>
    <n v="2"/>
    <s v="EA"/>
    <n v="30"/>
    <n v="9.49"/>
    <n v="284.7"/>
    <s v="11082"/>
    <s v="CLOSE"/>
    <d v="2023-03-05T00:00:00"/>
    <d v="2023-02-15T00:00:00"/>
    <s v="KW1-8005"/>
    <s v="24"/>
    <d v="2023-03-05T00:00:00"/>
    <s v="CLOSE"/>
    <d v="2023-08-14T00:00:00"/>
    <s v="Kandankara, Thomas -Vectrus -GSD -No Export"/>
    <x v="0"/>
    <d v="2023-05-30T00:00:00"/>
    <x v="0"/>
    <d v="2023-04-30T00:00:00"/>
    <s v="30.00"/>
    <m/>
    <x v="1"/>
    <x v="1"/>
    <x v="1"/>
    <x v="0"/>
    <x v="1"/>
  </r>
  <r>
    <n v="1"/>
    <x v="2"/>
    <n v="20"/>
    <x v="2"/>
    <s v="Install 50 Electrical Meters"/>
    <n v="4103915"/>
    <s v="5975-60-V00-0530"/>
    <s v="CONDUIT, RIGID, GALVANIZED STEEL, THREADED, 3/4 INCH X 10 FEET"/>
    <n v="27260"/>
    <x v="3"/>
    <d v="2023-02-12T00:00:00"/>
    <s v="CLOSE"/>
    <n v="3"/>
    <s v="EA"/>
    <n v="60"/>
    <n v="55.13"/>
    <n v="3307.8"/>
    <s v="11082"/>
    <s v="CLOSE"/>
    <d v="2023-03-05T00:00:00"/>
    <d v="2023-02-15T00:00:00"/>
    <s v="KW1-8005"/>
    <s v="25"/>
    <d v="2023-03-05T00:00:00"/>
    <s v="CLOSE"/>
    <d v="2023-08-14T00:00:00"/>
    <s v="Kandankara, Thomas -Vectrus -GSD -No Export"/>
    <x v="0"/>
    <d v="2023-04-30T00:00:00"/>
    <x v="0"/>
    <d v="2023-03-13T00:00:00"/>
    <s v="60.00"/>
    <m/>
    <x v="1"/>
    <x v="1"/>
    <x v="1"/>
    <x v="0"/>
    <x v="1"/>
  </r>
  <r>
    <n v="1"/>
    <x v="2"/>
    <n v="20"/>
    <x v="2"/>
    <s v="Install 50 Electrical Meters"/>
    <n v="4103915"/>
    <s v="5995-60-V00-0132"/>
    <s v="STRAP, TIE DOWN (CABLE TIE), NYLON 6/6, BLACK, 7 INCHES"/>
    <n v="27260"/>
    <x v="3"/>
    <d v="2023-02-12T00:00:00"/>
    <s v="CLOSE"/>
    <n v="4"/>
    <s v="PG"/>
    <n v="10"/>
    <n v="16.5"/>
    <n v="165"/>
    <s v="11082"/>
    <s v="CLOSE"/>
    <d v="2023-03-05T00:00:00"/>
    <d v="2023-02-15T00:00:00"/>
    <s v="KW1-8005"/>
    <s v="26"/>
    <d v="2023-03-05T00:00:00"/>
    <s v="CLOSE"/>
    <d v="2023-08-14T00:00:00"/>
    <s v="Kandankara, Thomas -Vectrus -GSD -No Export"/>
    <x v="0"/>
    <d v="2023-04-30T00:00:00"/>
    <x v="0"/>
    <d v="2023-03-14T00:00:00"/>
    <s v="10.00"/>
    <m/>
    <x v="1"/>
    <x v="1"/>
    <x v="1"/>
    <x v="0"/>
    <x v="1"/>
  </r>
  <r>
    <n v="1"/>
    <x v="2"/>
    <n v="20"/>
    <x v="2"/>
    <s v="Install 50 Electrical Meters"/>
    <n v="4103915"/>
    <s v="6145-60-V00-0007"/>
    <s v="WIRE, ELECTRICAL, YELLOW &amp; GREEN, 1 CORE, 2.5 MM²"/>
    <n v="27292"/>
    <x v="3"/>
    <d v="2023-02-12T00:00:00"/>
    <s v="CLOSE"/>
    <n v="2"/>
    <s v="RL"/>
    <n v="6"/>
    <n v="57.75"/>
    <n v="346.5"/>
    <s v="11086"/>
    <s v="CLOSE"/>
    <d v="2023-02-21T00:00:00"/>
    <d v="2023-02-15T00:00:00"/>
    <s v="KW1-7987"/>
    <s v="1"/>
    <d v="2023-02-21T00:00:00"/>
    <s v="CLOSE"/>
    <d v="2023-05-09T00:00:00"/>
    <s v="Kandankara, Thomas -Vectrus -GSD -No Export"/>
    <x v="0"/>
    <d v="2023-03-30T00:00:00"/>
    <x v="0"/>
    <d v="2023-02-27T00:00:00"/>
    <s v="6.00"/>
    <m/>
    <x v="1"/>
    <x v="1"/>
    <x v="1"/>
    <x v="0"/>
    <x v="1"/>
  </r>
  <r>
    <n v="1"/>
    <x v="2"/>
    <n v="20"/>
    <x v="2"/>
    <s v="Install 50 Electrical Meters"/>
    <n v="4103915"/>
    <s v="6145-60-V00-0151"/>
    <s v="WIRE, ELECTRICAL, BLACK, 1 CORE, 2.5 mm²"/>
    <n v="27292"/>
    <x v="3"/>
    <d v="2023-02-12T00:00:00"/>
    <s v="CLOSE"/>
    <n v="3"/>
    <s v="RO"/>
    <n v="15"/>
    <n v="57.34"/>
    <n v="860.1"/>
    <s v="11086"/>
    <s v="CLOSE"/>
    <d v="2023-02-21T00:00:00"/>
    <d v="2023-02-15T00:00:00"/>
    <s v="KW1-7987"/>
    <s v="2"/>
    <d v="2023-02-21T00:00:00"/>
    <s v="CLOSE"/>
    <d v="2023-05-09T00:00:00"/>
    <s v="Kandankara, Thomas -Vectrus -GSD -No Export"/>
    <x v="0"/>
    <d v="2023-03-30T00:00:00"/>
    <x v="0"/>
    <d v="2023-02-27T00:00:00"/>
    <s v="15.00"/>
    <m/>
    <x v="1"/>
    <x v="1"/>
    <x v="1"/>
    <x v="0"/>
    <x v="1"/>
  </r>
  <r>
    <n v="1"/>
    <x v="2"/>
    <n v="20"/>
    <x v="2"/>
    <s v="Install 50 Electrical Meters"/>
    <n v="4103915"/>
    <s v="6145-60-V00-0152"/>
    <s v="WIRE, ELECTRICAL, RED, 1 CORE, 2.5 MM ²"/>
    <n v="27292"/>
    <x v="3"/>
    <d v="2023-02-12T00:00:00"/>
    <s v="CLOSE"/>
    <n v="4"/>
    <s v="RO"/>
    <n v="15"/>
    <n v="57.34"/>
    <n v="860.1"/>
    <s v="11086"/>
    <s v="CLOSE"/>
    <d v="2023-02-21T00:00:00"/>
    <d v="2023-02-15T00:00:00"/>
    <s v="KW1-7987"/>
    <s v="3"/>
    <d v="2023-02-21T00:00:00"/>
    <s v="CLOSE"/>
    <d v="2023-05-09T00:00:00"/>
    <s v="Kandankara, Thomas -Vectrus -GSD -No Export"/>
    <x v="0"/>
    <d v="2023-03-30T00:00:00"/>
    <x v="0"/>
    <d v="2023-02-27T00:00:00"/>
    <s v="15.00"/>
    <m/>
    <x v="1"/>
    <x v="1"/>
    <x v="1"/>
    <x v="0"/>
    <x v="1"/>
  </r>
  <r>
    <n v="1"/>
    <x v="2"/>
    <n v="20"/>
    <x v="2"/>
    <s v="Install 50 Electrical Meters"/>
    <n v="4103915"/>
    <s v="6145-60-V00-0153"/>
    <s v="WIRE, ELECTRICAL, YELLOW, 1 CORE, 2.5 MM²"/>
    <n v="27292"/>
    <x v="3"/>
    <d v="2023-02-12T00:00:00"/>
    <s v="CLOSE"/>
    <n v="5"/>
    <s v="RL"/>
    <n v="15"/>
    <n v="57.34"/>
    <n v="860.1"/>
    <s v="11086"/>
    <s v="CLOSE"/>
    <d v="2023-02-21T00:00:00"/>
    <d v="2023-02-15T00:00:00"/>
    <s v="KW1-7987"/>
    <s v="4"/>
    <d v="2023-02-21T00:00:00"/>
    <s v="CLOSE"/>
    <d v="2023-05-09T00:00:00"/>
    <s v="Kandankara, Thomas -Vectrus -GSD -No Export"/>
    <x v="0"/>
    <d v="2023-03-30T00:00:00"/>
    <x v="0"/>
    <d v="2023-02-27T00:00:00"/>
    <s v="15.00"/>
    <m/>
    <x v="1"/>
    <x v="1"/>
    <x v="1"/>
    <x v="0"/>
    <x v="1"/>
  </r>
  <r>
    <n v="1"/>
    <x v="2"/>
    <n v="20"/>
    <x v="2"/>
    <s v="Install 50 Electrical Meters"/>
    <n v="4103915"/>
    <s v="6145-60-V00-0156"/>
    <s v="WIRE, ELECTRICAL, BLUE, 1 CORE, 2.5 MM ²"/>
    <n v="27292"/>
    <x v="3"/>
    <d v="2023-02-12T00:00:00"/>
    <s v="CLOSE"/>
    <n v="6"/>
    <s v="RO"/>
    <n v="15"/>
    <n v="55.62"/>
    <n v="834.3"/>
    <s v="11086"/>
    <s v="CLOSE"/>
    <d v="2023-02-21T00:00:00"/>
    <d v="2023-02-15T00:00:00"/>
    <s v="KW1-7987"/>
    <s v="5"/>
    <d v="2023-02-21T00:00:00"/>
    <s v="CLOSE"/>
    <d v="2023-05-09T00:00:00"/>
    <s v="Kandankara, Thomas -Vectrus -GSD -No Export"/>
    <x v="0"/>
    <d v="2023-03-30T00:00:00"/>
    <x v="0"/>
    <d v="2023-02-27T00:00:00"/>
    <s v="15.00"/>
    <m/>
    <x v="1"/>
    <x v="1"/>
    <x v="1"/>
    <x v="0"/>
    <x v="1"/>
  </r>
  <r>
    <n v="1"/>
    <x v="3"/>
    <n v="30"/>
    <x v="2"/>
    <s v="Install 50 Electrical Meters"/>
    <n v="4103915"/>
    <s v="5306-60-V00-0118"/>
    <s v="NUT AND BOLT, 1-1/2 X 3/8 INCHES"/>
    <n v="27610"/>
    <x v="4"/>
    <d v="2023-02-20T00:00:00"/>
    <s v="CLOSE"/>
    <n v="1"/>
    <s v="EA"/>
    <n v="300"/>
    <n v="0.85"/>
    <n v="255"/>
    <s v="11608"/>
    <s v="CLOSE"/>
    <d v="2023-03-23T00:00:00"/>
    <d v="2023-03-07T00:00:00"/>
    <s v="KW1-8626"/>
    <s v="1"/>
    <d v="2023-03-27T00:00:00"/>
    <s v="CLOSE"/>
    <d v="2023-08-14T00:00:00"/>
    <s v="Reghunath, Rajesh -Vectrus -GSD -No Export"/>
    <x v="4"/>
    <d v="2023-04-14T00:00:00"/>
    <x v="0"/>
    <d v="2023-03-30T00:00:00"/>
    <s v="300.00"/>
    <m/>
    <x v="1"/>
    <x v="1"/>
    <x v="1"/>
    <x v="0"/>
    <x v="1"/>
  </r>
  <r>
    <n v="1"/>
    <x v="3"/>
    <n v="30"/>
    <x v="2"/>
    <s v="Install 50 Electrical Meters"/>
    <n v="4103915"/>
    <s v="5940-01-619-8810"/>
    <s v="TERMINAL, LUG, 4-16 AWG, BLUE, 0.19 X 0.33 INCHES"/>
    <n v="27609"/>
    <x v="4"/>
    <d v="2023-02-16T00:00:00"/>
    <s v="CLOSE"/>
    <n v="1"/>
    <s v="EA"/>
    <n v="300"/>
    <n v="1.18"/>
    <n v="354"/>
    <s v="11213"/>
    <s v="CLOSE"/>
    <d v="2023-02-23T00:00:00"/>
    <d v="2023-02-19T00:00:00"/>
    <s v="KW1-8050"/>
    <s v="20"/>
    <d v="2023-03-07T00:00:00"/>
    <s v="CLOSE"/>
    <d v="2023-08-14T00:00:00"/>
    <s v="Reghunath, Rajesh -Vectrus -GSD -No Export"/>
    <x v="0"/>
    <d v="2023-05-07T00:00:00"/>
    <x v="0"/>
    <d v="2023-03-28T00:00:00"/>
    <s v="300.00"/>
    <m/>
    <x v="1"/>
    <x v="1"/>
    <x v="1"/>
    <x v="0"/>
    <x v="1"/>
  </r>
  <r>
    <n v="1"/>
    <x v="3"/>
    <n v="30"/>
    <x v="2"/>
    <s v="Install 50 Electrical Meters"/>
    <n v="4103915"/>
    <s v="5975-60-V00-0741"/>
    <s v="BOX CONNECTOR, ELECTRICAL (CONDUIT HUB), RIGID, ZINC, 3/4 INCH"/>
    <n v="27611"/>
    <x v="4"/>
    <d v="2023-05-28T00:00:00"/>
    <s v="CLOSE"/>
    <n v="1"/>
    <s v="EA"/>
    <n v="90"/>
    <n v="17.3"/>
    <n v="1557"/>
    <s v="13866"/>
    <s v="CLOSE"/>
    <d v="2023-05-31T00:00:00"/>
    <d v="2023-06-01T00:00:00"/>
    <s v="KW1-9751"/>
    <s v="1"/>
    <d v="2023-05-31T00:00:00"/>
    <s v="CLOSE"/>
    <d v="2023-11-19T00:00:00"/>
    <s v="Reghunath, Rajesh -Vectrus -GSD -No Export"/>
    <x v="4"/>
    <d v="2023-07-15T00:00:00"/>
    <x v="0"/>
    <d v="2023-06-20T00:00:00"/>
    <s v="90.00"/>
    <m/>
    <x v="1"/>
    <x v="1"/>
    <x v="1"/>
    <x v="0"/>
    <x v="1"/>
  </r>
  <r>
    <n v="1"/>
    <x v="3"/>
    <n v="30"/>
    <x v="2"/>
    <s v="Install 50 Electrical Meters"/>
    <n v="4103915"/>
    <s v="5975-60-V00-0743"/>
    <s v="BOX CONNECTOR, ELECTRICAL, CONDUIT, SET SCREW, STEEL, 3/4 INCH"/>
    <n v="27611"/>
    <x v="4"/>
    <d v="2023-05-28T00:00:00"/>
    <s v="CLOSE"/>
    <n v="3"/>
    <s v="EA"/>
    <n v="150"/>
    <n v="3.2"/>
    <n v="480"/>
    <s v="13866"/>
    <s v="CLOSE"/>
    <d v="2023-05-31T00:00:00"/>
    <d v="2023-06-01T00:00:00"/>
    <s v="KW1-9751"/>
    <s v="2"/>
    <d v="2023-05-31T00:00:00"/>
    <s v="CLOSE"/>
    <d v="2023-11-19T00:00:00"/>
    <s v="Reghunath, Rajesh -Vectrus -GSD -No Export"/>
    <x v="4"/>
    <d v="2023-08-15T00:00:00"/>
    <x v="0"/>
    <d v="2023-07-06T00:00:00"/>
    <s v="36.00"/>
    <m/>
    <x v="1"/>
    <x v="1"/>
    <x v="1"/>
    <x v="0"/>
    <x v="1"/>
  </r>
  <r>
    <n v="1"/>
    <x v="3"/>
    <n v="30"/>
    <x v="2"/>
    <s v="Install 50 Electrical Meters"/>
    <n v="4103915"/>
    <s v="5975-60-V00-0744"/>
    <s v="RACEWAY, NONMETALLIC, OPEN SLOT WIRING CABLE, DUCT w/COVER, PVC, 2 X 1 INCHES X 6 FEET"/>
    <n v="27611"/>
    <x v="4"/>
    <d v="2023-05-28T00:00:00"/>
    <s v="CLOSE"/>
    <n v="4"/>
    <s v="EA"/>
    <n v="60"/>
    <n v="11.25"/>
    <n v="675"/>
    <s v="13866"/>
    <s v="CLOSE"/>
    <d v="2023-05-31T00:00:00"/>
    <d v="2023-06-01T00:00:00"/>
    <s v="KW1-9751"/>
    <s v="3"/>
    <d v="2023-05-31T00:00:00"/>
    <s v="CLOSE"/>
    <d v="2023-11-19T00:00:00"/>
    <s v="Reghunath, Rajesh -Vectrus -GSD -No Export"/>
    <x v="4"/>
    <d v="2023-08-15T00:00:00"/>
    <x v="0"/>
    <d v="2023-07-13T00:00:00"/>
    <s v="10.00"/>
    <m/>
    <x v="1"/>
    <x v="1"/>
    <x v="1"/>
    <x v="0"/>
    <x v="1"/>
  </r>
  <r>
    <n v="1"/>
    <x v="3"/>
    <n v="30"/>
    <x v="2"/>
    <s v="Install 50 Electrical Meters"/>
    <n v="4103915"/>
    <s v="6145-60-V00-0009"/>
    <s v="WIRE, ELECTRICAL, YELLOW &amp; GREEN, 1 CORE, 10 MM ²"/>
    <n v="27609"/>
    <x v="4"/>
    <d v="2023-02-16T00:00:00"/>
    <s v="CLOSE"/>
    <n v="2"/>
    <s v="RL"/>
    <n v="10"/>
    <n v="206.64"/>
    <n v="2066.4"/>
    <s v="11213"/>
    <s v="CLOSE"/>
    <d v="2023-02-23T00:00:00"/>
    <d v="2023-02-19T00:00:00"/>
    <s v="KW1-8050"/>
    <s v="21"/>
    <d v="2023-03-07T00:00:00"/>
    <s v="CLOSE"/>
    <d v="2023-08-14T00:00:00"/>
    <s v="Reghunath, Rajesh -Vectrus -GSD -No Export"/>
    <x v="0"/>
    <d v="2023-04-05T00:00:00"/>
    <x v="0"/>
    <d v="2023-03-11T00:00:00"/>
    <s v="9.00"/>
    <m/>
    <x v="1"/>
    <x v="1"/>
    <x v="1"/>
    <x v="0"/>
    <x v="1"/>
  </r>
  <r>
    <n v="1"/>
    <x v="3"/>
    <n v="30"/>
    <x v="2"/>
    <s v="Install 50 Electrical Meters"/>
    <n v="4103915"/>
    <s v="5975-60-V00-0812"/>
    <s v="CONDUIT, METAL, RIGID IMC, THREADED, STEEL, 3/4 INCH X 3 MTR"/>
    <n v="55710"/>
    <x v="1"/>
    <d v="2024-03-07T00:00:00"/>
    <s v="CLOSE"/>
    <n v="1"/>
    <s v="EA"/>
    <n v="40"/>
    <n v="25.68"/>
    <n v="1027.2"/>
    <s v="22160"/>
    <s v="CLOSE"/>
    <d v="2024-03-13T00:00:00"/>
    <d v="2024-03-12T00:00:00"/>
    <s v="KW1-15572"/>
    <s v="1"/>
    <d v="2024-03-13T00:00:00"/>
    <s v="APPR"/>
    <d v="2024-03-13T00:00:00"/>
    <s v="Reghuraman, Karthik -Vectrus -GSD -No Export"/>
    <x v="5"/>
    <d v="2024-05-08T00:00:00"/>
    <x v="1"/>
    <s v=""/>
    <s v=""/>
    <m/>
    <x v="1"/>
    <x v="1"/>
    <x v="1"/>
    <x v="0"/>
    <x v="1"/>
  </r>
  <r>
    <n v="1"/>
    <x v="4"/>
    <n v="30"/>
    <x v="3"/>
    <s v="ADN 5_x000a_Generator_x000a_Replacement"/>
    <n v="8417458"/>
    <s v="6115-60-V00-0037"/>
    <s v="GENERATOR SET, DIESEL ENGINE, 4-CYCLE, 400V, 24 KW, 50HZ"/>
    <n v="48879"/>
    <x v="5"/>
    <d v="2023-12-11T00:00:00"/>
    <s v="CLOSE"/>
    <n v="1"/>
    <s v="EA"/>
    <n v="1"/>
    <n v="14186.7"/>
    <n v="14186.7"/>
    <s v="19796"/>
    <s v="CLOSE"/>
    <d v="2023-12-20T00:00:00"/>
    <d v="2023-12-17T00:00:00"/>
    <s v="KW1-13841"/>
    <s v="1"/>
    <d v="2023-12-20T00:00:00"/>
    <s v="APPR"/>
    <d v="2023-12-20T00:00:00"/>
    <s v="Reghunath, Rajesh -Vectrus -GSD -No Export"/>
    <x v="6"/>
    <d v="2024-01-24T00:00:00"/>
    <x v="0"/>
    <d v="2024-01-23T00:00:00"/>
    <s v="1.00"/>
    <s v="Pending Stenciling"/>
    <x v="1"/>
    <x v="1"/>
    <x v="2"/>
    <x v="0"/>
    <x v="1"/>
  </r>
  <r>
    <n v="1"/>
    <x v="4"/>
    <n v="30"/>
    <x v="3"/>
    <s v="ADN 5_x000a_Generator_x000a_Replacement"/>
    <n v="8417458"/>
    <s v="5975-00-878-3791"/>
    <s v="ROD, GROUNDING, 108 INCHES"/>
    <n v="48878"/>
    <x v="5"/>
    <d v="2023-12-11T00:00:00"/>
    <s v="CLOSE"/>
    <s v="8"/>
    <s v="EA"/>
    <n v="2"/>
    <n v="300.19"/>
    <n v="600.38"/>
    <s v=""/>
    <s v=""/>
    <s v=""/>
    <s v=""/>
    <s v="KW1-13652"/>
    <s v="7"/>
    <d v="2023-12-13T00:00:00"/>
    <s v="APPR"/>
    <d v="2023-12-13T00:00:00"/>
    <s v="Kandankara, Thomas -Vectrus -GSD -No Export"/>
    <x v="0"/>
    <d v="2023-12-23T00:00:00"/>
    <x v="0"/>
    <d v="2023-12-16T00:00:00"/>
    <s v="2.00"/>
    <m/>
    <x v="1"/>
    <x v="1"/>
    <x v="2"/>
    <x v="0"/>
    <x v="1"/>
  </r>
  <r>
    <n v="1"/>
    <x v="4"/>
    <n v="30"/>
    <x v="3"/>
    <s v="ADN 5_x000a_Generator_x000a_Replacement"/>
    <n v="8417458"/>
    <s v="5975-60-V00-0469"/>
    <s v="EARTH PIT, CONCRETE, 6 X 12 X 12 INCHES"/>
    <n v="48878"/>
    <x v="5"/>
    <d v="2023-12-11T00:00:00"/>
    <s v="CLOSE"/>
    <s v="7"/>
    <s v="EA"/>
    <n v="2"/>
    <n v="60.17"/>
    <n v="120.34"/>
    <s v=""/>
    <s v=""/>
    <s v=""/>
    <s v=""/>
    <s v="KW1-13652"/>
    <s v="6"/>
    <d v="2023-12-13T00:00:00"/>
    <s v="APPR"/>
    <d v="2023-12-13T00:00:00"/>
    <s v="Kandankara, Thomas -Vectrus -GSD -No Export"/>
    <x v="0"/>
    <d v="2023-12-23T00:00:00"/>
    <x v="0"/>
    <d v="2023-12-16T00:00:00"/>
    <s v="2.00"/>
    <m/>
    <x v="1"/>
    <x v="1"/>
    <x v="2"/>
    <x v="0"/>
    <x v="1"/>
  </r>
  <r>
    <n v="1"/>
    <x v="4"/>
    <n v="30"/>
    <x v="3"/>
    <s v="ADN 5_x000a_Generator_x000a_Replacement"/>
    <n v="8417458"/>
    <s v="6145-60-V00-0119"/>
    <s v="CABLE, POWER, ELECTRICAL, XLPE, BLACK, 4 CORE, 25 MM²"/>
    <n v="1111111"/>
    <x v="5"/>
    <d v="2023-12-11T00:00:00"/>
    <s v="CLOSE"/>
    <s v="6"/>
    <s v="MR"/>
    <n v="15"/>
    <n v="204.38"/>
    <n v="3065.7"/>
    <s v=""/>
    <s v=""/>
    <s v=""/>
    <s v=""/>
    <s v="KW1-13652"/>
    <s v="5"/>
    <d v="2023-12-13T00:00:00"/>
    <s v="APPR"/>
    <d v="2023-12-13T00:00:00"/>
    <s v="Kandankara, Thomas -Vectrus -GSD -No Export"/>
    <x v="0"/>
    <d v="2023-12-23T00:00:00"/>
    <x v="0"/>
    <d v="2023-12-16T00:00:00"/>
    <s v="15.00"/>
    <m/>
    <x v="1"/>
    <x v="1"/>
    <x v="2"/>
    <x v="0"/>
    <x v="1"/>
  </r>
  <r>
    <n v="1"/>
    <x v="4"/>
    <n v="30"/>
    <x v="3"/>
    <s v="ADN 5_x000a_Generator_x000a_Replacement"/>
    <n v="8417458"/>
    <s v="6145-60-V00-0148"/>
    <s v="WIRE, ELECTRICAL, 1 CORE, YELLOW &amp; GREEN, 16 MM ²"/>
    <n v="48878"/>
    <x v="5"/>
    <d v="2023-12-11T00:00:00"/>
    <s v="CLOSE"/>
    <s v="5"/>
    <s v="RO"/>
    <n v="25"/>
    <n v="240.35"/>
    <n v="240.35"/>
    <s v=""/>
    <s v=""/>
    <s v=""/>
    <s v=""/>
    <s v="KW1-13652"/>
    <s v="4"/>
    <d v="2023-12-13T00:00:00"/>
    <s v="APPR"/>
    <d v="2023-12-13T00:00:00"/>
    <s v="Kandankara, Thomas -Vectrus -GSD -No Export"/>
    <x v="0"/>
    <d v="2023-12-23T00:00:00"/>
    <x v="0"/>
    <d v="2023-12-16T00:00:00"/>
    <s v="1.00"/>
    <m/>
    <x v="1"/>
    <x v="1"/>
    <x v="2"/>
    <x v="0"/>
    <x v="1"/>
  </r>
  <r>
    <n v="1"/>
    <x v="4"/>
    <n v="30"/>
    <x v="3"/>
    <s v="ADN 5_x000a_Generator_x000a_Replacement"/>
    <n v="8417458"/>
    <s v="5940-60-V00-0016"/>
    <s v="TERMINAL, LUG, ONE HOLE, COPPER, 8.4 MM X 16 MM²"/>
    <n v="48878"/>
    <x v="5"/>
    <d v="2023-12-11T00:00:00"/>
    <s v="CLOSE"/>
    <s v="4"/>
    <s v="EA"/>
    <n v="8"/>
    <n v="1.8"/>
    <n v="14.4"/>
    <s v=""/>
    <s v=""/>
    <s v=""/>
    <s v=""/>
    <s v="KW1-13653"/>
    <s v="1"/>
    <d v="2023-12-13T00:00:00"/>
    <s v="APPR"/>
    <d v="2023-12-13T00:00:00"/>
    <s v="Kandankara, Thomas -Vectrus -GSD -No Export"/>
    <x v="4"/>
    <d v="2023-12-23T00:00:00"/>
    <x v="0"/>
    <d v="2023-12-15T00:00:00"/>
    <s v="8.00"/>
    <m/>
    <x v="1"/>
    <x v="1"/>
    <x v="2"/>
    <x v="0"/>
    <x v="1"/>
  </r>
  <r>
    <n v="1"/>
    <x v="4"/>
    <n v="30"/>
    <x v="3"/>
    <s v="ADN 5_x000a_Generator_x000a_Replacement"/>
    <n v="8417458"/>
    <s v="5975-60-V00-0512"/>
    <s v="STUFFING TUBE (CABLE GLAND), w/EARTH TAG, CW, BRASS, 32 MM"/>
    <n v="48878"/>
    <x v="5"/>
    <d v="2023-12-11T00:00:00"/>
    <s v="CLOSE"/>
    <s v="3"/>
    <s v="KT"/>
    <n v="2"/>
    <n v="21.26"/>
    <n v="42.52"/>
    <s v=""/>
    <s v=""/>
    <s v=""/>
    <s v=""/>
    <s v="KW1-13652"/>
    <s v="3"/>
    <d v="2023-12-13T00:00:00"/>
    <s v="APPR"/>
    <d v="2023-12-13T00:00:00"/>
    <s v="Kandankara, Thomas -Vectrus -GSD -No Export"/>
    <x v="0"/>
    <d v="2023-12-23T00:00:00"/>
    <x v="0"/>
    <d v="2023-12-16T00:00:00"/>
    <s v="2.00"/>
    <m/>
    <x v="1"/>
    <x v="1"/>
    <x v="2"/>
    <x v="0"/>
    <x v="1"/>
  </r>
  <r>
    <n v="1"/>
    <x v="4"/>
    <n v="30"/>
    <x v="3"/>
    <s v="ADN 5_x000a_Generator_x000a_Replacement"/>
    <n v="8417458"/>
    <s v="5940-60-V00-0017"/>
    <s v="TERMINAL, LUG, ONE HOLE, COPPER, 8.4 MM X 25 MM²"/>
    <n v="48878"/>
    <x v="5"/>
    <d v="2023-12-11T00:00:00"/>
    <s v="CLOSE"/>
    <s v="2"/>
    <s v="EA"/>
    <n v="8"/>
    <n v="1.8"/>
    <n v="14.4"/>
    <s v=""/>
    <s v=""/>
    <s v=""/>
    <s v=""/>
    <s v="KW1-13652"/>
    <s v="2"/>
    <d v="2023-12-13T00:00:00"/>
    <s v="APPR"/>
    <d v="2023-12-13T00:00:00"/>
    <s v="Kandankara, Thomas -Vectrus -GSD -No Export"/>
    <x v="0"/>
    <d v="2023-12-23T00:00:00"/>
    <x v="0"/>
    <d v="2023-12-16T00:00:00"/>
    <s v="8.00"/>
    <m/>
    <x v="1"/>
    <x v="1"/>
    <x v="2"/>
    <x v="0"/>
    <x v="1"/>
  </r>
  <r>
    <n v="1"/>
    <x v="4"/>
    <n v="30"/>
    <x v="3"/>
    <s v="ADN 5_x000a_Generator_x000a_Replacement"/>
    <n v="8417458"/>
    <s v="6145-60-V00-0134"/>
    <s v="CABLE, POWER, ELECTRICAL, 3 CORES, WHITE, 2.5 MM²"/>
    <n v="48880"/>
    <x v="5"/>
    <d v="2023-12-06T00:00:00"/>
    <s v="CLOSE"/>
    <s v="1"/>
    <s v="RO"/>
    <n v="1"/>
    <n v="163.35"/>
    <n v="163.35"/>
    <s v=""/>
    <s v=""/>
    <s v=""/>
    <s v=""/>
    <s v="KW1-13557"/>
    <s v="8"/>
    <d v="2023-12-08T00:00:00"/>
    <s v="APPR"/>
    <d v="2023-12-08T00:00:00"/>
    <s v="Reghuraman, Karthik -Vectrus -GSD -No Export"/>
    <x v="0"/>
    <d v="2023-12-13T00:00:00"/>
    <x v="0"/>
    <d v="2023-12-11T00:00:00"/>
    <s v="1.00"/>
    <m/>
    <x v="1"/>
    <x v="1"/>
    <x v="2"/>
    <x v="0"/>
    <x v="1"/>
  </r>
  <r>
    <n v="1"/>
    <x v="4"/>
    <n v="30"/>
    <x v="3"/>
    <s v="ADN 5_x000a_Generator_x000a_Replacement"/>
    <n v="8417458"/>
    <s v="5975-60-V00-0209"/>
    <s v="RACEWAY, METALLIC, GALVANIZED STEEL, 2 X 2 INCHES X 10 FEET"/>
    <n v="48878"/>
    <x v="5"/>
    <d v="2023-12-11T00:00:00"/>
    <s v="CLOSE"/>
    <s v="1"/>
    <s v="EA"/>
    <n v="1"/>
    <n v="55.59"/>
    <n v="55.59"/>
    <s v=""/>
    <s v=""/>
    <s v=""/>
    <s v=""/>
    <s v="KW1-13652"/>
    <s v="1"/>
    <d v="2023-12-13T00:00:00"/>
    <s v="APPR"/>
    <d v="2023-12-13T00:00:00"/>
    <s v="Kandankara, Thomas -Vectrus -GSD -No Export"/>
    <x v="0"/>
    <d v="2024-01-07T00:00:00"/>
    <x v="0"/>
    <d v="2024-01-07T00:00:00"/>
    <s v="1.00"/>
    <m/>
    <x v="1"/>
    <x v="1"/>
    <x v="2"/>
    <x v="0"/>
    <x v="1"/>
  </r>
  <r>
    <n v="2"/>
    <x v="4"/>
    <n v="30"/>
    <x v="4"/>
    <s v="ADN 1_x000a_Generator_x000a_Replacement"/>
    <n v="8417467"/>
    <s v="6115-60-V00-0037"/>
    <s v="GENERATOR SET, DIESEL ENGINE, 4-CYCLE, 400V, 24 KW, 50HZ"/>
    <n v="48882"/>
    <x v="5"/>
    <d v="2023-12-11T00:00:00"/>
    <s v="CLOSE"/>
    <s v="1"/>
    <s v="EA"/>
    <n v="1"/>
    <n v="14186.7"/>
    <n v="14186.7"/>
    <s v="19796"/>
    <s v="CLOSE"/>
    <d v="2023-12-20T00:00:00"/>
    <d v="2023-12-17T00:00:00"/>
    <s v="KW1-13841"/>
    <s v="3"/>
    <d v="2023-12-20T00:00:00"/>
    <s v="APPR"/>
    <d v="2023-12-20T00:00:00"/>
    <s v="Reghunath, Rajesh -Vectrus -GSD -No Export"/>
    <x v="6"/>
    <d v="2024-01-24T00:00:00"/>
    <x v="0"/>
    <d v="2024-01-23T00:00:00"/>
    <s v="1.00"/>
    <s v="Pending Stenciling"/>
    <x v="1"/>
    <x v="1"/>
    <x v="2"/>
    <x v="0"/>
    <x v="1"/>
  </r>
  <r>
    <n v="2"/>
    <x v="4"/>
    <n v="30"/>
    <x v="4"/>
    <s v="ADN 1_x000a_Generator_x000a_Replacement"/>
    <n v="8417467"/>
    <s v="5975-00-878-3791"/>
    <s v="ROD, GROUNDING, 108 INCHES"/>
    <n v="48881"/>
    <x v="5"/>
    <d v="2023-12-11T00:00:00"/>
    <s v="CLOSE"/>
    <s v="8"/>
    <s v="EA"/>
    <n v="2"/>
    <n v="300.19"/>
    <n v="600.38"/>
    <s v=""/>
    <s v=""/>
    <s v=""/>
    <s v=""/>
    <s v="KW1-13654"/>
    <s v="7"/>
    <d v="2023-12-13T00:00:00"/>
    <s v="APPR"/>
    <d v="2023-12-13T00:00:00"/>
    <s v="Kandankara, Thomas -Vectrus -GSD -No Export"/>
    <x v="0"/>
    <d v="2023-12-23T00:00:00"/>
    <x v="0"/>
    <d v="2023-12-16T00:00:00"/>
    <s v="2.00"/>
    <m/>
    <x v="1"/>
    <x v="1"/>
    <x v="2"/>
    <x v="0"/>
    <x v="1"/>
  </r>
  <r>
    <n v="2"/>
    <x v="4"/>
    <n v="30"/>
    <x v="4"/>
    <s v="ADN 1_x000a_Generator_x000a_Replacement"/>
    <n v="8417467"/>
    <s v="5975-60-V00-0469"/>
    <s v="EARTH PIT, CONCRETE, 6 X 12 X 12 INCHES"/>
    <n v="48881"/>
    <x v="5"/>
    <d v="2023-12-11T00:00:00"/>
    <s v="CLOSE"/>
    <s v="7"/>
    <s v="EA"/>
    <n v="2"/>
    <n v="60.17"/>
    <n v="120.34"/>
    <s v=""/>
    <s v=""/>
    <s v=""/>
    <s v=""/>
    <s v="KW1-13654"/>
    <s v="6"/>
    <d v="2023-12-13T00:00:00"/>
    <s v="APPR"/>
    <d v="2023-12-13T00:00:00"/>
    <s v="Kandankara, Thomas -Vectrus -GSD -No Export"/>
    <x v="0"/>
    <d v="2023-12-23T00:00:00"/>
    <x v="0"/>
    <d v="2023-12-16T00:00:00"/>
    <s v="2.00"/>
    <m/>
    <x v="1"/>
    <x v="1"/>
    <x v="2"/>
    <x v="0"/>
    <x v="1"/>
  </r>
  <r>
    <n v="2"/>
    <x v="4"/>
    <n v="30"/>
    <x v="4"/>
    <s v="ADN 1_x000a_Generator_x000a_Replacement"/>
    <n v="8417467"/>
    <s v="6145-60-V00-0119"/>
    <s v="CABLE, POWER, ELECTRICAL, XLPE, BLACK, 4 CORE, 25 MM²"/>
    <n v="48881"/>
    <x v="5"/>
    <d v="2023-12-11T00:00:00"/>
    <s v="CLOSE"/>
    <s v="6"/>
    <s v="MR"/>
    <n v="15"/>
    <n v="204.38"/>
    <n v="3065.7"/>
    <s v=""/>
    <s v=""/>
    <s v=""/>
    <s v=""/>
    <s v="KW1-13654"/>
    <s v="5"/>
    <d v="2023-12-13T00:00:00"/>
    <s v="APPR"/>
    <d v="2023-12-13T00:00:00"/>
    <s v="Kandankara, Thomas -Vectrus -GSD -No Export"/>
    <x v="0"/>
    <d v="2023-12-23T00:00:00"/>
    <x v="0"/>
    <d v="2023-12-16T00:00:00"/>
    <s v="15.00"/>
    <m/>
    <x v="1"/>
    <x v="1"/>
    <x v="2"/>
    <x v="0"/>
    <x v="1"/>
  </r>
  <r>
    <n v="2"/>
    <x v="4"/>
    <n v="30"/>
    <x v="4"/>
    <s v="ADN 1_x000a_Generator_x000a_Replacement"/>
    <n v="8417467"/>
    <s v="6145-60-V00-0148"/>
    <s v="Thank "/>
    <n v="48881"/>
    <x v="5"/>
    <d v="2023-12-11T00:00:00"/>
    <s v="CLOSE"/>
    <s v="5"/>
    <s v="RO"/>
    <n v="25"/>
    <n v="240.35"/>
    <n v="240.35"/>
    <s v=""/>
    <s v=""/>
    <s v=""/>
    <s v=""/>
    <s v="KW1-13654"/>
    <s v="4"/>
    <d v="2023-12-13T00:00:00"/>
    <s v="APPR"/>
    <d v="2023-12-13T00:00:00"/>
    <s v="Kandankara, Thomas -Vectrus -GSD -No Export"/>
    <x v="0"/>
    <d v="2023-12-23T00:00:00"/>
    <x v="0"/>
    <d v="2023-12-16T00:00:00"/>
    <s v="1.00"/>
    <m/>
    <x v="1"/>
    <x v="1"/>
    <x v="2"/>
    <x v="0"/>
    <x v="1"/>
  </r>
  <r>
    <n v="2"/>
    <x v="4"/>
    <n v="30"/>
    <x v="4"/>
    <s v="ADN 1_x000a_Generator_x000a_Replacement"/>
    <n v="8417467"/>
    <s v="5940-60-V00-0016"/>
    <s v="TERMINAL, LUG, ONE HOLE, COPPER, 8.4 MM X 16 MM²"/>
    <n v="48881"/>
    <x v="5"/>
    <d v="2023-12-11T00:00:00"/>
    <s v="CLOSE"/>
    <s v="4"/>
    <s v="EA"/>
    <n v="8"/>
    <n v="1.8"/>
    <n v="14.4"/>
    <s v=""/>
    <s v=""/>
    <s v=""/>
    <s v=""/>
    <s v="KW1-13655"/>
    <s v="1"/>
    <d v="2023-12-13T00:00:00"/>
    <s v="APPR"/>
    <d v="2023-12-13T00:00:00"/>
    <s v="Kandankara, Thomas -Vectrus -GSD -No Export"/>
    <x v="4"/>
    <d v="2023-12-23T00:00:00"/>
    <x v="0"/>
    <d v="2023-12-15T00:00:00"/>
    <s v="8.00"/>
    <m/>
    <x v="1"/>
    <x v="1"/>
    <x v="2"/>
    <x v="0"/>
    <x v="1"/>
  </r>
  <r>
    <n v="2"/>
    <x v="4"/>
    <n v="30"/>
    <x v="4"/>
    <s v="ADN 1_x000a_Generator_x000a_Replacement"/>
    <n v="8417467"/>
    <s v="5975-60-V00-0512"/>
    <s v="STUFFING TUBE (CABLE GLAND), w/EARTH TAG, CW, BRASS, 32 MM"/>
    <n v="48881"/>
    <x v="5"/>
    <d v="2023-12-11T00:00:00"/>
    <s v="CLOSE"/>
    <s v="3"/>
    <s v="KT"/>
    <n v="2"/>
    <n v="21.26"/>
    <n v="42.52"/>
    <s v=""/>
    <s v=""/>
    <s v=""/>
    <s v=""/>
    <s v="KW1-13654"/>
    <s v="3"/>
    <d v="2023-12-13T00:00:00"/>
    <s v="APPR"/>
    <d v="2023-12-13T00:00:00"/>
    <s v="Kandankara, Thomas -Vectrus -GSD -No Export"/>
    <x v="0"/>
    <d v="2023-12-23T00:00:00"/>
    <x v="0"/>
    <d v="2023-12-16T00:00:00"/>
    <s v="2.00"/>
    <m/>
    <x v="1"/>
    <x v="1"/>
    <x v="2"/>
    <x v="0"/>
    <x v="1"/>
  </r>
  <r>
    <n v="2"/>
    <x v="4"/>
    <n v="30"/>
    <x v="4"/>
    <s v="ADN 1_x000a_Generator_x000a_Replacement"/>
    <n v="8417467"/>
    <s v="5940-60-V00-0017"/>
    <s v="TERMINAL, LUG, ONE HOLE, COPPER, 8.4 MM X 25 MM²"/>
    <n v="48881"/>
    <x v="5"/>
    <d v="2023-12-11T00:00:00"/>
    <s v="CLOSE"/>
    <s v="2"/>
    <s v="EA"/>
    <n v="8"/>
    <n v="1.8"/>
    <n v="14.4"/>
    <s v=""/>
    <s v=""/>
    <s v=""/>
    <s v=""/>
    <s v="KW1-13654"/>
    <s v="2"/>
    <d v="2023-12-13T00:00:00"/>
    <s v="APPR"/>
    <d v="2023-12-13T00:00:00"/>
    <s v="Kandankara, Thomas -Vectrus -GSD -No Export"/>
    <x v="0"/>
    <d v="2023-12-23T00:00:00"/>
    <x v="0"/>
    <d v="2023-12-16T00:00:00"/>
    <s v="8.00"/>
    <m/>
    <x v="1"/>
    <x v="1"/>
    <x v="2"/>
    <x v="0"/>
    <x v="1"/>
  </r>
  <r>
    <n v="2"/>
    <x v="4"/>
    <n v="30"/>
    <x v="4"/>
    <s v="ADN 1_x000a_Generator_x000a_Replacement"/>
    <n v="8417467"/>
    <s v="6145-60-V00-0134"/>
    <s v="CABLE, POWER, ELECTRICAL, 3 CORES, WHITE, 2.5 MM²"/>
    <n v="48883"/>
    <x v="5"/>
    <d v="2023-12-06T00:00:00"/>
    <s v="CLOSE"/>
    <s v="1"/>
    <s v="RO"/>
    <n v="25"/>
    <n v="163.65"/>
    <n v="163.65"/>
    <s v=""/>
    <s v=""/>
    <s v=""/>
    <s v=""/>
    <s v="KW1-13557"/>
    <s v="10"/>
    <d v="2023-12-08T00:00:00"/>
    <s v="APPR"/>
    <d v="2023-12-08T00:00:00"/>
    <s v="Reghuraman, Karthik -Vectrus -GSD -No Export"/>
    <x v="0"/>
    <d v="2023-12-13T00:00:00"/>
    <x v="0"/>
    <d v="2023-12-11T00:00:00"/>
    <s v="1.00"/>
    <m/>
    <x v="1"/>
    <x v="1"/>
    <x v="2"/>
    <x v="0"/>
    <x v="1"/>
  </r>
  <r>
    <n v="2"/>
    <x v="4"/>
    <n v="30"/>
    <x v="4"/>
    <s v="ADN 1_x000a_Generator_x000a_Replacement"/>
    <n v="8417467"/>
    <s v="5975-60-V00-0209"/>
    <s v="RACEWAY, METALLIC, GALVANIZED STEEL, 2 X 2 INCHES X 10 FEET"/>
    <n v="48881"/>
    <x v="5"/>
    <d v="2023-12-11T00:00:00"/>
    <s v="CLOSE"/>
    <s v="1"/>
    <s v="EA"/>
    <n v="1"/>
    <n v="55.59"/>
    <n v="55.59"/>
    <s v=""/>
    <s v=""/>
    <s v=""/>
    <s v=""/>
    <s v="KW1-13654"/>
    <s v="1"/>
    <d v="2023-12-13T00:00:00"/>
    <s v="APPR"/>
    <d v="2023-12-13T00:00:00"/>
    <s v="Kandankara, Thomas -Vectrus -GSD -No Export"/>
    <x v="0"/>
    <d v="2024-01-07T00:00:00"/>
    <x v="0"/>
    <d v="2024-01-07T00:00:00"/>
    <s v="1.00"/>
    <m/>
    <x v="1"/>
    <x v="1"/>
    <x v="2"/>
    <x v="0"/>
    <x v="1"/>
  </r>
  <r>
    <n v="3"/>
    <x v="4"/>
    <n v="30"/>
    <x v="5"/>
    <s v="ADN 3_x000a_Generator_x000a_Replacement"/>
    <n v="8417447"/>
    <s v="6115-60-V00-0037"/>
    <s v="GENERATOR SET, DIESEL ENGINE, 4-CYCLE, 400V, 24 KW, 50HZ"/>
    <n v="48938"/>
    <x v="6"/>
    <d v="2023-12-11T00:00:00"/>
    <s v="CLOSE"/>
    <s v="1"/>
    <s v="EA"/>
    <n v="1"/>
    <n v="14186.7"/>
    <n v="14186.7"/>
    <s v="19797"/>
    <s v="CLOSE"/>
    <d v="2023-12-20T00:00:00"/>
    <d v="2023-12-17T00:00:00"/>
    <s v="KW1-13840"/>
    <s v="1"/>
    <d v="2023-12-20T00:00:00"/>
    <s v="APPR"/>
    <d v="2023-12-20T00:00:00"/>
    <s v="Reghunath, Rajesh -Vectrus -GSD -No Export"/>
    <x v="6"/>
    <d v="2024-01-24T00:00:00"/>
    <x v="0"/>
    <d v="2024-01-23T00:00:00"/>
    <s v="1.00"/>
    <s v="Pending Stenciling"/>
    <x v="1"/>
    <x v="1"/>
    <x v="2"/>
    <x v="0"/>
    <x v="1"/>
  </r>
  <r>
    <n v="3"/>
    <x v="4"/>
    <n v="30"/>
    <x v="5"/>
    <s v="ADN 3_x000a_Generator_x000a_Replacement"/>
    <n v="8417447"/>
    <s v="5975-00-878-3791"/>
    <s v="ROD, GROUNDING, 108 INCHES"/>
    <n v="48937"/>
    <x v="6"/>
    <d v="2023-12-11T00:00:00"/>
    <s v="CLOSE"/>
    <s v="8"/>
    <s v="EA"/>
    <n v="2"/>
    <n v="300.19"/>
    <n v="600.38"/>
    <s v=""/>
    <s v=""/>
    <s v=""/>
    <s v=""/>
    <s v="KW1-13656"/>
    <s v="7"/>
    <d v="2023-12-13T00:00:00"/>
    <s v="APPR"/>
    <d v="2023-12-13T00:00:00"/>
    <s v="Kandankara, Thomas -Vectrus -GSD -No Export"/>
    <x v="0"/>
    <d v="2023-12-23T00:00:00"/>
    <x v="0"/>
    <d v="2023-12-16T00:00:00"/>
    <s v="2.00"/>
    <m/>
    <x v="1"/>
    <x v="1"/>
    <x v="2"/>
    <x v="0"/>
    <x v="1"/>
  </r>
  <r>
    <n v="3"/>
    <x v="4"/>
    <n v="30"/>
    <x v="5"/>
    <s v="ADN 3_x000a_Generator_x000a_Replacement"/>
    <n v="8417447"/>
    <s v="5975-60-V00-0469"/>
    <s v="EARTH PIT, CONCRETE, 6 X 12 X 12 INCHES"/>
    <n v="48937"/>
    <x v="6"/>
    <d v="2023-12-11T00:00:00"/>
    <s v="CLOSE"/>
    <s v="7"/>
    <s v="EA"/>
    <n v="2"/>
    <n v="60.17"/>
    <n v="120.34"/>
    <s v=""/>
    <s v=""/>
    <s v=""/>
    <s v=""/>
    <s v="KW1-13656"/>
    <s v="6"/>
    <d v="2023-12-13T00:00:00"/>
    <s v="APPR"/>
    <d v="2023-12-13T00:00:00"/>
    <s v="Kandankara, Thomas -Vectrus -GSD -No Export"/>
    <x v="0"/>
    <d v="2023-12-23T00:00:00"/>
    <x v="0"/>
    <d v="2023-12-16T00:00:00"/>
    <s v="2.00"/>
    <m/>
    <x v="1"/>
    <x v="1"/>
    <x v="2"/>
    <x v="0"/>
    <x v="1"/>
  </r>
  <r>
    <n v="3"/>
    <x v="4"/>
    <n v="30"/>
    <x v="5"/>
    <s v="ADN 3_x000a_Generator_x000a_Replacement"/>
    <n v="8417447"/>
    <s v="6145-60-V00-0119"/>
    <s v="CABLE, POWER, ELECTRICAL, XLPE, BLACK, 4 CORE, 25 MM²"/>
    <n v="48937"/>
    <x v="6"/>
    <d v="2023-12-11T00:00:00"/>
    <s v="CLOSE"/>
    <s v="1"/>
    <s v="MR"/>
    <n v="15"/>
    <n v="204.38"/>
    <n v="3065.7"/>
    <s v=""/>
    <s v=""/>
    <s v=""/>
    <s v=""/>
    <s v="KW1-13656"/>
    <s v="1"/>
    <d v="2023-12-13T00:00:00"/>
    <s v="APPR"/>
    <d v="2023-12-13T00:00:00"/>
    <s v="Kandankara, Thomas -Vectrus -GSD -No Export"/>
    <x v="0"/>
    <d v="2023-12-23T00:00:00"/>
    <x v="0"/>
    <d v="2023-12-19T00:00:00"/>
    <s v="15.00"/>
    <m/>
    <x v="1"/>
    <x v="1"/>
    <x v="2"/>
    <x v="0"/>
    <x v="1"/>
  </r>
  <r>
    <n v="3"/>
    <x v="4"/>
    <n v="30"/>
    <x v="5"/>
    <s v="ADN 3_x000a_Generator_x000a_Replacement"/>
    <n v="8417447"/>
    <s v="6145-60-V00-0148"/>
    <s v="WIRE, ELECTRICAL, 1 CORE, YELLOW &amp; GREEN, 16 MM ²"/>
    <n v="48937"/>
    <x v="6"/>
    <d v="2023-12-11T00:00:00"/>
    <s v="CLOSE"/>
    <s v="6"/>
    <s v="RO"/>
    <n v="25"/>
    <n v="240.35"/>
    <n v="240.35"/>
    <s v=""/>
    <s v=""/>
    <s v=""/>
    <s v=""/>
    <s v="KW1-13656"/>
    <s v="5"/>
    <d v="2023-12-13T00:00:00"/>
    <s v="APPR"/>
    <d v="2023-12-13T00:00:00"/>
    <s v="Kandankara, Thomas -Vectrus -GSD -No Export"/>
    <x v="0"/>
    <d v="2023-12-23T00:00:00"/>
    <x v="0"/>
    <d v="2023-12-16T00:00:00"/>
    <s v="1.00"/>
    <m/>
    <x v="1"/>
    <x v="1"/>
    <x v="2"/>
    <x v="0"/>
    <x v="1"/>
  </r>
  <r>
    <n v="3"/>
    <x v="4"/>
    <n v="30"/>
    <x v="5"/>
    <s v="ADN 3_x000a_Generator_x000a_Replacement"/>
    <n v="8417447"/>
    <s v="5940-60-V00-0016"/>
    <s v="TERMINAL, LUG, ONE HOLE, COPPER, 8.4 MM X 16 MM²"/>
    <n v="48937"/>
    <x v="6"/>
    <d v="2023-12-11T00:00:00"/>
    <s v="CLOSE"/>
    <s v="5"/>
    <s v="EA"/>
    <n v="8"/>
    <n v="1.8"/>
    <n v="14.4"/>
    <s v=""/>
    <s v=""/>
    <s v=""/>
    <s v=""/>
    <s v="KW1-13657"/>
    <s v="1"/>
    <d v="2023-12-13T00:00:00"/>
    <s v="APPR"/>
    <d v="2023-12-13T00:00:00"/>
    <s v="Kandankara, Thomas -Vectrus -GSD -No Export"/>
    <x v="4"/>
    <d v="2023-12-23T00:00:00"/>
    <x v="0"/>
    <d v="2023-12-15T00:00:00"/>
    <s v="8.00"/>
    <m/>
    <x v="1"/>
    <x v="1"/>
    <x v="2"/>
    <x v="0"/>
    <x v="1"/>
  </r>
  <r>
    <n v="3"/>
    <x v="4"/>
    <n v="30"/>
    <x v="5"/>
    <s v="ADN 3_x000a_Generator_x000a_Replacement"/>
    <n v="8417447"/>
    <s v="5975-60-V00-0512"/>
    <s v="STUFFING TUBE (CABLE GLAND), w/EARTH TAG, CW, BRASS, 32 MM"/>
    <n v="48937"/>
    <x v="6"/>
    <d v="2023-12-11T00:00:00"/>
    <s v="CLOSE"/>
    <s v="4"/>
    <s v="KT"/>
    <n v="2"/>
    <n v="21.26"/>
    <n v="42.52"/>
    <s v=""/>
    <s v=""/>
    <s v=""/>
    <s v=""/>
    <s v="KW1-13656"/>
    <s v="4"/>
    <d v="2023-12-13T00:00:00"/>
    <s v="APPR"/>
    <d v="2023-12-13T00:00:00"/>
    <s v="Kandankara, Thomas -Vectrus -GSD -No Export"/>
    <x v="0"/>
    <d v="2023-12-23T00:00:00"/>
    <x v="0"/>
    <d v="2023-12-16T00:00:00"/>
    <s v="2.00"/>
    <m/>
    <x v="1"/>
    <x v="1"/>
    <x v="2"/>
    <x v="0"/>
    <x v="1"/>
  </r>
  <r>
    <n v="3"/>
    <x v="4"/>
    <n v="30"/>
    <x v="5"/>
    <s v="ADN 3_x000a_Generator_x000a_Replacement"/>
    <n v="8417447"/>
    <s v="5940-60-V00-0017"/>
    <s v="TERMINAL, LUG, ONE HOLE, COPPER, 8.4 MM X 25 MM²"/>
    <n v="48937"/>
    <x v="6"/>
    <d v="2023-12-11T00:00:00"/>
    <s v="CLOSE"/>
    <s v="3"/>
    <s v="EA"/>
    <n v="8"/>
    <n v="1.8"/>
    <n v="14.4"/>
    <s v=""/>
    <s v=""/>
    <s v=""/>
    <s v=""/>
    <s v="KW1-13656"/>
    <s v="3"/>
    <d v="2023-12-13T00:00:00"/>
    <s v="APPR"/>
    <d v="2023-12-13T00:00:00"/>
    <s v="Kandankara, Thomas -Vectrus -GSD -No Export"/>
    <x v="0"/>
    <d v="2023-12-23T00:00:00"/>
    <x v="0"/>
    <d v="2023-12-16T00:00:00"/>
    <s v="8.00"/>
    <m/>
    <x v="1"/>
    <x v="1"/>
    <x v="2"/>
    <x v="0"/>
    <x v="1"/>
  </r>
  <r>
    <n v="3"/>
    <x v="4"/>
    <n v="30"/>
    <x v="5"/>
    <s v="ADN 3_x000a_Generator_x000a_Replacement"/>
    <n v="8417447"/>
    <s v="6145-60-V00-0134"/>
    <s v="CABLE, POWER, ELECTRICAL, 3 CORES, WHITE, 2.5 MM²"/>
    <n v="48939"/>
    <x v="6"/>
    <d v="2023-12-06T00:00:00"/>
    <s v="CLOSE"/>
    <s v="1"/>
    <s v="RO"/>
    <n v="1"/>
    <n v="161.69999999999999"/>
    <n v="161.69999999999999"/>
    <s v=""/>
    <s v=""/>
    <s v=""/>
    <s v=""/>
    <s v="KW1-13557"/>
    <s v="12"/>
    <d v="2023-12-08T00:00:00"/>
    <s v="APPR"/>
    <d v="2023-12-08T00:00:00"/>
    <s v="Reghuraman, Karthik -Vectrus -GSD -No Export"/>
    <x v="0"/>
    <d v="2023-12-13T00:00:00"/>
    <x v="0"/>
    <d v="2023-12-11T00:00:00"/>
    <s v="1.00"/>
    <m/>
    <x v="1"/>
    <x v="1"/>
    <x v="2"/>
    <x v="0"/>
    <x v="1"/>
  </r>
  <r>
    <n v="3"/>
    <x v="4"/>
    <n v="30"/>
    <x v="5"/>
    <s v="ADN 3_x000a_Generator_x000a_Replacement"/>
    <n v="8417447"/>
    <s v="5975-60-V00-0209"/>
    <s v="RACEWAY, METALLIC, GALVANIZED STEEL, 2 X 2 INCHES X 10 FEET"/>
    <n v="48937"/>
    <x v="6"/>
    <d v="2023-12-11T00:00:00"/>
    <s v="CLOSE"/>
    <s v="2"/>
    <s v="EA"/>
    <n v="1"/>
    <n v="55.59"/>
    <n v="55.59"/>
    <s v=""/>
    <s v=""/>
    <s v=""/>
    <s v=""/>
    <s v="KW1-13656"/>
    <s v="2"/>
    <d v="2023-12-13T00:00:00"/>
    <s v="APPR"/>
    <d v="2023-12-13T00:00:00"/>
    <s v="Kandankara, Thomas -Vectrus -GSD -No Export"/>
    <x v="0"/>
    <d v="2024-01-07T00:00:00"/>
    <x v="0"/>
    <d v="2024-01-07T00:00:00"/>
    <s v="1.00"/>
    <m/>
    <x v="1"/>
    <x v="1"/>
    <x v="2"/>
    <x v="0"/>
    <x v="1"/>
  </r>
  <r>
    <n v="4"/>
    <x v="4"/>
    <n v="40"/>
    <x v="3"/>
    <s v="ADN 5_x000a_Generator_x000a_Replacement"/>
    <n v="8417458"/>
    <s v="5975-60-V00-0793"/>
    <s v="RACEWAY, METALLIC, (CABLE TRAY), MEDIUM DUTY, HOT-DIP GALVANIZED, 1.20 X 50 X 3000 X 450 MM"/>
    <n v="49131"/>
    <x v="7"/>
    <d v="2023-12-11T00:00:00"/>
    <s v="CLOSE"/>
    <s v="1"/>
    <s v="EA"/>
    <n v="1"/>
    <n v="55.1"/>
    <n v="55.1"/>
    <s v="19734"/>
    <s v="CLOSE"/>
    <d v="2023-12-20T00:00:00"/>
    <d v="2023-12-17T00:00:00"/>
    <s v="KW1-13824"/>
    <s v="1"/>
    <d v="2023-12-20T00:00:00"/>
    <s v="APPR"/>
    <d v="2023-12-20T00:00:00"/>
    <s v="Kandankara, Thomas -Vectrus -GSD -No Export"/>
    <x v="0"/>
    <d v="2024-02-22T00:00:00"/>
    <x v="0"/>
    <d v="2024-01-14T00:00:00"/>
    <s v="1.00"/>
    <m/>
    <x v="1"/>
    <x v="1"/>
    <x v="2"/>
    <x v="0"/>
    <x v="1"/>
  </r>
  <r>
    <n v="5"/>
    <x v="4"/>
    <n v="30"/>
    <x v="4"/>
    <s v="ADN 1_x000a_Generator_x000a_Replacement"/>
    <n v="8417467"/>
    <s v="5975-60-V00-0793"/>
    <s v="RACEWAY, METALLIC, (CABLE TRAY), MEDIUM DUTY, HOT-DIP GALVANIZED, 1.20 X 50 X 3000 X 450 MM"/>
    <n v="49132"/>
    <x v="7"/>
    <d v="2023-12-11T00:00:00"/>
    <s v="CLOSE"/>
    <s v="1"/>
    <s v="EA"/>
    <n v="1"/>
    <n v="55.1"/>
    <n v="55.1"/>
    <s v="19682"/>
    <s v="CLOSE"/>
    <d v="2023-12-20T00:00:00"/>
    <d v="2023-12-16T00:00:00"/>
    <s v="KW1-13811"/>
    <s v="13"/>
    <d v="2023-12-20T00:00:00"/>
    <s v="APPR"/>
    <d v="2023-12-20T00:00:00"/>
    <s v="Kandankara, Thomas -Vectrus -GSD -No Export"/>
    <x v="0"/>
    <d v="2024-02-24T00:00:00"/>
    <x v="0"/>
    <d v="2024-01-14T00:00:00"/>
    <s v="1.00"/>
    <m/>
    <x v="1"/>
    <x v="1"/>
    <x v="2"/>
    <x v="0"/>
    <x v="1"/>
  </r>
  <r>
    <n v="6"/>
    <x v="4"/>
    <n v="30"/>
    <x v="5"/>
    <s v="ADN 3_x000a_Generator_x000a_Replacement"/>
    <n v="8417447"/>
    <s v="5975-60-V00-0793"/>
    <s v="RACEWAY, METALLIC, (CABLE TRAY), MEDIUM DUTY, HOT-DIP GALVANIZED, 1.20 X 50 X 3000 X 450 MM"/>
    <n v="49133"/>
    <x v="7"/>
    <d v="2023-12-11T00:00:00"/>
    <s v="CLOSE"/>
    <s v="1"/>
    <s v="PR-PAIR"/>
    <n v="1"/>
    <n v="55.1"/>
    <n v="55.1"/>
    <s v="19682"/>
    <s v="CLOSE"/>
    <d v="2023-12-20T00:00:00"/>
    <d v="2023-12-16T00:00:00"/>
    <s v="KW1-13811"/>
    <s v="15"/>
    <d v="2023-12-20T00:00:00"/>
    <s v="APPR"/>
    <d v="2023-12-20T00:00:00"/>
    <s v="Kandankara, Thomas -Vectrus -GSD -No Export"/>
    <x v="0"/>
    <d v="2024-02-24T00:00:00"/>
    <x v="0"/>
    <d v="2024-01-14T00:00:00"/>
    <s v="1.00"/>
    <m/>
    <x v="1"/>
    <x v="1"/>
    <x v="2"/>
    <x v="0"/>
    <x v="1"/>
  </r>
  <r>
    <n v="7"/>
    <x v="5"/>
    <n v="30"/>
    <x v="6"/>
    <s v="Connect_x000a_Battery_x000a_Container Z5_x000a_TT526"/>
    <n v="8570280"/>
    <s v="6145-60-V00-0119"/>
    <s v="CABLE, POWER, ELECTRICAL, XLPE, BLACK, 4 CORE, 25 MM²"/>
    <n v="49482"/>
    <x v="8"/>
    <d v="2023-12-15T00:00:00"/>
    <s v="CLOSE"/>
    <s v="9"/>
    <s v="MR"/>
    <n v="35"/>
    <n v="26.5"/>
    <n v="927.5"/>
    <s v="19860"/>
    <s v="SENT"/>
    <d v="2023-12-26T00:00:00"/>
    <d v="2023-12-21T00:00:00"/>
    <s v="KW1-13913"/>
    <s v="9"/>
    <d v="2023-12-26T00:00:00"/>
    <s v="APPR"/>
    <d v="2023-12-26T00:00:00"/>
    <s v="Kandankara, Thomas -Vectrus -GSD -No Export"/>
    <x v="0"/>
    <d v="2024-02-28T00:00:00"/>
    <x v="0"/>
    <d v="2024-01-08T00:00:00"/>
    <s v="35.00"/>
    <m/>
    <x v="1"/>
    <x v="1"/>
    <x v="2"/>
    <x v="0"/>
    <x v="1"/>
  </r>
  <r>
    <n v="7"/>
    <x v="5"/>
    <n v="30"/>
    <x v="6"/>
    <s v="Connect_x000a_Battery_x000a_Container Z5_x000a_TT526"/>
    <n v="8570280"/>
    <s v="5975-60-V00-0512"/>
    <s v="STUFFING TUBE (CABLE GLAND), w/EARTH TAG, CW, BRASS, 32 MM"/>
    <n v="49482"/>
    <x v="8"/>
    <d v="2023-12-15T00:00:00"/>
    <s v="CLOSE"/>
    <s v="8"/>
    <s v="EA"/>
    <n v="2"/>
    <n v="16"/>
    <n v="32"/>
    <s v="19860"/>
    <s v="SENT"/>
    <d v="2023-12-26T00:00:00"/>
    <d v="2023-12-21T00:00:00"/>
    <s v="KW1-13913"/>
    <s v="8"/>
    <d v="2023-12-26T00:00:00"/>
    <s v="APPR"/>
    <d v="2023-12-26T00:00:00"/>
    <s v="Kandankara, Thomas -Vectrus -GSD -No Export"/>
    <x v="0"/>
    <d v="2024-01-13T00:00:00"/>
    <x v="0"/>
    <d v="2023-12-29T00:00:00"/>
    <s v="2.00"/>
    <m/>
    <x v="1"/>
    <x v="1"/>
    <x v="2"/>
    <x v="0"/>
    <x v="1"/>
  </r>
  <r>
    <n v="7"/>
    <x v="5"/>
    <n v="30"/>
    <x v="6"/>
    <s v="Connect_x000a_Battery_x000a_Container Z5_x000a_TT526"/>
    <n v="8570280"/>
    <s v="6145-60-V00-0148"/>
    <s v="WIRE, ELECTRICAL, 1 CORE, YELLOW &amp; GREEN, 16 MM²"/>
    <n v="49482"/>
    <x v="8"/>
    <d v="2023-12-15T00:00:00"/>
    <s v="CLOSE"/>
    <s v="7"/>
    <s v="RO"/>
    <n v="1"/>
    <n v="242.58"/>
    <n v="242.58"/>
    <s v="19860"/>
    <s v="SENT"/>
    <d v="2023-12-26T00:00:00"/>
    <d v="2023-12-21T00:00:00"/>
    <s v="KW1-13913"/>
    <s v="7"/>
    <d v="2023-12-26T00:00:00"/>
    <s v="APPR"/>
    <d v="2023-12-26T00:00:00"/>
    <s v="Kandankara, Thomas -Vectrus -GSD -No Export"/>
    <x v="0"/>
    <d v="2024-01-13T00:00:00"/>
    <x v="0"/>
    <d v="2023-12-29T00:00:00"/>
    <s v="1.00"/>
    <m/>
    <x v="1"/>
    <x v="1"/>
    <x v="2"/>
    <x v="0"/>
    <x v="1"/>
  </r>
  <r>
    <n v="7"/>
    <x v="5"/>
    <n v="30"/>
    <x v="6"/>
    <s v="Connect_x000a_Battery_x000a_Container Z5_x000a_TT526"/>
    <n v="8570280"/>
    <s v="5940-60-V00-0017"/>
    <s v="TERMINAL, LUG, ONE HOLE, COPPER, 8.4 MM X 25 MM²"/>
    <n v="49482"/>
    <x v="8"/>
    <d v="2023-12-15T00:00:00"/>
    <s v="CLOSE"/>
    <s v="6"/>
    <s v="EA"/>
    <n v="10"/>
    <n v="1.9"/>
    <n v="19"/>
    <s v="19860"/>
    <s v="SENT"/>
    <d v="2023-12-26T00:00:00"/>
    <d v="2023-12-21T00:00:00"/>
    <s v="KW1-13913"/>
    <s v="6"/>
    <d v="2023-12-26T00:00:00"/>
    <s v="APPR"/>
    <d v="2023-12-26T00:00:00"/>
    <s v="Kandankara, Thomas -Vectrus -GSD -No Export"/>
    <x v="0"/>
    <d v="2024-01-13T00:00:00"/>
    <x v="0"/>
    <d v="2023-12-29T00:00:00"/>
    <s v="10.00"/>
    <m/>
    <x v="1"/>
    <x v="1"/>
    <x v="2"/>
    <x v="0"/>
    <x v="1"/>
  </r>
  <r>
    <n v="7"/>
    <x v="5"/>
    <n v="30"/>
    <x v="6"/>
    <s v="Connect_x000a_Battery_x000a_Container Z5_x000a_TT526"/>
    <n v="8570280"/>
    <s v="6110-60-V00-0112"/>
    <s v="SWITCH, DISCONNECT, 3P+N, Y4, 800V, 100A"/>
    <n v="49484"/>
    <x v="8"/>
    <d v="2023-12-15T00:00:00"/>
    <s v="CLOSE"/>
    <s v="3"/>
    <s v="EA"/>
    <n v="1"/>
    <n v="306.14"/>
    <n v="306.14"/>
    <s v="19860"/>
    <s v="SENT"/>
    <d v="2023-12-26T00:00:00"/>
    <d v="2023-12-21T00:00:00"/>
    <s v="KW1-13913"/>
    <s v="12"/>
    <d v="2023-12-26T00:00:00"/>
    <s v="APPR"/>
    <d v="2023-12-26T00:00:00"/>
    <s v="Kandankara, Thomas -Vectrus -GSD -No Export"/>
    <x v="0"/>
    <d v="2024-02-28T00:00:00"/>
    <x v="0"/>
    <d v="2024-01-07T00:00:00"/>
    <s v="1.00"/>
    <m/>
    <x v="1"/>
    <x v="1"/>
    <x v="2"/>
    <x v="0"/>
    <x v="1"/>
  </r>
  <r>
    <n v="7"/>
    <x v="5"/>
    <n v="30"/>
    <x v="6"/>
    <s v="Connect_x000a_Battery_x000a_Container Z5_x000a_TT526"/>
    <n v="8570280"/>
    <s v="6130-60-V00-0050"/>
    <s v="CONVERTER, FREQUENCY, STATIC, 3 PHASE, 30KVA"/>
    <n v="49484"/>
    <x v="8"/>
    <d v="2023-12-15T00:00:00"/>
    <s v="CLOSE"/>
    <s v="2"/>
    <s v="EA"/>
    <n v="1"/>
    <n v="11833.46"/>
    <n v="11833.46"/>
    <s v="19860"/>
    <s v="SENT"/>
    <d v="2023-12-26T00:00:00"/>
    <d v="2023-12-21T00:00:00"/>
    <s v="KW1-13913"/>
    <s v="11"/>
    <d v="2023-12-26T00:00:00"/>
    <s v="APPR"/>
    <d v="2023-12-26T00:00:00"/>
    <s v="Kandankara, Thomas -Vectrus -GSD -No Export"/>
    <x v="0"/>
    <d v="2024-02-28T00:00:00"/>
    <x v="0"/>
    <d v="2024-01-30T00:00:00"/>
    <s v="1.00"/>
    <m/>
    <x v="1"/>
    <x v="1"/>
    <x v="2"/>
    <x v="0"/>
    <x v="1"/>
  </r>
  <r>
    <n v="7"/>
    <x v="5"/>
    <n v="30"/>
    <x v="6"/>
    <s v="Connect_x000a_Battery_x000a_Container Z5_x000a_TT526"/>
    <n v="8570280"/>
    <s v="5925-60-V00-0087"/>
    <s v="CIRCUIT BREAKER, 6 POLE, 277-480 VAC, 50A"/>
    <n v="49484"/>
    <x v="8"/>
    <d v="2023-12-15T00:00:00"/>
    <s v="CLOSE"/>
    <s v="1"/>
    <s v="EA"/>
    <n v="1"/>
    <n v="326"/>
    <n v="326"/>
    <s v="19860"/>
    <s v="SENT"/>
    <d v="2023-12-26T00:00:00"/>
    <d v="2023-12-21T00:00:00"/>
    <s v="KW1-13913"/>
    <s v="10"/>
    <d v="2023-12-26T00:00:00"/>
    <s v="APPR"/>
    <d v="2023-12-26T00:00:00"/>
    <s v="Kandankara, Thomas -Vectrus -GSD -No Export"/>
    <x v="0"/>
    <d v="2024-02-28T00:00:00"/>
    <x v="0"/>
    <d v="2024-01-08T00:00:00"/>
    <s v="1.00"/>
    <m/>
    <x v="1"/>
    <x v="1"/>
    <x v="2"/>
    <x v="0"/>
    <x v="1"/>
  </r>
  <r>
    <n v="7"/>
    <x v="5"/>
    <n v="30"/>
    <x v="6"/>
    <s v="Connect_x000a_Battery_x000a_Container Z5_x000a_TT526"/>
    <n v="8570280"/>
    <s v="5975-60-V00-0512"/>
    <s v="STUFFING TUBE (CABLE GLAND), w/EARTH TAG, CW, BRASS, 32 MM"/>
    <n v="49482"/>
    <x v="8"/>
    <d v="2023-12-15T00:00:00"/>
    <s v="CLOSE"/>
    <s v="5"/>
    <s v="KT"/>
    <n v="4"/>
    <n v="16"/>
    <n v="64"/>
    <s v="19860"/>
    <s v="SENT"/>
    <d v="2023-12-26T00:00:00"/>
    <d v="2023-12-21T00:00:00"/>
    <s v="KW1-13913"/>
    <s v="5"/>
    <d v="2023-12-26T00:00:00"/>
    <s v="APPR"/>
    <d v="2023-12-26T00:00:00"/>
    <s v="Kandankara, Thomas -Vectrus -GSD -No Export"/>
    <x v="0"/>
    <d v="2024-01-13T00:00:00"/>
    <x v="0"/>
    <d v="2023-12-29T00:00:00"/>
    <s v="4.00"/>
    <m/>
    <x v="1"/>
    <x v="1"/>
    <x v="2"/>
    <x v="0"/>
    <x v="1"/>
  </r>
  <r>
    <n v="7"/>
    <x v="5"/>
    <n v="30"/>
    <x v="6"/>
    <s v="Connect_x000a_Battery_x000a_Container Z5_x000a_TT526"/>
    <n v="8570280"/>
    <s v="5975-00-878-3791"/>
    <s v="ROD, GROUNDING, 108 INCHES"/>
    <n v="49482"/>
    <x v="8"/>
    <d v="2023-12-15T00:00:00"/>
    <s v="CLOSE"/>
    <s v="4"/>
    <s v="EA"/>
    <n v="1"/>
    <n v="302.94"/>
    <n v="302.94"/>
    <s v="19860"/>
    <s v="SENT"/>
    <d v="2023-12-26T00:00:00"/>
    <d v="2023-12-21T00:00:00"/>
    <s v="KW1-13913"/>
    <s v="4"/>
    <d v="2023-12-26T00:00:00"/>
    <s v="APPR"/>
    <d v="2023-12-26T00:00:00"/>
    <s v="Kandankara, Thomas -Vectrus -GSD -No Export"/>
    <x v="0"/>
    <d v="2024-01-13T00:00:00"/>
    <x v="0"/>
    <d v="2023-12-29T00:00:00"/>
    <s v="1.00"/>
    <m/>
    <x v="1"/>
    <x v="1"/>
    <x v="2"/>
    <x v="0"/>
    <x v="1"/>
  </r>
  <r>
    <n v="7"/>
    <x v="5"/>
    <n v="30"/>
    <x v="6"/>
    <s v="Connect_x000a_Battery_x000a_Container Z5_x000a_TT526"/>
    <n v="8570280"/>
    <s v="5975-60-V00-0469"/>
    <s v="EARTH PIT, CONCRETE, 6 X 12 X 12 INCHES"/>
    <n v="49482"/>
    <x v="8"/>
    <d v="2023-12-15T00:00:00"/>
    <s v="CLOSE"/>
    <s v="3"/>
    <s v="EA"/>
    <n v="1"/>
    <n v="58.91"/>
    <n v="58.91"/>
    <s v="19860"/>
    <s v="SENT"/>
    <d v="2023-12-26T00:00:00"/>
    <d v="2023-12-21T00:00:00"/>
    <s v="KW1-13913"/>
    <s v="3"/>
    <d v="2023-12-26T00:00:00"/>
    <s v="APPR"/>
    <d v="2023-12-26T00:00:00"/>
    <s v="Kandankara, Thomas -Vectrus -GSD -No Export"/>
    <x v="0"/>
    <d v="2024-01-13T00:00:00"/>
    <x v="0"/>
    <d v="2023-12-29T00:00:00"/>
    <s v="1.00"/>
    <m/>
    <x v="1"/>
    <x v="1"/>
    <x v="2"/>
    <x v="0"/>
    <x v="1"/>
  </r>
  <r>
    <n v="7"/>
    <x v="5"/>
    <n v="30"/>
    <x v="6"/>
    <s v="Connect_x000a_Battery_x000a_Container Z5_x000a_TT526"/>
    <n v="8570280"/>
    <s v="5975-60-V00-0418"/>
    <s v="_x0009_LUG, TERMINAL, ROUND TYPE, COPPER, ONE-HOLE, 16 mm²-M8"/>
    <n v="49482"/>
    <x v="8"/>
    <d v="2023-12-15T00:00:00"/>
    <s v="CLOSE"/>
    <s v="2"/>
    <s v="EA"/>
    <n v="20"/>
    <n v="1.07"/>
    <n v="21.4"/>
    <s v="19860"/>
    <s v="SENT"/>
    <d v="2023-12-26T00:00:00"/>
    <d v="2023-12-21T00:00:00"/>
    <s v="KW1-13913"/>
    <s v="2"/>
    <d v="2023-12-26T00:00:00"/>
    <s v="APPR"/>
    <d v="2023-12-26T00:00:00"/>
    <s v="Kandankara, Thomas -Vectrus -GSD -No Export"/>
    <x v="0"/>
    <d v="2024-01-13T00:00:00"/>
    <x v="0"/>
    <d v="2023-12-29T00:00:00"/>
    <s v="20.00"/>
    <m/>
    <x v="1"/>
    <x v="1"/>
    <x v="2"/>
    <x v="0"/>
    <x v="1"/>
  </r>
  <r>
    <n v="7"/>
    <x v="5"/>
    <n v="30"/>
    <x v="6"/>
    <s v="Connect_x000a_Battery_x000a_Container Z5_x000a_TT526"/>
    <n v="8570280"/>
    <s v="9520-60-V00-0017"/>
    <s v="ANGLE, STRUCTURAL, STEEL, 2 X 2 INCHES X 20 FEET"/>
    <n v="49482"/>
    <x v="8"/>
    <d v="2023-12-15T00:00:00"/>
    <s v="CLOSE"/>
    <s v="1"/>
    <s v="EA"/>
    <n v="1"/>
    <n v="49.12"/>
    <n v="49.12"/>
    <s v="19860"/>
    <s v="SENT"/>
    <d v="2023-12-26T00:00:00"/>
    <d v="2023-12-21T00:00:00"/>
    <s v="KW1-13913"/>
    <s v="1"/>
    <d v="2023-12-26T00:00:00"/>
    <s v="APPR"/>
    <d v="2023-12-26T00:00:00"/>
    <s v="Kandankara, Thomas -Vectrus -GSD -No Export"/>
    <x v="0"/>
    <d v="2024-01-13T00:00:00"/>
    <x v="0"/>
    <d v="2023-12-30T00:00:00"/>
    <s v="1.00"/>
    <m/>
    <x v="1"/>
    <x v="1"/>
    <x v="2"/>
    <x v="0"/>
    <x v="1"/>
  </r>
  <r>
    <n v="7"/>
    <x v="5"/>
    <n v="30"/>
    <x v="6"/>
    <s v="Connect_x000a_Battery_x000a_Container Z5_x000a_TT526"/>
    <n v="8570280"/>
    <s v="5620-60-V00-0027"/>
    <s v="CONCRETE BLOCK, CUBE, 40 X 40 X 40 CM"/>
    <n v="49483"/>
    <x v="8"/>
    <d v="2023-12-15T00:00:00"/>
    <s v="CLOSE"/>
    <s v="1"/>
    <s v="EA"/>
    <n v="1"/>
    <n v="221.28"/>
    <n v="221.28"/>
    <s v="19831"/>
    <s v="CLOSE"/>
    <d v="2023-12-20T00:00:00"/>
    <d v="2023-12-18T00:00:00"/>
    <s v="KW1-13821"/>
    <s v="1"/>
    <d v="2023-12-26T00:00:00"/>
    <s v="APPR"/>
    <d v="2023-12-26T00:00:00"/>
    <s v="Reghunath, Rajesh -Vectrus -GSD -No Export"/>
    <x v="4"/>
    <d v="2024-01-15T00:00:00"/>
    <x v="0"/>
    <d v="2024-01-13T00:00:00"/>
    <s v="1.00"/>
    <m/>
    <x v="1"/>
    <x v="1"/>
    <x v="2"/>
    <x v="0"/>
    <x v="1"/>
  </r>
  <r>
    <n v="8"/>
    <x v="5"/>
    <n v="30"/>
    <x v="7"/>
    <s v="Install_x000a_Electrical_x000a_Outlet Z4_x000a_DFAC1"/>
    <n v="8674667"/>
    <s v="4730-60-V00-0046"/>
    <s v="ADAPTER, ELECTRICAL CONDUIT, w/BUSH, FEMALE, PVC, WHITE, 25 MM"/>
    <n v="49470"/>
    <x v="8"/>
    <d v="2023-12-15T00:00:00"/>
    <s v="CLOSE"/>
    <s v="5"/>
    <s v="EA"/>
    <n v="10"/>
    <n v="8.49"/>
    <n v="84.9"/>
    <s v="19827"/>
    <s v="CLOSE"/>
    <d v="2023-12-18T00:00:00"/>
    <s v=""/>
    <s v="KW1-13777"/>
    <s v="1"/>
    <d v="2023-12-18T00:00:00"/>
    <s v="APPR"/>
    <d v="2023-12-18T00:00:00"/>
    <s v="Santhumayor, Santhosh - Vectrus - No Export"/>
    <x v="7"/>
    <d v="2024-01-31T00:00:00"/>
    <x v="0"/>
    <d v="2023-12-21T00:00:00"/>
    <s v="10.00"/>
    <m/>
    <x v="1"/>
    <x v="1"/>
    <x v="2"/>
    <x v="0"/>
    <x v="1"/>
  </r>
  <r>
    <n v="8"/>
    <x v="5"/>
    <n v="30"/>
    <x v="7"/>
    <s v="Install_x000a_Electrical_x000a_Outlet Z4_x000a_DFAC1"/>
    <n v="8674667"/>
    <s v="5975-01-382-7318"/>
    <s v="UNION, ELECTRICAL CONDUIT, PLASTIC, BLACK, 1/2 INCH"/>
    <n v="49470"/>
    <x v="8"/>
    <d v="2023-12-15T00:00:00"/>
    <s v="CLOSE"/>
    <s v="1"/>
    <s v="EA"/>
    <n v="15"/>
    <n v="8.49"/>
    <n v="127.35"/>
    <s v="19826"/>
    <s v="CLOSE"/>
    <d v="2023-12-22T00:00:00"/>
    <d v="2023-12-18T00:00:00"/>
    <s v="KW1-13875"/>
    <s v="3"/>
    <d v="2023-12-22T00:00:00"/>
    <s v="APPR"/>
    <d v="2023-12-23T00:00:00"/>
    <s v="Santhumayor, Santhosh - Vectrus - No Export"/>
    <x v="0"/>
    <d v="2024-02-02T00:00:00"/>
    <x v="0"/>
    <d v="2023-12-26T00:00:00"/>
    <s v="15.00"/>
    <m/>
    <x v="1"/>
    <x v="1"/>
    <x v="2"/>
    <x v="0"/>
    <x v="1"/>
  </r>
  <r>
    <n v="8"/>
    <x v="5"/>
    <n v="30"/>
    <x v="7"/>
    <s v="Install_x000a_Electrical_x000a_Outlet Z4_x000a_DFAC1"/>
    <n v="8674667"/>
    <s v="5975-60-V00-0526"/>
    <s v="CONDUIT, NONMETALLIC, RIGID, PVC, BLACK, 3/4 INCH X 10 FEET"/>
    <n v="49473"/>
    <x v="8"/>
    <d v="2023-12-15T00:00:00"/>
    <s v="CLOSE"/>
    <s v="4"/>
    <s v="EA"/>
    <n v="20"/>
    <n v="2.75"/>
    <n v="55"/>
    <s v="19827"/>
    <s v="CLOSE"/>
    <d v="2023-12-18T00:00:00"/>
    <s v=""/>
    <s v="KW1-13775"/>
    <s v="8"/>
    <d v="2023-12-18T00:00:00"/>
    <s v="APPR"/>
    <d v="2023-12-18T00:00:00"/>
    <s v="Santhumayor, Santhosh - Vectrus - No Export"/>
    <x v="0"/>
    <d v="2024-01-10T00:00:00"/>
    <x v="0"/>
    <d v="2023-12-23T00:00:00"/>
    <s v="20.00"/>
    <m/>
    <x v="1"/>
    <x v="1"/>
    <x v="2"/>
    <x v="0"/>
    <x v="1"/>
  </r>
  <r>
    <n v="8"/>
    <x v="5"/>
    <n v="30"/>
    <x v="7"/>
    <s v="Install_x000a_Electrical_x000a_Outlet Z4_x000a_DFAC1"/>
    <n v="8674667"/>
    <s v="5975-60-V00-0501"/>
    <s v="CLAMP, ELECTRICAL, CONDUIT, PVC, BLACK, 25 MM"/>
    <n v="49470"/>
    <x v="8"/>
    <d v="2023-12-15T00:00:00"/>
    <s v="CLOSE"/>
    <s v="4"/>
    <s v="EA"/>
    <n v="30"/>
    <n v="3.16"/>
    <n v="94.8"/>
    <s v="19827"/>
    <s v="CLOSE"/>
    <d v="2023-12-18T00:00:00"/>
    <s v=""/>
    <s v="KW1-13775"/>
    <s v="4"/>
    <d v="2023-12-18T00:00:00"/>
    <s v="APPR"/>
    <d v="2023-12-18T00:00:00"/>
    <s v="Santhumayor, Santhosh - Vectrus - No Export"/>
    <x v="0"/>
    <d v="2024-01-10T00:00:00"/>
    <x v="0"/>
    <d v="2023-12-22T00:00:00"/>
    <s v="30.00"/>
    <m/>
    <x v="1"/>
    <x v="1"/>
    <x v="2"/>
    <x v="0"/>
    <x v="1"/>
  </r>
  <r>
    <n v="8"/>
    <x v="5"/>
    <n v="30"/>
    <x v="7"/>
    <s v="Install_x000a_Electrical_x000a_Outlet Z4_x000a_DFAC1"/>
    <n v="8674667"/>
    <s v="5975-60-V00-0373"/>
    <s v="COUPLING, ELECTRICAL CONDUIT, PVC, BLACK, 20 MM"/>
    <n v="49473"/>
    <x v="8"/>
    <d v="2023-12-15T00:00:00"/>
    <s v="CLOSE"/>
    <s v="3"/>
    <s v="EA"/>
    <n v="10"/>
    <n v="0.88"/>
    <n v="8.8000000000000007"/>
    <s v="19827"/>
    <s v="CLOSE"/>
    <d v="2023-12-18T00:00:00"/>
    <s v=""/>
    <s v="KW1-13775"/>
    <s v="7"/>
    <d v="2023-12-18T00:00:00"/>
    <s v="APPR"/>
    <d v="2023-12-18T00:00:00"/>
    <s v="Santhumayor, Santhosh - Vectrus - No Export"/>
    <x v="0"/>
    <d v="2024-01-10T00:00:00"/>
    <x v="0"/>
    <d v="2023-12-21T00:00:00"/>
    <s v="10.00"/>
    <m/>
    <x v="1"/>
    <x v="1"/>
    <x v="2"/>
    <x v="0"/>
    <x v="1"/>
  </r>
  <r>
    <n v="8"/>
    <x v="5"/>
    <n v="30"/>
    <x v="7"/>
    <s v="Install_x000a_Electrical_x000a_Outlet Z4_x000a_DFAC1"/>
    <n v="8674667"/>
    <s v="5975-60-V00-0503"/>
    <s v="UNION, ELECTRICAL CONDUIT, POLYAMIDE, LONG THREAD, 6-12 MM"/>
    <n v="49470"/>
    <x v="8"/>
    <d v="2023-12-15T00:00:00"/>
    <s v="CLOSE"/>
    <s v="3"/>
    <s v="EA"/>
    <n v="10"/>
    <n v="3.5"/>
    <n v="35"/>
    <s v="19827"/>
    <s v="CLOSE"/>
    <d v="2023-12-18T00:00:00"/>
    <s v=""/>
    <s v="KW1-13775"/>
    <s v="3"/>
    <d v="2023-12-18T00:00:00"/>
    <s v="APPR"/>
    <d v="2023-12-18T00:00:00"/>
    <s v="Santhumayor, Santhosh - Vectrus - No Export"/>
    <x v="0"/>
    <d v="2024-01-10T00:00:00"/>
    <x v="0"/>
    <d v="2023-12-21T00:00:00"/>
    <s v="10.00"/>
    <m/>
    <x v="1"/>
    <x v="1"/>
    <x v="2"/>
    <x v="0"/>
    <x v="1"/>
  </r>
  <r>
    <n v="8"/>
    <x v="5"/>
    <n v="30"/>
    <x v="7"/>
    <s v="Install_x000a_Electrical_x000a_Outlet Z4_x000a_DFAC1"/>
    <n v="8674667"/>
    <s v="5925-60-V00-0269"/>
    <s v="CIRCUIT BREAKER, MINIATURE, 1 POLE, 20A"/>
    <n v="49470"/>
    <x v="8"/>
    <d v="2023-12-15T00:00:00"/>
    <s v="CLOSE"/>
    <s v="2"/>
    <s v="EA"/>
    <n v="1"/>
    <n v="11.66"/>
    <n v="11.66"/>
    <s v="19827"/>
    <s v="CLOSE"/>
    <d v="2023-12-18T00:00:00"/>
    <s v=""/>
    <s v="KW1-13775"/>
    <s v="2"/>
    <d v="2023-12-18T00:00:00"/>
    <s v="APPR"/>
    <d v="2023-12-18T00:00:00"/>
    <s v="Santhumayor, Santhosh - Vectrus - No Export"/>
    <x v="0"/>
    <d v="2024-01-10T00:00:00"/>
    <x v="0"/>
    <d v="2023-12-21T00:00:00"/>
    <s v="1.00"/>
    <m/>
    <x v="1"/>
    <x v="1"/>
    <x v="2"/>
    <x v="0"/>
    <x v="1"/>
  </r>
  <r>
    <n v="8"/>
    <x v="5"/>
    <n v="30"/>
    <x v="7"/>
    <s v="Install_x000a_Electrical_x000a_Outlet Z4_x000a_DFAC1"/>
    <n v="8674667"/>
    <s v="5935-60-V00-0101"/>
    <s v="SOCKET, SWITCH, METAL CLAD, 2 GANG, GRAY, 13A, 142 X 79 X 42 MM"/>
    <n v="49473"/>
    <x v="8"/>
    <d v="2023-12-15T00:00:00"/>
    <s v="CLOSE"/>
    <s v="2"/>
    <s v="EA"/>
    <n v="4"/>
    <n v="10.32"/>
    <n v="41.28"/>
    <s v="19827"/>
    <s v="CLOSE"/>
    <d v="2023-12-18T00:00:00"/>
    <s v=""/>
    <s v="KW1-13775"/>
    <s v="6"/>
    <d v="2023-12-18T00:00:00"/>
    <s v="APPR"/>
    <d v="2023-12-18T00:00:00"/>
    <s v="Santhumayor, Santhosh - Vectrus - No Export"/>
    <x v="0"/>
    <d v="2024-01-15T00:00:00"/>
    <x v="0"/>
    <d v="2023-12-21T00:00:00"/>
    <s v="4.00"/>
    <m/>
    <x v="1"/>
    <x v="1"/>
    <x v="2"/>
    <x v="0"/>
    <x v="1"/>
  </r>
  <r>
    <n v="8"/>
    <x v="5"/>
    <n v="30"/>
    <x v="7"/>
    <s v="Install_x000a_Electrical_x000a_Outlet Z4_x000a_DFAC1"/>
    <n v="8674667"/>
    <s v="6145-60-V00-0163"/>
    <s v="CABLE, POWER, ELECTRICAL, WHITE, 3 CORE, 4 MM²"/>
    <n v="49473"/>
    <x v="8"/>
    <d v="2023-12-15T00:00:00"/>
    <s v="CLOSE"/>
    <s v="1"/>
    <s v="RL"/>
    <n v="1"/>
    <n v="248.88"/>
    <n v="248.88"/>
    <s v="19827"/>
    <s v="CLOSE"/>
    <d v="2023-12-18T00:00:00"/>
    <s v=""/>
    <s v="KW1-13775"/>
    <s v="5"/>
    <d v="2023-12-18T00:00:00"/>
    <s v="APPR"/>
    <d v="2023-12-18T00:00:00"/>
    <s v="Santhumayor, Santhosh - Vectrus - No Export"/>
    <x v="0"/>
    <d v="2024-01-10T00:00:00"/>
    <x v="0"/>
    <d v="2023-12-21T00:00:00"/>
    <s v="1.00"/>
    <m/>
    <x v="1"/>
    <x v="1"/>
    <x v="2"/>
    <x v="0"/>
    <x v="1"/>
  </r>
  <r>
    <n v="8"/>
    <x v="5"/>
    <n v="30"/>
    <x v="7"/>
    <s v="Install_x000a_Electrical_x000a_Outlet Z4_x000a_DFAC1"/>
    <n v="8674667"/>
    <s v="5970-00-419-4291"/>
    <s v="TAPE, INSULATION, ELECTRICAL, BLACK, 3/4 X 1296 INCHES"/>
    <n v="49471"/>
    <x v="8"/>
    <d v="2023-12-15T00:00:00"/>
    <s v="CLOSE"/>
    <s v="1"/>
    <s v="RL"/>
    <n v="1"/>
    <n v="21.65"/>
    <n v="21.65"/>
    <s v="19857"/>
    <s v="CLOSE"/>
    <d v="2023-12-17T00:00:00"/>
    <d v="2023-12-17T00:00:00"/>
    <s v="KW1-13758"/>
    <s v="3"/>
    <d v="2023-12-20T00:00:00"/>
    <s v="APPR"/>
    <d v="2023-12-20T00:00:00"/>
    <s v="Vishwanath, Shet -Vectrus -GSD -No Export"/>
    <x v="0"/>
    <d v="2023-12-24T00:00:00"/>
    <x v="0"/>
    <d v="2023-12-21T00:00:00"/>
    <s v="1.00"/>
    <m/>
    <x v="1"/>
    <x v="1"/>
    <x v="2"/>
    <x v="0"/>
    <x v="1"/>
  </r>
  <r>
    <n v="8"/>
    <x v="5"/>
    <n v="30"/>
    <x v="7"/>
    <s v="Install_x000a_Electrical_x000a_Outlet Z4_x000a_DFAC1"/>
    <n v="8674667"/>
    <s v="5970-01-013-9369"/>
    <s v="TAPE, INSULATION, ELECTRICAL, RED, 3/4 X 792 INCHES"/>
    <n v="49472"/>
    <x v="8"/>
    <d v="2023-12-15T00:00:00"/>
    <s v="CLOSE"/>
    <s v="1"/>
    <s v="RL"/>
    <n v="1"/>
    <n v="11.2"/>
    <n v="11.2"/>
    <s v="19857"/>
    <s v="CLOSE"/>
    <d v="2023-12-17T00:00:00"/>
    <d v="2023-12-17T00:00:00"/>
    <s v="KW1-13758"/>
    <s v="4"/>
    <d v="2023-12-20T00:00:00"/>
    <s v="APPR"/>
    <d v="2023-12-20T00:00:00"/>
    <s v="Vishwanath, Shet -Vectrus -GSD -No Export"/>
    <x v="0"/>
    <d v="2023-12-24T00:00:00"/>
    <x v="0"/>
    <d v="2023-12-21T00:00:00"/>
    <s v="1.00"/>
    <m/>
    <x v="1"/>
    <x v="1"/>
    <x v="2"/>
    <x v="0"/>
    <x v="1"/>
  </r>
  <r>
    <n v="9"/>
    <x v="5"/>
    <n v="30"/>
    <x v="8"/>
    <s v="Connect_x000a_Electrical Z5_x000a_T5049"/>
    <n v="8389717"/>
    <s v="6145-60-V00-0118"/>
    <s v="CABLE, POWER, ELECTRICAL, XLPE, BLACK, 4 CORE, 16 MM²"/>
    <n v="49587"/>
    <x v="8"/>
    <d v="2023-12-15T00:00:00"/>
    <s v="CLOSE"/>
    <s v="6"/>
    <s v="MR"/>
    <n v="100"/>
    <n v="21.57"/>
    <n v="2157"/>
    <s v="19860"/>
    <s v="SENT"/>
    <d v="2023-12-26T00:00:00"/>
    <d v="2023-12-21T00:00:00"/>
    <s v="KW1-13913"/>
    <s v="26"/>
    <d v="2023-12-26T00:00:00"/>
    <s v="APPR"/>
    <d v="2023-12-26T00:00:00"/>
    <s v="Kandankara, Thomas -Vectrus -GSD -No Export"/>
    <x v="0"/>
    <d v="2024-01-13T00:00:00"/>
    <x v="0"/>
    <d v="2023-12-30T00:00:00"/>
    <s v="100.00"/>
    <m/>
    <x v="1"/>
    <x v="1"/>
    <x v="2"/>
    <x v="0"/>
    <x v="1"/>
  </r>
  <r>
    <n v="9"/>
    <x v="5"/>
    <n v="30"/>
    <x v="8"/>
    <s v="Connect_x000a_Electrical Z5_x000a_T5049"/>
    <n v="8389717"/>
    <s v="5975-60-V00-0511"/>
    <s v="GLAND, ELECTRICAL CONDUIT, BRASS, BW, w/ EARTH TAG, 25 MM"/>
    <n v="49587"/>
    <x v="8"/>
    <d v="2023-12-15T00:00:00"/>
    <s v="CLOSE"/>
    <s v="5"/>
    <s v="EA"/>
    <n v="4"/>
    <n v="9.49"/>
    <n v="37.96"/>
    <s v="19860"/>
    <s v="SENT"/>
    <d v="2023-12-26T00:00:00"/>
    <d v="2023-12-21T00:00:00"/>
    <s v="KW1-13913"/>
    <s v="25"/>
    <d v="2023-12-26T00:00:00"/>
    <s v="APPR"/>
    <d v="2023-12-26T00:00:00"/>
    <s v="Kandankara, Thomas -Vectrus -GSD -No Export"/>
    <x v="0"/>
    <d v="2024-01-13T00:00:00"/>
    <x v="0"/>
    <d v="2023-12-29T00:00:00"/>
    <s v="4.00"/>
    <m/>
    <x v="1"/>
    <x v="1"/>
    <x v="2"/>
    <x v="0"/>
    <x v="1"/>
  </r>
  <r>
    <n v="9"/>
    <x v="5"/>
    <n v="30"/>
    <x v="8"/>
    <s v="Connect_x000a_Electrical Z5_x000a_T5049"/>
    <n v="8389717"/>
    <s v="5940-60-V00-0122"/>
    <s v="TERMINAL, LUG, COPPER TUBE, STUD HOLE, 16MM² X M10"/>
    <n v="49587"/>
    <x v="8"/>
    <d v="2023-12-15T00:00:00"/>
    <s v="CLOSE"/>
    <s v="4"/>
    <s v="EA"/>
    <n v="20"/>
    <n v="67.28"/>
    <n v="67.28"/>
    <s v="19860"/>
    <s v="SENT"/>
    <d v="2023-12-26T00:00:00"/>
    <d v="2023-12-21T00:00:00"/>
    <s v="KW1-13913"/>
    <s v="24"/>
    <d v="2023-12-26T00:00:00"/>
    <s v="APPR"/>
    <d v="2023-12-26T00:00:00"/>
    <s v="Kandankara, Thomas -Vectrus -GSD -No Export"/>
    <x v="0"/>
    <d v="2024-01-13T00:00:00"/>
    <x v="0"/>
    <d v="2023-12-29T00:00:00"/>
    <s v="1.00"/>
    <m/>
    <x v="1"/>
    <x v="1"/>
    <x v="2"/>
    <x v="0"/>
    <x v="1"/>
  </r>
  <r>
    <n v="9"/>
    <x v="5"/>
    <n v="30"/>
    <x v="8"/>
    <s v="Connect_x000a_Electrical Z5_x000a_T5049"/>
    <n v="8389717"/>
    <s v="5975-00-878-3791"/>
    <s v="ROD, GROUNDING, 108 INCHES"/>
    <n v="49589"/>
    <x v="8"/>
    <d v="2023-12-15T00:00:00"/>
    <s v="CLOSE"/>
    <s v="5"/>
    <s v="EA"/>
    <n v="1"/>
    <n v="352.98"/>
    <n v="352.98"/>
    <s v="19827"/>
    <s v="CLOSE"/>
    <d v="2023-12-18T00:00:00"/>
    <s v=""/>
    <s v="KW1-13775"/>
    <s v="19"/>
    <d v="2023-12-18T00:00:00"/>
    <s v="APPR"/>
    <d v="2023-12-18T00:00:00"/>
    <s v="Santhumayor, Santhosh - Vectrus - No Export"/>
    <x v="0"/>
    <d v="2024-01-10T00:00:00"/>
    <x v="0"/>
    <d v="2023-12-21T00:00:00"/>
    <s v="1.00"/>
    <m/>
    <x v="1"/>
    <x v="1"/>
    <x v="2"/>
    <x v="0"/>
    <x v="1"/>
  </r>
  <r>
    <n v="9"/>
    <x v="5"/>
    <n v="30"/>
    <x v="8"/>
    <s v="Connect_x000a_Electrical Z5_x000a_T5049"/>
    <n v="8389717"/>
    <s v="5975-60-V00-0469"/>
    <s v="EARTH PIT, CONCRETE, 6 X 12 X 12 INCHES"/>
    <n v="49589"/>
    <x v="8"/>
    <d v="2023-12-15T00:00:00"/>
    <s v="CLOSE"/>
    <s v="4"/>
    <s v="EA"/>
    <n v="1"/>
    <n v="61.27"/>
    <n v="61.27"/>
    <s v="19827"/>
    <s v="CLOSE"/>
    <d v="2023-12-18T00:00:00"/>
    <s v=""/>
    <s v="KW1-13775"/>
    <s v="18"/>
    <d v="2023-12-18T00:00:00"/>
    <s v="APPR"/>
    <d v="2023-12-18T00:00:00"/>
    <s v="Santhumayor, Santhosh - Vectrus - No Export"/>
    <x v="0"/>
    <d v="2024-01-10T00:00:00"/>
    <x v="0"/>
    <d v="2023-12-21T00:00:00"/>
    <s v="1.00"/>
    <m/>
    <x v="1"/>
    <x v="1"/>
    <x v="2"/>
    <x v="0"/>
    <x v="1"/>
  </r>
  <r>
    <n v="9"/>
    <x v="5"/>
    <n v="30"/>
    <x v="8"/>
    <s v="Connect_x000a_Electrical Z5_x000a_T5049"/>
    <n v="8389717"/>
    <s v="5975-60-V00-0794"/>
    <s v="CONDUIT, METAL, FLEXIBLE, STEEL, GRAY, GALVANIZED, 1-1/2 INCHES X 50 FEET"/>
    <n v="49590"/>
    <x v="8"/>
    <d v="2023-12-22T00:00:00"/>
    <s v="CLOSE"/>
    <s v="1"/>
    <s v="EA"/>
    <n v="1"/>
    <n v="452.77"/>
    <n v="452.77"/>
    <s v="19902"/>
    <s v="CLOSE"/>
    <d v="2023-12-22T00:00:00"/>
    <d v="2023-12-21T00:00:00"/>
    <s v="KW1-13866"/>
    <s v="2"/>
    <d v="2023-12-22T00:00:00"/>
    <s v="APPR"/>
    <d v="2023-12-22T00:00:00"/>
    <s v="Kannoth, Shajee -Vectrus -GSD -No Export"/>
    <x v="0"/>
    <d v="2024-02-17T07:00:00"/>
    <x v="0"/>
    <d v="2024-01-10T00:00:00"/>
    <s v="1.00"/>
    <m/>
    <x v="1"/>
    <x v="1"/>
    <x v="2"/>
    <x v="0"/>
    <x v="1"/>
  </r>
  <r>
    <n v="9"/>
    <x v="5"/>
    <n v="30"/>
    <x v="8"/>
    <s v="Connect_x000a_Electrical Z5_x000a_T5049"/>
    <n v="8389717"/>
    <s v="6145-60-V00-0139"/>
    <s v="WIRE, ELECTRICAL, YELLOW &amp; GREEN, 1 CORE, 6 MM ²"/>
    <n v="49587"/>
    <x v="8"/>
    <d v="2023-12-15T00:00:00"/>
    <s v="CLOSE"/>
    <s v="3"/>
    <s v="RL"/>
    <n v="1"/>
    <n v="28.47"/>
    <n v="28.47"/>
    <s v="19860"/>
    <s v="SENT"/>
    <d v="2023-12-26T00:00:00"/>
    <d v="2023-12-21T00:00:00"/>
    <s v="KW1-13913"/>
    <s v="23"/>
    <d v="2023-12-26T00:00:00"/>
    <s v="APPR"/>
    <d v="2023-12-26T00:00:00"/>
    <s v="Kandankara, Thomas -Vectrus -GSD -No Export"/>
    <x v="0"/>
    <d v="2024-01-13T00:00:00"/>
    <x v="0"/>
    <d v="2024-01-04T00:00:00"/>
    <s v="1.00"/>
    <m/>
    <x v="1"/>
    <x v="1"/>
    <x v="2"/>
    <x v="0"/>
    <x v="1"/>
  </r>
  <r>
    <n v="9"/>
    <x v="5"/>
    <n v="30"/>
    <x v="8"/>
    <s v="Connect_x000a_Electrical Z5_x000a_T5049"/>
    <n v="8389717"/>
    <s v="5975-60-V00-0421"/>
    <s v="LUG, TERMINAL, ROUND TYPE, ONE-HOLE, 6MM² X 6MM"/>
    <n v="49589"/>
    <x v="8"/>
    <d v="2023-12-15T00:00:00"/>
    <s v="CLOSE"/>
    <s v="3"/>
    <s v="PG"/>
    <n v="1"/>
    <n v="51.82"/>
    <n v="51.82"/>
    <s v="19827"/>
    <s v="CLOSE"/>
    <d v="2023-12-18T00:00:00"/>
    <s v=""/>
    <s v="KW1-13775"/>
    <s v="17"/>
    <d v="2023-12-18T00:00:00"/>
    <s v="APPR"/>
    <d v="2023-12-18T00:00:00"/>
    <s v="Santhumayor, Santhosh - Vectrus - No Export"/>
    <x v="0"/>
    <d v="2024-01-10T00:00:00"/>
    <x v="0"/>
    <d v="2023-12-21T00:00:00"/>
    <s v="1.00"/>
    <m/>
    <x v="1"/>
    <x v="1"/>
    <x v="2"/>
    <x v="0"/>
    <x v="1"/>
  </r>
  <r>
    <n v="9"/>
    <x v="5"/>
    <n v="30"/>
    <x v="8"/>
    <s v="Connect_x000a_Electrical Z5_x000a_T5049"/>
    <n v="8389717"/>
    <s v="5975-60-V00-0029"/>
    <s v="CLAMP, GROUNDING, 5/8 INCH"/>
    <n v="49587"/>
    <x v="8"/>
    <d v="2023-12-15T00:00:00"/>
    <s v="CLOSE"/>
    <s v="2"/>
    <s v="EA"/>
    <n v="1"/>
    <n v="44.12"/>
    <n v="44.12"/>
    <s v="19860"/>
    <s v="SENT"/>
    <d v="2023-12-26T00:00:00"/>
    <d v="2023-12-21T00:00:00"/>
    <s v="KW1-13913"/>
    <s v="22"/>
    <d v="2023-12-26T00:00:00"/>
    <s v="APPR"/>
    <d v="2023-12-26T00:00:00"/>
    <s v="Kandankara, Thomas -Vectrus -GSD -No Export"/>
    <x v="0"/>
    <d v="2024-01-13T00:00:00"/>
    <x v="0"/>
    <d v="2023-12-29T00:00:00"/>
    <s v="1.00"/>
    <m/>
    <x v="1"/>
    <x v="1"/>
    <x v="2"/>
    <x v="0"/>
    <x v="1"/>
  </r>
  <r>
    <n v="9"/>
    <x v="5"/>
    <n v="30"/>
    <x v="8"/>
    <s v="Connect_x000a_Electrical Z5_x000a_T5049"/>
    <n v="8389717"/>
    <s v="5975-00-074-2072"/>
    <s v="STRAP, TIEDOWN, ELECTRICAL COMPONENT, PLASTIC, NATURAL, 6-3/10 INCHES"/>
    <n v="49589"/>
    <x v="8"/>
    <d v="2023-12-15T00:00:00"/>
    <s v="CLOSE"/>
    <s v="2"/>
    <s v="HD"/>
    <n v="1"/>
    <n v="16.829999999999998"/>
    <n v="16.829999999999998"/>
    <s v="19827"/>
    <s v="CLOSE"/>
    <d v="2023-12-18T00:00:00"/>
    <s v=""/>
    <s v="KW1-13775"/>
    <s v="16"/>
    <d v="2023-12-18T00:00:00"/>
    <s v="APPR"/>
    <d v="2023-12-18T00:00:00"/>
    <s v="Santhumayor, Santhosh - Vectrus - No Export"/>
    <x v="0"/>
    <d v="2024-01-10T00:00:00"/>
    <x v="0"/>
    <d v="2023-12-21T00:00:00"/>
    <s v="1.00"/>
    <m/>
    <x v="1"/>
    <x v="1"/>
    <x v="2"/>
    <x v="0"/>
    <x v="1"/>
  </r>
  <r>
    <n v="9"/>
    <x v="5"/>
    <n v="30"/>
    <x v="8"/>
    <s v="Connect_x000a_Electrical Z5_x000a_T5049"/>
    <n v="8389717"/>
    <s v="5975-01-223-8533"/>
    <s v="STRAP, TIE DOWN, ELECTRICAL COMPONENTS, PLASTIC POLYAMIDE, 0.1 X 8 INCHES"/>
    <n v="49589"/>
    <x v="8"/>
    <d v="2023-12-15T00:00:00"/>
    <s v="CLOSE"/>
    <s v="1"/>
    <s v="PG"/>
    <n v="1"/>
    <n v="66.48"/>
    <n v="66.48"/>
    <s v="19827"/>
    <s v="CLOSE"/>
    <d v="2023-12-18T00:00:00"/>
    <s v=""/>
    <s v="KW1-13775"/>
    <s v="15"/>
    <d v="2023-12-18T00:00:00"/>
    <s v="APPR"/>
    <d v="2023-12-18T00:00:00"/>
    <s v="Santhumayor, Santhosh - Vectrus - No Export"/>
    <x v="0"/>
    <d v="2024-01-10T00:00:00"/>
    <x v="0"/>
    <d v="2023-12-21T00:00:00"/>
    <s v="1.00"/>
    <m/>
    <x v="1"/>
    <x v="1"/>
    <x v="2"/>
    <x v="0"/>
    <x v="1"/>
  </r>
  <r>
    <n v="9"/>
    <x v="5"/>
    <n v="30"/>
    <x v="8"/>
    <s v="Connect_x000a_Electrical Z5_x000a_T5049"/>
    <n v="8389717"/>
    <s v="4240-60-V00-0122"/>
    <s v="TAPE, WARNING, CAUTION BURIED ELECTRICAL CABLE BELOW, YELLOW 6 INCHES X 1000 FEET"/>
    <n v="49587"/>
    <x v="8"/>
    <d v="2023-12-15T00:00:00"/>
    <s v="CLOSE"/>
    <s v="1"/>
    <s v="RL"/>
    <n v="1"/>
    <n v="176.82"/>
    <n v="176.82"/>
    <s v="19860"/>
    <s v="SENT"/>
    <d v="2023-12-26T00:00:00"/>
    <d v="2023-12-21T00:00:00"/>
    <s v="KW1-13913"/>
    <s v="21"/>
    <d v="2023-12-26T00:00:00"/>
    <s v="APPR"/>
    <d v="2023-12-26T00:00:00"/>
    <s v="Kandankara, Thomas -Vectrus -GSD -No Export"/>
    <x v="0"/>
    <d v="2024-01-13T00:00:00"/>
    <x v="0"/>
    <d v="2024-01-04T00:00:00"/>
    <s v="1.00"/>
    <m/>
    <x v="1"/>
    <x v="1"/>
    <x v="2"/>
    <x v="0"/>
    <x v="1"/>
  </r>
  <r>
    <n v="9"/>
    <x v="5"/>
    <n v="30"/>
    <x v="8"/>
    <s v="Connect_x000a_Electrical Z5_x000a_T5049"/>
    <n v="8389717"/>
    <s v="5610-60-V00-0014"/>
    <s v="SAND, CONSTRUCTION, BEACH"/>
    <n v="49588"/>
    <x v="8"/>
    <d v="2023-12-15T00:00:00"/>
    <s v="CLOSE"/>
    <s v="1"/>
    <s v="CZ"/>
    <n v="30"/>
    <n v="40.549999999999997"/>
    <n v="1216.5"/>
    <s v="19825"/>
    <s v="CLOSE"/>
    <d v="2023-12-20T00:00:00"/>
    <d v="2023-12-18T00:00:00"/>
    <s v="KW1-13828"/>
    <s v="3"/>
    <d v="2023-12-20T00:00:00"/>
    <s v="APPR"/>
    <d v="2023-12-20T00:00:00"/>
    <s v="Reghunath, Rajesh -Vectrus -GSD -No Export"/>
    <x v="6"/>
    <d v="2023-12-27T00:00:00"/>
    <x v="0"/>
    <d v="2023-12-23T00:00:00"/>
    <s v="30.00"/>
    <m/>
    <x v="1"/>
    <x v="1"/>
    <x v="2"/>
    <x v="0"/>
    <x v="1"/>
  </r>
  <r>
    <n v="10"/>
    <x v="6"/>
    <n v="30"/>
    <x v="9"/>
    <s v="Install Circuit_x000a_Breakers Z8_x000a_TT803"/>
    <n v="8565458"/>
    <s v="5975-60-V00-0531"/>
    <s v="PROTECTOR, ELECTRICAL CABLE, PVC, WHITE, 1 INCH X 9 FEET"/>
    <n v="48795"/>
    <x v="9"/>
    <d v="2023-12-07T00:00:00"/>
    <s v="CLOSE"/>
    <s v="3"/>
    <s v="EA"/>
    <n v="8"/>
    <n v="16.190000000000001"/>
    <n v="129.52000000000001"/>
    <s v="19578"/>
    <s v="CLOSE"/>
    <d v="2023-12-11T00:00:00"/>
    <d v="2023-12-10T00:00:00"/>
    <s v="KW1-13609"/>
    <s v="7"/>
    <d v="2023-12-13T00:00:00"/>
    <s v="APPR"/>
    <d v="2023-12-13T00:00:00"/>
    <s v="Thomas, Vinu - Vectrus -No Export"/>
    <x v="1"/>
    <d v="2023-12-20T00:00:00"/>
    <x v="0"/>
    <d v="2023-12-16T00:00:00"/>
    <s v="8.00"/>
    <m/>
    <x v="1"/>
    <x v="1"/>
    <x v="2"/>
    <x v="0"/>
    <x v="1"/>
  </r>
  <r>
    <n v="10"/>
    <x v="6"/>
    <n v="30"/>
    <x v="9"/>
    <s v="Install Circuit_x000a_Breakers Z8_x000a_TT803"/>
    <n v="8565458"/>
    <s v="5975-60-V00-0161"/>
    <s v="RACEWAY, NON-METALLIC (CABLE TRUNKING), UPVC, WHITE, 50 X 50MM X 3 METER"/>
    <n v="48795"/>
    <x v="9"/>
    <d v="2023-12-07T00:00:00"/>
    <s v="CLOSE"/>
    <s v="2"/>
    <s v="EA"/>
    <n v="8"/>
    <n v="36.14"/>
    <n v="289.12"/>
    <s v="19578"/>
    <s v="CLOSE"/>
    <d v="2023-12-11T00:00:00"/>
    <d v="2023-12-10T00:00:00"/>
    <s v="KW1-13609"/>
    <s v="6"/>
    <d v="2023-12-13T00:00:00"/>
    <s v="APPR"/>
    <d v="2023-12-13T00:00:00"/>
    <s v="Thomas, Vinu - Vectrus -No Export"/>
    <x v="1"/>
    <d v="2023-12-20T00:00:00"/>
    <x v="0"/>
    <d v="2023-12-16T00:00:00"/>
    <s v="8.00"/>
    <m/>
    <x v="1"/>
    <x v="1"/>
    <x v="2"/>
    <x v="0"/>
    <x v="1"/>
  </r>
  <r>
    <n v="10"/>
    <x v="6"/>
    <n v="30"/>
    <x v="9"/>
    <s v="Install Circuit_x000a_Breakers Z8_x000a_TT803"/>
    <n v="8565458"/>
    <s v="6145-60-V00-0163"/>
    <s v="CABLE, POWER, ELECTRICAL, WHITE, 3 CORE, 4 MM²"/>
    <n v="48797"/>
    <x v="9"/>
    <d v="2023-12-06T00:00:00"/>
    <s v="CLOSE"/>
    <s v="2"/>
    <s v="RO"/>
    <n v="3"/>
    <n v="249"/>
    <n v="747"/>
    <s v=""/>
    <s v=""/>
    <s v=""/>
    <s v=""/>
    <s v="KW1-13557"/>
    <s v="2"/>
    <d v="2023-12-08T00:00:00"/>
    <s v="APPR"/>
    <d v="2023-12-08T00:00:00"/>
    <s v="Reghuraman, Karthik -Vectrus -GSD -No Export"/>
    <x v="0"/>
    <d v="2023-12-13T00:00:00"/>
    <x v="0"/>
    <d v="2023-12-11T00:00:00"/>
    <s v="3.00"/>
    <m/>
    <x v="1"/>
    <x v="1"/>
    <x v="2"/>
    <x v="0"/>
    <x v="1"/>
  </r>
  <r>
    <n v="10"/>
    <x v="6"/>
    <n v="30"/>
    <x v="9"/>
    <s v="Install Circuit_x000a_Breakers Z8_x000a_TT803"/>
    <n v="8565458"/>
    <s v="5975-60-V00-0503"/>
    <s v="UNION, ELECTRICAL CONDUIT, POLYAMIDE, LONG THREAD, 6-12 MM"/>
    <n v="48795"/>
    <x v="9"/>
    <d v="2023-12-07T00:00:00"/>
    <s v="CLOSE"/>
    <s v="1"/>
    <s v="EA"/>
    <n v="16"/>
    <n v="3.43"/>
    <n v="54.88"/>
    <s v="19578"/>
    <s v="CLOSE"/>
    <d v="2023-12-11T00:00:00"/>
    <d v="2023-12-10T00:00:00"/>
    <s v="KW1-13609"/>
    <s v="5"/>
    <d v="2023-12-13T00:00:00"/>
    <s v="APPR"/>
    <d v="2023-12-13T00:00:00"/>
    <s v="Thomas, Vinu - Vectrus -No Export"/>
    <x v="1"/>
    <d v="2023-12-20T00:00:00"/>
    <x v="0"/>
    <d v="2023-12-16T00:00:00"/>
    <s v="16.00"/>
    <m/>
    <x v="1"/>
    <x v="1"/>
    <x v="2"/>
    <x v="0"/>
    <x v="1"/>
  </r>
  <r>
    <n v="10"/>
    <x v="6"/>
    <n v="30"/>
    <x v="9"/>
    <s v="Install Circuit_x000a_Breakers Z8_x000a_TT803"/>
    <n v="8565458"/>
    <s v="5935-60-V00-0101"/>
    <s v="SOCKET, SWITCH, METAL CLAD, 2 GANG, GRAY, 13A, 142 X 79 X 42 MM"/>
    <n v="48797"/>
    <x v="9"/>
    <d v="2023-12-06T00:00:00"/>
    <s v="CLOSE"/>
    <s v="1"/>
    <s v="EA"/>
    <n v="6"/>
    <n v="12.4"/>
    <n v="74.400000000000006"/>
    <s v=""/>
    <s v=""/>
    <s v=""/>
    <s v=""/>
    <s v="KW1-13557"/>
    <s v="1"/>
    <d v="2023-12-08T00:00:00"/>
    <s v="APPR"/>
    <d v="2023-12-08T00:00:00"/>
    <s v="Reghuraman, Karthik -Vectrus -GSD -No Export"/>
    <x v="0"/>
    <d v="2023-12-29T00:00:00"/>
    <x v="0"/>
    <d v="2023-12-11T00:00:00"/>
    <s v="6.00"/>
    <m/>
    <x v="1"/>
    <x v="1"/>
    <x v="2"/>
    <x v="0"/>
    <x v="1"/>
  </r>
  <r>
    <n v="10"/>
    <x v="6"/>
    <n v="30"/>
    <x v="9"/>
    <s v="Install Circuit_x000a_Breakers Z8_x000a_TT803"/>
    <n v="8565458"/>
    <s v="5305-60-V00-0182"/>
    <s v="SCREW, PHILLIPS, BUGLE HEAD, STEEL, BLACK PHOSPHATE, #8 X 1-1/4 INCHES"/>
    <n v="48796"/>
    <x v="9"/>
    <d v="2023-12-06T00:00:00"/>
    <s v="CLOSE"/>
    <s v="1"/>
    <s v="BX"/>
    <n v="2"/>
    <n v="29.54"/>
    <n v="59.08"/>
    <s v=""/>
    <s v=""/>
    <s v=""/>
    <s v=""/>
    <s v="KW1-13558"/>
    <s v="1"/>
    <d v="2023-12-08T00:00:00"/>
    <s v="APPR"/>
    <d v="2023-12-08T00:00:00"/>
    <s v="Reghuraman, Karthik -Vectrus -GSD -No Export"/>
    <x v="4"/>
    <d v="2023-12-13T00:00:00"/>
    <x v="0"/>
    <d v="2023-12-12T00:00:00"/>
    <s v="2.00"/>
    <m/>
    <x v="1"/>
    <x v="1"/>
    <x v="2"/>
    <x v="0"/>
    <x v="1"/>
  </r>
  <r>
    <n v="11"/>
    <x v="5"/>
    <n v="30"/>
    <x v="10"/>
    <s v="Install Ceiling_x000a_Light Switch Z5_x000a_TT503"/>
    <n v="8565290"/>
    <s v="5975-60-V00-0066"/>
    <s v="CONDUIT, METAL, RIGID, GALVANIZED STEEL, 1/2 INCH X 10 FEET"/>
    <n v="49486"/>
    <x v="8"/>
    <d v="2023-12-15T00:00:00"/>
    <s v="CLOSE"/>
    <s v="5"/>
    <s v="EA"/>
    <n v="3"/>
    <n v="214.79"/>
    <n v="644.37"/>
    <s v="19827"/>
    <s v="CLOSE"/>
    <d v="2023-12-18T00:00:00"/>
    <s v=""/>
    <s v="KW1-13776"/>
    <s v="1"/>
    <d v="2023-12-18T00:00:00"/>
    <s v="APPR"/>
    <d v="2023-12-18T00:00:00"/>
    <s v="Santhumayor, Santhosh - Vectrus - No Export"/>
    <x v="4"/>
    <d v="2024-01-10T00:00:00"/>
    <x v="0"/>
    <d v="2023-12-23T00:00:00"/>
    <s v="3.00"/>
    <m/>
    <x v="1"/>
    <x v="1"/>
    <x v="2"/>
    <x v="0"/>
    <x v="1"/>
  </r>
  <r>
    <n v="11"/>
    <x v="5"/>
    <n v="30"/>
    <x v="10"/>
    <s v="Install Ceiling_x000a_Light Switch Z5_x000a_TT503"/>
    <n v="8565290"/>
    <s v="5975-60-V00-0461"/>
    <s v="CLAMP, ELECTRICAL, CONDUIT, ONE HOLE, GALVANIZED STEEL, ½ INCH"/>
    <n v="49487"/>
    <x v="8"/>
    <d v="2023-12-15T00:00:00"/>
    <s v="CLOSE"/>
    <s v="1"/>
    <s v="EA"/>
    <n v="10"/>
    <n v="1.6"/>
    <n v="16"/>
    <s v="19869"/>
    <s v="CLOSE"/>
    <d v="2023-12-27T00:00:00"/>
    <d v="2023-12-20T00:00:00"/>
    <s v="KW1-13955"/>
    <s v="5"/>
    <d v="2023-12-27T00:00:00"/>
    <s v="CLOSE"/>
    <d v="2024-02-06T00:00:00"/>
    <s v="Vishwanath, Shet -Vectrus -GSD -No Export"/>
    <x v="4"/>
    <d v="2024-01-14T00:00:00"/>
    <x v="0"/>
    <d v="2023-12-30T00:00:00"/>
    <s v="10.00"/>
    <m/>
    <x v="1"/>
    <x v="1"/>
    <x v="2"/>
    <x v="0"/>
    <x v="1"/>
  </r>
  <r>
    <n v="11"/>
    <x v="5"/>
    <n v="30"/>
    <x v="10"/>
    <s v="Install Ceiling_x000a_Light Switch Z5_x000a_TT503"/>
    <n v="8565290"/>
    <s v="5975-60-V00-0374"/>
    <s v="COUPLING, ELECTRICAL CONDUIT, ZINC PLATED STEEL, 1/2 INCH"/>
    <n v="49489"/>
    <x v="8"/>
    <d v="2023-12-15T00:00:00"/>
    <s v="CLOSE"/>
    <s v="3"/>
    <s v="PG"/>
    <n v="1"/>
    <n v="129.1"/>
    <n v="129.1"/>
    <s v="19869"/>
    <s v="CLOSE"/>
    <d v="2023-12-27T00:00:00"/>
    <d v="2023-12-20T00:00:00"/>
    <s v="KW1-13955"/>
    <s v="7"/>
    <d v="2023-12-27T00:00:00"/>
    <s v="CLOSE"/>
    <d v="2024-02-06T00:00:00"/>
    <s v="Vishwanath, Shet -Vectrus -GSD -No Export"/>
    <x v="4"/>
    <d v="2024-01-14T00:00:00"/>
    <x v="0"/>
    <d v="2023-12-30T00:00:00"/>
    <s v="1.00"/>
    <m/>
    <x v="1"/>
    <x v="1"/>
    <x v="2"/>
    <x v="0"/>
    <x v="1"/>
  </r>
  <r>
    <n v="11"/>
    <x v="5"/>
    <n v="30"/>
    <x v="10"/>
    <s v="Install Ceiling_x000a_Light Switch Z5_x000a_TT503"/>
    <n v="8565290"/>
    <s v="5975-00-578-3643"/>
    <s v="BOX CONNECTOR, ELECTRICAL, ANGLE, LIQUIDTIGHT, IRON MALLEABLE, 1/2 INCH"/>
    <n v="49490"/>
    <x v="8"/>
    <d v="2023-12-15T00:00:00"/>
    <s v="CLOSE"/>
    <s v="1"/>
    <s v="EA"/>
    <n v="5"/>
    <n v="12.54"/>
    <n v="62.7"/>
    <s v="19826"/>
    <s v="CLOSE"/>
    <d v="2023-12-22T00:00:00"/>
    <d v="2023-12-18T00:00:00"/>
    <s v="KW1-13875"/>
    <s v="5"/>
    <d v="2023-12-22T00:00:00"/>
    <s v="APPR"/>
    <d v="2023-12-23T00:00:00"/>
    <s v="Santhumayor, Santhosh - Vectrus - No Export"/>
    <x v="0"/>
    <d v="2024-02-02T00:00:00"/>
    <x v="0"/>
    <d v="2024-01-21T00:00:00"/>
    <s v="5.00"/>
    <m/>
    <x v="1"/>
    <x v="1"/>
    <x v="2"/>
    <x v="0"/>
    <x v="1"/>
  </r>
  <r>
    <n v="11"/>
    <x v="5"/>
    <n v="30"/>
    <x v="10"/>
    <s v="Install Ceiling_x000a_Light Switch Z5_x000a_TT503"/>
    <n v="8565290"/>
    <s v="5935-60-V00-0153"/>
    <s v="BOX CONNECTOR, ELECTRICAL, ZINC PLATED STEEL, 1/2 INCH"/>
    <n v="49486"/>
    <x v="8"/>
    <d v="2023-12-15T00:00:00"/>
    <s v="CLOSE"/>
    <s v="4"/>
    <s v="PG"/>
    <n v="1"/>
    <n v="84.08"/>
    <n v="84.08"/>
    <s v="19826"/>
    <s v="CLOSE"/>
    <d v="2023-12-22T00:00:00"/>
    <d v="2023-12-18T00:00:00"/>
    <s v="KW1-13875"/>
    <s v="4"/>
    <d v="2023-12-22T00:00:00"/>
    <s v="APPR"/>
    <d v="2023-12-23T00:00:00"/>
    <s v="Santhumayor, Santhosh - Vectrus - No Export"/>
    <x v="0"/>
    <d v="2023-12-31T00:00:00"/>
    <x v="0"/>
    <d v="2023-12-26T00:00:00"/>
    <s v="1.00"/>
    <m/>
    <x v="1"/>
    <x v="1"/>
    <x v="2"/>
    <x v="0"/>
    <x v="1"/>
  </r>
  <r>
    <n v="11"/>
    <x v="5"/>
    <n v="30"/>
    <x v="10"/>
    <s v="Install Ceiling_x000a_Light Switch Z5_x000a_TT503"/>
    <n v="8565290"/>
    <s v="5975-60-V00-0475"/>
    <s v="JUNCTION BOX, IRON, 4 X 4 INCHES"/>
    <n v="49486"/>
    <x v="8"/>
    <d v="2023-12-15T00:00:00"/>
    <s v="CLOSE"/>
    <s v="3"/>
    <s v="EA"/>
    <n v="2"/>
    <n v="27.31"/>
    <n v="54.62"/>
    <s v="19827"/>
    <s v="CLOSE"/>
    <d v="2023-12-18T00:00:00"/>
    <s v=""/>
    <s v="KW1-13775"/>
    <s v="11"/>
    <d v="2023-12-18T00:00:00"/>
    <s v="APPR"/>
    <d v="2023-12-18T00:00:00"/>
    <s v="Santhumayor, Santhosh - Vectrus - No Export"/>
    <x v="0"/>
    <d v="2024-01-10T00:00:00"/>
    <x v="0"/>
    <d v="2023-12-21T00:00:00"/>
    <s v="2.00"/>
    <m/>
    <x v="1"/>
    <x v="1"/>
    <x v="2"/>
    <x v="0"/>
    <x v="1"/>
  </r>
  <r>
    <n v="11"/>
    <x v="5"/>
    <n v="30"/>
    <x v="10"/>
    <s v="Install Ceiling_x000a_Light Switch Z5_x000a_TT503"/>
    <n v="8565290"/>
    <s v="5930-60-V00-0243"/>
    <s v="LIGHT-SWITCH, METAL, 2 WAY, 1 GANG, 250V, 10A"/>
    <n v="49486"/>
    <x v="8"/>
    <d v="2023-12-15T00:00:00"/>
    <s v="CLOSE"/>
    <s v="2"/>
    <s v="EA"/>
    <n v="2"/>
    <n v="33.299999999999997"/>
    <n v="66.599999999999994"/>
    <s v="19827"/>
    <s v="CLOSE"/>
    <d v="2023-12-18T00:00:00"/>
    <s v=""/>
    <s v="KW1-13775"/>
    <s v="10"/>
    <d v="2023-12-18T00:00:00"/>
    <s v="APPR"/>
    <d v="2023-12-18T00:00:00"/>
    <s v="Santhumayor, Santhosh - Vectrus - No Export"/>
    <x v="0"/>
    <d v="2024-01-10T00:00:00"/>
    <x v="0"/>
    <d v="2023-12-21T00:00:00"/>
    <s v="2.00"/>
    <m/>
    <x v="1"/>
    <x v="1"/>
    <x v="2"/>
    <x v="0"/>
    <x v="1"/>
  </r>
  <r>
    <n v="11"/>
    <x v="5"/>
    <n v="30"/>
    <x v="10"/>
    <s v="Install Ceiling_x000a_Light Switch Z5_x000a_TT503"/>
    <n v="8565290"/>
    <s v="6145-60-V00-0158"/>
    <s v="WIRE, ELECTRICAL, RED, 1 CORE, 2.5 MM²"/>
    <n v="49486"/>
    <x v="8"/>
    <d v="2023-12-15T00:00:00"/>
    <s v="CLOSE"/>
    <s v="1"/>
    <s v="RO"/>
    <n v="1"/>
    <n v="60.94"/>
    <n v="60.94"/>
    <s v="19827"/>
    <s v="CLOSE"/>
    <d v="2023-12-18T00:00:00"/>
    <s v=""/>
    <s v="KW1-13775"/>
    <s v="9"/>
    <d v="2023-12-18T00:00:00"/>
    <s v="APPR"/>
    <d v="2023-12-18T00:00:00"/>
    <s v="Santhumayor, Santhosh - Vectrus - No Export"/>
    <x v="0"/>
    <d v="2024-01-10T00:00:00"/>
    <x v="0"/>
    <d v="2023-12-22T00:00:00"/>
    <s v="1.00"/>
    <m/>
    <x v="1"/>
    <x v="1"/>
    <x v="2"/>
    <x v="0"/>
    <x v="1"/>
  </r>
  <r>
    <n v="11"/>
    <x v="5"/>
    <n v="30"/>
    <x v="10"/>
    <s v="Install Ceiling_x000a_Light Switch Z5_x000a_TT503"/>
    <n v="8565290"/>
    <s v="5975-60-V00-0042"/>
    <s v="BOX CONNECTOR, ELECTRICAL, STRAIGHT, LIQUID TIGHT CONDUIT, NICKEL PLATED BRASS, 1/2 INCH"/>
    <n v="49489"/>
    <x v="8"/>
    <d v="2023-12-15T00:00:00"/>
    <s v="CLOSE"/>
    <s v="2"/>
    <s v="EA"/>
    <n v="10"/>
    <n v="23.7"/>
    <n v="237"/>
    <s v="19857"/>
    <s v="CLOSE"/>
    <d v="2023-12-17T00:00:00"/>
    <d v="2023-12-17T00:00:00"/>
    <s v="KW1-13758"/>
    <s v="7"/>
    <d v="2023-12-20T00:00:00"/>
    <s v="APPR"/>
    <d v="2023-12-20T00:00:00"/>
    <s v="Vishwanath, Shet -Vectrus -GSD -No Export"/>
    <x v="0"/>
    <d v="2023-12-24T00:00:00"/>
    <x v="0"/>
    <d v="2023-12-21T00:00:00"/>
    <s v="10.00"/>
    <m/>
    <x v="1"/>
    <x v="1"/>
    <x v="2"/>
    <x v="0"/>
    <x v="1"/>
  </r>
  <r>
    <n v="11"/>
    <x v="5"/>
    <n v="30"/>
    <x v="10"/>
    <s v="Install Ceiling_x000a_Light Switch Z5_x000a_TT503"/>
    <n v="8565290"/>
    <s v="5305-60-V00-0001"/>
    <s v="SCREW, PHILLIPS, HEX HEAD, STEEL, #10-16 X 1 INCH"/>
    <n v="49488"/>
    <x v="8"/>
    <d v="2023-12-15T00:00:00"/>
    <s v="CLOSE"/>
    <s v="1"/>
    <s v="BX"/>
    <n v="1"/>
    <n v="18.899999999999999"/>
    <n v="18.899999999999999"/>
    <s v="19857"/>
    <s v="CLOSE"/>
    <d v="2023-12-17T00:00:00"/>
    <d v="2023-12-17T00:00:00"/>
    <s v="KW1-13758"/>
    <s v="5"/>
    <d v="2023-12-20T00:00:00"/>
    <s v="APPR"/>
    <d v="2023-12-20T00:00:00"/>
    <s v="Vishwanath, Shet -Vectrus -GSD -No Export"/>
    <x v="0"/>
    <d v="2023-12-24T00:00:00"/>
    <x v="0"/>
    <d v="2023-12-27T00:00:00"/>
    <s v="1.00"/>
    <m/>
    <x v="1"/>
    <x v="1"/>
    <x v="2"/>
    <x v="0"/>
    <x v="1"/>
  </r>
  <r>
    <n v="11"/>
    <x v="5"/>
    <n v="30"/>
    <x v="10"/>
    <s v="Install Ceiling_x000a_Light Switch Z5_x000a_TT503"/>
    <n v="8565290"/>
    <s v="5935-60-V00-0168"/>
    <s v="CONNECTOR, WIRE, ROUND, YELLOW"/>
    <n v="49489"/>
    <x v="8"/>
    <d v="2023-12-15T00:00:00"/>
    <s v="CLOSE"/>
    <s v="1"/>
    <s v="PG"/>
    <n v="2"/>
    <n v="26.93"/>
    <n v="53.86"/>
    <s v="19857"/>
    <s v="CLOSE"/>
    <d v="2023-12-17T00:00:00"/>
    <d v="2023-12-17T00:00:00"/>
    <s v="KW1-13758"/>
    <s v="6"/>
    <d v="2023-12-20T00:00:00"/>
    <s v="APPR"/>
    <d v="2023-12-20T00:00:00"/>
    <s v="Vishwanath, Shet -Vectrus -GSD -No Export"/>
    <x v="0"/>
    <d v="2023-12-24T00:00:00"/>
    <x v="0"/>
    <d v="2023-12-21T00:00:00"/>
    <s v="2.00"/>
    <m/>
    <x v="1"/>
    <x v="1"/>
    <x v="2"/>
    <x v="0"/>
    <x v="1"/>
  </r>
  <r>
    <n v="12"/>
    <x v="5"/>
    <n v="30"/>
    <x v="11"/>
    <s v="Install Exit_x000a_Lights Z2 B211"/>
    <n v="8564897"/>
    <s v="6210-60-V00-0114"/>
    <s v="LIGHT UNIT, EMERGENCY, (EXIT SIGN), WHITE, 230/240V, 8W"/>
    <n v="48798"/>
    <x v="8"/>
    <d v="2023-12-06T00:00:00"/>
    <s v="CLOSE"/>
    <s v="4"/>
    <s v="EA"/>
    <n v="2"/>
    <n v="160.22999999999999"/>
    <n v="320.45999999999998"/>
    <s v=""/>
    <s v=""/>
    <s v=""/>
    <s v=""/>
    <s v="KW1-13557"/>
    <s v="6"/>
    <d v="2023-12-08T00:00:00"/>
    <s v="APPR"/>
    <d v="2023-12-08T00:00:00"/>
    <s v="Reghuraman, Karthik -Vectrus -GSD -No Export"/>
    <x v="0"/>
    <d v="2023-12-13T00:00:00"/>
    <x v="0"/>
    <d v="2023-12-13T00:00:00"/>
    <s v="2.00"/>
    <m/>
    <x v="1"/>
    <x v="1"/>
    <x v="2"/>
    <x v="0"/>
    <x v="1"/>
  </r>
  <r>
    <n v="12"/>
    <x v="5"/>
    <n v="30"/>
    <x v="11"/>
    <s v="Install Exit_x000a_Lights Z2 B211"/>
    <n v="8564897"/>
    <s v="6145-60-V00-0134"/>
    <s v="CABLE, POWER, ELECTRICAL, 3 CORES, WHITE, 2.5 MM²"/>
    <n v="48799"/>
    <x v="8"/>
    <d v="2023-12-05T00:00:00"/>
    <s v="CLOSE"/>
    <s v="1"/>
    <s v="RO"/>
    <n v="1"/>
    <n v="163.35"/>
    <n v="163.35"/>
    <s v=""/>
    <s v=""/>
    <s v=""/>
    <s v=""/>
    <s v="KW1-13518"/>
    <s v="5"/>
    <d v="2023-12-06T00:00:00"/>
    <s v="APPR"/>
    <d v="2023-12-06T00:00:00"/>
    <s v="Kandankara, Thomas -Vectrus -GSD -No Export"/>
    <x v="0"/>
    <d v="2023-12-18T00:00:00"/>
    <x v="0"/>
    <d v="2023-12-09T00:00:00"/>
    <s v="1.00"/>
    <m/>
    <x v="1"/>
    <x v="1"/>
    <x v="2"/>
    <x v="0"/>
    <x v="1"/>
  </r>
  <r>
    <n v="12"/>
    <x v="5"/>
    <n v="30"/>
    <x v="11"/>
    <s v="Install Exit_x000a_Lights Z2 B211"/>
    <n v="8564897"/>
    <s v="5975-60-V00-0462"/>
    <s v="TIE, CABLE, BLACK, 8 INCHES X 4.8 MILLIMETER"/>
    <n v="48798"/>
    <x v="8"/>
    <d v="2023-12-06T00:00:00"/>
    <s v="CLOSE"/>
    <s v="3"/>
    <s v="PG"/>
    <n v="1"/>
    <n v="24.03"/>
    <n v="24.03"/>
    <s v=""/>
    <s v=""/>
    <s v=""/>
    <s v=""/>
    <s v="KW1-13557"/>
    <s v="5"/>
    <d v="2023-12-08T00:00:00"/>
    <s v="APPR"/>
    <d v="2023-12-08T00:00:00"/>
    <s v="Reghuraman, Karthik -Vectrus -GSD -No Export"/>
    <x v="0"/>
    <d v="2023-12-13T00:00:00"/>
    <x v="0"/>
    <d v="2023-12-11T00:00:00"/>
    <s v="1.00"/>
    <m/>
    <x v="1"/>
    <x v="1"/>
    <x v="2"/>
    <x v="0"/>
    <x v="1"/>
  </r>
  <r>
    <n v="12"/>
    <x v="5"/>
    <n v="30"/>
    <x v="11"/>
    <s v="Install Exit_x000a_Lights Z2 B211"/>
    <n v="8564897"/>
    <s v="5975-60-V00-0529"/>
    <s v="CONDUIT, FLEXIBLE, CORRUGATED, GALVANIZED, 3/4 INCH"/>
    <n v="48798"/>
    <x v="8"/>
    <d v="2023-12-06T00:00:00"/>
    <s v="CLOSE"/>
    <s v="2"/>
    <s v="RO"/>
    <n v="1"/>
    <n v="120.45"/>
    <n v="120.45"/>
    <s v=""/>
    <s v=""/>
    <s v=""/>
    <s v=""/>
    <s v="KW1-13557"/>
    <s v="4"/>
    <d v="2023-12-08T00:00:00"/>
    <s v="APPR"/>
    <d v="2023-12-08T00:00:00"/>
    <s v="Reghuraman, Karthik -Vectrus -GSD -No Export"/>
    <x v="0"/>
    <d v="2023-12-13T00:00:00"/>
    <x v="0"/>
    <d v="2023-12-12T00:00:00"/>
    <s v="1.00"/>
    <m/>
    <x v="1"/>
    <x v="1"/>
    <x v="2"/>
    <x v="0"/>
    <x v="1"/>
  </r>
  <r>
    <n v="12"/>
    <x v="5"/>
    <n v="30"/>
    <x v="11"/>
    <s v="Install Exit_x000a_Lights Z2 B211"/>
    <n v="8564897"/>
    <s v="4730-60-V00-0979"/>
    <s v="ADAPTOR, W/LOCK NUT AND SCREW, MALE, BRASS, 3/4 INCH"/>
    <n v="48798"/>
    <x v="8"/>
    <d v="2023-12-06T00:00:00"/>
    <s v="CLOSE"/>
    <s v="1"/>
    <s v="EA"/>
    <n v="5"/>
    <n v="4.25"/>
    <n v="21.25"/>
    <s v=""/>
    <s v=""/>
    <s v=""/>
    <s v=""/>
    <s v="KW1-13558"/>
    <s v="3"/>
    <d v="2023-12-08T00:00:00"/>
    <s v="APPR"/>
    <d v="2023-12-08T00:00:00"/>
    <s v="Reghuraman, Karthik -Vectrus -GSD -No Export"/>
    <x v="4"/>
    <d v="2023-12-13T00:00:00"/>
    <x v="0"/>
    <d v="2023-12-12T00:00:00"/>
    <s v="5.00"/>
    <m/>
    <x v="1"/>
    <x v="1"/>
    <x v="2"/>
    <x v="0"/>
    <x v="1"/>
  </r>
  <r>
    <n v="13"/>
    <x v="5"/>
    <n v="30"/>
    <x v="12"/>
    <s v="Install Exit_x000a_Signs Basewide"/>
    <n v="8570569"/>
    <s v="5975-60-V00-0503"/>
    <s v="UNION, ELECTRICAL CONDUIT, POLYAMIDE, LONG THREAD, 6-12 MM"/>
    <n v="49511"/>
    <x v="8"/>
    <d v="2023-12-16T00:00:00"/>
    <s v="CLOSE"/>
    <s v="2"/>
    <s v="EA"/>
    <n v="8"/>
    <n v="3.26"/>
    <n v="26.08"/>
    <s v="19827"/>
    <s v="CLOSE"/>
    <d v="2023-12-18T00:00:00"/>
    <s v=""/>
    <s v="KW1-13775"/>
    <s v="21"/>
    <d v="2023-12-18T00:00:00"/>
    <s v="APPR"/>
    <d v="2023-12-18T00:00:00"/>
    <s v="Santhumayor, Santhosh - Vectrus - No Export"/>
    <x v="0"/>
    <d v="2024-01-10T00:00:00"/>
    <x v="0"/>
    <d v="2023-12-21T00:00:00"/>
    <s v="8.00"/>
    <m/>
    <x v="1"/>
    <x v="1"/>
    <x v="2"/>
    <x v="0"/>
    <x v="1"/>
  </r>
  <r>
    <n v="13"/>
    <x v="5"/>
    <n v="30"/>
    <x v="12"/>
    <s v="Install Exit_x000a_Signs Basewide"/>
    <n v="8570569"/>
    <s v="6210-60-V00-0114"/>
    <s v="LIGHT UNIT, EMERGENCY, (EXIT SIGN), WHITE, 230/240V, 8W"/>
    <n v="49514"/>
    <x v="8"/>
    <d v="2023-12-16T00:00:00"/>
    <s v="CLOSE"/>
    <s v="3"/>
    <s v="EA"/>
    <n v="2"/>
    <n v="146.47"/>
    <n v="292.94"/>
    <s v="19827"/>
    <s v="CLOSE"/>
    <d v="2023-12-18T00:00:00"/>
    <s v=""/>
    <s v="KW1-13775"/>
    <s v="25"/>
    <d v="2023-12-18T00:00:00"/>
    <s v="APPR"/>
    <d v="2023-12-18T00:00:00"/>
    <s v="Santhumayor, Santhosh - Vectrus - No Export"/>
    <x v="0"/>
    <d v="2024-01-10T00:00:00"/>
    <x v="0"/>
    <d v="2023-12-21T00:00:00"/>
    <s v="2.00"/>
    <m/>
    <x v="1"/>
    <x v="1"/>
    <x v="2"/>
    <x v="0"/>
    <x v="1"/>
  </r>
  <r>
    <n v="13"/>
    <x v="5"/>
    <n v="30"/>
    <x v="12"/>
    <s v="Install Exit_x000a_Signs Basewide"/>
    <n v="8570569"/>
    <s v="6145-60-V00-0145"/>
    <s v="CABLE, POWER, ELECTRICAL, WHITE, 3 CORES, 1.5MM ²"/>
    <n v="49514"/>
    <x v="8"/>
    <d v="2023-12-16T00:00:00"/>
    <s v="CLOSE"/>
    <s v="2"/>
    <s v="RO"/>
    <n v="1"/>
    <n v="145"/>
    <n v="145"/>
    <s v="19827"/>
    <s v="CLOSE"/>
    <d v="2023-12-18T00:00:00"/>
    <s v=""/>
    <s v="KW1-13775"/>
    <s v="24"/>
    <d v="2023-12-18T00:00:00"/>
    <s v="APPR"/>
    <d v="2023-12-18T00:00:00"/>
    <s v="Santhumayor, Santhosh - Vectrus - No Export"/>
    <x v="0"/>
    <d v="2024-01-10T00:00:00"/>
    <x v="0"/>
    <d v="2023-12-21T00:00:00"/>
    <s v="1.00"/>
    <m/>
    <x v="1"/>
    <x v="1"/>
    <x v="2"/>
    <x v="0"/>
    <x v="1"/>
  </r>
  <r>
    <n v="13"/>
    <x v="5"/>
    <n v="30"/>
    <x v="12"/>
    <s v="Install Exit_x000a_Signs Basewide"/>
    <n v="8570569"/>
    <s v="5305-60-V00-0205"/>
    <s v="SCREW, PHILLIPS, FLAT HEAD, STEEL, #8 X 1 INCH"/>
    <n v="49513"/>
    <x v="8"/>
    <d v="2023-12-16T00:00:00"/>
    <s v="CLOSE"/>
    <s v="1"/>
    <s v="HD"/>
    <n v="1"/>
    <n v="28.97"/>
    <n v="28.97"/>
    <s v="19827"/>
    <s v="CLOSE"/>
    <d v="2023-12-18T00:00:00"/>
    <s v=""/>
    <s v="KW1-13776"/>
    <s v="5"/>
    <d v="2023-12-18T00:00:00"/>
    <s v="APPR"/>
    <d v="2023-12-18T00:00:00"/>
    <s v="Santhumayor, Santhosh - Vectrus - No Export"/>
    <x v="4"/>
    <d v="2024-01-10T00:00:00"/>
    <x v="0"/>
    <d v="2023-12-21T00:00:00"/>
    <s v="1.00"/>
    <m/>
    <x v="1"/>
    <x v="1"/>
    <x v="2"/>
    <x v="0"/>
    <x v="1"/>
  </r>
  <r>
    <n v="13"/>
    <x v="5"/>
    <n v="30"/>
    <x v="12"/>
    <s v="Install Exit_x000a_Signs Basewide"/>
    <n v="8570569"/>
    <s v="5970-00-419-4291"/>
    <s v="TAPE, INSULATION, ELECTRICAL, BLACK, 3/4 X 1296 INCHES"/>
    <n v="49512"/>
    <x v="8"/>
    <d v="2023-12-16T00:00:00"/>
    <s v="CLOSE"/>
    <s v="1"/>
    <s v="RO"/>
    <n v="1"/>
    <n v="21.65"/>
    <n v="21.65"/>
    <s v="19827"/>
    <s v="CLOSE"/>
    <d v="2023-12-18T00:00:00"/>
    <s v=""/>
    <s v="KW1-13775"/>
    <s v="22"/>
    <d v="2023-12-18T00:00:00"/>
    <s v="APPR"/>
    <d v="2023-12-18T00:00:00"/>
    <s v="Santhumayor, Santhosh - Vectrus - No Export"/>
    <x v="0"/>
    <d v="2024-01-10T00:00:00"/>
    <x v="0"/>
    <d v="2023-12-21T00:00:00"/>
    <s v="1.00"/>
    <m/>
    <x v="1"/>
    <x v="1"/>
    <x v="2"/>
    <x v="0"/>
    <x v="1"/>
  </r>
  <r>
    <n v="13"/>
    <x v="5"/>
    <n v="30"/>
    <x v="12"/>
    <s v="Install Exit_x000a_Signs Basewide"/>
    <n v="8570569"/>
    <s v="5975-60-V00-0531"/>
    <s v="PROTECTOR, ELECTRICAL CABLE, PVC, WHITE, 1 INCH X 9 FEET"/>
    <n v="49511"/>
    <x v="8"/>
    <d v="2023-12-16T00:00:00"/>
    <s v="CLOSE"/>
    <s v="1"/>
    <s v="EA"/>
    <n v="4"/>
    <n v="16.48"/>
    <n v="65.92"/>
    <s v="19827"/>
    <s v="CLOSE"/>
    <d v="2023-12-18T00:00:00"/>
    <s v=""/>
    <s v="KW1-13775"/>
    <s v="20"/>
    <d v="2023-12-18T00:00:00"/>
    <s v="APPR"/>
    <d v="2023-12-18T00:00:00"/>
    <s v="Santhumayor, Santhosh - Vectrus - No Export"/>
    <x v="0"/>
    <d v="2024-01-10T00:00:00"/>
    <x v="0"/>
    <d v="2023-12-23T00:00:00"/>
    <s v="4.00"/>
    <m/>
    <x v="1"/>
    <x v="1"/>
    <x v="2"/>
    <x v="0"/>
    <x v="1"/>
  </r>
  <r>
    <n v="13"/>
    <x v="5"/>
    <n v="30"/>
    <x v="12"/>
    <s v="Install Exit_x000a_Signs Basewide"/>
    <n v="8570569"/>
    <s v="5975-60-V00-0480"/>
    <s v="JUNCTION BOX, w/ BLANK SIDE, 100 X 100 X 50 MM"/>
    <n v="49514"/>
    <x v="8"/>
    <d v="2023-12-16T00:00:00"/>
    <s v="CLOSE"/>
    <s v="1"/>
    <s v="EA"/>
    <n v="1"/>
    <n v="12.14"/>
    <n v="12.14"/>
    <s v="19827"/>
    <s v="CLOSE"/>
    <d v="2023-12-18T00:00:00"/>
    <s v=""/>
    <s v="KW1-13775"/>
    <s v="23"/>
    <d v="2023-12-18T00:00:00"/>
    <s v="APPR"/>
    <d v="2023-12-18T00:00:00"/>
    <s v="Santhumayor, Santhosh - Vectrus - No Export"/>
    <x v="0"/>
    <d v="2024-01-10T00:00:00"/>
    <x v="0"/>
    <d v="2023-12-21T00:00:00"/>
    <s v="1.00"/>
    <m/>
    <x v="1"/>
    <x v="1"/>
    <x v="2"/>
    <x v="0"/>
    <x v="1"/>
  </r>
  <r>
    <n v="14"/>
    <x v="5"/>
    <n v="30"/>
    <x v="13"/>
    <s v="Install_x000a_Electrical_x000a_Outlet FBF_x000a_T008"/>
    <n v="8674569"/>
    <s v="5935-60-V00-0164"/>
    <s v="SOCKET OUTLET, PLUG-IN, SWITCHED, 2 POLE, 2 GANG, 250V, 13A"/>
    <n v="49517"/>
    <x v="8"/>
    <d v="2023-12-15T00:00:00"/>
    <s v="CLOSE"/>
    <s v="2"/>
    <s v="EA"/>
    <n v="2"/>
    <n v="56"/>
    <n v="112"/>
    <s v="19827"/>
    <s v="CLOSE"/>
    <d v="2023-12-18T00:00:00"/>
    <s v=""/>
    <s v="KW1-13775"/>
    <s v="14"/>
    <d v="2023-12-18T00:00:00"/>
    <s v="APPR"/>
    <d v="2023-12-18T00:00:00"/>
    <s v="Santhumayor, Santhosh - Vectrus - No Export"/>
    <x v="0"/>
    <d v="2024-01-10T00:00:00"/>
    <x v="0"/>
    <d v="2023-12-21T00:00:00"/>
    <s v="2.00"/>
    <m/>
    <x v="1"/>
    <x v="1"/>
    <x v="2"/>
    <x v="0"/>
    <x v="1"/>
  </r>
  <r>
    <n v="14"/>
    <x v="5"/>
    <n v="30"/>
    <x v="13"/>
    <s v="Install_x000a_Electrical_x000a_Outlet FBF_x000a_T008"/>
    <n v="8674569"/>
    <s v="6145-60-V00-0134"/>
    <s v="CABLE, POWER, ELECTRICAL, 3 CORES, WHITE, 2.5 MM²"/>
    <n v="49517"/>
    <x v="8"/>
    <d v="2023-12-15T00:00:00"/>
    <s v="CLOSE"/>
    <s v="1"/>
    <s v="RO"/>
    <n v="1"/>
    <n v="163"/>
    <n v="163"/>
    <s v="19827"/>
    <s v="CLOSE"/>
    <d v="2023-12-18T00:00:00"/>
    <s v=""/>
    <s v="KW1-13775"/>
    <s v="13"/>
    <d v="2023-12-18T00:00:00"/>
    <s v="APPR"/>
    <d v="2023-12-18T00:00:00"/>
    <s v="Santhumayor, Santhosh - Vectrus - No Export"/>
    <x v="0"/>
    <d v="2024-01-10T00:00:00"/>
    <x v="0"/>
    <d v="2023-12-21T00:00:00"/>
    <s v="1.00"/>
    <m/>
    <x v="1"/>
    <x v="1"/>
    <x v="2"/>
    <x v="0"/>
    <x v="1"/>
  </r>
  <r>
    <n v="14"/>
    <x v="5"/>
    <n v="30"/>
    <x v="13"/>
    <s v="Install_x000a_Electrical_x000a_Outlet FBF_x000a_T008"/>
    <n v="8674569"/>
    <s v="5925-60-V00-0264"/>
    <s v="CIRCUIT BREAKER, (MCB), 3 POLE, 230-400 V, 20A"/>
    <n v="49515"/>
    <x v="8"/>
    <d v="2023-12-15T00:00:00"/>
    <s v="CLOSE"/>
    <s v="2"/>
    <s v="EA"/>
    <n v="1"/>
    <n v="32.47"/>
    <n v="32.47"/>
    <s v="19826"/>
    <s v="CLOSE"/>
    <d v="2023-12-22T00:00:00"/>
    <d v="2023-12-18T00:00:00"/>
    <s v="KW1-13875"/>
    <s v="6"/>
    <d v="2023-12-22T00:00:00"/>
    <s v="APPR"/>
    <d v="2023-12-23T00:00:00"/>
    <s v="Santhumayor, Santhosh - Vectrus - No Export"/>
    <x v="0"/>
    <d v="2023-12-31T00:00:00"/>
    <x v="0"/>
    <d v="2023-12-27T00:00:00"/>
    <s v="1.00"/>
    <m/>
    <x v="1"/>
    <x v="1"/>
    <x v="2"/>
    <x v="0"/>
    <x v="1"/>
  </r>
  <r>
    <n v="14"/>
    <x v="5"/>
    <n v="30"/>
    <x v="13"/>
    <s v="Install_x000a_Electrical_x000a_Outlet FBF_x000a_T008"/>
    <n v="8674569"/>
    <s v="5925-60-V00-0129"/>
    <s v="CIRCUIT BREAKER, MCB, 1 POLE, 240/415V, 16A"/>
    <n v="49518"/>
    <x v="8"/>
    <d v="2023-12-15T00:00:00"/>
    <s v="CLOSE"/>
    <s v="1"/>
    <s v="EA"/>
    <n v="1"/>
    <n v="24"/>
    <n v="24"/>
    <s v="19872"/>
    <s v="CLOSE"/>
    <d v="2024-02-23T00:00:00"/>
    <d v="2023-12-21T00:00:00"/>
    <s v="KW1-14010"/>
    <s v="1"/>
    <d v="2023-12-30T00:00:00"/>
    <s v="CLOSE"/>
    <d v="2024-01-09T00:00:00"/>
    <s v="Vishwanath, Shet -Vectrus -GSD -No Export"/>
    <x v="0"/>
    <d v="2024-01-07T00:00:00"/>
    <x v="0"/>
    <d v="2024-01-04T00:00:00"/>
    <s v="1.00"/>
    <m/>
    <x v="1"/>
    <x v="1"/>
    <x v="2"/>
    <x v="0"/>
    <x v="1"/>
  </r>
  <r>
    <n v="14"/>
    <x v="5"/>
    <n v="30"/>
    <x v="13"/>
    <s v="Install_x000a_Electrical_x000a_Outlet FBF_x000a_T008"/>
    <n v="8674569"/>
    <s v="4730-60-V00-0045"/>
    <s v="ADAPTER, ELECTRICAL CONDUIT, w/BUSH, FEMALE, PVC, WHITE, 20 MM"/>
    <n v="49516"/>
    <x v="8"/>
    <d v="2023-12-15T00:00:00"/>
    <s v="CLOSE"/>
    <s v="1"/>
    <s v="EA"/>
    <n v="6"/>
    <n v="6.2"/>
    <n v="37.200000000000003"/>
    <s v=""/>
    <s v=""/>
    <s v=""/>
    <s v=""/>
    <s v="KW1-13754"/>
    <s v="1"/>
    <d v="2023-12-18T00:00:00"/>
    <s v="APPR"/>
    <d v="2023-12-18T00:00:00"/>
    <s v="Kandankara, Thomas -Vectrus -GSD -No Export"/>
    <x v="4"/>
    <d v="2024-01-04T00:00:00"/>
    <x v="0"/>
    <d v="2023-12-21T00:00:00"/>
    <s v="6.00"/>
    <m/>
    <x v="1"/>
    <x v="1"/>
    <x v="2"/>
    <x v="0"/>
    <x v="1"/>
  </r>
  <r>
    <n v="14"/>
    <x v="5"/>
    <n v="30"/>
    <x v="13"/>
    <s v="Install_x000a_Electrical_x000a_Outlet FBF_x000a_T008"/>
    <n v="8674569"/>
    <s v="5975-60-V00-0083"/>
    <s v="CONDUIT, NONMETALLIC, HEAVY GAUGE, UPVC, WHITE, 20 MM X 3M"/>
    <n v="49515"/>
    <x v="8"/>
    <d v="2023-12-15T00:00:00"/>
    <s v="CLOSE"/>
    <s v="1"/>
    <s v="EA"/>
    <n v="4"/>
    <n v="10.99"/>
    <n v="43.96"/>
    <s v="19827"/>
    <s v="CLOSE"/>
    <d v="2023-12-18T00:00:00"/>
    <s v=""/>
    <s v="KW1-13775"/>
    <s v="12"/>
    <d v="2023-12-18T00:00:00"/>
    <s v="APPR"/>
    <d v="2023-12-18T00:00:00"/>
    <s v="Santhumayor, Santhosh - Vectrus - No Export"/>
    <x v="0"/>
    <d v="2024-01-10T00:00:00"/>
    <x v="0"/>
    <d v="2023-12-23T00:00:00"/>
    <s v="4.00"/>
    <m/>
    <x v="1"/>
    <x v="1"/>
    <x v="2"/>
    <x v="0"/>
    <x v="1"/>
  </r>
  <r>
    <n v="15"/>
    <x v="7"/>
    <n v="30"/>
    <x v="14"/>
    <s v="Install Covers_x000a_Ring 4 Power_x000a_Plant"/>
    <n v="8530135"/>
    <s v="5975-60-V00-0469"/>
    <s v="EARTH PIT, CONCRETE, 6 X 12 X 12 INCHES"/>
    <n v="49762"/>
    <x v="10"/>
    <d v="2023-12-16T00:00:00"/>
    <s v="CLOSE"/>
    <s v="1"/>
    <s v="EA"/>
    <n v="15"/>
    <n v="61.27"/>
    <n v="919.05"/>
    <s v="19909"/>
    <s v="CLOSE"/>
    <d v="2023-12-26T00:00:00"/>
    <d v="2023-12-21T00:00:00"/>
    <s v="KW1-13925"/>
    <s v="10"/>
    <d v="2023-12-26T00:00:00"/>
    <s v="APPR"/>
    <d v="2023-12-26T00:00:00"/>
    <s v="Reghunath, Rajesh -Vectrus -GSD -No Export"/>
    <x v="4"/>
    <d v="2024-01-06T00:00:00"/>
    <x v="0"/>
    <d v="2023-12-30T00:00:00"/>
    <s v="15.00"/>
    <m/>
    <x v="1"/>
    <x v="1"/>
    <x v="2"/>
    <x v="0"/>
    <x v="1"/>
  </r>
  <r>
    <n v="16"/>
    <x v="7"/>
    <n v="40"/>
    <x v="15"/>
    <s v="Install Vestibule Doors Z5 Pad21 TT14"/>
    <n v="8563372"/>
    <s v="9320-60-V00-0011"/>
    <s v="ADHESIVE, RUBBER, FOAM WEATHERSEAL, BLACK, 1/2 X 5/16 X 10 FEET-"/>
    <n v="57099"/>
    <x v="11"/>
    <d v="2024-03-18T00:00:00"/>
    <s v="CLOSE"/>
    <n v="1"/>
    <s v="EA"/>
    <n v="2"/>
    <n v="11.7"/>
    <n v="23.4"/>
    <s v=""/>
    <s v=""/>
    <s v=""/>
    <s v=""/>
    <s v="KW1-15724"/>
    <s v="42"/>
    <d v="2024-03-19T00:00:00"/>
    <s v="APPR"/>
    <d v="2024-03-19T00:00:00"/>
    <s v="Reghuraman, Karthik -Vectrus -GSD -No Export"/>
    <x v="0"/>
    <d v="2024-03-26T00:00:00"/>
    <x v="1"/>
    <s v=""/>
    <s v=""/>
    <m/>
    <x v="1"/>
    <x v="1"/>
    <x v="2"/>
    <x v="0"/>
    <x v="1"/>
  </r>
  <r>
    <n v="16"/>
    <x v="7"/>
    <n v="40"/>
    <x v="15"/>
    <s v="Install Vestibule Doors Z5 Pad21 TT14"/>
    <n v="8563372"/>
    <s v="5640-60-V00-0032"/>
    <s v="WEATHER STRIP, DOOR, W/RUBBER BOTTOM SWEEP, 39&quot;"/>
    <n v="57097"/>
    <x v="11"/>
    <d v="2024-03-18T00:00:00"/>
    <s v="CLOSE"/>
    <n v="1"/>
    <s v="ROLL"/>
    <n v="2"/>
    <n v="16.170000000000002"/>
    <n v="32.340000000000003"/>
    <s v="22536"/>
    <s v="CLOSE"/>
    <d v="2024-03-22T00:00:00"/>
    <d v="2024-03-21T00:00:00"/>
    <s v="KW1-15779"/>
    <s v="19"/>
    <d v="2024-03-22T00:00:00"/>
    <s v="APPR"/>
    <d v="2024-03-22T00:00:00"/>
    <s v="Reghuraman, Karthik -Vectrus -GSD -No Export"/>
    <x v="3"/>
    <d v="2024-03-30T00:00:00"/>
    <x v="1"/>
    <s v=""/>
    <s v=""/>
    <m/>
    <x v="1"/>
    <x v="1"/>
    <x v="2"/>
    <x v="0"/>
    <x v="1"/>
  </r>
  <r>
    <n v="16"/>
    <x v="7"/>
    <n v="40"/>
    <x v="15"/>
    <s v="Install Vestibule Doors Z5 Pad21 TT14"/>
    <n v="8563372"/>
    <s v="8030-09-V01-0006"/>
    <s v="CAULKING COMPOUND, SEALANT, TAN, 10.1 OZ"/>
    <n v="57096"/>
    <x v="11"/>
    <d v="2024-03-18T00:00:00"/>
    <s v="CLOSE"/>
    <n v="1"/>
    <s v="EA"/>
    <n v="2"/>
    <n v="23.1"/>
    <n v="46.2"/>
    <s v="22536"/>
    <s v="CLOSE"/>
    <d v="2024-03-22T00:00:00"/>
    <d v="2024-03-21T00:00:00"/>
    <s v="KW1-15779"/>
    <s v="18"/>
    <d v="2024-03-22T00:00:00"/>
    <s v="APPR"/>
    <d v="2024-03-22T00:00:00"/>
    <s v="Reghuraman, Karthik -Vectrus -GSD -No Export"/>
    <x v="3"/>
    <d v="2024-04-30T00:00:00"/>
    <x v="1"/>
    <s v=""/>
    <s v=""/>
    <m/>
    <x v="1"/>
    <x v="1"/>
    <x v="2"/>
    <x v="0"/>
    <x v="1"/>
  </r>
  <r>
    <n v="16"/>
    <x v="7"/>
    <n v="40"/>
    <x v="15"/>
    <s v="Install Vestibule Doors Z5 Pad21 TT14"/>
    <n v="8563372"/>
    <s v="5340-60-V00-0267"/>
    <s v="COVER STRIP, DRIP, RAIN GUARD, ALUMINUM, 2-1/2 X 1-1/2 INCHES"/>
    <n v="57098"/>
    <x v="11"/>
    <d v="2024-03-18T00:00:00"/>
    <s v="APPR"/>
    <n v="1"/>
    <s v="EA"/>
    <n v="2"/>
    <n v="22.44"/>
    <n v="44.88"/>
    <s v="22561"/>
    <s v="SENT"/>
    <d v="2024-03-21T00:00:00"/>
    <d v="2024-03-23T00:00:00"/>
    <s v=""/>
    <s v=""/>
    <s v=""/>
    <s v=""/>
    <s v=""/>
    <s v=""/>
    <x v="2"/>
    <s v=""/>
    <x v="1"/>
    <s v=""/>
    <s v=""/>
    <m/>
    <x v="1"/>
    <x v="1"/>
    <x v="2"/>
    <x v="0"/>
    <x v="1"/>
  </r>
  <r>
    <n v="16"/>
    <x v="7"/>
    <n v="30"/>
    <x v="15"/>
    <s v="Install Vestibule Doors Z5 Pad21 TT14"/>
    <n v="8563372"/>
    <s v="9905-60-V00-0004"/>
    <s v="SIGNS, ADVERTISING DISPLAYS, AND IDENTIFICATION PLATES (CUSTOMIZED)."/>
    <n v="49784"/>
    <x v="10"/>
    <d v="2023-12-19T00:00:00"/>
    <s v="CLOSE"/>
    <s v="1"/>
    <s v="EA"/>
    <n v="2"/>
    <n v="58.35"/>
    <n v="116.7"/>
    <s v="19954"/>
    <s v="CLOSE"/>
    <d v="2023-12-24T00:00:00"/>
    <s v=""/>
    <s v="KW1-13903"/>
    <s v="8"/>
    <d v="2023-12-24T00:00:00"/>
    <s v="APPR"/>
    <d v="2023-12-24T00:00:00"/>
    <s v="Santhumayor, Santhosh - Vectrus - No Export"/>
    <x v="8"/>
    <d v="2024-01-21T00:00:00"/>
    <x v="0"/>
    <d v="2024-01-10T00:00:00"/>
    <s v="2.00"/>
    <m/>
    <x v="1"/>
    <x v="1"/>
    <x v="2"/>
    <x v="0"/>
    <x v="1"/>
  </r>
  <r>
    <n v="17"/>
    <x v="7"/>
    <n v="40"/>
    <x v="16"/>
    <s v="Install Vestibule Doors Z5 Pad21 TT09"/>
    <n v="8564095"/>
    <s v="9320-60-V00-0011"/>
    <s v="ADHESIVE, RUBBER, FOAM WEATHERSEAL, BLACK, 1/2 X 5/16 X 10 FEET-"/>
    <n v="57103"/>
    <x v="11"/>
    <d v="2024-03-18T00:00:00"/>
    <s v="CLOSE"/>
    <n v="1"/>
    <s v="EA"/>
    <n v="2"/>
    <n v="11.7"/>
    <n v="23.4"/>
    <s v=""/>
    <s v=""/>
    <s v=""/>
    <s v=""/>
    <s v="KW1-15724"/>
    <s v="43"/>
    <d v="2024-03-19T00:00:00"/>
    <s v="APPR"/>
    <d v="2024-03-19T00:00:00"/>
    <s v="Reghuraman, Karthik -Vectrus -GSD -No Export"/>
    <x v="0"/>
    <d v="2024-03-26T00:00:00"/>
    <x v="1"/>
    <s v=""/>
    <s v=""/>
    <m/>
    <x v="1"/>
    <x v="1"/>
    <x v="2"/>
    <x v="0"/>
    <x v="1"/>
  </r>
  <r>
    <n v="17"/>
    <x v="7"/>
    <n v="40"/>
    <x v="16"/>
    <s v="Install Vestibule Doors Z5 Pad21 TT09"/>
    <n v="8564095"/>
    <s v="5640-60-V00-0032"/>
    <s v="WEATHER STRIP, DOOR, W/RUBBER BOTTOM SWEEP, 39&quot;"/>
    <n v="57101"/>
    <x v="11"/>
    <d v="2024-03-18T00:00:00"/>
    <s v="CLOSE"/>
    <n v="1"/>
    <s v="ROLL"/>
    <n v="2"/>
    <n v="16.170000000000002"/>
    <n v="32.340000000000003"/>
    <s v="22536"/>
    <s v="CLOSE"/>
    <d v="2024-03-22T00:00:00"/>
    <d v="2024-03-21T00:00:00"/>
    <s v="KW1-15779"/>
    <s v="21"/>
    <d v="2024-03-22T00:00:00"/>
    <s v="APPR"/>
    <d v="2024-03-22T00:00:00"/>
    <s v="Reghuraman, Karthik -Vectrus -GSD -No Export"/>
    <x v="3"/>
    <d v="2024-03-30T00:00:00"/>
    <x v="1"/>
    <s v=""/>
    <s v=""/>
    <m/>
    <x v="1"/>
    <x v="1"/>
    <x v="2"/>
    <x v="0"/>
    <x v="1"/>
  </r>
  <r>
    <n v="17"/>
    <x v="7"/>
    <n v="40"/>
    <x v="16"/>
    <s v="Install Vestibule Doors Z5 Pad21 TT09"/>
    <n v="8564095"/>
    <s v="8030-09-V01-0006"/>
    <s v="CAULKING COMPOUND, SEALANT, TAN, 10.1 OZ"/>
    <n v="57100"/>
    <x v="11"/>
    <d v="2024-03-18T00:00:00"/>
    <s v="CLOSE"/>
    <n v="1"/>
    <s v="EA"/>
    <n v="2"/>
    <n v="23.1"/>
    <n v="46.2"/>
    <s v="22536"/>
    <s v="CLOSE"/>
    <d v="2024-03-22T00:00:00"/>
    <d v="2024-03-21T00:00:00"/>
    <s v="KW1-15779"/>
    <s v="20"/>
    <d v="2024-03-22T00:00:00"/>
    <s v="APPR"/>
    <d v="2024-03-22T00:00:00"/>
    <s v="Reghuraman, Karthik -Vectrus -GSD -No Export"/>
    <x v="3"/>
    <d v="2024-04-30T00:00:00"/>
    <x v="1"/>
    <s v=""/>
    <s v=""/>
    <m/>
    <x v="1"/>
    <x v="1"/>
    <x v="2"/>
    <x v="0"/>
    <x v="1"/>
  </r>
  <r>
    <n v="17"/>
    <x v="7"/>
    <n v="40"/>
    <x v="16"/>
    <s v="Install Vestibule Doors Z5 Pad21 TT09"/>
    <n v="8564095"/>
    <s v="5340-60-V00-0267"/>
    <s v="COVER STRIP, DRIP, RAIN GUARD, ALUMINUM, 2-1/2 X 1-1/2 INCHES"/>
    <n v="57102"/>
    <x v="11"/>
    <d v="2024-03-18T00:00:00"/>
    <s v="CLOSE"/>
    <n v="1"/>
    <s v="EA"/>
    <n v="2"/>
    <n v="22.44"/>
    <n v="44.88"/>
    <s v="22536"/>
    <s v="CLOSE"/>
    <d v="2024-03-22T00:00:00"/>
    <d v="2024-03-21T00:00:00"/>
    <s v="KW1-15779"/>
    <s v="22"/>
    <d v="2024-03-22T00:00:00"/>
    <s v="APPR"/>
    <d v="2024-03-22T00:00:00"/>
    <s v="Reghuraman, Karthik -Vectrus -GSD -No Export"/>
    <x v="3"/>
    <d v="2024-04-30T00:00:00"/>
    <x v="1"/>
    <s v=""/>
    <s v=""/>
    <m/>
    <x v="1"/>
    <x v="1"/>
    <x v="2"/>
    <x v="0"/>
    <x v="1"/>
  </r>
  <r>
    <n v="17"/>
    <x v="7"/>
    <n v="30"/>
    <x v="16"/>
    <s v="Install Vestibule Doors Z5 Pad21 TT09"/>
    <n v="8564095"/>
    <s v="9905-60-V00-0004"/>
    <s v="SIGNS, ADVERTISING DISPLAYS, AND IDENTIFICATION PLATES (CUSTOMIZED)."/>
    <n v="49785"/>
    <x v="10"/>
    <d v="2023-12-19T00:00:00"/>
    <s v="CLOSE"/>
    <s v="1"/>
    <s v="PK"/>
    <n v="2"/>
    <n v="58.35"/>
    <n v="116.7"/>
    <s v="19954"/>
    <s v="CLOSE"/>
    <d v="2023-12-24T00:00:00"/>
    <s v=""/>
    <s v="KW1-13903"/>
    <s v="9"/>
    <d v="2023-12-24T00:00:00"/>
    <s v="APPR"/>
    <d v="2023-12-24T00:00:00"/>
    <s v="Santhumayor, Santhosh - Vectrus - No Export"/>
    <x v="8"/>
    <d v="2024-01-21T00:00:00"/>
    <x v="0"/>
    <d v="2024-01-10T00:00:00"/>
    <s v="2.00"/>
    <m/>
    <x v="1"/>
    <x v="1"/>
    <x v="2"/>
    <x v="0"/>
    <x v="1"/>
  </r>
  <r>
    <n v="18"/>
    <x v="8"/>
    <n v="30"/>
    <x v="17"/>
    <s v="CONSOLIDATE POWER SERVING TT516"/>
    <n v="8528982"/>
    <s v="5975-00-878-3791"/>
    <s v="ROD, GROUNDING, 108 INCHES"/>
    <n v="49844"/>
    <x v="12"/>
    <d v="2023-12-19T00:00:00"/>
    <s v="CLOSE"/>
    <s v="3"/>
    <s v="EA"/>
    <n v="1"/>
    <n v="349.8"/>
    <n v="349.8"/>
    <s v=""/>
    <s v=""/>
    <s v=""/>
    <s v=""/>
    <s v="KW1-13827"/>
    <s v="4"/>
    <d v="2023-12-22T00:00:00"/>
    <s v="APPR"/>
    <d v="2023-12-22T00:00:00"/>
    <s v="Reghuraman, Karthik -Vectrus -GSD -No Export"/>
    <x v="0"/>
    <d v="2023-12-30T00:00:00"/>
    <x v="0"/>
    <d v="2023-12-26T00:00:00"/>
    <s v="1.00"/>
    <m/>
    <x v="1"/>
    <x v="1"/>
    <x v="2"/>
    <x v="0"/>
    <x v="1"/>
  </r>
  <r>
    <n v="18"/>
    <x v="8"/>
    <n v="30"/>
    <x v="17"/>
    <s v="CONSOLIDATE POWER SERVING TT516"/>
    <n v="8528982"/>
    <s v="5975-60-V00-0469"/>
    <s v="EARTH PIT, CONCRETE, 6 X 12 X 12 INCHES"/>
    <n v="49840"/>
    <x v="12"/>
    <d v="2023-12-19T00:00:00"/>
    <s v="CLOSE"/>
    <s v="1"/>
    <s v="EA"/>
    <n v="1"/>
    <n v="60.72"/>
    <n v="60.72"/>
    <s v="19959"/>
    <s v="CLOSE"/>
    <d v="2023-12-23T00:00:00"/>
    <s v=""/>
    <s v="KW1-13877"/>
    <s v="5"/>
    <d v="2023-12-23T00:00:00"/>
    <s v="APPR"/>
    <d v="2023-12-23T00:00:00"/>
    <s v="Santhumayor, Santhosh - Vectrus - No Export"/>
    <x v="0"/>
    <d v="2024-01-10T00:00:00"/>
    <x v="0"/>
    <d v="2023-12-26T00:00:00"/>
    <s v="1.00"/>
    <m/>
    <x v="1"/>
    <x v="1"/>
    <x v="2"/>
    <x v="0"/>
    <x v="1"/>
  </r>
  <r>
    <n v="18"/>
    <x v="8"/>
    <n v="30"/>
    <x v="17"/>
    <s v="CONSOLIDATE POWER SERVING TT516"/>
    <n v="8528982"/>
    <s v="6145-60-V00-0112"/>
    <s v="CABLE, POWER, ELECTRICAL, XLPE, BLACK, 4 CORE, 95 MM²"/>
    <n v="49827"/>
    <x v="12"/>
    <d v="2023-12-19T00:00:00"/>
    <s v="CLOSE"/>
    <s v="11"/>
    <s v="MR"/>
    <n v="60"/>
    <n v="85.91"/>
    <n v="5154.6000000000004"/>
    <s v="19938"/>
    <s v="CLOSE"/>
    <d v="2023-12-23T00:00:00"/>
    <d v="2023-12-23T00:00:00"/>
    <s v="KW1-13886"/>
    <s v="52"/>
    <d v="2023-12-23T00:00:00"/>
    <s v="APPR"/>
    <d v="2023-12-23T00:00:00"/>
    <s v="Reghuraman, Karthik -Vectrus -GSD -No Export"/>
    <x v="0"/>
    <d v="2023-12-30T07:00:00"/>
    <x v="0"/>
    <d v="2023-12-30T00:00:00"/>
    <s v="60.00"/>
    <m/>
    <x v="1"/>
    <x v="1"/>
    <x v="2"/>
    <x v="0"/>
    <x v="1"/>
  </r>
  <r>
    <n v="18"/>
    <x v="8"/>
    <n v="30"/>
    <x v="17"/>
    <s v="CONSOLIDATE POWER SERVING TT516"/>
    <n v="8528982"/>
    <s v="6145-60-V00-0148"/>
    <s v="WIRE, ELECTRICAL, 1 CORE, YELLOW &amp; GREEN, 16 MM ²"/>
    <n v="49827"/>
    <x v="12"/>
    <d v="2023-12-19T00:00:00"/>
    <s v="CLOSE"/>
    <s v="10"/>
    <s v="YD"/>
    <n v="25"/>
    <n v="267.60000000000002"/>
    <n v="267.60000000000002"/>
    <s v="19938"/>
    <s v="CLOSE"/>
    <d v="2023-12-23T00:00:00"/>
    <d v="2023-12-23T00:00:00"/>
    <s v="KW1-13886"/>
    <s v="51"/>
    <d v="2023-12-23T00:00:00"/>
    <s v="APPR"/>
    <d v="2023-12-23T00:00:00"/>
    <s v="Reghuraman, Karthik -Vectrus -GSD -No Export"/>
    <x v="0"/>
    <d v="2023-12-30T07:00:00"/>
    <x v="0"/>
    <d v="2023-12-25T00:00:00"/>
    <s v="1.00"/>
    <m/>
    <x v="1"/>
    <x v="1"/>
    <x v="2"/>
    <x v="0"/>
    <x v="1"/>
  </r>
  <r>
    <n v="18"/>
    <x v="8"/>
    <n v="30"/>
    <x v="17"/>
    <s v="CONSOLIDATE POWER SERVING TT516"/>
    <n v="8528982"/>
    <s v="5940-60-V00-0016"/>
    <s v="TERMINAL, LUG, ONE HOLE, COPPER, 8.4 MM X 16 MM²"/>
    <n v="49828"/>
    <x v="12"/>
    <d v="2023-12-19T00:00:00"/>
    <s v="CLOSE"/>
    <s v="1"/>
    <s v="EA"/>
    <n v="8"/>
    <n v="1.8"/>
    <n v="14.4"/>
    <s v="19959"/>
    <s v="CLOSE"/>
    <d v="2023-12-23T00:00:00"/>
    <s v=""/>
    <s v="KW1-13877"/>
    <s v="4"/>
    <d v="2023-12-23T00:00:00"/>
    <s v="APPR"/>
    <d v="2023-12-23T00:00:00"/>
    <s v="Santhumayor, Santhosh - Vectrus - No Export"/>
    <x v="0"/>
    <d v="2024-01-10T00:00:00"/>
    <x v="0"/>
    <d v="2023-12-26T00:00:00"/>
    <s v="8.00"/>
    <m/>
    <x v="1"/>
    <x v="1"/>
    <x v="2"/>
    <x v="0"/>
    <x v="1"/>
  </r>
  <r>
    <n v="18"/>
    <x v="8"/>
    <n v="30"/>
    <x v="17"/>
    <s v="CONSOLIDATE POWER SERVING TT516"/>
    <n v="8528982"/>
    <s v="5975-60-V00-0515"/>
    <s v="STUFFING TUBE (CABLE GLAND), BRASS, BW, 50 MM"/>
    <n v="49827"/>
    <x v="12"/>
    <d v="2023-12-19T00:00:00"/>
    <s v="CLOSE"/>
    <s v="9"/>
    <s v="EA"/>
    <n v="2"/>
    <n v="29.8"/>
    <n v="59.6"/>
    <s v="19938"/>
    <s v="CLOSE"/>
    <d v="2023-12-23T00:00:00"/>
    <d v="2023-12-23T00:00:00"/>
    <s v="KW1-13886"/>
    <s v="50"/>
    <d v="2023-12-23T00:00:00"/>
    <s v="APPR"/>
    <d v="2023-12-23T00:00:00"/>
    <s v="Reghuraman, Karthik -Vectrus -GSD -No Export"/>
    <x v="0"/>
    <d v="2023-12-30T07:00:00"/>
    <x v="0"/>
    <d v="2023-12-25T00:00:00"/>
    <s v="2.00"/>
    <m/>
    <x v="1"/>
    <x v="1"/>
    <x v="2"/>
    <x v="0"/>
    <x v="1"/>
  </r>
  <r>
    <n v="18"/>
    <x v="8"/>
    <n v="30"/>
    <x v="17"/>
    <s v="CONSOLIDATE POWER SERVING TT516"/>
    <n v="8528982"/>
    <s v="5940-60-V00-0025"/>
    <s v="TERMINAL, LUG, TIN-PLATED, M12, 95MM², 3 X 24.5 X 60.5 INCHES"/>
    <n v="49827"/>
    <x v="12"/>
    <d v="2023-12-19T00:00:00"/>
    <s v="CLOSE"/>
    <s v="8"/>
    <s v="EA"/>
    <n v="8"/>
    <n v="28.84"/>
    <n v="230.72"/>
    <s v="19938"/>
    <s v="CLOSE"/>
    <d v="2023-12-23T00:00:00"/>
    <d v="2023-12-23T00:00:00"/>
    <s v="KW1-13886"/>
    <s v="49"/>
    <d v="2023-12-23T00:00:00"/>
    <s v="APPR"/>
    <d v="2023-12-23T00:00:00"/>
    <s v="Reghuraman, Karthik -Vectrus -GSD -No Export"/>
    <x v="0"/>
    <d v="2023-12-30T07:00:00"/>
    <x v="0"/>
    <d v="2023-12-25T00:00:00"/>
    <s v="8.00"/>
    <m/>
    <x v="1"/>
    <x v="1"/>
    <x v="2"/>
    <x v="0"/>
    <x v="1"/>
  </r>
  <r>
    <n v="18"/>
    <x v="8"/>
    <n v="30"/>
    <x v="17"/>
    <s v="CONSOLIDATE POWER SERVING TT516"/>
    <n v="8528982"/>
    <s v="4240-60-V00-0122"/>
    <s v="TAPE, WARNING, CAUTION BURIED ELECTRICAL CABLE BELOW, YELLOW 6 INCHES X 1000 FEET"/>
    <n v="49827"/>
    <x v="12"/>
    <d v="2023-12-19T00:00:00"/>
    <s v="CLOSE"/>
    <s v="7"/>
    <s v="RL"/>
    <n v="1"/>
    <n v="176.82"/>
    <n v="176.82"/>
    <s v="19938"/>
    <s v="CLOSE"/>
    <d v="2023-12-23T00:00:00"/>
    <d v="2023-12-23T00:00:00"/>
    <s v="KW1-13886"/>
    <s v="48"/>
    <d v="2023-12-23T00:00:00"/>
    <s v="APPR"/>
    <d v="2023-12-23T00:00:00"/>
    <s v="Reghuraman, Karthik -Vectrus -GSD -No Export"/>
    <x v="0"/>
    <d v="2023-12-30T07:00:00"/>
    <x v="0"/>
    <d v="2023-12-27T00:00:00"/>
    <s v="1.00"/>
    <m/>
    <x v="1"/>
    <x v="1"/>
    <x v="2"/>
    <x v="0"/>
    <x v="1"/>
  </r>
  <r>
    <n v="18"/>
    <x v="8"/>
    <n v="30"/>
    <x v="17"/>
    <s v="CONSOLIDATE POWER SERVING TT516"/>
    <n v="8528982"/>
    <s v="6145-60-V00-0047"/>
    <s v="WIRE, ELECTRICAL, GREEN/YELLOW, 1 CORE, 50MM ²"/>
    <n v="49844"/>
    <x v="12"/>
    <d v="2023-12-19T00:00:00"/>
    <s v="CLOSE"/>
    <s v="2"/>
    <s v="MR"/>
    <n v="60"/>
    <n v="10.3"/>
    <n v="618"/>
    <s v=""/>
    <s v=""/>
    <s v=""/>
    <s v=""/>
    <s v="KW1-13827"/>
    <s v="3"/>
    <d v="2023-12-22T00:00:00"/>
    <s v="APPR"/>
    <d v="2023-12-22T00:00:00"/>
    <s v="Reghuraman, Karthik -Vectrus -GSD -No Export"/>
    <x v="0"/>
    <d v="2023-12-30T00:00:00"/>
    <x v="0"/>
    <d v="2023-12-29T00:00:00"/>
    <s v="60.00"/>
    <m/>
    <x v="1"/>
    <x v="1"/>
    <x v="2"/>
    <x v="0"/>
    <x v="1"/>
  </r>
  <r>
    <n v="18"/>
    <x v="8"/>
    <n v="30"/>
    <x v="17"/>
    <s v="CONSOLIDATE POWER SERVING TT516"/>
    <n v="8528982"/>
    <s v="_x000a_5940-60-V00-0086"/>
    <s v="LUG, TERMINAL, ROUND TYPE, ONE-HOLE, 50MM² X 10MM"/>
    <n v="49827"/>
    <x v="12"/>
    <d v="2023-12-19T00:00:00"/>
    <s v=""/>
    <n v="6"/>
    <s v="PG"/>
    <n v="1"/>
    <n v="74.930000000000007"/>
    <n v="74.930000000000007"/>
    <s v="19938"/>
    <s v="CLOSE"/>
    <d v="2023-12-23T00:00:00"/>
    <d v="2023-12-23T00:00:00"/>
    <s v="KW1-13886"/>
    <s v="47"/>
    <d v="2023-12-23T00:00:00"/>
    <s v="APPR"/>
    <d v="2023-12-23T00:00:00"/>
    <s v="Reghuraman, Karthik -Vectrus -GSD -No Export"/>
    <x v="0"/>
    <d v="2023-12-30T00:00:00"/>
    <x v="0"/>
    <d v="2023-12-30T00:00:00"/>
    <n v="6"/>
    <m/>
    <x v="1"/>
    <x v="1"/>
    <x v="2"/>
    <x v="0"/>
    <x v="1"/>
  </r>
  <r>
    <n v="18"/>
    <x v="8"/>
    <n v="30"/>
    <x v="17"/>
    <s v="CONSOLIDATE POWER SERVING TT516"/>
    <n v="8528982"/>
    <s v="5610-60-V00-0014"/>
    <s v="SAND"/>
    <n v="49841"/>
    <x v="12"/>
    <d v="2023-12-19T00:00:00"/>
    <s v="CLOSE"/>
    <s v="1"/>
    <s v="CZ"/>
    <n v="30"/>
    <n v="41.25"/>
    <n v="1237.5"/>
    <s v="19943"/>
    <s v="CLOSE"/>
    <d v="2023-12-26T00:00:00"/>
    <d v="2023-12-21T00:00:00"/>
    <s v="KW1-13930"/>
    <s v="1"/>
    <d v="2023-12-26T00:00:00"/>
    <s v="APPR"/>
    <d v="2023-12-26T00:00:00"/>
    <s v="Reghunath, Rajesh -Vectrus -GSD -No Export"/>
    <x v="6"/>
    <d v="2024-01-06T00:00:00"/>
    <x v="0"/>
    <d v="2023-12-27T00:00:00"/>
    <s v="30.00"/>
    <s v="Catalog changed "/>
    <x v="1"/>
    <x v="1"/>
    <x v="2"/>
    <x v="0"/>
    <x v="1"/>
  </r>
  <r>
    <n v="18"/>
    <x v="8"/>
    <n v="30"/>
    <x v="17"/>
    <s v="CONSOLIDATE POWER SERVING TT516"/>
    <n v="8528982"/>
    <s v="5620-60-V00-0006"/>
    <s v="CONCRETE MASONRY UNIT, SOLID, 15 X 15 X 15 INCHES"/>
    <n v="49842"/>
    <x v="12"/>
    <d v="2023-12-19T00:00:00"/>
    <s v="CLOSE"/>
    <s v="1"/>
    <s v="EA"/>
    <n v="4"/>
    <n v="102.27"/>
    <n v="409.08"/>
    <s v="19939"/>
    <s v="CLOSE"/>
    <d v="2024-01-13T00:00:00"/>
    <d v="2023-12-23T00:00:00"/>
    <s v="KW1-13992"/>
    <s v="7"/>
    <d v="2023-12-29T00:00:00"/>
    <s v="APPR"/>
    <d v="2024-01-03T00:00:00"/>
    <s v="Reghuraman, Karthik -Vectrus -GSD -No Export"/>
    <x v="1"/>
    <d v="2024-01-06T07:00:00"/>
    <x v="0"/>
    <d v="2024-01-13T00:00:00"/>
    <s v="4.00"/>
    <m/>
    <x v="1"/>
    <x v="1"/>
    <x v="2"/>
    <x v="0"/>
    <x v="1"/>
  </r>
  <r>
    <n v="18"/>
    <x v="8"/>
    <n v="30"/>
    <x v="17"/>
    <s v="CONSOLIDATE POWER SERVING TT516"/>
    <n v="8528982"/>
    <s v="5306-60-V00-0005"/>
    <s v="f"/>
    <n v="49827"/>
    <x v="12"/>
    <d v="2023-12-19T00:00:00"/>
    <s v="CLOSE"/>
    <s v="5"/>
    <s v="EA"/>
    <n v="10"/>
    <n v="3.33"/>
    <n v="33.299999999999997"/>
    <s v="19938"/>
    <s v="CLOSE"/>
    <d v="2023-12-23T00:00:00"/>
    <d v="2023-12-23T00:00:00"/>
    <s v="KW1-13886"/>
    <s v="46"/>
    <d v="2023-12-23T00:00:00"/>
    <s v="APPR"/>
    <d v="2023-12-23T00:00:00"/>
    <s v="Reghuraman, Karthik -Vectrus -GSD -No Export"/>
    <x v="0"/>
    <d v="2023-12-30T07:00:00"/>
    <x v="0"/>
    <d v="2023-12-27T00:00:00"/>
    <s v="10.00"/>
    <m/>
    <x v="1"/>
    <x v="1"/>
    <x v="2"/>
    <x v="0"/>
    <x v="1"/>
  </r>
  <r>
    <n v="18"/>
    <x v="8"/>
    <n v="30"/>
    <x v="17"/>
    <s v="CONSOLIDATE POWER SERVING TT516"/>
    <n v="8528982"/>
    <s v="5975-60-V00-0521"/>
    <s v="CLAMP, GROUNDING, 5/8 INCH"/>
    <n v="49827"/>
    <x v="12"/>
    <d v="2023-12-19T00:00:00"/>
    <s v="CLOSE"/>
    <s v="4"/>
    <s v="EA"/>
    <n v="10"/>
    <n v="24.98"/>
    <n v="249.8"/>
    <s v="19938"/>
    <s v="CLOSE"/>
    <d v="2023-12-23T00:00:00"/>
    <d v="2023-12-23T00:00:00"/>
    <s v="KW1-13886"/>
    <s v="45"/>
    <d v="2023-12-23T00:00:00"/>
    <s v="APPR"/>
    <d v="2023-12-23T00:00:00"/>
    <s v="Reghuraman, Karthik -Vectrus -GSD -No Export"/>
    <x v="0"/>
    <d v="2023-12-30T07:00:00"/>
    <x v="0"/>
    <d v="2023-12-25T00:00:00"/>
    <s v="10.00"/>
    <m/>
    <x v="1"/>
    <x v="1"/>
    <x v="2"/>
    <x v="0"/>
    <x v="1"/>
  </r>
  <r>
    <n v="18"/>
    <x v="8"/>
    <n v="30"/>
    <x v="17"/>
    <s v="CONSOLIDATE POWER SERVING TT516"/>
    <n v="8528982"/>
    <s v="5970-01-013-9369"/>
    <s v="TAPE, INSULATION ELECTRICAL, 3M, 792&quot;, RED"/>
    <n v="49843"/>
    <x v="12"/>
    <d v="2023-12-19T00:00:00"/>
    <s v="CLOSE"/>
    <s v="2"/>
    <s v="RO"/>
    <n v="1"/>
    <n v="11.2"/>
    <n v="11.2"/>
    <s v="19959"/>
    <s v="CLOSE"/>
    <d v="2023-12-23T00:00:00"/>
    <s v=""/>
    <s v="KW1-13877"/>
    <s v="7"/>
    <d v="2023-12-23T00:00:00"/>
    <s v="APPR"/>
    <d v="2023-12-23T00:00:00"/>
    <s v="Santhumayor, Santhosh - Vectrus - No Export"/>
    <x v="0"/>
    <d v="2024-01-10T00:00:00"/>
    <x v="0"/>
    <d v="2023-12-26T00:00:00"/>
    <s v="1.00"/>
    <m/>
    <x v="1"/>
    <x v="1"/>
    <x v="2"/>
    <x v="0"/>
    <x v="1"/>
  </r>
  <r>
    <n v="18"/>
    <x v="8"/>
    <n v="30"/>
    <x v="17"/>
    <s v="CONSOLIDATE POWER SERVING TT516"/>
    <n v="8528982"/>
    <s v="5970-01-174-5651"/>
    <s v="TAPE, INSULATION ELECTRICAL, 3M, 792&quot;, YELLOW"/>
    <n v="49827"/>
    <x v="12"/>
    <d v="2023-12-19T00:00:00"/>
    <s v="CLOSE"/>
    <s v="3"/>
    <s v="RO"/>
    <n v="1"/>
    <n v="10.1"/>
    <n v="10.1"/>
    <s v="19938"/>
    <s v="CLOSE"/>
    <d v="2023-12-23T00:00:00"/>
    <d v="2023-12-23T00:00:00"/>
    <s v="KW1-13886"/>
    <s v="44"/>
    <d v="2023-12-23T00:00:00"/>
    <s v="APPR"/>
    <d v="2023-12-23T00:00:00"/>
    <s v="Reghuraman, Karthik -Vectrus -GSD -No Export"/>
    <x v="0"/>
    <d v="2023-12-30T07:00:00"/>
    <x v="0"/>
    <d v="2023-12-25T00:00:00"/>
    <s v="1.00"/>
    <m/>
    <x v="1"/>
    <x v="1"/>
    <x v="2"/>
    <x v="0"/>
    <x v="1"/>
  </r>
  <r>
    <n v="18"/>
    <x v="8"/>
    <n v="30"/>
    <x v="17"/>
    <s v="CONSOLIDATE POWER SERVING TT516"/>
    <n v="8528982"/>
    <s v="5970-01-015-5060"/>
    <s v="TAPE, INSULATION ELECTRICAL, 3M, 792&quot;, BLUE"/>
    <n v="49843"/>
    <x v="12"/>
    <d v="2023-12-19T00:00:00"/>
    <s v="CLOSE"/>
    <s v="1"/>
    <s v="RO"/>
    <n v="1"/>
    <n v="10.23"/>
    <n v="10.23"/>
    <s v="19959"/>
    <s v="CLOSE"/>
    <d v="2023-12-23T00:00:00"/>
    <s v=""/>
    <s v="KW1-13877"/>
    <s v="6"/>
    <d v="2023-12-23T00:00:00"/>
    <s v="APPR"/>
    <d v="2023-12-23T00:00:00"/>
    <s v="Santhumayor, Santhosh - Vectrus - No Export"/>
    <x v="0"/>
    <d v="2024-01-10T00:00:00"/>
    <x v="0"/>
    <d v="2023-12-26T00:00:00"/>
    <s v="1.00"/>
    <m/>
    <x v="1"/>
    <x v="1"/>
    <x v="2"/>
    <x v="0"/>
    <x v="1"/>
  </r>
  <r>
    <n v="18"/>
    <x v="8"/>
    <n v="30"/>
    <x v="17"/>
    <s v="CONSOLIDATE POWER SERVING TT516"/>
    <n v="8528982"/>
    <s v="5970-00-685-9059"/>
    <s v="TAPE, INSULATION ELECTRICAL, 3M, 792&quot;, BLOCK"/>
    <n v="49844"/>
    <x v="12"/>
    <d v="2023-12-19T00:00:00"/>
    <s v="CLOSE"/>
    <s v="1"/>
    <s v="RO"/>
    <n v="1"/>
    <n v="39.58"/>
    <n v="39.58"/>
    <s v=""/>
    <s v=""/>
    <s v=""/>
    <s v=""/>
    <s v="KW1-13827"/>
    <s v="2"/>
    <d v="2023-12-22T00:00:00"/>
    <s v="APPR"/>
    <d v="2023-12-22T00:00:00"/>
    <s v="Reghuraman, Karthik -Vectrus -GSD -No Export"/>
    <x v="0"/>
    <d v="2023-12-30T00:00:00"/>
    <x v="0"/>
    <d v="2023-12-26T00:00:00"/>
    <s v="1.00"/>
    <m/>
    <x v="1"/>
    <x v="1"/>
    <x v="2"/>
    <x v="0"/>
    <x v="1"/>
  </r>
  <r>
    <n v="18"/>
    <x v="8"/>
    <n v="30"/>
    <x v="17"/>
    <s v="CONSOLIDATE POWER SERVING TT516"/>
    <n v="8528982"/>
    <s v="5970-60-V00-0032"/>
    <s v="TAPE, INSULATION ELECTRICAL, 3M, 792&quot;, YELLOW &amp; GREEN"/>
    <n v="49827"/>
    <x v="12"/>
    <d v="2023-12-19T00:00:00"/>
    <s v="CLOSE"/>
    <s v="2"/>
    <s v="RO"/>
    <n v="1"/>
    <n v="16.98"/>
    <n v="16.98"/>
    <s v="19938"/>
    <s v="CLOSE"/>
    <d v="2023-12-23T00:00:00"/>
    <d v="2023-12-23T00:00:00"/>
    <s v="KW1-13886"/>
    <s v="43"/>
    <d v="2023-12-23T00:00:00"/>
    <s v="APPR"/>
    <d v="2023-12-23T00:00:00"/>
    <s v="Reghuraman, Karthik -Vectrus -GSD -No Export"/>
    <x v="0"/>
    <d v="2023-12-30T07:00:00"/>
    <x v="0"/>
    <d v="2023-12-25T00:00:00"/>
    <s v="1.00"/>
    <m/>
    <x v="1"/>
    <x v="1"/>
    <x v="2"/>
    <x v="0"/>
    <x v="1"/>
  </r>
  <r>
    <n v="18"/>
    <x v="8"/>
    <n v="30"/>
    <x v="17"/>
    <s v="CONSOLIDATE POWER SERVING TT516"/>
    <n v="8528982"/>
    <s v="5975-60-V00-0504"/>
    <s v="UNION, ELECTRICAL CONDUIT, NYLON POLYAMIDE, WHITE, 5-10 MM"/>
    <n v="49827"/>
    <x v="12"/>
    <d v="2023-12-19T00:00:00"/>
    <s v="CLOSE"/>
    <s v="1"/>
    <s v="EA"/>
    <n v="5"/>
    <n v="3.33"/>
    <n v="16.649999999999999"/>
    <s v="19938"/>
    <s v="CLOSE"/>
    <d v="2023-12-23T00:00:00"/>
    <d v="2023-12-23T00:00:00"/>
    <s v="KW1-13886"/>
    <s v="42"/>
    <d v="2023-12-23T00:00:00"/>
    <s v="APPR"/>
    <d v="2023-12-23T00:00:00"/>
    <s v="Reghuraman, Karthik -Vectrus -GSD -No Export"/>
    <x v="0"/>
    <d v="2023-12-30T07:00:00"/>
    <x v="0"/>
    <d v="2023-12-25T00:00:00"/>
    <s v="5.00"/>
    <m/>
    <x v="1"/>
    <x v="1"/>
    <x v="2"/>
    <x v="0"/>
    <x v="1"/>
  </r>
  <r>
    <n v="18"/>
    <x v="8"/>
    <m/>
    <x v="17"/>
    <s v="CONSOLIDATE POWER SERVING TT516"/>
    <n v="8528982"/>
    <s v="5975-60-V00-0498"/>
    <s v="_x0009_SPLICING KIT, CABLE JOINT, 25MM"/>
    <m/>
    <x v="13"/>
    <s v=""/>
    <s v=""/>
    <s v=""/>
    <s v="EA"/>
    <n v="0"/>
    <s v=""/>
    <s v=""/>
    <s v=""/>
    <s v=""/>
    <s v=""/>
    <s v=""/>
    <s v=""/>
    <s v=""/>
    <s v=""/>
    <s v=""/>
    <s v=""/>
    <s v=""/>
    <x v="2"/>
    <s v=""/>
    <x v="1"/>
    <s v=""/>
    <s v=""/>
    <s v=" Not Required"/>
    <x v="1"/>
    <x v="1"/>
    <x v="2"/>
    <x v="0"/>
    <x v="1"/>
  </r>
  <r>
    <n v="18"/>
    <x v="8"/>
    <n v="30"/>
    <x v="17"/>
    <s v="CONSOLIDATE POWER SERVING TT516"/>
    <n v="8528982"/>
    <s v="5975-60-V00-0395"/>
    <s v="STRAP, TIE DOWN, WHITE, 12 INCHES"/>
    <n v="49845"/>
    <x v="12"/>
    <d v="2023-12-19T00:00:00"/>
    <s v="CLOSE"/>
    <s v="1"/>
    <s v="PG"/>
    <n v="1"/>
    <n v="12.38"/>
    <n v="12.38"/>
    <s v="19986"/>
    <s v="SENT"/>
    <d v="2023-12-27T00:00:00"/>
    <d v="2023-12-24T00:00:00"/>
    <s v="KW1-13963"/>
    <s v="1"/>
    <d v="2023-12-27T00:00:00"/>
    <s v="APPR"/>
    <d v="2023-12-27T00:00:00"/>
    <s v="Santhumayor, Santhosh - Vectrus - No Export"/>
    <x v="4"/>
    <d v="2024-01-10T00:00:00"/>
    <x v="0"/>
    <d v="2024-01-02T00:00:00"/>
    <s v="1.00"/>
    <m/>
    <x v="1"/>
    <x v="1"/>
    <x v="2"/>
    <x v="0"/>
    <x v="1"/>
  </r>
  <r>
    <n v="18"/>
    <x v="8"/>
    <m/>
    <x v="17"/>
    <s v="CONSOLIDATE POWER SERVING TT516"/>
    <n v="8528982"/>
    <s v="5940-60-V00-0091"/>
    <s v="SPLICE, CONDUCTOR, BUTT, STANDARD BARREL, COPPER, BLUE, 16 MM"/>
    <m/>
    <x v="13"/>
    <s v=""/>
    <s v=""/>
    <s v=""/>
    <s v="PG"/>
    <n v="0"/>
    <s v=""/>
    <s v=""/>
    <s v=""/>
    <s v=""/>
    <s v=""/>
    <s v=""/>
    <s v=""/>
    <s v=""/>
    <s v=""/>
    <s v=""/>
    <s v=""/>
    <s v=""/>
    <x v="2"/>
    <s v=""/>
    <x v="1"/>
    <s v=""/>
    <s v=""/>
    <s v=" Not Required"/>
    <x v="1"/>
    <x v="1"/>
    <x v="2"/>
    <x v="0"/>
    <x v="1"/>
  </r>
  <r>
    <n v="19"/>
    <x v="9"/>
    <n v="30"/>
    <x v="18"/>
    <s v="Service HVAC_x000a_Units Z1_x000a_B1999"/>
    <n v="8236954"/>
    <s v="4130-60-V00-0484"/>
    <s v="FILTER ELEMENT, AIR CONDITIONING, WASHABLE, ALUMINUM, 19.5 X 19.5 X 1.75 INCHES"/>
    <n v="50183"/>
    <x v="14"/>
    <d v="2023-12-23T00:00:00"/>
    <s v="CLOSE"/>
    <n v="1"/>
    <s v="EA"/>
    <n v="4"/>
    <n v="60.21"/>
    <n v="240.84"/>
    <s v="20126"/>
    <s v="SENT"/>
    <d v="2024-01-11T00:00:00"/>
    <d v="2024-01-05T00:00:00"/>
    <s v="KW1-14093"/>
    <s v="1"/>
    <d v="2024-01-07T00:00:00"/>
    <s v="APPR"/>
    <d v="2024-01-07T00:00:00"/>
    <s v="Santhumayor, Santhosh - Vectrus - No Export"/>
    <x v="8"/>
    <d v="2024-01-25T00:00:00"/>
    <x v="0"/>
    <d v="2024-01-16T00:00:00"/>
    <s v="4.00"/>
    <m/>
    <x v="1"/>
    <x v="1"/>
    <x v="2"/>
    <x v="0"/>
    <x v="1"/>
  </r>
  <r>
    <n v="20"/>
    <x v="9"/>
    <n v="30"/>
    <x v="19"/>
    <s v="Repair Floor_x000a_Z5 TT507"/>
    <n v="8562496"/>
    <s v="8135-60-V00-0003"/>
    <s v="PLASTIC SHEET, POLYETHYLENE, CLEAR, 6 MIL, 32 X 100 FEET"/>
    <n v="50298"/>
    <x v="15"/>
    <d v="2023-12-23T00:00:00"/>
    <s v="CLOSE"/>
    <s v="1"/>
    <s v="RO"/>
    <n v="1"/>
    <n v="442.89"/>
    <n v="442.89"/>
    <s v="20210"/>
    <s v="SENT"/>
    <d v="2024-01-09T00:00:00"/>
    <s v=""/>
    <s v="KW1-14124"/>
    <s v="11"/>
    <d v="2024-01-09T00:00:00"/>
    <s v="APPR"/>
    <d v="2024-01-10T00:00:00"/>
    <s v="Santhumayor, Santhosh - Vectrus - No Export"/>
    <x v="4"/>
    <d v="2024-01-31T00:00:00"/>
    <x v="0"/>
    <d v="2024-01-14T00:00:00"/>
    <s v="1.00"/>
    <m/>
    <x v="1"/>
    <x v="1"/>
    <x v="2"/>
    <x v="0"/>
    <x v="1"/>
  </r>
  <r>
    <n v="20"/>
    <x v="9"/>
    <n v="30"/>
    <x v="19"/>
    <s v="Repair Floor_x000a_Z5 TT507"/>
    <n v="8562496"/>
    <s v="5510-60-V00-0004"/>
    <s v="LUMBER, SOFTWOOD, DIMENSION, 4 X 4 INCHES X 13 FEET"/>
    <n v="50300"/>
    <x v="15"/>
    <d v="2023-12-23T00:00:00"/>
    <s v="CLOSE"/>
    <s v="2"/>
    <s v="EA"/>
    <n v="60"/>
    <n v="37.46"/>
    <n v="2247.6"/>
    <s v="20018"/>
    <s v="CLOSE"/>
    <d v="2023-12-26T00:00:00"/>
    <s v=""/>
    <s v="KW1-13937"/>
    <s v="2"/>
    <d v="2023-12-26T00:00:00"/>
    <s v="APPR"/>
    <d v="2023-12-27T00:00:00"/>
    <s v="Santhumayor, Santhosh - Vectrus - No Export"/>
    <x v="4"/>
    <d v="2024-02-06T00:00:00"/>
    <x v="0"/>
    <d v="2023-12-30T00:00:00"/>
    <s v="60.00"/>
    <m/>
    <x v="1"/>
    <x v="1"/>
    <x v="2"/>
    <x v="0"/>
    <x v="1"/>
  </r>
  <r>
    <n v="20"/>
    <x v="9"/>
    <n v="30"/>
    <x v="19"/>
    <s v="Repair Floor_x000a_Z5 TT507"/>
    <n v="8562496"/>
    <s v="5510-01-433-1244"/>
    <s v="LUMBER, SMOOTH THREATED, 4 INCH X 16 FEET"/>
    <n v="50525"/>
    <x v="15"/>
    <d v="2023-12-25T00:00:00"/>
    <s v="CLOSE"/>
    <s v="1"/>
    <s v="EA"/>
    <n v="10"/>
    <n v="30.36"/>
    <n v="303.60000000000002"/>
    <s v="20260"/>
    <s v="CLOSE"/>
    <d v="2024-01-15T00:00:00"/>
    <d v="2024-01-13T00:00:00"/>
    <s v="KW1-14244"/>
    <s v="29"/>
    <d v="2024-01-17T00:00:00"/>
    <s v="APPR"/>
    <d v="2024-01-17T00:00:00"/>
    <s v="Reghuraman, Karthik -Vectrus -GSD -No Export"/>
    <x v="4"/>
    <d v="2024-01-22T00:00:00"/>
    <x v="0"/>
    <d v="2024-01-20T00:00:00"/>
    <s v="10.00"/>
    <m/>
    <x v="1"/>
    <x v="1"/>
    <x v="2"/>
    <x v="0"/>
    <x v="1"/>
  </r>
  <r>
    <n v="20"/>
    <x v="9"/>
    <n v="30"/>
    <x v="19"/>
    <s v="Repair Floor_x000a_Z5 TT507"/>
    <n v="8562496"/>
    <s v="5530-00-618-8073"/>
    <s v="PLYWOOD, CONSTRUCTION, 3/4 INCH X 4 X 8 FEET"/>
    <n v="50299"/>
    <x v="15"/>
    <d v="2023-12-23T00:00:00"/>
    <s v="CLOSE"/>
    <s v="2"/>
    <s v="SH"/>
    <n v="30"/>
    <n v="47.45"/>
    <n v="1423.5"/>
    <s v="20123"/>
    <s v="CLOSE"/>
    <d v="2024-01-04T00:00:00"/>
    <s v=""/>
    <s v="KW1-14040"/>
    <s v="1"/>
    <d v="2024-01-04T00:00:00"/>
    <s v="APPR"/>
    <d v="2024-01-04T00:00:00"/>
    <s v="Santhumayor, Santhosh - Vectrus - No Export"/>
    <x v="4"/>
    <d v="2024-01-15T00:00:00"/>
    <x v="0"/>
    <d v="2024-01-07T00:00:00"/>
    <s v="30.00"/>
    <m/>
    <x v="1"/>
    <x v="1"/>
    <x v="2"/>
    <x v="0"/>
    <x v="1"/>
  </r>
  <r>
    <n v="20"/>
    <x v="9"/>
    <n v="30"/>
    <x v="19"/>
    <s v="Repair Floor_x000a_Z5 TT507"/>
    <n v="8562496"/>
    <s v="5530-60-V00-0010"/>
    <s v="PLYWOOD, CONSTRUCTION, BLACK, 3/4 INCH X 4 X 8 FEET"/>
    <n v="50299"/>
    <x v="15"/>
    <d v="2023-12-23T00:00:00"/>
    <s v="CLOSE"/>
    <s v="1"/>
    <s v="f"/>
    <n v="25"/>
    <n v="61.61"/>
    <n v="1540.25"/>
    <s v="20102"/>
    <s v="CLOSE"/>
    <d v="2024-01-07T00:00:00"/>
    <d v="2024-01-04T00:00:00"/>
    <s v="KW1-14079"/>
    <s v="10"/>
    <d v="2024-01-07T00:00:00"/>
    <s v="APPR"/>
    <d v="2024-01-07T00:00:00"/>
    <s v="Santhumayor, Santhosh - Vectrus - No Export"/>
    <x v="4"/>
    <d v="2024-01-21T00:00:00"/>
    <x v="0"/>
    <d v="2024-01-11T00:00:00"/>
    <s v="25.00"/>
    <m/>
    <x v="1"/>
    <x v="1"/>
    <x v="2"/>
    <x v="0"/>
    <x v="1"/>
  </r>
  <r>
    <n v="20"/>
    <x v="9"/>
    <n v="30"/>
    <x v="19"/>
    <s v="Repair Floor_x000a_Z5 TT507"/>
    <n v="8562496"/>
    <s v="5305-60-V00-0147"/>
    <s v="SCREW, PHILLIPS, BUGLE HEAD, STEEL, #7 X 2 INCHES"/>
    <n v="50302"/>
    <x v="15"/>
    <d v="2023-12-23T00:00:00"/>
    <s v="CLOSE"/>
    <s v="1"/>
    <s v="BX"/>
    <n v="4"/>
    <n v="29.7"/>
    <n v="118.8"/>
    <s v="20206"/>
    <s v="CLOSE"/>
    <d v="2024-02-17T00:00:00"/>
    <d v="2024-01-10T00:00:00"/>
    <s v="KW1-14188"/>
    <s v="10"/>
    <d v="2024-01-13T00:00:00"/>
    <s v="APPR"/>
    <d v="2024-01-13T00:00:00"/>
    <s v="Santhumayor, Santhosh - Vectrus - No Export"/>
    <x v="0"/>
    <d v="2024-01-20T00:00:00"/>
    <x v="0"/>
    <d v="2024-01-17T00:00:00"/>
    <s v="4.00"/>
    <m/>
    <x v="1"/>
    <x v="1"/>
    <x v="2"/>
    <x v="0"/>
    <x v="1"/>
  </r>
  <r>
    <n v="20"/>
    <x v="9"/>
    <n v="30"/>
    <x v="19"/>
    <s v="Repair Floor_x000a_Z5 TT507"/>
    <n v="8562496"/>
    <s v="5305-60-V00-0169 "/>
    <s v="SCREW, PHILLIPS, BUGLE HEAD, STEEL, #8 X 3 INCHES"/>
    <n v="50300"/>
    <x v="15"/>
    <d v="2023-12-23T00:00:00"/>
    <s v="CLOSE"/>
    <s v="1"/>
    <s v="BX"/>
    <n v="3"/>
    <n v="30.97"/>
    <n v="92.91"/>
    <s v="20018"/>
    <s v="CLOSE"/>
    <d v="2023-12-26T00:00:00"/>
    <s v=""/>
    <s v="KW1-13937"/>
    <s v="1"/>
    <d v="2023-12-26T00:00:00"/>
    <s v="APPR"/>
    <d v="2023-12-27T00:00:00"/>
    <s v="Santhumayor, Santhosh - Vectrus - No Export"/>
    <x v="4"/>
    <d v="2024-01-20T00:00:00"/>
    <x v="0"/>
    <d v="2023-12-30T00:00:00"/>
    <s v="3.00"/>
    <m/>
    <x v="1"/>
    <x v="1"/>
    <x v="2"/>
    <x v="0"/>
    <x v="1"/>
  </r>
  <r>
    <n v="20"/>
    <x v="9"/>
    <n v="30"/>
    <x v="19"/>
    <s v="Repair Floor_x000a_Z5 TT507"/>
    <n v="8562496"/>
    <s v="5510-01-433-1244"/>
    <s v="LUMBER, SOFTWOOD, 2 X 4 INCHES X 16 FEET"/>
    <n v="50607"/>
    <x v="15"/>
    <d v="2023-12-26T00:00:00"/>
    <s v="CLOSE"/>
    <n v="1"/>
    <s v="EA"/>
    <n v="6"/>
    <n v="30.55"/>
    <n v="183.3"/>
    <s v="20260"/>
    <s v="CLOSE"/>
    <d v="2024-01-15T00:00:00"/>
    <d v="2024-01-13T00:00:00"/>
    <s v="KW1-14244"/>
    <s v="34"/>
    <d v="2024-01-17T00:00:00"/>
    <s v="APPR"/>
    <d v="2024-01-17T00:00:00"/>
    <s v="Reghuraman, Karthik -Vectrus -GSD -No Export"/>
    <x v="4"/>
    <d v="2024-01-22T00:00:00"/>
    <x v="0"/>
    <d v="2024-01-20T00:00:00"/>
    <s v="6.00"/>
    <m/>
    <x v="1"/>
    <x v="1"/>
    <x v="2"/>
    <x v="0"/>
    <x v="1"/>
  </r>
  <r>
    <n v="20"/>
    <x v="9"/>
    <n v="30"/>
    <x v="19"/>
    <s v="Repair Floor_x000a_Z5 TT507"/>
    <n v="8562496"/>
    <s v="5530-00-129-7777"/>
    <s v="PLYWOOD, CONSTRUCTION, EXTERIOR, 1/2 INCH X 8 X 4 FEET"/>
    <n v="50301"/>
    <x v="15"/>
    <d v="2023-12-23T00:00:00"/>
    <s v="CLOSE"/>
    <s v="1"/>
    <s v="EA"/>
    <n v="2"/>
    <n v="36.4"/>
    <n v="72.8"/>
    <s v="20206"/>
    <s v="CLOSE"/>
    <d v="2024-02-17T00:00:00"/>
    <d v="2024-01-10T00:00:00"/>
    <s v="KW1-14188"/>
    <s v="14"/>
    <d v="2024-01-13T00:00:00"/>
    <s v="APPR"/>
    <d v="2024-01-13T00:00:00"/>
    <s v="Santhumayor, Santhosh - Vectrus - No Export"/>
    <x v="0"/>
    <d v="2024-01-26T00:00:00"/>
    <x v="0"/>
    <d v="2024-01-17T00:00:00"/>
    <s v="2.00"/>
    <m/>
    <x v="1"/>
    <x v="1"/>
    <x v="2"/>
    <x v="0"/>
    <x v="1"/>
  </r>
  <r>
    <n v="21"/>
    <x v="9"/>
    <n v="30"/>
    <x v="20"/>
    <s v="Repair Floor Ceiling Z4 Pad9 B92"/>
    <n v="8674622"/>
    <s v="5530-00-618-8073"/>
    <s v="PLYWOOD, CONSTRUCTION, 3/4 INCH X 4 X 8 FEET"/>
    <n v="50426"/>
    <x v="15"/>
    <d v="2023-12-24T00:00:00"/>
    <s v="CLOSE"/>
    <s v="3"/>
    <s v="SH"/>
    <n v="25"/>
    <n v="46.4"/>
    <n v="1160"/>
    <s v="20260"/>
    <s v="CLOSE"/>
    <d v="2024-01-15T00:00:00"/>
    <d v="2024-01-13T00:00:00"/>
    <s v="KW1-14244"/>
    <s v="15"/>
    <d v="2024-01-17T00:00:00"/>
    <s v="APPR"/>
    <d v="2024-01-17T00:00:00"/>
    <s v="Reghuraman, Karthik -Vectrus -GSD -No Export"/>
    <x v="4"/>
    <d v="2024-01-22T00:00:00"/>
    <x v="0"/>
    <d v="2024-01-20T00:00:00"/>
    <s v="25.00"/>
    <m/>
    <x v="1"/>
    <x v="1"/>
    <x v="2"/>
    <x v="0"/>
    <x v="1"/>
  </r>
  <r>
    <n v="21"/>
    <x v="9"/>
    <n v="30"/>
    <x v="20"/>
    <s v="Repair Floor Ceiling Z4 Pad9 B92"/>
    <n v="8674622"/>
    <s v="5510-01-433-1244"/>
    <s v="LUMBER, SMOOTH THREATED, 4 INCH X 16 FEET"/>
    <n v="50424"/>
    <x v="15"/>
    <d v="2023-12-24T00:00:00"/>
    <s v="CLOSE"/>
    <s v="1"/>
    <s v="EA"/>
    <n v="10"/>
    <n v="29.97"/>
    <n v="299.7"/>
    <s v="20210"/>
    <s v="SENT"/>
    <d v="2024-01-09T00:00:00"/>
    <s v=""/>
    <s v="KW1-14124"/>
    <s v="29"/>
    <d v="2024-01-09T00:00:00"/>
    <s v="APPR"/>
    <d v="2024-01-10T00:00:00"/>
    <s v="Santhumayor, Santhosh - Vectrus - No Export"/>
    <x v="4"/>
    <d v="2024-01-23T00:00:00"/>
    <x v="0"/>
    <d v="2024-01-14T00:00:00"/>
    <s v="10.00"/>
    <m/>
    <x v="1"/>
    <x v="1"/>
    <x v="2"/>
    <x v="0"/>
    <x v="1"/>
  </r>
  <r>
    <n v="21"/>
    <x v="9"/>
    <n v="30"/>
    <x v="20"/>
    <s v="Repair Floor Ceiling Z4 Pad9 B92"/>
    <n v="8674622"/>
    <s v="5510-60-V00-0004"/>
    <s v="LUMBER, SOFTWOOD, DIMENSION, 4 X 4 INCHES X 13 FEET"/>
    <n v="50427"/>
    <x v="15"/>
    <d v="2023-12-24T00:00:00"/>
    <s v="CLOSE"/>
    <s v="3"/>
    <s v="EA"/>
    <n v="10"/>
    <n v="36.630000000000003"/>
    <n v="366.3"/>
    <s v="20260"/>
    <s v="CLOSE"/>
    <d v="2024-01-15T00:00:00"/>
    <d v="2024-01-13T00:00:00"/>
    <s v="KW1-14244"/>
    <s v="18"/>
    <d v="2024-01-17T00:00:00"/>
    <s v="APPR"/>
    <d v="2024-01-17T00:00:00"/>
    <s v="Reghuraman, Karthik -Vectrus -GSD -No Export"/>
    <x v="4"/>
    <d v="2024-01-22T00:00:00"/>
    <x v="0"/>
    <d v="2024-01-20T00:00:00"/>
    <s v="10.00"/>
    <m/>
    <x v="1"/>
    <x v="1"/>
    <x v="2"/>
    <x v="0"/>
    <x v="1"/>
  </r>
  <r>
    <n v="21"/>
    <x v="9"/>
    <n v="30"/>
    <x v="20"/>
    <s v="Repair Floor Ceiling Z4 Pad9 B92"/>
    <n v="8674622"/>
    <s v="5510-01-433-1371"/>
    <s v="LUMBER, SOFTWOOD, 2 X 6 INCHES X 16 FEET"/>
    <n v="50421"/>
    <x v="15"/>
    <d v="2024-01-13T00:00:00"/>
    <s v="CLOSE"/>
    <s v="1"/>
    <s v="EA"/>
    <n v="25"/>
    <n v="17.75"/>
    <n v="443.75"/>
    <s v="20334"/>
    <s v="CLOSE"/>
    <d v="2024-01-13T00:00:00"/>
    <d v="2024-01-10T00:00:00"/>
    <s v="KW1-14211"/>
    <s v="1"/>
    <d v="2024-01-13T00:00:00"/>
    <s v="CLOSE"/>
    <d v="2024-01-30T00:00:00"/>
    <s v="Santhumayor, Santhosh - Vectrus - No Export"/>
    <x v="0"/>
    <d v="2024-01-31T00:00:00"/>
    <x v="0"/>
    <d v="2024-01-24T00:00:00"/>
    <s v="25.00"/>
    <m/>
    <x v="1"/>
    <x v="1"/>
    <x v="2"/>
    <x v="0"/>
    <x v="1"/>
  </r>
  <r>
    <n v="21"/>
    <x v="9"/>
    <n v="30"/>
    <x v="20"/>
    <s v="Repair Floor Ceiling Z4 Pad9 B92"/>
    <n v="8674622"/>
    <s v="5305-60-V00-0147"/>
    <s v="SCREW, PHILLIPS, BUGLE HEAD, STEEL, #7 X 2 INCHES"/>
    <n v="50430"/>
    <x v="15"/>
    <d v="2023-12-24T00:00:00"/>
    <s v="CLOSE"/>
    <s v="1"/>
    <s v="BX"/>
    <n v="1"/>
    <n v="29.7"/>
    <n v="29.7"/>
    <s v="20206"/>
    <s v="CLOSE"/>
    <d v="2024-02-17T00:00:00"/>
    <d v="2024-01-10T00:00:00"/>
    <s v="KW1-14188"/>
    <s v="36"/>
    <d v="2024-01-13T00:00:00"/>
    <s v="APPR"/>
    <d v="2024-01-13T00:00:00"/>
    <s v="Santhumayor, Santhosh - Vectrus - No Export"/>
    <x v="0"/>
    <d v="2024-01-26T00:00:00"/>
    <x v="0"/>
    <d v="2024-01-17T00:00:00"/>
    <s v="1.00"/>
    <m/>
    <x v="1"/>
    <x v="1"/>
    <x v="2"/>
    <x v="0"/>
    <x v="1"/>
  </r>
  <r>
    <n v="21"/>
    <x v="9"/>
    <n v="30"/>
    <x v="20"/>
    <s v="Repair Floor Ceiling Z4 Pad9 B92"/>
    <n v="8674622"/>
    <s v="5305-60-V00-0151"/>
    <s v="SCREW, DRYWALL, BUGLE HEAD, PHILLIPS, COARSE THREAD, #10 X 3-1/2 INCHES"/>
    <n v="50426"/>
    <x v="15"/>
    <d v="2023-12-24T00:00:00"/>
    <s v="CLOSE"/>
    <s v="2"/>
    <s v="BX"/>
    <n v="1"/>
    <n v="65.12"/>
    <n v="65.12"/>
    <s v="20260"/>
    <s v="CLOSE"/>
    <d v="2024-01-15T00:00:00"/>
    <d v="2024-01-13T00:00:00"/>
    <s v="KW1-14244"/>
    <s v="14"/>
    <d v="2024-01-17T00:00:00"/>
    <s v="APPR"/>
    <d v="2024-01-17T00:00:00"/>
    <s v="Reghuraman, Karthik -Vectrus -GSD -No Export"/>
    <x v="4"/>
    <d v="2024-01-22T00:00:00"/>
    <x v="0"/>
    <d v="2024-01-20T00:00:00"/>
    <s v="1.00"/>
    <m/>
    <x v="1"/>
    <x v="1"/>
    <x v="2"/>
    <x v="0"/>
    <x v="1"/>
  </r>
  <r>
    <n v="21"/>
    <x v="9"/>
    <n v="30"/>
    <x v="20"/>
    <s v="Repair Floor Ceiling Z4 Pad9 B92"/>
    <n v="8674622"/>
    <s v="7210-60-V00-0059"/>
    <s v="FLOOR COVERING, VINYL RESIN, 3 MM X 40 FEET"/>
    <n v="50428"/>
    <x v="15"/>
    <d v="2023-12-24T00:00:00"/>
    <s v="CLOSE"/>
    <s v="1"/>
    <s v="RO"/>
    <n v="1"/>
    <n v="716.1"/>
    <n v="716.1"/>
    <s v="20260"/>
    <s v="CLOSE"/>
    <d v="2024-01-15T00:00:00"/>
    <d v="2024-01-13T00:00:00"/>
    <s v="KW1-14244"/>
    <s v="19"/>
    <d v="2024-01-17T00:00:00"/>
    <s v="APPR"/>
    <d v="2024-01-17T00:00:00"/>
    <s v="Reghuraman, Karthik -Vectrus -GSD -No Export"/>
    <x v="4"/>
    <d v="2024-01-22T00:00:00"/>
    <x v="0"/>
    <d v="2024-01-24T00:00:00"/>
    <s v="1.00"/>
    <m/>
    <x v="1"/>
    <x v="1"/>
    <x v="2"/>
    <x v="0"/>
    <x v="1"/>
  </r>
  <r>
    <n v="21"/>
    <x v="9"/>
    <n v="30"/>
    <x v="20"/>
    <s v="Repair Floor Ceiling Z4 Pad9 B92"/>
    <n v="8674622"/>
    <s v="8040-00-273-8713"/>
    <s v="ADHESIVE, FLOORING, WHITE,"/>
    <n v="50429"/>
    <x v="15"/>
    <d v="2023-12-24T00:00:00"/>
    <s v="CLOSE"/>
    <s v="1"/>
    <s v="GL"/>
    <n v="3"/>
    <n v="185.7"/>
    <n v="557.1"/>
    <s v="20225"/>
    <s v="CLOSE"/>
    <d v="2024-01-10T00:00:00"/>
    <d v="2024-01-10T00:00:00"/>
    <s v="KW1-14138"/>
    <s v="1"/>
    <d v="2024-01-11T00:00:00"/>
    <s v="APPR"/>
    <d v="2024-01-11T00:00:00"/>
    <s v="Visakh, Ajith - No Export"/>
    <x v="0"/>
    <d v="2024-01-27T00:00:00"/>
    <x v="0"/>
    <d v="2024-01-16T00:00:00"/>
    <s v="3.00"/>
    <m/>
    <x v="1"/>
    <x v="1"/>
    <x v="2"/>
    <x v="0"/>
    <x v="1"/>
  </r>
  <r>
    <n v="21"/>
    <x v="9"/>
    <n v="30"/>
    <x v="20"/>
    <s v="Repair Floor Ceiling Z4 Pad9 B92"/>
    <n v="8674622"/>
    <s v="5640-60-V00-0038"/>
    <s v="STRIP, ALUMINIUM, 3MM X 1-1/2 INCHES X 12FEET"/>
    <n v="50426"/>
    <x v="15"/>
    <d v="2023-12-24T00:00:00"/>
    <s v="CLOSE"/>
    <s v="1"/>
    <s v="EA"/>
    <n v="5"/>
    <n v="43.96"/>
    <n v="219.8"/>
    <s v="20260"/>
    <s v="CLOSE"/>
    <d v="2024-01-15T00:00:00"/>
    <d v="2024-01-13T00:00:00"/>
    <s v="KW1-14244"/>
    <s v="13"/>
    <d v="2024-01-17T00:00:00"/>
    <s v="APPR"/>
    <d v="2024-01-17T00:00:00"/>
    <s v="Reghuraman, Karthik -Vectrus -GSD -No Export"/>
    <x v="4"/>
    <d v="2024-01-22T00:00:00"/>
    <x v="0"/>
    <d v="2024-01-20T00:00:00"/>
    <s v="5.00"/>
    <m/>
    <x v="1"/>
    <x v="1"/>
    <x v="2"/>
    <x v="0"/>
    <x v="1"/>
  </r>
  <r>
    <n v="21"/>
    <x v="9"/>
    <n v="30"/>
    <x v="20"/>
    <s v="Repair Floor Ceiling Z4 Pad9 B92"/>
    <n v="8674622"/>
    <s v="7220-60-V00-0041"/>
    <s v="BASEBOARD, WALL PLASTIC, PVC FOAM SKIRTING,100MM X 3M X 0.3MM, G100-3.5"/>
    <n v="50423"/>
    <x v="15"/>
    <d v="2023-12-24T00:00:00"/>
    <s v="CLOSE"/>
    <s v="3"/>
    <s v="EA"/>
    <n v="15"/>
    <n v="44.61"/>
    <n v="669.15"/>
    <s v="20214"/>
    <s v="CLOSE"/>
    <d v="2024-01-09T00:00:00"/>
    <s v=""/>
    <s v="KW1-14130"/>
    <s v="21"/>
    <d v="2024-01-09T00:00:00"/>
    <s v="APPR"/>
    <d v="2024-01-10T00:00:00"/>
    <s v="Santhumayor, Santhosh - Vectrus - No Export"/>
    <x v="0"/>
    <d v="2024-01-24T00:00:00"/>
    <x v="0"/>
    <d v="2024-01-14T00:00:00"/>
    <s v="15.00"/>
    <m/>
    <x v="1"/>
    <x v="1"/>
    <x v="2"/>
    <x v="0"/>
    <x v="1"/>
  </r>
  <r>
    <n v="21"/>
    <x v="9"/>
    <n v="30"/>
    <x v="20"/>
    <s v="Repair Floor Ceiling Z4 Pad9 B92"/>
    <n v="8674622"/>
    <s v="8030-01-075-1156"/>
    <s v="CAULKING COMPOUND, LATEX, WHITE, 10.3 OZ"/>
    <n v="50427"/>
    <x v="15"/>
    <d v="2023-12-24T00:00:00"/>
    <s v="CLOSE"/>
    <s v="2"/>
    <s v="EA"/>
    <n v="12"/>
    <n v="14.65"/>
    <n v="175.8"/>
    <s v="20260"/>
    <s v="CLOSE"/>
    <d v="2024-01-15T00:00:00"/>
    <d v="2024-01-13T00:00:00"/>
    <s v="KW1-14244"/>
    <s v="17"/>
    <d v="2024-01-17T00:00:00"/>
    <s v="APPR"/>
    <d v="2024-01-17T00:00:00"/>
    <s v="Reghuraman, Karthik -Vectrus -GSD -No Export"/>
    <x v="4"/>
    <d v="2024-01-22T00:00:00"/>
    <x v="0"/>
    <d v="2024-01-20T00:00:00"/>
    <s v="12.00"/>
    <m/>
    <x v="1"/>
    <x v="1"/>
    <x v="2"/>
    <x v="0"/>
    <x v="1"/>
  </r>
  <r>
    <n v="21"/>
    <x v="9"/>
    <n v="30"/>
    <x v="20"/>
    <s v="Repair Floor Ceiling Z4 Pad9 B92"/>
    <n v="8674622"/>
    <s v="8010-60-V00-0122"/>
    <s v="PAINT, LATEX, MATT, WHITE, 16 LT"/>
    <n v="50622"/>
    <x v="15"/>
    <d v="2023-12-27T00:00:00"/>
    <s v="CLOSE"/>
    <s v=""/>
    <s v="CN"/>
    <n v="2"/>
    <n v="66.14"/>
    <n v="132.28"/>
    <s v="20206"/>
    <s v="CLOSE"/>
    <d v="2024-02-17T00:00:00"/>
    <d v="2024-01-10T00:00:00"/>
    <s v="KW1-14188"/>
    <s v="56"/>
    <d v="2024-01-13T00:00:00"/>
    <s v="APPR"/>
    <d v="2024-01-13T00:00:00"/>
    <s v="Santhumayor, Santhosh - Vectrus - No Export"/>
    <x v="0"/>
    <d v="2024-01-26T00:00:00"/>
    <x v="0"/>
    <d v="2024-01-25T00:00:00"/>
    <s v="2.00"/>
    <m/>
    <x v="1"/>
    <x v="1"/>
    <x v="2"/>
    <x v="0"/>
    <x v="1"/>
  </r>
  <r>
    <n v="21"/>
    <x v="9"/>
    <n v="30"/>
    <x v="20"/>
    <s v="Repair Floor Ceiling Z4 Pad9 B92"/>
    <n v="8674622"/>
    <s v="5640-60-V00-0051"/>
    <s v="JOINT COMPOUND, WALLBOARD, 28 KG"/>
    <n v="50423"/>
    <x v="15"/>
    <d v="2023-12-24T00:00:00"/>
    <s v="CLOSE"/>
    <s v="2"/>
    <s v="CN"/>
    <n v="1"/>
    <n v="36.630000000000003"/>
    <n v="36.630000000000003"/>
    <s v="20242"/>
    <s v="CLOSE"/>
    <d v="2024-01-10T00:00:00"/>
    <s v=""/>
    <s v="KW1-14159"/>
    <s v="1"/>
    <d v="2024-01-10T00:00:00"/>
    <s v="APPR"/>
    <d v="2024-01-10T00:00:00"/>
    <s v="Santhumayor, Santhosh - Vectrus - No Export"/>
    <x v="4"/>
    <d v="2024-01-20T00:00:00"/>
    <x v="0"/>
    <d v="2024-01-13T00:00:00"/>
    <s v="1.00"/>
    <m/>
    <x v="1"/>
    <x v="1"/>
    <x v="2"/>
    <x v="0"/>
    <x v="1"/>
  </r>
  <r>
    <n v="21"/>
    <x v="9"/>
    <n v="30"/>
    <x v="20"/>
    <s v="Repair Floor Ceiling Z4 Pad9 B92"/>
    <n v="8674622"/>
    <s v="8020-00-753-4911"/>
    <s v="TRAY, PAINT ROLLER, METAL, 1 QUART"/>
    <n v="50425"/>
    <x v="15"/>
    <d v="2023-12-24T00:00:00"/>
    <s v="CLOSE"/>
    <s v="2"/>
    <s v="EA"/>
    <n v="3"/>
    <n v="28.65"/>
    <n v="85.95"/>
    <s v=""/>
    <s v=""/>
    <s v=""/>
    <s v=""/>
    <s v="KW1-14173"/>
    <s v="2"/>
    <d v="2024-01-11T00:00:00"/>
    <s v="APPR"/>
    <d v="2024-01-11T00:00:00"/>
    <s v="Reghuraman, Karthik -Vectrus -GSD -No Export"/>
    <x v="0"/>
    <d v="2024-01-31T00:00:00"/>
    <x v="0"/>
    <d v="2024-01-16T00:00:00"/>
    <s v="3.00"/>
    <m/>
    <x v="1"/>
    <x v="1"/>
    <x v="2"/>
    <x v="0"/>
    <x v="1"/>
  </r>
  <r>
    <n v="21"/>
    <x v="9"/>
    <n v="30"/>
    <x v="20"/>
    <s v="Repair Floor Ceiling Z4 Pad9 B92"/>
    <n v="8674622"/>
    <s v="8020-00-753-4914"/>
    <s v="ROLLER, PAINT, POLYESTER, 7 INCHES"/>
    <n v="50425"/>
    <x v="15"/>
    <d v="2023-12-24T00:00:00"/>
    <s v="CLOSE"/>
    <s v="1"/>
    <s v="EA"/>
    <n v="10"/>
    <n v="13.67"/>
    <n v="136.69999999999999"/>
    <s v=""/>
    <s v=""/>
    <s v=""/>
    <s v=""/>
    <s v="KW1-14173"/>
    <s v="1"/>
    <d v="2024-01-11T00:00:00"/>
    <s v="APPR"/>
    <d v="2024-01-11T00:00:00"/>
    <s v="Reghuraman, Karthik -Vectrus -GSD -No Export"/>
    <x v="0"/>
    <d v="2024-01-31T00:00:00"/>
    <x v="0"/>
    <d v="2024-01-16T00:00:00"/>
    <s v="10.00"/>
    <m/>
    <x v="1"/>
    <x v="1"/>
    <x v="2"/>
    <x v="0"/>
    <x v="1"/>
  </r>
  <r>
    <n v="21"/>
    <x v="9"/>
    <n v="30"/>
    <x v="20"/>
    <s v="Repair Floor Ceiling Z4 Pad9 B92"/>
    <n v="8674622"/>
    <s v="8020-01-421-6849"/>
    <s v="BRUSH, PAINT, CHISELED, 2 INCHES"/>
    <n v="50428"/>
    <x v="15"/>
    <d v="2023-12-24T00:00:00"/>
    <s v="CLOSE"/>
    <s v="3"/>
    <s v="EA"/>
    <n v="3"/>
    <n v="14.6"/>
    <n v="43.8"/>
    <s v="20260"/>
    <s v="CLOSE"/>
    <d v="2024-01-15T00:00:00"/>
    <d v="2024-01-13T00:00:00"/>
    <s v="KW1-14244"/>
    <s v="21"/>
    <d v="2024-01-17T00:00:00"/>
    <s v="APPR"/>
    <d v="2024-01-17T00:00:00"/>
    <s v="Reghuraman, Karthik -Vectrus -GSD -No Export"/>
    <x v="4"/>
    <d v="2024-01-22T00:00:00"/>
    <x v="0"/>
    <d v="2024-01-20T00:00:00"/>
    <s v="3.00"/>
    <m/>
    <x v="1"/>
    <x v="1"/>
    <x v="2"/>
    <x v="0"/>
    <x v="1"/>
  </r>
  <r>
    <n v="21"/>
    <x v="9"/>
    <n v="30"/>
    <x v="20"/>
    <s v="Repair Floor Ceiling Z4 Pad9 B92"/>
    <n v="8674622"/>
    <s v="8010-60-V00-0089"/>
    <s v="PRIMER, COATING, WHITE, 4 - 5 LITERS"/>
    <n v="50423"/>
    <x v="15"/>
    <d v="2023-12-24T00:00:00"/>
    <s v="CLOSE"/>
    <s v="1"/>
    <s v="CN"/>
    <n v="3"/>
    <n v="40.5"/>
    <n v="121.5"/>
    <s v="20214"/>
    <s v="CLOSE"/>
    <d v="2024-01-09T00:00:00"/>
    <s v=""/>
    <s v="KW1-14130"/>
    <s v="20"/>
    <d v="2024-01-09T00:00:00"/>
    <s v="APPR"/>
    <d v="2024-01-10T00:00:00"/>
    <s v="Santhumayor, Santhosh - Vectrus - No Export"/>
    <x v="0"/>
    <d v="2024-01-24T00:00:00"/>
    <x v="0"/>
    <d v="2024-01-14T00:00:00"/>
    <s v="3.00"/>
    <m/>
    <x v="1"/>
    <x v="1"/>
    <x v="2"/>
    <x v="0"/>
    <x v="1"/>
  </r>
  <r>
    <n v="21"/>
    <x v="9"/>
    <n v="30"/>
    <x v="20"/>
    <s v="Repair Floor Ceiling Z4 Pad9 B92"/>
    <n v="8674622"/>
    <s v="6515-60-V00-0015"/>
    <s v="GLOVES, EXAM, DISPOSABLE, NITRILE, PURPLE, X-LARGE"/>
    <n v="50422"/>
    <x v="15"/>
    <d v="2023-12-24T00:00:00"/>
    <s v="CLOSE"/>
    <s v="1"/>
    <s v="EA"/>
    <n v="1"/>
    <n v="48.84"/>
    <n v="48.84"/>
    <s v="20206"/>
    <s v="CLOSE"/>
    <d v="2024-02-17T00:00:00"/>
    <d v="2024-01-10T00:00:00"/>
    <s v="KW1-14188"/>
    <s v="30"/>
    <d v="2024-01-13T00:00:00"/>
    <s v="APPR"/>
    <d v="2024-01-13T00:00:00"/>
    <s v="Santhumayor, Santhosh - Vectrus - No Export"/>
    <x v="0"/>
    <d v="2024-01-20T00:00:00"/>
    <x v="0"/>
    <d v="2024-01-21T00:00:00"/>
    <s v="1.00"/>
    <m/>
    <x v="1"/>
    <x v="1"/>
    <x v="2"/>
    <x v="0"/>
    <x v="1"/>
  </r>
  <r>
    <n v="21"/>
    <x v="9"/>
    <n v="30"/>
    <x v="20"/>
    <s v="Repair Floor Ceiling Z4 Pad9 B92"/>
    <n v="8674622"/>
    <s v="5120-60-V00-0295"/>
    <s v="CAULKING GUN, RATCHET ROD, PLASTIC, YELLOW/BLACK, 10 OZ"/>
    <n v="50427"/>
    <x v="15"/>
    <d v="2023-12-24T00:00:00"/>
    <s v="CLOSE"/>
    <s v="1"/>
    <s v="EA"/>
    <n v="1"/>
    <n v="163.61000000000001"/>
    <n v="163.61000000000001"/>
    <s v="20260"/>
    <s v="CLOSE"/>
    <d v="2024-01-15T00:00:00"/>
    <d v="2024-01-13T00:00:00"/>
    <s v="KW1-14244"/>
    <s v="16"/>
    <d v="2024-01-17T00:00:00"/>
    <s v="APPR"/>
    <d v="2024-01-17T00:00:00"/>
    <s v="Reghuraman, Karthik -Vectrus -GSD -No Export"/>
    <x v="4"/>
    <d v="2024-01-22T00:00:00"/>
    <x v="0"/>
    <d v="2024-01-20T00:00:00"/>
    <s v="1.00"/>
    <m/>
    <x v="1"/>
    <x v="1"/>
    <x v="2"/>
    <x v="0"/>
    <x v="1"/>
  </r>
  <r>
    <n v="21"/>
    <x v="9"/>
    <n v="30"/>
    <x v="20"/>
    <s v="Repair Floor Ceiling Z4 Pad9 B92"/>
    <n v="8674622"/>
    <s v="7510-00-266-6710"/>
    <s v="TAPE, PRESSURE SENSITIVE ADHESIVE, PAPER, TAN, 2 INCHES X 60 YARDS"/>
    <n v="50428"/>
    <x v="15"/>
    <d v="2023-12-24T00:00:00"/>
    <s v="CLOSE"/>
    <s v="2"/>
    <s v="RO"/>
    <n v="5"/>
    <n v="8"/>
    <n v="40"/>
    <s v="20260"/>
    <s v="CLOSE"/>
    <d v="2024-01-15T00:00:00"/>
    <d v="2024-01-13T00:00:00"/>
    <s v="KW1-14244"/>
    <s v="20"/>
    <d v="2024-01-17T00:00:00"/>
    <s v="APPR"/>
    <d v="2024-01-17T00:00:00"/>
    <s v="Reghuraman, Karthik -Vectrus -GSD -No Export"/>
    <x v="4"/>
    <d v="2024-01-22T00:00:00"/>
    <x v="0"/>
    <d v="2024-01-20T00:00:00"/>
    <s v="5.00"/>
    <m/>
    <x v="1"/>
    <x v="1"/>
    <x v="2"/>
    <x v="0"/>
    <x v="1"/>
  </r>
  <r>
    <n v="22"/>
    <x v="10"/>
    <n v="30"/>
    <x v="21"/>
    <s v="Install_x000a_Electrical_x000a_Outlet Z2_x000a_T2072"/>
    <n v="8789414"/>
    <s v="5935-60-V00-0101"/>
    <s v="SOCKET, SWITCH, METAL CLAD, 2 GANG, GRAY, 13A, 142 X 79 X 42 MM"/>
    <n v="50469"/>
    <x v="16"/>
    <d v="2023-12-24T00:00:00"/>
    <s v="CLOSE"/>
    <s v="5"/>
    <s v="EA"/>
    <n v="3"/>
    <n v="10.1"/>
    <n v="30.3"/>
    <s v="20260"/>
    <s v="CLOSE"/>
    <d v="2024-01-15T00:00:00"/>
    <d v="2024-01-13T00:00:00"/>
    <s v="KW1-14244"/>
    <s v="26"/>
    <d v="2024-01-17T00:00:00"/>
    <s v="APPR"/>
    <d v="2024-01-17T00:00:00"/>
    <s v="Reghuraman, Karthik -Vectrus -GSD -No Export"/>
    <x v="4"/>
    <d v="2024-01-22T00:00:00"/>
    <x v="0"/>
    <d v="2024-01-20T00:00:00"/>
    <s v="3.00"/>
    <m/>
    <x v="1"/>
    <x v="1"/>
    <x v="2"/>
    <x v="0"/>
    <x v="1"/>
  </r>
  <r>
    <n v="22"/>
    <x v="10"/>
    <n v="30"/>
    <x v="21"/>
    <s v="Install_x000a_Electrical_x000a_Outlet Z2_x000a_T2072"/>
    <n v="8789414"/>
    <s v="6145-60-V00-0134"/>
    <s v="CABLE, POWER, ELECTRICAL, 3 CORES, WHITE, 2.5 MM²"/>
    <n v="50469"/>
    <x v="16"/>
    <d v="2023-12-24T00:00:00"/>
    <s v="CLOSE"/>
    <s v="4"/>
    <s v="RO"/>
    <n v="1"/>
    <n v="163"/>
    <n v="163"/>
    <s v="20260"/>
    <s v="CLOSE"/>
    <d v="2024-01-15T00:00:00"/>
    <d v="2024-01-13T00:00:00"/>
    <s v="KW1-14244"/>
    <s v="25"/>
    <d v="2024-01-17T00:00:00"/>
    <s v="APPR"/>
    <d v="2024-01-17T00:00:00"/>
    <s v="Reghuraman, Karthik -Vectrus -GSD -No Export"/>
    <x v="4"/>
    <d v="2024-01-22T00:00:00"/>
    <x v="0"/>
    <d v="2024-01-20T00:00:00"/>
    <s v="1.00"/>
    <m/>
    <x v="1"/>
    <x v="1"/>
    <x v="2"/>
    <x v="0"/>
    <x v="1"/>
  </r>
  <r>
    <n v="22"/>
    <x v="10"/>
    <n v="30"/>
    <x v="21"/>
    <s v="Install_x000a_Electrical_x000a_Outlet Z2_x000a_T2072"/>
    <n v="8789414"/>
    <s v="5975-60-V00-0652"/>
    <s v="CONDUIT, EMT, STANDARD, GALVANIZED, GRAY, STEEL, 10 FEET X 3/4 INCHES"/>
    <n v="50469"/>
    <x v="16"/>
    <d v="2023-12-24T00:00:00"/>
    <s v="CLOSE"/>
    <s v="3"/>
    <s v="EA"/>
    <n v="4"/>
    <n v="158.18"/>
    <n v="632.72"/>
    <s v="20260"/>
    <s v="CLOSE"/>
    <d v="2024-01-15T00:00:00"/>
    <d v="2024-01-13T00:00:00"/>
    <s v="KW1-14244"/>
    <s v="24"/>
    <d v="2024-01-17T00:00:00"/>
    <s v="APPR"/>
    <d v="2024-01-17T00:00:00"/>
    <s v="Reghuraman, Karthik -Vectrus -GSD -No Export"/>
    <x v="4"/>
    <d v="2024-01-22T00:00:00"/>
    <x v="0"/>
    <d v="2024-01-20T00:00:00"/>
    <s v="4.00"/>
    <m/>
    <x v="1"/>
    <x v="1"/>
    <x v="2"/>
    <x v="0"/>
    <x v="1"/>
  </r>
  <r>
    <n v="22"/>
    <x v="10"/>
    <n v="30"/>
    <x v="21"/>
    <s v="Install_x000a_Electrical_x000a_Outlet Z2_x000a_T2072"/>
    <n v="8789414"/>
    <s v="5975-01-252-3611"/>
    <s v="HANGER, CABLE, EMT, 1-HOLE PUSH-ON STRAP, STEEL, 3/4 X 1.99 INCHES"/>
    <n v="50469"/>
    <x v="16"/>
    <d v="2023-12-24T00:00:00"/>
    <s v="CLOSE"/>
    <s v="2"/>
    <s v="EA"/>
    <n v="15"/>
    <n v="6.49"/>
    <n v="97.35"/>
    <s v="20260"/>
    <s v="CLOSE"/>
    <d v="2024-01-15T00:00:00"/>
    <d v="2024-01-13T00:00:00"/>
    <s v="KW1-14244"/>
    <s v="23"/>
    <d v="2024-01-17T00:00:00"/>
    <s v="APPR"/>
    <d v="2024-01-17T00:00:00"/>
    <s v="Reghuraman, Karthik -Vectrus -GSD -No Export"/>
    <x v="4"/>
    <d v="2024-01-22T00:00:00"/>
    <x v="0"/>
    <d v="2024-01-20T00:00:00"/>
    <s v="15.00"/>
    <m/>
    <x v="1"/>
    <x v="1"/>
    <x v="2"/>
    <x v="0"/>
    <x v="1"/>
  </r>
  <r>
    <n v="22"/>
    <x v="10"/>
    <n v="30"/>
    <x v="21"/>
    <s v="Install_x000a_Electrical_x000a_Outlet Z2_x000a_T2072"/>
    <n v="8789414"/>
    <s v="5975-09-V00-0137"/>
    <s v="ADAPTER, ELECTRICAL CONDUIT, EMT, SET SCREW, ZINC PLATED STEEL, GRAY/YELLOW, 3/4 X 1-15/32 INCH"/>
    <n v="50471"/>
    <x v="16"/>
    <d v="2023-12-24T00:00:00"/>
    <s v="CLOSE"/>
    <s v="1"/>
    <s v="EA"/>
    <n v="8"/>
    <n v="1.18"/>
    <n v="9.44"/>
    <s v="20343"/>
    <s v="CLOSE"/>
    <d v="2024-01-23T00:00:00"/>
    <d v="2024-01-15T00:00:00"/>
    <s v="KW1-14388"/>
    <s v="5"/>
    <d v="2024-01-23T00:00:00"/>
    <s v="APPR"/>
    <d v="2024-01-23T00:00:00"/>
    <s v="Visakh, Ajith - No Export"/>
    <x v="8"/>
    <d v="2024-02-23T00:00:00"/>
    <x v="0"/>
    <d v="2024-02-22T00:00:00"/>
    <s v="8.00"/>
    <m/>
    <x v="1"/>
    <x v="1"/>
    <x v="2"/>
    <x v="0"/>
    <x v="1"/>
  </r>
  <r>
    <n v="22"/>
    <x v="10"/>
    <n v="30"/>
    <x v="21"/>
    <s v="Install_x000a_Electrical_x000a_Outlet Z2_x000a_T2072"/>
    <n v="8789414"/>
    <s v="5305-60-V00-0205"/>
    <s v="SCREW, PHILLIPS, FLAT HEAD, STEEL, #8 X 1 INCH"/>
    <n v="50470"/>
    <x v="16"/>
    <d v="2023-12-24T00:00:00"/>
    <s v="CLOSE"/>
    <s v="1"/>
    <s v="PG"/>
    <n v="1"/>
    <n v="28.4"/>
    <n v="28.4"/>
    <s v="20210"/>
    <s v="SENT"/>
    <d v="2024-01-09T00:00:00"/>
    <s v=""/>
    <s v="KW1-14124"/>
    <s v="35"/>
    <d v="2024-01-09T00:00:00"/>
    <s v="APPR"/>
    <d v="2024-01-10T00:00:00"/>
    <s v="Santhumayor, Santhosh - Vectrus - No Export"/>
    <x v="4"/>
    <d v="2024-01-23T00:00:00"/>
    <x v="0"/>
    <d v="2024-01-14T00:00:00"/>
    <s v="1.00"/>
    <m/>
    <x v="1"/>
    <x v="1"/>
    <x v="2"/>
    <x v="0"/>
    <x v="1"/>
  </r>
  <r>
    <n v="22"/>
    <x v="10"/>
    <n v="30"/>
    <x v="21"/>
    <s v="Install_x000a_Electrical_x000a_Outlet Z2_x000a_T2072"/>
    <n v="8789414"/>
    <s v="5975-60-V00-0503"/>
    <s v="UNION, ELECTRICAL CONDUIT, POLYAMIDE, LONG THREAD, 6-12 MM"/>
    <n v="50469"/>
    <x v="16"/>
    <d v="2023-12-24T00:00:00"/>
    <s v="CLOSE"/>
    <s v="1"/>
    <s v="EA"/>
    <n v="4"/>
    <n v="3.7"/>
    <n v="14.8"/>
    <s v="20260"/>
    <s v="CLOSE"/>
    <d v="2024-01-15T00:00:00"/>
    <d v="2024-01-13T00:00:00"/>
    <s v="KW1-14244"/>
    <s v="22"/>
    <d v="2024-01-17T00:00:00"/>
    <s v="APPR"/>
    <d v="2024-01-17T00:00:00"/>
    <s v="Reghuraman, Karthik -Vectrus -GSD -No Export"/>
    <x v="4"/>
    <d v="2024-01-22T00:00:00"/>
    <x v="0"/>
    <d v="2024-01-20T00:00:00"/>
    <s v="4.00"/>
    <m/>
    <x v="1"/>
    <x v="1"/>
    <x v="2"/>
    <x v="0"/>
    <x v="1"/>
  </r>
  <r>
    <n v="23"/>
    <x v="11"/>
    <n v="40"/>
    <x v="12"/>
    <s v="BUH-Z3-00-TRLR3020"/>
    <n v="7286430"/>
    <s v="5975-60-V00-0503"/>
    <s v="UNION, ELECTRICAL CONDUIT, POLYAMIDE, LONG THREAD, 6-12 MM"/>
    <n v="50798"/>
    <x v="17"/>
    <d v="2023-12-31T00:00:00"/>
    <s v="CLOSE"/>
    <s v="2"/>
    <s v="EA"/>
    <n v="8"/>
    <n v="3.5"/>
    <n v="28"/>
    <s v="20215"/>
    <s v="SENT"/>
    <d v="2024-01-10T00:00:00"/>
    <s v=""/>
    <s v="KW1-14132"/>
    <s v="16"/>
    <d v="2024-01-09T00:00:00"/>
    <s v="APPR"/>
    <d v="2024-01-10T00:00:00"/>
    <s v="Santhumayor, Santhosh - Vectrus - No Export"/>
    <x v="0"/>
    <d v="2024-01-24T00:00:00"/>
    <x v="0"/>
    <d v="2024-01-14T00:00:00"/>
    <s v="8.00"/>
    <m/>
    <x v="1"/>
    <x v="1"/>
    <x v="2"/>
    <x v="0"/>
    <x v="1"/>
  </r>
  <r>
    <n v="23"/>
    <x v="11"/>
    <n v="40"/>
    <x v="12"/>
    <s v="BUH-Z3-00-TRLR3020"/>
    <n v="7286430"/>
    <s v="6210-60-V00-0114"/>
    <s v="LIGHT UNIT, EMERGENCY, (EXIT SIGN), WHITE, 230/240V, 8W"/>
    <n v="50800"/>
    <x v="17"/>
    <d v="2023-12-30T00:00:00"/>
    <s v="CLOSE"/>
    <s v="2"/>
    <s v="EA"/>
    <n v="1"/>
    <n v="146.47"/>
    <n v="146.47"/>
    <s v=""/>
    <s v=""/>
    <s v=""/>
    <s v=""/>
    <s v="KW1-14173"/>
    <s v="19"/>
    <d v="2024-01-11T00:00:00"/>
    <s v="APPR"/>
    <d v="2024-01-11T00:00:00"/>
    <s v="Reghuraman, Karthik -Vectrus -GSD -No Export"/>
    <x v="0"/>
    <d v="2024-01-31T00:00:00"/>
    <x v="0"/>
    <d v="2024-01-16T00:00:00"/>
    <s v="1.00"/>
    <m/>
    <x v="1"/>
    <x v="1"/>
    <x v="2"/>
    <x v="0"/>
    <x v="1"/>
  </r>
  <r>
    <n v="23"/>
    <x v="11"/>
    <n v="40"/>
    <x v="12"/>
    <s v="BUH-Z3-00-TRLR3020"/>
    <n v="7286430"/>
    <s v="6145-60-V00-0145"/>
    <s v="CABLE, POWER, ELECTRICAL, WHITE, 3 CORES, 1.5MM ²"/>
    <n v="50798"/>
    <x v="17"/>
    <d v="2023-12-31T00:00:00"/>
    <s v="CLOSE"/>
    <s v="1"/>
    <s v="RO"/>
    <n v="1"/>
    <n v="146.52000000000001"/>
    <n v="146.52000000000001"/>
    <s v="20215"/>
    <s v="SENT"/>
    <d v="2024-01-10T00:00:00"/>
    <s v=""/>
    <s v="KW1-14132"/>
    <s v="15"/>
    <d v="2024-01-09T00:00:00"/>
    <s v="APPR"/>
    <d v="2024-01-10T00:00:00"/>
    <s v="Santhumayor, Santhosh - Vectrus - No Export"/>
    <x v="0"/>
    <d v="2024-01-24T00:00:00"/>
    <x v="0"/>
    <d v="2024-01-14T00:00:00"/>
    <s v="1.00"/>
    <m/>
    <x v="1"/>
    <x v="1"/>
    <x v="2"/>
    <x v="0"/>
    <x v="1"/>
  </r>
  <r>
    <n v="23"/>
    <x v="11"/>
    <n v="40"/>
    <x v="12"/>
    <s v="BUH-Z3-00-TRLR3020"/>
    <n v="7286430"/>
    <s v="5305-60-V00-0205"/>
    <s v="SCREW, PHILLIPS, FLAT HEAD, STEEL, #8 X 1 INCH"/>
    <n v="50799"/>
    <x v="17"/>
    <d v="2023-12-30T00:00:00"/>
    <s v="CLOSE"/>
    <s v="1"/>
    <s v="HD"/>
    <n v="1"/>
    <n v="28.4"/>
    <n v="28.4"/>
    <s v="20213"/>
    <s v="SENT"/>
    <d v="2024-01-10T00:00:00"/>
    <s v=""/>
    <s v="KW1-14128"/>
    <s v="7"/>
    <d v="2024-01-09T00:00:00"/>
    <s v="APPR"/>
    <d v="2024-01-10T00:00:00"/>
    <s v="Santhumayor, Santhosh - Vectrus - No Export"/>
    <x v="4"/>
    <d v="2024-01-23T00:00:00"/>
    <x v="0"/>
    <d v="2024-01-14T00:00:00"/>
    <s v="1.00"/>
    <m/>
    <x v="1"/>
    <x v="1"/>
    <x v="2"/>
    <x v="0"/>
    <x v="1"/>
  </r>
  <r>
    <n v="23"/>
    <x v="11"/>
    <n v="40"/>
    <x v="12"/>
    <s v="BUH-Z3-00-TRLR3020"/>
    <n v="7286430"/>
    <s v="5970-00-419-4291"/>
    <s v="TAPE, INSULATION, ELECTRICAL, BLACK, 3/4 X 1296 INCHES"/>
    <n v="50800"/>
    <x v="17"/>
    <d v="2023-12-30T00:00:00"/>
    <s v="CLOSE"/>
    <s v="1"/>
    <s v="RO"/>
    <n v="1"/>
    <n v="21.11"/>
    <n v="21.11"/>
    <s v=""/>
    <s v=""/>
    <s v=""/>
    <s v=""/>
    <s v="KW1-14173"/>
    <s v="18"/>
    <d v="2024-01-11T00:00:00"/>
    <s v="APPR"/>
    <d v="2024-01-11T00:00:00"/>
    <s v="Reghuraman, Karthik -Vectrus -GSD -No Export"/>
    <x v="0"/>
    <d v="2024-01-31T00:00:00"/>
    <x v="0"/>
    <d v="2024-01-16T00:00:00"/>
    <s v="1.00"/>
    <m/>
    <x v="1"/>
    <x v="1"/>
    <x v="2"/>
    <x v="0"/>
    <x v="1"/>
  </r>
  <r>
    <n v="24"/>
    <x v="11"/>
    <n v="50"/>
    <x v="12"/>
    <s v="BUH-00-ECP1-TRLR2000-00-00"/>
    <n v="5839058"/>
    <s v="6145-60-V00-0145"/>
    <s v="CABLE, POWER, ELECTRICAL, WHITE, 3 CORES, 1.5MM ²"/>
    <n v="50806"/>
    <x v="17"/>
    <d v="2023-12-31T00:00:00"/>
    <s v="CLOSE"/>
    <s v="4"/>
    <s v="ROLL"/>
    <n v="1"/>
    <n v="146.52000000000001"/>
    <n v="146.52000000000001"/>
    <s v="20262"/>
    <s v="CLOSE"/>
    <d v="2024-01-19T00:00:00"/>
    <d v="2024-01-15T00:00:00"/>
    <s v="KW1-14302"/>
    <s v="26"/>
    <d v="2024-01-19T00:00:00"/>
    <s v="APPR"/>
    <d v="2024-01-19T00:00:00"/>
    <s v="Reghuraman, Karthik -Vectrus -GSD -No Export"/>
    <x v="9"/>
    <d v="2024-01-27T07:00:00"/>
    <x v="0"/>
    <d v="2024-01-23T00:00:00"/>
    <s v="1.00"/>
    <m/>
    <x v="1"/>
    <x v="1"/>
    <x v="2"/>
    <x v="0"/>
    <x v="1"/>
  </r>
  <r>
    <n v="24"/>
    <x v="11"/>
    <n v="50"/>
    <x v="12"/>
    <s v="BUH-00-ECP1-TRLR2000-00-00"/>
    <n v="5839058"/>
    <s v="5975-60-V00-0533"/>
    <s v="RACEWAY, CABLE, PVC, WHITE, 1-1/2 INCH X 10 FEET"/>
    <n v="50806"/>
    <x v="17"/>
    <d v="2023-12-31T00:00:00"/>
    <s v="CLOSE"/>
    <s v="3"/>
    <s v="EACH"/>
    <n v="7"/>
    <n v="1.64"/>
    <n v="11.49"/>
    <s v="20262"/>
    <s v="CLOSE"/>
    <d v="2024-01-19T00:00:00"/>
    <d v="2024-01-15T00:00:00"/>
    <s v="KW1-14302"/>
    <s v="25"/>
    <d v="2024-01-19T00:00:00"/>
    <s v="APPR"/>
    <d v="2024-01-19T00:00:00"/>
    <s v="Reghuraman, Karthik -Vectrus -GSD -No Export"/>
    <x v="9"/>
    <d v="2024-01-27T07:00:00"/>
    <x v="0"/>
    <d v="2024-01-23T00:00:00"/>
    <s v="7.00"/>
    <m/>
    <x v="1"/>
    <x v="1"/>
    <x v="2"/>
    <x v="0"/>
    <x v="1"/>
  </r>
  <r>
    <n v="24"/>
    <x v="11"/>
    <n v="50"/>
    <x v="12"/>
    <s v="BUH-00-ECP1-TRLR2000-00-00"/>
    <n v="5839058"/>
    <s v="6220-60-V00-0165"/>
    <s v="LIGHT UNIT, EMERGENCY, EXIT SIGN, SELF-TEST, GREEN, 220-240V AC, 50/60 HZ, 3W"/>
    <n v="50808"/>
    <x v="17"/>
    <d v="2023-12-31T00:00:00"/>
    <s v="CLOSE"/>
    <s v="1"/>
    <s v="EACH"/>
    <n v="2"/>
    <n v="147.30000000000001"/>
    <n v="294.60000000000002"/>
    <s v=""/>
    <s v=""/>
    <s v=""/>
    <s v=""/>
    <s v="KW1-14173"/>
    <s v="20"/>
    <d v="2024-01-11T00:00:00"/>
    <s v="APPR"/>
    <d v="2024-01-11T00:00:00"/>
    <s v="Reghuraman, Karthik -Vectrus -GSD -No Export"/>
    <x v="0"/>
    <d v="2024-01-31T00:00:00"/>
    <x v="0"/>
    <d v="2024-01-16T00:00:00"/>
    <s v="2.00"/>
    <m/>
    <x v="1"/>
    <x v="1"/>
    <x v="2"/>
    <x v="0"/>
    <x v="1"/>
  </r>
  <r>
    <n v="24"/>
    <x v="11"/>
    <n v="50"/>
    <x v="12"/>
    <s v="BUH-00-ECP1-TRLR2000-00-00"/>
    <n v="5839058"/>
    <s v="5975-60-V00-0503"/>
    <s v="UNION, ELECTRICAL CONDUIT, POLYAMIDE, LONG THREAD, 6-12 MM"/>
    <n v="50806"/>
    <x v="17"/>
    <d v="2023-12-31T00:00:00"/>
    <s v="CLOSE"/>
    <s v="2"/>
    <s v="EACH"/>
    <n v="10"/>
    <n v="3.5"/>
    <n v="35"/>
    <s v="20262"/>
    <s v="CLOSE"/>
    <d v="2024-01-19T00:00:00"/>
    <d v="2024-01-15T00:00:00"/>
    <s v="KW1-14302"/>
    <s v="24"/>
    <d v="2024-01-19T00:00:00"/>
    <s v="APPR"/>
    <d v="2024-01-19T00:00:00"/>
    <s v="Reghuraman, Karthik -Vectrus -GSD -No Export"/>
    <x v="9"/>
    <d v="2024-01-27T07:00:00"/>
    <x v="0"/>
    <d v="2024-01-23T00:00:00"/>
    <s v="10.00"/>
    <m/>
    <x v="1"/>
    <x v="1"/>
    <x v="2"/>
    <x v="0"/>
    <x v="1"/>
  </r>
  <r>
    <n v="24"/>
    <x v="11"/>
    <n v="50"/>
    <x v="12"/>
    <s v="BUH-00-ECP1-TRLR2000-00-00"/>
    <n v="5839058"/>
    <s v="5935-60-V00-0168"/>
    <s v="CONNECTOR, WIRE, ROUND, YELLOW"/>
    <n v="50806"/>
    <x v="17"/>
    <d v="2023-12-31T00:00:00"/>
    <s v="CLOSE"/>
    <s v="1"/>
    <s v="PG"/>
    <n v="3"/>
    <n v="27.31"/>
    <n v="81.93"/>
    <s v="20262"/>
    <s v="CLOSE"/>
    <d v="2024-01-19T00:00:00"/>
    <d v="2024-01-15T00:00:00"/>
    <s v="KW1-14302"/>
    <s v="23"/>
    <d v="2024-01-19T00:00:00"/>
    <s v="APPR"/>
    <d v="2024-01-19T00:00:00"/>
    <s v="Reghuraman, Karthik -Vectrus -GSD -No Export"/>
    <x v="9"/>
    <d v="2024-01-27T07:00:00"/>
    <x v="0"/>
    <d v="2024-01-23T00:00:00"/>
    <s v="3.00"/>
    <m/>
    <x v="1"/>
    <x v="1"/>
    <x v="2"/>
    <x v="0"/>
    <x v="1"/>
  </r>
  <r>
    <n v="24"/>
    <x v="11"/>
    <n v="50"/>
    <x v="12"/>
    <s v="BUH-00-ECP1-TRLR2000-00-00"/>
    <n v="5839058"/>
    <s v="5305-60-V00-0180"/>
    <s v="SCREW, PHILLIPS, BUGLE HEAD, STEEL, #6 X 1 INCHES"/>
    <n v="50807"/>
    <x v="17"/>
    <d v="2023-12-31T00:00:00"/>
    <s v="CLOSE"/>
    <s v="1"/>
    <s v="BX"/>
    <n v="1"/>
    <n v="25.8"/>
    <n v="25.8"/>
    <s v=""/>
    <s v=""/>
    <s v=""/>
    <s v=""/>
    <s v="KW1-14180"/>
    <s v="12"/>
    <d v="2024-01-11T00:00:00"/>
    <s v="APPR"/>
    <d v="2024-01-11T00:00:00"/>
    <s v="Reghuraman, Karthik -Vectrus -GSD -No Export"/>
    <x v="4"/>
    <d v="2024-01-31T07:00:00"/>
    <x v="0"/>
    <d v="2024-01-15T00:00:00"/>
    <s v="1.00"/>
    <m/>
    <x v="1"/>
    <x v="1"/>
    <x v="2"/>
    <x v="0"/>
    <x v="1"/>
  </r>
  <r>
    <n v="25"/>
    <x v="11"/>
    <n v="60"/>
    <x v="12"/>
    <s v="BUH-ECP1-TRLR2001-00"/>
    <n v="5930537"/>
    <s v="5975-60-V00-0503"/>
    <s v="UNION, ELECTRICAL CONDUIT, POLYAMIDE, LONG THREAD, 6-12 MM"/>
    <n v="50809"/>
    <x v="17"/>
    <d v="2023-12-31T00:00:00"/>
    <s v="CLOSE"/>
    <s v="3"/>
    <s v="EA"/>
    <n v="10"/>
    <n v="3.5"/>
    <n v="35"/>
    <s v=""/>
    <s v=""/>
    <s v=""/>
    <s v=""/>
    <s v="KW1-14173"/>
    <s v="23"/>
    <d v="2024-01-11T00:00:00"/>
    <s v="APPR"/>
    <d v="2024-01-11T00:00:00"/>
    <s v="Reghuraman, Karthik -Vectrus -GSD -No Export"/>
    <x v="0"/>
    <d v="2024-01-31T00:00:00"/>
    <x v="0"/>
    <d v="2024-01-16T00:00:00"/>
    <s v="10.00"/>
    <m/>
    <x v="1"/>
    <x v="1"/>
    <x v="2"/>
    <x v="0"/>
    <x v="1"/>
  </r>
  <r>
    <n v="25"/>
    <x v="11"/>
    <n v="60"/>
    <x v="12"/>
    <s v="BUH-ECP1-TRLR2001-00"/>
    <n v="5930537"/>
    <s v="6210-60-V00-0114"/>
    <s v="LIGHT UNIT, EMERGENCY, (EXIT SIGN), WHITE, 230/240V, 8W"/>
    <n v="50810"/>
    <x v="17"/>
    <d v="2023-12-31T00:00:00"/>
    <s v="CLOSE"/>
    <s v="1"/>
    <s v="EA"/>
    <n v="3"/>
    <n v="146.47"/>
    <n v="439.41"/>
    <s v=""/>
    <s v=""/>
    <s v=""/>
    <s v=""/>
    <s v="KW1-14173"/>
    <s v="24"/>
    <d v="2024-01-11T00:00:00"/>
    <s v="APPR"/>
    <d v="2024-01-11T00:00:00"/>
    <s v="Reghuraman, Karthik -Vectrus -GSD -No Export"/>
    <x v="0"/>
    <d v="2024-01-31T00:00:00"/>
    <x v="0"/>
    <d v="2024-01-16T00:00:00"/>
    <s v="3.00"/>
    <m/>
    <x v="1"/>
    <x v="1"/>
    <x v="2"/>
    <x v="0"/>
    <x v="1"/>
  </r>
  <r>
    <n v="25"/>
    <x v="11"/>
    <n v="60"/>
    <x v="12"/>
    <s v="BUH-ECP1-TRLR2001-00"/>
    <n v="5930537"/>
    <s v="6145-60-V00-0145"/>
    <s v="CABLE, POWER, ELECTRICAL, WHITE, 3 CORES, 1.5MM ²"/>
    <n v="50809"/>
    <x v="17"/>
    <d v="2023-12-31T00:00:00"/>
    <s v="CLOSE"/>
    <s v="2"/>
    <s v="RO"/>
    <n v="1"/>
    <n v="146.52000000000001"/>
    <n v="146.52000000000001"/>
    <s v=""/>
    <s v=""/>
    <s v=""/>
    <s v=""/>
    <s v="KW1-14173"/>
    <s v="22"/>
    <d v="2024-01-11T00:00:00"/>
    <s v="APPR"/>
    <d v="2024-01-11T00:00:00"/>
    <s v="Reghuraman, Karthik -Vectrus -GSD -No Export"/>
    <x v="0"/>
    <d v="2024-01-31T00:00:00"/>
    <x v="0"/>
    <d v="2024-01-16T00:00:00"/>
    <s v="1.00"/>
    <m/>
    <x v="1"/>
    <x v="1"/>
    <x v="2"/>
    <x v="0"/>
    <x v="1"/>
  </r>
  <r>
    <n v="25"/>
    <x v="11"/>
    <n v="60"/>
    <x v="12"/>
    <s v="BUH-ECP1-TRLR2001-00"/>
    <n v="5930537"/>
    <s v="5975-60-V00-0532"/>
    <s v="PROTECTOR, ELECTRICAL CABLE, PVC, WHITE, 1/2 INCH X 10 FEET"/>
    <n v="50811"/>
    <x v="17"/>
    <d v="2023-12-31T00:00:00"/>
    <s v="CLOSE"/>
    <s v="1"/>
    <s v="EA"/>
    <n v="4"/>
    <n v="8.82"/>
    <n v="35.28"/>
    <s v="20262"/>
    <s v="CLOSE"/>
    <d v="2024-01-19T00:00:00"/>
    <d v="2024-01-15T00:00:00"/>
    <s v="KW1-14302"/>
    <s v="27"/>
    <d v="2024-01-19T00:00:00"/>
    <s v="APPR"/>
    <d v="2024-01-19T00:00:00"/>
    <s v="Reghuraman, Karthik -Vectrus -GSD -No Export"/>
    <x v="9"/>
    <d v="2024-01-27T07:00:00"/>
    <x v="0"/>
    <d v="2024-01-23T00:00:00"/>
    <s v="4.00"/>
    <m/>
    <x v="1"/>
    <x v="1"/>
    <x v="2"/>
    <x v="0"/>
    <x v="1"/>
  </r>
  <r>
    <n v="25"/>
    <x v="11"/>
    <n v="60"/>
    <x v="12"/>
    <s v="BUH-ECP1-TRLR2001-00"/>
    <n v="5930537"/>
    <s v="5935-60-V00-0168"/>
    <s v="CONNECTOR, WIRE, ROUND, YELLOW"/>
    <n v="50809"/>
    <x v="17"/>
    <d v="2023-12-31T00:00:00"/>
    <s v="CLOSE"/>
    <s v="1"/>
    <s v="PG"/>
    <n v="2"/>
    <n v="27.31"/>
    <n v="54.62"/>
    <s v=""/>
    <s v=""/>
    <s v=""/>
    <s v=""/>
    <s v="KW1-14173"/>
    <s v="21"/>
    <d v="2024-01-11T00:00:00"/>
    <s v="APPR"/>
    <d v="2024-01-11T00:00:00"/>
    <s v="Reghuraman, Karthik -Vectrus -GSD -No Export"/>
    <x v="0"/>
    <d v="2024-01-31T00:00:00"/>
    <x v="0"/>
    <d v="2024-01-16T00:00:00"/>
    <s v="2.00"/>
    <m/>
    <x v="1"/>
    <x v="1"/>
    <x v="2"/>
    <x v="0"/>
    <x v="1"/>
  </r>
  <r>
    <n v="26"/>
    <x v="11"/>
    <n v="70"/>
    <x v="12"/>
    <s v="ECP2-TRLR-T003-00"/>
    <n v="5930556"/>
    <s v="6210-60-V00-0114"/>
    <s v="LIGHT UNIT, EMERGENCY, (EXIT SIGN), WHITE, 230/240V, 8W"/>
    <n v="50814"/>
    <x v="17"/>
    <d v="2023-12-31T00:00:00"/>
    <s v="CLOSE"/>
    <s v="2"/>
    <s v="EACH"/>
    <n v="2"/>
    <n v="146.47"/>
    <n v="292.94"/>
    <s v="20215"/>
    <s v="SENT"/>
    <d v="2024-01-10T00:00:00"/>
    <s v=""/>
    <s v="KW1-14132"/>
    <s v="18"/>
    <d v="2024-01-09T00:00:00"/>
    <s v="APPR"/>
    <d v="2024-01-10T00:00:00"/>
    <s v="Santhumayor, Santhosh - Vectrus - No Export"/>
    <x v="0"/>
    <d v="2024-01-24T00:00:00"/>
    <x v="0"/>
    <d v="2024-01-14T00:00:00"/>
    <s v="2.00"/>
    <m/>
    <x v="1"/>
    <x v="1"/>
    <x v="2"/>
    <x v="0"/>
    <x v="1"/>
  </r>
  <r>
    <n v="26"/>
    <x v="11"/>
    <n v="70"/>
    <x v="12"/>
    <s v="ECP2-TRLR-T003-00"/>
    <n v="5930556"/>
    <s v="6145-60-V00-0145"/>
    <s v="CABLE, POWER, ELECTRICAL, WHITE, 3 CORES, 1.5MM ²"/>
    <n v="50812"/>
    <x v="17"/>
    <d v="2023-12-31T00:00:00"/>
    <s v="CLOSE"/>
    <s v="3"/>
    <s v="ROLL"/>
    <n v="1"/>
    <n v="146.52000000000001"/>
    <n v="146.52000000000001"/>
    <s v=""/>
    <s v=""/>
    <s v=""/>
    <s v=""/>
    <s v="KW1-14173"/>
    <s v="27"/>
    <d v="2024-01-11T00:00:00"/>
    <s v="APPR"/>
    <d v="2024-01-11T00:00:00"/>
    <s v="Reghuraman, Karthik -Vectrus -GSD -No Export"/>
    <x v="0"/>
    <d v="2024-01-31T00:00:00"/>
    <x v="0"/>
    <d v="2024-01-16T00:00:00"/>
    <s v="1.00"/>
    <m/>
    <x v="1"/>
    <x v="1"/>
    <x v="2"/>
    <x v="0"/>
    <x v="1"/>
  </r>
  <r>
    <n v="26"/>
    <x v="11"/>
    <n v="70"/>
    <x v="12"/>
    <s v="ECP2-TRLR-T003-00"/>
    <n v="5930556"/>
    <s v="5975-60-V00-0503"/>
    <s v="UNION, ELECTRICAL CONDUIT, POLYAMIDE, LONG THREAD, 6-12 MM"/>
    <n v="50812"/>
    <x v="17"/>
    <d v="2023-12-31T00:00:00"/>
    <s v="CLOSE"/>
    <s v="2"/>
    <s v="EACH"/>
    <n v="6"/>
    <n v="3.5"/>
    <n v="21"/>
    <s v=""/>
    <s v=""/>
    <s v=""/>
    <s v=""/>
    <s v="KW1-14173"/>
    <s v="26"/>
    <d v="2024-01-11T00:00:00"/>
    <s v="APPR"/>
    <d v="2024-01-11T00:00:00"/>
    <s v="Reghuraman, Karthik -Vectrus -GSD -No Export"/>
    <x v="0"/>
    <d v="2024-01-31T00:00:00"/>
    <x v="0"/>
    <d v="2024-01-16T00:00:00"/>
    <s v="6.00"/>
    <m/>
    <x v="1"/>
    <x v="1"/>
    <x v="2"/>
    <x v="0"/>
    <x v="1"/>
  </r>
  <r>
    <n v="26"/>
    <x v="11"/>
    <n v="70"/>
    <x v="12"/>
    <s v="ECP2-TRLR-T003-00"/>
    <n v="5930556"/>
    <s v="5975-60-V00-0531"/>
    <s v="PROTECTOR, ELECTRICAL CABLE, PVC, WHITE, 1 INCH X 9 FEET"/>
    <n v="50812"/>
    <x v="17"/>
    <d v="2023-12-31T00:00:00"/>
    <s v="CLOSE"/>
    <s v="1"/>
    <s v="EACH"/>
    <n v="4"/>
    <n v="16.48"/>
    <n v="65.92"/>
    <s v=""/>
    <s v=""/>
    <s v=""/>
    <s v=""/>
    <s v="KW1-14173"/>
    <s v="25"/>
    <d v="2024-01-11T00:00:00"/>
    <s v="APPR"/>
    <d v="2024-01-11T00:00:00"/>
    <s v="Reghuraman, Karthik -Vectrus -GSD -No Export"/>
    <x v="0"/>
    <d v="2024-01-31T00:00:00"/>
    <x v="0"/>
    <d v="2024-01-17T00:00:00"/>
    <s v="4.00"/>
    <m/>
    <x v="1"/>
    <x v="1"/>
    <x v="2"/>
    <x v="0"/>
    <x v="1"/>
  </r>
  <r>
    <n v="26"/>
    <x v="11"/>
    <n v="70"/>
    <x v="12"/>
    <s v="ECP2-TRLR-T003-00"/>
    <n v="5930556"/>
    <s v="5305-60-V00-0180"/>
    <s v="SCREW, PHILLIPS, BUGLE HEAD, STEEL, #6 X 1 INCHES"/>
    <n v="50813"/>
    <x v="17"/>
    <d v="2023-12-31T00:00:00"/>
    <s v="CLOSE"/>
    <s v="1"/>
    <s v="BOX"/>
    <n v="1"/>
    <n v="25.8"/>
    <n v="25.8"/>
    <s v=""/>
    <s v=""/>
    <s v=""/>
    <s v=""/>
    <s v="KW1-14180"/>
    <s v="13"/>
    <d v="2024-01-11T00:00:00"/>
    <s v="APPR"/>
    <d v="2024-01-11T00:00:00"/>
    <s v="Reghuraman, Karthik -Vectrus -GSD -No Export"/>
    <x v="4"/>
    <d v="2024-01-31T07:00:00"/>
    <x v="0"/>
    <d v="2024-01-15T00:00:00"/>
    <s v="1.00"/>
    <m/>
    <x v="1"/>
    <x v="1"/>
    <x v="2"/>
    <x v="0"/>
    <x v="1"/>
  </r>
  <r>
    <n v="26"/>
    <x v="11"/>
    <n v="70"/>
    <x v="12"/>
    <s v="ECP2-TRLR-T003-00"/>
    <n v="5930556"/>
    <s v="5975-60-V00-0480"/>
    <s v="JUNCTION BOX, w/ BLANK SIDE, 100 X 100 X 50 MM"/>
    <n v="50814"/>
    <x v="17"/>
    <d v="2023-12-31T00:00:00"/>
    <s v="CLOSE"/>
    <s v="1"/>
    <s v="EACH"/>
    <n v="1"/>
    <n v="12"/>
    <n v="12"/>
    <s v="20215"/>
    <s v="SENT"/>
    <d v="2024-01-10T00:00:00"/>
    <s v=""/>
    <s v="KW1-14132"/>
    <s v="17"/>
    <d v="2024-01-09T00:00:00"/>
    <s v="APPR"/>
    <d v="2024-01-10T00:00:00"/>
    <s v="Santhumayor, Santhosh - Vectrus - No Export"/>
    <x v="0"/>
    <d v="2024-01-24T00:00:00"/>
    <x v="0"/>
    <d v="2024-01-14T00:00:00"/>
    <s v="1.00"/>
    <m/>
    <x v="1"/>
    <x v="1"/>
    <x v="2"/>
    <x v="0"/>
    <x v="1"/>
  </r>
  <r>
    <n v="27"/>
    <x v="11"/>
    <n v="80"/>
    <x v="12"/>
    <s v="BUH-Z1-00-TT106"/>
    <n v="6779272"/>
    <s v="5975-60-V00-0503"/>
    <s v="UNION, ELECTRICAL CONDUIT, POLYAMIDE, LONG THREAD, 6-12 MM"/>
    <n v="50815"/>
    <x v="17"/>
    <d v="2023-12-31T00:00:00"/>
    <s v="CLOSE"/>
    <s v="2"/>
    <s v="EA"/>
    <n v="8"/>
    <n v="3.5"/>
    <n v="28"/>
    <s v="20215"/>
    <s v="SENT"/>
    <d v="2024-01-10T00:00:00"/>
    <s v=""/>
    <s v="KW1-14132"/>
    <s v="20"/>
    <d v="2024-01-09T00:00:00"/>
    <s v="APPR"/>
    <d v="2024-01-10T00:00:00"/>
    <s v="Santhumayor, Santhosh - Vectrus - No Export"/>
    <x v="0"/>
    <d v="2024-01-24T00:00:00"/>
    <x v="0"/>
    <d v="2024-01-14T00:00:00"/>
    <s v="8.00"/>
    <m/>
    <x v="1"/>
    <x v="1"/>
    <x v="2"/>
    <x v="0"/>
    <x v="1"/>
  </r>
  <r>
    <n v="27"/>
    <x v="11"/>
    <n v="80"/>
    <x v="12"/>
    <s v="BUH-Z1-00-TT106"/>
    <n v="6779272"/>
    <s v="6210-60-V00-0114"/>
    <s v="LIGHT UNIT, EMERGENCY, (EXIT SIGN), WHITE, 230/240V, 8W"/>
    <n v="50818"/>
    <x v="17"/>
    <d v="2023-12-31T00:00:00"/>
    <s v="CLOSE"/>
    <s v="5"/>
    <s v="EA"/>
    <n v="2"/>
    <n v="146.47"/>
    <n v="292.94"/>
    <s v="20215"/>
    <s v="SENT"/>
    <d v="2024-01-10T00:00:00"/>
    <s v=""/>
    <s v="KW1-14132"/>
    <s v="25"/>
    <d v="2024-01-09T00:00:00"/>
    <s v="APPR"/>
    <d v="2024-01-10T00:00:00"/>
    <s v="Santhumayor, Santhosh - Vectrus - No Export"/>
    <x v="0"/>
    <d v="2024-01-24T00:00:00"/>
    <x v="0"/>
    <d v="2024-01-14T00:00:00"/>
    <s v="2.00"/>
    <m/>
    <x v="1"/>
    <x v="1"/>
    <x v="2"/>
    <x v="0"/>
    <x v="1"/>
  </r>
  <r>
    <n v="27"/>
    <x v="11"/>
    <n v="80"/>
    <x v="12"/>
    <s v="BUH-Z1-00-TT106"/>
    <n v="6779272"/>
    <s v="6145-60-V00-0134"/>
    <s v="CABLE, POWER, ELECTRICAL, 3 CORES, WHITE, 2.5 MM²"/>
    <n v="50818"/>
    <x v="17"/>
    <d v="2023-12-31T00:00:00"/>
    <s v="CLOSE"/>
    <s v="4"/>
    <s v="RO"/>
    <n v="1"/>
    <n v="163"/>
    <n v="163"/>
    <s v="20215"/>
    <s v="SENT"/>
    <d v="2024-01-10T00:00:00"/>
    <s v=""/>
    <s v="KW1-14132"/>
    <s v="24"/>
    <d v="2024-01-09T00:00:00"/>
    <s v="APPR"/>
    <d v="2024-01-10T00:00:00"/>
    <s v="Santhumayor, Santhosh - Vectrus - No Export"/>
    <x v="0"/>
    <d v="2024-01-24T00:00:00"/>
    <x v="0"/>
    <d v="2024-01-14T00:00:00"/>
    <s v="1.00"/>
    <m/>
    <x v="1"/>
    <x v="1"/>
    <x v="2"/>
    <x v="0"/>
    <x v="1"/>
  </r>
  <r>
    <n v="27"/>
    <x v="11"/>
    <n v="80"/>
    <x v="12"/>
    <s v="BUH-Z1-00-TT106"/>
    <n v="6779272"/>
    <s v="5305-60-V00-0207"/>
    <s v="SCREW, HEX, STEEL, w/ RUBBER WASHER, #14 X 1-1/2 INCHES"/>
    <n v="50817"/>
    <x v="17"/>
    <d v="2023-12-30T00:00:00"/>
    <s v="CLOSE"/>
    <s v="1"/>
    <s v="BX"/>
    <n v="1"/>
    <n v="51.5"/>
    <n v="51.5"/>
    <s v="20213"/>
    <s v="SENT"/>
    <d v="2024-01-10T00:00:00"/>
    <s v=""/>
    <s v="KW1-14128"/>
    <s v="10"/>
    <d v="2024-01-09T00:00:00"/>
    <s v="APPR"/>
    <d v="2024-01-10T00:00:00"/>
    <s v="Santhumayor, Santhosh - Vectrus - No Export"/>
    <x v="4"/>
    <d v="2024-01-23T00:00:00"/>
    <x v="0"/>
    <d v="2024-01-14T00:00:00"/>
    <s v="1.00"/>
    <m/>
    <x v="1"/>
    <x v="1"/>
    <x v="2"/>
    <x v="0"/>
    <x v="1"/>
  </r>
  <r>
    <n v="27"/>
    <x v="11"/>
    <n v="80"/>
    <x v="12"/>
    <s v="BUH-Z1-00-TT106"/>
    <n v="6779272"/>
    <s v="5930-60-V00-0240"/>
    <s v="SWITCH, 1 WAY, 1 GANG, 10 AMPS"/>
    <n v="50816"/>
    <x v="17"/>
    <d v="2024-01-10T00:00:00"/>
    <s v="CLOSE"/>
    <s v="1"/>
    <s v="EA"/>
    <n v="2"/>
    <n v="17.3"/>
    <n v="34.6"/>
    <s v="20242"/>
    <s v="CLOSE"/>
    <d v="2024-01-10T00:00:00"/>
    <s v=""/>
    <s v="KW1-14158"/>
    <s v="1"/>
    <d v="2024-01-10T00:00:00"/>
    <s v="APPR"/>
    <d v="2024-01-10T00:00:00"/>
    <s v="Santhumayor, Santhosh - Vectrus - No Export"/>
    <x v="0"/>
    <d v="2024-01-20T00:00:00"/>
    <x v="0"/>
    <d v="2024-01-14T00:00:00"/>
    <s v="2.00"/>
    <m/>
    <x v="1"/>
    <x v="1"/>
    <x v="2"/>
    <x v="0"/>
    <x v="1"/>
  </r>
  <r>
    <n v="27"/>
    <x v="11"/>
    <n v="80"/>
    <x v="12"/>
    <s v="BUH-Z1-00-TT106"/>
    <n v="6779272"/>
    <s v="5975-60-V00-0272"/>
    <s v="SWITCH BOX, SURFACE, PVC, WHITE, 3 X 3 INCHES"/>
    <n v="50818"/>
    <x v="17"/>
    <d v="2023-12-31T00:00:00"/>
    <s v="CLOSE"/>
    <s v="3"/>
    <s v="EA"/>
    <n v="2"/>
    <n v="12.24"/>
    <n v="24.48"/>
    <s v="20215"/>
    <s v="SENT"/>
    <d v="2024-01-10T00:00:00"/>
    <s v=""/>
    <s v="KW1-14132"/>
    <s v="23"/>
    <d v="2024-01-09T00:00:00"/>
    <s v="APPR"/>
    <d v="2024-01-10T00:00:00"/>
    <s v="Santhumayor, Santhosh - Vectrus - No Export"/>
    <x v="0"/>
    <d v="2024-01-24T00:00:00"/>
    <x v="0"/>
    <d v="2024-01-14T00:00:00"/>
    <s v="2.00"/>
    <m/>
    <x v="1"/>
    <x v="1"/>
    <x v="2"/>
    <x v="0"/>
    <x v="1"/>
  </r>
  <r>
    <n v="27"/>
    <x v="11"/>
    <n v="80"/>
    <x v="12"/>
    <s v="BUH-Z1-00-TT106"/>
    <n v="6779272"/>
    <s v="5975-60-V00-0187"/>
    <s v="PLATE, WALL, ELECTRICAL, BLANK, 1 GANG, WHITE, 86 X 86 MM"/>
    <n v="50818"/>
    <x v="17"/>
    <d v="2023-12-31T00:00:00"/>
    <s v="CLOSE"/>
    <s v="2"/>
    <s v="BX"/>
    <n v="1"/>
    <n v="13.46"/>
    <n v="13.46"/>
    <s v="20215"/>
    <s v="SENT"/>
    <d v="2024-01-10T00:00:00"/>
    <s v=""/>
    <s v="KW1-14132"/>
    <s v="22"/>
    <d v="2024-01-09T00:00:00"/>
    <s v="APPR"/>
    <d v="2024-01-10T00:00:00"/>
    <s v="Santhumayor, Santhosh - Vectrus - No Export"/>
    <x v="0"/>
    <d v="2024-01-24T00:00:00"/>
    <x v="0"/>
    <d v="2024-01-20T00:00:00"/>
    <s v="1.00"/>
    <m/>
    <x v="1"/>
    <x v="1"/>
    <x v="2"/>
    <x v="0"/>
    <x v="1"/>
  </r>
  <r>
    <n v="27"/>
    <x v="11"/>
    <n v="80"/>
    <x v="12"/>
    <s v="BUH-Z1-00-TT106"/>
    <n v="6779272"/>
    <s v="5975-00-156-3253"/>
    <s v="STRAP, TIE DOWN, ELECTRICAL COMPONE, 13-7/20 INCHES"/>
    <n v="50815"/>
    <x v="17"/>
    <d v="2023-12-31T00:00:00"/>
    <s v="CLOSE"/>
    <s v="1"/>
    <s v="HD"/>
    <n v="2"/>
    <n v="26.64"/>
    <n v="53.28"/>
    <s v="20215"/>
    <s v="SENT"/>
    <d v="2024-01-10T00:00:00"/>
    <s v=""/>
    <s v="KW1-14132"/>
    <s v="19"/>
    <d v="2024-01-09T00:00:00"/>
    <s v="APPR"/>
    <d v="2024-01-10T00:00:00"/>
    <s v="Santhumayor, Santhosh - Vectrus - No Export"/>
    <x v="0"/>
    <d v="2024-01-24T00:00:00"/>
    <x v="0"/>
    <d v="2024-01-14T00:00:00"/>
    <s v="2.00"/>
    <m/>
    <x v="1"/>
    <x v="1"/>
    <x v="2"/>
    <x v="0"/>
    <x v="1"/>
  </r>
  <r>
    <n v="27"/>
    <x v="11"/>
    <n v="80"/>
    <x v="12"/>
    <s v="BUH-Z1-00-TT106"/>
    <n v="6779272"/>
    <s v="5975-60-V00-0740"/>
    <s v="CONDUIT, HIGHLY FLEXIBLE, CORE, GALVANIZED STEEL, BLACK, 20 MM X 25 M"/>
    <n v="50818"/>
    <x v="17"/>
    <d v="2023-12-31T00:00:00"/>
    <s v="CLOSE"/>
    <s v="1"/>
    <s v="RO"/>
    <n v="1"/>
    <n v="92.57"/>
    <n v="92.57"/>
    <s v="20215"/>
    <s v="SENT"/>
    <d v="2024-01-10T00:00:00"/>
    <s v=""/>
    <s v="KW1-14132"/>
    <s v="21"/>
    <d v="2024-01-09T00:00:00"/>
    <s v="APPR"/>
    <d v="2024-01-10T00:00:00"/>
    <s v="Santhumayor, Santhosh - Vectrus - No Export"/>
    <x v="0"/>
    <d v="2024-01-24T00:00:00"/>
    <x v="0"/>
    <d v="2024-01-14T00:00:00"/>
    <s v="1.00"/>
    <m/>
    <x v="1"/>
    <x v="1"/>
    <x v="2"/>
    <x v="0"/>
    <x v="1"/>
  </r>
  <r>
    <n v="28"/>
    <x v="11"/>
    <n v="90"/>
    <x v="22"/>
    <s v="BUH-Z3-00-TRLR3000"/>
    <n v="7227578"/>
    <s v="5975-60-V00-0503"/>
    <s v="UNION, ELECTRICAL CONDUIT, POLYAMIDE, LONG THREAD, 6-12 MM"/>
    <n v="50819"/>
    <x v="17"/>
    <d v="2023-12-31T00:00:00"/>
    <s v="CLOSE"/>
    <s v="2"/>
    <s v="EA"/>
    <n v="8"/>
    <n v="3.5"/>
    <n v="28"/>
    <s v="20215"/>
    <s v="SENT"/>
    <d v="2024-01-10T00:00:00"/>
    <s v=""/>
    <s v="KW1-14132"/>
    <s v="27"/>
    <d v="2024-01-09T00:00:00"/>
    <s v="APPR"/>
    <d v="2024-01-10T00:00:00"/>
    <s v="Santhumayor, Santhosh - Vectrus - No Export"/>
    <x v="0"/>
    <d v="2024-01-24T00:00:00"/>
    <x v="0"/>
    <d v="2024-01-14T00:00:00"/>
    <s v="8.00"/>
    <m/>
    <x v="1"/>
    <x v="1"/>
    <x v="2"/>
    <x v="0"/>
    <x v="1"/>
  </r>
  <r>
    <n v="28"/>
    <x v="11"/>
    <n v="90"/>
    <x v="22"/>
    <s v="BUH-Z3-00-TRLR3000"/>
    <n v="7227578"/>
    <s v="6210-60-V00-0114"/>
    <s v="LIGHT UNIT, EMERGENCY, (EXIT SIGN), WHITE, 230/240V, 8W"/>
    <n v="50821"/>
    <x v="17"/>
    <d v="2023-12-31T00:00:00"/>
    <s v="CLOSE"/>
    <s v="2"/>
    <s v="EA"/>
    <n v="1"/>
    <n v="146.47"/>
    <n v="146.47"/>
    <s v="20215"/>
    <s v="SENT"/>
    <d v="2024-01-10T00:00:00"/>
    <s v=""/>
    <s v="KW1-14132"/>
    <s v="32"/>
    <d v="2024-01-09T00:00:00"/>
    <s v="APPR"/>
    <d v="2024-01-10T00:00:00"/>
    <s v="Santhumayor, Santhosh - Vectrus - No Export"/>
    <x v="0"/>
    <d v="2024-01-24T00:00:00"/>
    <x v="0"/>
    <d v="2024-01-14T00:00:00"/>
    <s v="1.00"/>
    <m/>
    <x v="1"/>
    <x v="1"/>
    <x v="2"/>
    <x v="0"/>
    <x v="1"/>
  </r>
  <r>
    <n v="28"/>
    <x v="11"/>
    <n v="90"/>
    <x v="22"/>
    <s v="BUH-Z3-00-TRLR3000"/>
    <n v="7227578"/>
    <s v="6145-60-V00-0145"/>
    <s v="CABLE, POWER, ELECTRICAL, WHITE, 3 CORES, 1.5MM ²"/>
    <n v="50819"/>
    <x v="17"/>
    <d v="2023-12-31T00:00:00"/>
    <s v="CLOSE"/>
    <s v="1"/>
    <s v="RO"/>
    <n v="1"/>
    <n v="146.52000000000001"/>
    <n v="146.52000000000001"/>
    <s v="20215"/>
    <s v="SENT"/>
    <d v="2024-01-10T00:00:00"/>
    <s v=""/>
    <s v="KW1-14132"/>
    <s v="26"/>
    <d v="2024-01-09T00:00:00"/>
    <s v="APPR"/>
    <d v="2024-01-10T00:00:00"/>
    <s v="Santhumayor, Santhosh - Vectrus - No Export"/>
    <x v="0"/>
    <d v="2024-01-24T00:00:00"/>
    <x v="0"/>
    <d v="2024-01-14T00:00:00"/>
    <s v="1.00"/>
    <m/>
    <x v="1"/>
    <x v="1"/>
    <x v="2"/>
    <x v="0"/>
    <x v="1"/>
  </r>
  <r>
    <n v="28"/>
    <x v="11"/>
    <n v="90"/>
    <x v="22"/>
    <s v="BUH-Z3-00-TRLR3000"/>
    <n v="7227578"/>
    <s v="5305-60-V00-0205"/>
    <s v="SCREW, PHILLIPS, FLAT HEAD, STEEL, #8 X 1 INCH"/>
    <n v="50820"/>
    <x v="17"/>
    <d v="2023-12-31T00:00:00"/>
    <s v="CLOSE"/>
    <s v="1"/>
    <s v="HD"/>
    <n v="1"/>
    <n v="28.4"/>
    <n v="28.4"/>
    <s v="20213"/>
    <s v="SENT"/>
    <d v="2024-01-10T00:00:00"/>
    <s v=""/>
    <s v="KW1-14128"/>
    <s v="11"/>
    <d v="2024-01-09T00:00:00"/>
    <s v="APPR"/>
    <d v="2024-01-10T00:00:00"/>
    <s v="Santhumayor, Santhosh - Vectrus - No Export"/>
    <x v="4"/>
    <d v="2024-01-23T00:00:00"/>
    <x v="0"/>
    <d v="2024-01-14T00:00:00"/>
    <s v="1.00"/>
    <m/>
    <x v="1"/>
    <x v="1"/>
    <x v="2"/>
    <x v="0"/>
    <x v="1"/>
  </r>
  <r>
    <n v="28"/>
    <x v="11"/>
    <n v="90"/>
    <x v="22"/>
    <s v="BUH-Z3-00-TRLR3000"/>
    <n v="7227578"/>
    <s v="5970-00-419-4291"/>
    <s v="TAPE, INSULATION, ELECTRICAL, BLACK, 3/4 X 1296 INCHES"/>
    <n v="50821"/>
    <x v="17"/>
    <d v="2023-12-31T00:00:00"/>
    <s v="CLOSE"/>
    <s v="1"/>
    <s v="RO"/>
    <n v="1"/>
    <n v="21.11"/>
    <n v="21.11"/>
    <s v="20215"/>
    <s v="SENT"/>
    <d v="2024-01-10T00:00:00"/>
    <s v=""/>
    <s v="KW1-14132"/>
    <s v="31"/>
    <d v="2024-01-09T00:00:00"/>
    <s v="APPR"/>
    <d v="2024-01-10T00:00:00"/>
    <s v="Santhumayor, Santhosh - Vectrus - No Export"/>
    <x v="0"/>
    <d v="2024-01-24T00:00:00"/>
    <x v="0"/>
    <d v="2024-01-14T00:00:00"/>
    <s v="1.00"/>
    <m/>
    <x v="1"/>
    <x v="1"/>
    <x v="2"/>
    <x v="0"/>
    <x v="1"/>
  </r>
  <r>
    <n v="29"/>
    <x v="11"/>
    <n v="100"/>
    <x v="22"/>
    <s v="BUH-Z6-00-TRLR3013"/>
    <n v="7227613"/>
    <s v="6210-60-V00-0114"/>
    <s v="LIGHT UNIT, EMERGENCY, (EXIT SIGN), WHITE, 230/240V, 8W"/>
    <n v="50908"/>
    <x v="18"/>
    <d v="2023-12-31T00:00:00"/>
    <s v="CLOSE"/>
    <s v="2"/>
    <s v="EA"/>
    <n v="1"/>
    <n v="146.47"/>
    <n v="146.47"/>
    <s v=""/>
    <s v=""/>
    <s v=""/>
    <s v=""/>
    <s v="KW1-14173"/>
    <s v="48"/>
    <d v="2024-01-11T00:00:00"/>
    <s v="APPR"/>
    <d v="2024-01-11T00:00:00"/>
    <s v="Reghuraman, Karthik -Vectrus -GSD -No Export"/>
    <x v="0"/>
    <d v="2024-01-31T00:00:00"/>
    <x v="0"/>
    <d v="2024-01-17T00:00:00"/>
    <s v="1.00"/>
    <m/>
    <x v="1"/>
    <x v="1"/>
    <x v="2"/>
    <x v="0"/>
    <x v="1"/>
  </r>
  <r>
    <n v="29"/>
    <x v="11"/>
    <n v="100"/>
    <x v="22"/>
    <s v="BUH-Z6-00-TRLR3013"/>
    <n v="7227613"/>
    <s v="6145-60-V00-0145"/>
    <s v="CABLE, POWER, ELECTRICAL, 3 CORES, WHITE, 2.5 MM²"/>
    <n v="50908"/>
    <x v="18"/>
    <d v="2023-12-31T00:00:00"/>
    <s v="CLOSE"/>
    <s v="1"/>
    <s v="RO"/>
    <n v="1"/>
    <n v="145"/>
    <n v="145"/>
    <s v=""/>
    <s v=""/>
    <s v=""/>
    <s v=""/>
    <s v="KW1-14173"/>
    <s v="47"/>
    <d v="2024-01-11T00:00:00"/>
    <s v="APPR"/>
    <d v="2024-01-11T00:00:00"/>
    <s v="Reghuraman, Karthik -Vectrus -GSD -No Export"/>
    <x v="0"/>
    <d v="2024-01-31T00:00:00"/>
    <x v="0"/>
    <d v="2024-01-16T00:00:00"/>
    <s v="1.00"/>
    <m/>
    <x v="1"/>
    <x v="1"/>
    <x v="2"/>
    <x v="0"/>
    <x v="1"/>
  </r>
  <r>
    <n v="29"/>
    <x v="11"/>
    <n v="100"/>
    <x v="22"/>
    <s v="BUH-Z6-00-TRLR3013"/>
    <n v="7227613"/>
    <s v="5305-60-V00-0207"/>
    <s v="SCREW, HEX, STEEL, w/ RUBBER WASHER, #14 X 1-1/2 INCHES"/>
    <n v="50907"/>
    <x v="18"/>
    <d v="2023-12-31T00:00:00"/>
    <s v="CLOSE"/>
    <s v="2"/>
    <s v="BX"/>
    <n v="1"/>
    <n v="170.5"/>
    <n v="170.5"/>
    <s v="20261"/>
    <s v="CLOSE"/>
    <d v="2024-01-11T00:00:00"/>
    <d v="2024-01-11T00:00:00"/>
    <s v="KW1-14183"/>
    <s v="2"/>
    <d v="2024-01-11T00:00:00"/>
    <s v="APPR"/>
    <d v="2024-01-11T00:00:00"/>
    <s v="Visakh, Ajith - No Export"/>
    <x v="4"/>
    <d v="2024-01-22T00:00:00"/>
    <x v="0"/>
    <d v="2024-01-16T00:00:00"/>
    <s v="1.00"/>
    <m/>
    <x v="1"/>
    <x v="1"/>
    <x v="2"/>
    <x v="0"/>
    <x v="1"/>
  </r>
  <r>
    <n v="29"/>
    <x v="11"/>
    <n v="100"/>
    <x v="22"/>
    <s v="BUH-Z6-00-TRLR3013"/>
    <n v="7227613"/>
    <s v="5975-60-V00-0091"/>
    <s v="CONDUIT, NONMETALLIC, RIGID, PVC, WHITE, 20 MM X 1.5 METERS"/>
    <n v="50905"/>
    <x v="18"/>
    <d v="2023-12-31T00:00:00"/>
    <s v="CLOSE"/>
    <s v="2"/>
    <s v="EA"/>
    <n v="5"/>
    <n v="9.32"/>
    <n v="46.6"/>
    <s v=""/>
    <s v=""/>
    <s v=""/>
    <s v=""/>
    <s v="KW1-14173"/>
    <s v="45"/>
    <d v="2024-01-11T00:00:00"/>
    <s v="APPR"/>
    <d v="2024-01-11T00:00:00"/>
    <s v="Reghuraman, Karthik -Vectrus -GSD -No Export"/>
    <x v="0"/>
    <d v="2024-01-31T00:00:00"/>
    <x v="0"/>
    <d v="2024-01-16T00:00:00"/>
    <s v="5.00"/>
    <s v="Requested catalog not Active"/>
    <x v="1"/>
    <x v="1"/>
    <x v="2"/>
    <x v="0"/>
    <x v="1"/>
  </r>
  <r>
    <n v="29"/>
    <x v="11"/>
    <n v="100"/>
    <x v="22"/>
    <s v="BUH-Z6-00-TRLR3013"/>
    <n v="7227613"/>
    <s v="4730-60-V00-0045"/>
    <s v="ADAPTER, ELECTRICAL CONDUIT, w/BUSH, FEMALE, PVC, WHITE, 20 MM"/>
    <n v="50907"/>
    <x v="18"/>
    <d v="2023-12-31T00:00:00"/>
    <s v="CLOSE"/>
    <s v="1"/>
    <s v="EA"/>
    <n v="5"/>
    <n v="6.2"/>
    <n v="31"/>
    <s v="20261"/>
    <s v="CLOSE"/>
    <d v="2024-01-11T00:00:00"/>
    <d v="2024-01-11T00:00:00"/>
    <s v="KW1-14183"/>
    <s v="1"/>
    <d v="2024-01-11T00:00:00"/>
    <s v="APPR"/>
    <d v="2024-01-11T00:00:00"/>
    <s v="Visakh, Ajith - No Export"/>
    <x v="4"/>
    <d v="2024-01-22T00:00:00"/>
    <x v="0"/>
    <d v="2024-01-16T00:00:00"/>
    <s v="5.00"/>
    <m/>
    <x v="1"/>
    <x v="1"/>
    <x v="2"/>
    <x v="0"/>
    <x v="1"/>
  </r>
  <r>
    <n v="29"/>
    <x v="11"/>
    <n v="100"/>
    <x v="22"/>
    <s v="BUH-Z6-00-TRLR3013"/>
    <n v="7227613"/>
    <s v="5365-60-V00-0026"/>
    <s v="SADDLE, SPACER BAR, CONDUIT, PVC, WHITE, 20 MM"/>
    <n v="50906"/>
    <x v="18"/>
    <d v="2023-12-31T00:00:00"/>
    <s v="CLOSE"/>
    <s v="1"/>
    <s v="EA"/>
    <n v="10"/>
    <n v="3.16"/>
    <n v="31.6"/>
    <s v=""/>
    <s v=""/>
    <s v=""/>
    <s v=""/>
    <s v="KW1-14173"/>
    <s v="46"/>
    <d v="2024-01-11T00:00:00"/>
    <s v="APPR"/>
    <d v="2024-01-11T00:00:00"/>
    <s v="Reghuraman, Karthik -Vectrus -GSD -No Export"/>
    <x v="0"/>
    <d v="2024-01-31T00:00:00"/>
    <x v="0"/>
    <d v="2024-01-17T00:00:00"/>
    <s v="10.00"/>
    <m/>
    <x v="1"/>
    <x v="1"/>
    <x v="2"/>
    <x v="0"/>
    <x v="1"/>
  </r>
  <r>
    <n v="29"/>
    <x v="11"/>
    <n v="100"/>
    <x v="22"/>
    <s v="BUH-Z6-00-TRLR3013"/>
    <n v="7227613"/>
    <s v="5975-60-V00-0372"/>
    <s v="COUPLING, ELECTRICAL CONDUIT, PVC, WHITE, 20 MM"/>
    <n v="50905"/>
    <x v="18"/>
    <d v="2023-12-31T00:00:00"/>
    <s v="CLOSE"/>
    <s v="1"/>
    <s v="EA"/>
    <n v="10"/>
    <n v="4.66"/>
    <n v="46.6"/>
    <s v=""/>
    <s v=""/>
    <s v=""/>
    <s v=""/>
    <s v="KW1-14173"/>
    <s v="44"/>
    <d v="2024-01-11T00:00:00"/>
    <s v="APPR"/>
    <d v="2024-01-11T00:00:00"/>
    <s v="Reghuraman, Karthik -Vectrus -GSD -No Export"/>
    <x v="0"/>
    <d v="2024-01-31T00:00:00"/>
    <x v="0"/>
    <d v="2024-01-16T00:00:00"/>
    <s v="10.00"/>
    <m/>
    <x v="1"/>
    <x v="1"/>
    <x v="2"/>
    <x v="0"/>
    <x v="1"/>
  </r>
  <r>
    <n v="29"/>
    <x v="11"/>
    <n v="100"/>
    <x v="22"/>
    <s v="BUH-Z6-00-TRLR3013"/>
    <n v="7227613"/>
    <s v="5975-60-V00-0085"/>
    <s v="ELBOW ,CONDUIT , PVC, WHITE,  20 MILLIMETERS"/>
    <n v="50903"/>
    <x v="18"/>
    <d v="2023-12-30T00:00:00"/>
    <s v="CLOSE"/>
    <s v="1"/>
    <s v="EA"/>
    <n v="10"/>
    <n v="13.99"/>
    <n v="139.9"/>
    <s v="20260"/>
    <s v="CLOSE"/>
    <d v="2024-01-15T00:00:00"/>
    <d v="2024-01-13T00:00:00"/>
    <s v="KW1-14244"/>
    <s v="56"/>
    <d v="2024-01-17T00:00:00"/>
    <s v="APPR"/>
    <d v="2024-01-17T00:00:00"/>
    <s v="Reghuraman, Karthik -Vectrus -GSD -No Export"/>
    <x v="4"/>
    <d v="2024-01-22T00:00:00"/>
    <x v="0"/>
    <d v="2024-01-20T00:00:00"/>
    <s v="10.00"/>
    <m/>
    <x v="1"/>
    <x v="1"/>
    <x v="2"/>
    <x v="0"/>
    <x v="1"/>
  </r>
  <r>
    <n v="30"/>
    <x v="11"/>
    <n v="110"/>
    <x v="22"/>
    <s v="BUH-Z3-00-TRLR3017"/>
    <n v="7286407"/>
    <s v="5975-60-V00-0503"/>
    <s v="UNION, ELECTRICAL CONDUIT, POLYAMIDE, LONG THREAD, 6-12 MM"/>
    <n v="50822"/>
    <x v="17"/>
    <d v="2023-12-31T00:00:00"/>
    <s v="CLOSE"/>
    <s v="3"/>
    <s v="EA"/>
    <n v="4"/>
    <n v="3.5"/>
    <n v="14"/>
    <s v="20215"/>
    <s v="SENT"/>
    <d v="2024-01-10T00:00:00"/>
    <s v=""/>
    <s v="KW1-14132"/>
    <s v="30"/>
    <d v="2024-01-09T00:00:00"/>
    <s v="APPR"/>
    <d v="2024-01-10T00:00:00"/>
    <s v="Santhumayor, Santhosh - Vectrus - No Export"/>
    <x v="0"/>
    <d v="2024-01-24T00:00:00"/>
    <x v="0"/>
    <d v="2024-01-14T00:00:00"/>
    <s v="4.00"/>
    <m/>
    <x v="1"/>
    <x v="1"/>
    <x v="2"/>
    <x v="0"/>
    <x v="1"/>
  </r>
  <r>
    <n v="30"/>
    <x v="11"/>
    <n v="110"/>
    <x v="22"/>
    <s v="BUH-Z3-00-TRLR3017"/>
    <n v="7286407"/>
    <s v="6210-60-V00-0114"/>
    <s v="LIGHT UNIT, EMERGENCY, (EXIT SIGN), WHITE, 230/240V, 8W"/>
    <n v="50824"/>
    <x v="17"/>
    <d v="2023-12-31T00:00:00"/>
    <s v="CLOSE"/>
    <s v="3"/>
    <s v="EA"/>
    <n v="1"/>
    <n v="146.47"/>
    <n v="146.47"/>
    <s v=""/>
    <s v=""/>
    <s v=""/>
    <s v=""/>
    <s v="KW1-14173"/>
    <s v="30"/>
    <d v="2024-01-11T00:00:00"/>
    <s v="APPR"/>
    <d v="2024-01-11T00:00:00"/>
    <s v="Reghuraman, Karthik -Vectrus -GSD -No Export"/>
    <x v="0"/>
    <d v="2024-01-31T00:00:00"/>
    <x v="0"/>
    <d v="2024-01-17T00:00:00"/>
    <s v="1.00"/>
    <m/>
    <x v="1"/>
    <x v="1"/>
    <x v="2"/>
    <x v="0"/>
    <x v="1"/>
  </r>
  <r>
    <n v="30"/>
    <x v="11"/>
    <n v="110"/>
    <x v="22"/>
    <s v="BUH-Z3-00-TRLR3017"/>
    <n v="7286407"/>
    <s v="6145-60-V00-0145"/>
    <s v="CABLE, POWER, ELECTRICAL, WHITE, 3 CORES, 1.5MM ²"/>
    <n v="50822"/>
    <x v="17"/>
    <d v="2023-12-31T00:00:00"/>
    <s v="CLOSE"/>
    <s v="2"/>
    <s v="RO"/>
    <n v="1"/>
    <n v="146.52000000000001"/>
    <n v="146.52000000000001"/>
    <s v="20215"/>
    <s v="SENT"/>
    <d v="2024-01-10T00:00:00"/>
    <s v=""/>
    <s v="KW1-14132"/>
    <s v="29"/>
    <d v="2024-01-09T00:00:00"/>
    <s v="APPR"/>
    <d v="2024-01-10T00:00:00"/>
    <s v="Santhumayor, Santhosh - Vectrus - No Export"/>
    <x v="0"/>
    <d v="2024-01-24T00:00:00"/>
    <x v="0"/>
    <d v="2024-01-14T00:00:00"/>
    <s v="1.00"/>
    <m/>
    <x v="1"/>
    <x v="1"/>
    <x v="2"/>
    <x v="0"/>
    <x v="1"/>
  </r>
  <r>
    <n v="30"/>
    <x v="11"/>
    <n v="110"/>
    <x v="22"/>
    <s v="BUH-Z3-00-TRLR3017"/>
    <n v="7286407"/>
    <s v="5305-60-V00-0205"/>
    <s v="SCREW, PHILLIPS, FLAT HEAD, STEEL, #8 X 1 INCH"/>
    <n v="50823"/>
    <x v="17"/>
    <d v="2023-12-31T00:00:00"/>
    <s v="CLOSE"/>
    <s v="1"/>
    <s v="HD"/>
    <n v="1"/>
    <n v="28.4"/>
    <n v="28.4"/>
    <s v="20213"/>
    <s v="SENT"/>
    <d v="2024-01-10T00:00:00"/>
    <s v=""/>
    <s v="KW1-14128"/>
    <s v="8"/>
    <d v="2024-01-09T00:00:00"/>
    <s v="APPR"/>
    <d v="2024-01-10T00:00:00"/>
    <s v="Santhumayor, Santhosh - Vectrus - No Export"/>
    <x v="4"/>
    <d v="2024-01-23T00:00:00"/>
    <x v="0"/>
    <d v="2024-01-14T00:00:00"/>
    <s v="1.00"/>
    <m/>
    <x v="1"/>
    <x v="1"/>
    <x v="2"/>
    <x v="0"/>
    <x v="1"/>
  </r>
  <r>
    <n v="30"/>
    <x v="11"/>
    <n v="110"/>
    <x v="22"/>
    <s v="BUH-Z3-00-TRLR3017"/>
    <n v="7286407"/>
    <s v="5970-00-419-4291"/>
    <s v="TAPE, INSULATION, ELECTRICAL, BLACK, 3/4 X 1296 INCHES"/>
    <n v="50824"/>
    <x v="17"/>
    <d v="2023-12-31T00:00:00"/>
    <s v="CLOSE"/>
    <s v="2"/>
    <s v="RO"/>
    <n v="1"/>
    <n v="21.11"/>
    <n v="21.11"/>
    <s v=""/>
    <s v=""/>
    <s v=""/>
    <s v=""/>
    <s v="KW1-14173"/>
    <s v="29"/>
    <d v="2024-01-11T00:00:00"/>
    <s v="APPR"/>
    <d v="2024-01-11T00:00:00"/>
    <s v="Reghuraman, Karthik -Vectrus -GSD -No Export"/>
    <x v="0"/>
    <d v="2024-01-31T00:00:00"/>
    <x v="0"/>
    <d v="2024-01-16T00:00:00"/>
    <s v="1.00"/>
    <m/>
    <x v="1"/>
    <x v="1"/>
    <x v="2"/>
    <x v="0"/>
    <x v="1"/>
  </r>
  <r>
    <n v="30"/>
    <x v="11"/>
    <n v="110"/>
    <x v="22"/>
    <s v="BUH-Z3-00-TRLR3017"/>
    <n v="7286407"/>
    <s v="5975-60-V00-0531"/>
    <s v="PROTECTOR, ELECTRICAL CABLE, PVC, WHITE, 1 INCH X 9 FEET"/>
    <n v="50822"/>
    <x v="17"/>
    <d v="2023-12-31T00:00:00"/>
    <s v="CLOSE"/>
    <s v="1"/>
    <s v="EA"/>
    <n v="4"/>
    <n v="16.48"/>
    <n v="65.92"/>
    <s v="20215"/>
    <s v="SENT"/>
    <d v="2024-01-10T00:00:00"/>
    <s v=""/>
    <s v="KW1-14132"/>
    <s v="28"/>
    <d v="2024-01-09T00:00:00"/>
    <s v="APPR"/>
    <d v="2024-01-10T00:00:00"/>
    <s v="Santhumayor, Santhosh - Vectrus - No Export"/>
    <x v="0"/>
    <d v="2024-01-24T00:00:00"/>
    <x v="0"/>
    <d v="2024-01-14T00:00:00"/>
    <s v="4.00"/>
    <m/>
    <x v="1"/>
    <x v="1"/>
    <x v="2"/>
    <x v="0"/>
    <x v="1"/>
  </r>
  <r>
    <n v="30"/>
    <x v="11"/>
    <n v="110"/>
    <x v="22"/>
    <s v="BUH-Z3-00-TRLR3017"/>
    <n v="7286407"/>
    <s v="5975-60-V00-0480"/>
    <s v="JUNCTION BOX, w/ BLANK SIDE, 100 X 100 X 50 MM"/>
    <n v="50824"/>
    <x v="17"/>
    <d v="2023-12-31T00:00:00"/>
    <s v="CLOSE"/>
    <s v="1"/>
    <s v="EA"/>
    <n v="1"/>
    <n v="12"/>
    <n v="12"/>
    <s v=""/>
    <s v=""/>
    <s v=""/>
    <s v=""/>
    <s v="KW1-14173"/>
    <s v="28"/>
    <d v="2024-01-11T00:00:00"/>
    <s v="APPR"/>
    <d v="2024-01-11T00:00:00"/>
    <s v="Reghuraman, Karthik -Vectrus -GSD -No Export"/>
    <x v="0"/>
    <d v="2024-01-31T00:00:00"/>
    <x v="0"/>
    <d v="2024-01-16T00:00:00"/>
    <s v="1.00"/>
    <m/>
    <x v="1"/>
    <x v="1"/>
    <x v="2"/>
    <x v="0"/>
    <x v="1"/>
  </r>
  <r>
    <n v="31"/>
    <x v="11"/>
    <n v="120"/>
    <x v="22"/>
    <s v="BUH-Z3-00-TRLR3021"/>
    <n v="7286435"/>
    <s v="5975-60-V00-0503"/>
    <s v="UNION, ELECTRICAL CONDUIT, POLYAMIDE, LONG THREAD, 6-12 MM"/>
    <n v="50822"/>
    <x v="17"/>
    <d v="2023-12-31T00:00:00"/>
    <s v="CLOSE"/>
    <s v="3"/>
    <s v="EA"/>
    <n v="8"/>
    <n v="3.5"/>
    <n v="14"/>
    <s v="20215"/>
    <s v="SENT"/>
    <d v="2024-01-10T00:00:00"/>
    <s v=""/>
    <s v="KW1-14132"/>
    <s v="30"/>
    <d v="2024-01-09T00:00:00"/>
    <s v="APPR"/>
    <d v="2024-01-10T00:00:00"/>
    <s v="Santhumayor, Santhosh - Vectrus - No Export"/>
    <x v="0"/>
    <d v="2024-01-24T00:00:00"/>
    <x v="0"/>
    <d v="2024-01-14T00:00:00"/>
    <s v="4.00"/>
    <m/>
    <x v="1"/>
    <x v="1"/>
    <x v="2"/>
    <x v="0"/>
    <x v="1"/>
  </r>
  <r>
    <n v="31"/>
    <x v="11"/>
    <n v="120"/>
    <x v="22"/>
    <s v="BUH-Z3-00-TRLR3021"/>
    <n v="7286435"/>
    <s v="6210-60-V00-0114"/>
    <s v="LIGHT UNIT, EMERGENCY, (EXIT SIGN), WHITE, 230/240V, 8W"/>
    <n v="50824"/>
    <x v="17"/>
    <d v="2023-12-31T00:00:00"/>
    <s v="CLOSE"/>
    <s v="3"/>
    <s v="EA"/>
    <n v="1"/>
    <n v="146.47"/>
    <n v="146.47"/>
    <s v=""/>
    <s v=""/>
    <s v=""/>
    <s v=""/>
    <s v="KW1-14173"/>
    <s v="30"/>
    <d v="2024-01-11T00:00:00"/>
    <s v="APPR"/>
    <d v="2024-01-11T00:00:00"/>
    <s v="Reghuraman, Karthik -Vectrus -GSD -No Export"/>
    <x v="0"/>
    <d v="2024-01-31T00:00:00"/>
    <x v="0"/>
    <d v="2024-01-17T00:00:00"/>
    <s v="1.00"/>
    <m/>
    <x v="1"/>
    <x v="1"/>
    <x v="2"/>
    <x v="0"/>
    <x v="1"/>
  </r>
  <r>
    <n v="31"/>
    <x v="11"/>
    <n v="120"/>
    <x v="22"/>
    <s v="BUH-Z3-00-TRLR3021"/>
    <n v="7286435"/>
    <s v="6145-60-V00-0145"/>
    <s v="CABLE, POWER, ELECTRICAL, WHITE, 3 CORES, 1.5MM ²"/>
    <n v="50822"/>
    <x v="17"/>
    <d v="2023-12-31T00:00:00"/>
    <s v="CLOSE"/>
    <s v="2"/>
    <s v="RO"/>
    <n v="1"/>
    <n v="146.52000000000001"/>
    <n v="146.52000000000001"/>
    <s v="20215"/>
    <s v="SENT"/>
    <d v="2024-01-10T00:00:00"/>
    <s v=""/>
    <s v="KW1-14132"/>
    <s v="29"/>
    <d v="2024-01-09T00:00:00"/>
    <s v="APPR"/>
    <d v="2024-01-10T00:00:00"/>
    <s v="Santhumayor, Santhosh - Vectrus - No Export"/>
    <x v="0"/>
    <d v="2024-01-24T00:00:00"/>
    <x v="0"/>
    <d v="2024-01-14T00:00:00"/>
    <s v="1.00"/>
    <m/>
    <x v="1"/>
    <x v="1"/>
    <x v="2"/>
    <x v="0"/>
    <x v="1"/>
  </r>
  <r>
    <n v="31"/>
    <x v="11"/>
    <n v="120"/>
    <x v="22"/>
    <s v="BUH-Z3-00-TRLR3021"/>
    <n v="7286435"/>
    <s v="5305-60-V00-0205"/>
    <s v="SCREW, PHILLIPS, FLAT HEAD, STEEL, #8 X 1 INCH"/>
    <n v="50823"/>
    <x v="17"/>
    <d v="2023-12-31T00:00:00"/>
    <s v="CLOSE"/>
    <s v="1"/>
    <s v="HD"/>
    <n v="1"/>
    <n v="28.4"/>
    <n v="28.4"/>
    <s v="20213"/>
    <s v="SENT"/>
    <d v="2024-01-10T00:00:00"/>
    <s v=""/>
    <s v="KW1-14128"/>
    <s v="8"/>
    <d v="2024-01-09T00:00:00"/>
    <s v="APPR"/>
    <d v="2024-01-10T00:00:00"/>
    <s v="Santhumayor, Santhosh - Vectrus - No Export"/>
    <x v="4"/>
    <d v="2024-01-23T00:00:00"/>
    <x v="0"/>
    <d v="2024-01-14T00:00:00"/>
    <s v="1.00"/>
    <m/>
    <x v="1"/>
    <x v="1"/>
    <x v="2"/>
    <x v="0"/>
    <x v="1"/>
  </r>
  <r>
    <n v="31"/>
    <x v="11"/>
    <n v="120"/>
    <x v="22"/>
    <s v="BUH-Z3-00-TRLR3021"/>
    <n v="7286435"/>
    <s v="5970-00-419-4291"/>
    <s v="TAPE, INSULATION, ELECTRICAL, BLACK, 3/4 X 1296 INCHES"/>
    <n v="50824"/>
    <x v="17"/>
    <d v="2023-12-31T00:00:00"/>
    <s v="CLOSE"/>
    <s v="2"/>
    <s v="RO"/>
    <n v="1"/>
    <n v="21.11"/>
    <n v="21.11"/>
    <s v=""/>
    <s v=""/>
    <s v=""/>
    <s v=""/>
    <s v="KW1-14173"/>
    <s v="29"/>
    <d v="2024-01-11T00:00:00"/>
    <s v="APPR"/>
    <d v="2024-01-11T00:00:00"/>
    <s v="Reghuraman, Karthik -Vectrus -GSD -No Export"/>
    <x v="0"/>
    <d v="2024-01-31T00:00:00"/>
    <x v="0"/>
    <d v="2024-01-16T00:00:00"/>
    <s v="1.00"/>
    <m/>
    <x v="1"/>
    <x v="1"/>
    <x v="2"/>
    <x v="0"/>
    <x v="1"/>
  </r>
  <r>
    <n v="32"/>
    <x v="11"/>
    <n v="130"/>
    <x v="22"/>
    <s v="UD-AF-9602-00"/>
    <n v="7372091"/>
    <s v="6210-60-V00-0114"/>
    <s v="LIGHT UNIT, EMERGENCY, (EXIT SIGN), WHITE, 230/240V, 8W"/>
    <n v="50830"/>
    <x v="17"/>
    <d v="2023-12-31T00:00:00"/>
    <s v="CLOSE"/>
    <s v="2"/>
    <s v="EA"/>
    <n v="2"/>
    <n v="146.47"/>
    <n v="292.94"/>
    <s v=""/>
    <s v=""/>
    <s v=""/>
    <s v=""/>
    <s v="KW1-14173"/>
    <s v="38"/>
    <d v="2024-01-11T00:00:00"/>
    <s v="APPR"/>
    <d v="2024-01-11T00:00:00"/>
    <s v="Reghuraman, Karthik -Vectrus -GSD -No Export"/>
    <x v="0"/>
    <d v="2024-01-31T00:00:00"/>
    <x v="0"/>
    <d v="2024-01-17T00:00:00"/>
    <s v="2.00"/>
    <m/>
    <x v="1"/>
    <x v="1"/>
    <x v="2"/>
    <x v="0"/>
    <x v="1"/>
  </r>
  <r>
    <n v="32"/>
    <x v="11"/>
    <n v="130"/>
    <x v="22"/>
    <s v="UD-AF-9602-00"/>
    <n v="7372091"/>
    <s v="6145-60-V00-0134"/>
    <s v="CABLE, POWER, ELECTRICAL, 3 CORES, WHITE, 2.5 MM²"/>
    <n v="50830"/>
    <x v="17"/>
    <d v="2023-12-31T00:00:00"/>
    <s v="CLOSE"/>
    <s v="1"/>
    <s v="RO"/>
    <n v="1"/>
    <n v="163"/>
    <n v="163"/>
    <s v=""/>
    <s v=""/>
    <s v=""/>
    <s v=""/>
    <s v="KW1-14173"/>
    <s v="37"/>
    <d v="2024-01-11T00:00:00"/>
    <s v="APPR"/>
    <d v="2024-01-11T00:00:00"/>
    <s v="Reghuraman, Karthik -Vectrus -GSD -No Export"/>
    <x v="0"/>
    <d v="2024-01-31T00:00:00"/>
    <x v="0"/>
    <d v="2024-01-16T00:00:00"/>
    <s v="1.00"/>
    <m/>
    <x v="1"/>
    <x v="1"/>
    <x v="2"/>
    <x v="0"/>
    <x v="1"/>
  </r>
  <r>
    <n v="32"/>
    <x v="11"/>
    <n v="130"/>
    <x v="22"/>
    <s v="UD-AF-9602-00"/>
    <n v="7372091"/>
    <s v="5975-60-V00-0531"/>
    <s v="PROTECTOR, ELECTRICAL CABLE, PVC, WHITE, 1 INCH X 9 FEET"/>
    <n v="50828"/>
    <x v="17"/>
    <d v="2023-12-31T00:00:00"/>
    <s v="CLOSE"/>
    <s v="2"/>
    <s v="EA"/>
    <n v="8"/>
    <n v="16.48"/>
    <n v="131.84"/>
    <s v=""/>
    <s v=""/>
    <s v=""/>
    <s v=""/>
    <s v="KW1-14173"/>
    <s v="36"/>
    <d v="2024-01-11T00:00:00"/>
    <s v="APPR"/>
    <d v="2024-01-11T00:00:00"/>
    <s v="Reghuraman, Karthik -Vectrus -GSD -No Export"/>
    <x v="0"/>
    <d v="2024-01-31T00:00:00"/>
    <x v="0"/>
    <d v="2024-01-17T00:00:00"/>
    <s v="8.00"/>
    <m/>
    <x v="1"/>
    <x v="1"/>
    <x v="2"/>
    <x v="0"/>
    <x v="1"/>
  </r>
  <r>
    <n v="32"/>
    <x v="11"/>
    <n v="130"/>
    <x v="22"/>
    <s v="UD-AF-9602-00"/>
    <n v="7372091"/>
    <s v="5975-60-V00-0506"/>
    <s v="UNION, ELECTRICAL CONDUIT, POLYAMIDE, WHITE, PG29, 18-25MM"/>
    <n v="50828"/>
    <x v="17"/>
    <d v="2023-12-31T00:00:00"/>
    <s v="CLOSE"/>
    <s v="1"/>
    <s v="EA"/>
    <n v="5"/>
    <n v="28.31"/>
    <n v="141.55000000000001"/>
    <s v=""/>
    <s v=""/>
    <s v=""/>
    <s v=""/>
    <s v="KW1-14173"/>
    <s v="35"/>
    <d v="2024-01-11T00:00:00"/>
    <s v="APPR"/>
    <d v="2024-01-11T00:00:00"/>
    <s v="Reghuraman, Karthik -Vectrus -GSD -No Export"/>
    <x v="0"/>
    <d v="2024-01-31T00:00:00"/>
    <x v="0"/>
    <d v="2024-01-16T00:00:00"/>
    <s v="5.00"/>
    <m/>
    <x v="1"/>
    <x v="1"/>
    <x v="2"/>
    <x v="0"/>
    <x v="1"/>
  </r>
  <r>
    <n v="32"/>
    <x v="11"/>
    <n v="130"/>
    <x v="22"/>
    <s v="UD-AF-9602-00"/>
    <n v="7372091"/>
    <s v="5305-60-V00-0187"/>
    <s v="SCREW, PHILLIPS, BUGLE HEAD, STEEL, BLACK PHOSPHATE, #6 X 1 INCH"/>
    <n v="50829"/>
    <x v="17"/>
    <d v="2023-12-31T00:00:00"/>
    <s v="CLOSE"/>
    <s v="1"/>
    <s v="BX"/>
    <n v="1"/>
    <n v="14.82"/>
    <n v="14.82"/>
    <s v=""/>
    <s v=""/>
    <s v=""/>
    <s v=""/>
    <s v="KW1-14180"/>
    <s v="15"/>
    <d v="2024-01-11T00:00:00"/>
    <s v="APPR"/>
    <d v="2024-01-11T00:00:00"/>
    <s v="Reghuraman, Karthik -Vectrus -GSD -No Export"/>
    <x v="4"/>
    <d v="2024-01-31T07:00:00"/>
    <x v="0"/>
    <d v="2024-01-15T00:00:00"/>
    <s v="1.00"/>
    <m/>
    <x v="1"/>
    <x v="1"/>
    <x v="2"/>
    <x v="0"/>
    <x v="1"/>
  </r>
  <r>
    <n v="33"/>
    <x v="11"/>
    <n v="140"/>
    <x v="22"/>
    <s v="UD-AF-9206-00"/>
    <n v="7372568"/>
    <s v="6210-60-V00-0114"/>
    <s v="LIGHT UNIT, EMERGENCY, (EXIT SIGN), WHITE, 230/240V, 8W"/>
    <n v="50837"/>
    <x v="17"/>
    <d v="2023-12-30T00:00:00"/>
    <s v="CLOSE"/>
    <s v="2"/>
    <s v="EA"/>
    <n v="2"/>
    <n v="161.69999999999999"/>
    <n v="323.39999999999998"/>
    <s v="20215"/>
    <s v="SENT"/>
    <d v="2024-01-10T00:00:00"/>
    <s v=""/>
    <s v="KW1-14132"/>
    <s v="38"/>
    <d v="2024-01-09T00:00:00"/>
    <s v="APPR"/>
    <d v="2024-01-10T00:00:00"/>
    <s v="Santhumayor, Santhosh - Vectrus - No Export"/>
    <x v="0"/>
    <d v="2024-01-24T00:00:00"/>
    <x v="0"/>
    <d v="2024-01-14T00:00:00"/>
    <s v="2.00"/>
    <m/>
    <x v="1"/>
    <x v="1"/>
    <x v="2"/>
    <x v="0"/>
    <x v="1"/>
  </r>
  <r>
    <n v="33"/>
    <x v="11"/>
    <n v="140"/>
    <x v="22"/>
    <s v="UD-AF-9206-00"/>
    <n v="7372568"/>
    <s v="6145-60-V00-0134"/>
    <s v="CABLE, POWER, ELECTRICAL, 3 CORES, WHITE, 2.5 MM²"/>
    <n v="50837"/>
    <x v="17"/>
    <d v="2023-12-30T00:00:00"/>
    <s v="CLOSE"/>
    <s v="1"/>
    <s v="RO"/>
    <n v="1"/>
    <n v="163.35"/>
    <n v="163.35"/>
    <s v="20215"/>
    <s v="SENT"/>
    <d v="2024-01-10T00:00:00"/>
    <s v=""/>
    <s v="KW1-14132"/>
    <s v="37"/>
    <d v="2024-01-09T00:00:00"/>
    <s v="APPR"/>
    <d v="2024-01-10T00:00:00"/>
    <s v="Santhumayor, Santhosh - Vectrus - No Export"/>
    <x v="0"/>
    <d v="2024-01-24T00:00:00"/>
    <x v="0"/>
    <d v="2024-01-14T00:00:00"/>
    <s v="1.00"/>
    <m/>
    <x v="1"/>
    <x v="1"/>
    <x v="2"/>
    <x v="0"/>
    <x v="1"/>
  </r>
  <r>
    <n v="33"/>
    <x v="11"/>
    <n v="140"/>
    <x v="22"/>
    <s v="UD-AF-9206-00"/>
    <n v="7372568"/>
    <s v="5975-60-V00-0531"/>
    <s v="PROTECTOR, ELECTRICAL CABLE, PVC, WHITE, 1 INCH X 9 FEET"/>
    <n v="50835"/>
    <x v="17"/>
    <d v="2023-12-30T00:00:00"/>
    <s v="CLOSE"/>
    <s v="2"/>
    <s v="EA"/>
    <n v="2"/>
    <n v="16.12"/>
    <n v="32.24"/>
    <s v="20215"/>
    <s v="SENT"/>
    <d v="2024-01-10T00:00:00"/>
    <s v=""/>
    <s v="KW1-14132"/>
    <s v="36"/>
    <d v="2024-01-09T00:00:00"/>
    <s v="APPR"/>
    <d v="2024-01-10T00:00:00"/>
    <s v="Santhumayor, Santhosh - Vectrus - No Export"/>
    <x v="0"/>
    <d v="2024-01-24T00:00:00"/>
    <x v="0"/>
    <d v="2024-01-14T00:00:00"/>
    <s v="2.00"/>
    <m/>
    <x v="1"/>
    <x v="1"/>
    <x v="2"/>
    <x v="0"/>
    <x v="1"/>
  </r>
  <r>
    <n v="33"/>
    <x v="11"/>
    <n v="140"/>
    <x v="22"/>
    <s v="UD-AF-9206-00"/>
    <n v="7372568"/>
    <s v="5975-60-V00-0506"/>
    <s v="UNION, ELECTRICAL CONDUIT, POLYAMIDE, WHITE, PG29, 18-25MM"/>
    <n v="50835"/>
    <x v="17"/>
    <d v="2023-12-30T00:00:00"/>
    <s v="CLOSE"/>
    <s v="1"/>
    <s v="EA"/>
    <n v="5"/>
    <n v="28"/>
    <n v="140"/>
    <s v="20215"/>
    <s v="SENT"/>
    <d v="2024-01-10T00:00:00"/>
    <s v=""/>
    <s v="KW1-14132"/>
    <s v="35"/>
    <d v="2024-01-09T00:00:00"/>
    <s v="APPR"/>
    <d v="2024-01-10T00:00:00"/>
    <s v="Santhumayor, Santhosh - Vectrus - No Export"/>
    <x v="0"/>
    <d v="2024-01-24T00:00:00"/>
    <x v="0"/>
    <d v="2024-01-14T00:00:00"/>
    <s v="5.00"/>
    <m/>
    <x v="1"/>
    <x v="1"/>
    <x v="2"/>
    <x v="0"/>
    <x v="1"/>
  </r>
  <r>
    <n v="33"/>
    <x v="11"/>
    <n v="140"/>
    <x v="22"/>
    <s v="UD-AF-9206-00"/>
    <n v="7372568"/>
    <s v="5305-60-V00-0187"/>
    <s v="SCREW, PHILLIPS, BUGLE HEAD, STEEL, BLACK PHOSPHATE, #6 X 1 INCH"/>
    <n v="50836"/>
    <x v="17"/>
    <d v="2023-12-30T00:00:00"/>
    <s v="CLOSE"/>
    <s v="1"/>
    <s v="BX"/>
    <n v="1"/>
    <n v="14.69"/>
    <n v="14.69"/>
    <s v="20213"/>
    <s v="SENT"/>
    <d v="2024-01-10T00:00:00"/>
    <s v=""/>
    <s v="KW1-14128"/>
    <s v="12"/>
    <d v="2024-01-09T00:00:00"/>
    <s v="APPR"/>
    <d v="2024-01-10T00:00:00"/>
    <s v="Santhumayor, Santhosh - Vectrus - No Export"/>
    <x v="4"/>
    <d v="2024-01-23T00:00:00"/>
    <x v="0"/>
    <d v="2024-01-14T00:00:00"/>
    <s v="1.00"/>
    <m/>
    <x v="1"/>
    <x v="1"/>
    <x v="2"/>
    <x v="0"/>
    <x v="1"/>
  </r>
  <r>
    <n v="34"/>
    <x v="11"/>
    <n v="150"/>
    <x v="22"/>
    <s v="UD-AF-9410-00"/>
    <n v="7372576"/>
    <s v="6210-60-V00-0114"/>
    <s v="LIGHT UNIT, EMERGENCY, (EXIT SIGN), WHITE, 230/240V, 8W"/>
    <n v="50833"/>
    <x v="17"/>
    <d v="2023-12-31T00:00:00"/>
    <s v="CLOSE"/>
    <s v="2"/>
    <s v="EA"/>
    <n v="2"/>
    <n v="146.47"/>
    <n v="292.94"/>
    <s v=""/>
    <s v=""/>
    <s v=""/>
    <s v=""/>
    <s v="KW1-14173"/>
    <s v="43"/>
    <d v="2024-01-11T00:00:00"/>
    <s v="APPR"/>
    <d v="2024-01-11T00:00:00"/>
    <s v="Reghuraman, Karthik -Vectrus -GSD -No Export"/>
    <x v="0"/>
    <d v="2024-01-31T00:00:00"/>
    <x v="0"/>
    <d v="2024-01-17T00:00:00"/>
    <s v="2.00"/>
    <m/>
    <x v="1"/>
    <x v="1"/>
    <x v="2"/>
    <x v="0"/>
    <x v="1"/>
  </r>
  <r>
    <n v="34"/>
    <x v="11"/>
    <n v="150"/>
    <x v="22"/>
    <s v="UD-AF-9410-00"/>
    <n v="7372576"/>
    <s v="6145-60-V00-0134"/>
    <s v="CABLE, POWER, ELECTRICAL, 3 CORES, WHITE, 2.5 MM²"/>
    <n v="50833"/>
    <x v="17"/>
    <d v="2023-12-31T00:00:00"/>
    <s v="CLOSE"/>
    <s v="1"/>
    <s v="RO"/>
    <n v="1"/>
    <n v="163"/>
    <n v="163"/>
    <s v=""/>
    <s v=""/>
    <s v=""/>
    <s v=""/>
    <s v="KW1-14173"/>
    <s v="42"/>
    <d v="2024-01-11T00:00:00"/>
    <s v="APPR"/>
    <d v="2024-01-11T00:00:00"/>
    <s v="Reghuraman, Karthik -Vectrus -GSD -No Export"/>
    <x v="0"/>
    <d v="2024-01-31T00:00:00"/>
    <x v="0"/>
    <d v="2024-01-16T00:00:00"/>
    <s v="1.00"/>
    <m/>
    <x v="1"/>
    <x v="1"/>
    <x v="2"/>
    <x v="0"/>
    <x v="1"/>
  </r>
  <r>
    <n v="34"/>
    <x v="11"/>
    <n v="150"/>
    <x v="22"/>
    <s v="UD-AF-9410-00"/>
    <n v="7372576"/>
    <s v="5975-60-V00-0531"/>
    <s v="PROTECTOR, ELECTRICAL CABLE, PVC, WHITE, 1 INCH X 9 FEET"/>
    <n v="50831"/>
    <x v="17"/>
    <d v="2023-12-31T00:00:00"/>
    <s v="CLOSE"/>
    <s v="3"/>
    <s v="EA"/>
    <n v="2"/>
    <n v="16.48"/>
    <n v="32.96"/>
    <s v=""/>
    <s v=""/>
    <s v=""/>
    <s v=""/>
    <s v="KW1-14173"/>
    <s v="41"/>
    <d v="2024-01-11T00:00:00"/>
    <s v="APPR"/>
    <d v="2024-01-11T00:00:00"/>
    <s v="Reghuraman, Karthik -Vectrus -GSD -No Export"/>
    <x v="0"/>
    <d v="2024-01-31T00:00:00"/>
    <x v="0"/>
    <d v="2024-01-17T00:00:00"/>
    <s v="2.00"/>
    <m/>
    <x v="1"/>
    <x v="1"/>
    <x v="2"/>
    <x v="0"/>
    <x v="1"/>
  </r>
  <r>
    <n v="34"/>
    <x v="11"/>
    <n v="150"/>
    <x v="22"/>
    <s v="UD-AF-9410-00"/>
    <n v="7372576"/>
    <s v="5975-60-V00-0534"/>
    <s v="PROTECTOR, CABLE, PVC, WHITE, 2 INCHES X 10 FEET"/>
    <n v="50831"/>
    <x v="17"/>
    <d v="2023-12-31T00:00:00"/>
    <s v="CLOSE"/>
    <s v="2"/>
    <s v="EA"/>
    <n v="2"/>
    <n v="167.83"/>
    <n v="335.66"/>
    <s v=""/>
    <s v=""/>
    <s v=""/>
    <s v=""/>
    <s v="KW1-14173"/>
    <s v="40"/>
    <d v="2024-01-11T00:00:00"/>
    <s v="APPR"/>
    <d v="2024-01-11T00:00:00"/>
    <s v="Reghuraman, Karthik -Vectrus -GSD -No Export"/>
    <x v="0"/>
    <d v="2024-02-25T00:00:00"/>
    <x v="0"/>
    <d v="2024-02-24T00:00:00"/>
    <s v="2.00"/>
    <m/>
    <x v="1"/>
    <x v="1"/>
    <x v="2"/>
    <x v="0"/>
    <x v="1"/>
  </r>
  <r>
    <n v="34"/>
    <x v="11"/>
    <n v="150"/>
    <x v="22"/>
    <s v="UD-AF-9410-00"/>
    <n v="7372576"/>
    <s v="5975-60-V00-0506"/>
    <s v="UNION, ELECTRICAL CONDUIT, POLYAMIDE, WHITE, PG29, 18-25MM"/>
    <n v="50831"/>
    <x v="17"/>
    <d v="2023-12-31T00:00:00"/>
    <s v="CLOSE"/>
    <s v="1"/>
    <s v="EA"/>
    <n v="6"/>
    <n v="28.31"/>
    <n v="169.86"/>
    <s v=""/>
    <s v=""/>
    <s v=""/>
    <s v=""/>
    <s v="KW1-14173"/>
    <s v="39"/>
    <d v="2024-01-11T00:00:00"/>
    <s v="APPR"/>
    <d v="2024-01-11T00:00:00"/>
    <s v="Reghuraman, Karthik -Vectrus -GSD -No Export"/>
    <x v="0"/>
    <d v="2024-01-31T00:00:00"/>
    <x v="0"/>
    <d v="2024-01-16T00:00:00"/>
    <s v="6.00"/>
    <m/>
    <x v="1"/>
    <x v="1"/>
    <x v="2"/>
    <x v="0"/>
    <x v="1"/>
  </r>
  <r>
    <n v="34"/>
    <x v="11"/>
    <n v="150"/>
    <x v="22"/>
    <s v="UD-AF-9410-00"/>
    <n v="7372576"/>
    <s v="5305-60-V00-0187"/>
    <s v="SCREW, PHILLIPS, BUGLE HEAD, STEEL, BLACK PHOSPHATE, #6 X 1 INCH"/>
    <n v="50832"/>
    <x v="17"/>
    <d v="2023-12-31T00:00:00"/>
    <s v="CLOSE"/>
    <s v="1"/>
    <s v="BX"/>
    <n v="1"/>
    <n v="14.82"/>
    <n v="14.82"/>
    <s v=""/>
    <s v=""/>
    <s v=""/>
    <s v=""/>
    <s v="KW1-14180"/>
    <s v="16"/>
    <d v="2024-01-11T00:00:00"/>
    <s v="APPR"/>
    <d v="2024-01-11T00:00:00"/>
    <s v="Reghuraman, Karthik -Vectrus -GSD -No Export"/>
    <x v="4"/>
    <d v="2024-01-31T07:00:00"/>
    <x v="0"/>
    <d v="2024-01-15T00:00:00"/>
    <s v="1.00"/>
    <m/>
    <x v="1"/>
    <x v="1"/>
    <x v="2"/>
    <x v="0"/>
    <x v="1"/>
  </r>
  <r>
    <n v="35"/>
    <x v="12"/>
    <n v="30"/>
    <x v="23"/>
    <s v="Install Outlets_x000a_Z4 TT4053"/>
    <n v="8887890"/>
    <s v="5935-60-V00-0101"/>
    <s v="SOCKET, SWITCH, METAL CLAD, 2 GANG, GRAY, 13A, 142 X 79 X 42 MM"/>
    <n v="50935"/>
    <x v="18"/>
    <d v="2023-12-31T00:00:00"/>
    <s v="CLOSE"/>
    <s v="14"/>
    <s v="EA"/>
    <n v="13"/>
    <n v="9.9"/>
    <n v="128.69999999999999"/>
    <s v="20305"/>
    <s v="INPRG"/>
    <d v="2024-02-03T00:00:00"/>
    <s v=""/>
    <s v="KW1-14212"/>
    <s v="33"/>
    <d v="2024-01-13T00:00:00"/>
    <s v="APPR"/>
    <d v="2024-01-13T00:00:00"/>
    <s v="Santhumayor, Santhosh - Vectrus - No Export"/>
    <x v="0"/>
    <d v="2024-01-31T00:00:00"/>
    <x v="0"/>
    <d v="2024-01-16T00:00:00"/>
    <s v="13.00"/>
    <m/>
    <x v="1"/>
    <x v="1"/>
    <x v="2"/>
    <x v="0"/>
    <x v="1"/>
  </r>
  <r>
    <n v="35"/>
    <x v="12"/>
    <n v="30"/>
    <x v="23"/>
    <s v="Install Outlets_x000a_Z4 TT4053"/>
    <n v="8887890"/>
    <s v="5935-60-V00-0172"/>
    <s v="SOCKET, ELECTRICAL, FEMALE, 3 PIN, 220V, 32A"/>
    <n v="50932"/>
    <x v="18"/>
    <d v="2023-12-31T00:00:00"/>
    <s v="CLOSE"/>
    <s v="14"/>
    <s v="EA"/>
    <n v="1"/>
    <n v="35.82"/>
    <n v="35.82"/>
    <s v="20305"/>
    <s v="INPRG"/>
    <d v="2024-02-03T00:00:00"/>
    <s v=""/>
    <s v="KW1-14212"/>
    <s v="19"/>
    <d v="2024-01-13T00:00:00"/>
    <s v="APPR"/>
    <d v="2024-01-13T00:00:00"/>
    <s v="Santhumayor, Santhosh - Vectrus - No Export"/>
    <x v="0"/>
    <d v="2024-01-27T00:00:00"/>
    <x v="0"/>
    <d v="2024-01-16T00:00:00"/>
    <s v="1.00"/>
    <m/>
    <x v="1"/>
    <x v="1"/>
    <x v="2"/>
    <x v="0"/>
    <x v="1"/>
  </r>
  <r>
    <n v="35"/>
    <x v="12"/>
    <n v="30"/>
    <x v="23"/>
    <s v="Install Outlets_x000a_Z4 TT4053"/>
    <n v="8887890"/>
    <s v="5935-60-V00-0173"/>
    <s v="CONNECTOR, PLUG, ELECTRICAL, MALE, 3 PIN, 32A"/>
    <n v="50932"/>
    <x v="18"/>
    <d v="2023-12-31T00:00:00"/>
    <s v="CLOSE"/>
    <s v="13"/>
    <s v="EA"/>
    <n v="1"/>
    <n v="11.07"/>
    <n v="11.07"/>
    <s v="20305"/>
    <s v="INPRG"/>
    <d v="2024-02-03T00:00:00"/>
    <s v=""/>
    <s v="KW1-14212"/>
    <s v="18"/>
    <d v="2024-01-13T00:00:00"/>
    <s v="APPR"/>
    <d v="2024-01-13T00:00:00"/>
    <s v="Santhumayor, Santhosh - Vectrus - No Export"/>
    <x v="0"/>
    <d v="2024-01-27T00:00:00"/>
    <x v="0"/>
    <d v="2024-01-16T00:00:00"/>
    <s v="1.00"/>
    <m/>
    <x v="1"/>
    <x v="1"/>
    <x v="2"/>
    <x v="0"/>
    <x v="1"/>
  </r>
  <r>
    <n v="35"/>
    <x v="12"/>
    <m/>
    <x v="23"/>
    <s v="Install Outlets_x000a_Z4 TT4053"/>
    <n v="8887890"/>
    <s v="6145-60-V00-0163"/>
    <s v="CABLE, POWER, ELECTRICAL, WHITE, 3 CORE, 4 MM²"/>
    <m/>
    <x v="18"/>
    <s v=""/>
    <s v=""/>
    <s v=""/>
    <s v="RO"/>
    <n v="3"/>
    <s v=""/>
    <s v=""/>
    <s v=""/>
    <s v=""/>
    <s v=""/>
    <s v=""/>
    <s v=""/>
    <s v=""/>
    <s v=""/>
    <s v=""/>
    <s v=""/>
    <s v=""/>
    <x v="2"/>
    <s v=""/>
    <x v="1"/>
    <s v=""/>
    <s v=""/>
    <s v="As per the BOM this items are not required"/>
    <x v="1"/>
    <x v="1"/>
    <x v="2"/>
    <x v="0"/>
    <x v="1"/>
  </r>
  <r>
    <n v="35"/>
    <x v="12"/>
    <m/>
    <x v="23"/>
    <s v="Install Outlets_x000a_Z4 TT4053"/>
    <n v="8887890"/>
    <s v="5975-60-V01-0053"/>
    <s v="RACEWAY, METALLIC, (CABLE TRUNKING), GALVANIZED STEEL, 3 X 3 INCHES X 10 FEET"/>
    <m/>
    <x v="18"/>
    <s v=""/>
    <s v=""/>
    <s v=""/>
    <s v="EA"/>
    <n v="30"/>
    <s v=""/>
    <s v=""/>
    <s v=""/>
    <s v=""/>
    <s v=""/>
    <s v=""/>
    <s v=""/>
    <s v=""/>
    <s v=""/>
    <s v=""/>
    <s v=""/>
    <s v=""/>
    <x v="2"/>
    <s v=""/>
    <x v="1"/>
    <s v=""/>
    <s v=""/>
    <s v="As per the BOM this items are not required"/>
    <x v="1"/>
    <x v="1"/>
    <x v="2"/>
    <x v="0"/>
    <x v="1"/>
  </r>
  <r>
    <n v="35"/>
    <x v="12"/>
    <n v="30"/>
    <x v="23"/>
    <s v="Install Outlets_x000a_Z4 TT4053"/>
    <n v="8887890"/>
    <s v="5975-60-V00-0504"/>
    <s v="UNION, ELECTRICAL CONDUIT, NYLON POLYAMIDE, LONG THREAD, 5-10 MM"/>
    <n v="50932"/>
    <x v="18"/>
    <d v="2023-12-31T00:00:00"/>
    <s v="CLOSE"/>
    <s v="12"/>
    <s v="EA"/>
    <n v="4"/>
    <n v="3.26"/>
    <n v="13.04"/>
    <s v="20305"/>
    <s v="INPRG"/>
    <d v="2024-02-03T00:00:00"/>
    <s v=""/>
    <s v="KW1-14212"/>
    <s v="17"/>
    <d v="2024-01-13T00:00:00"/>
    <s v="APPR"/>
    <d v="2024-01-13T00:00:00"/>
    <s v="Santhumayor, Santhosh - Vectrus - No Export"/>
    <x v="0"/>
    <d v="2024-01-27T00:00:00"/>
    <x v="0"/>
    <d v="2024-01-16T00:00:00"/>
    <s v="4.00"/>
    <m/>
    <x v="1"/>
    <x v="1"/>
    <x v="2"/>
    <x v="0"/>
    <x v="1"/>
  </r>
  <r>
    <n v="35"/>
    <x v="12"/>
    <n v="30"/>
    <x v="23"/>
    <s v="Install Outlets_x000a_Z4 TT4053"/>
    <n v="8887890"/>
    <s v="6145-60-V00-0038"/>
    <s v="CABLE, POWER, ELECTRICAL, CU/PVC/PVC, WHITE, 3 CORE, 6 MM²"/>
    <n v="50932"/>
    <x v="18"/>
    <d v="2023-12-31T00:00:00"/>
    <s v="CLOSE"/>
    <s v="11"/>
    <s v="MR"/>
    <n v="80"/>
    <n v="8.4700000000000006"/>
    <n v="677.6"/>
    <s v="20300"/>
    <s v="SENT"/>
    <d v="2024-02-15T00:00:00"/>
    <d v="2024-01-14T00:00:00"/>
    <s v="KW1-14272"/>
    <s v="11"/>
    <d v="2024-01-18T00:00:00"/>
    <s v="APPR"/>
    <d v="2024-01-18T00:00:00"/>
    <s v="Santhumayor, Santhosh - Vectrus - No Export"/>
    <x v="0"/>
    <d v="2024-01-31T00:00:00"/>
    <x v="0"/>
    <d v="2024-01-23T00:00:00"/>
    <s v="80.00"/>
    <m/>
    <x v="1"/>
    <x v="1"/>
    <x v="2"/>
    <x v="0"/>
    <x v="1"/>
  </r>
  <r>
    <n v="35"/>
    <x v="12"/>
    <n v="30"/>
    <x v="23"/>
    <s v="Install Outlets_x000a_Z4 TT4053"/>
    <n v="8887890"/>
    <s v="5935-60-V00-0169"/>
    <s v="CONNECTOR, WIRE, ORANGE, 18-14 AWG"/>
    <n v="50935"/>
    <x v="18"/>
    <d v="2023-12-31T00:00:00"/>
    <s v="CLOSE"/>
    <s v="13"/>
    <s v="PG"/>
    <n v="2"/>
    <n v="25.3"/>
    <n v="50.6"/>
    <s v="20305"/>
    <s v="INPRG"/>
    <d v="2024-02-03T00:00:00"/>
    <s v=""/>
    <s v="KW1-14212"/>
    <s v="32"/>
    <d v="2024-01-13T00:00:00"/>
    <s v="APPR"/>
    <d v="2024-01-13T00:00:00"/>
    <s v="Santhumayor, Santhosh - Vectrus - No Export"/>
    <x v="0"/>
    <d v="2024-01-27T00:00:00"/>
    <x v="0"/>
    <d v="2024-01-16T00:00:00"/>
    <s v="2.00"/>
    <m/>
    <x v="1"/>
    <x v="1"/>
    <x v="2"/>
    <x v="0"/>
    <x v="1"/>
  </r>
  <r>
    <n v="35"/>
    <x v="12"/>
    <m/>
    <x v="23"/>
    <s v="Install Outlets_x000a_Z4 TT4053"/>
    <n v="8887890"/>
    <s v="5305-60-V00-0148"/>
    <s v="SCREW, PHILLIPS, BUGLE HEAD, STEEL, #8 X 2 INCHES"/>
    <m/>
    <x v="18"/>
    <s v=""/>
    <s v=""/>
    <s v=""/>
    <s v="BX"/>
    <n v="1"/>
    <s v=""/>
    <s v=""/>
    <s v=""/>
    <s v=""/>
    <s v=""/>
    <s v=""/>
    <s v=""/>
    <s v=""/>
    <s v=""/>
    <s v=""/>
    <s v=""/>
    <s v=""/>
    <x v="2"/>
    <s v=""/>
    <x v="1"/>
    <s v=""/>
    <s v=""/>
    <s v="As per the BOM this items are not required"/>
    <x v="1"/>
    <x v="1"/>
    <x v="2"/>
    <x v="0"/>
    <x v="1"/>
  </r>
  <r>
    <n v="35"/>
    <x v="12"/>
    <n v="30"/>
    <x v="23"/>
    <s v="Install Outlets_x000a_Z4 TT4053"/>
    <n v="8887890"/>
    <s v="5975-60-V00-0529"/>
    <s v="CONDUIT, FLEXIBLE, CORRUGATED, GALVANIZED, 3/4 INCH"/>
    <n v="50935"/>
    <x v="18"/>
    <d v="2023-12-31T00:00:00"/>
    <s v="CLOSE"/>
    <s v="12"/>
    <s v="RO"/>
    <n v="1"/>
    <n v="92"/>
    <n v="92"/>
    <s v="20305"/>
    <s v="INPRG"/>
    <d v="2024-02-03T00:00:00"/>
    <s v=""/>
    <s v="KW1-14212"/>
    <s v="31"/>
    <d v="2024-01-13T00:00:00"/>
    <s v="APPR"/>
    <d v="2024-01-13T00:00:00"/>
    <s v="Santhumayor, Santhosh - Vectrus - No Export"/>
    <x v="0"/>
    <d v="2024-01-27T00:00:00"/>
    <x v="0"/>
    <d v="2024-01-17T00:00:00"/>
    <s v="1.00"/>
    <m/>
    <x v="1"/>
    <x v="1"/>
    <x v="2"/>
    <x v="0"/>
    <x v="1"/>
  </r>
  <r>
    <n v="35"/>
    <x v="12"/>
    <m/>
    <x v="23"/>
    <s v="Install Outlets_x000a_Z4 TT4053"/>
    <n v="8887890"/>
    <s v="5305-60-V00-0205"/>
    <s v="SCREW, PHILLIPS, FLAT HEAD, STEEL, #8 X 1 INCH"/>
    <m/>
    <x v="18"/>
    <s v=""/>
    <s v=""/>
    <s v=""/>
    <s v="BX"/>
    <n v="1"/>
    <s v=""/>
    <s v=""/>
    <s v=""/>
    <s v=""/>
    <s v=""/>
    <s v=""/>
    <s v=""/>
    <s v=""/>
    <s v=""/>
    <s v=""/>
    <s v=""/>
    <s v=""/>
    <x v="2"/>
    <s v=""/>
    <x v="1"/>
    <s v=""/>
    <s v=""/>
    <s v="As per the BOM this items are not required"/>
    <x v="1"/>
    <x v="1"/>
    <x v="2"/>
    <x v="0"/>
    <x v="1"/>
  </r>
  <r>
    <n v="35"/>
    <x v="12"/>
    <n v="30"/>
    <x v="23"/>
    <s v="Install Outlets_x000a_Z4 TT4053"/>
    <n v="8887890"/>
    <s v="5970-60-V00-0040"/>
    <s v="TAPE, INSULATION, RED, 3/4 INCH X 25 METER"/>
    <n v="50934"/>
    <x v="18"/>
    <d v="2023-12-31T00:00:00"/>
    <s v="CLOSE"/>
    <s v="1"/>
    <s v="RO"/>
    <n v="1"/>
    <n v="19"/>
    <n v="38"/>
    <s v="20305"/>
    <s v="INPRG"/>
    <d v="2024-02-03T00:00:00"/>
    <s v=""/>
    <s v="KW1-14209"/>
    <s v="6"/>
    <d v="2024-01-13T00:00:00"/>
    <s v="APPR"/>
    <d v="2024-01-13T00:00:00"/>
    <s v="Santhumayor, Santhosh - Vectrus - No Export"/>
    <x v="4"/>
    <d v="2024-01-31T00:00:00"/>
    <x v="0"/>
    <d v="2024-01-16T00:00:00"/>
    <s v="2.00"/>
    <m/>
    <x v="1"/>
    <x v="1"/>
    <x v="2"/>
    <x v="0"/>
    <x v="1"/>
  </r>
  <r>
    <n v="35"/>
    <x v="12"/>
    <n v="30"/>
    <x v="23"/>
    <s v="Install Outlets_x000a_Z4 TT4053"/>
    <n v="8887890"/>
    <s v="5970-60-V00-0032"/>
    <s v="TAPE, INSULATION, ELECTRICAL, YELLOW-GREEN, 19 MM X 20 METER"/>
    <n v="50935"/>
    <x v="18"/>
    <d v="2023-12-31T00:00:00"/>
    <s v="CLOSE"/>
    <s v="2"/>
    <s v="RO"/>
    <n v="1"/>
    <n v="16.829999999999998"/>
    <n v="33.659999999999997"/>
    <s v="20305"/>
    <s v="INPRG"/>
    <d v="2024-02-03T00:00:00"/>
    <s v=""/>
    <s v="KW1-14212"/>
    <s v="22"/>
    <d v="2024-01-13T00:00:00"/>
    <s v="APPR"/>
    <d v="2024-01-13T00:00:00"/>
    <s v="Santhumayor, Santhosh - Vectrus - No Export"/>
    <x v="0"/>
    <d v="2024-01-27T00:00:00"/>
    <x v="0"/>
    <d v="2024-01-16T00:00:00"/>
    <s v="2.00"/>
    <m/>
    <x v="1"/>
    <x v="1"/>
    <x v="2"/>
    <x v="0"/>
    <x v="1"/>
  </r>
  <r>
    <n v="35"/>
    <x v="12"/>
    <m/>
    <x v="23"/>
    <s v="Install Outlets_x000a_Z4 TT4053"/>
    <n v="8887890"/>
    <s v="5975-00-178-1217"/>
    <s v="CONDUIT, METAL, RIGID, STEEL, 3/4 INCH X 10 FEET"/>
    <m/>
    <x v="18"/>
    <s v=""/>
    <s v=""/>
    <s v=""/>
    <s v="LG"/>
    <n v="10"/>
    <s v=""/>
    <s v=""/>
    <s v=""/>
    <s v=""/>
    <s v=""/>
    <s v=""/>
    <s v=""/>
    <s v=""/>
    <s v=""/>
    <s v=""/>
    <s v=""/>
    <s v=""/>
    <x v="2"/>
    <s v=""/>
    <x v="1"/>
    <s v=""/>
    <s v=""/>
    <s v="As per the BOM this items are not required"/>
    <x v="1"/>
    <x v="1"/>
    <x v="2"/>
    <x v="0"/>
    <x v="1"/>
  </r>
  <r>
    <n v="35"/>
    <x v="12"/>
    <n v="30"/>
    <x v="23"/>
    <s v="Install Outlets_x000a_Z4 TT4053"/>
    <n v="8887890"/>
    <s v="5975-60-V00-0379"/>
    <s v="CLAMP, ELECTRICAL, CONDUIT, 2 HOLE, GALVANIZED STEEL, 3/4 INCH"/>
    <n v="50932"/>
    <x v="18"/>
    <d v="2023-12-31T00:00:00"/>
    <s v="CLOSE"/>
    <s v="10"/>
    <s v="EA"/>
    <n v="15"/>
    <n v="2.6"/>
    <n v="39"/>
    <s v="20305"/>
    <s v="INPRG"/>
    <d v="2024-02-03T00:00:00"/>
    <s v=""/>
    <s v="KW1-14212"/>
    <s v="16"/>
    <d v="2024-01-13T00:00:00"/>
    <s v="APPR"/>
    <d v="2024-01-13T00:00:00"/>
    <s v="Santhumayor, Santhosh - Vectrus - No Export"/>
    <x v="0"/>
    <d v="2024-01-27T00:00:00"/>
    <x v="0"/>
    <d v="2024-01-16T00:00:00"/>
    <s v="15.00"/>
    <m/>
    <x v="1"/>
    <x v="1"/>
    <x v="2"/>
    <x v="0"/>
    <x v="1"/>
  </r>
  <r>
    <n v="35"/>
    <x v="12"/>
    <n v="30"/>
    <x v="23"/>
    <s v="Install Outlets_x000a_Z4 TT4053"/>
    <n v="8887890"/>
    <s v="5975-60-V00-0017"/>
    <s v="COUPLING, ELECTRICAL CONDUIT, ZINC PLATED STEEL, 3/4 INCH"/>
    <n v="50932"/>
    <x v="18"/>
    <d v="2023-12-31T00:00:00"/>
    <s v="CLOSE"/>
    <s v="9"/>
    <s v="PG"/>
    <n v="1"/>
    <n v="87.75"/>
    <n v="87.75"/>
    <s v="20300"/>
    <s v="SENT"/>
    <d v="2024-02-15T00:00:00"/>
    <d v="2024-01-14T00:00:00"/>
    <s v="KW1-14272"/>
    <s v="10"/>
    <d v="2024-01-18T00:00:00"/>
    <s v="APPR"/>
    <d v="2024-01-18T00:00:00"/>
    <s v="Santhumayor, Santhosh - Vectrus - No Export"/>
    <x v="0"/>
    <d v="2024-01-31T00:00:00"/>
    <x v="0"/>
    <d v="2024-01-23T00:00:00"/>
    <s v="1.00"/>
    <m/>
    <x v="1"/>
    <x v="1"/>
    <x v="2"/>
    <x v="0"/>
    <x v="1"/>
  </r>
  <r>
    <n v="35"/>
    <x v="12"/>
    <n v="30"/>
    <x v="23"/>
    <s v="Install Outlets_x000a_Z4 TT4053"/>
    <n v="8887890"/>
    <s v="5925-60-V00-0145"/>
    <s v="CIRCUIT BREAKER, MINIATURE, 1 POLE, 230VAC, 32A"/>
    <n v="50935"/>
    <x v="18"/>
    <d v="2023-12-31T00:00:00"/>
    <s v="CLOSE"/>
    <s v="11"/>
    <s v="EA"/>
    <n v="1"/>
    <n v="7.29"/>
    <n v="7.29"/>
    <s v="20305"/>
    <s v="INPRG"/>
    <d v="2024-02-03T00:00:00"/>
    <s v=""/>
    <s v="KW1-14212"/>
    <s v="30"/>
    <d v="2024-01-13T00:00:00"/>
    <s v="APPR"/>
    <d v="2024-01-13T00:00:00"/>
    <s v="Santhumayor, Santhosh - Vectrus - No Export"/>
    <x v="0"/>
    <d v="2024-01-27T00:00:00"/>
    <x v="0"/>
    <d v="2024-01-16T00:00:00"/>
    <s v="1.00"/>
    <m/>
    <x v="1"/>
    <x v="1"/>
    <x v="2"/>
    <x v="0"/>
    <x v="1"/>
  </r>
  <r>
    <n v="35"/>
    <x v="12"/>
    <n v="30"/>
    <x v="23"/>
    <s v="Install Outlets_x000a_Z4 TT4053"/>
    <n v="8887890"/>
    <s v="6145-60-V00-0143"/>
    <s v="WIRE, ELECTRICAL, YELLOW &amp; GREEN, 1 CORE, 4 MM²"/>
    <n v="50935"/>
    <x v="18"/>
    <d v="2023-12-31T00:00:00"/>
    <s v="CLOSE"/>
    <s v="10"/>
    <s v="RO"/>
    <n v="3"/>
    <n v="90.56"/>
    <n v="271.68"/>
    <s v="20305"/>
    <s v="INPRG"/>
    <d v="2024-02-03T00:00:00"/>
    <s v=""/>
    <s v="KW1-14212"/>
    <s v="29"/>
    <d v="2024-01-13T00:00:00"/>
    <s v="APPR"/>
    <d v="2024-01-13T00:00:00"/>
    <s v="Santhumayor, Santhosh - Vectrus - No Export"/>
    <x v="0"/>
    <d v="2024-01-27T00:00:00"/>
    <x v="0"/>
    <d v="2024-01-16T00:00:00"/>
    <s v="3.00"/>
    <m/>
    <x v="1"/>
    <x v="1"/>
    <x v="2"/>
    <x v="0"/>
    <x v="1"/>
  </r>
  <r>
    <n v="35"/>
    <x v="12"/>
    <n v="30"/>
    <x v="23"/>
    <s v="Install Outlets_x000a_Z4 TT4053"/>
    <n v="8887890"/>
    <s v="6145-60-V00-0154"/>
    <s v="WIRE, ELECTRICAL, BLACK, 1 CORE, 4 MM ²"/>
    <n v="50932"/>
    <x v="18"/>
    <d v="2023-12-31T00:00:00"/>
    <s v="CLOSE"/>
    <s v="8"/>
    <s v="RO"/>
    <n v="3"/>
    <n v="89.38"/>
    <n v="268.14"/>
    <s v="20305"/>
    <s v="INPRG"/>
    <d v="2024-02-03T00:00:00"/>
    <s v=""/>
    <s v="KW1-14212"/>
    <s v="15"/>
    <d v="2024-01-13T00:00:00"/>
    <s v="APPR"/>
    <d v="2024-01-13T00:00:00"/>
    <s v="Santhumayor, Santhosh - Vectrus - No Export"/>
    <x v="0"/>
    <d v="2024-01-27T00:00:00"/>
    <x v="0"/>
    <d v="2024-01-17T00:00:00"/>
    <s v="3.00"/>
    <m/>
    <x v="1"/>
    <x v="1"/>
    <x v="2"/>
    <x v="0"/>
    <x v="1"/>
  </r>
  <r>
    <n v="35"/>
    <x v="12"/>
    <n v="30"/>
    <x v="23"/>
    <s v="Install Outlets_x000a_Z4 TT4053"/>
    <n v="8887890"/>
    <s v="6145-60-V00-0159"/>
    <s v="WIRE, ELECTRICAL, BLUE, 1 CORE, 4 MM ²"/>
    <n v="50935"/>
    <x v="18"/>
    <d v="2023-12-31T00:00:00"/>
    <s v="CLOSE"/>
    <s v="9"/>
    <s v="RO"/>
    <n v="3"/>
    <n v="90.56"/>
    <n v="271.68"/>
    <s v="20305"/>
    <s v="INPRG"/>
    <d v="2024-02-03T00:00:00"/>
    <s v=""/>
    <s v="KW1-14207"/>
    <s v="2"/>
    <d v="2024-01-13T00:00:00"/>
    <s v="APPR"/>
    <d v="2024-01-13T00:00:00"/>
    <s v="Santhumayor, Santhosh - Vectrus - No Export"/>
    <x v="7"/>
    <d v="2024-02-29T00:00:00"/>
    <x v="0"/>
    <d v="2024-01-16T00:00:00"/>
    <s v="3.00"/>
    <m/>
    <x v="1"/>
    <x v="1"/>
    <x v="2"/>
    <x v="0"/>
    <x v="1"/>
  </r>
  <r>
    <n v="35"/>
    <x v="12"/>
    <n v="30"/>
    <x v="23"/>
    <s v="Install Outlets_x000a_Z4 TT4053"/>
    <n v="8887890"/>
    <s v="6145-60-V00-0136"/>
    <s v="WIRE, ELECTRICAL, RED, 1 CORE, 4 MM ²"/>
    <n v="50935"/>
    <x v="18"/>
    <d v="2023-12-31T00:00:00"/>
    <s v="CLOSE"/>
    <s v="8"/>
    <s v="RO"/>
    <n v="3"/>
    <n v="90.7"/>
    <n v="272.10000000000002"/>
    <s v="20305"/>
    <s v="INPRG"/>
    <d v="2024-02-03T00:00:00"/>
    <s v=""/>
    <s v="KW1-14212"/>
    <s v="28"/>
    <d v="2024-01-13T00:00:00"/>
    <s v="APPR"/>
    <d v="2024-01-13T00:00:00"/>
    <s v="Santhumayor, Santhosh - Vectrus - No Export"/>
    <x v="0"/>
    <d v="2024-01-27T00:00:00"/>
    <x v="0"/>
    <d v="2024-01-16T00:00:00"/>
    <s v="3.00"/>
    <m/>
    <x v="1"/>
    <x v="1"/>
    <x v="2"/>
    <x v="0"/>
    <x v="1"/>
  </r>
  <r>
    <n v="35"/>
    <x v="12"/>
    <n v="30"/>
    <x v="23"/>
    <s v="Install Outlets_x000a_Z4 TT4053"/>
    <n v="8887890"/>
    <s v="6145-60-V00-0157"/>
    <s v="WIRE, ELECTRICAL, YELLOW, 1 CORE, 4MM ²"/>
    <n v="50935"/>
    <x v="18"/>
    <d v="2023-12-31T00:00:00"/>
    <s v="CLOSE"/>
    <s v="7"/>
    <s v="MR"/>
    <n v="270"/>
    <n v="1.4"/>
    <n v="378"/>
    <s v="20305"/>
    <s v="INPRG"/>
    <d v="2024-02-03T00:00:00"/>
    <s v=""/>
    <s v="KW1-14212"/>
    <s v="27"/>
    <d v="2024-01-13T00:00:00"/>
    <s v="APPR"/>
    <d v="2024-01-13T00:00:00"/>
    <s v="Santhumayor, Santhosh - Vectrus - No Export"/>
    <x v="0"/>
    <d v="2024-01-27T00:00:00"/>
    <x v="0"/>
    <d v="2024-01-20T00:00:00"/>
    <s v="270.00"/>
    <m/>
    <x v="1"/>
    <x v="1"/>
    <x v="2"/>
    <x v="0"/>
    <x v="1"/>
  </r>
  <r>
    <n v="35"/>
    <x v="12"/>
    <n v="30"/>
    <x v="23"/>
    <s v="Install Outlets_x000a_Z4 TT4053"/>
    <n v="8887890"/>
    <s v="5935-60-V00-0167"/>
    <s v="CONNECTOR, WIRE, RED, 18 -10 AWG"/>
    <n v="50932"/>
    <x v="18"/>
    <d v="2023-12-31T00:00:00"/>
    <s v="CLOSE"/>
    <s v="7"/>
    <s v="PG"/>
    <n v="3"/>
    <n v="25.07"/>
    <n v="75.209999999999994"/>
    <s v="20305"/>
    <s v="INPRG"/>
    <d v="2024-02-03T00:00:00"/>
    <s v=""/>
    <s v="KW1-14212"/>
    <s v="14"/>
    <d v="2024-01-13T00:00:00"/>
    <s v="APPR"/>
    <d v="2024-01-13T00:00:00"/>
    <s v="Santhumayor, Santhosh - Vectrus - No Export"/>
    <x v="0"/>
    <d v="2024-01-27T00:00:00"/>
    <x v="0"/>
    <d v="2024-01-16T00:00:00"/>
    <s v="3.00"/>
    <m/>
    <x v="1"/>
    <x v="1"/>
    <x v="2"/>
    <x v="0"/>
    <x v="1"/>
  </r>
  <r>
    <n v="35"/>
    <x v="12"/>
    <n v="30"/>
    <x v="23"/>
    <s v="Install Outlets_x000a_Z4 TT4053"/>
    <n v="8887890"/>
    <s v="5975-60-V00-0528"/>
    <s v="CONDUIT, RIGID, EMT, GALVANIZED STEEL, 1/2 INCH X 10 FEET"/>
    <n v="50935"/>
    <x v="18"/>
    <d v="2023-12-31T00:00:00"/>
    <s v="CLOSE"/>
    <s v="6"/>
    <s v="EA"/>
    <n v="35"/>
    <n v="24.3"/>
    <n v="850.5"/>
    <s v="20305"/>
    <s v="INPRG"/>
    <d v="2024-02-03T00:00:00"/>
    <s v=""/>
    <s v="KW1-14212"/>
    <s v="26"/>
    <d v="2024-01-13T00:00:00"/>
    <s v="APPR"/>
    <d v="2024-01-13T00:00:00"/>
    <s v="Santhumayor, Santhosh - Vectrus - No Export"/>
    <x v="0"/>
    <d v="2024-01-27T00:00:00"/>
    <x v="0"/>
    <d v="2024-01-17T00:00:00"/>
    <s v="35.00"/>
    <m/>
    <x v="1"/>
    <x v="1"/>
    <x v="2"/>
    <x v="0"/>
    <x v="1"/>
  </r>
  <r>
    <n v="35"/>
    <x v="12"/>
    <n v="30"/>
    <x v="23"/>
    <s v="Install Outlets_x000a_Z4 TT4053"/>
    <n v="8887890"/>
    <s v="5975-60-V00-0197"/>
    <s v="ELBOW, ELECTRICAL CONDUIT, ½ INCH"/>
    <n v="50932"/>
    <x v="18"/>
    <d v="2023-12-31T00:00:00"/>
    <s v="CLOSE"/>
    <s v="6"/>
    <s v="EA"/>
    <n v="6"/>
    <n v="12.54"/>
    <n v="75.239999999999995"/>
    <s v="20305"/>
    <s v="INPRG"/>
    <d v="2024-02-03T00:00:00"/>
    <s v=""/>
    <s v="KW1-14212"/>
    <s v="13"/>
    <d v="2024-01-13T00:00:00"/>
    <s v="APPR"/>
    <d v="2024-01-13T00:00:00"/>
    <s v="Santhumayor, Santhosh - Vectrus - No Export"/>
    <x v="0"/>
    <d v="2024-01-27T00:00:00"/>
    <x v="0"/>
    <d v="2024-01-16T00:00:00"/>
    <s v="6.00"/>
    <m/>
    <x v="1"/>
    <x v="1"/>
    <x v="2"/>
    <x v="0"/>
    <x v="1"/>
  </r>
  <r>
    <n v="35"/>
    <x v="12"/>
    <n v="30"/>
    <x v="23"/>
    <s v="Install Outlets_x000a_Z4 TT4053"/>
    <n v="8887890"/>
    <s v="5975-60-V00-0487"/>
    <s v="COUPLING, ELECTRICAL CONDUIT, w/ SCREW, ½ INCH"/>
    <n v="50932"/>
    <x v="18"/>
    <d v="2023-12-31T00:00:00"/>
    <s v="CLOSE"/>
    <s v="5"/>
    <s v="EA"/>
    <n v="50"/>
    <n v="4.2300000000000004"/>
    <n v="211.5"/>
    <s v="20305"/>
    <s v="INPRG"/>
    <d v="2024-02-03T00:00:00"/>
    <s v=""/>
    <s v="KW1-14212"/>
    <s v="12"/>
    <d v="2024-01-13T00:00:00"/>
    <s v="APPR"/>
    <d v="2024-01-13T00:00:00"/>
    <s v="Santhumayor, Santhosh - Vectrus - No Export"/>
    <x v="0"/>
    <d v="2024-02-10T00:00:00"/>
    <x v="0"/>
    <d v="2024-01-16T00:00:00"/>
    <s v="47.00"/>
    <m/>
    <x v="1"/>
    <x v="1"/>
    <x v="2"/>
    <x v="0"/>
    <x v="1"/>
  </r>
  <r>
    <n v="35"/>
    <x v="12"/>
    <n v="30"/>
    <x v="23"/>
    <s v="Install Outlets_x000a_Z4 TT4053"/>
    <n v="8887890"/>
    <s v="5975-60-V00-0381"/>
    <s v="CLAMP, ELECTRICAL, CONDUIT, 2 HOLE, STEEL, 1/2 INCH"/>
    <n v="50932"/>
    <x v="18"/>
    <d v="2023-12-31T00:00:00"/>
    <s v="CLOSE"/>
    <s v="1"/>
    <s v="EA"/>
    <n v="50"/>
    <n v="3.91"/>
    <n v="195.5"/>
    <s v="20305"/>
    <s v="INPRG"/>
    <d v="2024-02-03T00:00:00"/>
    <s v=""/>
    <s v="KW1-14212"/>
    <s v="9"/>
    <d v="2024-01-13T00:00:00"/>
    <s v="APPR"/>
    <d v="2024-01-13T00:00:00"/>
    <s v="Santhumayor, Santhosh - Vectrus - No Export"/>
    <x v="0"/>
    <d v="2024-01-27T00:00:00"/>
    <x v="0"/>
    <d v="2024-01-17T00:00:00"/>
    <s v="11.00"/>
    <m/>
    <x v="1"/>
    <x v="1"/>
    <x v="2"/>
    <x v="0"/>
    <x v="1"/>
  </r>
  <r>
    <n v="35"/>
    <x v="12"/>
    <n v="30"/>
    <x v="23"/>
    <s v="Install Outlets_x000a_Z4 TT4053"/>
    <n v="8887890"/>
    <s v="5975-60-V00-0026"/>
    <s v="BOX CONNECTOR, ELECTRICAL, LIQUID-TIGHT, ZINC, 1/2 INCH"/>
    <n v="50936"/>
    <x v="18"/>
    <d v="2023-12-31T00:00:00"/>
    <s v="CLOSE"/>
    <s v="2"/>
    <s v="BX"/>
    <n v="2"/>
    <n v="115.5"/>
    <n v="231"/>
    <s v="20300"/>
    <s v="SENT"/>
    <d v="2024-02-15T00:00:00"/>
    <d v="2024-01-14T00:00:00"/>
    <s v="KW1-14272"/>
    <s v="13"/>
    <d v="2024-01-18T00:00:00"/>
    <s v="APPR"/>
    <d v="2024-01-18T00:00:00"/>
    <s v="Santhumayor, Santhosh - Vectrus - No Export"/>
    <x v="0"/>
    <d v="2024-01-31T00:00:00"/>
    <x v="0"/>
    <d v="2024-01-23T00:00:00"/>
    <s v="2.00"/>
    <m/>
    <x v="1"/>
    <x v="1"/>
    <x v="2"/>
    <x v="0"/>
    <x v="1"/>
  </r>
  <r>
    <n v="35"/>
    <x v="12"/>
    <n v="30"/>
    <x v="23"/>
    <s v="Install Outlets_x000a_Z4 TT4053"/>
    <n v="8887890"/>
    <s v="5975-60-V00-0413"/>
    <s v="ANCHOR, PLASTIC, BUTTERFLY, WHITE, 6MM"/>
    <n v="50935"/>
    <x v="18"/>
    <d v="2023-12-31T00:00:00"/>
    <s v="CLOSE"/>
    <s v="5"/>
    <s v="BX"/>
    <n v="1"/>
    <n v="33.700000000000003"/>
    <n v="33.700000000000003"/>
    <s v="20305"/>
    <s v="INPRG"/>
    <d v="2024-02-03T00:00:00"/>
    <s v=""/>
    <s v="KW1-14212"/>
    <s v="25"/>
    <d v="2024-01-13T00:00:00"/>
    <s v="APPR"/>
    <d v="2024-01-13T00:00:00"/>
    <s v="Santhumayor, Santhosh - Vectrus - No Export"/>
    <x v="0"/>
    <d v="2024-01-27T00:00:00"/>
    <x v="0"/>
    <d v="2024-01-20T00:00:00"/>
    <s v="1.00"/>
    <m/>
    <x v="1"/>
    <x v="1"/>
    <x v="2"/>
    <x v="0"/>
    <x v="1"/>
  </r>
  <r>
    <n v="35"/>
    <x v="12"/>
    <n v="30"/>
    <x v="23"/>
    <s v="Install Outlets_x000a_Z4 TT4053"/>
    <n v="8887890"/>
    <s v="5975-60-V00-0284"/>
    <s v="JUNCTION BOX, w/ KNOCKOUT, STEEL, 73 X 73 X 40 MM"/>
    <n v="50932"/>
    <x v="18"/>
    <d v="2023-12-31T00:00:00"/>
    <s v="CLOSE"/>
    <s v="4"/>
    <s v="EA"/>
    <n v="5"/>
    <n v="6.61"/>
    <n v="33.049999999999997"/>
    <s v="20305"/>
    <s v="INPRG"/>
    <d v="2024-02-03T00:00:00"/>
    <s v=""/>
    <s v="KW1-14212"/>
    <s v="11"/>
    <d v="2024-01-13T00:00:00"/>
    <s v="APPR"/>
    <d v="2024-01-13T00:00:00"/>
    <s v="Santhumayor, Santhosh - Vectrus - No Export"/>
    <x v="0"/>
    <d v="2024-01-27T00:00:00"/>
    <x v="0"/>
    <d v="2024-01-16T00:00:00"/>
    <s v="5.00"/>
    <m/>
    <x v="1"/>
    <x v="1"/>
    <x v="2"/>
    <x v="0"/>
    <x v="1"/>
  </r>
  <r>
    <n v="35"/>
    <x v="12"/>
    <n v="30"/>
    <x v="23"/>
    <s v="Install Outlets_x000a_Z4 TT4053"/>
    <n v="8887890"/>
    <s v="5975-60-V00-0254"/>
    <s v="COVER, JUNCTION BOX, BLANKING PLATE, STEEL, 1 GANG, GRAY, 79 X 79 X 42 MM"/>
    <n v="50935"/>
    <x v="18"/>
    <d v="2023-12-31T00:00:00"/>
    <s v="CLOSE"/>
    <s v="4"/>
    <s v="EA"/>
    <n v="5"/>
    <n v="6.27"/>
    <n v="31.35"/>
    <s v="20305"/>
    <s v="INPRG"/>
    <d v="2024-02-03T00:00:00"/>
    <s v=""/>
    <s v="KW1-14212"/>
    <s v="24"/>
    <d v="2024-01-13T00:00:00"/>
    <s v="APPR"/>
    <d v="2024-01-13T00:00:00"/>
    <s v="Santhumayor, Santhosh - Vectrus - No Export"/>
    <x v="0"/>
    <d v="2024-01-27T00:00:00"/>
    <x v="0"/>
    <d v="2024-01-16T00:00:00"/>
    <s v="5.00"/>
    <m/>
    <x v="1"/>
    <x v="1"/>
    <x v="2"/>
    <x v="0"/>
    <x v="1"/>
  </r>
  <r>
    <n v="35"/>
    <x v="12"/>
    <n v="30"/>
    <x v="23"/>
    <s v="Install Outlets_x000a_Z4 TT4053"/>
    <n v="8887890"/>
    <s v="5970-00-419-4291"/>
    <s v="TAPE, INSULATION, ELECTRICAL, BLACK, 3/4 X 1296 INCHES"/>
    <n v="50935"/>
    <x v="18"/>
    <d v="2023-12-31T00:00:00"/>
    <s v="CLOSE"/>
    <s v="3"/>
    <s v="RO"/>
    <n v="2"/>
    <n v="21.11"/>
    <n v="42.22"/>
    <s v="20305"/>
    <s v="INPRG"/>
    <d v="2024-02-03T00:00:00"/>
    <s v=""/>
    <s v="KW1-14212"/>
    <s v="23"/>
    <d v="2024-01-13T00:00:00"/>
    <s v="APPR"/>
    <d v="2024-01-13T00:00:00"/>
    <s v="Santhumayor, Santhosh - Vectrus - No Export"/>
    <x v="0"/>
    <d v="2024-01-27T00:00:00"/>
    <x v="0"/>
    <d v="2024-01-16T00:00:00"/>
    <s v="2.00"/>
    <m/>
    <x v="1"/>
    <x v="1"/>
    <x v="2"/>
    <x v="0"/>
    <x v="1"/>
  </r>
  <r>
    <n v="35"/>
    <x v="12"/>
    <n v="30"/>
    <x v="23"/>
    <s v="Install Outlets_x000a_Z4 TT4053"/>
    <n v="8887890"/>
    <s v="5970-60-V00-0032"/>
    <s v="TAPE, INSULATION, ELECTRICAL, YELLOW-GREEN, 19 MM X 20 METER"/>
    <n v="50935"/>
    <x v="18"/>
    <d v="2023-12-31T00:00:00"/>
    <s v="CLOSE"/>
    <s v="2"/>
    <s v="RO"/>
    <n v="1"/>
    <n v="16.829999999999998"/>
    <n v="33.659999999999997"/>
    <s v="20305"/>
    <s v="INPRG"/>
    <d v="2024-02-03T00:00:00"/>
    <s v=""/>
    <s v="KW1-14212"/>
    <s v="22"/>
    <d v="2024-01-13T00:00:00"/>
    <s v="APPR"/>
    <d v="2024-01-13T00:00:00"/>
    <s v="Santhumayor, Santhosh - Vectrus - No Export"/>
    <x v="0"/>
    <d v="2024-01-27T00:00:00"/>
    <x v="0"/>
    <d v="2024-01-16T00:00:00"/>
    <s v="2.00"/>
    <m/>
    <x v="1"/>
    <x v="1"/>
    <x v="2"/>
    <x v="0"/>
    <x v="1"/>
  </r>
  <r>
    <n v="35"/>
    <x v="12"/>
    <n v="30"/>
    <x v="23"/>
    <s v="Install Outlets_x000a_Z4 TT4053"/>
    <n v="8887890"/>
    <s v="5970-60-V00-0040"/>
    <s v="TAPE, INSULATION, RED, 3/4 INCH X 25 METER"/>
    <n v="50934"/>
    <x v="18"/>
    <d v="2023-12-31T00:00:00"/>
    <s v="CLOSE"/>
    <s v="1"/>
    <s v="RO"/>
    <n v="1"/>
    <n v="19"/>
    <n v="38"/>
    <s v="20305"/>
    <s v="INPRG"/>
    <d v="2024-02-03T00:00:00"/>
    <s v=""/>
    <s v="KW1-14209"/>
    <s v="6"/>
    <d v="2024-01-13T00:00:00"/>
    <s v="APPR"/>
    <d v="2024-01-13T00:00:00"/>
    <s v="Santhumayor, Santhosh - Vectrus - No Export"/>
    <x v="4"/>
    <d v="2024-01-31T00:00:00"/>
    <x v="0"/>
    <d v="2024-01-16T00:00:00"/>
    <s v="2.00"/>
    <m/>
    <x v="1"/>
    <x v="1"/>
    <x v="2"/>
    <x v="0"/>
    <x v="1"/>
  </r>
  <r>
    <n v="35"/>
    <x v="12"/>
    <n v="30"/>
    <x v="23"/>
    <s v="Install Outlets_x000a_Z4 TT4053"/>
    <n v="8887890"/>
    <s v="5305-60-V00-0005"/>
    <s v="SCREW, PHILLIPS, TRUSS HEAD, STEEL, #8 X 1 INCH"/>
    <n v="50933"/>
    <x v="18"/>
    <d v="2023-12-31T00:00:00"/>
    <s v="CLOSE"/>
    <s v="1"/>
    <s v="BX"/>
    <n v="2"/>
    <n v="29.27"/>
    <n v="58.54"/>
    <s v="20305"/>
    <s v="INPRG"/>
    <d v="2024-02-03T00:00:00"/>
    <s v=""/>
    <s v="KW1-14209"/>
    <s v="5"/>
    <d v="2024-01-13T00:00:00"/>
    <s v="APPR"/>
    <d v="2024-01-13T00:00:00"/>
    <s v="Santhumayor, Santhosh - Vectrus - No Export"/>
    <x v="4"/>
    <d v="2024-01-31T00:00:00"/>
    <x v="0"/>
    <d v="2024-01-16T00:00:00"/>
    <s v="2.00"/>
    <m/>
    <x v="1"/>
    <x v="1"/>
    <x v="2"/>
    <x v="0"/>
    <x v="1"/>
  </r>
  <r>
    <n v="35"/>
    <x v="12"/>
    <n v="30"/>
    <x v="23"/>
    <s v="Install Outlets_x000a_Z4 TT4053"/>
    <n v="8887890"/>
    <s v="5975-60-V00-0503"/>
    <s v="UNION, ELECTRICAL CONDUIT, POLYAMIDE, LONG THREAD, 6-12 MM"/>
    <n v="50932"/>
    <x v="18"/>
    <d v="2023-12-31T00:00:00"/>
    <s v="CLOSE"/>
    <s v="3"/>
    <s v="EA"/>
    <n v="4"/>
    <n v="3.42"/>
    <n v="13.68"/>
    <s v="20305"/>
    <s v="INPRG"/>
    <d v="2024-02-03T00:00:00"/>
    <s v=""/>
    <s v="KW1-14212"/>
    <s v="10"/>
    <d v="2024-01-13T00:00:00"/>
    <s v="APPR"/>
    <d v="2024-01-13T00:00:00"/>
    <s v="Santhumayor, Santhosh - Vectrus - No Export"/>
    <x v="0"/>
    <d v="2024-01-27T00:00:00"/>
    <x v="0"/>
    <d v="2024-01-16T00:00:00"/>
    <s v="4.00"/>
    <m/>
    <x v="1"/>
    <x v="1"/>
    <x v="2"/>
    <x v="0"/>
    <x v="1"/>
  </r>
  <r>
    <n v="35"/>
    <x v="12"/>
    <n v="30"/>
    <x v="23"/>
    <s v="Install Outlets_x000a_Z4 TT4053"/>
    <n v="8887890"/>
    <s v="5305-60-V00-0150"/>
    <s v="SCREW, DRYWALL, BUGLE HEAD, PHILLIPS, TWIN FAST THREAD, #10 X 1-1/2 INCHES"/>
    <n v="50936"/>
    <x v="18"/>
    <d v="2023-12-31T00:00:00"/>
    <s v="CLOSE"/>
    <s v="1"/>
    <s v="BX"/>
    <n v="1"/>
    <n v="27.85"/>
    <n v="27.85"/>
    <s v="20300"/>
    <s v="SENT"/>
    <d v="2024-02-15T00:00:00"/>
    <d v="2024-01-14T00:00:00"/>
    <s v="KW1-14272"/>
    <s v="12"/>
    <d v="2024-01-18T00:00:00"/>
    <s v="APPR"/>
    <d v="2024-01-18T00:00:00"/>
    <s v="Santhumayor, Santhosh - Vectrus - No Export"/>
    <x v="0"/>
    <d v="2024-01-31T00:00:00"/>
    <x v="0"/>
    <d v="2024-01-23T00:00:00"/>
    <s v="1.00"/>
    <m/>
    <x v="1"/>
    <x v="1"/>
    <x v="2"/>
    <x v="0"/>
    <x v="1"/>
  </r>
  <r>
    <n v="35"/>
    <x v="12"/>
    <n v="30"/>
    <x v="23"/>
    <s v="Install Outlets_x000a_Z4 TT4053"/>
    <n v="8887890"/>
    <s v="5975-00-178-1217"/>
    <s v="CONDUIT, METAL, RIGID, STEEL, 3/4 INCH X 10 FEET"/>
    <n v="50935"/>
    <x v="18"/>
    <d v="2023-12-31T00:00:00"/>
    <s v="CLOSE"/>
    <s v="1"/>
    <s v="EA"/>
    <n v="2"/>
    <n v="13.6"/>
    <n v="27.2"/>
    <s v="20305"/>
    <s v="INPRG"/>
    <d v="2024-02-03T00:00:00"/>
    <s v=""/>
    <s v="KW1-14212"/>
    <s v="21"/>
    <d v="2024-01-13T00:00:00"/>
    <s v="APPR"/>
    <d v="2024-01-13T00:00:00"/>
    <s v="Santhumayor, Santhosh - Vectrus - No Export"/>
    <x v="0"/>
    <d v="2024-01-27T00:00:00"/>
    <x v="0"/>
    <d v="2024-01-17T00:00:00"/>
    <s v="2.00"/>
    <m/>
    <x v="1"/>
    <x v="1"/>
    <x v="2"/>
    <x v="0"/>
    <x v="1"/>
  </r>
  <r>
    <n v="35"/>
    <x v="12"/>
    <n v="30"/>
    <x v="23"/>
    <s v="Install Outlets_x000a_Z4 TT4053"/>
    <n v="8887890"/>
    <s v="5935-60-V00-0154"/>
    <s v="BOX CONNECTOR, ELECTRICAL, CONCRETE-TIGHT CONDUIT, STEEL, 3/4 INCH"/>
    <n v="50932"/>
    <x v="18"/>
    <d v="2023-12-31T00:00:00"/>
    <s v="CLOSE"/>
    <s v="2"/>
    <s v="PG"/>
    <n v="1"/>
    <n v="98.77"/>
    <n v="98.77"/>
    <s v="20748"/>
    <s v="CLOSE"/>
    <d v="2024-02-03T00:00:00"/>
    <s v=""/>
    <s v="KW1-14620"/>
    <s v="1"/>
    <d v="2024-02-03T00:00:00"/>
    <s v="CLOSE"/>
    <d v="2024-02-13T00:00:00"/>
    <s v="Santhumayor, Santhosh - Vectrus - No Export"/>
    <x v="0"/>
    <d v="2024-02-20T00:00:00"/>
    <x v="0"/>
    <d v="2024-02-06T00:00:00"/>
    <s v="1.00"/>
    <m/>
    <x v="1"/>
    <x v="1"/>
    <x v="2"/>
    <x v="0"/>
    <x v="1"/>
  </r>
  <r>
    <n v="36"/>
    <x v="12"/>
    <n v="40"/>
    <x v="24"/>
    <s v="Install Sinks Z5_x000a_B5054"/>
    <n v="8887384"/>
    <s v="5510-00-220-6242"/>
    <s v="LUMBER, SOFTWOOD, DIMENSION, 4 X 2 INCHES X 10 FEET"/>
    <n v="51196"/>
    <x v="19"/>
    <d v="2024-01-06T00:00:00"/>
    <s v="CLOSE"/>
    <n v="1"/>
    <s v="EA"/>
    <n v="4"/>
    <n v="21.65"/>
    <n v="86.6"/>
    <s v="20305"/>
    <s v="INPRG"/>
    <d v="2024-02-03T00:00:00"/>
    <s v=""/>
    <s v="KW1-14209"/>
    <s v="17"/>
    <d v="2024-01-13T00:00:00"/>
    <s v="APPR"/>
    <d v="2024-01-13T00:00:00"/>
    <s v="Santhumayor, Santhosh - Vectrus - No Export"/>
    <x v="4"/>
    <d v="2024-01-31T00:00:00"/>
    <x v="0"/>
    <d v="2024-01-16T00:00:00"/>
    <s v="4.00"/>
    <m/>
    <x v="1"/>
    <x v="1"/>
    <x v="2"/>
    <x v="0"/>
    <x v="1"/>
  </r>
  <r>
    <n v="36"/>
    <x v="12"/>
    <n v="40"/>
    <x v="24"/>
    <s v="Install Sinks Z5_x000a_B5054"/>
    <n v="8887384"/>
    <s v="5530-60-V00-0011"/>
    <s v="PLYWOOD, CONSTRUCTION, INTERIOR, 3/4 INCH X 8 X 4 FEET"/>
    <n v="51198"/>
    <x v="19"/>
    <d v="2024-01-06T00:00:00"/>
    <s v="CLOSE"/>
    <n v="2"/>
    <s v="EA"/>
    <n v="3"/>
    <n v="57.25"/>
    <n v="171.75"/>
    <s v="20263"/>
    <s v="CLOSE"/>
    <d v="2024-01-20T00:00:00"/>
    <d v="2024-01-15T00:00:00"/>
    <s v="KW1-14320"/>
    <s v="6"/>
    <d v="2024-01-20T00:00:00"/>
    <s v="APPR"/>
    <d v="2024-01-20T00:00:00"/>
    <s v="Reghuraman, Karthik -Vectrus -GSD -No Export"/>
    <x v="10"/>
    <d v="2024-02-03T00:00:00"/>
    <x v="0"/>
    <d v="2024-01-24T00:00:00"/>
    <s v="3.00"/>
    <m/>
    <x v="1"/>
    <x v="1"/>
    <x v="2"/>
    <x v="0"/>
    <x v="1"/>
  </r>
  <r>
    <n v="36"/>
    <x v="12"/>
    <n v="40"/>
    <x v="24"/>
    <s v="Install Sinks Z5_x000a_B5054"/>
    <n v="8887384"/>
    <s v="9330-60-V00-0016"/>
    <s v="SHEET, ACRYLIC, WHITE, 48 X 96 X 0.250 INCHES"/>
    <n v="51195"/>
    <x v="19"/>
    <d v="2024-01-06T00:00:00"/>
    <s v="CLOSE"/>
    <n v="1"/>
    <s v="EA"/>
    <n v="1"/>
    <n v="183.15"/>
    <n v="183.15"/>
    <s v="20305"/>
    <s v="INPRG"/>
    <d v="2024-02-03T00:00:00"/>
    <s v=""/>
    <s v="KW1-14212"/>
    <s v="48"/>
    <d v="2024-01-13T00:00:00"/>
    <s v="APPR"/>
    <d v="2024-01-13T00:00:00"/>
    <s v="Santhumayor, Santhosh - Vectrus - No Export"/>
    <x v="0"/>
    <d v="2024-01-27T00:00:00"/>
    <x v="0"/>
    <d v="2024-01-17T00:00:00"/>
    <s v="1.00"/>
    <m/>
    <x v="1"/>
    <x v="1"/>
    <x v="2"/>
    <x v="0"/>
    <x v="1"/>
  </r>
  <r>
    <n v="36"/>
    <x v="12"/>
    <n v="40"/>
    <x v="24"/>
    <s v="Install Sinks Z5_x000a_B5054"/>
    <n v="8887384"/>
    <s v="5305-60-V00-0149"/>
    <s v="SCREW, DRYWALL, BUGLE HEAD, PHILLIPS, TWIN FAST THREAD, #8 X 2-1/2 INCHES"/>
    <n v="51197"/>
    <x v="19"/>
    <d v="2024-01-06T00:00:00"/>
    <s v="CLOSE"/>
    <n v="2"/>
    <s v="PG"/>
    <n v="1"/>
    <n v="38.799999999999997"/>
    <n v="38.799999999999997"/>
    <s v=""/>
    <s v=""/>
    <s v=""/>
    <s v=""/>
    <s v="KW1-14180"/>
    <s v="26"/>
    <d v="2024-01-11T00:00:00"/>
    <s v="APPR"/>
    <d v="2024-01-11T00:00:00"/>
    <s v="Reghuraman, Karthik -Vectrus -GSD -No Export"/>
    <x v="4"/>
    <d v="2024-01-31T00:00:00"/>
    <x v="0"/>
    <d v="2024-01-15T00:00:00"/>
    <s v="1.00"/>
    <m/>
    <x v="1"/>
    <x v="1"/>
    <x v="2"/>
    <x v="0"/>
    <x v="1"/>
  </r>
  <r>
    <n v="36"/>
    <x v="12"/>
    <n v="40"/>
    <x v="24"/>
    <s v="Install Sinks Z5_x000a_B5054"/>
    <n v="8887384"/>
    <s v="8010-00-297-0584"/>
    <s v="PAINT, ENAMEL, SEMIGLOSS, WHITE, 1 GL"/>
    <n v="51199"/>
    <x v="19"/>
    <d v="2024-01-06T00:00:00"/>
    <s v="CLOSE"/>
    <n v="1"/>
    <s v="GL"/>
    <n v="1"/>
    <n v="41.53"/>
    <n v="41.53"/>
    <s v="20263"/>
    <s v="CLOSE"/>
    <d v="2024-01-20T00:00:00"/>
    <d v="2024-01-15T00:00:00"/>
    <s v="KW1-14320"/>
    <s v="7"/>
    <d v="2024-01-20T00:00:00"/>
    <s v="APPR"/>
    <d v="2024-01-20T00:00:00"/>
    <s v="Reghuraman, Karthik -Vectrus -GSD -No Export"/>
    <x v="10"/>
    <d v="2024-02-03T00:00:00"/>
    <x v="0"/>
    <d v="2024-01-28T00:00:00"/>
    <s v="1.00"/>
    <m/>
    <x v="1"/>
    <x v="1"/>
    <x v="2"/>
    <x v="0"/>
    <x v="1"/>
  </r>
  <r>
    <n v="36"/>
    <x v="12"/>
    <n v="40"/>
    <x v="24"/>
    <s v="Install Sinks Z5_x000a_B5054"/>
    <n v="8887384"/>
    <s v="8020-00-205-6500"/>
    <s v="BRUSH, PAINT, BRISTLES, CHISELED, 3 INCHES"/>
    <n v="51197"/>
    <x v="19"/>
    <d v="2024-01-06T00:00:00"/>
    <s v="CLOSE"/>
    <n v="1"/>
    <s v="EA"/>
    <n v="4"/>
    <n v="21.9"/>
    <n v="87.6"/>
    <s v=""/>
    <s v=""/>
    <s v=""/>
    <s v=""/>
    <s v="KW1-14173"/>
    <s v="70"/>
    <d v="2024-01-11T00:00:00"/>
    <s v="APPR"/>
    <d v="2024-01-11T00:00:00"/>
    <s v="Reghuraman, Karthik -Vectrus -GSD -No Export"/>
    <x v="0"/>
    <d v="2024-01-31T00:00:00"/>
    <x v="0"/>
    <d v="2024-01-16T00:00:00"/>
    <s v="4.00"/>
    <m/>
    <x v="1"/>
    <x v="1"/>
    <x v="2"/>
    <x v="0"/>
    <x v="1"/>
  </r>
  <r>
    <n v="36"/>
    <x v="12"/>
    <n v="40"/>
    <x v="24"/>
    <s v="Install Sinks Z5_x000a_B5054"/>
    <n v="8887384"/>
    <s v="8010-60-V00-0003"/>
    <s v="PRIMER COATING, WOOD, ALKYD, WHITE, 16 LITER"/>
    <n v="51230"/>
    <x v="19"/>
    <d v="2024-01-06T00:00:00"/>
    <s v="CLOSE"/>
    <n v="1"/>
    <s v="CN"/>
    <n v="1"/>
    <n v="162.1"/>
    <n v="162.1"/>
    <s v="20302"/>
    <s v="CLOSE"/>
    <d v="2024-01-21T00:00:00"/>
    <d v="2024-01-14T00:00:00"/>
    <s v="KW1-14335"/>
    <s v="3"/>
    <d v="2024-01-21T00:00:00"/>
    <s v="APPR"/>
    <d v="2024-01-21T00:00:00"/>
    <s v="Santhumayor, Santhosh - Vectrus - No Export"/>
    <x v="0"/>
    <d v="2024-02-11T00:00:00"/>
    <x v="0"/>
    <d v="2024-02-11T00:00:00"/>
    <s v="1.00"/>
    <m/>
    <x v="1"/>
    <x v="1"/>
    <x v="2"/>
    <x v="0"/>
    <x v="1"/>
  </r>
  <r>
    <n v="36"/>
    <x v="12"/>
    <n v="40"/>
    <x v="24"/>
    <s v="Install Sinks Z5_x000a_B5054"/>
    <n v="8887384"/>
    <s v="8010-00-242-2089"/>
    <s v="THINNER, PAINT PRODUCTS, 1 GALLON"/>
    <n v="51198"/>
    <x v="19"/>
    <d v="2024-01-06T00:00:00"/>
    <s v="CLOSE"/>
    <n v="1"/>
    <s v="CN"/>
    <n v="1"/>
    <n v="228.7"/>
    <n v="228.7"/>
    <s v=""/>
    <s v=""/>
    <s v=""/>
    <s v=""/>
    <s v="KW1-14173"/>
    <s v="71"/>
    <d v="2024-01-11T00:00:00"/>
    <s v="APPR"/>
    <d v="2024-01-11T00:00:00"/>
    <s v="Reghuraman, Karthik -Vectrus -GSD -No Export"/>
    <x v="0"/>
    <d v="2024-01-31T00:00:00"/>
    <x v="0"/>
    <d v="2024-01-18T00:00:00"/>
    <s v="1.00"/>
    <m/>
    <x v="1"/>
    <x v="1"/>
    <x v="2"/>
    <x v="0"/>
    <x v="1"/>
  </r>
  <r>
    <n v="36"/>
    <x v="10"/>
    <n v="30"/>
    <x v="24"/>
    <s v="Install Sinks Z5_x000a_B5054"/>
    <n v="8887384"/>
    <s v="4730-60-V00-0966"/>
    <s v="ELBOW, SEWER AND DRAIN FITTINGS, PVC, STANDARD, 87.5 °, SPIGOT X SOCKET, SCH- 40, GREY, 50 MM"/>
    <s v="50320"/>
    <x v="15"/>
    <d v="2023-12-23T00:00:00"/>
    <s v="CLOSE"/>
    <n v="1"/>
    <s v="EA"/>
    <n v="4"/>
    <n v="10.81"/>
    <n v="43.24"/>
    <s v="20209"/>
    <s v="CLOSE"/>
    <d v="2024-01-25T00:00:00"/>
    <d v="2024-01-11T00:00:00"/>
    <s v="KW1-14294"/>
    <s v="21"/>
    <d v="2024-01-19T00:00:00"/>
    <s v="APPR"/>
    <d v="2024-01-25T00:00:00"/>
    <s v="Reghuraman, Karthik -Vectrus -GSD -No Export"/>
    <x v="0"/>
    <d v="2024-01-31T00:00:00"/>
    <x v="0"/>
    <d v="2024-01-27T00:00:00"/>
    <s v="4.00"/>
    <s v="O&amp;M Order  "/>
    <x v="1"/>
    <x v="1"/>
    <x v="2"/>
    <x v="0"/>
    <x v="1"/>
  </r>
  <r>
    <n v="36"/>
    <x v="10"/>
    <n v="30"/>
    <x v="24"/>
    <s v="Install Sinks Z5_x000a_B5054"/>
    <n v="8887384"/>
    <s v="4730-60-V00-0335"/>
    <s v="COUPLING, PIPE, w/ RUBBER SEAL, SOCKET X SOCKET, UPVC, GRAY, 50 MM"/>
    <s v="50317"/>
    <x v="15"/>
    <d v="2023-12-23T00:00:00"/>
    <s v="CLOSE"/>
    <n v="1"/>
    <s v="EA"/>
    <n v="4"/>
    <n v="10.8"/>
    <n v="43.2"/>
    <s v=""/>
    <s v=""/>
    <s v=""/>
    <s v=""/>
    <s v="KW1-14123"/>
    <s v="7"/>
    <d v="2024-01-09T00:00:00"/>
    <s v="APPR"/>
    <d v="2024-01-09T00:00:00"/>
    <s v="Reghuraman, Karthik -Vectrus -GSD -No Export"/>
    <x v="4"/>
    <d v="2024-01-30T07:00:00"/>
    <x v="0"/>
    <d v="2024-01-14T00:00:00"/>
    <s v="4.00"/>
    <s v="O&amp;M Order  "/>
    <x v="1"/>
    <x v="1"/>
    <x v="2"/>
    <x v="0"/>
    <x v="1"/>
  </r>
  <r>
    <n v="36"/>
    <x v="10"/>
    <n v="30"/>
    <x v="24"/>
    <s v="Install Sinks Z5_x000a_B5054"/>
    <n v="8887384"/>
    <s v="9150-60-V00-0050"/>
    <s v="LUBRICANT, PIPE JOINT, 32 FL OUNCES"/>
    <s v="50312"/>
    <x v="15"/>
    <d v="2023-12-23T00:00:00"/>
    <s v="CLOSE"/>
    <n v="1"/>
    <s v="CN"/>
    <n v="1"/>
    <n v="21.98"/>
    <n v="21.98"/>
    <s v="20210"/>
    <s v="SENT"/>
    <d v="2024-01-09T00:00:00"/>
    <s v=""/>
    <s v="KW1-14124"/>
    <s v="13"/>
    <d v="2024-01-09T00:00:00"/>
    <s v="APPR"/>
    <d v="2024-01-10T00:00:00"/>
    <s v="Santhumayor, Santhosh - Vectrus - No Export"/>
    <x v="4"/>
    <d v="2024-01-25T00:00:00"/>
    <x v="0"/>
    <d v="2024-01-14T00:00:00"/>
    <s v="1.00"/>
    <s v="O&amp;M Order  "/>
    <x v="1"/>
    <x v="1"/>
    <x v="2"/>
    <x v="0"/>
    <x v="1"/>
  </r>
  <r>
    <n v="36"/>
    <x v="10"/>
    <n v="30"/>
    <x v="24"/>
    <s v="Install Sinks Z5_x000a_B5054"/>
    <n v="8887384"/>
    <s v="8030-00-889-3535"/>
    <s v="TAPE, ANTISEIZING, POLYTETRAFLUOROETHYLENE, ½ X 260 INCHES"/>
    <s v="50318"/>
    <x v="15"/>
    <d v="2023-12-23T00:00:00"/>
    <s v="CLOSE"/>
    <n v="1"/>
    <s v="EA"/>
    <n v="10"/>
    <n v="7"/>
    <n v="70"/>
    <s v="20209"/>
    <s v="CLOSE"/>
    <d v="2024-01-25T00:00:00"/>
    <d v="2024-01-11T00:00:00"/>
    <s v="KW1-14294"/>
    <s v="18"/>
    <d v="2024-01-19T00:00:00"/>
    <s v="APPR"/>
    <d v="2024-01-25T00:00:00"/>
    <s v="Reghuraman, Karthik -Vectrus -GSD -No Export"/>
    <x v="0"/>
    <d v="2024-01-31T00:00:00"/>
    <x v="0"/>
    <d v="2024-01-27T00:00:00"/>
    <s v="10.00"/>
    <s v="O&amp;M Order  "/>
    <x v="1"/>
    <x v="1"/>
    <x v="2"/>
    <x v="0"/>
    <x v="1"/>
  </r>
  <r>
    <n v="36"/>
    <x v="10"/>
    <n v="30"/>
    <x v="24"/>
    <s v="Install Sinks Z5_x000a_B5054"/>
    <n v="8887384"/>
    <s v="8030-60-V00-0055"/>
    <s v="SEALING COMPOUND, SILICONE, WHITE, 10.1 OZ"/>
    <s v="50315"/>
    <x v="15"/>
    <d v="2023-12-23T00:00:00"/>
    <s v="CLOSE"/>
    <n v="1"/>
    <s v="BX"/>
    <n v="6"/>
    <n v="143.19"/>
    <n v="859.14"/>
    <s v="20214"/>
    <s v="CLOSE"/>
    <d v="2024-01-09T00:00:00"/>
    <s v=""/>
    <s v="KW1-14130"/>
    <s v="6"/>
    <d v="2024-01-09T00:00:00"/>
    <s v="APPR"/>
    <d v="2024-01-10T00:00:00"/>
    <s v="Santhumayor, Santhosh - Vectrus - No Export"/>
    <x v="0"/>
    <d v="2024-01-24T00:00:00"/>
    <x v="0"/>
    <d v="2024-01-14T00:00:00"/>
    <s v="6.00"/>
    <s v="O&amp;M Order  "/>
    <x v="1"/>
    <x v="1"/>
    <x v="2"/>
    <x v="0"/>
    <x v="1"/>
  </r>
  <r>
    <n v="36"/>
    <x v="10"/>
    <n v="30"/>
    <x v="24"/>
    <s v="Install Sinks Z5_x000a_B5054"/>
    <n v="8887384"/>
    <s v="8040-60-V00-0040"/>
    <s v="CEMENT, HEAVY BODIED, CPVC, ORANGE, 16 OZ"/>
    <s v="50315"/>
    <x v="15"/>
    <d v="2023-12-23T00:00:00"/>
    <s v="CLOSE"/>
    <n v="2"/>
    <s v="CN"/>
    <n v="1"/>
    <n v="18.32"/>
    <n v="18.32"/>
    <s v="20214"/>
    <s v="CLOSE"/>
    <d v="2024-01-09T00:00:00"/>
    <s v=""/>
    <s v="KW1-14130"/>
    <s v="7"/>
    <d v="2024-01-09T00:00:00"/>
    <s v="APPR"/>
    <d v="2024-01-10T00:00:00"/>
    <s v="Santhumayor, Santhosh - Vectrus - No Export"/>
    <x v="0"/>
    <d v="2024-01-24T00:00:00"/>
    <x v="0"/>
    <d v="2024-01-14T00:00:00"/>
    <s v="1.00"/>
    <s v="O&amp;M Order  "/>
    <x v="1"/>
    <x v="1"/>
    <x v="2"/>
    <x v="0"/>
    <x v="1"/>
  </r>
  <r>
    <n v="36"/>
    <x v="10"/>
    <n v="30"/>
    <x v="24"/>
    <s v="Install Sinks Z5_x000a_B5054"/>
    <n v="8887384"/>
    <s v="4510-60-V00-0077"/>
    <s v="DRAIN, SINK, STAINLESS STEEL"/>
    <s v="50313"/>
    <x v="15"/>
    <d v="2023-12-23T00:00:00"/>
    <s v="CLOSE"/>
    <n v="1"/>
    <s v="EA"/>
    <n v="2"/>
    <n v="27.47"/>
    <n v="54.94"/>
    <s v="20223"/>
    <s v="CLOSE"/>
    <d v="2024-01-10T00:00:00"/>
    <s v=""/>
    <s v="KW1-14135"/>
    <s v="1"/>
    <d v="2024-01-10T00:00:00"/>
    <s v="APPR"/>
    <d v="2024-01-10T00:00:00"/>
    <s v="Santhumayor, Santhosh - Vectrus - No Export"/>
    <x v="7"/>
    <d v="2024-02-29T00:00:00"/>
    <x v="0"/>
    <d v="2024-01-14T00:00:00"/>
    <s v="2.00"/>
    <s v="O&amp;M Order  "/>
    <x v="1"/>
    <x v="1"/>
    <x v="2"/>
    <x v="0"/>
    <x v="1"/>
  </r>
  <r>
    <n v="36"/>
    <x v="10"/>
    <n v="30"/>
    <x v="24"/>
    <s v="Install Sinks Z5_x000a_B5054"/>
    <n v="8887384"/>
    <s v="7105-60-V00-0019"/>
    <s v="MIRROR, GLASS, ROUND, WALL MOUNTED, WHITE, 50 CM"/>
    <s v="50318"/>
    <x v="15"/>
    <d v="2023-12-23T00:00:00"/>
    <s v="CLOSE"/>
    <n v="2"/>
    <s v="EA"/>
    <n v="2"/>
    <n v="21"/>
    <n v="42"/>
    <s v="20209"/>
    <s v="CLOSE"/>
    <d v="2024-01-25T00:00:00"/>
    <d v="2024-01-11T00:00:00"/>
    <s v="KW1-14294"/>
    <s v="19"/>
    <d v="2024-01-19T00:00:00"/>
    <s v="APPR"/>
    <d v="2024-01-25T00:00:00"/>
    <s v="Reghuraman, Karthik -Vectrus -GSD -No Export"/>
    <x v="0"/>
    <d v="2024-01-31T00:00:00"/>
    <x v="0"/>
    <d v="2024-01-27T00:00:00"/>
    <s v="2.00"/>
    <s v="O&amp;M Order  "/>
    <x v="1"/>
    <x v="1"/>
    <x v="2"/>
    <x v="0"/>
    <x v="1"/>
  </r>
  <r>
    <n v="36"/>
    <x v="10"/>
    <n v="30"/>
    <x v="24"/>
    <s v="Install Sinks Z5_x000a_B5054"/>
    <n v="8887384"/>
    <s v="4820-60-V00-0127"/>
    <s v="VALVE, BALL, THREADED, w/ HANDLE, BRASS, PN32, 3/4 INCH"/>
    <s v="50316"/>
    <x v="15"/>
    <d v="2023-12-23T00:00:00"/>
    <s v="CLOSE"/>
    <n v="2"/>
    <s v="EA"/>
    <n v="4"/>
    <n v="18.32"/>
    <n v="73.28"/>
    <s v=""/>
    <s v=""/>
    <s v=""/>
    <s v=""/>
    <s v="KW1-14053"/>
    <s v="2"/>
    <d v="2024-01-04T00:00:00"/>
    <s v="APPR"/>
    <d v="2024-01-04T00:00:00"/>
    <s v="Reghuraman, Karthik -Vectrus -GSD -No Export"/>
    <x v="4"/>
    <d v="2024-01-18T07:00:00"/>
    <x v="0"/>
    <d v="2024-01-10T00:00:00"/>
    <s v="4.00"/>
    <s v="O&amp;M Order  "/>
    <x v="1"/>
    <x v="1"/>
    <x v="2"/>
    <x v="0"/>
    <x v="1"/>
  </r>
  <r>
    <n v="36"/>
    <x v="10"/>
    <n v="30"/>
    <x v="24"/>
    <s v="Install Sinks Z5_x000a_B5054"/>
    <n v="8887384"/>
    <s v="4730-60-V00-0940"/>
    <s v="TEE, PIPE, SOCKET X SOCKET X SOCKET, CPVC, OFF-WHITE, SCH 40, 25 MM"/>
    <s v="50527"/>
    <x v="15"/>
    <d v="2023-12-25T00:00:00"/>
    <s v="CLOSE"/>
    <n v="1"/>
    <s v="EA"/>
    <n v="6"/>
    <n v="7.26"/>
    <n v="43.56"/>
    <s v=""/>
    <s v=""/>
    <s v=""/>
    <s v=""/>
    <s v="KW1-14180"/>
    <s v="4"/>
    <d v="2024-01-11T00:00:00"/>
    <s v="APPR"/>
    <d v="2024-01-11T00:00:00"/>
    <s v="Reghuraman, Karthik -Vectrus -GSD -No Export"/>
    <x v="4"/>
    <d v="2024-01-31T07:00:00"/>
    <x v="0"/>
    <d v="2024-01-15T00:00:00"/>
    <s v="6.00"/>
    <s v="O&amp;M Order  "/>
    <x v="1"/>
    <x v="1"/>
    <x v="2"/>
    <x v="0"/>
    <x v="1"/>
  </r>
  <r>
    <n v="36"/>
    <x v="10"/>
    <n v="30"/>
    <x v="24"/>
    <s v="Install Sinks Z5_x000a_B5054"/>
    <n v="8887384"/>
    <s v="4730-60-V00-0754"/>
    <s v="ADAPTER, PRESSURE FITTINGS, MALE, CPVC, STANDARD, SOCKET X MIPT, PN16, OFF-WHITE, 25 MM"/>
    <s v="50316"/>
    <x v="15"/>
    <d v="2023-12-23T00:00:00"/>
    <s v="CLOSE"/>
    <n v="1"/>
    <s v="EA"/>
    <n v="10"/>
    <n v="3.33"/>
    <n v="33.299999999999997"/>
    <s v=""/>
    <s v=""/>
    <s v=""/>
    <s v=""/>
    <s v="KW1-14053"/>
    <s v="1"/>
    <d v="2024-01-04T00:00:00"/>
    <s v="APPR"/>
    <d v="2024-01-04T00:00:00"/>
    <s v="Reghuraman, Karthik -Vectrus -GSD -No Export"/>
    <x v="4"/>
    <d v="2024-01-18T07:00:00"/>
    <x v="0"/>
    <d v="2024-01-10T00:00:00"/>
    <s v="10.00"/>
    <s v="O&amp;M Order  "/>
    <x v="1"/>
    <x v="1"/>
    <x v="2"/>
    <x v="0"/>
    <x v="1"/>
  </r>
  <r>
    <n v="36"/>
    <x v="10"/>
    <n v="30"/>
    <x v="24"/>
    <s v="Install Sinks Z5_x000a_B5054"/>
    <n v="8887384"/>
    <s v="4730-60-V00-0448"/>
    <s v="ELBOW, PIPE, SOCKET X SPIGOT, 45°, UPVC, GRAY, 50MM"/>
    <s v="50314"/>
    <x v="15"/>
    <d v="2023-12-23T00:00:00"/>
    <s v="CLOSE"/>
    <n v="1"/>
    <s v="EA"/>
    <n v="8"/>
    <n v="13.99"/>
    <n v="111.92"/>
    <s v="20210"/>
    <s v="SENT"/>
    <d v="2024-01-09T00:00:00"/>
    <s v=""/>
    <s v="KW1-14124"/>
    <s v="14"/>
    <d v="2024-01-09T00:00:00"/>
    <s v="APPR"/>
    <d v="2024-01-10T00:00:00"/>
    <s v="Santhumayor, Santhosh - Vectrus - No Export"/>
    <x v="4"/>
    <d v="2024-01-23T00:00:00"/>
    <x v="0"/>
    <d v="2024-01-14T00:00:00"/>
    <s v="8.00"/>
    <s v="O&amp;M Order  "/>
    <x v="1"/>
    <x v="1"/>
    <x v="2"/>
    <x v="0"/>
    <x v="1"/>
  </r>
  <r>
    <n v="36"/>
    <x v="10"/>
    <n v="30"/>
    <x v="24"/>
    <s v="Install Sinks Z5_x000a_B5054"/>
    <n v="8887384"/>
    <s v="4730-60-V00-0930"/>
    <s v="TEE, PIPE, SOCKET X SOCKET X SOCKET, PVC, GRAY, SCH 40, 50 MM"/>
    <s v="50317"/>
    <x v="15"/>
    <d v="2023-12-23T00:00:00"/>
    <s v="CLOSE"/>
    <n v="2"/>
    <s v="EA"/>
    <n v="2"/>
    <n v="17.170000000000002"/>
    <n v="34.340000000000003"/>
    <s v=""/>
    <s v=""/>
    <s v=""/>
    <s v=""/>
    <s v="KW1-14123"/>
    <s v="8"/>
    <d v="2024-01-09T00:00:00"/>
    <s v="APPR"/>
    <d v="2024-01-09T00:00:00"/>
    <s v="Reghuraman, Karthik -Vectrus -GSD -No Export"/>
    <x v="4"/>
    <d v="2024-01-30T07:00:00"/>
    <x v="0"/>
    <d v="2024-01-14T00:00:00"/>
    <s v="2.00"/>
    <s v="O&amp;M Order  "/>
    <x v="1"/>
    <x v="1"/>
    <x v="2"/>
    <x v="0"/>
    <x v="1"/>
  </r>
  <r>
    <n v="36"/>
    <x v="10"/>
    <n v="30"/>
    <x v="24"/>
    <s v="Install Sinks Z5_x000a_B5054"/>
    <n v="8887384"/>
    <s v="4730-60-V00-0734"/>
    <s v="WYE, TRUE, PIPE, BRANCH, UPVC, 45 DEG, 50 MM"/>
    <s v="50319"/>
    <x v="15"/>
    <d v="2023-12-23T00:00:00"/>
    <s v="CLOSE"/>
    <n v="1"/>
    <s v="EA"/>
    <n v="4"/>
    <n v="12.15"/>
    <n v="48.6"/>
    <s v="20209"/>
    <s v="CLOSE"/>
    <d v="2024-01-25T00:00:00"/>
    <d v="2024-01-11T00:00:00"/>
    <s v="KW1-14294"/>
    <s v="20"/>
    <d v="2024-01-19T00:00:00"/>
    <s v="APPR"/>
    <d v="2024-01-25T00:00:00"/>
    <s v="Reghuraman, Karthik -Vectrus -GSD -No Export"/>
    <x v="0"/>
    <d v="2024-01-31T00:00:00"/>
    <x v="0"/>
    <d v="2024-01-27T00:00:00"/>
    <s v="4.00"/>
    <s v="O&amp;M Order  "/>
    <x v="1"/>
    <x v="1"/>
    <x v="2"/>
    <x v="0"/>
    <x v="1"/>
  </r>
  <r>
    <n v="36"/>
    <x v="10"/>
    <n v="30"/>
    <x v="24"/>
    <s v="Install Sinks Z5_x000a_B5054"/>
    <n v="8887384"/>
    <s v="4730-60-V00-0863"/>
    <s v="ELBOW, PRESSURE FITTINGS, CPVC, BRASS, REDUCTION, 90 °, SOCKET X FIPT, SCH- 40, OFF-WHITE, 25 x 20 MM"/>
    <s v="50317"/>
    <x v="15"/>
    <d v="2023-12-23T00:00:00"/>
    <s v="CLOSE"/>
    <n v="3"/>
    <s v="EA"/>
    <n v="6"/>
    <n v="14.8"/>
    <n v="88.8"/>
    <s v=""/>
    <s v=""/>
    <s v=""/>
    <s v=""/>
    <s v="KW1-14123"/>
    <s v="9"/>
    <d v="2024-01-09T00:00:00"/>
    <s v="APPR"/>
    <d v="2024-01-09T00:00:00"/>
    <s v="Reghuraman, Karthik -Vectrus -GSD -No Export"/>
    <x v="4"/>
    <d v="2024-01-30T07:00:00"/>
    <x v="0"/>
    <d v="2024-01-14T00:00:00"/>
    <s v="6.00"/>
    <s v="O&amp;M Order  "/>
    <x v="1"/>
    <x v="1"/>
    <x v="2"/>
    <x v="0"/>
    <x v="1"/>
  </r>
  <r>
    <n v="36"/>
    <x v="10"/>
    <n v="30"/>
    <x v="24"/>
    <s v="Install Sinks Z5_x000a_B5054"/>
    <n v="8887384"/>
    <s v="4730-60-V00-0927"/>
    <s v="TEE, PIPE, SOCKET X SOCKET X FIPT, SCH-80, CPVC, OFF-WHITE, 25 MM X 1/2 INCH"/>
    <s v="50317"/>
    <x v="15"/>
    <d v="2023-12-23T00:00:00"/>
    <s v="CLOSE"/>
    <n v="4"/>
    <s v="EA"/>
    <n v="4"/>
    <n v="17"/>
    <n v="68"/>
    <s v=""/>
    <s v=""/>
    <s v=""/>
    <s v=""/>
    <s v="KW1-14123"/>
    <s v="10"/>
    <d v="2024-01-09T00:00:00"/>
    <s v="APPR"/>
    <d v="2024-01-09T00:00:00"/>
    <s v="Reghuraman, Karthik -Vectrus -GSD -No Export"/>
    <x v="4"/>
    <d v="2024-01-30T07:00:00"/>
    <x v="0"/>
    <d v="2024-01-14T00:00:00"/>
    <s v="4.00"/>
    <s v="O&amp;M Order  "/>
    <x v="1"/>
    <x v="1"/>
    <x v="2"/>
    <x v="0"/>
    <x v="1"/>
  </r>
  <r>
    <n v="36"/>
    <x v="10"/>
    <n v="30"/>
    <x v="24"/>
    <s v="Install Sinks Z5_x000a_B5054"/>
    <n v="8887384"/>
    <s v="4730-60-V00-0834"/>
    <s v="COUPLING, CPVC, SCH-40, TAN, 25 MM"/>
    <s v="50316"/>
    <x v="15"/>
    <d v="2023-12-23T00:00:00"/>
    <s v="CLOSE"/>
    <n v="3"/>
    <s v="EA"/>
    <n v="4"/>
    <n v="5.16"/>
    <n v="20.64"/>
    <s v=""/>
    <s v=""/>
    <s v=""/>
    <s v=""/>
    <s v="KW1-14053"/>
    <s v="3"/>
    <d v="2024-01-04T00:00:00"/>
    <s v="APPR"/>
    <d v="2024-01-04T00:00:00"/>
    <s v="Reghuraman, Karthik -Vectrus -GSD -No Export"/>
    <x v="4"/>
    <d v="2024-01-18T07:00:00"/>
    <x v="0"/>
    <d v="2024-01-10T00:00:00"/>
    <s v="4.00"/>
    <s v="O&amp;M Order  "/>
    <x v="1"/>
    <x v="1"/>
    <x v="2"/>
    <x v="0"/>
    <x v="1"/>
  </r>
  <r>
    <n v="36"/>
    <x v="10"/>
    <n v="30"/>
    <x v="24"/>
    <s v="Install Sinks Z5_x000a_B5054"/>
    <n v="8887384"/>
    <s v="4720-60-V00-0268"/>
    <s v="HOSE, METALLIC, FLEXIBLE, SINGLE NUT, STAINLESS STEEL BRAIDED, 1/2 X 1-1/2 FEET"/>
    <s v="50316"/>
    <x v="15"/>
    <d v="2023-12-23T00:00:00"/>
    <s v="CLOSE"/>
    <n v="4"/>
    <s v="EA"/>
    <n v="4"/>
    <n v="11.99"/>
    <n v="47.96"/>
    <s v=""/>
    <s v=""/>
    <s v=""/>
    <s v=""/>
    <s v="KW1-14053"/>
    <s v="4"/>
    <d v="2024-01-04T00:00:00"/>
    <s v="APPR"/>
    <d v="2024-01-04T00:00:00"/>
    <s v="Reghuraman, Karthik -Vectrus -GSD -No Export"/>
    <x v="4"/>
    <d v="2024-01-18T07:00:00"/>
    <x v="0"/>
    <d v="2024-01-10T00:00:00"/>
    <s v="4.00"/>
    <s v="O&amp;M Order  "/>
    <x v="1"/>
    <x v="1"/>
    <x v="2"/>
    <x v="0"/>
    <x v="1"/>
  </r>
  <r>
    <n v="36"/>
    <x v="10"/>
    <n v="30"/>
    <x v="24"/>
    <s v="Install Sinks Z5_x000a_B5054"/>
    <n v="8887384"/>
    <s v="4820-60-V00-0227"/>
    <s v="VALVE, ANGLE, 1/2 X 1/2 INCHES"/>
    <s v="50316"/>
    <x v="15"/>
    <d v="2023-12-23T00:00:00"/>
    <s v="CLOSE"/>
    <n v="5"/>
    <s v="EA"/>
    <n v="4"/>
    <n v="17.649999999999999"/>
    <n v="70.599999999999994"/>
    <s v=""/>
    <s v=""/>
    <s v=""/>
    <s v=""/>
    <s v="KW1-14053"/>
    <s v="5"/>
    <d v="2024-01-04T00:00:00"/>
    <s v="APPR"/>
    <d v="2024-01-04T00:00:00"/>
    <s v="Reghuraman, Karthik -Vectrus -GSD -No Export"/>
    <x v="4"/>
    <d v="2024-01-18T07:00:00"/>
    <x v="0"/>
    <d v="2024-01-10T00:00:00"/>
    <s v="4.00"/>
    <s v="O&amp;M Order  "/>
    <x v="1"/>
    <x v="1"/>
    <x v="2"/>
    <x v="0"/>
    <x v="1"/>
  </r>
  <r>
    <n v="36"/>
    <x v="10"/>
    <n v="30"/>
    <x v="24"/>
    <s v="Install Sinks Z5_x000a_B5054"/>
    <n v="8887384"/>
    <s v="4510-60-V00-0096"/>
    <s v="TRAP, BOTTLE, ADJUSTABLE INLET, w/FLEXIBLE HOSE, 1-1/2 INCHES"/>
    <s v="50313"/>
    <x v="15"/>
    <d v="2023-12-23T00:00:00"/>
    <s v="CLOSE"/>
    <n v="2"/>
    <s v="EA"/>
    <n v="2"/>
    <n v="21.31"/>
    <n v="42.62"/>
    <s v="20214"/>
    <s v="CLOSE"/>
    <d v="2024-01-09T00:00:00"/>
    <s v=""/>
    <s v="KW1-14130"/>
    <s v="8"/>
    <d v="2024-01-09T00:00:00"/>
    <s v="APPR"/>
    <d v="2024-01-10T00:00:00"/>
    <s v="Santhumayor, Santhosh - Vectrus - No Export"/>
    <x v="0"/>
    <d v="2024-01-24T00:00:00"/>
    <x v="0"/>
    <d v="2024-01-14T00:00:00"/>
    <s v="2.00"/>
    <s v="O&amp;M Order  "/>
    <x v="1"/>
    <x v="1"/>
    <x v="2"/>
    <x v="0"/>
    <x v="1"/>
  </r>
  <r>
    <n v="36"/>
    <x v="10"/>
    <n v="30"/>
    <x v="24"/>
    <s v="Install Sinks Z5_x000a_B5054"/>
    <n v="8887384"/>
    <s v="4510-60-V00-0124"/>
    <s v="FAUCET, LEVER, SINGLE, CHROME, BRASS, WASH BASIN MIXER"/>
    <s v="50317"/>
    <x v="15"/>
    <d v="2023-12-23T00:00:00"/>
    <s v="CLOSE"/>
    <n v="5"/>
    <s v="EA"/>
    <n v="2"/>
    <n v="65.63"/>
    <n v="131.26"/>
    <s v=""/>
    <s v=""/>
    <s v=""/>
    <s v=""/>
    <s v="KW1-14121"/>
    <s v="41"/>
    <d v="2024-01-09T00:00:00"/>
    <s v="APPR"/>
    <d v="2024-01-09T00:00:00"/>
    <s v="Reghuraman, Karthik -Vectrus -GSD -No Export"/>
    <x v="0"/>
    <d v="2024-01-16T07:00:00"/>
    <x v="0"/>
    <d v="2024-01-14T00:00:00"/>
    <s v="2.00"/>
    <s v="O&amp;M Order  "/>
    <x v="1"/>
    <x v="1"/>
    <x v="2"/>
    <x v="0"/>
    <x v="1"/>
  </r>
  <r>
    <n v="36"/>
    <x v="10"/>
    <n v="30"/>
    <x v="24"/>
    <s v="Install Sinks Z5_x000a_B5054"/>
    <n v="8887384"/>
    <s v="4510-60-V00-0071"/>
    <s v="BASIN, WASH, CERAMIC, OVAL, WHITE, 570 X 490 MM"/>
    <s v="50311"/>
    <x v="15"/>
    <d v="2023-12-23T00:00:00"/>
    <s v="CLOSE"/>
    <n v="1"/>
    <s v="EA"/>
    <n v="2"/>
    <n v="241.43"/>
    <n v="482.86"/>
    <s v="20210"/>
    <s v="SENT"/>
    <d v="2024-01-09T00:00:00"/>
    <s v=""/>
    <s v="KW1-14124"/>
    <s v="12"/>
    <d v="2024-01-09T00:00:00"/>
    <s v="APPR"/>
    <d v="2024-01-10T00:00:00"/>
    <s v="Santhumayor, Santhosh - Vectrus - No Export"/>
    <x v="4"/>
    <d v="2024-01-25T00:00:00"/>
    <x v="0"/>
    <d v="2024-01-18T00:00:00"/>
    <s v="2.00"/>
    <s v="O&amp;M Order  "/>
    <x v="1"/>
    <x v="1"/>
    <x v="2"/>
    <x v="0"/>
    <x v="1"/>
  </r>
  <r>
    <n v="37"/>
    <x v="12"/>
    <n v="30"/>
    <x v="25"/>
    <s v="Install Bollards_x000a_Ring 4"/>
    <n v="8920496"/>
    <s v="4240-60-V00-0132"/>
    <s v="BOLLARD, SAFETY, PROTECTIVE, STEEL, BLACK/YELLOW, 100 X 1450 MM"/>
    <n v="50950"/>
    <x v="20"/>
    <d v="2024-01-02T00:00:00"/>
    <s v="CLOSE"/>
    <n v="1"/>
    <s v="EA"/>
    <n v="24"/>
    <n v="366.3"/>
    <n v="8791.2000000000007"/>
    <s v="20132"/>
    <s v="CLOSE"/>
    <d v="2024-01-10T00:00:00"/>
    <d v="2024-01-06T00:00:00"/>
    <s v="KW1-14163"/>
    <s v="15"/>
    <d v="2024-01-10T00:00:00"/>
    <s v="APPR"/>
    <d v="2024-01-11T00:00:00"/>
    <s v="Reghuraman, Karthik -Vectrus -GSD -No Export"/>
    <x v="0"/>
    <d v="2024-02-07T00:00:00"/>
    <x v="0"/>
    <d v="2024-01-16T00:00:00"/>
    <s v="3.00"/>
    <s v="Pending Remaining items "/>
    <x v="1"/>
    <x v="1"/>
    <x v="2"/>
    <x v="0"/>
    <x v="1"/>
  </r>
  <r>
    <n v="37"/>
    <x v="12"/>
    <n v="30"/>
    <x v="25"/>
    <s v="Install Bollards_x000a_Ring 4"/>
    <n v="8920496"/>
    <s v="5610-60-V00-0010"/>
    <s v="GATCH AND GRAVEL, MIXED, CUBIC METER"/>
    <n v="50951"/>
    <x v="20"/>
    <d v="2023-12-31T00:00:00"/>
    <s v="CLOSE"/>
    <n v="1"/>
    <s v="CZ"/>
    <n v="1"/>
    <n v="58.28"/>
    <n v="58.28"/>
    <s v="20260"/>
    <s v="CLOSE"/>
    <d v="2024-01-15T00:00:00"/>
    <d v="2024-01-13T00:00:00"/>
    <s v="KW1-14244"/>
    <s v="60"/>
    <d v="2024-01-17T00:00:00"/>
    <s v="APPR"/>
    <d v="2024-01-17T00:00:00"/>
    <s v="Reghuraman, Karthik -Vectrus -GSD -No Export"/>
    <x v="4"/>
    <d v="2024-01-22T00:00:00"/>
    <x v="0"/>
    <d v="2024-01-21T00:00:00"/>
    <s v="1.00"/>
    <m/>
    <x v="1"/>
    <x v="1"/>
    <x v="2"/>
    <x v="0"/>
    <x v="1"/>
  </r>
  <r>
    <n v="37"/>
    <x v="12"/>
    <n v="30"/>
    <x v="25"/>
    <s v="Install Bollards_x000a_Ring 4"/>
    <n v="8920496"/>
    <s v="9905-01-282-2285"/>
    <s v="TAPE, FLAGGING, CAUTION DO NOT ENTER, POLYETHYLENE, BLACK ON YELLOW, 3 INCHES X 200 FEET"/>
    <n v="50952"/>
    <x v="20"/>
    <d v="2023-12-31T00:00:00"/>
    <s v="CLOSE"/>
    <n v="1"/>
    <s v="RO"/>
    <n v="1"/>
    <n v="90.91"/>
    <n v="90.91"/>
    <s v="20301"/>
    <s v="CLOSE"/>
    <d v="2024-01-18T00:00:00"/>
    <d v="2024-01-14T00:00:00"/>
    <s v="KW1-14277"/>
    <s v="2"/>
    <d v="2024-01-18T00:00:00"/>
    <s v="APPR"/>
    <d v="2024-01-18T00:00:00"/>
    <s v="Santhumayor, Santhosh - Vectrus - No Export"/>
    <x v="0"/>
    <d v="2024-01-31T00:00:00"/>
    <x v="0"/>
    <d v="2024-01-23T00:00:00"/>
    <s v="1.00"/>
    <m/>
    <x v="1"/>
    <x v="1"/>
    <x v="2"/>
    <x v="0"/>
    <x v="1"/>
  </r>
  <r>
    <n v="38"/>
    <x v="12"/>
    <n v="30"/>
    <x v="26"/>
    <s v="Install_x000a_Generator Z2_x000a_PWD Yard - C_x000a_to TDP"/>
    <n v="8894903"/>
    <s v="6115-60-V00-0039"/>
    <s v="GENERATOR SET, DIESEL ENGINE, 1500 RPM, 400V, 3PH, 50HZ, 135KVA"/>
    <n v="51194"/>
    <x v="19"/>
    <d v="2024-01-07T00:00:00"/>
    <s v="CLOSE"/>
    <n v="1"/>
    <s v="EA"/>
    <n v="1"/>
    <n v="28591.5"/>
    <n v="28591.5"/>
    <s v="20273"/>
    <s v="CLOSE"/>
    <d v="2024-01-15T00:00:00"/>
    <d v="2024-01-14T00:00:00"/>
    <s v="KW1-14241"/>
    <s v="1"/>
    <d v="2024-01-16T00:00:00"/>
    <s v="APPR"/>
    <d v="2024-01-16T00:00:00"/>
    <s v="Santhumayor, Santhosh - Vectrus - No Export"/>
    <x v="0"/>
    <d v="2024-03-10T00:00:00"/>
    <x v="0"/>
    <d v="2024-03-12T00:00:00"/>
    <s v="1.00"/>
    <s v="ON-HOLD"/>
    <x v="1"/>
    <x v="1"/>
    <x v="2"/>
    <x v="0"/>
    <x v="1"/>
  </r>
  <r>
    <n v="38"/>
    <x v="12"/>
    <n v="30"/>
    <x v="26"/>
    <s v="Install_x000a_Generator Z2_x000a_PWD Yard - C_x000a_to TDP"/>
    <n v="8894903"/>
    <s v="5975-00-878-3791"/>
    <s v="ROD, GROUNDING, 108 INCHES"/>
    <n v="51193"/>
    <x v="19"/>
    <d v="2024-01-06T00:00:00"/>
    <s v="CLOSE"/>
    <n v="1"/>
    <s v="EA"/>
    <n v="2"/>
    <n v="302.94"/>
    <n v="605.88"/>
    <s v="20305"/>
    <s v="INPRG"/>
    <d v="2024-02-03T00:00:00"/>
    <s v=""/>
    <s v="KW1-14212"/>
    <s v="47"/>
    <d v="2024-01-13T00:00:00"/>
    <s v="APPR"/>
    <d v="2024-01-13T00:00:00"/>
    <s v="Santhumayor, Santhosh - Vectrus - No Export"/>
    <x v="0"/>
    <d v="2024-01-27T00:00:00"/>
    <x v="0"/>
    <d v="2024-01-16T00:00:00"/>
    <s v="2.00"/>
    <m/>
    <x v="1"/>
    <x v="1"/>
    <x v="2"/>
    <x v="0"/>
    <x v="1"/>
  </r>
  <r>
    <n v="38"/>
    <x v="12"/>
    <n v="30"/>
    <x v="26"/>
    <s v="Install_x000a_Generator Z2_x000a_PWD Yard - C_x000a_to TDP"/>
    <n v="8894903"/>
    <s v="6145-60-V00-0148"/>
    <s v="WIRE, ELECTRICAL, 1 CORE, YELLOW &amp; GREEN, 16 MM ²"/>
    <n v="51192"/>
    <x v="19"/>
    <d v="2024-01-06T00:00:00"/>
    <s v="CLOSE"/>
    <n v="2"/>
    <s v="RL"/>
    <n v="1"/>
    <n v="244.76"/>
    <n v="244.76"/>
    <s v="20305"/>
    <s v="INPRG"/>
    <d v="2024-02-03T00:00:00"/>
    <s v=""/>
    <s v="KW1-14212"/>
    <s v="46"/>
    <d v="2024-01-13T00:00:00"/>
    <s v="APPR"/>
    <d v="2024-01-13T00:00:00"/>
    <s v="Santhumayor, Santhosh - Vectrus - No Export"/>
    <x v="0"/>
    <d v="2024-01-27T00:00:00"/>
    <x v="0"/>
    <d v="2024-01-16T00:00:00"/>
    <s v="1.00"/>
    <m/>
    <x v="1"/>
    <x v="1"/>
    <x v="2"/>
    <x v="0"/>
    <x v="1"/>
  </r>
  <r>
    <n v="38"/>
    <x v="12"/>
    <n v="30"/>
    <x v="26"/>
    <s v="Install_x000a_Generator Z2_x000a_PWD Yard - C_x000a_to TDP"/>
    <n v="8894903"/>
    <s v="5975-60-V00-0469"/>
    <s v="EARTH PIT, CONCRETE, 6 X 12 X 12 INCHES"/>
    <n v="51192"/>
    <x v="19"/>
    <d v="2024-01-06T00:00:00"/>
    <s v="CLOSE"/>
    <n v="1"/>
    <s v="EA"/>
    <n v="2"/>
    <n v="61.27"/>
    <n v="122.54"/>
    <s v="20305"/>
    <s v="INPRG"/>
    <d v="2024-02-03T00:00:00"/>
    <s v=""/>
    <s v="KW1-14212"/>
    <s v="45"/>
    <d v="2024-01-13T00:00:00"/>
    <s v="APPR"/>
    <d v="2024-01-13T00:00:00"/>
    <s v="Santhumayor, Santhosh - Vectrus - No Export"/>
    <x v="0"/>
    <d v="2024-01-27T00:00:00"/>
    <x v="0"/>
    <d v="2024-01-16T00:00:00"/>
    <s v="2.00"/>
    <m/>
    <x v="1"/>
    <x v="1"/>
    <x v="2"/>
    <x v="0"/>
    <x v="1"/>
  </r>
  <r>
    <n v="39"/>
    <x v="13"/>
    <n v="30"/>
    <x v="27"/>
    <s v="SFF &amp; HSR Shooting Platforms- Correct  TI deficiencies to add to TE "/>
    <n v="8529019"/>
    <s v="5305-60-V00-0170"/>
    <s v="SCREW, PHILLIPS, BUGLE HEAD, STEEL, BLACK PHOSPHATE, # 8 X 3 INCHES"/>
    <n v="51120"/>
    <x v="21"/>
    <d v="2024-01-04T00:00:00"/>
    <s v="CLOSE"/>
    <n v="5"/>
    <s v="BX"/>
    <n v="7"/>
    <n v="35"/>
    <n v="245"/>
    <s v="20260"/>
    <s v="CLOSE"/>
    <d v="2024-01-15T00:00:00"/>
    <d v="2024-01-13T00:00:00"/>
    <s v="KW1-14244"/>
    <s v="80"/>
    <d v="2024-01-17T00:00:00"/>
    <s v="APPR"/>
    <d v="2024-01-17T00:00:00"/>
    <s v="Reghuraman, Karthik -Vectrus -GSD -No Export"/>
    <x v="4"/>
    <d v="2024-01-22T00:00:00"/>
    <x v="0"/>
    <d v="2024-01-20T00:00:00"/>
    <s v="7.00"/>
    <m/>
    <x v="1"/>
    <x v="1"/>
    <x v="3"/>
    <x v="1"/>
    <x v="1"/>
  </r>
  <r>
    <n v="39"/>
    <x v="13"/>
    <n v="30"/>
    <x v="27"/>
    <s v="SFF &amp; HSR Shooting Platforms- Correct  TI deficiencies to add to TE "/>
    <n v="8529019"/>
    <s v="5305-60-V00-0171"/>
    <s v="SCREW, PHILLIPS, BUGLE HEAD, STEEL, #8 X 2 INCHES"/>
    <n v="51120"/>
    <x v="21"/>
    <d v="2024-01-04T00:00:00"/>
    <s v="CLOSE"/>
    <n v="4"/>
    <s v="BX"/>
    <n v="7"/>
    <n v="19.600000000000001"/>
    <n v="137.19999999999999"/>
    <s v="20260"/>
    <s v="CLOSE"/>
    <d v="2024-01-15T00:00:00"/>
    <d v="2024-01-13T00:00:00"/>
    <s v="KW1-14244"/>
    <s v="79"/>
    <d v="2024-01-17T00:00:00"/>
    <s v="APPR"/>
    <d v="2024-01-17T00:00:00"/>
    <s v="Reghuraman, Karthik -Vectrus -GSD -No Export"/>
    <x v="4"/>
    <d v="2024-01-22T00:00:00"/>
    <x v="0"/>
    <d v="2024-01-20T00:00:00"/>
    <s v="7.00"/>
    <m/>
    <x v="1"/>
    <x v="1"/>
    <x v="3"/>
    <x v="1"/>
    <x v="1"/>
  </r>
  <r>
    <n v="39"/>
    <x v="13"/>
    <n v="30"/>
    <x v="27"/>
    <s v="SFF &amp; HSR Shooting Platforms- Correct  TI deficiencies to add to TE "/>
    <n v="8529019"/>
    <s v="5510-60-V00-0003"/>
    <s v="LUMBER, SOFTWOOD, DIMENSION, 2 X 4 INCHES X 13 FEET"/>
    <n v="51114"/>
    <x v="21"/>
    <d v="2024-01-04T00:00:00"/>
    <s v="CLOSE"/>
    <n v="1"/>
    <s v="EA"/>
    <n v="10"/>
    <n v="29.97"/>
    <n v="299.7"/>
    <s v=""/>
    <s v=""/>
    <s v=""/>
    <s v=""/>
    <s v="KW1-14180"/>
    <s v="23"/>
    <d v="2024-01-11T00:00:00"/>
    <s v="APPR"/>
    <d v="2024-01-11T00:00:00"/>
    <s v="Reghuraman, Karthik -Vectrus -GSD -No Export"/>
    <x v="4"/>
    <d v="2024-01-31T00:00:00"/>
    <x v="0"/>
    <d v="2024-01-15T00:00:00"/>
    <s v="10.00"/>
    <m/>
    <x v="1"/>
    <x v="1"/>
    <x v="3"/>
    <x v="1"/>
    <x v="1"/>
  </r>
  <r>
    <n v="39"/>
    <x v="13"/>
    <n v="30"/>
    <x v="27"/>
    <s v="SFF &amp; HSR Shooting Platforms- Correct  TI deficiencies to add to TE "/>
    <n v="8529019"/>
    <s v="5510-60-V00-0024"/>
    <s v="LUMBER, SOFTWOOD, 2 X 2 INCHES X 14 FEET"/>
    <n v="51112"/>
    <x v="21"/>
    <d v="2024-01-04T00:00:00"/>
    <s v="CLOSE"/>
    <n v="3"/>
    <s v="EA"/>
    <n v="10"/>
    <n v="27.47"/>
    <n v="274.7"/>
    <s v="20260"/>
    <s v="CLOSE"/>
    <d v="2024-01-15T00:00:00"/>
    <d v="2024-01-13T00:00:00"/>
    <s v="KW1-14244"/>
    <s v="71"/>
    <d v="2024-01-17T00:00:00"/>
    <s v="APPR"/>
    <d v="2024-01-17T00:00:00"/>
    <s v="Reghuraman, Karthik -Vectrus -GSD -No Export"/>
    <x v="4"/>
    <d v="2024-01-22T00:00:00"/>
    <x v="0"/>
    <d v="2024-01-20T00:00:00"/>
    <s v="10.00"/>
    <m/>
    <x v="1"/>
    <x v="1"/>
    <x v="3"/>
    <x v="1"/>
    <x v="1"/>
  </r>
  <r>
    <n v="39"/>
    <x v="13"/>
    <n v="30"/>
    <x v="27"/>
    <s v="SFF &amp; HSR Shooting Platforms- Correct  TI deficiencies to add to TE "/>
    <n v="8529019"/>
    <s v="8010-60-V00-0028"/>
    <s v="PAINT, ENAMEL, GLOSS, DESERT SAND, 3.6 LITER"/>
    <n v="51118"/>
    <x v="21"/>
    <d v="2024-01-04T00:00:00"/>
    <s v="CLOSE"/>
    <n v="1"/>
    <s v="CN"/>
    <n v="34"/>
    <n v="39.6"/>
    <n v="1346.4"/>
    <s v="20136"/>
    <s v="CLOSE"/>
    <d v="2024-01-04T00:00:00"/>
    <s v=""/>
    <s v="KW1-14058"/>
    <s v="1"/>
    <d v="2024-01-04T00:00:00"/>
    <s v="APPR"/>
    <d v="2024-01-05T00:00:00"/>
    <s v="Santhumayor, Santhosh - Vectrus - No Export"/>
    <x v="0"/>
    <d v="2024-01-31T00:00:00"/>
    <x v="0"/>
    <d v="2024-01-09T00:00:00"/>
    <s v="34.00"/>
    <m/>
    <x v="1"/>
    <x v="1"/>
    <x v="3"/>
    <x v="1"/>
    <x v="1"/>
  </r>
  <r>
    <n v="39"/>
    <x v="13"/>
    <n v="30"/>
    <x v="27"/>
    <s v="SFF &amp; HSR Shooting Platforms- Correct  TI deficiencies to add to TE "/>
    <n v="8529019"/>
    <s v="8105-01-517-1363"/>
    <s v="BAG, PLASTIC, CLEAR, 24 X 24 INCHES, 10 GALLONS"/>
    <n v="51119"/>
    <x v="21"/>
    <d v="2024-01-04T00:00:00"/>
    <s v="CLOSE"/>
    <n v="3"/>
    <s v="BX"/>
    <n v="1"/>
    <n v="91.1"/>
    <n v="91.1"/>
    <s v="20260"/>
    <s v="CLOSE"/>
    <d v="2024-01-15T00:00:00"/>
    <d v="2024-01-13T00:00:00"/>
    <s v="KW1-14244"/>
    <s v="75"/>
    <d v="2024-01-17T00:00:00"/>
    <s v="APPR"/>
    <d v="2024-01-17T00:00:00"/>
    <s v="Reghuraman, Karthik -Vectrus -GSD -No Export"/>
    <x v="4"/>
    <d v="2024-01-22T00:00:00"/>
    <x v="0"/>
    <d v="2024-01-20T00:00:00"/>
    <s v="1.00"/>
    <m/>
    <x v="1"/>
    <x v="1"/>
    <x v="3"/>
    <x v="1"/>
    <x v="1"/>
  </r>
  <r>
    <n v="39"/>
    <x v="13"/>
    <n v="30"/>
    <x v="27"/>
    <s v="SFF &amp; HSR Shooting Platforms- Correct  TI deficiencies to add to TE "/>
    <n v="8529019"/>
    <s v="8340-00-068-7908"/>
    <s v="DROP CLOTH, PAINTER'S, 9 FT X 12 FT"/>
    <n v="51115"/>
    <x v="21"/>
    <d v="2024-01-04T00:00:00"/>
    <s v="CLOSE"/>
    <n v="1"/>
    <s v="EA"/>
    <n v="4"/>
    <n v="28.97"/>
    <n v="115.88"/>
    <s v="20260"/>
    <s v="CLOSE"/>
    <d v="2024-01-15T00:00:00"/>
    <d v="2024-01-13T00:00:00"/>
    <s v="KW1-14244"/>
    <s v="72"/>
    <d v="2024-01-17T00:00:00"/>
    <s v="APPR"/>
    <d v="2024-01-17T00:00:00"/>
    <s v="Reghuraman, Karthik -Vectrus -GSD -No Export"/>
    <x v="4"/>
    <d v="2024-01-22T00:00:00"/>
    <x v="0"/>
    <d v="2024-01-20T00:00:00"/>
    <s v="4.00"/>
    <m/>
    <x v="1"/>
    <x v="1"/>
    <x v="3"/>
    <x v="1"/>
    <x v="1"/>
  </r>
  <r>
    <n v="39"/>
    <x v="13"/>
    <n v="30"/>
    <x v="27"/>
    <s v="SFF &amp; HSR Shooting Platforms- Correct  TI deficiencies to add to TE "/>
    <n v="8529019"/>
    <s v="8415-01-492-0178"/>
    <s v="GLOVES, DISPOSABLE, NITRILE, LARGE, 9-1/2 X 0-1/250 INCHES"/>
    <n v="51116"/>
    <x v="21"/>
    <d v="2024-01-04T00:00:00"/>
    <s v="CLOSE"/>
    <n v="1"/>
    <s v="BX"/>
    <n v="4"/>
    <n v="19.649999999999999"/>
    <n v="78.599999999999994"/>
    <s v=""/>
    <s v=""/>
    <s v=""/>
    <s v=""/>
    <s v="KW1-14179"/>
    <s v="5"/>
    <d v="2024-01-11T00:00:00"/>
    <s v="APPR"/>
    <d v="2024-01-11T00:00:00"/>
    <s v="Reghuraman, Karthik -Vectrus -GSD -No Export"/>
    <x v="11"/>
    <d v="2024-01-25T00:00:00"/>
    <x v="0"/>
    <d v="2024-01-15T00:00:00"/>
    <s v="4.00"/>
    <m/>
    <x v="1"/>
    <x v="1"/>
    <x v="3"/>
    <x v="1"/>
    <x v="1"/>
  </r>
  <r>
    <n v="39"/>
    <x v="13"/>
    <n v="30"/>
    <x v="27"/>
    <s v="SFF &amp; HSR Shooting Platforms- Correct  TI deficiencies to add to TE "/>
    <n v="8529019"/>
    <s v="8020-00-245-4519"/>
    <s v="BRUSH, PAINT, BRISTLES, FLAT, 4 INCHES"/>
    <n v="51117"/>
    <x v="21"/>
    <d v="2024-01-04T00:00:00"/>
    <s v="CLOSE"/>
    <n v="1"/>
    <s v="EA"/>
    <n v="8"/>
    <n v="16.48"/>
    <n v="131.84"/>
    <s v=""/>
    <s v=""/>
    <s v=""/>
    <s v=""/>
    <s v="KW1-14173"/>
    <s v="59"/>
    <d v="2024-01-11T00:00:00"/>
    <s v="APPR"/>
    <d v="2024-01-11T00:00:00"/>
    <s v="Reghuraman, Karthik -Vectrus -GSD -No Export"/>
    <x v="0"/>
    <d v="2024-01-31T00:00:00"/>
    <x v="0"/>
    <d v="2024-01-16T00:00:00"/>
    <s v="8.00"/>
    <m/>
    <x v="1"/>
    <x v="1"/>
    <x v="3"/>
    <x v="1"/>
    <x v="1"/>
  </r>
  <r>
    <n v="39"/>
    <x v="13"/>
    <n v="30"/>
    <x v="27"/>
    <s v="SFF &amp; HSR Shooting Platforms- Correct  TI deficiencies to add to TE "/>
    <n v="8529019"/>
    <s v="8020-01-421-6849"/>
    <s v="BRUSH, PAINT, CHISELED, 2 INCHES"/>
    <n v="51119"/>
    <x v="21"/>
    <d v="2024-01-04T00:00:00"/>
    <s v="CLOSE"/>
    <n v="2"/>
    <s v="EA"/>
    <n v="6"/>
    <n v="14.6"/>
    <n v="87.6"/>
    <s v="20260"/>
    <s v="CLOSE"/>
    <d v="2024-01-15T00:00:00"/>
    <d v="2024-01-13T00:00:00"/>
    <s v="KW1-14244"/>
    <s v="74"/>
    <d v="2024-01-17T00:00:00"/>
    <s v="APPR"/>
    <d v="2024-01-17T00:00:00"/>
    <s v="Reghuraman, Karthik -Vectrus -GSD -No Export"/>
    <x v="4"/>
    <d v="2024-01-22T00:00:00"/>
    <x v="0"/>
    <d v="2024-01-20T00:00:00"/>
    <s v="6.00"/>
    <m/>
    <x v="1"/>
    <x v="1"/>
    <x v="3"/>
    <x v="1"/>
    <x v="1"/>
  </r>
  <r>
    <n v="39"/>
    <x v="13"/>
    <n v="30"/>
    <x v="27"/>
    <s v="SFF &amp; HSR Shooting Platforms- Correct  TI deficiencies to add to TE "/>
    <n v="8529019"/>
    <s v="8020-01-317-2800"/>
    <s v="ROLLER, PAINT, 3 INCHES"/>
    <n v="51121"/>
    <x v="21"/>
    <d v="2024-01-04T00:00:00"/>
    <s v="CLOSE"/>
    <n v="3"/>
    <s v="EA"/>
    <n v="8"/>
    <n v="12.4"/>
    <n v="99.2"/>
    <s v="20305"/>
    <s v="INPRG"/>
    <d v="2024-02-03T00:00:00"/>
    <s v=""/>
    <s v="KW1-14212"/>
    <s v="42"/>
    <d v="2024-01-13T00:00:00"/>
    <s v="APPR"/>
    <d v="2024-01-13T00:00:00"/>
    <s v="Santhumayor, Santhosh - Vectrus - No Export"/>
    <x v="0"/>
    <d v="2024-01-27T00:00:00"/>
    <x v="0"/>
    <d v="2024-01-16T00:00:00"/>
    <s v="8.00"/>
    <m/>
    <x v="1"/>
    <x v="1"/>
    <x v="3"/>
    <x v="1"/>
    <x v="1"/>
  </r>
  <r>
    <n v="39"/>
    <x v="13"/>
    <n v="30"/>
    <x v="27"/>
    <s v="SFF &amp; HSR Shooting Platforms- Correct  TI deficiencies to add to TE "/>
    <n v="8529019"/>
    <s v="8020-00-753-4914"/>
    <s v="ROLLER, PAINT, POLYESTER, 7 INCHES"/>
    <n v="51121"/>
    <x v="21"/>
    <d v="2024-01-04T00:00:00"/>
    <s v="CLOSE"/>
    <n v="2"/>
    <s v="EA"/>
    <n v="4"/>
    <n v="13.9"/>
    <n v="55.6"/>
    <s v="20305"/>
    <s v="INPRG"/>
    <d v="2024-02-03T00:00:00"/>
    <s v=""/>
    <s v="KW1-14212"/>
    <s v="41"/>
    <d v="2024-01-13T00:00:00"/>
    <s v="APPR"/>
    <d v="2024-01-13T00:00:00"/>
    <s v="Santhumayor, Santhosh - Vectrus - No Export"/>
    <x v="0"/>
    <d v="2024-01-27T00:00:00"/>
    <x v="0"/>
    <d v="2024-01-16T00:00:00"/>
    <s v="4.00"/>
    <m/>
    <x v="1"/>
    <x v="1"/>
    <x v="3"/>
    <x v="1"/>
    <x v="1"/>
  </r>
  <r>
    <n v="39"/>
    <x v="13"/>
    <n v="30"/>
    <x v="27"/>
    <s v="SFF &amp; HSR Shooting Platforms- Correct  TI deficiencies to add to TE "/>
    <n v="8529019"/>
    <s v="5350-60-V00-0004"/>
    <s v="PAPER, ABRASIVE (SANDPAPER), 80 GRIT, 9 X 11 INCHES"/>
    <n v="51120"/>
    <x v="21"/>
    <d v="2024-01-04T00:00:00"/>
    <s v="CLOSE"/>
    <n v="3"/>
    <s v="PK"/>
    <n v="5"/>
    <n v="34.200000000000003"/>
    <n v="171"/>
    <s v="20260"/>
    <s v="CLOSE"/>
    <d v="2024-01-15T00:00:00"/>
    <d v="2024-01-13T00:00:00"/>
    <s v="KW1-14244"/>
    <s v="78"/>
    <d v="2024-01-17T00:00:00"/>
    <s v="APPR"/>
    <d v="2024-01-17T00:00:00"/>
    <s v="Reghuraman, Karthik -Vectrus -GSD -No Export"/>
    <x v="4"/>
    <d v="2024-01-22T00:00:00"/>
    <x v="0"/>
    <d v="2024-01-20T00:00:00"/>
    <s v="5.00"/>
    <m/>
    <x v="1"/>
    <x v="1"/>
    <x v="3"/>
    <x v="1"/>
    <x v="1"/>
  </r>
  <r>
    <n v="39"/>
    <x v="13"/>
    <n v="30"/>
    <x v="27"/>
    <s v="SFF &amp; HSR Shooting Platforms- Correct  TI deficiencies to add to TE "/>
    <n v="8529019"/>
    <s v="5350-60-V00-0011"/>
    <s v="PAPER, ABRASIVE (SANDPAPER), 220 GRIT, 9 X 11 INCHES"/>
    <n v="51113"/>
    <x v="21"/>
    <d v="2024-01-04T00:00:00"/>
    <s v="CLOSE"/>
    <n v="1"/>
    <s v="SH"/>
    <n v="40"/>
    <n v="3.33"/>
    <n v="133.19999999999999"/>
    <s v=""/>
    <s v=""/>
    <s v=""/>
    <s v=""/>
    <s v="KW1-14180"/>
    <s v="22"/>
    <d v="2024-01-11T00:00:00"/>
    <s v="APPR"/>
    <d v="2024-01-11T00:00:00"/>
    <s v="Reghuraman, Karthik -Vectrus -GSD -No Export"/>
    <x v="4"/>
    <d v="2024-01-31T00:00:00"/>
    <x v="0"/>
    <d v="2024-01-15T00:00:00"/>
    <s v="40.00"/>
    <m/>
    <x v="1"/>
    <x v="1"/>
    <x v="3"/>
    <x v="1"/>
    <x v="1"/>
  </r>
  <r>
    <n v="39"/>
    <x v="13"/>
    <n v="30"/>
    <x v="27"/>
    <s v="SFF &amp; HSR Shooting Platforms- Correct  TI deficiencies to add to TE "/>
    <n v="8529019"/>
    <s v="8010-60-V00-0089"/>
    <s v="PRIMER, COATING, WHITE, 4 - 5 LITERS"/>
    <n v="51114"/>
    <x v="21"/>
    <d v="2024-01-04T00:00:00"/>
    <s v="CLOSE"/>
    <n v="2"/>
    <s v="CN"/>
    <n v="12"/>
    <n v="41.63"/>
    <n v="499.56"/>
    <s v=""/>
    <s v=""/>
    <s v=""/>
    <s v=""/>
    <s v="KW1-14173"/>
    <s v="58"/>
    <d v="2024-01-11T00:00:00"/>
    <s v="APPR"/>
    <d v="2024-01-11T00:00:00"/>
    <s v="Reghuraman, Karthik -Vectrus -GSD -No Export"/>
    <x v="0"/>
    <d v="2024-01-31T00:00:00"/>
    <x v="0"/>
    <d v="2024-01-16T00:00:00"/>
    <s v="12.00"/>
    <m/>
    <x v="1"/>
    <x v="1"/>
    <x v="3"/>
    <x v="1"/>
    <x v="1"/>
  </r>
  <r>
    <n v="39"/>
    <x v="13"/>
    <n v="30"/>
    <x v="27"/>
    <s v="SFF &amp; HSR Shooting Platforms- Correct  TI deficiencies to add to TE "/>
    <n v="8529019"/>
    <s v="8020-00-753-4911"/>
    <s v="TRAY, PAINT ROLLER, METAL, 1 QUART"/>
    <n v="51121"/>
    <x v="21"/>
    <d v="2024-01-04T00:00:00"/>
    <s v="CLOSE"/>
    <n v="1"/>
    <s v="EA"/>
    <n v="10"/>
    <n v="29"/>
    <n v="290"/>
    <s v="20305"/>
    <s v="INPRG"/>
    <d v="2024-02-03T00:00:00"/>
    <s v=""/>
    <s v="KW1-14212"/>
    <s v="40"/>
    <d v="2024-01-13T00:00:00"/>
    <s v="APPR"/>
    <d v="2024-01-13T00:00:00"/>
    <s v="Santhumayor, Santhosh - Vectrus - No Export"/>
    <x v="0"/>
    <d v="2024-01-27T00:00:00"/>
    <x v="0"/>
    <d v="2024-01-16T00:00:00"/>
    <s v="10.00"/>
    <m/>
    <x v="1"/>
    <x v="1"/>
    <x v="3"/>
    <x v="1"/>
    <x v="1"/>
  </r>
  <r>
    <n v="39"/>
    <x v="13"/>
    <n v="30"/>
    <x v="27"/>
    <s v="SFF &amp; HSR Shooting Platforms- Correct  TI deficiencies to add to TE "/>
    <n v="8529019"/>
    <s v="5530-00-618-8073"/>
    <s v="PLYWOOD, MAPLE, PUREBOND, 3/4 IN x 4 FT x 8 FT"/>
    <n v="51120"/>
    <x v="21"/>
    <d v="2024-01-04T00:00:00"/>
    <s v="CLOSE"/>
    <n v="2"/>
    <s v="EA"/>
    <n v="11"/>
    <n v="47"/>
    <n v="517"/>
    <s v="20260"/>
    <s v="CLOSE"/>
    <d v="2024-01-15T00:00:00"/>
    <d v="2024-01-13T00:00:00"/>
    <s v="KW1-14244"/>
    <s v="77"/>
    <d v="2024-01-17T00:00:00"/>
    <s v="APPR"/>
    <d v="2024-01-17T00:00:00"/>
    <s v="Reghuraman, Karthik -Vectrus -GSD -No Export"/>
    <x v="4"/>
    <d v="2024-01-22T00:00:00"/>
    <x v="0"/>
    <d v="2024-01-20T00:00:00"/>
    <s v="11.00"/>
    <m/>
    <x v="1"/>
    <x v="1"/>
    <x v="3"/>
    <x v="1"/>
    <x v="1"/>
  </r>
  <r>
    <n v="39"/>
    <x v="13"/>
    <n v="30"/>
    <x v="27"/>
    <s v="SFF &amp; HSR Shooting Platforms- Correct  TI deficiencies to add to TE "/>
    <n v="8529019"/>
    <s v="5510-60-V00-0011"/>
    <s v="LUMBER, HEAT TREATED, IPPC, 4 X 4 INCHES X 16 FEET"/>
    <n v="51120"/>
    <x v="21"/>
    <d v="2024-01-04T00:00:00"/>
    <s v="CLOSE"/>
    <n v="1"/>
    <s v="EA"/>
    <n v="14"/>
    <n v="56.9"/>
    <n v="796.6"/>
    <s v="20260"/>
    <s v="CLOSE"/>
    <d v="2024-01-15T00:00:00"/>
    <d v="2024-01-13T00:00:00"/>
    <s v="KW1-14244"/>
    <s v="76"/>
    <d v="2024-01-17T00:00:00"/>
    <s v="APPR"/>
    <d v="2024-01-17T00:00:00"/>
    <s v="Reghuraman, Karthik -Vectrus -GSD -No Export"/>
    <x v="4"/>
    <d v="2024-01-22T00:00:00"/>
    <x v="0"/>
    <d v="2024-01-23T00:00:00"/>
    <s v="14.00"/>
    <m/>
    <x v="1"/>
    <x v="1"/>
    <x v="3"/>
    <x v="1"/>
    <x v="1"/>
  </r>
  <r>
    <n v="39"/>
    <x v="13"/>
    <n v="30"/>
    <x v="27"/>
    <s v="SFF &amp; HSR Shooting Platforms- Correct  TI deficiencies to add to TE "/>
    <n v="8529019"/>
    <s v="6350-60-V00-0102"/>
    <s v="ALARM, SMOKE, AUTOMATIC, PLASTIC"/>
    <n v="51112"/>
    <x v="21"/>
    <d v="2024-01-04T00:00:00"/>
    <s v="CLOSE"/>
    <n v="2"/>
    <s v="EA"/>
    <n v="6"/>
    <n v="28.97"/>
    <n v="173.82"/>
    <s v="20260"/>
    <s v="CLOSE"/>
    <d v="2024-01-15T00:00:00"/>
    <d v="2024-01-13T00:00:00"/>
    <s v="KW1-14244"/>
    <s v="70"/>
    <d v="2024-01-17T00:00:00"/>
    <s v="APPR"/>
    <d v="2024-01-17T00:00:00"/>
    <s v="Reghuraman, Karthik -Vectrus -GSD -No Export"/>
    <x v="4"/>
    <d v="2024-01-22T00:00:00"/>
    <x v="0"/>
    <d v="2024-01-20T00:00:00"/>
    <s v="6.00"/>
    <m/>
    <x v="1"/>
    <x v="1"/>
    <x v="3"/>
    <x v="1"/>
    <x v="1"/>
  </r>
  <r>
    <n v="39"/>
    <x v="13"/>
    <n v="30"/>
    <x v="27"/>
    <s v="SFF &amp; HSR Shooting Platforms- Correct  TI deficiencies to add to TE "/>
    <n v="8529019"/>
    <s v="4210-60-V00-0189"/>
    <s v="EXTINGUISHER, FIRE, DRY CHEMICAL, w/ BRASS VALVE, 10 LBS"/>
    <n v="51119"/>
    <x v="21"/>
    <d v="2024-01-04T00:00:00"/>
    <s v="CLOSE"/>
    <n v="1"/>
    <s v="EA"/>
    <n v="4"/>
    <n v="244.8"/>
    <n v="979.2"/>
    <s v="20260"/>
    <s v="CLOSE"/>
    <d v="2024-01-15T00:00:00"/>
    <d v="2024-01-13T00:00:00"/>
    <s v="KW1-14244"/>
    <s v="73"/>
    <d v="2024-01-17T00:00:00"/>
    <s v="APPR"/>
    <d v="2024-01-17T00:00:00"/>
    <s v="Reghuraman, Karthik -Vectrus -GSD -No Export"/>
    <x v="4"/>
    <d v="2024-03-11T00:00:00"/>
    <x v="0"/>
    <d v="2024-01-20T00:00:00"/>
    <s v="4.00"/>
    <m/>
    <x v="1"/>
    <x v="1"/>
    <x v="3"/>
    <x v="1"/>
    <x v="1"/>
  </r>
  <r>
    <n v="39"/>
    <x v="13"/>
    <n v="30"/>
    <x v="27"/>
    <s v="SFF &amp; HSR Shooting Platforms- Correct  TI deficiencies to add to TE "/>
    <n v="8529019"/>
    <s v="6210-60-V00-0112"/>
    <s v="LIGHT UNIT, EMERGENCY, 230/240V AC, 50/60 HZ, 8W"/>
    <n v="51112"/>
    <x v="21"/>
    <d v="2024-01-04T00:00:00"/>
    <s v="CLOSE"/>
    <n v="1"/>
    <s v="EA"/>
    <n v="4"/>
    <n v="94.74"/>
    <n v="378.96"/>
    <s v="20260"/>
    <s v="CLOSE"/>
    <d v="2024-01-15T00:00:00"/>
    <d v="2024-01-13T00:00:00"/>
    <s v="KW1-14244"/>
    <s v="69"/>
    <d v="2024-01-17T00:00:00"/>
    <s v="APPR"/>
    <d v="2024-01-17T00:00:00"/>
    <s v="Reghuraman, Karthik -Vectrus -GSD -No Export"/>
    <x v="4"/>
    <d v="2024-01-22T00:00:00"/>
    <x v="0"/>
    <d v="2024-01-20T00:00:00"/>
    <s v="4.00"/>
    <m/>
    <x v="1"/>
    <x v="1"/>
    <x v="3"/>
    <x v="1"/>
    <x v="1"/>
  </r>
  <r>
    <n v="40"/>
    <x v="13"/>
    <n v="30"/>
    <x v="28"/>
    <s v="Fence Repair"/>
    <n v="8873806"/>
    <s v="5660-60-V00-0074"/>
    <s v="FENCE, CHAIN LINK, GALVANIZED STEEL, GREEN, 8 X 50 FEET"/>
    <n v="51336"/>
    <x v="22"/>
    <d v="2024-01-07T00:00:00"/>
    <s v="CLOSE"/>
    <n v="1"/>
    <s v="RO"/>
    <n v="10"/>
    <n v="249.52"/>
    <n v="2495.1999999999998"/>
    <s v="20195"/>
    <s v="CLOSE"/>
    <d v="2024-01-07T00:00:00"/>
    <s v=""/>
    <s v="KW1-14089"/>
    <s v="1"/>
    <d v="2024-01-07T00:00:00"/>
    <s v="APPR"/>
    <d v="2024-01-07T00:00:00"/>
    <s v="Santhumayor, Santhosh - Vectrus - No Export"/>
    <x v="4"/>
    <d v="2024-01-25T00:00:00"/>
    <x v="0"/>
    <d v="2024-01-14T00:00:00"/>
    <s v="10.00"/>
    <m/>
    <x v="1"/>
    <x v="1"/>
    <x v="3"/>
    <x v="1"/>
    <x v="1"/>
  </r>
  <r>
    <n v="40"/>
    <x v="13"/>
    <n v="30"/>
    <x v="28"/>
    <s v="Fence Repair"/>
    <n v="8873806"/>
    <s v="5660-60-V00-0044"/>
    <s v="FENCING, WIRE, (TENSION WIRE), PVC, GREEN, 16 GAGE, 100 METERS"/>
    <n v="51337"/>
    <x v="22"/>
    <d v="2024-01-07T00:00:00"/>
    <s v="CLOSE"/>
    <n v="1"/>
    <s v="RO"/>
    <n v="5"/>
    <n v="58.9"/>
    <n v="294.5"/>
    <s v="20305"/>
    <s v="INPRG"/>
    <d v="2024-02-03T00:00:00"/>
    <s v=""/>
    <s v="KW1-14209"/>
    <s v="19"/>
    <d v="2024-01-13T00:00:00"/>
    <s v="APPR"/>
    <d v="2024-01-13T00:00:00"/>
    <s v="Santhumayor, Santhosh - Vectrus - No Export"/>
    <x v="4"/>
    <d v="2024-01-31T00:00:00"/>
    <x v="0"/>
    <d v="2024-01-16T00:00:00"/>
    <s v="5.00"/>
    <m/>
    <x v="1"/>
    <x v="1"/>
    <x v="3"/>
    <x v="1"/>
    <x v="1"/>
  </r>
  <r>
    <n v="40"/>
    <x v="13"/>
    <n v="30"/>
    <x v="28"/>
    <s v="Fence Repair"/>
    <n v="8873806"/>
    <s v="5660-60-V00-0046"/>
    <s v="FENCING, WIRE, PVC COATED, GREEN, 2.5 MM"/>
    <n v="51338"/>
    <x v="22"/>
    <d v="2024-01-07T00:00:00"/>
    <s v="CLOSE"/>
    <n v="1"/>
    <s v="RO"/>
    <n v="7"/>
    <n v="44.55"/>
    <n v="311.85000000000002"/>
    <s v="20302"/>
    <s v="CLOSE"/>
    <d v="2024-01-21T00:00:00"/>
    <d v="2024-01-14T00:00:00"/>
    <s v="KW1-14335"/>
    <s v="9"/>
    <d v="2024-01-21T00:00:00"/>
    <s v="APPR"/>
    <d v="2024-01-21T00:00:00"/>
    <s v="Santhumayor, Santhosh - Vectrus - No Export"/>
    <x v="0"/>
    <d v="2024-02-04T00:00:00"/>
    <x v="0"/>
    <d v="2024-01-24T00:00:00"/>
    <s v="7.00"/>
    <m/>
    <x v="1"/>
    <x v="1"/>
    <x v="3"/>
    <x v="1"/>
    <x v="1"/>
  </r>
  <r>
    <n v="40"/>
    <x v="13"/>
    <n v="30"/>
    <x v="28"/>
    <s v="Fence Repair"/>
    <n v="8873806"/>
    <s v="5110-60-V00-0138"/>
    <s v="CUTTER, BOLT, COMPACT, STEEL, 8 INCHES"/>
    <n v="51339"/>
    <x v="22"/>
    <d v="2024-01-07T00:00:00"/>
    <s v="CLOSE"/>
    <n v="3"/>
    <s v="EA"/>
    <n v="5"/>
    <n v="42.5"/>
    <n v="212.5"/>
    <s v="20263"/>
    <s v="CLOSE"/>
    <d v="2024-01-20T00:00:00"/>
    <d v="2024-01-15T00:00:00"/>
    <s v="KW1-14320"/>
    <s v="11"/>
    <d v="2024-01-20T00:00:00"/>
    <s v="APPR"/>
    <d v="2024-01-20T00:00:00"/>
    <s v="Reghuraman, Karthik -Vectrus -GSD -No Export"/>
    <x v="10"/>
    <d v="2024-02-29T00:00:00"/>
    <x v="0"/>
    <d v="2024-02-19T00:00:00"/>
    <s v="5.00"/>
    <m/>
    <x v="1"/>
    <x v="1"/>
    <x v="3"/>
    <x v="1"/>
    <x v="1"/>
  </r>
  <r>
    <n v="40"/>
    <x v="13"/>
    <n v="30"/>
    <x v="28"/>
    <s v="Fence Repair"/>
    <n v="8873806"/>
    <s v="5120-60-V00-0504"/>
    <s v="PULLER, FENCE, STANDARD, TYPE A, ALLOY STEEL, 3.5 X 48 INCHES"/>
    <n v="51339"/>
    <x v="22"/>
    <d v="2024-01-07T00:00:00"/>
    <s v="CLOSE"/>
    <n v="2"/>
    <s v="EA"/>
    <n v="6"/>
    <n v="136.16999999999999"/>
    <n v="817.02"/>
    <s v="20263"/>
    <s v="CLOSE"/>
    <d v="2024-01-20T00:00:00"/>
    <d v="2024-01-15T00:00:00"/>
    <s v="KW1-14320"/>
    <s v="10"/>
    <d v="2024-01-20T00:00:00"/>
    <s v="APPR"/>
    <d v="2024-01-20T00:00:00"/>
    <s v="Reghuraman, Karthik -Vectrus -GSD -No Export"/>
    <x v="10"/>
    <d v="2024-03-31T00:00:00"/>
    <x v="0"/>
    <d v="2024-03-14T00:00:00"/>
    <s v="2.00"/>
    <m/>
    <x v="1"/>
    <x v="1"/>
    <x v="3"/>
    <x v="1"/>
    <x v="1"/>
  </r>
  <r>
    <n v="40"/>
    <x v="13"/>
    <n v="30"/>
    <x v="28"/>
    <s v="Fence Repair"/>
    <n v="8873806"/>
    <s v="5120-60-V00-0505"/>
    <s v="PULLER, FENCE, REVERSED, TYPE A, ALLOY STEEL, 3.5 X 48 INCHES"/>
    <n v="51339"/>
    <x v="22"/>
    <d v="2024-01-07T00:00:00"/>
    <s v="CLOSE"/>
    <n v="1"/>
    <s v="EA"/>
    <n v="6"/>
    <n v="140.51"/>
    <n v="843.06"/>
    <s v="20263"/>
    <s v="CLOSE"/>
    <d v="2024-01-20T00:00:00"/>
    <d v="2024-01-15T00:00:00"/>
    <s v="KW1-14320"/>
    <s v="9"/>
    <d v="2024-01-20T00:00:00"/>
    <s v="APPR"/>
    <d v="2024-01-20T00:00:00"/>
    <s v="Reghuraman, Karthik -Vectrus -GSD -No Export"/>
    <x v="10"/>
    <d v="2024-02-29T00:00:00"/>
    <x v="0"/>
    <d v="2024-02-12T00:00:00"/>
    <s v="6.00"/>
    <m/>
    <x v="1"/>
    <x v="1"/>
    <x v="3"/>
    <x v="1"/>
    <x v="1"/>
  </r>
  <r>
    <n v="40"/>
    <x v="13"/>
    <m/>
    <x v="28"/>
    <s v="Fence Repair"/>
    <n v="8873806"/>
    <s v="5660-60-V00-0072"/>
    <s v="TENSION BAND, CHAIN LINK FENCE, FLAT, GALVANIZED METAL, 1-5/8 INCH"/>
    <m/>
    <x v="13"/>
    <s v=""/>
    <s v=""/>
    <s v=""/>
    <s v="EA"/>
    <n v="500"/>
    <s v=""/>
    <s v=""/>
    <s v=""/>
    <s v=""/>
    <s v=""/>
    <s v=""/>
    <s v=""/>
    <s v=""/>
    <s v=""/>
    <s v=""/>
    <s v=""/>
    <s v=""/>
    <x v="2"/>
    <s v=""/>
    <x v="1"/>
    <s v=""/>
    <s v=""/>
    <s v="Not required"/>
    <x v="1"/>
    <x v="1"/>
    <x v="3"/>
    <x v="1"/>
    <x v="1"/>
  </r>
  <r>
    <n v="40"/>
    <x v="13"/>
    <n v="40"/>
    <x v="28"/>
    <s v="Fence Repair"/>
    <n v="8873806"/>
    <s v="3950-60-V00-0033"/>
    <s v="WINCH, WIRE ROPE (CABLE PULLER), HAND OPERATED, ALUMINIUM, 1600 KG"/>
    <n v="51340"/>
    <x v="22"/>
    <d v="2024-01-07T00:00:00"/>
    <s v="CLOSE"/>
    <n v="1"/>
    <s v="EA"/>
    <n v="2"/>
    <n v="531.80999999999995"/>
    <n v="1063.6199999999999"/>
    <s v="20263"/>
    <s v="CLOSE"/>
    <d v="2024-01-20T00:00:00"/>
    <d v="2024-01-15T00:00:00"/>
    <s v="KW1-14320"/>
    <s v="12"/>
    <d v="2024-01-20T00:00:00"/>
    <s v="APPR"/>
    <d v="2024-01-20T00:00:00"/>
    <s v="Reghuraman, Karthik -Vectrus -GSD -No Export"/>
    <x v="10"/>
    <d v="2024-02-29T00:00:00"/>
    <x v="0"/>
    <d v="2024-02-05T00:00:00"/>
    <s v="2.00"/>
    <m/>
    <x v="1"/>
    <x v="1"/>
    <x v="3"/>
    <x v="1"/>
    <x v="1"/>
  </r>
  <r>
    <n v="40"/>
    <x v="13"/>
    <m/>
    <x v="28"/>
    <s v="Fence Repair"/>
    <n v="8873806"/>
    <s v="To be fabricated by welding"/>
    <s v="Pipe&amp;Hook"/>
    <m/>
    <x v="13"/>
    <s v=""/>
    <s v=""/>
    <s v=""/>
    <s v="EA"/>
    <n v="1"/>
    <s v=""/>
    <s v=""/>
    <s v=""/>
    <s v=""/>
    <s v=""/>
    <s v=""/>
    <s v=""/>
    <s v=""/>
    <s v=""/>
    <s v=""/>
    <s v=""/>
    <s v=""/>
    <x v="2"/>
    <s v=""/>
    <x v="1"/>
    <s v=""/>
    <s v=""/>
    <s v="AJ  Team will Fabricate "/>
    <x v="1"/>
    <x v="1"/>
    <x v="3"/>
    <x v="1"/>
    <x v="1"/>
  </r>
  <r>
    <n v="41"/>
    <x v="13"/>
    <n v="30"/>
    <x v="29"/>
    <s v="Connect to_x000a_MDP T004 &amp;_x000a_T005"/>
    <n v="8800694"/>
    <s v="6145-60-V00-0112"/>
    <s v="CABLE, POWER, ELECTRICAL, XLPE, BLACK, 4 CORE, 95 MM²"/>
    <n v="51161"/>
    <x v="19"/>
    <d v="2024-01-04T00:00:00"/>
    <s v="CLOSE"/>
    <n v="8"/>
    <s v="MR"/>
    <n v="140"/>
    <n v="85.91"/>
    <n v="12027.4"/>
    <s v="20139"/>
    <s v="CLOSE"/>
    <d v="2024-01-08T00:00:00"/>
    <d v="2024-01-07T00:00:00"/>
    <s v="KW1-14096"/>
    <s v="8"/>
    <d v="2024-01-08T00:00:00"/>
    <s v="APPR"/>
    <d v="2024-01-08T00:00:00"/>
    <s v="Santhumayor, Santhosh - Vectrus - No Export"/>
    <x v="0"/>
    <d v="2024-01-25T00:00:00"/>
    <x v="0"/>
    <d v="2024-01-13T00:00:00"/>
    <s v="140.00"/>
    <m/>
    <x v="1"/>
    <x v="1"/>
    <x v="3"/>
    <x v="1"/>
    <x v="1"/>
  </r>
  <r>
    <n v="41"/>
    <x v="13"/>
    <n v="30"/>
    <x v="29"/>
    <s v="Connect to_x000a_MDP T004 &amp;_x000a_T005"/>
    <n v="8800694"/>
    <s v="5940-60-V00-0025"/>
    <s v="TERMINAL, LUG, TIN-PLATED, M12, 95MM², 3 X 24.5 X 60.5 INCHES"/>
    <n v="51161"/>
    <x v="19"/>
    <d v="2024-01-04T00:00:00"/>
    <s v="CLOSE"/>
    <n v="7"/>
    <s v="EA"/>
    <n v="8"/>
    <n v="28.84"/>
    <n v="230.72"/>
    <s v="20139"/>
    <s v="CLOSE"/>
    <d v="2024-01-08T00:00:00"/>
    <d v="2024-01-07T00:00:00"/>
    <s v="KW1-14096"/>
    <s v="7"/>
    <d v="2024-01-08T00:00:00"/>
    <s v="APPR"/>
    <d v="2024-01-08T00:00:00"/>
    <s v="Santhumayor, Santhosh - Vectrus - No Export"/>
    <x v="0"/>
    <d v="2024-01-25T00:00:00"/>
    <x v="0"/>
    <d v="2024-01-11T00:00:00"/>
    <s v="8.00"/>
    <m/>
    <x v="1"/>
    <x v="1"/>
    <x v="3"/>
    <x v="1"/>
    <x v="1"/>
  </r>
  <r>
    <n v="41"/>
    <x v="13"/>
    <n v="30"/>
    <x v="29"/>
    <s v="Connect to_x000a_MDP T004 &amp;_x000a_T005"/>
    <n v="8800694"/>
    <s v="5975-60-V00-0515"/>
    <s v="STUFFING TUBE (CABLE GLAND), BRASS, BW, 50 MM"/>
    <n v="51161"/>
    <x v="19"/>
    <d v="2024-01-04T00:00:00"/>
    <s v="CLOSE"/>
    <n v="6"/>
    <s v="EA"/>
    <n v="2"/>
    <n v="29.8"/>
    <n v="59.6"/>
    <s v="20139"/>
    <s v="CLOSE"/>
    <d v="2024-01-08T00:00:00"/>
    <d v="2024-01-07T00:00:00"/>
    <s v="KW1-14096"/>
    <s v="6"/>
    <d v="2024-01-08T00:00:00"/>
    <s v="APPR"/>
    <d v="2024-01-08T00:00:00"/>
    <s v="Santhumayor, Santhosh - Vectrus - No Export"/>
    <x v="0"/>
    <d v="2024-01-25T00:00:00"/>
    <x v="0"/>
    <d v="2024-01-11T00:00:00"/>
    <s v="2.00"/>
    <m/>
    <x v="1"/>
    <x v="1"/>
    <x v="3"/>
    <x v="1"/>
    <x v="1"/>
  </r>
  <r>
    <n v="41"/>
    <x v="13"/>
    <n v="30"/>
    <x v="29"/>
    <s v="Connect to_x000a_MDP T004 &amp;_x000a_T005"/>
    <n v="8800694"/>
    <s v="5975-00-074-2072"/>
    <s v="STRAP, TIEDOWN, ELECTRICAL COMPONENT, PLASTIC, NATURAL, 6-3/10 INCHES"/>
    <n v="51167"/>
    <x v="19"/>
    <d v="2024-01-07T00:00:00"/>
    <s v="CLOSE"/>
    <n v="7"/>
    <s v="HD"/>
    <n v="2"/>
    <n v="16.829999999999998"/>
    <n v="33.659999999999997"/>
    <s v=""/>
    <s v=""/>
    <s v=""/>
    <s v=""/>
    <s v="KW1-14173"/>
    <s v="69"/>
    <d v="2024-01-11T00:00:00"/>
    <s v="APPR"/>
    <d v="2024-01-11T00:00:00"/>
    <s v="Reghuraman, Karthik -Vectrus -GSD -No Export"/>
    <x v="0"/>
    <d v="2024-01-31T00:00:00"/>
    <x v="0"/>
    <d v="2024-01-16T00:00:00"/>
    <s v="2.00"/>
    <m/>
    <x v="1"/>
    <x v="1"/>
    <x v="3"/>
    <x v="1"/>
    <x v="1"/>
  </r>
  <r>
    <n v="41"/>
    <x v="13"/>
    <n v="30"/>
    <x v="29"/>
    <s v="Connect to_x000a_MDP T004 &amp;_x000a_T005"/>
    <n v="8800694"/>
    <s v="5975-01-223-8533"/>
    <s v="STRAP, TIE DOWN, ELECTRICAL COMPONENTS, PLASTIC POLYAMIDE, 0.1 X 8 INCHES"/>
    <n v="51161"/>
    <x v="19"/>
    <d v="2024-01-04T00:00:00"/>
    <s v="CLOSE"/>
    <n v="5"/>
    <s v="PG"/>
    <n v="2"/>
    <n v="67.099999999999994"/>
    <n v="134.19999999999999"/>
    <s v="20139"/>
    <s v="CLOSE"/>
    <d v="2024-01-08T00:00:00"/>
    <d v="2024-01-07T00:00:00"/>
    <s v="KW1-14096"/>
    <s v="5"/>
    <d v="2024-01-08T00:00:00"/>
    <s v="APPR"/>
    <d v="2024-01-08T00:00:00"/>
    <s v="Santhumayor, Santhosh - Vectrus - No Export"/>
    <x v="0"/>
    <d v="2024-01-25T00:00:00"/>
    <x v="0"/>
    <d v="2024-01-11T00:00:00"/>
    <s v="2.00"/>
    <m/>
    <x v="1"/>
    <x v="1"/>
    <x v="3"/>
    <x v="1"/>
    <x v="1"/>
  </r>
  <r>
    <n v="41"/>
    <x v="13"/>
    <n v="30"/>
    <x v="29"/>
    <s v="Connect to_x000a_MDP T004 &amp;_x000a_T005"/>
    <n v="8800694"/>
    <s v="4240-60-V00-0122"/>
    <s v="TAPE, WARNING, CAUTION BURIED ELECTRICAL CABLE BELOW, YELLOW 6 INCHES X 1000 FEET"/>
    <n v="51161"/>
    <x v="19"/>
    <d v="2024-01-04T00:00:00"/>
    <s v="CLOSE"/>
    <n v="4"/>
    <s v="RL"/>
    <n v="1"/>
    <n v="176.82"/>
    <n v="176.82"/>
    <s v="20139"/>
    <s v="CLOSE"/>
    <d v="2024-01-08T00:00:00"/>
    <d v="2024-01-07T00:00:00"/>
    <s v="KW1-14096"/>
    <s v="4"/>
    <d v="2024-01-08T00:00:00"/>
    <s v="APPR"/>
    <d v="2024-01-08T00:00:00"/>
    <s v="Santhumayor, Santhosh - Vectrus - No Export"/>
    <x v="0"/>
    <d v="2024-01-25T00:00:00"/>
    <x v="0"/>
    <d v="2024-01-13T00:00:00"/>
    <s v="1.00"/>
    <m/>
    <x v="1"/>
    <x v="1"/>
    <x v="3"/>
    <x v="1"/>
    <x v="1"/>
  </r>
  <r>
    <n v="41"/>
    <x v="13"/>
    <n v="30"/>
    <x v="29"/>
    <s v="Connect to_x000a_MDP T004 &amp;_x000a_T005"/>
    <n v="8800694"/>
    <s v="5940-60-V00-0085"/>
    <s v="LUG, TERMINAL, ROUND TYPE, COPPER, ONE-HOLE, 50 MM² X 6MM"/>
    <n v="51161"/>
    <x v="19"/>
    <d v="2024-01-04T00:00:00"/>
    <s v="CLOSE"/>
    <n v="1"/>
    <s v="PG"/>
    <n v="1"/>
    <n v="249.75"/>
    <n v="249.75"/>
    <s v="20139"/>
    <s v="CLOSE"/>
    <d v="2024-01-08T00:00:00"/>
    <d v="2024-01-07T00:00:00"/>
    <s v="KW1-14096"/>
    <s v="1"/>
    <d v="2024-01-08T00:00:00"/>
    <s v="APPR"/>
    <d v="2024-01-08T00:00:00"/>
    <s v="Santhumayor, Santhosh - Vectrus - No Export"/>
    <x v="0"/>
    <d v="2024-01-25T00:00:00"/>
    <x v="0"/>
    <d v="2024-01-11T00:00:00"/>
    <s v="1.00"/>
    <m/>
    <x v="1"/>
    <x v="1"/>
    <x v="3"/>
    <x v="1"/>
    <x v="1"/>
  </r>
  <r>
    <n v="41"/>
    <x v="13"/>
    <n v="30"/>
    <x v="29"/>
    <s v="Connect to_x000a_MDP T004 &amp;_x000a_T005"/>
    <n v="8800694"/>
    <s v="6145-60-V00-0047"/>
    <s v="WIRE, ELECTRICAL, GREEN/YELLOW, 1 CORE, 50MM ²"/>
    <n v="51167"/>
    <x v="19"/>
    <d v="2024-01-07T00:00:00"/>
    <s v="CLOSE"/>
    <n v="6"/>
    <s v="MR"/>
    <n v="130"/>
    <n v="10.3"/>
    <n v="1339"/>
    <s v=""/>
    <s v=""/>
    <s v=""/>
    <s v=""/>
    <s v="KW1-14173"/>
    <s v="68"/>
    <d v="2024-01-11T00:00:00"/>
    <s v="APPR"/>
    <d v="2024-01-11T00:00:00"/>
    <s v="Reghuraman, Karthik -Vectrus -GSD -No Export"/>
    <x v="0"/>
    <d v="2024-01-31T00:00:00"/>
    <x v="0"/>
    <d v="2024-01-17T00:00:00"/>
    <s v="130.00"/>
    <m/>
    <x v="1"/>
    <x v="1"/>
    <x v="3"/>
    <x v="1"/>
    <x v="1"/>
  </r>
  <r>
    <n v="41"/>
    <x v="13"/>
    <n v="30"/>
    <x v="29"/>
    <s v="Connect to_x000a_MDP T004 &amp;_x000a_T005"/>
    <n v="8800694"/>
    <s v="5970-01-174-5651"/>
    <s v="TAPE, INSULATION, ELECTRICAL, YELLOW, 3/4 X 792 INCHES"/>
    <n v="51167"/>
    <x v="19"/>
    <d v="2024-01-07T00:00:00"/>
    <s v="CLOSE"/>
    <n v="5"/>
    <s v="EA"/>
    <n v="1"/>
    <n v="10.1"/>
    <n v="10.1"/>
    <s v=""/>
    <s v=""/>
    <s v=""/>
    <s v=""/>
    <s v="KW1-14173"/>
    <s v="67"/>
    <d v="2024-01-11T00:00:00"/>
    <s v="APPR"/>
    <d v="2024-01-11T00:00:00"/>
    <s v="Reghuraman, Karthik -Vectrus -GSD -No Export"/>
    <x v="0"/>
    <d v="2024-01-31T00:00:00"/>
    <x v="0"/>
    <d v="2024-01-16T00:00:00"/>
    <s v="1.00"/>
    <m/>
    <x v="1"/>
    <x v="1"/>
    <x v="3"/>
    <x v="1"/>
    <x v="1"/>
  </r>
  <r>
    <n v="41"/>
    <x v="13"/>
    <n v="30"/>
    <x v="29"/>
    <s v="Connect to_x000a_MDP T004 &amp;_x000a_T005"/>
    <n v="8800694"/>
    <s v="5970-01-015-5060"/>
    <s v="TAPE, INSULATION, ELECTRICAL, BLUE, 3/4 X 792 INCHES"/>
    <n v="51167"/>
    <x v="19"/>
    <d v="2024-01-07T00:00:00"/>
    <s v="CLOSE"/>
    <n v="4"/>
    <s v="RO"/>
    <n v="1"/>
    <n v="10.1"/>
    <n v="10.1"/>
    <s v=""/>
    <s v=""/>
    <s v=""/>
    <s v=""/>
    <s v="KW1-14173"/>
    <s v="66"/>
    <d v="2024-01-11T00:00:00"/>
    <s v="APPR"/>
    <d v="2024-01-11T00:00:00"/>
    <s v="Reghuraman, Karthik -Vectrus -GSD -No Export"/>
    <x v="0"/>
    <d v="2024-01-31T00:00:00"/>
    <x v="0"/>
    <d v="2024-01-16T00:00:00"/>
    <s v="1.00"/>
    <m/>
    <x v="1"/>
    <x v="1"/>
    <x v="3"/>
    <x v="1"/>
    <x v="1"/>
  </r>
  <r>
    <n v="41"/>
    <x v="13"/>
    <n v="30"/>
    <x v="29"/>
    <s v="Connect to_x000a_MDP T004 &amp;_x000a_T005"/>
    <n v="8800694"/>
    <s v="5970-01-013-9369"/>
    <s v="TAPE, INSULATION, ELECTRICAL, RED, 3/4 X 792 INCHES"/>
    <n v="51167"/>
    <x v="19"/>
    <d v="2024-01-07T00:00:00"/>
    <s v="CLOSE"/>
    <n v="3"/>
    <s v="RO"/>
    <n v="1"/>
    <n v="10.1"/>
    <n v="10.1"/>
    <s v=""/>
    <s v=""/>
    <s v=""/>
    <s v=""/>
    <s v="KW1-14173"/>
    <s v="65"/>
    <d v="2024-01-11T00:00:00"/>
    <s v="APPR"/>
    <d v="2024-01-11T00:00:00"/>
    <s v="Reghuraman, Karthik -Vectrus -GSD -No Export"/>
    <x v="0"/>
    <d v="2024-01-31T00:00:00"/>
    <x v="0"/>
    <d v="2024-01-16T00:00:00"/>
    <s v="1.00"/>
    <m/>
    <x v="1"/>
    <x v="1"/>
    <x v="3"/>
    <x v="1"/>
    <x v="1"/>
  </r>
  <r>
    <n v="41"/>
    <x v="13"/>
    <n v="30"/>
    <x v="29"/>
    <s v="Connect to_x000a_MDP T004 &amp;_x000a_T005"/>
    <n v="8800694"/>
    <s v="5970-01-013-9368"/>
    <s v="TAPE, INSULATION, ELECTRICAL, GREEN, 3/4 X 792 INCHES"/>
    <n v="51167"/>
    <x v="19"/>
    <d v="2024-01-07T00:00:00"/>
    <s v="CLOSE"/>
    <n v="2"/>
    <s v="RO"/>
    <n v="1"/>
    <n v="16.829999999999998"/>
    <n v="16.829999999999998"/>
    <s v=""/>
    <s v=""/>
    <s v=""/>
    <s v=""/>
    <s v="KW1-14173"/>
    <s v="64"/>
    <d v="2024-01-11T00:00:00"/>
    <s v="APPR"/>
    <d v="2024-01-11T00:00:00"/>
    <s v="Reghuraman, Karthik -Vectrus -GSD -No Export"/>
    <x v="0"/>
    <d v="2024-01-31T00:00:00"/>
    <x v="0"/>
    <d v="2024-01-16T00:00:00"/>
    <s v="1.00"/>
    <m/>
    <x v="1"/>
    <x v="1"/>
    <x v="3"/>
    <x v="1"/>
    <x v="1"/>
  </r>
  <r>
    <n v="41"/>
    <x v="13"/>
    <n v="30"/>
    <x v="29"/>
    <s v="Connect to_x000a_MDP T004 &amp;_x000a_T005"/>
    <n v="8800694"/>
    <s v="5970-00-419-4291"/>
    <s v="TAPE, INSULATION, ELECTRICAL, BLACK, 3/4 X 1296 INCHES"/>
    <n v="51167"/>
    <x v="19"/>
    <d v="2024-01-07T00:00:00"/>
    <s v="CLOSE"/>
    <n v="1"/>
    <s v="RO"/>
    <n v="1"/>
    <n v="21.11"/>
    <n v="21.11"/>
    <s v=""/>
    <s v=""/>
    <s v=""/>
    <s v=""/>
    <s v="KW1-14173"/>
    <s v="63"/>
    <d v="2024-01-11T00:00:00"/>
    <s v="APPR"/>
    <d v="2024-01-11T00:00:00"/>
    <s v="Reghuraman, Karthik -Vectrus -GSD -No Export"/>
    <x v="0"/>
    <d v="2024-01-31T00:00:00"/>
    <x v="0"/>
    <d v="2024-01-16T00:00:00"/>
    <s v="1.00"/>
    <m/>
    <x v="1"/>
    <x v="1"/>
    <x v="3"/>
    <x v="1"/>
    <x v="1"/>
  </r>
  <r>
    <n v="41"/>
    <x v="13"/>
    <n v="30"/>
    <x v="29"/>
    <s v="Connect to_x000a_MDP T004 &amp;_x000a_T005"/>
    <n v="8800694"/>
    <s v="5610-60-V00-0014"/>
    <s v="SAND"/>
    <n v="51163"/>
    <x v="19"/>
    <d v="2024-01-06T00:00:00"/>
    <s v="CLOSE"/>
    <n v="1"/>
    <s v="TN"/>
    <n v="40"/>
    <n v="34.130000000000003"/>
    <n v="1365.2"/>
    <s v="20260"/>
    <s v="CLOSE"/>
    <d v="2024-01-15T00:00:00"/>
    <d v="2024-01-13T00:00:00"/>
    <s v="KW1-14244"/>
    <s v="86"/>
    <d v="2024-01-17T00:00:00"/>
    <s v="APPR"/>
    <d v="2024-01-17T00:00:00"/>
    <s v="Reghuraman, Karthik -Vectrus -GSD -No Export"/>
    <x v="4"/>
    <d v="2024-01-22T00:00:00"/>
    <x v="0"/>
    <d v="2024-01-21T00:00:00"/>
    <s v="40.00"/>
    <m/>
    <x v="1"/>
    <x v="1"/>
    <x v="3"/>
    <x v="1"/>
    <x v="1"/>
  </r>
  <r>
    <n v="41"/>
    <x v="13"/>
    <n v="30"/>
    <x v="29"/>
    <s v="Connect to_x000a_MDP T004 &amp;_x000a_T005"/>
    <n v="8800694"/>
    <s v="5610-60-V00-0010"/>
    <s v="GATCH AND GRAVEL, MIXED, CUBIC METER"/>
    <n v="51231"/>
    <x v="19"/>
    <d v="2024-01-06T00:00:00"/>
    <s v="CLOSE"/>
    <n v="1"/>
    <s v="CZ"/>
    <n v="2"/>
    <n v="56.1"/>
    <n v="112.2"/>
    <s v="20302"/>
    <s v="CLOSE"/>
    <d v="2024-01-21T00:00:00"/>
    <d v="2024-01-14T00:00:00"/>
    <s v="KW1-14335"/>
    <s v="4"/>
    <d v="2024-01-21T00:00:00"/>
    <s v="APPR"/>
    <d v="2024-01-21T00:00:00"/>
    <s v="Santhumayor, Santhosh - Vectrus - No Export"/>
    <x v="0"/>
    <d v="2024-02-04T00:00:00"/>
    <x v="0"/>
    <d v="2024-02-05T00:00:00"/>
    <s v="2.00"/>
    <m/>
    <x v="1"/>
    <x v="1"/>
    <x v="3"/>
    <x v="1"/>
    <x v="1"/>
  </r>
  <r>
    <n v="41"/>
    <x v="13"/>
    <n v="30"/>
    <x v="29"/>
    <s v="Connect to_x000a_MDP T004 &amp;_x000a_T005"/>
    <n v="8800694"/>
    <s v="5610-60-V00-0018"/>
    <s v="CONCRETE MIX, GRAY, 4000 PSI, 80 LBS"/>
    <n v="51165"/>
    <x v="19"/>
    <d v="2024-01-06T00:00:00"/>
    <s v="CLOSE"/>
    <n v="1"/>
    <s v="EA"/>
    <n v="30"/>
    <n v="42.5"/>
    <n v="1275"/>
    <s v=""/>
    <s v=""/>
    <s v=""/>
    <s v=""/>
    <s v="KW1-14180"/>
    <s v="24"/>
    <d v="2024-01-11T00:00:00"/>
    <s v="APPR"/>
    <d v="2024-01-11T00:00:00"/>
    <s v="Reghuraman, Karthik -Vectrus -GSD -No Export"/>
    <x v="4"/>
    <d v="2024-01-31T00:00:00"/>
    <x v="0"/>
    <d v="2024-01-15T00:00:00"/>
    <s v="30.00"/>
    <m/>
    <x v="1"/>
    <x v="1"/>
    <x v="3"/>
    <x v="1"/>
    <x v="1"/>
  </r>
  <r>
    <n v="41"/>
    <x v="13"/>
    <n v="30"/>
    <x v="29"/>
    <s v="Connect to_x000a_MDP T004 &amp;_x000a_T005"/>
    <n v="8800694"/>
    <s v="9510-60-V00-0013"/>
    <s v="BAR, STEEL, REBAR, ROUND, 12 MM X 9 METER"/>
    <n v="51164"/>
    <x v="19"/>
    <d v="2024-01-06T00:00:00"/>
    <s v="CLOSE"/>
    <n v="1"/>
    <s v="EA"/>
    <n v="8"/>
    <n v="33.299999999999997"/>
    <n v="266.39999999999998"/>
    <s v="20260"/>
    <s v="CLOSE"/>
    <d v="2024-01-15T00:00:00"/>
    <d v="2024-01-13T00:00:00"/>
    <s v="KW1-14244"/>
    <s v="87"/>
    <d v="2024-01-17T00:00:00"/>
    <s v="APPR"/>
    <d v="2024-01-17T00:00:00"/>
    <s v="Reghuraman, Karthik -Vectrus -GSD -No Export"/>
    <x v="4"/>
    <d v="2024-01-22T00:00:00"/>
    <x v="0"/>
    <d v="2024-01-20T00:00:00"/>
    <s v="8.00"/>
    <m/>
    <x v="1"/>
    <x v="1"/>
    <x v="3"/>
    <x v="1"/>
    <x v="1"/>
  </r>
  <r>
    <n v="41"/>
    <x v="13"/>
    <n v="30"/>
    <x v="29"/>
    <s v="Connect to_x000a_MDP T004 &amp;_x000a_T005"/>
    <n v="8800694"/>
    <s v="5660-60-V00-0045"/>
    <s v="WIRE, STEEL,  GALVANIZED, 28 GAGE, 100 FEET"/>
    <n v="51162"/>
    <x v="19"/>
    <d v="2024-01-06T00:00:00"/>
    <s v="CLOSE"/>
    <n v="3"/>
    <s v="RO"/>
    <n v="2"/>
    <n v="58.28"/>
    <n v="116.56"/>
    <s v="20260"/>
    <s v="CLOSE"/>
    <d v="2024-01-15T00:00:00"/>
    <d v="2024-01-13T00:00:00"/>
    <s v="KW1-14244"/>
    <s v="85"/>
    <d v="2024-01-17T00:00:00"/>
    <s v="APPR"/>
    <d v="2024-01-17T00:00:00"/>
    <s v="Reghuraman, Karthik -Vectrus -GSD -No Export"/>
    <x v="4"/>
    <d v="2024-01-22T00:00:00"/>
    <x v="0"/>
    <d v="2024-01-20T00:00:00"/>
    <s v="2.00"/>
    <m/>
    <x v="1"/>
    <x v="1"/>
    <x v="3"/>
    <x v="1"/>
    <x v="1"/>
  </r>
  <r>
    <n v="41"/>
    <x v="13"/>
    <n v="30"/>
    <x v="29"/>
    <s v="Connect to_x000a_MDP T004 &amp;_x000a_T005"/>
    <n v="8800694"/>
    <s v="8135-60-V00-0003"/>
    <s v="PLASTIC SHEET, POLYETHYLENE, CLEAR, 6 MIL, 32 X 100 FEET"/>
    <n v="51162"/>
    <x v="19"/>
    <d v="2024-01-06T00:00:00"/>
    <s v="CLOSE"/>
    <n v="2"/>
    <s v="RO"/>
    <n v="1"/>
    <n v="442.89"/>
    <n v="442.89"/>
    <s v="20260"/>
    <s v="CLOSE"/>
    <d v="2024-01-15T00:00:00"/>
    <d v="2024-01-13T00:00:00"/>
    <s v="KW1-14244"/>
    <s v="84"/>
    <d v="2024-01-17T00:00:00"/>
    <s v="APPR"/>
    <d v="2024-01-17T00:00:00"/>
    <s v="Reghuraman, Karthik -Vectrus -GSD -No Export"/>
    <x v="4"/>
    <d v="2024-01-22T00:00:00"/>
    <x v="0"/>
    <d v="2024-01-20T00:00:00"/>
    <s v="1.00"/>
    <m/>
    <x v="1"/>
    <x v="1"/>
    <x v="3"/>
    <x v="1"/>
    <x v="1"/>
  </r>
  <r>
    <n v="41"/>
    <x v="13"/>
    <n v="30"/>
    <x v="29"/>
    <s v="Connect to_x000a_MDP T004 &amp;_x000a_T005"/>
    <n v="8800694"/>
    <s v="8030-60-V00-0005"/>
    <s v="SEALING COMPOUND, TWO PART POLYSULPHIDE, GREY, 2 LITRES"/>
    <n v="51161"/>
    <x v="19"/>
    <d v="2024-01-04T00:00:00"/>
    <s v="CLOSE"/>
    <n v="3"/>
    <s v="PG"/>
    <n v="1"/>
    <n v="149.85"/>
    <n v="149.85"/>
    <s v="20139"/>
    <s v="CLOSE"/>
    <d v="2024-01-08T00:00:00"/>
    <d v="2024-01-07T00:00:00"/>
    <s v="KW1-14096"/>
    <s v="3"/>
    <d v="2024-01-08T00:00:00"/>
    <s v="APPR"/>
    <d v="2024-01-08T00:00:00"/>
    <s v="Santhumayor, Santhosh - Vectrus - No Export"/>
    <x v="0"/>
    <d v="2024-02-20T00:00:00"/>
    <x v="0"/>
    <d v="2024-02-12T00:00:00"/>
    <s v="1.00"/>
    <m/>
    <x v="1"/>
    <x v="1"/>
    <x v="3"/>
    <x v="1"/>
    <x v="1"/>
  </r>
  <r>
    <n v="41"/>
    <x v="13"/>
    <n v="30"/>
    <x v="29"/>
    <s v="Connect to_x000a_MDP T004 &amp;_x000a_T005"/>
    <n v="8800694"/>
    <s v="5620-60-V00-0012"/>
    <s v="CONCRETE SPACER (COVER BLOCK), w/TIE-WIRE ATTACHMENT HOLE, 65/75 MM"/>
    <n v="51161"/>
    <x v="19"/>
    <d v="2024-01-04T00:00:00"/>
    <s v="CLOSE"/>
    <n v="2"/>
    <s v="PG"/>
    <n v="1"/>
    <n v="41.63"/>
    <n v="41.63"/>
    <s v="20139"/>
    <s v="CLOSE"/>
    <d v="2024-01-08T00:00:00"/>
    <d v="2024-01-07T00:00:00"/>
    <s v="KW1-14096"/>
    <s v="2"/>
    <d v="2024-01-08T00:00:00"/>
    <s v="APPR"/>
    <d v="2024-01-08T00:00:00"/>
    <s v="Santhumayor, Santhosh - Vectrus - No Export"/>
    <x v="0"/>
    <d v="2024-01-25T00:00:00"/>
    <x v="0"/>
    <d v="2024-01-13T00:00:00"/>
    <s v="1.00"/>
    <m/>
    <x v="1"/>
    <x v="1"/>
    <x v="3"/>
    <x v="1"/>
    <x v="1"/>
  </r>
  <r>
    <n v="41"/>
    <x v="13"/>
    <n v="30"/>
    <x v="29"/>
    <s v="Connect to_x000a_MDP T004 &amp;_x000a_T005"/>
    <n v="8800694"/>
    <s v="5640-60-V00-0026"/>
    <s v="BACKER ROD, GAPS, CLOSED-CELL POLYETHYLENE, 3/8 INCH X 20 FEET"/>
    <n v="51162"/>
    <x v="19"/>
    <d v="2024-01-06T00:00:00"/>
    <s v="CLOSE"/>
    <n v="1"/>
    <s v="EA"/>
    <n v="2"/>
    <n v="18.32"/>
    <n v="36.64"/>
    <s v="20260"/>
    <s v="CLOSE"/>
    <d v="2024-01-15T00:00:00"/>
    <d v="2024-01-13T00:00:00"/>
    <s v="KW1-14244"/>
    <s v="83"/>
    <d v="2024-01-17T00:00:00"/>
    <s v="APPR"/>
    <d v="2024-01-17T00:00:00"/>
    <s v="Reghuraman, Karthik -Vectrus -GSD -No Export"/>
    <x v="4"/>
    <d v="2024-01-22T00:00:00"/>
    <x v="0"/>
    <d v="2024-01-20T00:00:00"/>
    <s v="2.00"/>
    <m/>
    <x v="1"/>
    <x v="1"/>
    <x v="3"/>
    <x v="1"/>
    <x v="1"/>
  </r>
  <r>
    <n v="41"/>
    <x v="13"/>
    <n v="30"/>
    <x v="29"/>
    <s v="Connect to_x000a_MDP T004 &amp;_x000a_T005"/>
    <n v="8800694"/>
    <s v="8430-60-V00-0001"/>
    <s v="BOOTS, SLIP-ON, RUBBER, ROUND TOE, #10.5"/>
    <n v="51168"/>
    <x v="19"/>
    <d v="2024-01-06T00:00:00"/>
    <s v="CLOSE"/>
    <n v="3"/>
    <s v="PR"/>
    <n v="2"/>
    <n v="38.61"/>
    <n v="77.22"/>
    <s v="20263"/>
    <s v="CLOSE"/>
    <d v="2024-01-20T00:00:00"/>
    <d v="2024-01-15T00:00:00"/>
    <s v="KW1-14320"/>
    <s v="5"/>
    <d v="2024-01-20T00:00:00"/>
    <s v="APPR"/>
    <d v="2024-01-20T00:00:00"/>
    <s v="Reghuraman, Karthik -Vectrus -GSD -No Export"/>
    <x v="10"/>
    <d v="2024-02-29T00:00:00"/>
    <x v="0"/>
    <d v="2024-02-15T00:00:00"/>
    <s v="2.00"/>
    <m/>
    <x v="1"/>
    <x v="1"/>
    <x v="3"/>
    <x v="1"/>
    <x v="1"/>
  </r>
  <r>
    <n v="41"/>
    <x v="13"/>
    <n v="30"/>
    <x v="29"/>
    <s v="Connect to_x000a_MDP T004 &amp;_x000a_T005"/>
    <n v="8800694"/>
    <s v="5120-01-604-5657"/>
    <s v="GLOVES, WELDING"/>
    <n v="51166"/>
    <x v="19"/>
    <d v="2024-01-06T00:00:00"/>
    <s v="CLOSE"/>
    <n v="1"/>
    <s v="EA"/>
    <n v="4"/>
    <n v="60.6"/>
    <n v="242.4"/>
    <s v=""/>
    <s v=""/>
    <s v=""/>
    <s v=""/>
    <s v="KW1-14180"/>
    <s v="25"/>
    <d v="2024-01-11T00:00:00"/>
    <s v="APPR"/>
    <d v="2024-01-11T00:00:00"/>
    <s v="Reghuraman, Karthik -Vectrus -GSD -No Export"/>
    <x v="4"/>
    <d v="2024-01-31T00:00:00"/>
    <x v="0"/>
    <d v="2024-01-15T00:00:00"/>
    <s v="4.00"/>
    <m/>
    <x v="1"/>
    <x v="1"/>
    <x v="3"/>
    <x v="1"/>
    <x v="1"/>
  </r>
  <r>
    <n v="41"/>
    <x v="13"/>
    <n v="30"/>
    <x v="29"/>
    <s v="Connect to_x000a_MDP T004 &amp;_x000a_T005"/>
    <n v="8800694"/>
    <s v="5180-60-V00-0030"/>
    <s v="TOOL KIT, MASON AND CONCRETE FINISHER'S, 7 COMPONENETS"/>
    <n v="51168"/>
    <x v="19"/>
    <d v="2024-01-06T00:00:00"/>
    <s v="CLOSE"/>
    <n v="2"/>
    <s v="KT"/>
    <n v="2"/>
    <n v="213.7"/>
    <n v="427.4"/>
    <s v="20263"/>
    <s v="CLOSE"/>
    <d v="2024-01-20T00:00:00"/>
    <d v="2024-01-15T00:00:00"/>
    <s v="KW1-14320"/>
    <s v="4"/>
    <d v="2024-01-20T00:00:00"/>
    <s v="APPR"/>
    <d v="2024-01-20T00:00:00"/>
    <s v="Reghuraman, Karthik -Vectrus -GSD -No Export"/>
    <x v="10"/>
    <d v="2024-02-29T00:00:00"/>
    <x v="0"/>
    <d v="2024-02-05T00:00:00"/>
    <s v="1.00"/>
    <m/>
    <x v="1"/>
    <x v="1"/>
    <x v="3"/>
    <x v="1"/>
    <x v="1"/>
  </r>
  <r>
    <n v="41"/>
    <x v="13"/>
    <n v="30"/>
    <x v="29"/>
    <s v="Connect to_x000a_MDP T004 &amp;_x000a_T005"/>
    <n v="8800694"/>
    <s v="3895-60-V00-0012"/>
    <s v="BOARD, BITUMEN, 2400 X 75 X 9.5MM"/>
    <n v="51168"/>
    <x v="19"/>
    <d v="2024-01-06T00:00:00"/>
    <s v="CLOSE"/>
    <n v="1"/>
    <s v="EA"/>
    <n v="2"/>
    <n v="179.37"/>
    <n v="358.74"/>
    <s v="20263"/>
    <s v="CLOSE"/>
    <d v="2024-01-20T00:00:00"/>
    <d v="2024-01-15T00:00:00"/>
    <s v="KW1-14320"/>
    <s v="3"/>
    <d v="2024-01-20T00:00:00"/>
    <s v="APPR"/>
    <d v="2024-01-20T00:00:00"/>
    <s v="Reghuraman, Karthik -Vectrus -GSD -No Export"/>
    <x v="10"/>
    <d v="2024-02-17T00:00:00"/>
    <x v="0"/>
    <d v="2024-01-24T00:00:00"/>
    <s v="2.00"/>
    <m/>
    <x v="1"/>
    <x v="1"/>
    <x v="3"/>
    <x v="1"/>
    <x v="1"/>
  </r>
  <r>
    <n v="42"/>
    <x v="14"/>
    <n v="30"/>
    <x v="30"/>
    <s v="Replace_x000a_Sandbags_x000a_Bunkers Z5_x000a_BA2"/>
    <n v="8417604"/>
    <s v="5110-00-892-5071"/>
    <s v="KNIFE, CRAFTSMAN'S, RETRACTABLE BLADE"/>
    <n v="51318"/>
    <x v="22"/>
    <d v="2024-01-07T00:00:00"/>
    <s v="CLOSE"/>
    <n v="1"/>
    <s v="EA"/>
    <n v="5"/>
    <n v="19.3"/>
    <n v="96.5"/>
    <s v="20305"/>
    <s v="INPRG"/>
    <d v="2024-02-03T00:00:00"/>
    <s v=""/>
    <s v="KW1-14209"/>
    <s v="18"/>
    <d v="2024-01-13T00:00:00"/>
    <s v="APPR"/>
    <d v="2024-01-13T00:00:00"/>
    <s v="Santhumayor, Santhosh - Vectrus - No Export"/>
    <x v="4"/>
    <d v="2024-01-31T00:00:00"/>
    <x v="0"/>
    <d v="2024-01-16T00:00:00"/>
    <s v="5.00"/>
    <m/>
    <x v="1"/>
    <x v="1"/>
    <x v="3"/>
    <x v="1"/>
    <x v="1"/>
  </r>
  <r>
    <n v="42"/>
    <x v="14"/>
    <n v="30"/>
    <x v="30"/>
    <s v="Replace_x000a_Sandbags_x000a_Bunkers Z5_x000a_BA2"/>
    <n v="8417604"/>
    <s v="8105-01-331-3704"/>
    <s v="BAG, SAND, TAN, PROTECTIVE, 26 INCHES"/>
    <n v="51317"/>
    <x v="22"/>
    <d v="2024-01-07T00:00:00"/>
    <s v="CLOSE"/>
    <n v="1"/>
    <s v="HD"/>
    <n v="110"/>
    <n v="699.3"/>
    <n v="76923"/>
    <s v="20190"/>
    <s v="CLOSE"/>
    <d v="2024-01-11T00:00:00"/>
    <d v="2024-01-08T00:00:00"/>
    <s v="KW1-14171"/>
    <s v="1"/>
    <d v="2024-01-11T00:00:00"/>
    <s v="APPR"/>
    <d v="2024-01-11T00:00:00"/>
    <s v="Santhumayor, Santhosh - Vectrus - No Export"/>
    <x v="5"/>
    <d v="2024-02-22T00:00:00"/>
    <x v="0"/>
    <d v="2024-01-15T00:00:00"/>
    <s v="40.00"/>
    <m/>
    <x v="1"/>
    <x v="1"/>
    <x v="3"/>
    <x v="1"/>
    <x v="1"/>
  </r>
  <r>
    <n v="43"/>
    <x v="15"/>
    <n v="30"/>
    <x v="31"/>
    <s v="Replace_x000a_Generator Z2_x000a_Bldg. 209 -C_x000a_To TDP"/>
    <n v="8944274"/>
    <s v="6115-60-V00-0040"/>
    <s v="GENERATOR SET, DIESEL ENGINE, 3-PHASE, 400V, 50HZ, 1500 RPM, 330 KVA/264 KWE"/>
    <n v="51875"/>
    <x v="23"/>
    <d v="2024-01-27T00:00:00"/>
    <s v="CLOSE"/>
    <n v="2"/>
    <s v="EA"/>
    <n v="1"/>
    <n v="57539.38"/>
    <n v="57539.38"/>
    <s v="20594"/>
    <s v="CLOSE"/>
    <d v="2024-02-11T00:00:00"/>
    <d v="2024-01-30T00:00:00"/>
    <s v="KW1-14808"/>
    <s v="2"/>
    <d v="2024-02-11T00:00:00"/>
    <s v="APPR"/>
    <d v="2024-02-11T00:00:00"/>
    <s v="Santhumayor, Santhosh - Vectrus - No Export"/>
    <x v="0"/>
    <d v="2024-03-28T00:00:00"/>
    <x v="1"/>
    <s v=""/>
    <s v=""/>
    <m/>
    <x v="1"/>
    <x v="1"/>
    <x v="3"/>
    <x v="1"/>
    <x v="1"/>
  </r>
  <r>
    <n v="43"/>
    <x v="15"/>
    <n v="30"/>
    <x v="31"/>
    <s v="Replace_x000a_Generator Z2_x000a_Bldg. 209 -C_x000a_To TDP"/>
    <n v="8944274"/>
    <s v="5975-00-878-3791"/>
    <s v="ROD, GROUNDING, 108 INCHES"/>
    <n v="51874"/>
    <x v="23"/>
    <d v="2024-01-18T00:00:00"/>
    <s v="CLOSE"/>
    <n v="3"/>
    <s v="EA"/>
    <n v="4"/>
    <n v="348.15"/>
    <n v="1392.6"/>
    <s v="20446"/>
    <s v="CLOSE"/>
    <d v="2024-01-22T00:00:00"/>
    <d v="2024-01-22T00:00:00"/>
    <s v="KW1-14376"/>
    <s v="8"/>
    <d v="2024-01-22T00:00:00"/>
    <s v="APPR"/>
    <d v="2024-01-28T00:00:00"/>
    <s v="Visakh, Ajith - No Export"/>
    <x v="0"/>
    <d v="2024-02-05T00:00:00"/>
    <x v="0"/>
    <d v="2024-01-31T00:00:00"/>
    <s v="4.00"/>
    <m/>
    <x v="1"/>
    <x v="1"/>
    <x v="3"/>
    <x v="1"/>
    <x v="1"/>
  </r>
  <r>
    <n v="43"/>
    <x v="15"/>
    <n v="30"/>
    <x v="31"/>
    <s v="Replace_x000a_Generator Z2_x000a_Bldg. 209 -C_x000a_To TDP"/>
    <n v="8944274"/>
    <s v="6145-60-V00-0148"/>
    <s v="WIRE, ELECTRICAL, 1 CORE, YELLOW &amp; GREEN, 16 MM ²"/>
    <n v="51874"/>
    <x v="23"/>
    <d v="2024-01-18T00:00:00"/>
    <s v="CLOSE"/>
    <n v="2"/>
    <s v="RL"/>
    <n v="1"/>
    <n v="304.2"/>
    <n v="304.2"/>
    <s v="20446"/>
    <s v="CLOSE"/>
    <d v="2024-01-22T00:00:00"/>
    <d v="2024-01-22T00:00:00"/>
    <s v="KW1-14376"/>
    <s v="7"/>
    <d v="2024-01-22T00:00:00"/>
    <s v="APPR"/>
    <d v="2024-01-28T00:00:00"/>
    <s v="Visakh, Ajith - No Export"/>
    <x v="0"/>
    <d v="2024-02-05T00:00:00"/>
    <x v="0"/>
    <d v="2024-01-31T00:00:00"/>
    <s v="1.00"/>
    <m/>
    <x v="1"/>
    <x v="1"/>
    <x v="3"/>
    <x v="1"/>
    <x v="1"/>
  </r>
  <r>
    <n v="43"/>
    <x v="15"/>
    <n v="30"/>
    <x v="31"/>
    <s v="Replace_x000a_Generator Z2_x000a_Bldg. 209 -C_x000a_To TDP"/>
    <n v="8944274"/>
    <s v="5975-60-V00-0418"/>
    <s v="LUGS, CABLE, TUBE TERMINALS, COPPER, 16 X 8 MILLIMETERS"/>
    <n v="51875"/>
    <x v="23"/>
    <d v="2024-01-27T00:00:00"/>
    <s v="CLOSE"/>
    <n v="1"/>
    <s v="EA"/>
    <n v="4"/>
    <n v="1.05"/>
    <n v="4.2"/>
    <s v="20594"/>
    <s v="CLOSE"/>
    <d v="2024-02-11T00:00:00"/>
    <d v="2024-01-30T00:00:00"/>
    <s v="KW1-14808"/>
    <s v="1"/>
    <d v="2024-02-11T00:00:00"/>
    <s v="APPR"/>
    <d v="2024-02-11T00:00:00"/>
    <s v="Santhumayor, Santhosh - Vectrus - No Export"/>
    <x v="0"/>
    <d v="2024-02-29T00:00:00"/>
    <x v="0"/>
    <d v="2024-02-14T00:00:00"/>
    <s v="4.00"/>
    <m/>
    <x v="1"/>
    <x v="1"/>
    <x v="3"/>
    <x v="1"/>
    <x v="1"/>
  </r>
  <r>
    <n v="43"/>
    <x v="15"/>
    <n v="30"/>
    <x v="31"/>
    <s v="Replace_x000a_Generator Z2_x000a_Bldg. 209 -C_x000a_To TDP"/>
    <n v="8944274"/>
    <s v="5975-60-V00-0469"/>
    <s v="EARTH PIT, CONCRETE, 6 X 12 X 12 INCHES"/>
    <n v="51874"/>
    <x v="23"/>
    <d v="2024-01-18T00:00:00"/>
    <s v="CLOSE"/>
    <n v="1"/>
    <s v="EA"/>
    <n v="4"/>
    <n v="60.72"/>
    <n v="242.88"/>
    <s v="20446"/>
    <s v="CLOSE"/>
    <d v="2024-01-22T00:00:00"/>
    <d v="2024-01-22T00:00:00"/>
    <s v="KW1-14376"/>
    <s v="6"/>
    <d v="2024-01-22T00:00:00"/>
    <s v="APPR"/>
    <d v="2024-01-28T00:00:00"/>
    <s v="Visakh, Ajith - No Export"/>
    <x v="0"/>
    <d v="2024-02-05T00:00:00"/>
    <x v="0"/>
    <d v="2024-01-31T00:00:00"/>
    <s v="4.00"/>
    <m/>
    <x v="1"/>
    <x v="1"/>
    <x v="3"/>
    <x v="1"/>
    <x v="1"/>
  </r>
  <r>
    <n v="44"/>
    <x v="15"/>
    <n v="30"/>
    <x v="32"/>
    <s v="Construct_x000a_Dividing Walls_x000a_Z5 TT523"/>
    <n v="8944832"/>
    <s v="5307-60-V00-0021"/>
    <s v="STUD, DRYWALL FRAME, U-CHANNEL, GALVANIZED STEEL, 3 X 1-1/4 INCHES X 12 FEET"/>
    <n v="51540"/>
    <x v="24"/>
    <d v="2024-01-10T00:00:00"/>
    <s v="CLOSE"/>
    <n v="4"/>
    <s v="EA"/>
    <n v="200"/>
    <n v="6.34"/>
    <n v="1268"/>
    <s v="20372"/>
    <s v="CLOSE"/>
    <d v="2024-01-25T00:00:00"/>
    <d v="2024-01-20T00:00:00"/>
    <s v="KW1-14437"/>
    <s v="13"/>
    <d v="2024-01-25T00:00:00"/>
    <s v="APPR"/>
    <d v="2024-01-25T00:00:00"/>
    <s v="Reghuraman, Karthik -Vectrus -GSD -No Export"/>
    <x v="9"/>
    <d v="2024-02-08T00:00:00"/>
    <x v="0"/>
    <d v="2024-02-01T00:00:00"/>
    <s v="200.00"/>
    <m/>
    <x v="1"/>
    <x v="1"/>
    <x v="3"/>
    <x v="1"/>
    <x v="1"/>
  </r>
  <r>
    <n v="44"/>
    <x v="15"/>
    <n v="30"/>
    <x v="32"/>
    <s v="Construct_x000a_Dividing Walls_x000a_Z5 TT523"/>
    <n v="8944832"/>
    <s v="5650-60-V01-0003"/>
    <s v="_x0009_C-STUD RUNNER, GALVANIZED STEEL, 0.0366 X 1 1/4 X 3 INCHES X 12 FEET_x0009_"/>
    <n v="51540"/>
    <x v="24"/>
    <d v="2024-01-10T00:00:00"/>
    <s v="CLOSE"/>
    <n v="3"/>
    <s v="EA"/>
    <n v="40"/>
    <n v="6.18"/>
    <n v="247.2"/>
    <s v="20372"/>
    <s v="CLOSE"/>
    <d v="2024-01-25T00:00:00"/>
    <d v="2024-01-20T00:00:00"/>
    <s v="KW1-14437"/>
    <s v="12"/>
    <d v="2024-01-25T00:00:00"/>
    <s v="APPR"/>
    <d v="2024-01-25T00:00:00"/>
    <s v="Reghuraman, Karthik -Vectrus -GSD -No Export"/>
    <x v="9"/>
    <d v="2024-02-08T00:00:00"/>
    <x v="0"/>
    <d v="2024-02-01T00:00:00"/>
    <s v="40.00"/>
    <m/>
    <x v="1"/>
    <x v="1"/>
    <x v="3"/>
    <x v="1"/>
    <x v="1"/>
  </r>
  <r>
    <n v="44"/>
    <x v="15"/>
    <n v="40"/>
    <x v="32"/>
    <s v="Construct_x000a_Dividing Walls_x000a_Z5 TT523"/>
    <n v="8944832"/>
    <s v="5305-05-V00-0025"/>
    <s v="SCREW, PHILLIPS, TRUSS HEAD, STAINLESS STEEL, 10 X 3/4 INCHES 100pc / bx"/>
    <n v="51576"/>
    <x v="24"/>
    <d v="2024-01-13T00:00:00"/>
    <s v="CLOSE"/>
    <n v="2"/>
    <s v="PG"/>
    <n v="25"/>
    <n v="12.99"/>
    <n v="324.75"/>
    <s v="20372"/>
    <s v="CLOSE"/>
    <d v="2024-01-25T00:00:00"/>
    <d v="2024-01-20T00:00:00"/>
    <s v="KW1-14437"/>
    <s v="15"/>
    <d v="2024-01-25T00:00:00"/>
    <s v="APPR"/>
    <d v="2024-01-25T00:00:00"/>
    <s v="Reghuraman, Karthik -Vectrus -GSD -No Export"/>
    <x v="9"/>
    <d v="2024-02-01T00:00:00"/>
    <x v="0"/>
    <d v="2024-01-30T00:00:00"/>
    <s v="25.00"/>
    <m/>
    <x v="1"/>
    <x v="1"/>
    <x v="3"/>
    <x v="1"/>
    <x v="1"/>
  </r>
  <r>
    <n v="44"/>
    <x v="15"/>
    <n v="30"/>
    <x v="32"/>
    <s v="Construct_x000a_Dividing Walls_x000a_Z5 TT523"/>
    <n v="8944832"/>
    <s v="5305-60-V00-0022"/>
    <s v="SCREW, PHILLIPS, TRUSS HEAD, STEEL, #10, 1-1/2 INCHES"/>
    <n v="51530"/>
    <x v="24"/>
    <d v="2024-01-10T00:00:00"/>
    <s v="CLOSE"/>
    <n v="2"/>
    <s v="PG"/>
    <n v="6"/>
    <n v="48.12"/>
    <n v="288.72000000000003"/>
    <s v="20333"/>
    <s v="CLOSE"/>
    <d v="2024-01-20T00:00:00"/>
    <d v="2024-01-16T00:00:00"/>
    <s v="KW1-14309"/>
    <s v="53"/>
    <d v="2024-01-19T00:00:00"/>
    <s v="APPR"/>
    <d v="2024-01-20T00:00:00"/>
    <s v="Reghuraman, Karthik -Vectrus -GSD -No Export"/>
    <x v="4"/>
    <d v="2024-01-26T00:00:00"/>
    <x v="0"/>
    <d v="2024-01-23T00:00:00"/>
    <s v="6.00"/>
    <m/>
    <x v="1"/>
    <x v="1"/>
    <x v="3"/>
    <x v="1"/>
    <x v="1"/>
  </r>
  <r>
    <n v="44"/>
    <x v="15"/>
    <n v="30"/>
    <x v="32"/>
    <s v="Construct_x000a_Dividing Walls_x000a_Z5 TT523"/>
    <n v="8944832"/>
    <s v="9520-60-V00-0044"/>
    <s v="L CHANNEL GALVANIZE  3MM X 1 1/2&quot; X 12'"/>
    <n v="51540"/>
    <x v="24"/>
    <d v="2024-01-10T00:00:00"/>
    <s v="CLOSE"/>
    <n v="2"/>
    <s v="EA"/>
    <n v="8"/>
    <n v="117"/>
    <n v="936"/>
    <s v="20372"/>
    <s v="CLOSE"/>
    <d v="2024-01-25T00:00:00"/>
    <d v="2024-01-20T00:00:00"/>
    <s v="KW1-14437"/>
    <s v="11"/>
    <d v="2024-01-25T00:00:00"/>
    <s v="APPR"/>
    <d v="2024-01-25T00:00:00"/>
    <s v="Reghuraman, Karthik -Vectrus -GSD -No Export"/>
    <x v="9"/>
    <d v="2024-02-01T00:00:00"/>
    <x v="0"/>
    <d v="2024-01-30T00:00:00"/>
    <s v="8.00"/>
    <m/>
    <x v="1"/>
    <x v="1"/>
    <x v="3"/>
    <x v="1"/>
    <x v="1"/>
  </r>
  <r>
    <n v="44"/>
    <x v="15"/>
    <n v="30"/>
    <x v="32"/>
    <s v="Construct_x000a_Dividing Walls_x000a_Z5 TT523"/>
    <n v="8944832"/>
    <s v="5640-60-V00-0048"/>
    <s v="DRYWALL SHEET, (GYPSUM BOARD), 4 X 8 FEET X 1/2 INCH"/>
    <n v="51533"/>
    <x v="24"/>
    <d v="2024-01-10T00:00:00"/>
    <s v="CLOSE"/>
    <n v="2"/>
    <s v="EA"/>
    <n v="80"/>
    <n v="19.309999999999999"/>
    <n v="1544.8"/>
    <s v="20333"/>
    <s v="CLOSE"/>
    <d v="2024-01-20T00:00:00"/>
    <d v="2024-01-16T00:00:00"/>
    <s v="KW1-14309"/>
    <s v="57"/>
    <d v="2024-01-19T00:00:00"/>
    <s v="APPR"/>
    <d v="2024-01-20T00:00:00"/>
    <s v="Reghuraman, Karthik -Vectrus -GSD -No Export"/>
    <x v="4"/>
    <d v="2024-01-26T00:00:00"/>
    <x v="0"/>
    <d v="2024-01-23T00:00:00"/>
    <s v="80.00"/>
    <m/>
    <x v="1"/>
    <x v="1"/>
    <x v="3"/>
    <x v="1"/>
    <x v="1"/>
  </r>
  <r>
    <n v="44"/>
    <x v="15"/>
    <n v="30"/>
    <x v="32"/>
    <s v="Construct_x000a_Dividing Walls_x000a_Z5 TT523"/>
    <n v="8944832"/>
    <s v="5305-60-V00-0157"/>
    <s v="SCREW, DRYWALL, BUGLE HEAD, PHILLIPS, COARSE THREAD, #7 X 1-3/8 INCHES 1000pc/box"/>
    <n v="51536"/>
    <x v="24"/>
    <d v="2024-01-13T00:00:00"/>
    <s v="CLOSE"/>
    <n v="8"/>
    <s v="BX"/>
    <n v="5"/>
    <n v="23.31"/>
    <n v="116.55"/>
    <s v="20370"/>
    <s v="CLOSE"/>
    <d v="2024-01-20T00:00:00"/>
    <d v="2024-01-18T00:00:00"/>
    <s v="KW1-14329"/>
    <s v="44"/>
    <d v="2024-01-20T00:00:00"/>
    <s v="APPR"/>
    <d v="2024-01-20T00:00:00"/>
    <s v="Reghuraman, Karthik -Vectrus -GSD -No Export"/>
    <x v="4"/>
    <d v="2024-01-27T00:00:00"/>
    <x v="0"/>
    <d v="2024-01-25T00:00:00"/>
    <s v="5.00"/>
    <m/>
    <x v="1"/>
    <x v="1"/>
    <x v="3"/>
    <x v="1"/>
    <x v="1"/>
  </r>
  <r>
    <n v="44"/>
    <x v="15"/>
    <n v="30"/>
    <x v="32"/>
    <s v="Construct_x000a_Dividing Walls_x000a_Z5 TT523"/>
    <n v="8944832"/>
    <s v="5640-60-V00-0044"/>
    <s v="TAPE, SELF ADHESIVE, DRYWALL JOINT, FIBERGLASS, 2 INCHES X 300 FEET"/>
    <n v="51539"/>
    <x v="24"/>
    <d v="2024-01-10T00:00:00"/>
    <s v="CLOSE"/>
    <n v="5"/>
    <s v="EA"/>
    <n v="2"/>
    <n v="18.5"/>
    <n v="37"/>
    <s v="20318"/>
    <s v="CLOSE"/>
    <d v="2024-01-22T00:00:00"/>
    <d v="2024-01-15T00:00:00"/>
    <s v="KW1-14372"/>
    <s v="14"/>
    <d v="2024-01-22T00:00:00"/>
    <s v="APPR"/>
    <d v="2024-01-22T00:00:00"/>
    <s v="Santhumayor, Santhosh - Vectrus - No Export"/>
    <x v="0"/>
    <d v="2024-02-10T00:00:00"/>
    <x v="0"/>
    <d v="2024-01-27T00:00:00"/>
    <s v="2.00"/>
    <m/>
    <x v="1"/>
    <x v="1"/>
    <x v="3"/>
    <x v="1"/>
    <x v="1"/>
  </r>
  <r>
    <n v="44"/>
    <x v="15"/>
    <n v="30"/>
    <x v="32"/>
    <s v="Construct_x000a_Dividing Walls_x000a_Z5 TT523"/>
    <n v="8944832"/>
    <s v="5640-60-V00-0051"/>
    <s v="JOINT COMPOUND, WALLBOARD, 28 KG"/>
    <n v="51533"/>
    <x v="24"/>
    <d v="2024-01-10T00:00:00"/>
    <s v="CLOSE"/>
    <n v="1"/>
    <s v="CN"/>
    <n v="4"/>
    <n v="37.299999999999997"/>
    <n v="149.19999999999999"/>
    <s v="20333"/>
    <s v="CLOSE"/>
    <d v="2024-01-20T00:00:00"/>
    <d v="2024-01-16T00:00:00"/>
    <s v="KW1-14309"/>
    <s v="56"/>
    <d v="2024-01-19T00:00:00"/>
    <s v="APPR"/>
    <d v="2024-01-20T00:00:00"/>
    <s v="Reghuraman, Karthik -Vectrus -GSD -No Export"/>
    <x v="4"/>
    <d v="2024-01-26T00:00:00"/>
    <x v="0"/>
    <d v="2024-01-23T00:00:00"/>
    <s v="4.00"/>
    <m/>
    <x v="1"/>
    <x v="1"/>
    <x v="3"/>
    <x v="1"/>
    <x v="1"/>
  </r>
  <r>
    <n v="44"/>
    <x v="15"/>
    <n v="30"/>
    <x v="32"/>
    <s v="Construct_x000a_Dividing Walls_x000a_Z5 TT523"/>
    <n v="8944832"/>
    <s v="7510-00-680-2395"/>
    <s v="TAPE, PRESSURE SENSITIVE ADHESIVE, PAPER, TAN, 2 INCHES X 60 YARDS"/>
    <n v="51536"/>
    <x v="24"/>
    <d v="2024-01-13T00:00:00"/>
    <s v="CLOSE"/>
    <n v="7"/>
    <s v="RO"/>
    <n v="2"/>
    <n v="12.99"/>
    <n v="25.98"/>
    <s v="20370"/>
    <s v="CLOSE"/>
    <d v="2024-01-20T00:00:00"/>
    <d v="2024-01-18T00:00:00"/>
    <s v="KW1-14329"/>
    <s v="43"/>
    <d v="2024-01-20T00:00:00"/>
    <s v="APPR"/>
    <d v="2024-01-20T00:00:00"/>
    <s v="Reghuraman, Karthik -Vectrus -GSD -No Export"/>
    <x v="4"/>
    <d v="2024-01-27T00:00:00"/>
    <x v="0"/>
    <d v="2024-01-25T00:00:00"/>
    <s v="2.00"/>
    <m/>
    <x v="1"/>
    <x v="1"/>
    <x v="3"/>
    <x v="1"/>
    <x v="1"/>
  </r>
  <r>
    <n v="44"/>
    <x v="15"/>
    <n v="30"/>
    <x v="32"/>
    <s v="Construct_x000a_Dividing Walls_x000a_Z5 TT523"/>
    <n v="8944832"/>
    <s v="5130-60-V00-0125"/>
    <s v="DISK, ABRASIVE, SANDING, HOOK AND LOOP, 220 GRIT, 8 HOLE, 5 INCHES-DUSTLESS HOOK AND LOOP SANDING DISC"/>
    <n v="51536"/>
    <x v="24"/>
    <d v="2024-01-13T00:00:00"/>
    <s v="CLOSE"/>
    <n v="6"/>
    <s v="PG"/>
    <n v="3"/>
    <n v="49.28"/>
    <n v="147.84"/>
    <s v="20370"/>
    <s v="CLOSE"/>
    <d v="2024-01-20T00:00:00"/>
    <d v="2024-01-18T00:00:00"/>
    <s v="KW1-14329"/>
    <s v="42"/>
    <d v="2024-01-20T00:00:00"/>
    <s v="APPR"/>
    <d v="2024-01-20T00:00:00"/>
    <s v="Reghuraman, Karthik -Vectrus -GSD -No Export"/>
    <x v="4"/>
    <d v="2024-01-27T00:00:00"/>
    <x v="0"/>
    <d v="2024-01-25T00:00:00"/>
    <s v="3.00"/>
    <m/>
    <x v="1"/>
    <x v="1"/>
    <x v="3"/>
    <x v="1"/>
    <x v="1"/>
  </r>
  <r>
    <n v="44"/>
    <x v="15"/>
    <n v="30"/>
    <x v="32"/>
    <s v="Construct_x000a_Dividing Walls_x000a_Z5 TT523"/>
    <n v="8944832"/>
    <s v="5680-60-V01-0002"/>
    <s v="CORNER BEAD, STAINLESS STEEL, 25 MM X2.5 METER"/>
    <n v="51536"/>
    <x v="24"/>
    <d v="2024-01-13T00:00:00"/>
    <s v="CLOSE"/>
    <n v="5"/>
    <s v="EA"/>
    <n v="10"/>
    <n v="109.89"/>
    <n v="1098.9000000000001"/>
    <s v="20370"/>
    <s v="CLOSE"/>
    <d v="2024-01-20T00:00:00"/>
    <d v="2024-01-18T00:00:00"/>
    <s v="KW1-14329"/>
    <s v="41"/>
    <d v="2024-01-20T00:00:00"/>
    <s v="APPR"/>
    <d v="2024-01-20T00:00:00"/>
    <s v="Reghuraman, Karthik -Vectrus -GSD -No Export"/>
    <x v="4"/>
    <d v="2024-02-15T00:00:00"/>
    <x v="0"/>
    <d v="2024-02-05T00:00:00"/>
    <s v="10.00"/>
    <m/>
    <x v="1"/>
    <x v="1"/>
    <x v="3"/>
    <x v="1"/>
    <x v="1"/>
  </r>
  <r>
    <n v="44"/>
    <x v="15"/>
    <n v="30"/>
    <x v="32"/>
    <s v="Construct_x000a_Dividing Walls_x000a_Z5 TT523"/>
    <n v="8944832"/>
    <s v="5350-60-V00-0007"/>
    <s v="PAPER, ABRASIVE (SANDPAPER), 120 GRIT, 9 X 11 INCHES"/>
    <n v="51536"/>
    <x v="24"/>
    <d v="2024-01-13T00:00:00"/>
    <s v="CLOSE"/>
    <n v="4"/>
    <s v="EA"/>
    <n v="20"/>
    <n v="4.33"/>
    <n v="86.6"/>
    <s v="20370"/>
    <s v="CLOSE"/>
    <d v="2024-01-20T00:00:00"/>
    <d v="2024-01-18T00:00:00"/>
    <s v="KW1-14329"/>
    <s v="40"/>
    <d v="2024-01-20T00:00:00"/>
    <s v="APPR"/>
    <d v="2024-01-20T00:00:00"/>
    <s v="Reghuraman, Karthik -Vectrus -GSD -No Export"/>
    <x v="4"/>
    <d v="2024-01-27T00:00:00"/>
    <x v="0"/>
    <d v="2024-01-25T00:00:00"/>
    <s v="20.00"/>
    <m/>
    <x v="1"/>
    <x v="1"/>
    <x v="3"/>
    <x v="1"/>
    <x v="1"/>
  </r>
  <r>
    <n v="44"/>
    <x v="15"/>
    <n v="40"/>
    <x v="32"/>
    <s v="Construct_x000a_Dividing Walls_x000a_Z5 TT523"/>
    <n v="8944832"/>
    <s v="8010-60-V00-0241"/>
    <s v="PRIMER, PAINT, LATEX, INTERIOR, WATERBASED, WHITE, 5 GALLON"/>
    <n v="51576"/>
    <x v="24"/>
    <d v="2024-01-13T00:00:00"/>
    <s v="CLOSE"/>
    <n v="1"/>
    <s v="CN"/>
    <n v="2"/>
    <n v="55.08"/>
    <n v="110.16"/>
    <s v="20372"/>
    <s v="CLOSE"/>
    <d v="2024-01-25T00:00:00"/>
    <d v="2024-01-20T00:00:00"/>
    <s v="KW1-14437"/>
    <s v="14"/>
    <d v="2024-01-25T00:00:00"/>
    <s v="APPR"/>
    <d v="2024-01-25T00:00:00"/>
    <s v="Reghuraman, Karthik -Vectrus -GSD -No Export"/>
    <x v="9"/>
    <d v="2024-02-08T00:00:00"/>
    <x v="0"/>
    <d v="2024-01-30T00:00:00"/>
    <s v="2.00"/>
    <m/>
    <x v="1"/>
    <x v="1"/>
    <x v="3"/>
    <x v="1"/>
    <x v="1"/>
  </r>
  <r>
    <n v="44"/>
    <x v="15"/>
    <n v="30"/>
    <x v="32"/>
    <s v="Construct_x000a_Dividing Walls_x000a_Z5 TT523"/>
    <n v="8944832"/>
    <s v="8010-60-V00-0130"/>
    <s v="PAINT, LATEX, MATT, WHITE, 1 GL (3.2 TO 3.6 LT)"/>
    <n v="51536"/>
    <x v="24"/>
    <d v="2024-01-13T00:00:00"/>
    <s v="CLOSE"/>
    <n v="3"/>
    <s v="CN"/>
    <n v="16"/>
    <n v="42.62"/>
    <n v="681.92"/>
    <s v="20370"/>
    <s v="CLOSE"/>
    <d v="2024-01-20T00:00:00"/>
    <d v="2024-01-18T00:00:00"/>
    <s v="KW1-14329"/>
    <s v="39"/>
    <d v="2024-01-20T00:00:00"/>
    <s v="APPR"/>
    <d v="2024-01-20T00:00:00"/>
    <s v="Reghuraman, Karthik -Vectrus -GSD -No Export"/>
    <x v="4"/>
    <d v="2024-01-27T00:00:00"/>
    <x v="0"/>
    <d v="2024-01-25T00:00:00"/>
    <s v="16.00"/>
    <m/>
    <x v="1"/>
    <x v="1"/>
    <x v="3"/>
    <x v="1"/>
    <x v="1"/>
  </r>
  <r>
    <n v="44"/>
    <x v="15"/>
    <n v="30"/>
    <x v="32"/>
    <s v="Construct_x000a_Dividing Walls_x000a_Z5 TT523"/>
    <n v="8944832"/>
    <s v="8020-01-421-6849"/>
    <s v="BRUSH, PAINT, CHISELED, 2 INCHES"/>
    <n v="51537"/>
    <x v="24"/>
    <d v="2024-01-10T00:00:00"/>
    <s v="CLOSE"/>
    <n v="1"/>
    <s v="EA"/>
    <n v="6"/>
    <n v="14.6"/>
    <n v="87.6"/>
    <s v="20326"/>
    <s v="CLOSE"/>
    <d v="2024-01-13T00:00:00"/>
    <s v=""/>
    <s v="KW1-14200"/>
    <s v="5"/>
    <d v="2024-01-13T00:00:00"/>
    <s v="APPR"/>
    <d v="2024-01-13T00:00:00"/>
    <s v="Santhumayor, Santhosh - Vectrus - No Export"/>
    <x v="7"/>
    <d v="2024-02-29T00:00:00"/>
    <x v="0"/>
    <d v="2024-01-17T00:00:00"/>
    <s v="6.00"/>
    <m/>
    <x v="1"/>
    <x v="1"/>
    <x v="3"/>
    <x v="1"/>
    <x v="1"/>
  </r>
  <r>
    <n v="44"/>
    <x v="15"/>
    <n v="30"/>
    <x v="32"/>
    <s v="Construct_x000a_Dividing Walls_x000a_Z5 TT523"/>
    <n v="8944832"/>
    <s v="8020-01-317-2800"/>
    <s v="ROLLER, PAINT, 3 INCHES"/>
    <n v="51539"/>
    <x v="24"/>
    <d v="2024-01-10T00:00:00"/>
    <s v="CLOSE"/>
    <n v="4"/>
    <s v="EA"/>
    <n v="8"/>
    <n v="12.4"/>
    <n v="99.2"/>
    <s v="20327"/>
    <s v="CLOSE"/>
    <d v="2024-01-13T00:00:00"/>
    <s v=""/>
    <s v="KW1-14201"/>
    <s v="17"/>
    <d v="2024-01-13T00:00:00"/>
    <s v="APPR"/>
    <d v="2024-01-13T00:00:00"/>
    <s v="Santhumayor, Santhosh - Vectrus - No Export"/>
    <x v="0"/>
    <d v="2024-01-25T00:00:00"/>
    <x v="0"/>
    <d v="2024-01-16T00:00:00"/>
    <s v="8.00"/>
    <m/>
    <x v="1"/>
    <x v="1"/>
    <x v="3"/>
    <x v="1"/>
    <x v="1"/>
  </r>
  <r>
    <n v="44"/>
    <x v="15"/>
    <n v="30"/>
    <x v="32"/>
    <s v="Construct_x000a_Dividing Walls_x000a_Z5 TT523"/>
    <n v="8944832"/>
    <s v="8020-00-753-4914"/>
    <s v="ROLLER, PAINT, POLYESTER, 7 INCHES"/>
    <n v="51539"/>
    <x v="24"/>
    <d v="2024-01-10T00:00:00"/>
    <s v="CLOSE"/>
    <n v="3"/>
    <s v="EA"/>
    <n v="12"/>
    <n v="13.99"/>
    <n v="167.88"/>
    <s v="20327"/>
    <s v="CLOSE"/>
    <d v="2024-01-13T00:00:00"/>
    <s v=""/>
    <s v="KW1-14201"/>
    <s v="16"/>
    <d v="2024-01-13T00:00:00"/>
    <s v="APPR"/>
    <d v="2024-01-13T00:00:00"/>
    <s v="Santhumayor, Santhosh - Vectrus - No Export"/>
    <x v="0"/>
    <d v="2024-01-25T00:00:00"/>
    <x v="0"/>
    <d v="2024-01-16T00:00:00"/>
    <s v="12.00"/>
    <m/>
    <x v="1"/>
    <x v="1"/>
    <x v="3"/>
    <x v="1"/>
    <x v="1"/>
  </r>
  <r>
    <n v="44"/>
    <x v="15"/>
    <n v="30"/>
    <x v="32"/>
    <s v="Construct_x000a_Dividing Walls_x000a_Z5 TT523"/>
    <n v="8944832"/>
    <s v="8020-00-753-4911"/>
    <s v="TRAY, PAINT ROLLER, METAL, 1 QUAR"/>
    <n v="51539"/>
    <x v="24"/>
    <d v="2024-01-10T00:00:00"/>
    <s v="CLOSE"/>
    <n v="2"/>
    <s v="EA"/>
    <n v="6"/>
    <n v="29.3"/>
    <n v="175.8"/>
    <s v="20327"/>
    <s v="CLOSE"/>
    <d v="2024-01-13T00:00:00"/>
    <s v=""/>
    <s v="KW1-14201"/>
    <s v="15"/>
    <d v="2024-01-13T00:00:00"/>
    <s v="APPR"/>
    <d v="2024-01-13T00:00:00"/>
    <s v="Santhumayor, Santhosh - Vectrus - No Export"/>
    <x v="0"/>
    <d v="2024-01-25T00:00:00"/>
    <x v="0"/>
    <d v="2024-01-16T00:00:00"/>
    <s v="6.00"/>
    <m/>
    <x v="1"/>
    <x v="1"/>
    <x v="3"/>
    <x v="1"/>
    <x v="1"/>
  </r>
  <r>
    <n v="44"/>
    <x v="15"/>
    <n v="30"/>
    <x v="32"/>
    <s v="Construct_x000a_Dividing Walls_x000a_Z5 TT523"/>
    <n v="8944832"/>
    <s v="8415-01-492-0179"/>
    <s v="GLOVES, DISPOSABLE, LATEX FREE, NITRILE, MEDIUM"/>
    <n v="51534"/>
    <x v="24"/>
    <d v="2024-01-10T00:00:00"/>
    <s v="CLOSE"/>
    <n v="3"/>
    <s v="BX"/>
    <n v="2"/>
    <n v="18.649999999999999"/>
    <n v="37.299999999999997"/>
    <s v="20326"/>
    <s v="CLOSE"/>
    <d v="2024-01-13T00:00:00"/>
    <s v=""/>
    <s v="KW1-14199"/>
    <s v="4"/>
    <d v="2024-01-13T00:00:00"/>
    <s v="APPR"/>
    <d v="2024-01-13T00:00:00"/>
    <s v="Santhumayor, Santhosh - Vectrus - No Export"/>
    <x v="11"/>
    <d v="2024-02-29T00:00:00"/>
    <x v="0"/>
    <d v="2024-01-17T00:00:00"/>
    <s v="2.00"/>
    <m/>
    <x v="1"/>
    <x v="1"/>
    <x v="3"/>
    <x v="1"/>
    <x v="1"/>
  </r>
  <r>
    <n v="44"/>
    <x v="15"/>
    <n v="30"/>
    <x v="32"/>
    <s v="Construct_x000a_Dividing Walls_x000a_Z5 TT523"/>
    <n v="8944832"/>
    <s v="5510-60-V00-0022"/>
    <s v="BOARD, MDF, INTERIOR, BROWN, 12 X 1220 X 2440 MM"/>
    <n v="51540"/>
    <x v="24"/>
    <d v="2024-01-10T00:00:00"/>
    <s v="CLOSE"/>
    <n v="1"/>
    <s v="EA"/>
    <n v="10"/>
    <n v="29.7"/>
    <n v="297"/>
    <s v="20372"/>
    <s v="CLOSE"/>
    <d v="2024-01-25T00:00:00"/>
    <d v="2024-01-20T00:00:00"/>
    <s v="KW1-14437"/>
    <s v="10"/>
    <d v="2024-01-25T00:00:00"/>
    <s v="APPR"/>
    <d v="2024-01-25T00:00:00"/>
    <s v="Reghuraman, Karthik -Vectrus -GSD -No Export"/>
    <x v="9"/>
    <d v="2024-02-01T00:00:00"/>
    <x v="0"/>
    <d v="2024-01-30T00:00:00"/>
    <s v="10.00"/>
    <m/>
    <x v="1"/>
    <x v="1"/>
    <x v="3"/>
    <x v="1"/>
    <x v="1"/>
  </r>
  <r>
    <n v="44"/>
    <x v="15"/>
    <n v="30"/>
    <x v="32"/>
    <s v="Construct_x000a_Dividing Walls_x000a_Z5 TT523"/>
    <n v="8944832"/>
    <s v="8010-60-V00-0050"/>
    <s v="PAINT, ENAMEL, GLOSS, DARK BROWN, 3.2 AND 3.6 LITER"/>
    <n v="51530"/>
    <x v="24"/>
    <d v="2024-01-10T00:00:00"/>
    <s v="CLOSE"/>
    <n v="1"/>
    <s v="CN"/>
    <n v="3"/>
    <n v="39.96"/>
    <n v="119.88"/>
    <s v="20333"/>
    <s v="CLOSE"/>
    <d v="2024-01-20T00:00:00"/>
    <d v="2024-01-16T00:00:00"/>
    <s v="KW1-14309"/>
    <s v="52"/>
    <d v="2024-01-19T00:00:00"/>
    <s v="APPR"/>
    <d v="2024-01-20T00:00:00"/>
    <s v="Reghuraman, Karthik -Vectrus -GSD -No Export"/>
    <x v="4"/>
    <d v="2024-01-26T00:00:00"/>
    <x v="0"/>
    <d v="2024-01-25T00:00:00"/>
    <s v="3.00"/>
    <m/>
    <x v="1"/>
    <x v="1"/>
    <x v="3"/>
    <x v="1"/>
    <x v="1"/>
  </r>
  <r>
    <n v="44"/>
    <x v="15"/>
    <n v="30"/>
    <x v="32"/>
    <s v="Construct_x000a_Dividing Walls_x000a_Z5 TT523"/>
    <n v="8944832"/>
    <s v="8010-60-V00-0146"/>
    <s v="PRIMER COATING, WOOD, WHITE, 5 GL"/>
    <n v="51535"/>
    <x v="24"/>
    <d v="2024-01-10T00:00:00"/>
    <s v="CLOSE"/>
    <n v="1"/>
    <s v="CN"/>
    <n v="1"/>
    <n v="123.21"/>
    <n v="123.21"/>
    <s v="20333"/>
    <s v="CLOSE"/>
    <d v="2024-01-20T00:00:00"/>
    <d v="2024-01-16T00:00:00"/>
    <s v="KW1-14309"/>
    <s v="58"/>
    <d v="2024-01-19T00:00:00"/>
    <s v="APPR"/>
    <d v="2024-01-20T00:00:00"/>
    <s v="Reghuraman, Karthik -Vectrus -GSD -No Export"/>
    <x v="4"/>
    <d v="2024-01-26T00:00:00"/>
    <x v="0"/>
    <d v="2024-01-28T00:00:00"/>
    <s v="1.00"/>
    <m/>
    <x v="1"/>
    <x v="1"/>
    <x v="3"/>
    <x v="1"/>
    <x v="1"/>
  </r>
  <r>
    <n v="44"/>
    <x v="15"/>
    <n v="30"/>
    <x v="32"/>
    <s v="Construct_x000a_Dividing Walls_x000a_Z5 TT523"/>
    <n v="8944832"/>
    <s v="8010-00-242-2089"/>
    <s v="THINNER, PAINT PRODUCTS, 1 GL"/>
    <n v="51539"/>
    <x v="24"/>
    <d v="2024-01-10T00:00:00"/>
    <s v="CLOSE"/>
    <n v="1"/>
    <s v="GL"/>
    <n v="2"/>
    <n v="228.7"/>
    <n v="457.4"/>
    <s v="20327"/>
    <s v="CLOSE"/>
    <d v="2024-01-13T00:00:00"/>
    <s v=""/>
    <s v="KW1-14201"/>
    <s v="14"/>
    <d v="2024-01-13T00:00:00"/>
    <s v="APPR"/>
    <d v="2024-01-13T00:00:00"/>
    <s v="Santhumayor, Santhosh - Vectrus - No Export"/>
    <x v="0"/>
    <d v="2024-01-25T00:00:00"/>
    <x v="0"/>
    <d v="2024-01-18T00:00:00"/>
    <s v="2.00"/>
    <m/>
    <x v="1"/>
    <x v="1"/>
    <x v="3"/>
    <x v="1"/>
    <x v="1"/>
  </r>
  <r>
    <n v="44"/>
    <x v="15"/>
    <n v="30"/>
    <x v="32"/>
    <s v="Construct_x000a_Dividing Walls_x000a_Z5 TT523"/>
    <n v="8944832"/>
    <s v="5340-00-116-2375"/>
    <s v="CLOSER, HYDRAULIC DOOR, LIGHT DUTY"/>
    <n v="51538"/>
    <x v="24"/>
    <d v="2024-01-10T00:00:00"/>
    <s v="CLOSE"/>
    <n v="4"/>
    <s v="EA"/>
    <n v="2"/>
    <n v="97"/>
    <n v="194"/>
    <s v="20333"/>
    <s v="CLOSE"/>
    <d v="2024-01-20T00:00:00"/>
    <d v="2024-01-16T00:00:00"/>
    <s v="KW1-14309"/>
    <s v="63"/>
    <d v="2024-01-19T00:00:00"/>
    <s v="APPR"/>
    <d v="2024-01-20T00:00:00"/>
    <s v="Reghuraman, Karthik -Vectrus -GSD -No Export"/>
    <x v="4"/>
    <d v="2024-01-26T00:00:00"/>
    <x v="0"/>
    <d v="2024-01-23T00:00:00"/>
    <s v="2.00"/>
    <m/>
    <x v="1"/>
    <x v="1"/>
    <x v="3"/>
    <x v="1"/>
    <x v="1"/>
  </r>
  <r>
    <n v="44"/>
    <x v="15"/>
    <n v="50"/>
    <x v="32"/>
    <s v="Construct_x000a_Dividing Walls_x000a_Z5 TT523"/>
    <n v="8944832"/>
    <s v="5340-09-V00-0029"/>
    <s v="DOOR CLOSER, MANUAL HYDRAULIC, HEAVY-DUTY INTERIOR AND EXTERIOR, DARK BRONZE"/>
    <n v="51577"/>
    <x v="24"/>
    <d v="2024-01-13T00:00:00"/>
    <s v="CLOSE"/>
    <n v="1"/>
    <s v="EA"/>
    <n v="1"/>
    <n v="125.66"/>
    <n v="125.66"/>
    <s v="20373"/>
    <s v="CLOSE"/>
    <d v="2024-01-23T00:00:00"/>
    <d v="2024-01-20T00:00:00"/>
    <s v="KW1-14389"/>
    <s v="1"/>
    <d v="2024-01-23T00:00:00"/>
    <s v="APPR"/>
    <d v="2024-01-23T00:00:00"/>
    <s v="Reghuraman, Karthik -Vectrus -GSD -No Export"/>
    <x v="5"/>
    <d v="2024-02-29T00:00:00"/>
    <x v="0"/>
    <d v="2024-02-07T00:00:00"/>
    <s v="1.00"/>
    <m/>
    <x v="1"/>
    <x v="1"/>
    <x v="3"/>
    <x v="1"/>
    <x v="1"/>
  </r>
  <r>
    <n v="44"/>
    <x v="15"/>
    <n v="30"/>
    <x v="32"/>
    <s v="Construct_x000a_Dividing Walls_x000a_Z5 TT523"/>
    <n v="8944832"/>
    <s v="5340-60-V00-0492"/>
    <s v="STOPPER, DOOR, DROP DOWN, METAL, 5&quot;"/>
    <n v="51531"/>
    <x v="24"/>
    <d v="2024-01-10T00:00:00"/>
    <s v="CLOSE"/>
    <n v="2"/>
    <s v="EA"/>
    <n v="3"/>
    <n v="12.1"/>
    <n v="36.299999999999997"/>
    <s v="20325"/>
    <s v="CLOSE"/>
    <d v="2024-01-13T00:00:00"/>
    <s v=""/>
    <s v="KW1-14197"/>
    <s v="30"/>
    <d v="2024-01-13T00:00:00"/>
    <s v="APPR"/>
    <d v="2024-01-13T00:00:00"/>
    <s v="Santhumayor, Santhosh - Vectrus - No Export"/>
    <x v="4"/>
    <d v="2024-01-25T00:00:00"/>
    <x v="0"/>
    <d v="2024-01-16T00:00:00"/>
    <s v="3.00"/>
    <m/>
    <x v="1"/>
    <x v="1"/>
    <x v="3"/>
    <x v="1"/>
    <x v="1"/>
  </r>
  <r>
    <n v="44"/>
    <x v="15"/>
    <n v="30"/>
    <x v="32"/>
    <s v="Construct_x000a_Dividing Walls_x000a_Z5 TT523"/>
    <n v="8944832"/>
    <s v="5340-60-V00-0141"/>
    <s v="DOORSTOP, FLOOR MOUNT, BRASS, 1-3/4 X 1-1/4 INCHES"/>
    <n v="51536"/>
    <x v="24"/>
    <d v="2024-01-13T00:00:00"/>
    <s v="CLOSE"/>
    <n v="2"/>
    <s v="EA"/>
    <n v="3"/>
    <n v="9.66"/>
    <n v="28.98"/>
    <s v="20370"/>
    <s v="CLOSE"/>
    <d v="2024-01-20T00:00:00"/>
    <d v="2024-01-18T00:00:00"/>
    <s v="KW1-14329"/>
    <s v="38"/>
    <d v="2024-01-20T00:00:00"/>
    <s v="APPR"/>
    <d v="2024-01-20T00:00:00"/>
    <s v="Reghuraman, Karthik -Vectrus -GSD -No Export"/>
    <x v="4"/>
    <d v="2024-01-27T00:00:00"/>
    <x v="0"/>
    <d v="2024-01-25T00:00:00"/>
    <s v="3.00"/>
    <m/>
    <x v="1"/>
    <x v="1"/>
    <x v="3"/>
    <x v="1"/>
    <x v="1"/>
  </r>
  <r>
    <n v="44"/>
    <x v="15"/>
    <n v="30"/>
    <x v="32"/>
    <s v="Construct_x000a_Dividing Walls_x000a_Z5 TT523"/>
    <n v="8944832"/>
    <s v="5640-60-V00-0035"/>
    <s v="WEATHER STRIP, DOOR, W/BRUSH, 2 X 36 INCHES"/>
    <n v="51534"/>
    <x v="24"/>
    <d v="2024-01-10T00:00:00"/>
    <s v="CLOSE"/>
    <n v="2"/>
    <s v="EA"/>
    <n v="3"/>
    <n v="30.47"/>
    <n v="91.41"/>
    <s v="20318"/>
    <s v="CLOSE"/>
    <d v="2024-01-22T00:00:00"/>
    <d v="2024-01-15T00:00:00"/>
    <s v="KW1-14372"/>
    <s v="12"/>
    <d v="2024-01-22T00:00:00"/>
    <s v="APPR"/>
    <d v="2024-01-22T00:00:00"/>
    <s v="Santhumayor, Santhosh - Vectrus - No Export"/>
    <x v="0"/>
    <d v="2024-02-10T00:00:00"/>
    <x v="0"/>
    <d v="2024-01-25T00:00:00"/>
    <s v="3.00"/>
    <m/>
    <x v="1"/>
    <x v="1"/>
    <x v="3"/>
    <x v="1"/>
    <x v="1"/>
  </r>
  <r>
    <n v="44"/>
    <x v="15"/>
    <n v="30"/>
    <x v="32"/>
    <s v="Construct_x000a_Dividing Walls_x000a_Z5 TT523"/>
    <n v="8944832"/>
    <s v="8030-09-V01-0003"/>
    <s v="SEALING COMPOUND, CAULK, ACRYLIC, WHITE, 5.5 OZ"/>
    <n v="51535"/>
    <x v="24"/>
    <d v="2024-01-10T00:00:00"/>
    <s v="CLOSE"/>
    <n v="2"/>
    <s v="EA"/>
    <n v="4"/>
    <n v="16.98"/>
    <n v="67.92"/>
    <s v="20333"/>
    <s v="CLOSE"/>
    <d v="2024-01-20T00:00:00"/>
    <d v="2024-01-16T00:00:00"/>
    <s v="KW1-14309"/>
    <s v="59"/>
    <d v="2024-01-19T00:00:00"/>
    <s v="APPR"/>
    <d v="2024-01-20T00:00:00"/>
    <s v="Reghuraman, Karthik -Vectrus -GSD -No Export"/>
    <x v="4"/>
    <d v="2024-02-20T00:00:00"/>
    <x v="0"/>
    <d v="2024-02-20T00:00:00"/>
    <s v="4.00"/>
    <m/>
    <x v="1"/>
    <x v="1"/>
    <x v="3"/>
    <x v="1"/>
    <x v="1"/>
  </r>
  <r>
    <n v="44"/>
    <x v="15"/>
    <n v="30"/>
    <x v="32"/>
    <s v="Construct_x000a_Dividing Walls_x000a_Z5 TT523"/>
    <n v="8944832"/>
    <s v="5510-01-433-1244"/>
    <s v="LUMBER, SOFTWOOD, 2 X 4 INCHES X 16 FEET"/>
    <n v="51538"/>
    <x v="24"/>
    <d v="2024-01-10T00:00:00"/>
    <s v="CLOSE"/>
    <n v="3"/>
    <s v="EA"/>
    <n v="6"/>
    <n v="30.8"/>
    <n v="184.8"/>
    <s v="20333"/>
    <s v="CLOSE"/>
    <d v="2024-01-20T00:00:00"/>
    <d v="2024-01-16T00:00:00"/>
    <s v="KW1-14309"/>
    <s v="62"/>
    <d v="2024-01-19T00:00:00"/>
    <s v="APPR"/>
    <d v="2024-01-20T00:00:00"/>
    <s v="Reghuraman, Karthik -Vectrus -GSD -No Export"/>
    <x v="4"/>
    <d v="2024-01-26T00:00:00"/>
    <x v="0"/>
    <d v="2024-01-30T00:00:00"/>
    <s v="6.00"/>
    <m/>
    <x v="1"/>
    <x v="1"/>
    <x v="3"/>
    <x v="1"/>
    <x v="1"/>
  </r>
  <r>
    <n v="44"/>
    <x v="15"/>
    <n v="30"/>
    <x v="32"/>
    <s v="Construct_x000a_Dividing Walls_x000a_Z5 TT523"/>
    <n v="8944832"/>
    <s v="8030-60-V00-0050"/>
    <s v="PUTTY, WOOD FILLER, MEDIUM OAK, 250 ML"/>
    <n v="51531"/>
    <x v="24"/>
    <d v="2024-01-10T00:00:00"/>
    <s v="CLOSE"/>
    <n v="1"/>
    <s v="CN"/>
    <n v="2"/>
    <n v="68.27"/>
    <n v="136.54"/>
    <s v="20327"/>
    <s v="CLOSE"/>
    <d v="2024-01-13T00:00:00"/>
    <s v=""/>
    <s v="KW1-14201"/>
    <s v="13"/>
    <d v="2024-01-13T00:00:00"/>
    <s v="APPR"/>
    <d v="2024-01-13T00:00:00"/>
    <s v="Santhumayor, Santhosh - Vectrus - No Export"/>
    <x v="0"/>
    <d v="2024-02-29T00:00:00"/>
    <x v="0"/>
    <d v="2024-01-21T00:00:00"/>
    <s v="2.00"/>
    <m/>
    <x v="1"/>
    <x v="1"/>
    <x v="3"/>
    <x v="1"/>
    <x v="1"/>
  </r>
  <r>
    <n v="44"/>
    <x v="15"/>
    <n v="30"/>
    <x v="32"/>
    <s v="Construct_x000a_Dividing Walls_x000a_Z5 TT523"/>
    <n v="8944832"/>
    <s v="5130-60-V00-0134"/>
    <s v="BIT, SCREWDRIVER, (POWER BIT), PHILLIPS, STEEL, #2 X 2 INCHES"/>
    <n v="51532"/>
    <x v="24"/>
    <d v="2024-01-10T00:00:00"/>
    <s v="CLOSE"/>
    <n v="2"/>
    <s v="PG"/>
    <n v="1"/>
    <n v="14.99"/>
    <n v="14.99"/>
    <s v="20333"/>
    <s v="CLOSE"/>
    <d v="2024-01-20T00:00:00"/>
    <d v="2024-01-16T00:00:00"/>
    <s v="KW1-14309"/>
    <s v="55"/>
    <d v="2024-01-19T00:00:00"/>
    <s v="APPR"/>
    <d v="2024-01-20T00:00:00"/>
    <s v="Reghuraman, Karthik -Vectrus -GSD -No Export"/>
    <x v="4"/>
    <d v="2024-01-26T00:00:00"/>
    <x v="0"/>
    <d v="2024-01-23T00:00:00"/>
    <s v="1.00"/>
    <m/>
    <x v="1"/>
    <x v="1"/>
    <x v="3"/>
    <x v="1"/>
    <x v="1"/>
  </r>
  <r>
    <n v="44"/>
    <x v="15"/>
    <n v="40"/>
    <x v="32"/>
    <s v="Construct_x000a_Dividing Walls_x000a_Z5 TT523"/>
    <n v="8944832"/>
    <s v="5130-60-V00-0123"/>
    <s v="CUTTING WHEEL, METAL, ALUMINUM OXIDE, 4X0.05X5/8 INCHES"/>
    <n v="51574"/>
    <x v="24"/>
    <d v="2024-01-13T00:00:00"/>
    <s v="CLOSE"/>
    <n v="1"/>
    <s v="EA"/>
    <n v="6"/>
    <n v="14.99"/>
    <n v="89.94"/>
    <s v=""/>
    <s v=""/>
    <s v=""/>
    <s v=""/>
    <s v="KW1-14446"/>
    <s v="12"/>
    <d v="2024-01-25T00:00:00"/>
    <s v="APPR"/>
    <d v="2024-01-25T00:00:00"/>
    <s v="Reghuraman, Karthik -Vectrus -GSD -No Export"/>
    <x v="4"/>
    <d v="2024-02-08T00:00:00"/>
    <x v="0"/>
    <d v="2024-01-30T00:00:00"/>
    <s v="6.00"/>
    <m/>
    <x v="1"/>
    <x v="1"/>
    <x v="3"/>
    <x v="1"/>
    <x v="1"/>
  </r>
  <r>
    <n v="44"/>
    <x v="15"/>
    <n v="30"/>
    <x v="32"/>
    <s v="Construct_x000a_Dividing Walls_x000a_Z5 TT523"/>
    <n v="8944832"/>
    <s v="8020-60-V00-0017"/>
    <s v="EXTENSION POLE, PAINT ROLLER, ALUMINUM, YELLOW, 2 - 4 FEET"/>
    <n v="51536"/>
    <x v="24"/>
    <d v="2024-01-13T00:00:00"/>
    <s v="CLOSE"/>
    <n v="1"/>
    <s v="EA"/>
    <n v="2"/>
    <n v="43.29"/>
    <n v="86.58"/>
    <s v="20370"/>
    <s v="CLOSE"/>
    <d v="2024-01-20T00:00:00"/>
    <d v="2024-01-18T00:00:00"/>
    <s v="KW1-14329"/>
    <s v="37"/>
    <d v="2024-01-20T00:00:00"/>
    <s v="APPR"/>
    <d v="2024-01-20T00:00:00"/>
    <s v="Reghuraman, Karthik -Vectrus -GSD -No Export"/>
    <x v="4"/>
    <d v="2024-02-29T00:00:00"/>
    <x v="0"/>
    <d v="2024-02-11T00:00:00"/>
    <s v="2.00"/>
    <m/>
    <x v="1"/>
    <x v="1"/>
    <x v="3"/>
    <x v="1"/>
    <x v="1"/>
  </r>
  <r>
    <n v="44"/>
    <x v="15"/>
    <n v="40"/>
    <x v="32"/>
    <s v="Construct_x000a_Dividing Walls_x000a_Z5 TT523"/>
    <n v="8944832"/>
    <s v="5120-60-V00-0418"/>
    <s v="EXTENSION POLE, FIBER GLASS, 4 – 8 FT"/>
    <n v="51575"/>
    <x v="24"/>
    <d v="2024-01-13T00:00:00"/>
    <s v="CLOSE"/>
    <n v="1"/>
    <s v="EA"/>
    <n v="2"/>
    <n v="37.46"/>
    <n v="74.92"/>
    <s v=""/>
    <s v=""/>
    <s v=""/>
    <s v=""/>
    <s v="KW1-14446"/>
    <s v="13"/>
    <d v="2024-01-25T00:00:00"/>
    <s v="APPR"/>
    <d v="2024-01-25T00:00:00"/>
    <s v="Reghuraman, Karthik -Vectrus -GSD -No Export"/>
    <x v="4"/>
    <d v="2024-02-08T00:00:00"/>
    <x v="0"/>
    <d v="2024-01-30T00:00:00"/>
    <s v="2.00"/>
    <m/>
    <x v="1"/>
    <x v="1"/>
    <x v="3"/>
    <x v="1"/>
    <x v="1"/>
  </r>
  <r>
    <n v="44"/>
    <x v="15"/>
    <n v="30"/>
    <x v="32"/>
    <s v="Construct_x000a_Dividing Walls_x000a_Z5 TT523"/>
    <n v="8944832"/>
    <s v="5120-60-V00-0267"/>
    <s v="KNIFE, PUTTY, STAINLESS STEEL, BLACK/BLUE, 5 INCHES"/>
    <n v="51534"/>
    <x v="24"/>
    <d v="2024-01-10T00:00:00"/>
    <s v="CLOSE"/>
    <n v="1"/>
    <s v="EA"/>
    <n v="5"/>
    <n v="16.48"/>
    <n v="82.4"/>
    <s v="20318"/>
    <s v="CLOSE"/>
    <d v="2024-01-22T00:00:00"/>
    <d v="2024-01-15T00:00:00"/>
    <s v="KW1-14372"/>
    <s v="15"/>
    <d v="2024-01-22T00:00:00"/>
    <s v="APPR"/>
    <d v="2024-01-22T00:00:00"/>
    <s v="Santhumayor, Santhosh - Vectrus - No Export"/>
    <x v="0"/>
    <d v="2024-02-10T00:00:00"/>
    <x v="0"/>
    <d v="2024-02-03T00:00:00"/>
    <s v="5.00"/>
    <m/>
    <x v="1"/>
    <x v="1"/>
    <x v="3"/>
    <x v="1"/>
    <x v="1"/>
  </r>
  <r>
    <n v="44"/>
    <x v="15"/>
    <n v="30"/>
    <x v="32"/>
    <s v="Construct_x000a_Dividing Walls_x000a_Z5 TT523"/>
    <n v="8944832"/>
    <s v="5110-60-V00-0077"/>
    <s v="KNIFE, PUTTY, 3 INCHES"/>
    <n v="51538"/>
    <x v="24"/>
    <d v="2024-01-10T00:00:00"/>
    <s v="CLOSE"/>
    <n v="2"/>
    <s v="EA"/>
    <n v="5"/>
    <n v="11.5"/>
    <n v="57.5"/>
    <s v="20333"/>
    <s v="CLOSE"/>
    <d v="2024-01-20T00:00:00"/>
    <d v="2024-01-16T00:00:00"/>
    <s v="KW1-14309"/>
    <s v="61"/>
    <d v="2024-01-19T00:00:00"/>
    <s v="APPR"/>
    <d v="2024-01-20T00:00:00"/>
    <s v="Reghuraman, Karthik -Vectrus -GSD -No Export"/>
    <x v="4"/>
    <d v="2024-01-26T00:00:00"/>
    <x v="0"/>
    <d v="2024-01-23T00:00:00"/>
    <s v="5.00"/>
    <m/>
    <x v="1"/>
    <x v="1"/>
    <x v="3"/>
    <x v="1"/>
    <x v="1"/>
  </r>
  <r>
    <n v="44"/>
    <x v="15"/>
    <n v="30"/>
    <x v="32"/>
    <s v="Construct_x000a_Dividing Walls_x000a_Z5 TT523"/>
    <n v="8944832"/>
    <s v="5210-60-V00-0005"/>
    <s v="TAPE, MEASURING, STEEL, 26 FEET"/>
    <n v="51532"/>
    <x v="24"/>
    <d v="2024-01-10T00:00:00"/>
    <s v="CLOSE"/>
    <n v="1"/>
    <s v="EA"/>
    <n v="3"/>
    <n v="36.630000000000003"/>
    <n v="109.89"/>
    <s v="20333"/>
    <s v="CLOSE"/>
    <d v="2024-01-20T00:00:00"/>
    <d v="2024-01-16T00:00:00"/>
    <s v="KW1-14309"/>
    <s v="54"/>
    <d v="2024-01-19T00:00:00"/>
    <s v="APPR"/>
    <d v="2024-01-20T00:00:00"/>
    <s v="Reghuraman, Karthik -Vectrus -GSD -No Export"/>
    <x v="4"/>
    <d v="2024-01-26T00:00:00"/>
    <x v="0"/>
    <d v="2024-01-23T00:00:00"/>
    <s v="3.00"/>
    <m/>
    <x v="1"/>
    <x v="1"/>
    <x v="3"/>
    <x v="1"/>
    <x v="1"/>
  </r>
  <r>
    <n v="44"/>
    <x v="15"/>
    <n v="30"/>
    <x v="32"/>
    <s v="Construct_x000a_Dividing Walls_x000a_Z5 TT523"/>
    <n v="8944832"/>
    <s v="5110-00-892-5071"/>
    <s v="KNIFE, CRAFTSMAN'S, RETRACTABLE BLADE"/>
    <n v="51538"/>
    <x v="24"/>
    <d v="2024-01-10T00:00:00"/>
    <s v="CLOSE"/>
    <n v="1"/>
    <s v="EA"/>
    <n v="3"/>
    <n v="19.3"/>
    <n v="57.9"/>
    <s v="20333"/>
    <s v="CLOSE"/>
    <d v="2024-01-20T00:00:00"/>
    <d v="2024-01-16T00:00:00"/>
    <s v="KW1-14309"/>
    <s v="60"/>
    <d v="2024-01-19T00:00:00"/>
    <s v="APPR"/>
    <d v="2024-01-20T00:00:00"/>
    <s v="Reghuraman, Karthik -Vectrus -GSD -No Export"/>
    <x v="4"/>
    <d v="2024-01-26T00:00:00"/>
    <x v="0"/>
    <d v="2024-01-23T00:00:00"/>
    <s v="3.00"/>
    <m/>
    <x v="1"/>
    <x v="1"/>
    <x v="3"/>
    <x v="1"/>
    <x v="1"/>
  </r>
  <r>
    <n v="45"/>
    <x v="16"/>
    <m/>
    <x v="33"/>
    <s v="Repair Runway_x000a_Holes"/>
    <n v="7894966"/>
    <s v="5610-60-V00-0029"/>
    <s v="ASPHALT, COLD PATCH, READY TO USE, 50 LBS"/>
    <m/>
    <x v="13"/>
    <s v=""/>
    <s v=""/>
    <s v=""/>
    <s v="BG"/>
    <n v="90"/>
    <s v=""/>
    <s v=""/>
    <s v=""/>
    <s v=""/>
    <s v=""/>
    <s v=""/>
    <s v=""/>
    <s v=""/>
    <s v=""/>
    <s v=""/>
    <s v=""/>
    <s v=""/>
    <x v="2"/>
    <s v=""/>
    <x v="1"/>
    <s v=""/>
    <s v=""/>
    <s v="Allready received "/>
    <x v="1"/>
    <x v="1"/>
    <x v="3"/>
    <x v="1"/>
    <x v="1"/>
  </r>
  <r>
    <n v="45"/>
    <x v="16"/>
    <n v="50"/>
    <x v="33"/>
    <s v="Repair Runway_x000a_Holes"/>
    <n v="7894966"/>
    <s v="8010-60-V00-0244"/>
    <s v="PRIMER, SOLVENT BASED, BITUMEN, BLACK, 20 LITERS"/>
    <n v="51809"/>
    <x v="25"/>
    <d v="2024-01-17T00:00:00"/>
    <s v="CLOSE"/>
    <n v="4"/>
    <s v="CN"/>
    <n v="3"/>
    <n v="81.3"/>
    <n v="243.9"/>
    <s v="20429"/>
    <s v="CLOSE"/>
    <d v="2024-01-24T00:00:00"/>
    <d v="2024-01-23T00:00:00"/>
    <s v="KW1-14393"/>
    <s v="6"/>
    <d v="2024-01-23T00:00:00"/>
    <s v="APPR"/>
    <d v="2024-01-23T00:00:00"/>
    <s v="Reghuraman, Karthik -Vectrus -GSD -No Export"/>
    <x v="12"/>
    <d v="2024-02-20T00:00:00"/>
    <x v="0"/>
    <d v="2024-02-12T00:00:00"/>
    <s v="3.00"/>
    <m/>
    <x v="1"/>
    <x v="1"/>
    <x v="3"/>
    <x v="1"/>
    <x v="1"/>
  </r>
  <r>
    <n v="45"/>
    <x v="16"/>
    <m/>
    <x v="33"/>
    <s v="Repair Runway_x000a_Holes"/>
    <n v="7894966"/>
    <s v="5610-60-V00-0010"/>
    <s v="GATCH AND GRAVEL, MIXED, CUBIC METER"/>
    <m/>
    <x v="13"/>
    <s v=""/>
    <s v=""/>
    <s v=""/>
    <s v="CZ"/>
    <n v="4"/>
    <s v=""/>
    <s v=""/>
    <s v=""/>
    <s v=""/>
    <s v=""/>
    <s v=""/>
    <s v=""/>
    <s v=""/>
    <s v=""/>
    <s v=""/>
    <s v=""/>
    <s v=""/>
    <x v="2"/>
    <s v=""/>
    <x v="1"/>
    <s v=""/>
    <s v=""/>
    <s v="Allready received "/>
    <x v="1"/>
    <x v="1"/>
    <x v="3"/>
    <x v="1"/>
    <x v="1"/>
  </r>
  <r>
    <n v="45"/>
    <x v="16"/>
    <n v="50"/>
    <x v="33"/>
    <s v="Repair Runway_x000a_Holes"/>
    <n v="7894966"/>
    <s v="7920-00-292-2365"/>
    <s v="BROOM, PUSH, W/O HANDLE, 3 X 2-1/2 X 14 INCHES"/>
    <n v="51809"/>
    <x v="25"/>
    <d v="2024-01-17T00:00:00"/>
    <s v="CLOSE"/>
    <n v="3"/>
    <s v="EA"/>
    <n v="2"/>
    <n v="22.02"/>
    <n v="44.04"/>
    <s v="20429"/>
    <s v="CLOSE"/>
    <d v="2024-01-24T00:00:00"/>
    <d v="2024-01-23T00:00:00"/>
    <s v="KW1-14393"/>
    <s v="5"/>
    <d v="2024-01-23T00:00:00"/>
    <s v="APPR"/>
    <d v="2024-01-23T00:00:00"/>
    <s v="Reghuraman, Karthik -Vectrus -GSD -No Export"/>
    <x v="12"/>
    <d v="2024-01-30T00:00:00"/>
    <x v="0"/>
    <d v="2024-01-28T00:00:00"/>
    <s v="2.00"/>
    <m/>
    <x v="1"/>
    <x v="1"/>
    <x v="3"/>
    <x v="1"/>
    <x v="1"/>
  </r>
  <r>
    <n v="45"/>
    <x v="16"/>
    <n v="50"/>
    <x v="33"/>
    <s v="Repair Runway_x000a_Holes"/>
    <n v="7894966"/>
    <s v="5130-05-V00-0043"/>
    <s v="BLADE, CIRCULAR SAW, ASPHALT CUTTING, WET/DRY, DIAMOND, 5460 RPM, 14 X 0.125 INCHES"/>
    <n v="51809"/>
    <x v="25"/>
    <d v="2024-01-17T00:00:00"/>
    <s v="CLOSE"/>
    <n v="2"/>
    <s v="EA"/>
    <n v="1"/>
    <n v="291.68"/>
    <n v="291.68"/>
    <s v="20429"/>
    <s v="CLOSE"/>
    <d v="2024-01-24T00:00:00"/>
    <d v="2024-01-23T00:00:00"/>
    <s v="KW1-14393"/>
    <s v="4"/>
    <d v="2024-01-23T00:00:00"/>
    <s v="APPR"/>
    <d v="2024-01-23T00:00:00"/>
    <s v="Reghuraman, Karthik -Vectrus -GSD -No Export"/>
    <x v="12"/>
    <d v="2024-02-29T00:00:00"/>
    <x v="0"/>
    <d v="2024-02-18T00:00:00"/>
    <s v="1.00"/>
    <m/>
    <x v="1"/>
    <x v="1"/>
    <x v="3"/>
    <x v="1"/>
    <x v="1"/>
  </r>
  <r>
    <n v="45"/>
    <x v="16"/>
    <n v="50"/>
    <x v="33"/>
    <s v="Repair Runway_x000a_Holes"/>
    <n v="7894966"/>
    <s v="7920-05-V00-0019"/>
    <s v="SQUEEGEE, ASPHALT, NEOPRENE BLADE, 60 X 36 INCHES"/>
    <n v="51809"/>
    <x v="25"/>
    <d v="2024-01-17T00:00:00"/>
    <s v="CLOSE"/>
    <n v="1"/>
    <s v="EA"/>
    <n v="1"/>
    <n v="52.38"/>
    <n v="52.38"/>
    <s v="20429"/>
    <s v="CLOSE"/>
    <d v="2024-01-24T00:00:00"/>
    <d v="2024-01-23T00:00:00"/>
    <s v="KW1-14393"/>
    <s v="3"/>
    <d v="2024-01-23T00:00:00"/>
    <s v="APPR"/>
    <d v="2024-01-23T00:00:00"/>
    <s v="Reghuraman, Karthik -Vectrus -GSD -No Export"/>
    <x v="12"/>
    <d v="2024-02-29T00:00:00"/>
    <x v="0"/>
    <d v="2024-02-05T00:00:00"/>
    <s v="1.00"/>
    <m/>
    <x v="1"/>
    <x v="1"/>
    <x v="3"/>
    <x v="1"/>
    <x v="1"/>
  </r>
  <r>
    <n v="46"/>
    <x v="17"/>
    <n v="30"/>
    <x v="34"/>
    <s v="SUNSHADE FRAME AND CANVAS NEED TO REPAIRS"/>
    <n v="8293539"/>
    <s v="8010-60-V00-0095"/>
    <s v="PRIMER, COATING, RED OXIDE, LIQUID, 3.78 TO 4 LITERS"/>
    <n v="51598"/>
    <x v="26"/>
    <d v="2024-01-13T00:00:00"/>
    <s v="CAN"/>
    <n v="1"/>
    <s v="CN"/>
    <n v="5"/>
    <n v="25.71"/>
    <n v="128.55000000000001"/>
    <s v=""/>
    <s v=""/>
    <s v=""/>
    <s v=""/>
    <s v=""/>
    <s v=""/>
    <s v=""/>
    <s v=""/>
    <s v=""/>
    <s v=""/>
    <x v="2"/>
    <s v=""/>
    <x v="1"/>
    <s v=""/>
    <s v=""/>
    <s v="Cancelled "/>
    <x v="1"/>
    <x v="1"/>
    <x v="3"/>
    <x v="1"/>
    <x v="1"/>
  </r>
  <r>
    <n v="46"/>
    <x v="17"/>
    <n v="30"/>
    <x v="34"/>
    <s v="SUNSHADE FRAME AND CANVAS NEED TO REPAIRS"/>
    <n v="8293539"/>
    <s v="_x000a_8010-60-V00-0028"/>
    <s v="PAINT, ENAMEL, GLOSS, DESERT SAND, 3.6 LITER "/>
    <n v="51604"/>
    <x v="26"/>
    <s v=""/>
    <s v="APPR"/>
    <n v="3"/>
    <s v="CN"/>
    <n v="5"/>
    <s v=""/>
    <s v=""/>
    <s v=""/>
    <s v=""/>
    <s v=""/>
    <s v=""/>
    <s v=""/>
    <s v=""/>
    <s v=""/>
    <s v=""/>
    <s v=""/>
    <s v=""/>
    <x v="2"/>
    <s v=""/>
    <x v="1"/>
    <s v=""/>
    <s v=""/>
    <s v="Cancelled "/>
    <x v="1"/>
    <x v="1"/>
    <x v="3"/>
    <x v="1"/>
    <x v="1"/>
  </r>
  <r>
    <n v="46"/>
    <x v="17"/>
    <n v="30"/>
    <x v="34"/>
    <s v="SUNSHADE FRAME AND CANVAS NEED TO REPAIRS"/>
    <n v="8293539"/>
    <s v="5345-60-V00-0019"/>
    <s v="DISK, FLAP, ABRASIVE, 60 GRIT, ZIRCONIA, 4-1/2 X 7/8 INCHES"/>
    <n v="51603"/>
    <x v="26"/>
    <d v="2024-01-13T00:00:00"/>
    <s v="CAN"/>
    <n v="2"/>
    <s v="EA"/>
    <n v="8"/>
    <n v="12.99"/>
    <n v="103.92"/>
    <s v=""/>
    <s v=""/>
    <s v=""/>
    <s v=""/>
    <s v=""/>
    <s v=""/>
    <s v=""/>
    <s v=""/>
    <s v=""/>
    <s v=""/>
    <x v="2"/>
    <s v=""/>
    <x v="1"/>
    <s v=""/>
    <s v=""/>
    <s v="Cancelled "/>
    <x v="1"/>
    <x v="1"/>
    <x v="3"/>
    <x v="1"/>
    <x v="1"/>
  </r>
  <r>
    <n v="46"/>
    <x v="17"/>
    <n v="30"/>
    <x v="34"/>
    <s v="SUNSHADE FRAME AND CANVAS NEED TO REPAIRS"/>
    <n v="8293539"/>
    <s v="8020-00-753-4911"/>
    <s v="TRAY, PAINT ROLLER, METAL, 1 QUART"/>
    <n v="51604"/>
    <x v="26"/>
    <d v="2024-01-13T00:00:00"/>
    <s v="CLOSE"/>
    <n v="2"/>
    <s v="EA"/>
    <n v="5"/>
    <n v="29.3"/>
    <n v="146.5"/>
    <s v="20340"/>
    <s v="CLOSE"/>
    <d v="2024-01-14T00:00:00"/>
    <s v=""/>
    <s v="KW1-14226"/>
    <s v="2"/>
    <d v="2024-01-14T00:00:00"/>
    <s v="APPR"/>
    <d v="2024-01-14T00:00:00"/>
    <s v="Santhumayor, Santhosh - Vectrus - No Export"/>
    <x v="0"/>
    <d v="2024-01-31T00:00:00"/>
    <x v="1"/>
    <s v=""/>
    <s v=""/>
    <s v="Cancelled "/>
    <x v="1"/>
    <x v="1"/>
    <x v="3"/>
    <x v="1"/>
    <x v="1"/>
  </r>
  <r>
    <n v="46"/>
    <x v="17"/>
    <n v="30"/>
    <x v="34"/>
    <s v="SUNSHADE FRAME AND CANVAS NEED TO REPAIRS"/>
    <n v="8293539"/>
    <s v="8020-01-317-2800"/>
    <s v="ROLLER, PAINT, 3 INCHES"/>
    <n v="51604"/>
    <x v="26"/>
    <d v="2024-01-13T00:00:00"/>
    <s v="CLOSE"/>
    <n v="1"/>
    <s v="EA"/>
    <n v="10"/>
    <n v="12.4"/>
    <n v="124"/>
    <s v="20340"/>
    <s v="CLOSE"/>
    <d v="2024-01-14T00:00:00"/>
    <s v=""/>
    <s v="KW1-14226"/>
    <s v="1"/>
    <d v="2024-01-14T00:00:00"/>
    <s v="APPR"/>
    <d v="2024-01-14T00:00:00"/>
    <s v="Santhumayor, Santhosh - Vectrus - No Export"/>
    <x v="0"/>
    <d v="2024-01-31T00:00:00"/>
    <x v="1"/>
    <s v=""/>
    <s v=""/>
    <s v="Cancelled "/>
    <x v="1"/>
    <x v="1"/>
    <x v="3"/>
    <x v="1"/>
    <x v="1"/>
  </r>
  <r>
    <n v="46"/>
    <x v="17"/>
    <n v="30"/>
    <x v="34"/>
    <s v="SUNSHADE FRAME AND CANVAS NEED TO REPAIRS"/>
    <n v="8293539"/>
    <s v="8020-01-421-6849"/>
    <s v="BRUSH, PAINT, CHISELED, 2 INCHES"/>
    <n v="51602"/>
    <x v="26"/>
    <d v="2024-01-13T00:00:00"/>
    <s v="CAN"/>
    <n v="1"/>
    <s v="EA"/>
    <n v="5"/>
    <n v="14.6"/>
    <n v="73"/>
    <s v=""/>
    <s v=""/>
    <s v=""/>
    <s v=""/>
    <s v=""/>
    <s v=""/>
    <s v=""/>
    <s v=""/>
    <s v=""/>
    <s v=""/>
    <x v="2"/>
    <s v=""/>
    <x v="1"/>
    <s v=""/>
    <s v=""/>
    <s v="Cancelled "/>
    <x v="1"/>
    <x v="1"/>
    <x v="3"/>
    <x v="1"/>
    <x v="1"/>
  </r>
  <r>
    <n v="46"/>
    <x v="17"/>
    <n v="30"/>
    <x v="34"/>
    <s v="SUNSHADE FRAME AND CANVAS NEED TO REPAIRS"/>
    <n v="8293539"/>
    <s v="6515-60-V00-0015"/>
    <s v="GLOVES, EXAM, DISPOSABLE, NITRILE, PURPLE, X-LARGE"/>
    <n v="51601"/>
    <x v="26"/>
    <d v="2024-01-13T00:00:00"/>
    <s v="CAN"/>
    <n v="2"/>
    <s v="EA"/>
    <n v="1"/>
    <n v="49.95"/>
    <n v="49.95"/>
    <s v=""/>
    <s v=""/>
    <s v=""/>
    <s v=""/>
    <s v=""/>
    <s v=""/>
    <s v=""/>
    <s v=""/>
    <s v=""/>
    <s v=""/>
    <x v="2"/>
    <s v=""/>
    <x v="1"/>
    <s v=""/>
    <s v=""/>
    <s v="Cancelled "/>
    <x v="1"/>
    <x v="1"/>
    <x v="3"/>
    <x v="1"/>
    <x v="1"/>
  </r>
  <r>
    <n v="46"/>
    <x v="17"/>
    <n v="30"/>
    <x v="34"/>
    <s v="SUNSHADE FRAME AND CANVAS NEED TO REPAIRS"/>
    <n v="8293539"/>
    <s v="4020-00-246-0688     "/>
    <s v="CORD, FIBROUS, POLYAMIDE NYLON, OLIVE DRAB, 47/250 INCH X 1200 FEET   "/>
    <n v="51599"/>
    <x v="26"/>
    <d v="2024-01-13T00:00:00"/>
    <s v="CAN"/>
    <n v="1"/>
    <s v="RO"/>
    <n v="6"/>
    <n v="182.98"/>
    <n v="1097.8800000000001"/>
    <s v=""/>
    <s v=""/>
    <s v=""/>
    <s v=""/>
    <s v=""/>
    <s v=""/>
    <s v=""/>
    <s v=""/>
    <s v=""/>
    <s v=""/>
    <x v="2"/>
    <s v=""/>
    <x v="1"/>
    <s v=""/>
    <s v=""/>
    <s v="Cancelled "/>
    <x v="1"/>
    <x v="1"/>
    <x v="3"/>
    <x v="1"/>
    <x v="1"/>
  </r>
  <r>
    <n v="46"/>
    <x v="17"/>
    <n v="30"/>
    <x v="34"/>
    <s v="SUNSHADE FRAME AND CANVAS NEED TO REPAIRS"/>
    <n v="8293539"/>
    <s v="5610-60-V00-0010"/>
    <s v="GATCH AND GRAVEL, MIXED, CUBIC METER"/>
    <n v="51600"/>
    <x v="26"/>
    <d v="2024-01-13T00:00:00"/>
    <s v="CAN"/>
    <n v="1"/>
    <s v="CZ"/>
    <n v="10"/>
    <n v="58.28"/>
    <n v="582.79999999999995"/>
    <s v=""/>
    <s v=""/>
    <s v=""/>
    <s v=""/>
    <s v=""/>
    <s v=""/>
    <s v=""/>
    <s v=""/>
    <s v=""/>
    <s v=""/>
    <x v="2"/>
    <s v=""/>
    <x v="1"/>
    <s v=""/>
    <s v=""/>
    <s v="Cancelled "/>
    <x v="1"/>
    <x v="1"/>
    <x v="3"/>
    <x v="1"/>
    <x v="1"/>
  </r>
  <r>
    <n v="46"/>
    <x v="17"/>
    <n v="30"/>
    <x v="34"/>
    <s v="SUNSHADE FRAME AND CANVAS NEED TO REPAIRS"/>
    <n v="8293539"/>
    <s v="8105-01-336-6163"/>
    <s v="BAG, SAND, TAN, 26 INCHES"/>
    <n v="51603"/>
    <x v="26"/>
    <d v="2024-01-13T00:00:00"/>
    <s v="CAN"/>
    <n v="1"/>
    <s v="HD"/>
    <n v="1"/>
    <n v="727.27"/>
    <n v="727.27"/>
    <s v=""/>
    <s v=""/>
    <s v=""/>
    <s v=""/>
    <s v=""/>
    <s v=""/>
    <s v=""/>
    <s v=""/>
    <s v=""/>
    <s v=""/>
    <x v="2"/>
    <s v=""/>
    <x v="1"/>
    <s v=""/>
    <s v=""/>
    <s v="Cancelled "/>
    <x v="1"/>
    <x v="1"/>
    <x v="3"/>
    <x v="1"/>
    <x v="1"/>
  </r>
  <r>
    <n v="46"/>
    <x v="17"/>
    <n v="30"/>
    <x v="34"/>
    <s v="SUNSHADE FRAME AND CANVAS NEED TO REPAIRS"/>
    <n v="8293539"/>
    <s v="9530-60-V00-0010"/>
    <s v="BAR, METAL, FLAT, GALVANIZED MILD STEEL, 50 X 3 X 6000 MM"/>
    <n v="51605"/>
    <x v="26"/>
    <d v="2024-01-13T00:00:00"/>
    <s v="CAN"/>
    <n v="1"/>
    <s v="EA"/>
    <n v="6"/>
    <n v="58.37"/>
    <n v="350.22"/>
    <s v=""/>
    <s v=""/>
    <s v=""/>
    <s v=""/>
    <s v=""/>
    <s v=""/>
    <s v=""/>
    <s v=""/>
    <s v=""/>
    <s v=""/>
    <x v="2"/>
    <s v=""/>
    <x v="1"/>
    <s v=""/>
    <s v=""/>
    <s v="Cancelled "/>
    <x v="1"/>
    <x v="1"/>
    <x v="3"/>
    <x v="1"/>
    <x v="1"/>
  </r>
  <r>
    <n v="46"/>
    <x v="17"/>
    <n v="30"/>
    <x v="34"/>
    <s v="SUNSHADE FRAME AND CANVAS NEED TO REPAIRS"/>
    <n v="8293539"/>
    <s v="4020-60-V00-0006"/>
    <s v="ROPE, NYLON DOUBLE-BRAIDED, (COILS TWISTED), 1/2 INCH X 50 FEET"/>
    <n v="51601"/>
    <x v="26"/>
    <d v="2024-01-13T00:00:00"/>
    <s v="CAN"/>
    <n v="1"/>
    <s v="EA"/>
    <n v="5"/>
    <n v="9.99"/>
    <n v="49.95"/>
    <s v=""/>
    <s v=""/>
    <s v=""/>
    <s v=""/>
    <s v=""/>
    <s v=""/>
    <s v=""/>
    <s v=""/>
    <s v=""/>
    <s v=""/>
    <x v="2"/>
    <s v=""/>
    <x v="1"/>
    <s v=""/>
    <s v=""/>
    <s v="Cancelled "/>
    <x v="1"/>
    <x v="1"/>
    <x v="3"/>
    <x v="1"/>
    <x v="1"/>
  </r>
  <r>
    <n v="47"/>
    <x v="18"/>
    <n v="40"/>
    <x v="35"/>
    <s v="Z6 B6016 Door_x000a_Soundproofing"/>
    <n v="7562147"/>
    <s v="8030-60-V00-0087"/>
    <s v="SEALING COMPOUND (GLUE NOISEPROOFING COMPOUND), GREEN, 28 OZ, 12 PIECES"/>
    <n v="51588"/>
    <x v="24"/>
    <d v="2024-01-13T00:00:00"/>
    <s v="CLOSE"/>
    <n v="1"/>
    <s v="PG"/>
    <n v="2"/>
    <n v="326.52999999999997"/>
    <n v="653.05999999999995"/>
    <s v="20373"/>
    <s v="CLOSE"/>
    <d v="2024-01-23T00:00:00"/>
    <d v="2024-01-20T00:00:00"/>
    <s v="KW1-14389"/>
    <s v="3"/>
    <d v="2024-01-23T00:00:00"/>
    <s v="APPR"/>
    <d v="2024-01-23T00:00:00"/>
    <s v="Reghuraman, Karthik -Vectrus -GSD -No Export"/>
    <x v="5"/>
    <d v="2024-03-15T00:00:00"/>
    <x v="0"/>
    <d v="2024-03-09T00:00:00"/>
    <s v="1.00"/>
    <m/>
    <x v="1"/>
    <x v="1"/>
    <x v="3"/>
    <x v="1"/>
    <x v="1"/>
  </r>
  <r>
    <n v="48"/>
    <x v="19"/>
    <n v="30"/>
    <x v="36"/>
    <s v="Repair Ceiling Z3_x000a_T3020"/>
    <n v="8938044"/>
    <s v="5640-60-V00-0048"/>
    <s v="DRYWALL SHEET, (GYPSUM BOARD), 4 X 8 FEET X 1/2 INCH"/>
    <n v="51857"/>
    <x v="23"/>
    <d v="2024-01-18T00:00:00"/>
    <s v="CLOSE"/>
    <n v="1"/>
    <s v="EA"/>
    <n v="15"/>
    <n v="19.14"/>
    <n v="287.10000000000002"/>
    <s v="20467"/>
    <s v="CLOSE"/>
    <d v="2024-01-27T00:00:00"/>
    <d v="2024-01-25T00:00:00"/>
    <s v="KW1-14455"/>
    <s v="1"/>
    <d v="2024-01-27T00:00:00"/>
    <s v="APPR"/>
    <d v="2024-01-27T00:00:00"/>
    <s v="Santhumayor, Santhosh - Vectrus - No Export"/>
    <x v="8"/>
    <d v="2024-02-11T00:00:00"/>
    <x v="0"/>
    <d v="2024-01-30T00:00:00"/>
    <s v="15.00"/>
    <m/>
    <x v="1"/>
    <x v="1"/>
    <x v="3"/>
    <x v="1"/>
    <x v="1"/>
  </r>
  <r>
    <n v="48"/>
    <x v="19"/>
    <n v="30"/>
    <x v="36"/>
    <s v="Repair Ceiling Z3_x000a_T3020"/>
    <n v="8938044"/>
    <s v="5305-60-V00-0179"/>
    <s v="SCREW, PHILLIPS, BUGLE HEAD, STEEL, #8 X 1-1/2 INCHES"/>
    <n v="51853"/>
    <x v="23"/>
    <d v="2024-01-18T00:00:00"/>
    <s v="CLOSE"/>
    <n v="2"/>
    <s v="BX"/>
    <n v="2"/>
    <n v="10.5"/>
    <n v="21"/>
    <s v="20441"/>
    <s v="CLOSE"/>
    <d v="2024-01-21T00:00:00"/>
    <d v="2024-01-21T00:00:00"/>
    <s v="KW1-14365"/>
    <s v="2"/>
    <d v="2024-01-21T00:00:00"/>
    <s v="APPR"/>
    <d v="2024-01-22T00:00:00"/>
    <s v="Visakh, Ajith - No Export"/>
    <x v="4"/>
    <d v="2024-02-05T00:00:00"/>
    <x v="0"/>
    <d v="2024-01-24T00:00:00"/>
    <s v="2.00"/>
    <m/>
    <x v="1"/>
    <x v="1"/>
    <x v="3"/>
    <x v="1"/>
    <x v="1"/>
  </r>
  <r>
    <n v="48"/>
    <x v="19"/>
    <n v="30"/>
    <x v="36"/>
    <s v="Repair Ceiling Z3_x000a_T3020"/>
    <n v="8938044"/>
    <s v="5305-60-V00-0171 "/>
    <s v="SCREW, PHILLIPS, BUGLE HEAD, STEEL, #8 X 2 INCHES "/>
    <n v="51853"/>
    <x v="23"/>
    <d v="2024-01-18T00:00:00"/>
    <s v="CLOSE"/>
    <n v="1"/>
    <s v="BX"/>
    <n v="2"/>
    <n v="19.600000000000001"/>
    <n v="39.200000000000003"/>
    <s v="20441"/>
    <s v="CLOSE"/>
    <d v="2024-01-21T00:00:00"/>
    <d v="2024-01-21T00:00:00"/>
    <s v="KW1-14365"/>
    <s v="1"/>
    <d v="2024-01-21T00:00:00"/>
    <s v="APPR"/>
    <d v="2024-01-22T00:00:00"/>
    <s v="Visakh, Ajith - No Export"/>
    <x v="4"/>
    <d v="2024-02-05T00:00:00"/>
    <x v="0"/>
    <d v="2024-01-24T00:00:00"/>
    <s v="2.00"/>
    <m/>
    <x v="1"/>
    <x v="1"/>
    <x v="3"/>
    <x v="1"/>
    <x v="1"/>
  </r>
  <r>
    <n v="48"/>
    <x v="19"/>
    <n v="30"/>
    <x v="36"/>
    <s v="Repair Ceiling Z3_x000a_T3020"/>
    <n v="8938044"/>
    <s v="5640-60-V00-0051"/>
    <s v="JOINT COMPOUND, WALLBOARD, 28 KG"/>
    <n v="51912"/>
    <x v="23"/>
    <d v="2024-01-18T00:00:00"/>
    <s v="CLOSE"/>
    <n v="2"/>
    <s v="CN"/>
    <n v="1"/>
    <n v="39.6"/>
    <n v="39.6"/>
    <s v="20573"/>
    <s v="CLOSE"/>
    <d v="2024-01-27T00:00:00"/>
    <s v=""/>
    <s v="KW1-14460"/>
    <s v="1"/>
    <d v="2024-01-27T00:00:00"/>
    <s v="APPR"/>
    <d v="2024-01-27T00:00:00"/>
    <s v="Santhumayor, Santhosh - Vectrus - No Export"/>
    <x v="4"/>
    <d v="2024-02-11T00:00:00"/>
    <x v="0"/>
    <d v="2024-01-30T00:00:00"/>
    <s v="1.00"/>
    <m/>
    <x v="1"/>
    <x v="1"/>
    <x v="3"/>
    <x v="1"/>
    <x v="1"/>
  </r>
  <r>
    <n v="48"/>
    <x v="19"/>
    <n v="30"/>
    <x v="36"/>
    <s v="Repair Ceiling Z3_x000a_T3020"/>
    <n v="8938044"/>
    <s v="5640-60-V00-0044"/>
    <s v="TAPE, SELF ADHESIVE, DRYWALL JOINT, FIBERGLASS, 2 INCHES X 300 FEET"/>
    <n v="51862"/>
    <x v="23"/>
    <d v="2024-01-18T00:00:00"/>
    <s v="CLOSE"/>
    <n v="2"/>
    <s v="EA"/>
    <n v="2"/>
    <n v="18.5"/>
    <n v="37"/>
    <s v="20467"/>
    <s v="CLOSE"/>
    <d v="2024-01-27T00:00:00"/>
    <d v="2024-01-25T00:00:00"/>
    <s v="KW1-14455"/>
    <s v="3"/>
    <d v="2024-01-27T00:00:00"/>
    <s v="APPR"/>
    <d v="2024-01-27T00:00:00"/>
    <s v="Santhumayor, Santhosh - Vectrus - No Export"/>
    <x v="8"/>
    <d v="2024-02-11T00:00:00"/>
    <x v="0"/>
    <d v="2024-01-30T00:00:00"/>
    <s v="2.00"/>
    <m/>
    <x v="1"/>
    <x v="1"/>
    <x v="3"/>
    <x v="1"/>
    <x v="1"/>
  </r>
  <r>
    <n v="48"/>
    <x v="19"/>
    <n v="30"/>
    <x v="36"/>
    <s v="Repair Ceiling Z3_x000a_T3020"/>
    <n v="8938044"/>
    <s v="5350-60-V00-0004"/>
    <s v="PAPER, ABRASIVE (SANDPAPER), 80 GRIT, 9 X 11 INCHES "/>
    <n v="51848"/>
    <x v="23"/>
    <d v="2024-01-17T00:00:00"/>
    <s v="CLOSE"/>
    <n v="1"/>
    <s v="EA"/>
    <n v="1"/>
    <n v="34.479999999999997"/>
    <n v="34.479999999999997"/>
    <s v="20409"/>
    <s v="CLOSE"/>
    <d v="2024-01-19T00:00:00"/>
    <s v=""/>
    <s v="KW1-14300"/>
    <s v="30"/>
    <d v="2024-01-23T00:00:00"/>
    <s v="APPR"/>
    <d v="2024-01-23T00:00:00"/>
    <s v="Santhumayor, Santhosh - Vectrus - No Export"/>
    <x v="4"/>
    <d v="2024-02-04T00:00:00"/>
    <x v="1"/>
    <s v=""/>
    <s v=""/>
    <m/>
    <x v="1"/>
    <x v="1"/>
    <x v="3"/>
    <x v="1"/>
    <x v="1"/>
  </r>
  <r>
    <n v="48"/>
    <x v="19"/>
    <n v="30"/>
    <x v="36"/>
    <s v="Repair Ceiling Z3_x000a_T3020"/>
    <n v="8938044"/>
    <s v="8010-60-V00-0006"/>
    <s v="PAINT, LATEX, MATT, WHITE, 3.2 LT"/>
    <n v="51854"/>
    <x v="23"/>
    <d v="2024-01-18T00:00:00"/>
    <s v="CLOSE"/>
    <n v="4"/>
    <s v="CN"/>
    <n v="5"/>
    <n v="44"/>
    <n v="220"/>
    <s v="20446"/>
    <s v="CLOSE"/>
    <d v="2024-01-22T00:00:00"/>
    <d v="2024-01-22T00:00:00"/>
    <s v="KW1-14376"/>
    <s v="4"/>
    <d v="2024-01-22T00:00:00"/>
    <s v="APPR"/>
    <d v="2024-01-28T00:00:00"/>
    <s v="Visakh, Ajith - No Export"/>
    <x v="0"/>
    <d v="2024-02-05T00:00:00"/>
    <x v="0"/>
    <d v="2024-02-01T00:00:00"/>
    <s v="5.00"/>
    <m/>
    <x v="1"/>
    <x v="1"/>
    <x v="3"/>
    <x v="1"/>
    <x v="1"/>
  </r>
  <r>
    <n v="48"/>
    <x v="19"/>
    <n v="30"/>
    <x v="36"/>
    <s v="Repair Ceiling Z3_x000a_T3020"/>
    <n v="8938044"/>
    <s v="8010-60-V00-0048"/>
    <s v="PAINT, LATEX, MATT, ALMOND, 3.2 AND 3.6 LITERS"/>
    <n v="51851"/>
    <x v="23"/>
    <d v="2024-01-17T00:00:00"/>
    <s v="CLOSE"/>
    <n v="1"/>
    <s v="CN"/>
    <n v="6"/>
    <n v="41.14"/>
    <n v="246.84"/>
    <s v="20410"/>
    <s v="CLOSE"/>
    <d v="2024-01-19T00:00:00"/>
    <s v=""/>
    <s v="KW1-14305"/>
    <s v="32"/>
    <d v="2024-01-19T00:00:00"/>
    <s v="APPR"/>
    <d v="2024-01-19T00:00:00"/>
    <s v="Santhumayor, Santhosh - Vectrus - No Export"/>
    <x v="0"/>
    <d v="2024-02-15T00:00:00"/>
    <x v="0"/>
    <d v="2024-02-11T00:00:00"/>
    <s v="6.00"/>
    <m/>
    <x v="1"/>
    <x v="1"/>
    <x v="3"/>
    <x v="1"/>
    <x v="1"/>
  </r>
  <r>
    <n v="48"/>
    <x v="19"/>
    <n v="30"/>
    <x v="36"/>
    <s v="Repair Ceiling Z3_x000a_T3020"/>
    <n v="8938044"/>
    <s v="8020-00-753-4911"/>
    <s v="TRAY, PAINT ROLLER, METAL, 1 QUART"/>
    <n v="51854"/>
    <x v="23"/>
    <d v="2024-01-18T00:00:00"/>
    <s v="CLOSE"/>
    <n v="3"/>
    <s v="EA"/>
    <n v="3"/>
    <n v="29"/>
    <n v="87"/>
    <s v="20446"/>
    <s v="CLOSE"/>
    <d v="2024-01-22T00:00:00"/>
    <d v="2024-01-22T00:00:00"/>
    <s v="KW1-14376"/>
    <s v="3"/>
    <d v="2024-01-22T00:00:00"/>
    <s v="APPR"/>
    <d v="2024-01-28T00:00:00"/>
    <s v="Visakh, Ajith - No Export"/>
    <x v="0"/>
    <d v="2024-02-05T00:00:00"/>
    <x v="0"/>
    <d v="2024-01-31T00:00:00"/>
    <s v="3.00"/>
    <m/>
    <x v="1"/>
    <x v="1"/>
    <x v="3"/>
    <x v="1"/>
    <x v="1"/>
  </r>
  <r>
    <n v="48"/>
    <x v="19"/>
    <n v="30"/>
    <x v="36"/>
    <s v="Repair Ceiling Z3_x000a_T3020"/>
    <n v="8938044"/>
    <s v="8020-00-753-4914"/>
    <s v="ROLLER, PAINT, POLYESTER, 7 INCHES"/>
    <n v="51854"/>
    <x v="23"/>
    <d v="2024-01-18T00:00:00"/>
    <s v="CLOSE"/>
    <n v="2"/>
    <s v="EA"/>
    <n v="6"/>
    <n v="13.9"/>
    <n v="83.4"/>
    <s v="20446"/>
    <s v="CLOSE"/>
    <d v="2024-01-22T00:00:00"/>
    <d v="2024-01-22T00:00:00"/>
    <s v="KW1-14376"/>
    <s v="2"/>
    <d v="2024-01-22T00:00:00"/>
    <s v="APPR"/>
    <d v="2024-01-28T00:00:00"/>
    <s v="Visakh, Ajith - No Export"/>
    <x v="0"/>
    <d v="2024-02-05T00:00:00"/>
    <x v="0"/>
    <d v="2024-01-31T00:00:00"/>
    <s v="6.00"/>
    <m/>
    <x v="1"/>
    <x v="1"/>
    <x v="3"/>
    <x v="1"/>
    <x v="1"/>
  </r>
  <r>
    <n v="48"/>
    <x v="19"/>
    <n v="30"/>
    <x v="36"/>
    <s v="Repair Ceiling Z3_x000a_T3020"/>
    <n v="8938044"/>
    <s v="8020-01-421-6849"/>
    <s v="BRUSH, PAINT, CHISELED, 2 INCHES"/>
    <n v="51852"/>
    <x v="23"/>
    <d v="2024-01-17T00:00:00"/>
    <s v="CLOSE"/>
    <n v="1"/>
    <s v="EA"/>
    <n v="5"/>
    <n v="14.6"/>
    <n v="73"/>
    <s v="20412"/>
    <s v="CLOSE"/>
    <d v="2024-01-19T00:00:00"/>
    <s v=""/>
    <s v="KW1-14306"/>
    <s v="4"/>
    <d v="2024-01-19T00:00:00"/>
    <s v="APPR"/>
    <d v="2024-01-19T00:00:00"/>
    <s v="Santhumayor, Santhosh - Vectrus - No Export"/>
    <x v="7"/>
    <d v="2024-02-29T00:00:00"/>
    <x v="0"/>
    <d v="2024-01-23T00:00:00"/>
    <s v="5.00"/>
    <m/>
    <x v="1"/>
    <x v="1"/>
    <x v="3"/>
    <x v="1"/>
    <x v="1"/>
  </r>
  <r>
    <n v="48"/>
    <x v="19"/>
    <n v="30"/>
    <x v="36"/>
    <s v="Repair Ceiling Z3_x000a_T3020"/>
    <n v="8938044"/>
    <s v="7510-00-266-6710"/>
    <s v="TAPE, PRESSURE SENSITIVE ADHESIVE, PAPER, TAN, 2 INCHES X 60 YARDS"/>
    <n v="51860"/>
    <x v="23"/>
    <d v="2024-01-18T00:00:00"/>
    <s v="CLOSE"/>
    <n v="1"/>
    <s v="RO"/>
    <n v="5"/>
    <n v="8.25"/>
    <n v="41.25"/>
    <s v="20442"/>
    <s v="CLOSE"/>
    <d v="2024-01-21T00:00:00"/>
    <d v="2024-01-21T00:00:00"/>
    <s v="KW1-14366"/>
    <s v="1"/>
    <d v="2024-01-21T00:00:00"/>
    <s v="APPR"/>
    <d v="2024-01-22T00:00:00"/>
    <s v="Visakh, Ajith - No Export"/>
    <x v="7"/>
    <d v="2024-02-05T00:00:00"/>
    <x v="0"/>
    <d v="2024-01-24T00:00:00"/>
    <s v="5.00"/>
    <m/>
    <x v="1"/>
    <x v="1"/>
    <x v="3"/>
    <x v="1"/>
    <x v="1"/>
  </r>
  <r>
    <n v="48"/>
    <x v="19"/>
    <n v="30"/>
    <x v="36"/>
    <s v="Repair Ceiling Z3_x000a_T3020"/>
    <n v="8938044"/>
    <s v="6515-60-V00-0015 "/>
    <s v="GLOVES, EXAM, DISPOSABLE, NITRILE, PURPLE, X-LARGE "/>
    <n v="51856"/>
    <x v="23"/>
    <d v="2024-01-18T00:00:00"/>
    <s v="CLOSE"/>
    <n v="1"/>
    <s v="BX"/>
    <n v="1"/>
    <n v="48.78"/>
    <n v="48.78"/>
    <s v="20724"/>
    <s v="CLOSE"/>
    <d v="2024-02-08T00:00:00"/>
    <d v="2024-02-05T00:00:00"/>
    <s v="KW1-14739"/>
    <s v="1"/>
    <d v="2024-02-08T00:00:00"/>
    <s v="APPR"/>
    <d v="2024-02-08T00:00:00"/>
    <s v="Reghuraman, Karthik -Vectrus -GSD -No Export"/>
    <x v="9"/>
    <d v="2024-02-15T00:00:00"/>
    <x v="0"/>
    <d v="2024-02-14T00:00:00"/>
    <s v="1.00"/>
    <m/>
    <x v="1"/>
    <x v="1"/>
    <x v="3"/>
    <x v="1"/>
    <x v="1"/>
  </r>
  <r>
    <n v="48"/>
    <x v="19"/>
    <n v="30"/>
    <x v="36"/>
    <s v="Repair Ceiling Z3_x000a_T3020"/>
    <n v="8938044"/>
    <s v="9520-60-V00-0035"/>
    <s v="CHANNEL, CEILING, METAL, 3600 X 0.55 MM"/>
    <n v="51859"/>
    <x v="23"/>
    <d v="2024-01-18T00:00:00"/>
    <s v="CLOSE"/>
    <n v="5"/>
    <s v="EA"/>
    <n v="25"/>
    <n v="17.32"/>
    <n v="433"/>
    <s v="20724"/>
    <s v="CLOSE"/>
    <d v="2024-02-08T00:00:00"/>
    <d v="2024-02-05T00:00:00"/>
    <s v="KW1-14739"/>
    <s v="6"/>
    <d v="2024-02-08T00:00:00"/>
    <s v="APPR"/>
    <d v="2024-02-08T00:00:00"/>
    <s v="Reghuraman, Karthik -Vectrus -GSD -No Export"/>
    <x v="9"/>
    <d v="2024-02-15T00:00:00"/>
    <x v="0"/>
    <d v="2024-02-14T00:00:00"/>
    <s v="25.00"/>
    <m/>
    <x v="1"/>
    <x v="1"/>
    <x v="3"/>
    <x v="1"/>
    <x v="1"/>
  </r>
  <r>
    <n v="48"/>
    <x v="19"/>
    <n v="30"/>
    <x v="36"/>
    <s v="Repair Ceiling Z3_x000a_T3020"/>
    <n v="8938044"/>
    <s v="9520-60-V00-0034"/>
    <s v="CHANNEL, CEILING, PRIMARY, METAL, 3600 X 0.80 MM"/>
    <n v="51859"/>
    <x v="23"/>
    <d v="2024-01-18T00:00:00"/>
    <s v="CLOSE"/>
    <n v="4"/>
    <s v="EA"/>
    <n v="35"/>
    <n v="14.85"/>
    <n v="519.75"/>
    <s v="20724"/>
    <s v="CLOSE"/>
    <d v="2024-02-08T00:00:00"/>
    <d v="2024-02-05T00:00:00"/>
    <s v="KW1-14739"/>
    <s v="5"/>
    <d v="2024-02-08T00:00:00"/>
    <s v="APPR"/>
    <d v="2024-02-08T00:00:00"/>
    <s v="Reghuraman, Karthik -Vectrus -GSD -No Export"/>
    <x v="9"/>
    <d v="2024-02-15T00:00:00"/>
    <x v="0"/>
    <d v="2024-02-14T00:00:00"/>
    <s v="35.00"/>
    <m/>
    <x v="1"/>
    <x v="1"/>
    <x v="3"/>
    <x v="1"/>
    <x v="1"/>
  </r>
  <r>
    <n v="48"/>
    <x v="19"/>
    <n v="30"/>
    <x v="36"/>
    <s v="Repair Ceiling Z3_x000a_T3020"/>
    <n v="8938044"/>
    <s v="9540-60-V00-0014"/>
    <s v="CHANNEL, STRUCTURAL, PERIMETER, MF6A, GALVANISED STEEL, 30 MM X 27 MM X 3.6 METERS"/>
    <n v="51863"/>
    <x v="23"/>
    <d v="2024-01-18T00:00:00"/>
    <s v="CLOSE"/>
    <n v="1"/>
    <s v="EA"/>
    <n v="10"/>
    <n v="4.0999999999999996"/>
    <n v="41"/>
    <s v="20467"/>
    <s v="CLOSE"/>
    <d v="2024-01-27T00:00:00"/>
    <d v="2024-01-25T00:00:00"/>
    <s v="KW1-14455"/>
    <s v="4"/>
    <d v="2024-01-27T00:00:00"/>
    <s v="APPR"/>
    <d v="2024-01-27T00:00:00"/>
    <s v="Santhumayor, Santhosh - Vectrus - No Export"/>
    <x v="8"/>
    <d v="2024-02-11T00:00:00"/>
    <x v="0"/>
    <d v="2024-02-05T00:00:00"/>
    <s v="10.00"/>
    <m/>
    <x v="1"/>
    <x v="1"/>
    <x v="3"/>
    <x v="1"/>
    <x v="1"/>
  </r>
  <r>
    <n v="48"/>
    <x v="19"/>
    <n v="30"/>
    <x v="36"/>
    <s v="Repair Ceiling Z3_x000a_T3020"/>
    <n v="8938044"/>
    <s v="5305-60-V00-0197"/>
    <s v="SCREW, PHILLIPS DRIVE, SELF-DRILLING, ZINC PLATED, TRUSS HEAD, # 8, 8 X 1/2 INCH"/>
    <n v="51849"/>
    <x v="23"/>
    <d v="2024-01-17T00:00:00"/>
    <s v="CLOSE"/>
    <n v="1"/>
    <s v="BX"/>
    <n v="5"/>
    <n v="29.04"/>
    <n v="145.19999999999999"/>
    <s v="20409"/>
    <s v="CLOSE"/>
    <d v="2024-01-19T00:00:00"/>
    <s v=""/>
    <s v="KW1-14300"/>
    <s v="32"/>
    <d v="2024-01-23T00:00:00"/>
    <s v="APPR"/>
    <d v="2024-01-23T00:00:00"/>
    <s v="Santhumayor, Santhosh - Vectrus - No Export"/>
    <x v="4"/>
    <d v="2024-02-04T00:00:00"/>
    <x v="1"/>
    <s v=""/>
    <s v=""/>
    <m/>
    <x v="1"/>
    <x v="1"/>
    <x v="3"/>
    <x v="1"/>
    <x v="1"/>
  </r>
  <r>
    <n v="48"/>
    <x v="19"/>
    <n v="30"/>
    <x v="36"/>
    <s v="Repair Ceiling Z3_x000a_T3020"/>
    <n v="8938044"/>
    <s v="8030-60-V00-0081"/>
    <s v="PUTTY, MULTI PURPOSE, PLASTIC, GRAY, 1-QUART"/>
    <n v="51859"/>
    <x v="23"/>
    <d v="2024-01-18T00:00:00"/>
    <s v="CLOSE"/>
    <n v="3"/>
    <s v="CN"/>
    <n v="2"/>
    <n v="150.15"/>
    <n v="300.3"/>
    <s v="20724"/>
    <s v="CLOSE"/>
    <d v="2024-02-08T00:00:00"/>
    <d v="2024-02-05T00:00:00"/>
    <s v="KW1-14739"/>
    <s v="4"/>
    <d v="2024-02-08T00:00:00"/>
    <s v="APPR"/>
    <d v="2024-02-08T00:00:00"/>
    <s v="Reghuraman, Karthik -Vectrus -GSD -No Export"/>
    <x v="9"/>
    <d v="2024-02-15T00:00:00"/>
    <x v="0"/>
    <d v="2024-02-14T00:00:00"/>
    <s v="2.00"/>
    <m/>
    <x v="1"/>
    <x v="1"/>
    <x v="3"/>
    <x v="1"/>
    <x v="1"/>
  </r>
  <r>
    <n v="48"/>
    <x v="19"/>
    <n v="30"/>
    <x v="36"/>
    <s v="Repair Ceiling Z3_x000a_T3020"/>
    <n v="8938044"/>
    <s v="8030-60-V00-0052"/>
    <s v="PUTTY, ALL PURPOSE, LIGHT GRAY, 3.43 KG"/>
    <n v="51862"/>
    <x v="23"/>
    <d v="2024-01-18T00:00:00"/>
    <s v="CLOSE"/>
    <n v="1"/>
    <s v="CN"/>
    <n v="2"/>
    <n v="124"/>
    <n v="248"/>
    <s v="20571"/>
    <s v="CLOSE"/>
    <d v="2024-01-27T00:00:00"/>
    <s v=""/>
    <s v="KW1-14457"/>
    <s v="1"/>
    <d v="2024-01-27T00:00:00"/>
    <s v="APPR"/>
    <d v="2024-01-27T00:00:00"/>
    <s v="Santhumayor, Santhosh - Vectrus - No Export"/>
    <x v="0"/>
    <d v="2024-02-11T00:00:00"/>
    <x v="0"/>
    <d v="2024-02-14T00:00:00"/>
    <s v="2.00"/>
    <m/>
    <x v="1"/>
    <x v="1"/>
    <x v="3"/>
    <x v="1"/>
    <x v="1"/>
  </r>
  <r>
    <n v="48"/>
    <x v="19"/>
    <n v="30"/>
    <x v="36"/>
    <s v="Repair Ceiling Z3_x000a_T3020"/>
    <n v="8938044"/>
    <s v="5510-60-V00-0027"/>
    <s v="PLYWOOD, CONSTRUCTION, MELAMINE COATED, 4 MM X 8 X 4 FEET"/>
    <n v="51858"/>
    <x v="23"/>
    <d v="2024-01-18T00:00:00"/>
    <s v="CLOSE"/>
    <n v="1"/>
    <s v="EA"/>
    <n v="2"/>
    <n v="55.44"/>
    <n v="110.88"/>
    <s v="20467"/>
    <s v="CLOSE"/>
    <d v="2024-01-27T00:00:00"/>
    <d v="2024-01-25T00:00:00"/>
    <s v="KW1-14455"/>
    <s v="2"/>
    <d v="2024-01-27T00:00:00"/>
    <s v="APPR"/>
    <d v="2024-01-27T00:00:00"/>
    <s v="Santhumayor, Santhosh - Vectrus - No Export"/>
    <x v="8"/>
    <d v="2024-02-11T00:00:00"/>
    <x v="0"/>
    <d v="2024-01-30T00:00:00"/>
    <s v="2.00"/>
    <m/>
    <x v="1"/>
    <x v="1"/>
    <x v="3"/>
    <x v="1"/>
    <x v="1"/>
  </r>
  <r>
    <n v="48"/>
    <x v="19"/>
    <n v="30"/>
    <x v="36"/>
    <s v="Repair Ceiling Z3_x000a_T3020"/>
    <n v="8938044"/>
    <s v="5315-60-V00-0058"/>
    <s v="NAIL, FLAT, STAINLESS-STEEL, 2D X 1 INCH"/>
    <n v="51850"/>
    <x v="23"/>
    <d v="2024-01-17T00:00:00"/>
    <s v="CLOSE"/>
    <n v="1"/>
    <s v="BX"/>
    <n v="2"/>
    <n v="13.53"/>
    <n v="27.06"/>
    <s v="20409"/>
    <s v="CLOSE"/>
    <d v="2024-01-19T00:00:00"/>
    <s v=""/>
    <s v="KW1-14300"/>
    <s v="19"/>
    <d v="2024-01-23T00:00:00"/>
    <s v="APPR"/>
    <d v="2024-01-23T00:00:00"/>
    <s v="Santhumayor, Santhosh - Vectrus - No Export"/>
    <x v="4"/>
    <d v="2024-02-04T00:00:00"/>
    <x v="1"/>
    <s v=""/>
    <s v=""/>
    <m/>
    <x v="1"/>
    <x v="1"/>
    <x v="3"/>
    <x v="1"/>
    <x v="1"/>
  </r>
  <r>
    <n v="48"/>
    <x v="19"/>
    <n v="30"/>
    <x v="36"/>
    <s v="Repair Ceiling Z3_x000a_T3020"/>
    <n v="8938044"/>
    <s v="5315-60-V00-0015"/>
    <s v="NAIL, STRAIGHT, 16 GAGE, GALVANIZED, 3/4 INCHES"/>
    <n v="51855"/>
    <x v="23"/>
    <d v="2024-01-18T00:00:00"/>
    <s v="CLOSE"/>
    <n v="1"/>
    <s v="BX"/>
    <n v="3"/>
    <n v="25.28"/>
    <n v="75.84"/>
    <s v="20726"/>
    <s v="CLOSE"/>
    <d v="2024-02-08T00:00:00"/>
    <d v="2024-02-05T00:00:00"/>
    <s v="KW1-14748"/>
    <s v="1"/>
    <d v="2024-02-08T00:00:00"/>
    <s v="APPR"/>
    <d v="2024-02-08T00:00:00"/>
    <s v="Reghuraman, Karthik -Vectrus -GSD -No Export"/>
    <x v="10"/>
    <d v="2024-02-15T00:00:00"/>
    <x v="0"/>
    <d v="2024-02-14T00:00:00"/>
    <s v="3.00"/>
    <m/>
    <x v="1"/>
    <x v="1"/>
    <x v="3"/>
    <x v="1"/>
    <x v="1"/>
  </r>
  <r>
    <n v="48"/>
    <x v="19"/>
    <n v="30"/>
    <x v="36"/>
    <s v="Repair Ceiling Z3_x000a_T3020"/>
    <n v="8938044"/>
    <s v="8030-01-075-1156"/>
    <s v=" CAULKING COMPOUND, CARTRIDGE, WHITE, 10 OZ"/>
    <n v="51859"/>
    <x v="23"/>
    <d v="2024-01-18T00:00:00"/>
    <s v="CLOSE"/>
    <n v="2"/>
    <s v="CQ"/>
    <n v="12"/>
    <n v="14.85"/>
    <n v="178.2"/>
    <s v="20724"/>
    <s v="CLOSE"/>
    <d v="2024-02-08T00:00:00"/>
    <d v="2024-02-05T00:00:00"/>
    <s v="KW1-14739"/>
    <s v="3"/>
    <d v="2024-02-08T00:00:00"/>
    <s v="APPR"/>
    <d v="2024-02-08T00:00:00"/>
    <s v="Reghuraman, Karthik -Vectrus -GSD -No Export"/>
    <x v="9"/>
    <d v="2024-02-29T00:00:00"/>
    <x v="0"/>
    <d v="2024-02-26T00:00:00"/>
    <s v="12.00"/>
    <m/>
    <x v="1"/>
    <x v="1"/>
    <x v="3"/>
    <x v="1"/>
    <x v="1"/>
  </r>
  <r>
    <n v="48"/>
    <x v="19"/>
    <n v="30"/>
    <x v="36"/>
    <s v="Repair Ceiling Z3_x000a_T3020"/>
    <n v="8938044"/>
    <s v="8010-60-V00-0089"/>
    <s v="PRIMER, COATING, WHITE, 4 - 5 LITERS"/>
    <n v="51854"/>
    <x v="23"/>
    <d v="2024-01-18T00:00:00"/>
    <s v="CLOSE"/>
    <n v="1"/>
    <s v="CN"/>
    <n v="4"/>
    <n v="41.3"/>
    <n v="165.2"/>
    <s v="20446"/>
    <s v="CLOSE"/>
    <d v="2024-01-22T00:00:00"/>
    <d v="2024-01-22T00:00:00"/>
    <s v="KW1-14376"/>
    <s v="1"/>
    <d v="2024-01-22T00:00:00"/>
    <s v="APPR"/>
    <d v="2024-01-28T00:00:00"/>
    <s v="Visakh, Ajith - No Export"/>
    <x v="0"/>
    <d v="2024-02-05T00:00:00"/>
    <x v="0"/>
    <d v="2024-02-04T00:00:00"/>
    <s v="4.00"/>
    <m/>
    <x v="1"/>
    <x v="1"/>
    <x v="3"/>
    <x v="1"/>
    <x v="1"/>
  </r>
  <r>
    <n v="48"/>
    <x v="19"/>
    <n v="30"/>
    <x v="36"/>
    <s v="Repair Ceiling Z3_x000a_T3020"/>
    <n v="8938044"/>
    <s v="8415-60-V00-0352"/>
    <s v="COVERALLS, DISPOSABLE PROTECTIVE, TYVEK400, WHITE, XL"/>
    <n v="51912"/>
    <x v="23"/>
    <d v="2024-01-18T00:00:00"/>
    <s v="CLOSE"/>
    <n v="1"/>
    <s v="BX"/>
    <n v="1"/>
    <n v="269.2"/>
    <n v="269.2"/>
    <s v="20467"/>
    <s v="CLOSE"/>
    <d v="2024-01-27T00:00:00"/>
    <d v="2024-01-25T00:00:00"/>
    <s v="KW1-14455"/>
    <s v="5"/>
    <d v="2024-01-27T00:00:00"/>
    <s v="APPR"/>
    <d v="2024-01-27T00:00:00"/>
    <s v="Santhumayor, Santhosh - Vectrus - No Export"/>
    <x v="8"/>
    <d v="2024-02-29T00:00:00"/>
    <x v="0"/>
    <d v="2024-02-19T00:00:00"/>
    <s v="1.00"/>
    <m/>
    <x v="1"/>
    <x v="1"/>
    <x v="3"/>
    <x v="1"/>
    <x v="1"/>
  </r>
  <r>
    <n v="48"/>
    <x v="19"/>
    <n v="30"/>
    <x v="36"/>
    <s v="Repair Ceiling Z3_x000a_T3020"/>
    <n v="8938044"/>
    <s v="8340-00-068-7908"/>
    <s v="DROP CLOTH, PAINTER'S, 9 FT X 12 FT"/>
    <n v="51859"/>
    <x v="23"/>
    <d v="2024-01-18T00:00:00"/>
    <s v="CLOSE"/>
    <n v="1"/>
    <s v="EA"/>
    <n v="1"/>
    <n v="28.71"/>
    <n v="28.71"/>
    <s v="20724"/>
    <s v="CLOSE"/>
    <d v="2024-02-08T00:00:00"/>
    <d v="2024-02-05T00:00:00"/>
    <s v="KW1-14739"/>
    <s v="2"/>
    <d v="2024-02-08T00:00:00"/>
    <s v="APPR"/>
    <d v="2024-02-08T00:00:00"/>
    <s v="Reghuraman, Karthik -Vectrus -GSD -No Export"/>
    <x v="9"/>
    <d v="2024-02-15T00:00:00"/>
    <x v="0"/>
    <d v="2024-02-14T00:00:00"/>
    <s v="1.00"/>
    <m/>
    <x v="1"/>
    <x v="1"/>
    <x v="3"/>
    <x v="1"/>
    <x v="1"/>
  </r>
  <r>
    <n v="49"/>
    <x v="20"/>
    <n v="30"/>
    <x v="37"/>
    <s v="Install New_x000a_Emergency Shower"/>
    <n v="6872738"/>
    <s v="4230-60-V00-0001"/>
    <s v="SHOWER ASSEMBLY, DECONTAMINATING, GALVANIZED STEEL, 350 LITERS, HDPE, WHITE, 60.6 X 34.6 X 128.1 INCHES"/>
    <n v="42734"/>
    <x v="27"/>
    <d v="2023-12-30T00:00:00"/>
    <s v="CLOSE"/>
    <n v="1"/>
    <s v="EA"/>
    <n v="1"/>
    <n v="11238.75"/>
    <n v="11238.75"/>
    <s v="20132"/>
    <s v="CLOSE"/>
    <d v="2024-01-10T00:00:00"/>
    <d v="2024-01-06T00:00:00"/>
    <s v="KW1-14163"/>
    <s v="1"/>
    <d v="2024-01-10T00:00:00"/>
    <s v="APPR"/>
    <d v="2024-01-11T00:00:00"/>
    <s v="Reghuraman, Karthik -Vectrus -GSD -No Export"/>
    <x v="0"/>
    <d v="2024-01-24T03:00:00"/>
    <x v="0"/>
    <d v="2024-01-15T00:00:00"/>
    <s v="1.00"/>
    <m/>
    <x v="1"/>
    <x v="1"/>
    <x v="4"/>
    <x v="0"/>
    <x v="1"/>
  </r>
  <r>
    <n v="50"/>
    <x v="21"/>
    <n v="30"/>
    <x v="38"/>
    <s v="New Signs ASP Z8 T8000"/>
    <n v="8418200"/>
    <s v="8105-01-336-6163"/>
    <s v="BAG, SAND, TAN, 26 INCHES"/>
    <n v="51928"/>
    <x v="28"/>
    <d v="2024-01-18T00:00:00"/>
    <s v="CLOSE"/>
    <n v="1"/>
    <s v="HD"/>
    <n v="3"/>
    <n v="742.5"/>
    <n v="2227.5"/>
    <s v="20441"/>
    <s v="CLOSE"/>
    <d v="2024-01-21T00:00:00"/>
    <d v="2024-01-21T00:00:00"/>
    <s v="KW1-14365"/>
    <s v="6"/>
    <d v="2024-01-21T00:00:00"/>
    <s v="APPR"/>
    <d v="2024-01-22T00:00:00"/>
    <s v="Visakh, Ajith - No Export"/>
    <x v="4"/>
    <d v="2024-02-05T00:00:00"/>
    <x v="0"/>
    <d v="2024-01-24T00:00:00"/>
    <s v="3.00"/>
    <m/>
    <x v="1"/>
    <x v="1"/>
    <x v="3"/>
    <x v="1"/>
    <x v="1"/>
  </r>
  <r>
    <n v="51"/>
    <x v="22"/>
    <n v="30"/>
    <x v="39"/>
    <s v="Install Outlets_x000a_Z6 B610"/>
    <n v="9227460"/>
    <s v="5935-60-V00-0160"/>
    <s v="SOCKET, OUTLET, WEATHERPROOF, 2 GANG, 2 POLES, 13 AMPS"/>
    <n v="52341"/>
    <x v="29"/>
    <d v="2024-01-27T00:00:00"/>
    <s v="CLOSE"/>
    <n v="7"/>
    <s v="EA"/>
    <n v="8"/>
    <n v="41.4"/>
    <n v="331.2"/>
    <s v="20775"/>
    <s v="CLOSE"/>
    <d v="2024-02-04T00:00:00"/>
    <d v="2024-02-04T00:00:00"/>
    <s v="KW1-14638"/>
    <s v="7"/>
    <d v="2024-02-04T00:00:00"/>
    <s v="APPR"/>
    <d v="2024-02-04T00:00:00"/>
    <s v="Visakh, Ajith - No Export"/>
    <x v="0"/>
    <d v="2024-02-20T00:00:00"/>
    <x v="0"/>
    <d v="2024-02-07T00:00:00"/>
    <s v="8.00"/>
    <m/>
    <x v="1"/>
    <x v="1"/>
    <x v="3"/>
    <x v="1"/>
    <x v="1"/>
  </r>
  <r>
    <n v="51"/>
    <x v="22"/>
    <n v="30"/>
    <x v="39"/>
    <s v="Install Outlets_x000a_Z6 B610"/>
    <n v="9227460"/>
    <s v="5975-60-V00-0475"/>
    <s v="JUNCTION BOX, IRON, 4 X 4 INCHES"/>
    <n v="52337"/>
    <x v="29"/>
    <d v="2024-01-27T00:00:00"/>
    <s v="CLOSE"/>
    <n v="5"/>
    <s v="EA"/>
    <n v="4"/>
    <n v="27.31"/>
    <n v="109.24"/>
    <s v="20724"/>
    <s v="CLOSE"/>
    <d v="2024-02-08T00:00:00"/>
    <d v="2024-02-05T00:00:00"/>
    <s v="KW1-14739"/>
    <s v="25"/>
    <d v="2024-02-08T00:00:00"/>
    <s v="APPR"/>
    <d v="2024-02-08T00:00:00"/>
    <s v="Reghuraman, Karthik -Vectrus -GSD -No Export"/>
    <x v="9"/>
    <d v="2024-02-15T00:00:00"/>
    <x v="0"/>
    <d v="2024-02-14T00:00:00"/>
    <s v="4.00"/>
    <m/>
    <x v="1"/>
    <x v="1"/>
    <x v="3"/>
    <x v="1"/>
    <x v="1"/>
  </r>
  <r>
    <n v="51"/>
    <x v="22"/>
    <n v="30"/>
    <x v="39"/>
    <s v="Install Outlets_x000a_Z6 B610"/>
    <n v="9227460"/>
    <s v="_x0009_5975-60-V00-0743"/>
    <s v="BOX CONNECTOR, ELECTRICAL, CONDUIT, SET SCREW, STEEL, 3/4 INCH"/>
    <n v="52338"/>
    <x v="29"/>
    <d v="2024-01-27T00:00:00"/>
    <s v="APPR"/>
    <n v="4"/>
    <s v="EA"/>
    <n v="5"/>
    <n v="10.66"/>
    <n v="53.3"/>
    <s v="20724"/>
    <s v="CLOSE"/>
    <d v="2024-02-08T00:00:00"/>
    <d v="2024-02-05T00:00:00"/>
    <s v="KW1-14739"/>
    <n v="29"/>
    <d v="2024-02-08T00:00:00"/>
    <s v="APPR"/>
    <d v="2024-02-08T00:00:00"/>
    <s v="Reghuraman, Karthik"/>
    <x v="9"/>
    <d v="2024-03-21T00:00:00"/>
    <x v="0"/>
    <s v=""/>
    <s v=""/>
    <m/>
    <x v="1"/>
    <x v="1"/>
    <x v="3"/>
    <x v="1"/>
    <x v="1"/>
  </r>
  <r>
    <n v="51"/>
    <x v="22"/>
    <n v="30"/>
    <x v="39"/>
    <s v="Install Outlets_x000a_Z6 B610"/>
    <n v="9227460"/>
    <s v="5975-60-V00-0376"/>
    <s v="COUPLING, CONDUIT, w/ SET SCREW, STEEL, 3/4 INCH"/>
    <n v="52337"/>
    <x v="29"/>
    <d v="2024-01-27T00:00:00"/>
    <s v="CLOSE"/>
    <n v="4"/>
    <s v="EA"/>
    <n v="20"/>
    <n v="2"/>
    <n v="40"/>
    <s v="20724"/>
    <s v="CLOSE"/>
    <d v="2024-02-08T00:00:00"/>
    <d v="2024-02-05T00:00:00"/>
    <s v="KW1-14739"/>
    <s v="24"/>
    <d v="2024-02-08T00:00:00"/>
    <s v="APPR"/>
    <d v="2024-02-08T00:00:00"/>
    <s v="Reghuraman, Karthik -Vectrus -GSD -No Export"/>
    <x v="9"/>
    <d v="2024-02-15T00:00:00"/>
    <x v="0"/>
    <d v="2024-02-14T00:00:00"/>
    <s v="20.00"/>
    <m/>
    <x v="1"/>
    <x v="1"/>
    <x v="3"/>
    <x v="1"/>
    <x v="1"/>
  </r>
  <r>
    <n v="51"/>
    <x v="22"/>
    <n v="30"/>
    <x v="39"/>
    <s v="Install Outlets_x000a_Z6 B610"/>
    <n v="9227460"/>
    <s v="5975-00-178-1217"/>
    <s v="CONDUIT, RIGID, EMT, GALVANIZED STEEL, 3/4&quot; INCH X 10 FEET"/>
    <n v="52341"/>
    <x v="29"/>
    <d v="2024-01-27T00:00:00"/>
    <s v="CLOSE"/>
    <n v="6"/>
    <s v="EA"/>
    <n v="20"/>
    <n v="13.6"/>
    <n v="272"/>
    <s v="20775"/>
    <s v="CLOSE"/>
    <d v="2024-02-04T00:00:00"/>
    <d v="2024-02-04T00:00:00"/>
    <s v="KW1-14638"/>
    <s v="6"/>
    <d v="2024-02-04T00:00:00"/>
    <s v="APPR"/>
    <d v="2024-02-04T00:00:00"/>
    <s v="Visakh, Ajith - No Export"/>
    <x v="0"/>
    <d v="2024-02-20T00:00:00"/>
    <x v="0"/>
    <d v="2024-02-07T00:00:00"/>
    <s v="20.00"/>
    <m/>
    <x v="1"/>
    <x v="1"/>
    <x v="3"/>
    <x v="1"/>
    <x v="1"/>
  </r>
  <r>
    <n v="51"/>
    <x v="22"/>
    <n v="30"/>
    <x v="39"/>
    <s v="Install Outlets_x000a_Z6 B610"/>
    <n v="9227460"/>
    <s v="5975-60-V00-0066"/>
    <s v="CONDUIT, METAL, RIGID, GALVANIZED STEEL, 1/2 INCH X 10 FEET"/>
    <n v="52340"/>
    <x v="29"/>
    <d v="2024-01-27T00:00:00"/>
    <s v="CLOSE"/>
    <n v="1"/>
    <s v="EA"/>
    <n v="20"/>
    <n v="212.9"/>
    <n v="4258"/>
    <s v="20622"/>
    <s v="CLOSE"/>
    <d v="2024-01-29T00:00:00"/>
    <s v=""/>
    <s v="KW1-14510"/>
    <s v="1"/>
    <d v="2024-01-29T00:00:00"/>
    <s v="APPR"/>
    <d v="2024-01-29T00:00:00"/>
    <s v="Santhumayor, Santhosh - Vectrus - No Export"/>
    <x v="0"/>
    <d v="2024-02-11T00:00:00"/>
    <x v="0"/>
    <d v="2024-02-01T00:00:00"/>
    <s v="20.00"/>
    <m/>
    <x v="1"/>
    <x v="1"/>
    <x v="3"/>
    <x v="1"/>
    <x v="1"/>
  </r>
  <r>
    <n v="51"/>
    <x v="22"/>
    <n v="30"/>
    <x v="39"/>
    <s v="Install Outlets_x000a_Z6 B610"/>
    <n v="9227460"/>
    <s v="5975-60-V00-0483"/>
    <s v="BOX CONNECTOR, ELECTRICAL, ZINC DIE CAST, 1/2 INCH"/>
    <n v="52337"/>
    <x v="29"/>
    <d v="2024-01-27T00:00:00"/>
    <s v="CLOSE"/>
    <n v="3"/>
    <s v="EA"/>
    <n v="10"/>
    <n v="4"/>
    <n v="40"/>
    <s v="20724"/>
    <s v="CLOSE"/>
    <d v="2024-02-08T00:00:00"/>
    <d v="2024-02-05T00:00:00"/>
    <s v="KW1-14739"/>
    <s v="23"/>
    <d v="2024-02-08T00:00:00"/>
    <s v="APPR"/>
    <d v="2024-02-08T00:00:00"/>
    <s v="Reghuraman, Karthik -Vectrus -GSD -No Export"/>
    <x v="9"/>
    <d v="2024-03-21T00:00:00"/>
    <x v="0"/>
    <d v="2024-02-15T00:00:00"/>
    <s v="10.00"/>
    <m/>
    <x v="1"/>
    <x v="1"/>
    <x v="3"/>
    <x v="1"/>
    <x v="1"/>
  </r>
  <r>
    <n v="51"/>
    <x v="22"/>
    <n v="30"/>
    <x v="39"/>
    <s v="Install Outlets_x000a_Z6 B610"/>
    <n v="9227460"/>
    <s v="5975-60-V00-0487"/>
    <s v="COUPLING, ELECTRICAL CONDUIT, w/ SCREW, Â½ INCH"/>
    <n v="52341"/>
    <x v="29"/>
    <d v="2024-01-27T00:00:00"/>
    <s v="CLOSE"/>
    <n v="5"/>
    <s v="EA"/>
    <n v="10"/>
    <n v="5"/>
    <n v="50"/>
    <s v="20775"/>
    <s v="CLOSE"/>
    <d v="2024-02-04T00:00:00"/>
    <d v="2024-02-04T00:00:00"/>
    <s v="KW1-14638"/>
    <s v="5"/>
    <d v="2024-02-04T00:00:00"/>
    <s v="APPR"/>
    <d v="2024-02-04T00:00:00"/>
    <s v="Visakh, Ajith - No Export"/>
    <x v="0"/>
    <d v="2024-02-20T00:00:00"/>
    <x v="0"/>
    <d v="2024-02-10T00:00:00"/>
    <s v="10.00"/>
    <m/>
    <x v="1"/>
    <x v="1"/>
    <x v="3"/>
    <x v="1"/>
    <x v="1"/>
  </r>
  <r>
    <n v="51"/>
    <x v="22"/>
    <n v="30"/>
    <x v="39"/>
    <s v="Install Outlets_x000a_Z6 B610"/>
    <n v="9227460"/>
    <s v="5975-60-V00-0043"/>
    <s v="COUPLING, ELECTRICAL, CONDUIT, COMBINATION, EMT TO FMC, DIE CAST ZINC, 1/2 INCH"/>
    <n v="52342"/>
    <x v="29"/>
    <d v="2024-01-27T00:00:00"/>
    <s v="CLOSE"/>
    <n v="3"/>
    <s v="EA"/>
    <n v="8"/>
    <n v="9.24"/>
    <n v="73.92"/>
    <s v="20726"/>
    <s v="CLOSE"/>
    <d v="2024-02-08T00:00:00"/>
    <d v="2024-02-05T00:00:00"/>
    <s v="KW1-14748"/>
    <s v="8"/>
    <d v="2024-02-08T00:00:00"/>
    <s v="APPR"/>
    <d v="2024-02-08T00:00:00"/>
    <s v="Reghuraman, Karthik -Vectrus -GSD -No Export"/>
    <x v="10"/>
    <d v="2024-02-15T00:00:00"/>
    <x v="0"/>
    <d v="2024-02-14T00:00:00"/>
    <s v="8.00"/>
    <m/>
    <x v="1"/>
    <x v="1"/>
    <x v="3"/>
    <x v="1"/>
    <x v="1"/>
  </r>
  <r>
    <n v="51"/>
    <x v="22"/>
    <n v="30"/>
    <x v="39"/>
    <s v="Install Outlets_x000a_Z6 B610"/>
    <n v="9227460"/>
    <s v="5975-60-V00-0042"/>
    <s v="BOX CONNECTOR, ELECTRICAL, STRAIGHT, LIQUID TIGHT CONDUIT, NICKEL PLATED BRASS, 1/2 INCH"/>
    <n v="52341"/>
    <x v="29"/>
    <d v="2024-01-27T00:00:00"/>
    <s v="CLOSE"/>
    <n v="4"/>
    <s v="EA"/>
    <n v="16"/>
    <n v="24"/>
    <n v="384"/>
    <s v="20775"/>
    <s v="CLOSE"/>
    <d v="2024-02-04T00:00:00"/>
    <d v="2024-02-04T00:00:00"/>
    <s v="KW1-14638"/>
    <s v="4"/>
    <d v="2024-02-04T00:00:00"/>
    <s v="APPR"/>
    <d v="2024-02-04T00:00:00"/>
    <s v="Visakh, Ajith - No Export"/>
    <x v="0"/>
    <d v="2024-02-20T00:00:00"/>
    <x v="0"/>
    <d v="2024-02-07T00:00:00"/>
    <s v="16.00"/>
    <m/>
    <x v="1"/>
    <x v="1"/>
    <x v="3"/>
    <x v="1"/>
    <x v="1"/>
  </r>
  <r>
    <n v="51"/>
    <x v="22"/>
    <n v="30"/>
    <x v="39"/>
    <s v="Install Outlets_x000a_Z6 B610"/>
    <n v="9227460"/>
    <s v="5975-60-V00-0395"/>
    <s v="STRAP, TIE DOWN, WHITE, 12 INCHES"/>
    <n v="52338"/>
    <x v="29"/>
    <d v="2024-01-27T00:00:00"/>
    <s v="CLOSE"/>
    <n v="3"/>
    <s v="PG"/>
    <n v="2"/>
    <n v="13.99"/>
    <n v="27.98"/>
    <s v="20724"/>
    <s v="CLOSE"/>
    <d v="2024-02-08T00:00:00"/>
    <d v="2024-02-05T00:00:00"/>
    <s v="KW1-14739"/>
    <s v="28"/>
    <d v="2024-02-08T00:00:00"/>
    <s v="APPR"/>
    <d v="2024-02-08T00:00:00"/>
    <s v="Reghuraman, Karthik -Vectrus -GSD -No Export"/>
    <x v="9"/>
    <d v="2024-02-15T00:00:00"/>
    <x v="0"/>
    <d v="2024-02-14T00:00:00"/>
    <s v="2.00"/>
    <m/>
    <x v="1"/>
    <x v="1"/>
    <x v="3"/>
    <x v="1"/>
    <x v="1"/>
  </r>
  <r>
    <n v="51"/>
    <x v="22"/>
    <n v="30"/>
    <x v="39"/>
    <s v="Install Outlets_x000a_Z6 B610"/>
    <n v="9227460"/>
    <s v="5975-60-V00-0460"/>
    <s v="CLAMP, ELECTRICAL, CONDUIT, ONE HOLE, GALVANIZED STEEL, ¾ INCH"/>
    <n v="52337"/>
    <x v="29"/>
    <d v="2024-01-27T00:00:00"/>
    <s v="CLOSE"/>
    <n v="2"/>
    <s v="EA"/>
    <n v="20"/>
    <n v="2.04"/>
    <n v="40.799999999999997"/>
    <s v="20724"/>
    <s v="CLOSE"/>
    <d v="2024-02-08T00:00:00"/>
    <d v="2024-02-05T00:00:00"/>
    <s v="KW1-14739"/>
    <s v="22"/>
    <d v="2024-02-08T00:00:00"/>
    <s v="APPR"/>
    <d v="2024-02-08T00:00:00"/>
    <s v="Reghuraman, Karthik -Vectrus -GSD -No Export"/>
    <x v="9"/>
    <d v="2024-02-15T00:00:00"/>
    <x v="0"/>
    <d v="2024-02-14T00:00:00"/>
    <s v="20.00"/>
    <m/>
    <x v="1"/>
    <x v="1"/>
    <x v="3"/>
    <x v="1"/>
    <x v="1"/>
  </r>
  <r>
    <n v="51"/>
    <x v="22"/>
    <n v="30"/>
    <x v="39"/>
    <s v="Install Outlets_x000a_Z6 B610"/>
    <n v="9227460"/>
    <s v="5975-60-V00-0461"/>
    <s v="CLAMP, ELECTRICAL, CONDUIT, ONE HOLE, GALVANIZED STEEL, ½ INCH"/>
    <n v="52338"/>
    <x v="29"/>
    <d v="2024-01-27T00:00:00"/>
    <s v="CLOSE"/>
    <n v="2"/>
    <s v="EA"/>
    <n v="30"/>
    <n v="1.6"/>
    <n v="48"/>
    <s v="20724"/>
    <s v="CLOSE"/>
    <d v="2024-02-08T00:00:00"/>
    <d v="2024-02-05T00:00:00"/>
    <s v="KW1-14739"/>
    <s v="27"/>
    <d v="2024-02-08T00:00:00"/>
    <s v="APPR"/>
    <d v="2024-02-08T00:00:00"/>
    <s v="Reghuraman, Karthik -Vectrus -GSD -No Export"/>
    <x v="9"/>
    <d v="2024-02-15T00:00:00"/>
    <x v="0"/>
    <d v="2024-02-14T00:00:00"/>
    <s v="30.00"/>
    <m/>
    <x v="1"/>
    <x v="1"/>
    <x v="3"/>
    <x v="1"/>
    <x v="1"/>
  </r>
  <r>
    <n v="51"/>
    <x v="22"/>
    <n v="30"/>
    <x v="39"/>
    <s v="Install Outlets_x000a_Z6 B610"/>
    <n v="9227460"/>
    <s v="6145-60-V00-0136"/>
    <s v="WIRE, ELECTRICAL, RED, 1 CORE, 4MM²"/>
    <n v="52341"/>
    <x v="29"/>
    <d v="2024-01-27T00:00:00"/>
    <s v="CLOSE"/>
    <n v="3"/>
    <s v="RL"/>
    <n v="1"/>
    <n v="90.56"/>
    <n v="90.56"/>
    <s v="20775"/>
    <s v="CLOSE"/>
    <d v="2024-02-04T00:00:00"/>
    <d v="2024-02-04T00:00:00"/>
    <s v="KW1-14638"/>
    <s v="3"/>
    <d v="2024-02-04T00:00:00"/>
    <s v="APPR"/>
    <d v="2024-02-04T00:00:00"/>
    <s v="Visakh, Ajith - No Export"/>
    <x v="0"/>
    <d v="2024-02-20T00:00:00"/>
    <x v="0"/>
    <d v="2024-02-07T00:00:00"/>
    <s v="1.00"/>
    <m/>
    <x v="1"/>
    <x v="1"/>
    <x v="3"/>
    <x v="1"/>
    <x v="1"/>
  </r>
  <r>
    <n v="51"/>
    <x v="22"/>
    <n v="30"/>
    <x v="39"/>
    <s v="Install Outlets_x000a_Z6 B610"/>
    <n v="9227460"/>
    <s v="6145-60-V00-0159"/>
    <s v="WIRE, ELECTRICAL, BLUE, 1 CORE, 4 MM²"/>
    <n v="52339"/>
    <x v="29"/>
    <d v="2024-01-27T00:00:00"/>
    <s v="CLOSE"/>
    <n v="1"/>
    <s v="RL"/>
    <n v="1"/>
    <n v="90.4"/>
    <n v="90.4"/>
    <s v="20708"/>
    <s v="CLOSE"/>
    <d v="2024-02-01T00:00:00"/>
    <d v="2024-02-01T00:00:00"/>
    <s v="KW1-14585"/>
    <s v="1"/>
    <d v="2024-02-01T00:00:00"/>
    <s v="APPR"/>
    <d v="2024-02-01T00:00:00"/>
    <s v="Visakh, Ajith - No Export"/>
    <x v="7"/>
    <d v="2024-03-01T00:00:00"/>
    <x v="0"/>
    <d v="2024-02-05T00:00:00"/>
    <s v="1.00"/>
    <m/>
    <x v="1"/>
    <x v="1"/>
    <x v="3"/>
    <x v="1"/>
    <x v="1"/>
  </r>
  <r>
    <n v="51"/>
    <x v="22"/>
    <n v="30"/>
    <x v="39"/>
    <s v="Install Outlets_x000a_Z6 B610"/>
    <n v="9227460"/>
    <s v="6145-60-V00-0154"/>
    <s v="WIRE, ELECTRICAL, BLACK, 1 CORE, 4MM²"/>
    <n v="52341"/>
    <x v="29"/>
    <d v="2024-01-27T00:00:00"/>
    <s v="CLOSE"/>
    <n v="2"/>
    <s v="RL"/>
    <n v="2"/>
    <n v="90.56"/>
    <n v="181.12"/>
    <s v="20775"/>
    <s v="CLOSE"/>
    <d v="2024-02-04T00:00:00"/>
    <d v="2024-02-04T00:00:00"/>
    <s v="KW1-14638"/>
    <s v="2"/>
    <d v="2024-02-04T00:00:00"/>
    <s v="APPR"/>
    <d v="2024-02-04T00:00:00"/>
    <s v="Visakh, Ajith - No Export"/>
    <x v="0"/>
    <d v="2024-02-20T00:00:00"/>
    <x v="0"/>
    <d v="2024-02-07T00:00:00"/>
    <s v="2.00"/>
    <m/>
    <x v="1"/>
    <x v="1"/>
    <x v="3"/>
    <x v="1"/>
    <x v="1"/>
  </r>
  <r>
    <n v="51"/>
    <x v="22"/>
    <n v="30"/>
    <x v="39"/>
    <s v="Install Outlets_x000a_Z6 B610"/>
    <n v="9227460"/>
    <s v="6145-60-V00-0142"/>
    <s v="WIRE, ELECTRICAL, YELLOW &amp; GREEN, 1 CORE, 4MM²"/>
    <n v="52337"/>
    <x v="29"/>
    <d v="2024-01-27T00:00:00"/>
    <s v="CLOSE"/>
    <n v="1"/>
    <s v="RL"/>
    <n v="2"/>
    <n v="66.099999999999994"/>
    <n v="132.19999999999999"/>
    <s v="20724"/>
    <s v="CLOSE"/>
    <d v="2024-02-08T00:00:00"/>
    <d v="2024-02-05T00:00:00"/>
    <s v="KW1-14739"/>
    <s v="21"/>
    <d v="2024-02-08T00:00:00"/>
    <s v="APPR"/>
    <d v="2024-02-08T00:00:00"/>
    <s v="Reghuraman, Karthik -Vectrus -GSD -No Export"/>
    <x v="9"/>
    <d v="2024-02-15T00:00:00"/>
    <x v="0"/>
    <d v="2024-02-14T00:00:00"/>
    <s v="2.00"/>
    <m/>
    <x v="1"/>
    <x v="1"/>
    <x v="3"/>
    <x v="1"/>
    <x v="1"/>
  </r>
  <r>
    <n v="51"/>
    <x v="22"/>
    <n v="30"/>
    <x v="39"/>
    <s v="Install Outlets_x000a_Z6 B610"/>
    <n v="9227460"/>
    <s v="5305-60-V00-0001"/>
    <s v="SCREW, PHILLIPS, HEX HEAD, STEEL, #10-16 X 1 INCH"/>
    <n v="52338"/>
    <x v="29"/>
    <d v="2024-01-27T00:00:00"/>
    <s v="CLOSE"/>
    <n v="1"/>
    <s v="BX"/>
    <n v="1"/>
    <n v="19.309999999999999"/>
    <n v="19.309999999999999"/>
    <s v="20724"/>
    <s v="CLOSE"/>
    <d v="2024-02-08T00:00:00"/>
    <d v="2024-02-05T00:00:00"/>
    <s v="KW1-14739"/>
    <s v="26"/>
    <d v="2024-02-08T00:00:00"/>
    <s v="APPR"/>
    <d v="2024-02-08T00:00:00"/>
    <s v="Reghuraman, Karthik -Vectrus -GSD -No Export"/>
    <x v="9"/>
    <d v="2024-02-15T00:00:00"/>
    <x v="0"/>
    <d v="2024-02-14T00:00:00"/>
    <s v="1.00"/>
    <m/>
    <x v="1"/>
    <x v="1"/>
    <x v="3"/>
    <x v="1"/>
    <x v="1"/>
  </r>
  <r>
    <n v="51"/>
    <x v="22"/>
    <n v="30"/>
    <x v="39"/>
    <s v="Install Outlets_x000a_Z6 B610"/>
    <n v="9227460"/>
    <s v="5925-60-V00-0051"/>
    <s v="CIRCUIT BREAKER, MINIATURE, 1 POLE, 230/400V, 20A"/>
    <n v="52342"/>
    <x v="29"/>
    <d v="2024-01-27T00:00:00"/>
    <s v="CLOSE"/>
    <n v="2"/>
    <s v="EA"/>
    <n v="4"/>
    <n v="49.5"/>
    <n v="198"/>
    <s v="20726"/>
    <s v="CLOSE"/>
    <d v="2024-02-08T00:00:00"/>
    <d v="2024-02-05T00:00:00"/>
    <s v="KW1-14748"/>
    <s v="7"/>
    <d v="2024-02-08T00:00:00"/>
    <s v="APPR"/>
    <d v="2024-02-08T00:00:00"/>
    <s v="Reghuraman, Karthik -Vectrus -GSD -No Export"/>
    <x v="10"/>
    <d v="2024-03-21T00:00:00"/>
    <x v="0"/>
    <d v="2024-03-11T00:00:00"/>
    <s v="4.00"/>
    <m/>
    <x v="1"/>
    <x v="1"/>
    <x v="3"/>
    <x v="1"/>
    <x v="1"/>
  </r>
  <r>
    <n v="51"/>
    <x v="22"/>
    <n v="30"/>
    <x v="39"/>
    <s v="Install Outlets_x000a_Z6 B610"/>
    <n v="9227460"/>
    <s v="5975-60-V00-0529"/>
    <s v="CONDUIT, FLEXIBLE, CORRUGATED, GALVANIZED, 3/4 INCH"/>
    <n v="52341"/>
    <x v="29"/>
    <d v="2024-01-27T00:00:00"/>
    <s v="CLOSE"/>
    <n v="1"/>
    <s v="BX"/>
    <n v="1"/>
    <n v="92.02"/>
    <n v="92.02"/>
    <s v="20775"/>
    <s v="CLOSE"/>
    <d v="2024-02-04T00:00:00"/>
    <d v="2024-02-04T00:00:00"/>
    <s v="KW1-14638"/>
    <s v="1"/>
    <d v="2024-02-04T00:00:00"/>
    <s v="APPR"/>
    <d v="2024-02-04T00:00:00"/>
    <s v="Visakh, Ajith - No Export"/>
    <x v="0"/>
    <d v="2024-02-20T00:00:00"/>
    <x v="0"/>
    <d v="2024-02-12T00:00:00"/>
    <s v="1.00"/>
    <m/>
    <x v="1"/>
    <x v="1"/>
    <x v="3"/>
    <x v="1"/>
    <x v="1"/>
  </r>
  <r>
    <n v="51"/>
    <x v="22"/>
    <n v="30"/>
    <x v="39"/>
    <s v="Install Outlets_x000a_Z6 B610"/>
    <n v="9227460"/>
    <s v="5110-60-V00-0066"/>
    <s v="CUTTER, PIPE, HEAVY DUTY, 1/8- 2 INCHES"/>
    <n v="52342"/>
    <x v="29"/>
    <d v="2024-01-27T00:00:00"/>
    <s v="CLOSE"/>
    <n v="1"/>
    <s v="EA"/>
    <n v="1"/>
    <n v="188.5"/>
    <n v="188.5"/>
    <s v="20726"/>
    <s v="CLOSE"/>
    <d v="2024-02-08T00:00:00"/>
    <d v="2024-02-05T00:00:00"/>
    <s v="KW1-14748"/>
    <s v="6"/>
    <d v="2024-02-08T00:00:00"/>
    <s v="APPR"/>
    <d v="2024-02-08T00:00:00"/>
    <s v="Reghuraman, Karthik -Vectrus -GSD -No Export"/>
    <x v="10"/>
    <d v="2024-02-15T00:00:00"/>
    <x v="0"/>
    <d v="2024-02-14T00:00:00"/>
    <s v="1.00"/>
    <m/>
    <x v="1"/>
    <x v="1"/>
    <x v="3"/>
    <x v="1"/>
    <x v="1"/>
  </r>
  <r>
    <n v="51"/>
    <x v="22"/>
    <n v="30"/>
    <x v="39"/>
    <s v="Install Outlets_x000a_Z6 B610"/>
    <n v="9227460"/>
    <s v="5110-01-367-7278"/>
    <s v="CUTTER, CABLE, HAND OPERATED, FORGED STEEL, PLASTIC DIPPED, 9-1/2 INCHES"/>
    <n v="52552"/>
    <x v="30"/>
    <d v="2024-01-27T00:00:00"/>
    <s v="CLOSE"/>
    <n v="1"/>
    <s v="EA"/>
    <n v="1"/>
    <n v="66.599999999999994"/>
    <n v="66.599999999999994"/>
    <s v="20680"/>
    <s v="CLOSE"/>
    <d v="2024-01-31T00:00:00"/>
    <d v="2024-01-31T00:00:00"/>
    <s v="KW1-14567"/>
    <s v="2"/>
    <d v="2024-01-31T00:00:00"/>
    <s v="APPR"/>
    <d v="2024-01-31T00:00:00"/>
    <s v="Visakh, Ajith - No Export"/>
    <x v="4"/>
    <d v="2024-02-25T00:00:00"/>
    <x v="0"/>
    <d v="2024-02-17T00:00:00"/>
    <s v="1.00"/>
    <m/>
    <x v="1"/>
    <x v="1"/>
    <x v="3"/>
    <x v="1"/>
    <x v="1"/>
  </r>
  <r>
    <n v="52"/>
    <x v="23"/>
    <n v="30"/>
    <x v="40"/>
    <s v="Install_x000a_Emergency_x000a_Shower H9100_x000a_SS9708 - C to_x000a_TDP"/>
    <n v="9117710"/>
    <s v="4730-60-V00-0754"/>
    <s v="ADAPTER, PRESSURE FITTINGS, MALE, CPVC, STANDARD, SOCKET X MIPT, PN16, OFF-WHITE, 25 MM"/>
    <n v="52617"/>
    <x v="30"/>
    <d v="2024-01-29T00:00:00"/>
    <s v="CLOSE"/>
    <n v="8"/>
    <s v="EA"/>
    <n v="4"/>
    <n v="3.2"/>
    <n v="12.8"/>
    <s v="20699"/>
    <s v="CLOSE"/>
    <d v="2024-02-01T00:00:00"/>
    <d v="2024-02-01T00:00:00"/>
    <s v="KW1-14578"/>
    <s v="12"/>
    <d v="2024-02-01T00:00:00"/>
    <s v="APPR"/>
    <d v="2024-02-01T00:00:00"/>
    <s v="Visakh, Ajith - No Export"/>
    <x v="4"/>
    <d v="2024-02-10T00:00:00"/>
    <x v="0"/>
    <d v="2024-02-05T00:00:00"/>
    <s v="4.00"/>
    <m/>
    <x v="1"/>
    <x v="1"/>
    <x v="3"/>
    <x v="1"/>
    <x v="1"/>
  </r>
  <r>
    <n v="52"/>
    <x v="23"/>
    <n v="30"/>
    <x v="40"/>
    <s v="Install_x000a_Emergency_x000a_Shower H9100_x000a_SS9708 - C to_x000a_TDP"/>
    <n v="9117710"/>
    <s v="4730-60-V00-0897"/>
    <s v="BUSHING, PIPE, REDUCER, SCH-40, CPVC, OFF-WHITE, 2 X 1 INCHES"/>
    <n v="52603"/>
    <x v="30"/>
    <d v="2024-01-29T00:00:00"/>
    <s v="CLOSE"/>
    <n v="2"/>
    <s v="EA"/>
    <n v="4"/>
    <n v="5.16"/>
    <n v="20.64"/>
    <s v="20680"/>
    <s v="CLOSE"/>
    <d v="2024-01-31T00:00:00"/>
    <d v="2024-01-31T00:00:00"/>
    <s v="KW1-14567"/>
    <s v="17"/>
    <d v="2024-01-31T00:00:00"/>
    <s v="APPR"/>
    <d v="2024-01-31T00:00:00"/>
    <s v="Visakh, Ajith - No Export"/>
    <x v="4"/>
    <d v="2024-02-10T00:00:00"/>
    <x v="0"/>
    <d v="2024-02-05T00:00:00"/>
    <s v="4.00"/>
    <m/>
    <x v="1"/>
    <x v="1"/>
    <x v="3"/>
    <x v="1"/>
    <x v="1"/>
  </r>
  <r>
    <n v="52"/>
    <x v="23"/>
    <n v="30"/>
    <x v="40"/>
    <s v="Install_x000a_Emergency_x000a_Shower H9100_x000a_SS9708 - C to_x000a_TDP"/>
    <n v="9117710"/>
    <s v="8040-60-V00-0040"/>
    <s v="CEMENT, HEAVY BODIED, CPVC, ORANGE, 16 OZ"/>
    <n v="52605"/>
    <x v="30"/>
    <d v="2024-01-29T00:00:00"/>
    <s v="CLOSE"/>
    <n v="2"/>
    <s v="CN"/>
    <n v="2"/>
    <n v="18.32"/>
    <n v="36.64"/>
    <s v="20666"/>
    <s v="CLOSE"/>
    <d v="2024-01-31T00:00:00"/>
    <d v="2024-01-31T00:00:00"/>
    <s v="KW1-14559"/>
    <s v="16"/>
    <d v="2024-01-31T00:00:00"/>
    <s v="APPR"/>
    <d v="2024-01-31T00:00:00"/>
    <s v="Visakh, Ajith - No Export"/>
    <x v="0"/>
    <d v="2024-02-10T00:00:00"/>
    <x v="0"/>
    <d v="2024-02-04T00:00:00"/>
    <s v="2.00"/>
    <m/>
    <x v="1"/>
    <x v="1"/>
    <x v="3"/>
    <x v="1"/>
    <x v="1"/>
  </r>
  <r>
    <n v="52"/>
    <x v="23"/>
    <n v="30"/>
    <x v="40"/>
    <s v="Install_x000a_Emergency_x000a_Shower H9100_x000a_SS9708 - C to_x000a_TDP"/>
    <n v="9117710"/>
    <s v="4730-60-V00-0893"/>
    <s v="BUSHING, PIPE, REDUCTION, SCH- 40, CPVC, OFF-WHITE, 1 X 3/4 INCHES"/>
    <n v="52617"/>
    <x v="30"/>
    <d v="2024-01-29T00:00:00"/>
    <s v="CLOSE"/>
    <n v="7"/>
    <s v="EA"/>
    <n v="4"/>
    <n v="5"/>
    <n v="20"/>
    <s v="20699"/>
    <s v="CLOSE"/>
    <d v="2024-02-01T00:00:00"/>
    <d v="2024-02-01T00:00:00"/>
    <s v="KW1-14578"/>
    <s v="11"/>
    <d v="2024-02-01T00:00:00"/>
    <s v="APPR"/>
    <d v="2024-02-01T00:00:00"/>
    <s v="Visakh, Ajith - No Export"/>
    <x v="4"/>
    <d v="2024-02-10T00:00:00"/>
    <x v="0"/>
    <d v="2024-02-05T00:00:00"/>
    <s v="4.00"/>
    <m/>
    <x v="1"/>
    <x v="1"/>
    <x v="3"/>
    <x v="1"/>
    <x v="1"/>
  </r>
  <r>
    <n v="52"/>
    <x v="23"/>
    <n v="30"/>
    <x v="40"/>
    <s v="Install_x000a_Emergency_x000a_Shower H9100_x000a_SS9708 - C to_x000a_TDP"/>
    <n v="9117710"/>
    <s v="4730-60-V00-0854"/>
    <s v="ELBOW, CPVC, 90 DEGREE, SCH- 40, OFF-WHITE, 2 INCHES"/>
    <n v="52603"/>
    <x v="30"/>
    <d v="2024-01-29T00:00:00"/>
    <s v="CLOSE"/>
    <n v="1"/>
    <s v="EA"/>
    <n v="6"/>
    <n v="10.07"/>
    <n v="60.42"/>
    <s v="20680"/>
    <s v="CLOSE"/>
    <d v="2024-01-31T00:00:00"/>
    <d v="2024-01-31T00:00:00"/>
    <s v="KW1-14567"/>
    <s v="16"/>
    <d v="2024-01-31T00:00:00"/>
    <s v="APPR"/>
    <d v="2024-01-31T00:00:00"/>
    <s v="Visakh, Ajith - No Export"/>
    <x v="4"/>
    <d v="2024-02-10T00:00:00"/>
    <x v="0"/>
    <d v="2024-02-05T00:00:00"/>
    <s v="6.00"/>
    <m/>
    <x v="1"/>
    <x v="1"/>
    <x v="3"/>
    <x v="1"/>
    <x v="1"/>
  </r>
  <r>
    <n v="52"/>
    <x v="23"/>
    <n v="30"/>
    <x v="40"/>
    <s v="Install_x000a_Emergency_x000a_Shower H9100_x000a_SS9708 - C to_x000a_TDP"/>
    <n v="9117710"/>
    <s v="4730-60-V00-0850"/>
    <s v="ELBOW, CPVC, SOCKET X SOCKET, SCH 40, OFF-WHITE, 25 MM"/>
    <n v="52617"/>
    <x v="30"/>
    <d v="2024-01-29T00:00:00"/>
    <s v="CLOSE"/>
    <n v="6"/>
    <s v="EA"/>
    <n v="4"/>
    <n v="3.6"/>
    <n v="14.4"/>
    <s v="20699"/>
    <s v="CLOSE"/>
    <d v="2024-02-01T00:00:00"/>
    <d v="2024-02-01T00:00:00"/>
    <s v="KW1-14578"/>
    <s v="10"/>
    <d v="2024-02-01T00:00:00"/>
    <s v="APPR"/>
    <d v="2024-02-01T00:00:00"/>
    <s v="Visakh, Ajith - No Export"/>
    <x v="4"/>
    <d v="2024-02-10T00:00:00"/>
    <x v="0"/>
    <d v="2024-02-05T00:00:00"/>
    <s v="4.00"/>
    <m/>
    <x v="1"/>
    <x v="1"/>
    <x v="3"/>
    <x v="1"/>
    <x v="1"/>
  </r>
  <r>
    <n v="52"/>
    <x v="23"/>
    <n v="30"/>
    <x v="40"/>
    <s v="Install_x000a_Emergency_x000a_Shower H9100_x000a_SS9708 - C to_x000a_TDP"/>
    <n v="9117710"/>
    <s v="4710-60-V00-0107"/>
    <s v="PIPE, PLASTIC, SCH-80, CPVC, OFF-WHITE, 2 INCHES"/>
    <n v="52617"/>
    <x v="30"/>
    <d v="2024-01-29T00:00:00"/>
    <s v="CLOSE"/>
    <n v="5"/>
    <s v="EA"/>
    <n v="2"/>
    <n v="51.15"/>
    <n v="102.3"/>
    <s v="20699"/>
    <s v="CLOSE"/>
    <d v="2024-02-01T00:00:00"/>
    <d v="2024-02-01T00:00:00"/>
    <s v="KW1-14578"/>
    <s v="9"/>
    <d v="2024-02-01T00:00:00"/>
    <s v="APPR"/>
    <d v="2024-02-01T00:00:00"/>
    <s v="Visakh, Ajith - No Export"/>
    <x v="4"/>
    <d v="2024-02-10T00:00:00"/>
    <x v="0"/>
    <d v="2024-02-05T00:00:00"/>
    <s v="2.00"/>
    <m/>
    <x v="1"/>
    <x v="1"/>
    <x v="3"/>
    <x v="1"/>
    <x v="1"/>
  </r>
  <r>
    <n v="52"/>
    <x v="23"/>
    <n v="30"/>
    <x v="40"/>
    <s v="Install_x000a_Emergency_x000a_Shower H9100_x000a_SS9708 - C to_x000a_TDP"/>
    <n v="9117710"/>
    <s v="4710-60-V00-0111"/>
    <s v="PIPE, PLASTIC, SCH-80, CPVC, OFF-WHITE, 1 INCH"/>
    <n v="52617"/>
    <x v="30"/>
    <d v="2024-01-29T00:00:00"/>
    <s v="CLOSE"/>
    <n v="4"/>
    <s v="EA"/>
    <n v="1"/>
    <n v="31.18"/>
    <n v="31.18"/>
    <s v="20699"/>
    <s v="CLOSE"/>
    <d v="2024-02-01T00:00:00"/>
    <d v="2024-02-01T00:00:00"/>
    <s v="KW1-14578"/>
    <s v="8"/>
    <d v="2024-02-01T00:00:00"/>
    <s v="APPR"/>
    <d v="2024-02-01T00:00:00"/>
    <s v="Visakh, Ajith - No Export"/>
    <x v="4"/>
    <d v="2024-02-10T00:00:00"/>
    <x v="0"/>
    <d v="2024-02-05T00:00:00"/>
    <s v="1.00"/>
    <m/>
    <x v="1"/>
    <x v="1"/>
    <x v="3"/>
    <x v="1"/>
    <x v="1"/>
  </r>
  <r>
    <n v="52"/>
    <x v="23"/>
    <n v="30"/>
    <x v="40"/>
    <s v="Install_x000a_Emergency_x000a_Shower H9100_x000a_SS9708 - C to_x000a_TDP"/>
    <n v="9117710"/>
    <s v="4710-60-V00-0108"/>
    <s v="PIPE, PLASTIC, SCH-80, CPVC, OFF-WHITE, 3/4 INCH"/>
    <n v="52617"/>
    <x v="30"/>
    <d v="2024-01-29T00:00:00"/>
    <s v="CLOSE"/>
    <n v="3"/>
    <s v="EA"/>
    <n v="1"/>
    <n v="18.809999999999999"/>
    <n v="18.809999999999999"/>
    <s v="20699"/>
    <s v="CLOSE"/>
    <d v="2024-02-01T00:00:00"/>
    <d v="2024-02-01T00:00:00"/>
    <s v="KW1-14578"/>
    <s v="7"/>
    <d v="2024-02-01T00:00:00"/>
    <s v="APPR"/>
    <d v="2024-02-01T00:00:00"/>
    <s v="Visakh, Ajith - No Export"/>
    <x v="4"/>
    <d v="2024-02-10T00:00:00"/>
    <x v="0"/>
    <d v="2024-02-05T00:00:00"/>
    <s v="1.00"/>
    <m/>
    <x v="1"/>
    <x v="1"/>
    <x v="3"/>
    <x v="1"/>
    <x v="1"/>
  </r>
  <r>
    <n v="52"/>
    <x v="23"/>
    <n v="30"/>
    <x v="40"/>
    <s v="Install_x000a_Emergency_x000a_Shower H9100_x000a_SS9708 - C to_x000a_TDP"/>
    <n v="9117710"/>
    <s v="8030-60-V00-0051"/>
    <s v="TAPE, ANTISEIZING, (TEFLON TAPE), 0.5 X 520 INCHES"/>
    <n v="52605"/>
    <x v="30"/>
    <d v="2024-01-29T00:00:00"/>
    <s v="CLOSE"/>
    <n v="1"/>
    <s v="EA"/>
    <n v="10"/>
    <n v="1.67"/>
    <n v="16.7"/>
    <s v="20666"/>
    <s v="CLOSE"/>
    <d v="2024-01-31T00:00:00"/>
    <d v="2024-01-31T00:00:00"/>
    <s v="KW1-14559"/>
    <s v="15"/>
    <d v="2024-01-31T00:00:00"/>
    <s v="APPR"/>
    <d v="2024-01-31T00:00:00"/>
    <s v="Visakh, Ajith - No Export"/>
    <x v="0"/>
    <d v="2024-02-10T00:00:00"/>
    <x v="0"/>
    <d v="2024-02-04T00:00:00"/>
    <s v="10.00"/>
    <m/>
    <x v="1"/>
    <x v="1"/>
    <x v="3"/>
    <x v="1"/>
    <x v="1"/>
  </r>
  <r>
    <n v="52"/>
    <x v="23"/>
    <n v="30"/>
    <x v="40"/>
    <s v="Install_x000a_Emergency_x000a_Shower H9100_x000a_SS9708 - C to_x000a_TDP"/>
    <n v="9117710"/>
    <s v="4510-60-V00-0132"/>
    <s v="STRAP, METAL"/>
    <n v="52618"/>
    <x v="30"/>
    <d v="2024-01-29T00:00:00"/>
    <s v="CLOSE"/>
    <n v="2"/>
    <s v="EA"/>
    <n v="1"/>
    <n v="73.900000000000006"/>
    <n v="73.900000000000006"/>
    <s v="20724"/>
    <s v="CLOSE"/>
    <d v="2024-02-08T00:00:00"/>
    <d v="2024-02-05T00:00:00"/>
    <s v="KW1-14739"/>
    <s v="48"/>
    <d v="2024-02-08T00:00:00"/>
    <s v="APPR"/>
    <d v="2024-02-08T00:00:00"/>
    <s v="Reghuraman, Karthik -Vectrus -GSD -No Export"/>
    <x v="9"/>
    <d v="2024-02-15T00:00:00"/>
    <x v="0"/>
    <d v="2024-02-14T00:00:00"/>
    <s v="1.00"/>
    <m/>
    <x v="1"/>
    <x v="1"/>
    <x v="3"/>
    <x v="1"/>
    <x v="1"/>
  </r>
  <r>
    <n v="52"/>
    <x v="23"/>
    <n v="30"/>
    <x v="40"/>
    <s v="Install_x000a_Emergency_x000a_Shower H9100_x000a_SS9708 - C to_x000a_TDP"/>
    <n v="9117710"/>
    <s v="4230-60-V00-0001"/>
    <s v="SHOWER ASSEMBLY, DECONTAMINATING, GALVANIZED STEEL, 350 LITERS, HDPE, WHITE, 60.6 X 34.6 X 128.1 INCHES"/>
    <n v="52602"/>
    <x v="30"/>
    <d v="2024-01-29T00:00:00"/>
    <s v="CLOSE"/>
    <n v="1"/>
    <s v="EA"/>
    <n v="2"/>
    <n v="11938.05"/>
    <n v="23876.1"/>
    <s v="20638"/>
    <s v="CLOSE"/>
    <d v="2024-02-08T00:00:00"/>
    <d v="2024-02-01T00:00:00"/>
    <s v="KW1-14725"/>
    <s v="1"/>
    <d v="2024-02-08T00:00:00"/>
    <s v="APPR"/>
    <d v="2024-02-08T00:00:00"/>
    <s v="Santhumayor, Santhosh - Vectrus - No Export"/>
    <x v="1"/>
    <d v="2024-07-31T00:00:00"/>
    <x v="1"/>
    <s v=""/>
    <s v=""/>
    <m/>
    <x v="1"/>
    <x v="1"/>
    <x v="3"/>
    <x v="1"/>
    <x v="1"/>
  </r>
  <r>
    <n v="52"/>
    <x v="23"/>
    <n v="30"/>
    <x v="40"/>
    <s v="Install_x000a_Emergency_x000a_Shower H9100_x000a_SS9708 - C to_x000a_TDP"/>
    <n v="9117710"/>
    <s v="5306-60-V00-0006"/>
    <s v="BOLT, CONCRETE ANCHOR, w/ NUT &amp; WASHER, M10 X 4 INCHES"/>
    <n v="52617"/>
    <x v="30"/>
    <d v="2024-01-29T00:00:00"/>
    <s v="CLOSE"/>
    <n v="2"/>
    <s v="BX"/>
    <n v="8"/>
    <n v="7.26"/>
    <n v="58.08"/>
    <s v="20699"/>
    <s v="CLOSE"/>
    <d v="2024-02-01T00:00:00"/>
    <d v="2024-02-01T00:00:00"/>
    <s v="KW1-14578"/>
    <s v="6"/>
    <d v="2024-02-01T00:00:00"/>
    <s v="APPR"/>
    <d v="2024-02-01T00:00:00"/>
    <s v="Visakh, Ajith - No Export"/>
    <x v="4"/>
    <d v="2024-02-10T00:00:00"/>
    <x v="0"/>
    <d v="2024-02-05T00:00:00"/>
    <s v="8.00"/>
    <m/>
    <x v="1"/>
    <x v="1"/>
    <x v="3"/>
    <x v="1"/>
    <x v="1"/>
  </r>
  <r>
    <n v="52"/>
    <x v="23"/>
    <n v="30"/>
    <x v="40"/>
    <s v="Install_x000a_Emergency_x000a_Shower H9100_x000a_SS9708 - C to_x000a_TDP"/>
    <n v="9117710"/>
    <s v="4820-60-V00-0115"/>
    <s v="VALVE, CHECK, PVC, 2 INCHES"/>
    <n v="52606"/>
    <x v="30"/>
    <d v="2024-01-27T00:00:00"/>
    <s v="CLOSE"/>
    <n v="2"/>
    <s v="EA"/>
    <n v="2"/>
    <n v="67.27"/>
    <n v="134.54"/>
    <s v="20726"/>
    <s v="CLOSE"/>
    <d v="2024-02-08T00:00:00"/>
    <d v="2024-02-05T00:00:00"/>
    <s v="KW1-14748"/>
    <s v="14"/>
    <d v="2024-02-08T00:00:00"/>
    <s v="APPR"/>
    <d v="2024-02-08T00:00:00"/>
    <s v="Reghuraman, Karthik -Vectrus -GSD -No Export"/>
    <x v="10"/>
    <d v="2024-02-15T00:00:00"/>
    <x v="0"/>
    <d v="2024-02-14T00:00:00"/>
    <s v="2.00"/>
    <m/>
    <x v="1"/>
    <x v="1"/>
    <x v="3"/>
    <x v="1"/>
    <x v="1"/>
  </r>
  <r>
    <n v="52"/>
    <x v="23"/>
    <n v="30"/>
    <x v="40"/>
    <s v="Install_x000a_Emergency_x000a_Shower H9100_x000a_SS9708 - C to_x000a_TDP"/>
    <n v="9117710"/>
    <s v="4820-60-V00-0229"/>
    <s v="VALVE, BALL, BRASS, PN25, RED, 3/4 INCH"/>
    <n v="52617"/>
    <x v="30"/>
    <d v="2024-01-29T00:00:00"/>
    <s v="CLOSE"/>
    <n v="1"/>
    <s v="EA"/>
    <n v="2"/>
    <n v="15.84"/>
    <n v="31.68"/>
    <s v="20699"/>
    <s v="CLOSE"/>
    <d v="2024-02-01T00:00:00"/>
    <d v="2024-02-01T00:00:00"/>
    <s v="KW1-14578"/>
    <s v="5"/>
    <d v="2024-02-01T00:00:00"/>
    <s v="APPR"/>
    <d v="2024-02-01T00:00:00"/>
    <s v="Visakh, Ajith - No Export"/>
    <x v="4"/>
    <d v="2024-02-10T00:00:00"/>
    <x v="0"/>
    <d v="2024-02-05T00:00:00"/>
    <s v="2.00"/>
    <m/>
    <x v="1"/>
    <x v="1"/>
    <x v="3"/>
    <x v="1"/>
    <x v="1"/>
  </r>
  <r>
    <n v="52"/>
    <x v="23"/>
    <n v="30"/>
    <x v="40"/>
    <s v="Install_x000a_Emergency_x000a_Shower H9100_x000a_SS9708 - C to_x000a_TDP"/>
    <n v="9117710"/>
    <s v="4730-60-V00-0775"/>
    <s v="ADAPTER, MALE, CPVC, STANDARD, SOCKET X MIPT, SCH- 40, OFF-WHITE, 63 MM"/>
    <n v="52604"/>
    <x v="30"/>
    <d v="2024-01-29T00:00:00"/>
    <s v="CLOSE"/>
    <n v="3"/>
    <s v="EA"/>
    <n v="4"/>
    <n v="45.79"/>
    <n v="183.16"/>
    <s v="20726"/>
    <s v="CLOSE"/>
    <d v="2024-02-08T00:00:00"/>
    <d v="2024-02-05T00:00:00"/>
    <s v="KW1-14748"/>
    <s v="12"/>
    <d v="2024-02-08T00:00:00"/>
    <s v="APPR"/>
    <d v="2024-02-08T00:00:00"/>
    <s v="Reghuraman, Karthik -Vectrus -GSD -No Export"/>
    <x v="10"/>
    <d v="2024-02-18T00:00:00"/>
    <x v="0"/>
    <d v="2024-02-19T00:00:00"/>
    <s v="4.00"/>
    <m/>
    <x v="1"/>
    <x v="1"/>
    <x v="3"/>
    <x v="1"/>
    <x v="1"/>
  </r>
  <r>
    <n v="52"/>
    <x v="23"/>
    <n v="30"/>
    <x v="40"/>
    <s v="Install_x000a_Emergency_x000a_Shower H9100_x000a_SS9708 - C to_x000a_TDP"/>
    <n v="9117710"/>
    <s v="4730-60-V00-0760"/>
    <s v="ADAPTER, FEMALE, CPVC &amp; METAL, STANDARD, SOCKET X SR FIPT, SCH- 40, OFF WHITE, 32 MM"/>
    <n v="52604"/>
    <x v="30"/>
    <d v="2024-01-29T00:00:00"/>
    <s v="CLOSE"/>
    <n v="2"/>
    <s v="EA"/>
    <n v="6"/>
    <n v="12.99"/>
    <n v="77.94"/>
    <s v="20726"/>
    <s v="CLOSE"/>
    <d v="2024-02-08T00:00:00"/>
    <d v="2024-02-05T00:00:00"/>
    <s v="KW1-14748"/>
    <s v="11"/>
    <d v="2024-02-08T00:00:00"/>
    <s v="APPR"/>
    <d v="2024-02-08T00:00:00"/>
    <s v="Reghuraman, Karthik -Vectrus -GSD -No Export"/>
    <x v="10"/>
    <d v="2024-02-18T00:00:00"/>
    <x v="0"/>
    <d v="2024-02-19T00:00:00"/>
    <s v="6.00"/>
    <m/>
    <x v="1"/>
    <x v="1"/>
    <x v="3"/>
    <x v="1"/>
    <x v="1"/>
  </r>
  <r>
    <n v="52"/>
    <x v="23"/>
    <n v="30"/>
    <x v="40"/>
    <s v="Install_x000a_Emergency_x000a_Shower H9100_x000a_SS9708 - C to_x000a_TDP"/>
    <n v="9117710"/>
    <s v="4730-60-V00-0765"/>
    <s v="ADAPTER, PRESSURE FITTINGS, FEMALE, CPVC, STANDARD, SOCKET X FIPT, SCH- 40, OFF-WHITE, 25 MM"/>
    <n v="52607"/>
    <x v="30"/>
    <d v="2024-01-29T00:00:00"/>
    <s v="CLOSE"/>
    <n v="2"/>
    <s v="EA"/>
    <n v="4"/>
    <n v="13.1"/>
    <n v="52.4"/>
    <s v="20680"/>
    <s v="CLOSE"/>
    <d v="2024-01-31T00:00:00"/>
    <d v="2024-01-31T00:00:00"/>
    <s v="KW1-14567"/>
    <s v="19"/>
    <d v="2024-01-31T00:00:00"/>
    <s v="APPR"/>
    <d v="2024-01-31T00:00:00"/>
    <s v="Visakh, Ajith - No Export"/>
    <x v="4"/>
    <d v="2024-02-10T00:00:00"/>
    <x v="0"/>
    <d v="2024-02-05T00:00:00"/>
    <s v="4.00"/>
    <m/>
    <x v="1"/>
    <x v="1"/>
    <x v="3"/>
    <x v="1"/>
    <x v="1"/>
  </r>
  <r>
    <n v="52"/>
    <x v="23"/>
    <n v="30"/>
    <x v="40"/>
    <s v="Install_x000a_Emergency_x000a_Shower H9100_x000a_SS9708 - C to_x000a_TDP"/>
    <n v="9117710"/>
    <s v="4730-60-V00-0788"/>
    <s v="CAP, PIPE, UPVC, OCTAGON, FEMALE, SCH-40, GRAY, 63 MM"/>
    <n v="52604"/>
    <x v="30"/>
    <d v="2024-01-29T00:00:00"/>
    <s v="CLOSE"/>
    <n v="1"/>
    <s v="EA"/>
    <n v="2"/>
    <n v="9.16"/>
    <n v="18.32"/>
    <s v="20726"/>
    <s v="CLOSE"/>
    <d v="2024-02-08T00:00:00"/>
    <d v="2024-02-05T00:00:00"/>
    <s v="KW1-14748"/>
    <s v="10"/>
    <d v="2024-02-08T00:00:00"/>
    <s v="APPR"/>
    <d v="2024-02-08T00:00:00"/>
    <s v="Reghuraman, Karthik -Vectrus -GSD -No Export"/>
    <x v="10"/>
    <d v="2024-02-18T00:00:00"/>
    <x v="0"/>
    <d v="2024-02-19T00:00:00"/>
    <s v="2.00"/>
    <m/>
    <x v="1"/>
    <x v="1"/>
    <x v="3"/>
    <x v="1"/>
    <x v="1"/>
  </r>
  <r>
    <n v="52"/>
    <x v="23"/>
    <n v="30"/>
    <x v="40"/>
    <s v="Install_x000a_Emergency_x000a_Shower H9100_x000a_SS9708 - C to_x000a_TDP"/>
    <n v="9117710"/>
    <s v="5510-00-220-6242"/>
    <s v="LUMBER, SOFTWOOD, DIMENSION, 4 X 2 INCHES X 10 FEET"/>
    <n v="52607"/>
    <x v="30"/>
    <d v="2024-01-29T00:00:00"/>
    <s v="CLOSE"/>
    <n v="1"/>
    <s v="EA"/>
    <n v="2"/>
    <n v="25.4"/>
    <n v="50.8"/>
    <s v="20680"/>
    <s v="CLOSE"/>
    <d v="2024-01-31T00:00:00"/>
    <d v="2024-01-31T00:00:00"/>
    <s v="KW1-14567"/>
    <s v="18"/>
    <d v="2024-01-31T00:00:00"/>
    <s v="APPR"/>
    <d v="2024-01-31T00:00:00"/>
    <s v="Visakh, Ajith - No Export"/>
    <x v="4"/>
    <d v="2024-02-10T00:00:00"/>
    <x v="0"/>
    <d v="2024-02-05T00:00:00"/>
    <s v="2.00"/>
    <m/>
    <x v="1"/>
    <x v="1"/>
    <x v="3"/>
    <x v="1"/>
    <x v="1"/>
  </r>
  <r>
    <n v="52"/>
    <x v="23"/>
    <n v="30"/>
    <x v="40"/>
    <s v="Install_x000a_Emergency_x000a_Shower H9100_x000a_SS9708 - C to_x000a_TDP"/>
    <n v="9117710"/>
    <s v="5510-01-433-4221"/>
    <s v="LUMBER, SOFTWOOD, 4 X 4 INCHES X 16 FEET"/>
    <n v="52606"/>
    <x v="30"/>
    <d v="2024-01-27T00:00:00"/>
    <s v="CLOSE"/>
    <n v="1"/>
    <s v="EA"/>
    <n v="2"/>
    <n v="37.46"/>
    <n v="74.92"/>
    <s v="20726"/>
    <s v="CLOSE"/>
    <d v="2024-02-08T00:00:00"/>
    <d v="2024-02-05T00:00:00"/>
    <s v="KW1-14748"/>
    <s v="13"/>
    <d v="2024-02-08T00:00:00"/>
    <s v="APPR"/>
    <d v="2024-02-08T00:00:00"/>
    <s v="Reghuraman, Karthik -Vectrus -GSD -No Export"/>
    <x v="10"/>
    <d v="2024-02-15T00:00:00"/>
    <x v="0"/>
    <d v="2024-02-14T00:00:00"/>
    <s v="2.00"/>
    <m/>
    <x v="1"/>
    <x v="1"/>
    <x v="3"/>
    <x v="1"/>
    <x v="1"/>
  </r>
  <r>
    <n v="52"/>
    <x v="23"/>
    <n v="30"/>
    <x v="40"/>
    <s v="Install_x000a_Emergency_x000a_Shower H9100_x000a_SS9708 - C to_x000a_TDP"/>
    <n v="9117710"/>
    <s v="5305-09-V00-0012"/>
    <s v="SCREW, WOOD, DRYWALL, PHILLIPS, STEEL, 3 INCHES"/>
    <n v="52619"/>
    <x v="30"/>
    <d v="2024-01-29T00:00:00"/>
    <s v="CLOSE"/>
    <n v="1"/>
    <s v="BX"/>
    <n v="1"/>
    <n v="159.16"/>
    <n v="159.16"/>
    <s v="20726"/>
    <s v="CLOSE"/>
    <d v="2024-02-08T00:00:00"/>
    <d v="2024-02-05T00:00:00"/>
    <s v="KW1-14748"/>
    <s v="15"/>
    <d v="2024-02-08T00:00:00"/>
    <s v="APPR"/>
    <d v="2024-02-08T00:00:00"/>
    <s v="Reghuraman, Karthik -Vectrus -GSD -No Export"/>
    <x v="10"/>
    <d v="2024-03-21T00:00:00"/>
    <x v="0"/>
    <d v="2024-02-14T00:00:00"/>
    <s v="1.00"/>
    <m/>
    <x v="1"/>
    <x v="1"/>
    <x v="3"/>
    <x v="1"/>
    <x v="1"/>
  </r>
  <r>
    <n v="52"/>
    <x v="23"/>
    <n v="30"/>
    <x v="40"/>
    <s v="Install_x000a_Emergency_x000a_Shower H9100_x000a_SS9708 - C to_x000a_TDP"/>
    <n v="9117710"/>
    <s v="5133-60-V00-0020"/>
    <s v="DRILL, MASONRY, ROTARY DRIVEN, (BIT), CONCRETE, SDS-PLUS, 1/2 X 8 INCHES"/>
    <n v="52618"/>
    <x v="30"/>
    <d v="2024-01-29T00:00:00"/>
    <s v="CLOSE"/>
    <n v="1"/>
    <s v="EA"/>
    <n v="2"/>
    <n v="10.73"/>
    <n v="21.46"/>
    <s v="20724"/>
    <s v="CLOSE"/>
    <d v="2024-02-08T00:00:00"/>
    <d v="2024-02-05T00:00:00"/>
    <s v="KW1-14739"/>
    <s v="47"/>
    <d v="2024-02-08T00:00:00"/>
    <s v="APPR"/>
    <d v="2024-02-08T00:00:00"/>
    <s v="Reghuraman, Karthik -Vectrus -GSD -No Export"/>
    <x v="9"/>
    <d v="2024-02-15T00:00:00"/>
    <x v="0"/>
    <d v="2024-02-14T00:00:00"/>
    <s v="2.00"/>
    <m/>
    <x v="1"/>
    <x v="1"/>
    <x v="3"/>
    <x v="1"/>
    <x v="1"/>
  </r>
  <r>
    <n v="53"/>
    <x v="24"/>
    <n v="30"/>
    <x v="41"/>
    <s v="Install Cypher_x000a_Locks T9601"/>
    <n v="9223619"/>
    <s v="5340-60-V00-0425"/>
    <s v="_x0009_LOCK SET, MORTISE, MECHANICAL, PUSH BUTTON, RIGHT HAND, 2-3/4 INCHES"/>
    <n v="52621"/>
    <x v="30"/>
    <d v="2024-01-27T00:00:00"/>
    <s v="CLOSE"/>
    <n v="1"/>
    <s v="EA"/>
    <n v="2"/>
    <n v="690.03"/>
    <n v="1380.06"/>
    <s v="20699"/>
    <s v="CLOSE"/>
    <d v="2024-02-01T00:00:00"/>
    <d v="2024-02-01T00:00:00"/>
    <s v="KW1-14578"/>
    <s v="13"/>
    <d v="2024-02-01T00:00:00"/>
    <s v="APPR"/>
    <d v="2024-02-01T00:00:00"/>
    <s v="Visakh, Ajith - No Export"/>
    <x v="4"/>
    <d v="2024-02-10T00:00:00"/>
    <x v="0"/>
    <d v="2024-02-05T00:00:00"/>
    <s v="2.00"/>
    <m/>
    <x v="1"/>
    <x v="1"/>
    <x v="3"/>
    <x v="1"/>
    <x v="1"/>
  </r>
  <r>
    <n v="54"/>
    <x v="25"/>
    <n v="60"/>
    <x v="42"/>
    <s v="TI Deficiency Repairs Z8 T132"/>
    <n v="8528915"/>
    <s v="6210-60-V00-0081"/>
    <s v="LIGHT, PANEL, LED, COOL WHITE, 50/60 HZ, 40W"/>
    <n v="53005"/>
    <x v="31"/>
    <d v="2024-02-01T00:00:00"/>
    <s v="CLOSE"/>
    <n v="20"/>
    <s v="EA"/>
    <n v="2"/>
    <n v="274.38"/>
    <n v="548.76"/>
    <s v="20771"/>
    <s v="CLOSE"/>
    <d v="2024-02-04T00:00:00"/>
    <s v=""/>
    <s v="KW1-14634"/>
    <s v="25"/>
    <d v="2024-02-04T00:00:00"/>
    <s v="APPR"/>
    <d v="2024-02-04T00:00:00"/>
    <s v="Santhumayor, Santhosh - Vectrus - No Export"/>
    <x v="0"/>
    <d v="2024-02-18T00:00:00"/>
    <x v="0"/>
    <d v="2024-02-07T00:00:00"/>
    <s v="2.00"/>
    <m/>
    <x v="1"/>
    <x v="1"/>
    <x v="3"/>
    <x v="1"/>
    <x v="1"/>
  </r>
  <r>
    <n v="54"/>
    <x v="25"/>
    <n v="60"/>
    <x v="42"/>
    <s v="TI Deficiency Repairs Z8 T132"/>
    <n v="8528915"/>
    <s v="6210-60-V00-0082"/>
    <s v="LIGHT, PANEL, LED, COOL WHITE, 50/60 HZ, 40W, w/ EMERGENCY BATTERY"/>
    <n v="53005"/>
    <x v="31"/>
    <d v="2024-02-01T00:00:00"/>
    <s v="CLOSE"/>
    <n v="19"/>
    <s v="EA"/>
    <n v="3"/>
    <n v="297.94"/>
    <n v="893.82"/>
    <s v="20771"/>
    <s v="CLOSE"/>
    <d v="2024-02-04T00:00:00"/>
    <s v=""/>
    <s v="KW1-14634"/>
    <s v="24"/>
    <d v="2024-02-04T00:00:00"/>
    <s v="APPR"/>
    <d v="2024-02-04T00:00:00"/>
    <s v="Santhumayor, Santhosh - Vectrus - No Export"/>
    <x v="0"/>
    <d v="2024-02-18T00:00:00"/>
    <x v="0"/>
    <d v="2024-02-07T00:00:00"/>
    <s v="3.00"/>
    <m/>
    <x v="1"/>
    <x v="1"/>
    <x v="3"/>
    <x v="1"/>
    <x v="1"/>
  </r>
  <r>
    <n v="54"/>
    <x v="25"/>
    <n v="60"/>
    <x v="42"/>
    <s v="TI Deficiency Repairs Z8 T132"/>
    <n v="8528915"/>
    <s v="6210-60-V00-0136"/>
    <s v="EMERGENCY LIGHT,  EXIT COMBO, LED"/>
    <n v="53005"/>
    <x v="31"/>
    <d v="2024-02-01T00:00:00"/>
    <s v="CLOSE"/>
    <n v="18"/>
    <s v="EA"/>
    <n v="1"/>
    <n v="130.86000000000001"/>
    <n v="130.86000000000001"/>
    <s v="20771"/>
    <s v="CLOSE"/>
    <d v="2024-02-04T00:00:00"/>
    <s v=""/>
    <s v="KW1-14634"/>
    <s v="23"/>
    <d v="2024-02-04T00:00:00"/>
    <s v="APPR"/>
    <d v="2024-02-04T00:00:00"/>
    <s v="Santhumayor, Santhosh - Vectrus - No Export"/>
    <x v="0"/>
    <d v="2024-02-18T00:00:00"/>
    <x v="0"/>
    <d v="2024-02-07T00:00:00"/>
    <s v="1.00"/>
    <m/>
    <x v="1"/>
    <x v="1"/>
    <x v="3"/>
    <x v="1"/>
    <x v="1"/>
  </r>
  <r>
    <n v="54"/>
    <x v="25"/>
    <n v="60"/>
    <x v="42"/>
    <s v="TI Deficiency Repairs Z8 T132"/>
    <n v="8528915"/>
    <s v="6210-60-V00-0040"/>
    <s v="FIXTURE, LIGHTING, LED, WALL PACK, 5000K, 100-277 VAC, 30W"/>
    <n v="53003"/>
    <x v="31"/>
    <d v="2024-02-01T00:00:00"/>
    <s v="CLOSE"/>
    <n v="8"/>
    <s v="EA"/>
    <n v="1"/>
    <n v="127.05"/>
    <n v="127.05"/>
    <s v="20761"/>
    <s v="CLOSE"/>
    <d v="2024-02-09T00:00:00"/>
    <d v="2024-02-06T00:00:00"/>
    <s v="KW1-14775"/>
    <s v="27"/>
    <d v="2024-02-09T00:00:00"/>
    <s v="APPR"/>
    <d v="2024-02-09T00:00:00"/>
    <s v="Reghuraman, Karthik -Vectrus -GSD -No Export"/>
    <x v="9"/>
    <d v="2024-02-15T00:00:00"/>
    <x v="0"/>
    <d v="2024-02-13T00:00:00"/>
    <s v="1.00"/>
    <m/>
    <x v="1"/>
    <x v="1"/>
    <x v="3"/>
    <x v="1"/>
    <x v="1"/>
  </r>
  <r>
    <n v="54"/>
    <x v="25"/>
    <n v="60"/>
    <x v="42"/>
    <s v="TI Deficiency Repairs Z8 T132"/>
    <n v="8528915"/>
    <s v="6130-60-V00-0097"/>
    <s v="BATTERY, EMERGENCY LED DRIVER, 50/60HZ, 15W, 100-277V"/>
    <n v="53003"/>
    <x v="31"/>
    <d v="2024-02-01T00:00:00"/>
    <s v="CLOSE"/>
    <n v="7"/>
    <s v="EA"/>
    <n v="1"/>
    <n v="254.32"/>
    <n v="254.32"/>
    <s v="20761"/>
    <s v="CLOSE"/>
    <d v="2024-02-09T00:00:00"/>
    <d v="2024-02-06T00:00:00"/>
    <s v="KW1-14775"/>
    <s v="26"/>
    <d v="2024-02-09T00:00:00"/>
    <s v="APPR"/>
    <d v="2024-02-09T00:00:00"/>
    <s v="Reghuraman, Karthik -Vectrus -GSD -No Export"/>
    <x v="9"/>
    <d v="2024-02-15T00:00:00"/>
    <x v="0"/>
    <d v="2024-02-13T00:00:00"/>
    <s v="1.00"/>
    <m/>
    <x v="1"/>
    <x v="1"/>
    <x v="3"/>
    <x v="1"/>
    <x v="1"/>
  </r>
  <r>
    <n v="54"/>
    <x v="25"/>
    <n v="60"/>
    <x v="42"/>
    <s v="TI Deficiency Repairs Z8 T132"/>
    <n v="8528915"/>
    <s v="6210-60-V00-0165"/>
    <s v="LIGHT, LED FLOOD, W/EMERGENCY BATTERY,50W, 100-240 VAC, 50/60 Hz"/>
    <n v="53003"/>
    <x v="31"/>
    <d v="2024-02-01T00:00:00"/>
    <s v="CLOSE"/>
    <n v="6"/>
    <s v="EA"/>
    <n v="2"/>
    <n v="601.37"/>
    <n v="1202.74"/>
    <s v="20761"/>
    <s v="CLOSE"/>
    <d v="2024-02-09T00:00:00"/>
    <d v="2024-02-06T00:00:00"/>
    <s v="KW1-14775"/>
    <s v="25"/>
    <d v="2024-02-09T00:00:00"/>
    <s v="APPR"/>
    <d v="2024-02-09T00:00:00"/>
    <s v="Reghuraman, Karthik -Vectrus -GSD -No Export"/>
    <x v="9"/>
    <d v="2024-02-15T00:00:00"/>
    <x v="0"/>
    <d v="2024-02-13T00:00:00"/>
    <s v="2.00"/>
    <m/>
    <x v="1"/>
    <x v="1"/>
    <x v="3"/>
    <x v="1"/>
    <x v="1"/>
  </r>
  <r>
    <n v="54"/>
    <x v="25"/>
    <n v="60"/>
    <x v="42"/>
    <s v="TI Deficiency Repairs Z8 T132"/>
    <n v="8528915"/>
    <s v="5935-60-V00-0101"/>
    <s v="SOCKET, SWITCH, METAL CLAD, 2 GANG, GRAY, 13A, 142 X 79 X 42 MM"/>
    <n v="53005"/>
    <x v="31"/>
    <d v="2024-02-01T00:00:00"/>
    <s v="CLOSE"/>
    <n v="17"/>
    <s v="EA"/>
    <n v="10"/>
    <n v="9.9"/>
    <n v="99"/>
    <s v="20771"/>
    <s v="CLOSE"/>
    <d v="2024-02-04T00:00:00"/>
    <s v=""/>
    <s v="KW1-14634"/>
    <s v="22"/>
    <d v="2024-02-04T00:00:00"/>
    <s v="APPR"/>
    <d v="2024-02-04T00:00:00"/>
    <s v="Santhumayor, Santhosh - Vectrus - No Export"/>
    <x v="0"/>
    <d v="2024-02-25T00:00:00"/>
    <x v="0"/>
    <d v="2024-02-07T00:00:00"/>
    <s v="10.00"/>
    <m/>
    <x v="1"/>
    <x v="1"/>
    <x v="3"/>
    <x v="1"/>
    <x v="1"/>
  </r>
  <r>
    <n v="54"/>
    <x v="25"/>
    <n v="60"/>
    <x v="42"/>
    <s v="TI Deficiency Repairs Z8 T132"/>
    <n v="8528915"/>
    <s v="5930-60-V00-0387"/>
    <s v="LIGHT-SWITCH, METAL, 1  WAY, 1 GANG, 250V, 10A"/>
    <n v="53003"/>
    <x v="31"/>
    <d v="2024-02-01T00:00:00"/>
    <s v="CLOSE"/>
    <n v="5"/>
    <s v="EA"/>
    <n v="3"/>
    <n v="17.63"/>
    <n v="52.89"/>
    <s v="20761"/>
    <s v="CLOSE"/>
    <d v="2024-02-09T00:00:00"/>
    <d v="2024-02-06T00:00:00"/>
    <s v="KW1-14775"/>
    <s v="24"/>
    <d v="2024-02-09T00:00:00"/>
    <s v="APPR"/>
    <d v="2024-02-09T00:00:00"/>
    <s v="Reghuraman, Karthik -Vectrus -GSD -No Export"/>
    <x v="9"/>
    <d v="2024-02-15T00:00:00"/>
    <x v="0"/>
    <d v="2024-02-13T00:00:00"/>
    <s v="3.00"/>
    <m/>
    <x v="1"/>
    <x v="1"/>
    <x v="3"/>
    <x v="1"/>
    <x v="1"/>
  </r>
  <r>
    <n v="54"/>
    <x v="25"/>
    <n v="60"/>
    <x v="42"/>
    <s v="TI Deficiency Repairs Z8 T132"/>
    <n v="8528915"/>
    <s v="6145-60-V00-0118"/>
    <s v="CABLE, POWER, ELECTRICAL, XLPE, BLACK, 4 CORE, 16 MM²"/>
    <n v="53005"/>
    <x v="31"/>
    <d v="2024-02-01T00:00:00"/>
    <s v="CLOSE"/>
    <n v="1"/>
    <s v="MT"/>
    <n v="50"/>
    <n v="22"/>
    <n v="1100"/>
    <s v="20771"/>
    <s v="CLOSE"/>
    <d v="2024-02-04T00:00:00"/>
    <s v=""/>
    <s v="KW1-14634"/>
    <s v="6"/>
    <d v="2024-02-04T00:00:00"/>
    <s v="APPR"/>
    <d v="2024-02-04T00:00:00"/>
    <s v="Santhumayor, Santhosh - Vectrus - No Export"/>
    <x v="0"/>
    <d v="2024-02-18T00:00:00"/>
    <x v="0"/>
    <d v="2024-02-07T00:00:00"/>
    <s v="50.00"/>
    <m/>
    <x v="1"/>
    <x v="1"/>
    <x v="3"/>
    <x v="1"/>
    <x v="1"/>
  </r>
  <r>
    <n v="54"/>
    <x v="25"/>
    <n v="60"/>
    <x v="42"/>
    <s v="TI Deficiency Repairs Z8 T132"/>
    <n v="8528915"/>
    <s v="5975-60-V00-0511"/>
    <s v="GLAND, ELECTRICAL CONDUIT, BRASS, BW, w/ EARTH TAG, 25 MM"/>
    <n v="53005"/>
    <x v="31"/>
    <d v="2024-02-01T00:00:00"/>
    <s v="CLOSE"/>
    <n v="16"/>
    <s v="EA"/>
    <n v="5"/>
    <n v="8"/>
    <n v="40"/>
    <s v="20771"/>
    <s v="CLOSE"/>
    <d v="2024-02-04T00:00:00"/>
    <s v=""/>
    <s v="KW1-14634"/>
    <s v="21"/>
    <d v="2024-02-04T00:00:00"/>
    <s v="APPR"/>
    <d v="2024-02-04T00:00:00"/>
    <s v="Santhumayor, Santhosh - Vectrus - No Export"/>
    <x v="0"/>
    <d v="2024-02-18T00:00:00"/>
    <x v="0"/>
    <d v="2024-02-07T00:00:00"/>
    <s v="5.00"/>
    <m/>
    <x v="1"/>
    <x v="1"/>
    <x v="3"/>
    <x v="1"/>
    <x v="1"/>
  </r>
  <r>
    <n v="54"/>
    <x v="25"/>
    <n v="60"/>
    <x v="42"/>
    <s v="TI Deficiency Repairs Z8 T132"/>
    <n v="8528915"/>
    <s v="5940-60-V00-0122"/>
    <s v="TERMINAL, LUG, COPPER TUBE, STUD HOLE, 16MM² X M10"/>
    <n v="53003"/>
    <x v="31"/>
    <d v="2024-02-01T00:00:00"/>
    <s v="CLOSE"/>
    <n v="4"/>
    <s v="PK"/>
    <n v="1"/>
    <n v="67.3"/>
    <n v="67.3"/>
    <s v="20761"/>
    <s v="CLOSE"/>
    <d v="2024-02-09T00:00:00"/>
    <d v="2024-02-06T00:00:00"/>
    <s v="KW1-14775"/>
    <s v="23"/>
    <d v="2024-02-09T00:00:00"/>
    <s v="APPR"/>
    <d v="2024-02-09T00:00:00"/>
    <s v="Reghuraman, Karthik -Vectrus -GSD -No Export"/>
    <x v="9"/>
    <d v="2024-02-15T00:00:00"/>
    <x v="0"/>
    <d v="2024-02-13T00:00:00"/>
    <s v="1.00"/>
    <m/>
    <x v="1"/>
    <x v="1"/>
    <x v="3"/>
    <x v="1"/>
    <x v="1"/>
  </r>
  <r>
    <n v="54"/>
    <x v="25"/>
    <n v="60"/>
    <x v="42"/>
    <s v="TI Deficiency Repairs Z8 T132"/>
    <n v="8528915"/>
    <s v="6145-60-V00-0148"/>
    <s v="WIRE, ELECTRICAL, 1 CORE, YELLOW &amp; GREEN, 16 MM²"/>
    <n v="53005"/>
    <x v="31"/>
    <d v="2024-02-01T00:00:00"/>
    <s v="CLOSE"/>
    <n v="15"/>
    <s v="RL"/>
    <n v="1"/>
    <n v="242.58"/>
    <n v="242.58"/>
    <s v="20771"/>
    <s v="CLOSE"/>
    <d v="2024-02-04T00:00:00"/>
    <s v=""/>
    <s v="KW1-14634"/>
    <s v="20"/>
    <d v="2024-02-04T00:00:00"/>
    <s v="APPR"/>
    <d v="2024-02-04T00:00:00"/>
    <s v="Santhumayor, Santhosh - Vectrus - No Export"/>
    <x v="0"/>
    <d v="2024-02-18T00:00:00"/>
    <x v="0"/>
    <d v="2024-02-07T00:00:00"/>
    <s v="1.00"/>
    <m/>
    <x v="1"/>
    <x v="1"/>
    <x v="3"/>
    <x v="1"/>
    <x v="1"/>
  </r>
  <r>
    <n v="54"/>
    <x v="25"/>
    <n v="60"/>
    <x v="42"/>
    <s v="TI Deficiency Repairs Z8 T132"/>
    <n v="8528915"/>
    <s v="5970-60-V00-0032"/>
    <s v="TAPE, INSULATION, ELECTRICAL, YELLOW-GREEN, 19 MM X 20 METER"/>
    <n v="53005"/>
    <x v="31"/>
    <d v="2024-02-01T00:00:00"/>
    <s v="CLOSE"/>
    <n v="14"/>
    <s v="EA"/>
    <n v="1"/>
    <n v="16.829999999999998"/>
    <n v="16.829999999999998"/>
    <s v="20771"/>
    <s v="CLOSE"/>
    <d v="2024-02-04T00:00:00"/>
    <s v=""/>
    <s v="KW1-14634"/>
    <s v="19"/>
    <d v="2024-02-04T00:00:00"/>
    <s v="APPR"/>
    <d v="2024-02-04T00:00:00"/>
    <s v="Santhumayor, Santhosh - Vectrus - No Export"/>
    <x v="0"/>
    <d v="2024-02-18T00:00:00"/>
    <x v="0"/>
    <d v="2024-02-07T00:00:00"/>
    <s v="1.00"/>
    <m/>
    <x v="1"/>
    <x v="1"/>
    <x v="3"/>
    <x v="1"/>
    <x v="1"/>
  </r>
  <r>
    <n v="54"/>
    <x v="25"/>
    <n v="60"/>
    <x v="42"/>
    <s v="TI Deficiency Repairs Z8 T132"/>
    <n v="8528915"/>
    <s v="5970-60-V00-0043"/>
    <s v="TAPE, INSULATION, ELECTRICAL, SUPER 33 +,VINYL, BLACK, 3/4&quot; X 66'"/>
    <n v="53003"/>
    <x v="31"/>
    <d v="2024-02-01T00:00:00"/>
    <s v="CLOSE"/>
    <n v="3"/>
    <s v="EA"/>
    <n v="2"/>
    <n v="13.99"/>
    <n v="27.98"/>
    <s v="20761"/>
    <s v="CLOSE"/>
    <d v="2024-02-09T00:00:00"/>
    <d v="2024-02-06T00:00:00"/>
    <s v="KW1-14775"/>
    <s v="22"/>
    <d v="2024-02-09T00:00:00"/>
    <s v="APPR"/>
    <d v="2024-02-09T00:00:00"/>
    <s v="Reghuraman, Karthik -Vectrus -GSD -No Export"/>
    <x v="9"/>
    <d v="2024-02-15T00:00:00"/>
    <x v="0"/>
    <d v="2024-02-13T00:00:00"/>
    <s v="2.00"/>
    <m/>
    <x v="1"/>
    <x v="1"/>
    <x v="3"/>
    <x v="1"/>
    <x v="1"/>
  </r>
  <r>
    <n v="54"/>
    <x v="25"/>
    <n v="60"/>
    <x v="42"/>
    <s v="TI Deficiency Repairs Z8 T132"/>
    <n v="8528915"/>
    <s v="5970-01-013-9369"/>
    <s v="TAPE, INSULATION ELECTRICAL, 3M, 792&quot;, RED"/>
    <n v="53005"/>
    <x v="31"/>
    <d v="2024-02-01T00:00:00"/>
    <s v="CLOSE"/>
    <n v="13"/>
    <s v="EA"/>
    <n v="1"/>
    <n v="10.1"/>
    <n v="10.1"/>
    <s v="20771"/>
    <s v="CLOSE"/>
    <d v="2024-02-04T00:00:00"/>
    <s v=""/>
    <s v="KW1-14634"/>
    <s v="18"/>
    <d v="2024-02-04T00:00:00"/>
    <s v="APPR"/>
    <d v="2024-02-04T00:00:00"/>
    <s v="Santhumayor, Santhosh - Vectrus - No Export"/>
    <x v="0"/>
    <d v="2024-02-18T00:00:00"/>
    <x v="0"/>
    <d v="2024-02-07T00:00:00"/>
    <s v="1.00"/>
    <m/>
    <x v="1"/>
    <x v="1"/>
    <x v="3"/>
    <x v="1"/>
    <x v="1"/>
  </r>
  <r>
    <n v="54"/>
    <x v="25"/>
    <n v="60"/>
    <x v="42"/>
    <s v="TI Deficiency Repairs Z8 T132"/>
    <n v="8528915"/>
    <s v="5970-01-174-5651"/>
    <s v="TAPE, INSULATION ELECTRICAL, YELLOW"/>
    <n v="53005"/>
    <x v="31"/>
    <d v="2024-02-01T00:00:00"/>
    <s v="CLOSE"/>
    <n v="12"/>
    <s v="EA"/>
    <n v="1"/>
    <n v="10.1"/>
    <n v="10.1"/>
    <s v="20771"/>
    <s v="CLOSE"/>
    <d v="2024-02-04T00:00:00"/>
    <s v=""/>
    <s v="KW1-14634"/>
    <s v="17"/>
    <d v="2024-02-04T00:00:00"/>
    <s v="APPR"/>
    <d v="2024-02-04T00:00:00"/>
    <s v="Santhumayor, Santhosh - Vectrus - No Export"/>
    <x v="0"/>
    <d v="2024-02-18T00:00:00"/>
    <x v="0"/>
    <d v="2024-02-07T00:00:00"/>
    <s v="1.00"/>
    <m/>
    <x v="1"/>
    <x v="1"/>
    <x v="3"/>
    <x v="1"/>
    <x v="1"/>
  </r>
  <r>
    <n v="54"/>
    <x v="25"/>
    <n v="60"/>
    <x v="42"/>
    <s v="TI Deficiency Repairs Z8 T132"/>
    <n v="8528915"/>
    <s v="5970-01-015-5060"/>
    <s v="TAPE, INSULATION ELECTRICAL BLUE"/>
    <n v="53005"/>
    <x v="31"/>
    <d v="2024-02-01T00:00:00"/>
    <s v="CLOSE"/>
    <n v="11"/>
    <s v="EA"/>
    <n v="1"/>
    <n v="10.1"/>
    <n v="10.1"/>
    <s v="20771"/>
    <s v="CLOSE"/>
    <d v="2024-02-04T00:00:00"/>
    <s v=""/>
    <s v="KW1-14634"/>
    <s v="16"/>
    <d v="2024-02-04T00:00:00"/>
    <s v="APPR"/>
    <d v="2024-02-04T00:00:00"/>
    <s v="Santhumayor, Santhosh - Vectrus - No Export"/>
    <x v="0"/>
    <d v="2024-02-18T00:00:00"/>
    <x v="0"/>
    <d v="2024-02-07T00:00:00"/>
    <s v="1.00"/>
    <m/>
    <x v="1"/>
    <x v="1"/>
    <x v="3"/>
    <x v="1"/>
    <x v="1"/>
  </r>
  <r>
    <n v="54"/>
    <x v="25"/>
    <n v="60"/>
    <x v="42"/>
    <s v="TI Deficiency Repairs Z8 T132"/>
    <n v="8528915"/>
    <s v="5975-01-559-8780"/>
    <s v="STRAP, TIE DOWN,ELECTRICAL COMPONENT, BLACK, 50 PSI, 3 X 0.19 X 0.05 X 11.1 INCHES"/>
    <n v="53006"/>
    <x v="31"/>
    <d v="2024-01-31T00:00:00"/>
    <s v="CLOSE"/>
    <n v="1"/>
    <s v="PK"/>
    <n v="2"/>
    <n v="2.48"/>
    <n v="4.96"/>
    <s v="20787"/>
    <s v="CLOSE"/>
    <d v="2024-02-05T00:00:00"/>
    <d v="2024-02-03T00:00:00"/>
    <s v="KW1-14660"/>
    <s v="16"/>
    <d v="2024-02-05T00:00:00"/>
    <s v="APPR"/>
    <d v="2024-02-05T00:00:00"/>
    <s v="Santhumayor, Santhosh - Vectrus - No Export"/>
    <x v="8"/>
    <d v="2024-02-20T00:00:00"/>
    <x v="0"/>
    <d v="2024-02-11T00:00:00"/>
    <s v="2.00"/>
    <m/>
    <x v="1"/>
    <x v="1"/>
    <x v="3"/>
    <x v="1"/>
    <x v="1"/>
  </r>
  <r>
    <n v="54"/>
    <x v="25"/>
    <n v="60"/>
    <x v="42"/>
    <s v="TI Deficiency Repairs Z8 T132"/>
    <n v="8528915"/>
    <s v="4730-60-V00-0979"/>
    <s v="ADAPTOR, W/LOCK NUT AND SCREW, MALE, BRASS, 3/4 INCH"/>
    <n v="53004"/>
    <x v="31"/>
    <d v="2024-01-31T00:00:00"/>
    <s v="CLOSE"/>
    <n v="2"/>
    <s v="EA"/>
    <n v="100"/>
    <n v="4.3"/>
    <n v="430"/>
    <s v="20803"/>
    <s v="CLOSE"/>
    <d v="2024-02-05T00:00:00"/>
    <d v="2024-02-05T00:00:00"/>
    <s v="KW1-14685"/>
    <s v="17"/>
    <d v="2024-02-05T00:00:00"/>
    <s v="APPR"/>
    <d v="2024-02-05T00:00:00"/>
    <s v="Visakh, Ajith - No Export"/>
    <x v="4"/>
    <d v="2024-02-26T00:00:00"/>
    <x v="0"/>
    <d v="2024-02-11T00:00:00"/>
    <s v="100.00"/>
    <m/>
    <x v="1"/>
    <x v="1"/>
    <x v="3"/>
    <x v="1"/>
    <x v="1"/>
  </r>
  <r>
    <n v="54"/>
    <x v="25"/>
    <n v="60"/>
    <x v="42"/>
    <s v="TI Deficiency Repairs Z8 T132"/>
    <n v="8528915"/>
    <s v="5975-60-V00-0529"/>
    <s v="CONDUIT, FLEXIBLE, CORRUGATED, GALVANIZED, 3/4 INCH"/>
    <n v="53005"/>
    <x v="31"/>
    <d v="2024-02-01T00:00:00"/>
    <s v="CLOSE"/>
    <n v="10"/>
    <s v="BX"/>
    <n v="1"/>
    <n v="92.02"/>
    <n v="92.02"/>
    <s v="20771"/>
    <s v="CLOSE"/>
    <d v="2024-02-04T00:00:00"/>
    <s v=""/>
    <s v="KW1-14634"/>
    <s v="15"/>
    <d v="2024-02-04T00:00:00"/>
    <s v="APPR"/>
    <d v="2024-02-04T00:00:00"/>
    <s v="Santhumayor, Santhosh - Vectrus - No Export"/>
    <x v="0"/>
    <d v="2024-02-18T00:00:00"/>
    <x v="0"/>
    <d v="2024-02-12T00:00:00"/>
    <s v="1.00"/>
    <m/>
    <x v="1"/>
    <x v="1"/>
    <x v="3"/>
    <x v="1"/>
    <x v="1"/>
  </r>
  <r>
    <n v="54"/>
    <x v="25"/>
    <n v="60"/>
    <x v="42"/>
    <s v="TI Deficiency Repairs Z8 T132"/>
    <n v="8528915"/>
    <s v="6110-60-V00-0104"/>
    <s v="SWITCH, DISCONNECT (ISOLATOR), 4 POLES, 690V, 63A"/>
    <n v="53005"/>
    <x v="31"/>
    <d v="2024-02-01T00:00:00"/>
    <s v="CLOSE"/>
    <n v="9"/>
    <s v="EA"/>
    <n v="1"/>
    <n v="101.52"/>
    <n v="101.52"/>
    <s v="20771"/>
    <s v="CLOSE"/>
    <d v="2024-02-04T00:00:00"/>
    <s v=""/>
    <s v="KW1-14634"/>
    <s v="14"/>
    <d v="2024-02-04T00:00:00"/>
    <s v="APPR"/>
    <d v="2024-02-04T00:00:00"/>
    <s v="Santhumayor, Santhosh - Vectrus - No Export"/>
    <x v="0"/>
    <d v="2024-02-18T00:00:00"/>
    <x v="0"/>
    <d v="2024-02-07T00:00:00"/>
    <s v="1.00"/>
    <m/>
    <x v="1"/>
    <x v="1"/>
    <x v="3"/>
    <x v="1"/>
    <x v="1"/>
  </r>
  <r>
    <n v="54"/>
    <x v="25"/>
    <n v="60"/>
    <x v="42"/>
    <s v="TI Deficiency Repairs Z8 T132"/>
    <n v="8528915"/>
    <s v="5975-60-V00-0460"/>
    <s v="CLAMP, ELECTRICAL, CONDUIT, ONE HOLE, GALVANIZED STEEL, ¾ INCH"/>
    <n v="53003"/>
    <x v="31"/>
    <d v="2024-02-01T00:00:00"/>
    <s v="CLOSE"/>
    <n v="2"/>
    <s v="PG"/>
    <n v="10"/>
    <n v="2.11"/>
    <n v="84.4"/>
    <s v="20761"/>
    <s v="CLOSE"/>
    <d v="2024-02-09T00:00:00"/>
    <d v="2024-02-06T00:00:00"/>
    <s v="KW1-14775"/>
    <s v="21"/>
    <d v="2024-02-09T00:00:00"/>
    <s v="APPR"/>
    <d v="2024-02-09T00:00:00"/>
    <s v="Reghuraman, Karthik -Vectrus -GSD -No Export"/>
    <x v="9"/>
    <d v="2024-02-15T00:00:00"/>
    <x v="0"/>
    <d v="2024-02-13T00:00:00"/>
    <s v="40.00"/>
    <m/>
    <x v="1"/>
    <x v="1"/>
    <x v="3"/>
    <x v="1"/>
    <x v="1"/>
  </r>
  <r>
    <n v="54"/>
    <x v="25"/>
    <n v="60"/>
    <x v="42"/>
    <s v="TI Deficiency Repairs Z8 T132"/>
    <n v="8528915"/>
    <s v="9905-60-V00-0066"/>
    <s v="SIGN, DANGER,   415 VOLTS , 5 X 3-3/4 INCHES"/>
    <n v="53003"/>
    <x v="31"/>
    <d v="2024-02-01T00:00:00"/>
    <s v="CLOSE"/>
    <n v="1"/>
    <s v="PG"/>
    <n v="2"/>
    <n v="17.079999999999998"/>
    <n v="34.159999999999997"/>
    <s v="20761"/>
    <s v="CLOSE"/>
    <d v="2024-02-09T00:00:00"/>
    <d v="2024-02-06T00:00:00"/>
    <s v="KW1-14775"/>
    <s v="20"/>
    <d v="2024-02-09T00:00:00"/>
    <s v="APPR"/>
    <d v="2024-02-09T00:00:00"/>
    <s v="Reghuraman, Karthik -Vectrus -GSD -No Export"/>
    <x v="9"/>
    <d v="2024-02-15T00:00:00"/>
    <x v="0"/>
    <d v="2024-02-13T00:00:00"/>
    <s v="2.00"/>
    <m/>
    <x v="1"/>
    <x v="1"/>
    <x v="3"/>
    <x v="1"/>
    <x v="1"/>
  </r>
  <r>
    <n v="54"/>
    <x v="25"/>
    <n v="60"/>
    <x v="42"/>
    <s v="TI Deficiency Repairs Z8 T132"/>
    <n v="8528915"/>
    <s v="5975-00-878-3791"/>
    <s v="ROD, GROUNDING, 108 INCHES"/>
    <n v="53005"/>
    <x v="31"/>
    <d v="2024-02-01T00:00:00"/>
    <s v="CLOSE"/>
    <n v="8"/>
    <s v="EA"/>
    <n v="1"/>
    <n v="302.94"/>
    <n v="302.94"/>
    <s v="20771"/>
    <s v="CLOSE"/>
    <d v="2024-02-04T00:00:00"/>
    <s v=""/>
    <s v="KW1-14634"/>
    <s v="13"/>
    <d v="2024-02-04T00:00:00"/>
    <s v="APPR"/>
    <d v="2024-02-04T00:00:00"/>
    <s v="Santhumayor, Santhosh - Vectrus - No Export"/>
    <x v="0"/>
    <d v="2024-02-18T00:00:00"/>
    <x v="0"/>
    <d v="2024-02-07T00:00:00"/>
    <s v="1.00"/>
    <m/>
    <x v="1"/>
    <x v="1"/>
    <x v="3"/>
    <x v="1"/>
    <x v="1"/>
  </r>
  <r>
    <n v="54"/>
    <x v="25"/>
    <n v="60"/>
    <x v="42"/>
    <s v="TI Deficiency Repairs Z8 T132"/>
    <n v="8528915"/>
    <s v="5975-60-V00-0469"/>
    <s v="EARTH PIT, CONCRETE, 6 X 12 X 12 INCHES"/>
    <n v="53005"/>
    <x v="31"/>
    <d v="2024-02-01T00:00:00"/>
    <s v="CLOSE"/>
    <n v="7"/>
    <s v="EA"/>
    <n v="1"/>
    <n v="58.91"/>
    <n v="58.91"/>
    <s v="20771"/>
    <s v="CLOSE"/>
    <d v="2024-02-04T00:00:00"/>
    <s v=""/>
    <s v="KW1-14634"/>
    <s v="12"/>
    <d v="2024-02-04T00:00:00"/>
    <s v="APPR"/>
    <d v="2024-02-04T00:00:00"/>
    <s v="Santhumayor, Santhosh - Vectrus - No Export"/>
    <x v="0"/>
    <d v="2024-02-18T00:00:00"/>
    <x v="0"/>
    <d v="2024-02-07T00:00:00"/>
    <s v="1.00"/>
    <m/>
    <x v="1"/>
    <x v="1"/>
    <x v="3"/>
    <x v="1"/>
    <x v="1"/>
  </r>
  <r>
    <n v="54"/>
    <x v="25"/>
    <n v="60"/>
    <x v="42"/>
    <s v="TI Deficiency Repairs Z8 T132"/>
    <n v="8528915"/>
    <s v="6145-60-V00-0158"/>
    <s v="WIRE, ELECTRICAL, RED, 1 CORE, 2.5 MM²"/>
    <n v="53005"/>
    <x v="31"/>
    <d v="2024-02-01T00:00:00"/>
    <s v="CLOSE"/>
    <n v="6"/>
    <s v="RO"/>
    <n v="1"/>
    <n v="60.39"/>
    <n v="60.39"/>
    <s v="20771"/>
    <s v="CLOSE"/>
    <d v="2024-02-04T00:00:00"/>
    <s v=""/>
    <s v="KW1-14634"/>
    <s v="11"/>
    <d v="2024-02-04T00:00:00"/>
    <s v="APPR"/>
    <d v="2024-02-04T00:00:00"/>
    <s v="Santhumayor, Santhosh - Vectrus - No Export"/>
    <x v="0"/>
    <d v="2024-02-18T00:00:00"/>
    <x v="0"/>
    <d v="2024-02-07T00:00:00"/>
    <s v="1.00"/>
    <m/>
    <x v="1"/>
    <x v="1"/>
    <x v="3"/>
    <x v="1"/>
    <x v="1"/>
  </r>
  <r>
    <n v="54"/>
    <x v="25"/>
    <n v="60"/>
    <x v="42"/>
    <s v="TI Deficiency Repairs Z8 T132"/>
    <n v="8528915"/>
    <s v="6145-60-V00-0151"/>
    <s v="WIRE, ELECTRICAL, BLACK 1 CORE, 2.5 MM²"/>
    <n v="53005"/>
    <x v="31"/>
    <d v="2024-02-01T00:00:00"/>
    <s v="CLOSE"/>
    <n v="5"/>
    <s v="RO"/>
    <n v="1"/>
    <n v="64.92"/>
    <n v="64.92"/>
    <s v="20771"/>
    <s v="CLOSE"/>
    <d v="2024-02-04T00:00:00"/>
    <s v=""/>
    <s v="KW1-14634"/>
    <s v="10"/>
    <d v="2024-02-04T00:00:00"/>
    <s v="APPR"/>
    <d v="2024-02-04T00:00:00"/>
    <s v="Santhumayor, Santhosh - Vectrus - No Export"/>
    <x v="0"/>
    <d v="2024-02-18T00:00:00"/>
    <x v="0"/>
    <d v="2024-02-07T00:00:00"/>
    <s v="1.00"/>
    <m/>
    <x v="1"/>
    <x v="1"/>
    <x v="3"/>
    <x v="1"/>
    <x v="1"/>
  </r>
  <r>
    <n v="54"/>
    <x v="25"/>
    <n v="60"/>
    <x v="42"/>
    <s v="TI Deficiency Repairs Z8 T132"/>
    <n v="8528915"/>
    <s v="6145-60-V00-0007"/>
    <s v="WIRE, ELECTRICAL, YELLOW &amp; GREEN, 1 CORE, 2.5 MM²"/>
    <n v="53004"/>
    <x v="31"/>
    <d v="2024-01-31T00:00:00"/>
    <s v="CLOSE"/>
    <n v="1"/>
    <s v="RO"/>
    <n v="1"/>
    <n v="64.5"/>
    <n v="64.5"/>
    <s v="20803"/>
    <s v="CLOSE"/>
    <d v="2024-02-05T00:00:00"/>
    <d v="2024-02-05T00:00:00"/>
    <s v="KW1-14685"/>
    <s v="16"/>
    <d v="2024-02-05T00:00:00"/>
    <s v="APPR"/>
    <d v="2024-02-05T00:00:00"/>
    <s v="Visakh, Ajith - No Export"/>
    <x v="4"/>
    <d v="2024-02-26T00:00:00"/>
    <x v="0"/>
    <d v="2024-02-11T00:00:00"/>
    <s v="1.00"/>
    <m/>
    <x v="1"/>
    <x v="1"/>
    <x v="3"/>
    <x v="1"/>
    <x v="1"/>
  </r>
  <r>
    <n v="54"/>
    <x v="25"/>
    <n v="60"/>
    <x v="42"/>
    <s v="TI Deficiency Repairs Z8 T132"/>
    <n v="8528915"/>
    <s v="6145-60-V00-0154"/>
    <s v="WIRE, ELECTRICAL, BLACK, 1 CORE, 4 MM ²"/>
    <n v="53005"/>
    <x v="31"/>
    <d v="2024-02-01T00:00:00"/>
    <s v="CLOSE"/>
    <n v="4"/>
    <s v="RO"/>
    <n v="1"/>
    <n v="90.56"/>
    <n v="90.56"/>
    <s v="20771"/>
    <s v="CLOSE"/>
    <d v="2024-02-04T00:00:00"/>
    <s v=""/>
    <s v="KW1-14634"/>
    <s v="9"/>
    <d v="2024-02-04T00:00:00"/>
    <s v="APPR"/>
    <d v="2024-02-04T00:00:00"/>
    <s v="Santhumayor, Santhosh - Vectrus - No Export"/>
    <x v="0"/>
    <d v="2024-02-18T00:00:00"/>
    <x v="0"/>
    <d v="2024-02-07T00:00:00"/>
    <s v="1.00"/>
    <m/>
    <x v="1"/>
    <x v="1"/>
    <x v="3"/>
    <x v="1"/>
    <x v="1"/>
  </r>
  <r>
    <n v="54"/>
    <x v="25"/>
    <n v="60"/>
    <x v="42"/>
    <s v="TI Deficiency Repairs Z8 T132"/>
    <n v="8528915"/>
    <s v="6145-60-V00-0143"/>
    <s v="WIRE, ELECTRICAL, YELLOW &amp; GREEN, 1 CORE, 4 MM²"/>
    <n v="53005"/>
    <x v="31"/>
    <d v="2024-02-01T00:00:00"/>
    <s v="CLOSE"/>
    <n v="3"/>
    <s v="RO"/>
    <n v="1"/>
    <n v="90.56"/>
    <n v="90.56"/>
    <s v="20771"/>
    <s v="CLOSE"/>
    <d v="2024-02-04T00:00:00"/>
    <s v=""/>
    <s v="KW1-14634"/>
    <s v="8"/>
    <d v="2024-02-04T00:00:00"/>
    <s v="APPR"/>
    <d v="2024-02-04T00:00:00"/>
    <s v="Santhumayor, Santhosh - Vectrus - No Export"/>
    <x v="0"/>
    <d v="2024-02-18T00:00:00"/>
    <x v="0"/>
    <d v="2024-02-07T00:00:00"/>
    <s v="1.00"/>
    <m/>
    <x v="1"/>
    <x v="1"/>
    <x v="3"/>
    <x v="1"/>
    <x v="1"/>
  </r>
  <r>
    <n v="54"/>
    <x v="25"/>
    <n v="60"/>
    <x v="42"/>
    <s v="TI Deficiency Repairs Z8 T132"/>
    <n v="8528915"/>
    <s v="6145-60-V00-0136"/>
    <s v="WIRE, ELECTRICAL, RED, 1 CORE, 4 MM ²"/>
    <n v="53005"/>
    <x v="31"/>
    <d v="2024-02-01T00:00:00"/>
    <s v="CLOSE"/>
    <n v="2"/>
    <s v="RO"/>
    <n v="1"/>
    <n v="90.56"/>
    <n v="90.56"/>
    <s v="20771"/>
    <s v="CLOSE"/>
    <d v="2024-02-04T00:00:00"/>
    <s v=""/>
    <s v="KW1-14634"/>
    <s v="7"/>
    <d v="2024-02-04T00:00:00"/>
    <s v="APPR"/>
    <d v="2024-02-04T00:00:00"/>
    <s v="Santhumayor, Santhosh - Vectrus - No Export"/>
    <x v="0"/>
    <d v="2024-02-18T00:00:00"/>
    <x v="0"/>
    <d v="2024-02-07T00:00:00"/>
    <s v="1.00"/>
    <m/>
    <x v="1"/>
    <x v="1"/>
    <x v="3"/>
    <x v="1"/>
    <x v="1"/>
  </r>
  <r>
    <n v="54"/>
    <x v="25"/>
    <n v="70"/>
    <x v="42"/>
    <s v="TI Deficiency Repairs Z8 T132"/>
    <n v="8528915"/>
    <s v="6110-60-V00-0166"/>
    <s v="SENSOR, PHOTOCELL CONTROL, 15A, 50/60 HZ"/>
    <n v="52975"/>
    <x v="31"/>
    <d v="2024-01-31T00:00:00"/>
    <s v="CLOSE"/>
    <n v="2"/>
    <s v="EA"/>
    <n v="1"/>
    <n v="63.36"/>
    <n v="63.36"/>
    <s v="20797"/>
    <s v="CLOSE"/>
    <d v="2024-02-05T00:00:00"/>
    <d v="2024-02-05T00:00:00"/>
    <s v="KW1-14677"/>
    <s v="6"/>
    <d v="2024-02-05T00:00:00"/>
    <s v="APPR"/>
    <d v="2024-02-05T00:00:00"/>
    <s v="Visakh, Ajith - No Export"/>
    <x v="0"/>
    <d v="2024-02-15T00:00:00"/>
    <x v="0"/>
    <d v="2024-02-10T00:00:00"/>
    <s v="1.00"/>
    <m/>
    <x v="1"/>
    <x v="1"/>
    <x v="3"/>
    <x v="1"/>
    <x v="1"/>
  </r>
  <r>
    <n v="54"/>
    <x v="25"/>
    <n v="70"/>
    <x v="42"/>
    <s v="TI Deficiency Repairs Z8 T132"/>
    <n v="8528915"/>
    <s v="4240-60-V00-0055"/>
    <s v="TAPE, FLAGGING, CAUTION BURIED ELECTRIC LINE BELOW, ALUMINUM, RED, 6 INCHES X 1000 FEET"/>
    <n v="52974"/>
    <x v="31"/>
    <d v="2024-01-31T00:00:00"/>
    <s v="CLOSE"/>
    <n v="2"/>
    <s v="RO"/>
    <n v="1"/>
    <n v="224.4"/>
    <n v="224.4"/>
    <s v="20726"/>
    <s v="CLOSE"/>
    <d v="2024-02-08T00:00:00"/>
    <d v="2024-02-05T00:00:00"/>
    <s v="KW1-14748"/>
    <s v="39"/>
    <d v="2024-02-08T00:00:00"/>
    <s v="APPR"/>
    <d v="2024-02-08T00:00:00"/>
    <s v="Reghuraman, Karthik -Vectrus -GSD -No Export"/>
    <x v="10"/>
    <d v="2024-03-21T00:00:00"/>
    <x v="0"/>
    <d v="2024-02-14T00:00:00"/>
    <s v="1.00"/>
    <m/>
    <x v="1"/>
    <x v="1"/>
    <x v="3"/>
    <x v="1"/>
    <x v="1"/>
  </r>
  <r>
    <n v="54"/>
    <x v="25"/>
    <n v="70"/>
    <x v="42"/>
    <s v="TI Deficiency Repairs Z8 T132"/>
    <n v="8528915"/>
    <s v="5930-60-V00-0255"/>
    <s v="ISOLATOR, WALL MOUNT WEATHERPROOF, 3 POLE, 32A"/>
    <n v="52975"/>
    <x v="31"/>
    <d v="2024-01-31T00:00:00"/>
    <s v="CLOSE"/>
    <n v="1"/>
    <s v="EA"/>
    <n v="2"/>
    <n v="51.81"/>
    <n v="103.62"/>
    <s v="20797"/>
    <s v="CLOSE"/>
    <d v="2024-02-05T00:00:00"/>
    <d v="2024-02-05T00:00:00"/>
    <s v="KW1-14677"/>
    <s v="5"/>
    <d v="2024-02-05T00:00:00"/>
    <s v="APPR"/>
    <d v="2024-02-05T00:00:00"/>
    <s v="Visakh, Ajith - No Export"/>
    <x v="0"/>
    <d v="2024-02-15T00:00:00"/>
    <x v="0"/>
    <d v="2024-02-10T00:00:00"/>
    <s v="2.00"/>
    <m/>
    <x v="1"/>
    <x v="1"/>
    <x v="3"/>
    <x v="1"/>
    <x v="1"/>
  </r>
  <r>
    <n v="54"/>
    <x v="25"/>
    <n v="70"/>
    <x v="42"/>
    <s v="TI Deficiency Repairs Z8 T132"/>
    <n v="8528915"/>
    <s v="5975-60-V00-0475"/>
    <s v="JUNCTION BOX, IRON, 4 X 4 INCHES"/>
    <n v="52972"/>
    <x v="31"/>
    <d v="2024-01-31T00:00:00"/>
    <s v="CLOSE"/>
    <n v="1"/>
    <s v="EA"/>
    <n v="10"/>
    <n v="26.67"/>
    <n v="266.7"/>
    <s v="20797"/>
    <s v="CLOSE"/>
    <d v="2024-02-05T00:00:00"/>
    <d v="2024-02-05T00:00:00"/>
    <s v="KW1-14677"/>
    <s v="4"/>
    <d v="2024-02-05T00:00:00"/>
    <s v="APPR"/>
    <d v="2024-02-05T00:00:00"/>
    <s v="Visakh, Ajith - No Export"/>
    <x v="0"/>
    <d v="2024-02-15T00:00:00"/>
    <x v="0"/>
    <d v="2024-02-10T00:00:00"/>
    <s v="10.00"/>
    <m/>
    <x v="1"/>
    <x v="1"/>
    <x v="3"/>
    <x v="1"/>
    <x v="1"/>
  </r>
  <r>
    <n v="54"/>
    <x v="25"/>
    <n v="70"/>
    <x v="42"/>
    <s v="TI Deficiency Repairs Z8 T132"/>
    <n v="8528915"/>
    <s v="5120-60-V00-0111"/>
    <s v="SCREW DRIVER / NUT DRIVER, HEAVY DUTY, MULTI-BIT"/>
    <n v="52973"/>
    <x v="31"/>
    <d v="2024-01-31T00:00:00"/>
    <s v="CLOSE"/>
    <n v="1"/>
    <s v="EA"/>
    <n v="2"/>
    <n v="41.25"/>
    <n v="82.5"/>
    <s v="20803"/>
    <s v="CLOSE"/>
    <d v="2024-02-05T00:00:00"/>
    <d v="2024-02-05T00:00:00"/>
    <s v="KW1-14685"/>
    <s v="14"/>
    <d v="2024-02-05T00:00:00"/>
    <s v="APPR"/>
    <d v="2024-02-05T00:00:00"/>
    <s v="Visakh, Ajith - No Export"/>
    <x v="4"/>
    <d v="2024-02-26T00:00:00"/>
    <x v="0"/>
    <d v="2024-02-11T00:00:00"/>
    <s v="2.00"/>
    <m/>
    <x v="1"/>
    <x v="1"/>
    <x v="3"/>
    <x v="1"/>
    <x v="1"/>
  </r>
  <r>
    <n v="54"/>
    <x v="25"/>
    <n v="70"/>
    <x v="42"/>
    <s v="TI Deficiency Repairs Z8 T132"/>
    <n v="8528915"/>
    <s v="5180-39-V01-0007"/>
    <s v="SCREW DRIVER SET , ELECTRONICS SLOTTED AND PHILLIPS , 4-PIECE."/>
    <n v="52974"/>
    <x v="31"/>
    <d v="2024-01-31T00:00:00"/>
    <s v="CLOSE"/>
    <n v="1"/>
    <s v="EA"/>
    <n v="2"/>
    <n v="51.48"/>
    <n v="102.96"/>
    <s v="20726"/>
    <s v="CLOSE"/>
    <d v="2024-02-08T00:00:00"/>
    <d v="2024-02-05T00:00:00"/>
    <s v="KW1-14748"/>
    <s v="38"/>
    <d v="2024-02-08T00:00:00"/>
    <s v="APPR"/>
    <d v="2024-02-08T00:00:00"/>
    <s v="Reghuraman, Karthik -Vectrus -GSD -No Export"/>
    <x v="10"/>
    <d v="2024-03-21T00:00:00"/>
    <x v="0"/>
    <d v="2024-02-28T00:00:00"/>
    <s v="2.00"/>
    <m/>
    <x v="1"/>
    <x v="1"/>
    <x v="3"/>
    <x v="1"/>
    <x v="1"/>
  </r>
  <r>
    <n v="54"/>
    <x v="26"/>
    <n v="50"/>
    <x v="42"/>
    <s v="TI Deficiency Repairs Z8 T132"/>
    <n v="8528915"/>
    <s v="4710-60-V00-0098"/>
    <s v="TUBE, METALLIC, REFRIGERATION, COPPER, 5/8 INCH X 50 FEET"/>
    <n v="52818"/>
    <x v="32"/>
    <d v="2024-01-30T00:00:00"/>
    <s v="CLOSE"/>
    <n v="10"/>
    <s v="RO"/>
    <n v="1"/>
    <n v="100.5"/>
    <n v="100.5"/>
    <s v="20775"/>
    <s v="CLOSE"/>
    <d v="2024-02-04T00:00:00"/>
    <d v="2024-02-04T00:00:00"/>
    <s v="KW1-14638"/>
    <s v="41"/>
    <d v="2024-02-04T00:00:00"/>
    <s v="APPR"/>
    <d v="2024-02-04T00:00:00"/>
    <s v="Visakh, Ajith - No Export"/>
    <x v="0"/>
    <d v="2024-02-20T00:00:00"/>
    <x v="0"/>
    <d v="2024-02-07T00:00:00"/>
    <s v="1.00"/>
    <m/>
    <x v="1"/>
    <x v="1"/>
    <x v="3"/>
    <x v="1"/>
    <x v="1"/>
  </r>
  <r>
    <n v="54"/>
    <x v="26"/>
    <n v="50"/>
    <x v="42"/>
    <s v="TI Deficiency Repairs Z8 T132"/>
    <n v="8528915"/>
    <s v="4710-60-V00-0097"/>
    <s v="TUBE, METALLIC, REFRIGERATION, COPPER, 3/8 INCH X 50 FEET"/>
    <n v="52816"/>
    <x v="32"/>
    <d v="2024-01-30T00:00:00"/>
    <s v="CLOSE"/>
    <n v="3"/>
    <s v="RO"/>
    <n v="1"/>
    <n v="62.4"/>
    <n v="62.4"/>
    <s v="20708"/>
    <s v="CLOSE"/>
    <d v="2024-02-01T00:00:00"/>
    <d v="2024-02-01T00:00:00"/>
    <s v="KW1-14585"/>
    <s v="11"/>
    <d v="2024-02-01T00:00:00"/>
    <s v="APPR"/>
    <d v="2024-02-01T00:00:00"/>
    <s v="Visakh, Ajith - No Export"/>
    <x v="7"/>
    <d v="2024-03-01T00:00:00"/>
    <x v="0"/>
    <d v="2024-02-05T00:00:00"/>
    <s v="1.00"/>
    <m/>
    <x v="1"/>
    <x v="1"/>
    <x v="3"/>
    <x v="1"/>
    <x v="1"/>
  </r>
  <r>
    <n v="54"/>
    <x v="26"/>
    <n v="50"/>
    <x v="42"/>
    <s v="TI Deficiency Repairs Z8 T132"/>
    <n v="8528915"/>
    <s v="5640-60-V00-0031"/>
    <s v="INSULATION SLEEVING, THERMAL, 5/8 X 72 INCHES"/>
    <n v="52817"/>
    <x v="32"/>
    <d v="2024-01-30T00:00:00"/>
    <s v="CLOSE"/>
    <n v="4"/>
    <s v="EA"/>
    <n v="9"/>
    <n v="4"/>
    <n v="36"/>
    <s v="20831"/>
    <s v="CLOSE"/>
    <d v="2024-02-06T00:00:00"/>
    <d v="2024-02-06T00:00:00"/>
    <s v="KW1-14688"/>
    <s v="4"/>
    <d v="2024-02-06T00:00:00"/>
    <s v="APPR"/>
    <d v="2024-02-06T00:00:00"/>
    <s v="Visakh, Ajith - No Export"/>
    <x v="4"/>
    <d v="2024-02-20T00:00:00"/>
    <x v="0"/>
    <d v="2024-02-11T00:00:00"/>
    <s v="9.00"/>
    <m/>
    <x v="1"/>
    <x v="1"/>
    <x v="3"/>
    <x v="1"/>
    <x v="1"/>
  </r>
  <r>
    <n v="54"/>
    <x v="26"/>
    <n v="50"/>
    <x v="42"/>
    <s v="TI Deficiency Repairs Z8 T132"/>
    <n v="8528915"/>
    <s v="5640-60-V00-0030"/>
    <s v="INSULATION SLEEVING, THERMAL, 3/8 X 72 INCHES"/>
    <n v="52817"/>
    <x v="32"/>
    <d v="2024-01-30T00:00:00"/>
    <s v="CLOSE"/>
    <n v="3"/>
    <s v="EA"/>
    <n v="9"/>
    <n v="2.6"/>
    <n v="23.4"/>
    <s v="20831"/>
    <s v="CLOSE"/>
    <d v="2024-02-06T00:00:00"/>
    <d v="2024-02-06T00:00:00"/>
    <s v="KW1-14688"/>
    <s v="3"/>
    <d v="2024-02-06T00:00:00"/>
    <s v="APPR"/>
    <d v="2024-02-06T00:00:00"/>
    <s v="Visakh, Ajith - No Export"/>
    <x v="4"/>
    <d v="2024-02-20T00:00:00"/>
    <x v="0"/>
    <d v="2024-02-11T00:00:00"/>
    <s v="9.00"/>
    <m/>
    <x v="1"/>
    <x v="1"/>
    <x v="3"/>
    <x v="1"/>
    <x v="1"/>
  </r>
  <r>
    <n v="54"/>
    <x v="26"/>
    <n v="50"/>
    <x v="42"/>
    <s v="TI Deficiency Repairs Z8 T132"/>
    <n v="8528915"/>
    <s v="4710-60-V00-0110"/>
    <s v="PIPE, PLASTIC, SCH-80, CPVC, OFF-WHITE, 3/4 INCH"/>
    <n v="52816"/>
    <x v="32"/>
    <d v="2024-01-30T00:00:00"/>
    <s v="CLOSE"/>
    <n v="2"/>
    <s v="EA"/>
    <n v="1"/>
    <n v="17.5"/>
    <n v="17.5"/>
    <s v="20708"/>
    <s v="CLOSE"/>
    <d v="2024-02-01T00:00:00"/>
    <d v="2024-02-01T00:00:00"/>
    <s v="KW1-14585"/>
    <s v="10"/>
    <d v="2024-02-01T00:00:00"/>
    <s v="APPR"/>
    <d v="2024-02-01T00:00:00"/>
    <s v="Visakh, Ajith - No Export"/>
    <x v="7"/>
    <d v="2024-03-01T00:00:00"/>
    <x v="0"/>
    <d v="2024-02-05T00:00:00"/>
    <s v="1.00"/>
    <m/>
    <x v="1"/>
    <x v="1"/>
    <x v="3"/>
    <x v="1"/>
    <x v="1"/>
  </r>
  <r>
    <n v="54"/>
    <x v="26"/>
    <n v="50"/>
    <x v="42"/>
    <s v="TI Deficiency Repairs Z8 T132"/>
    <n v="8528915"/>
    <s v="8030-60-V00-0055"/>
    <s v="SEALING COMPOUND, SILICONE, WHITE, 10.1 OZ"/>
    <n v="52818"/>
    <x v="32"/>
    <d v="2024-01-30T00:00:00"/>
    <s v="CLOSE"/>
    <n v="9"/>
    <s v="BX"/>
    <n v="1"/>
    <n v="141.9"/>
    <n v="141.9"/>
    <s v="20775"/>
    <s v="CLOSE"/>
    <d v="2024-02-04T00:00:00"/>
    <d v="2024-02-04T00:00:00"/>
    <s v="KW1-14638"/>
    <s v="40"/>
    <d v="2024-02-04T00:00:00"/>
    <s v="APPR"/>
    <d v="2024-02-04T00:00:00"/>
    <s v="Visakh, Ajith - No Export"/>
    <x v="0"/>
    <d v="2024-02-20T00:00:00"/>
    <x v="0"/>
    <d v="2024-02-07T00:00:00"/>
    <s v="1.00"/>
    <m/>
    <x v="1"/>
    <x v="1"/>
    <x v="3"/>
    <x v="1"/>
    <x v="1"/>
  </r>
  <r>
    <n v="54"/>
    <x v="26"/>
    <n v="50"/>
    <x v="42"/>
    <s v="TI Deficiency Repairs Z8 T132"/>
    <n v="8528915"/>
    <s v="4130-60-V00-0288"/>
    <s v="TAPE, WRAP, INSULATION, 3 INCHES X 150 FEET"/>
    <n v="52817"/>
    <x v="32"/>
    <d v="2024-01-30T00:00:00"/>
    <s v="CLOSE"/>
    <n v="2"/>
    <s v="RO"/>
    <n v="2"/>
    <n v="32"/>
    <n v="64"/>
    <s v="20831"/>
    <s v="CLOSE"/>
    <d v="2024-02-06T00:00:00"/>
    <d v="2024-02-06T00:00:00"/>
    <s v="KW1-14688"/>
    <s v="2"/>
    <d v="2024-02-06T00:00:00"/>
    <s v="APPR"/>
    <d v="2024-02-06T00:00:00"/>
    <s v="Visakh, Ajith - No Export"/>
    <x v="4"/>
    <d v="2024-02-20T00:00:00"/>
    <x v="0"/>
    <d v="2024-02-11T00:00:00"/>
    <s v="2.00"/>
    <m/>
    <x v="1"/>
    <x v="1"/>
    <x v="3"/>
    <x v="1"/>
    <x v="1"/>
  </r>
  <r>
    <n v="54"/>
    <x v="26"/>
    <n v="50"/>
    <x v="42"/>
    <s v="TI Deficiency Repairs Z8 T132"/>
    <n v="8528915"/>
    <s v="5930-60-V00-0255"/>
    <s v="ISOLATOR, WALL MOUNT WEATHERPROOF, 3 POLE, 32A"/>
    <n v="52818"/>
    <x v="32"/>
    <d v="2024-01-30T00:00:00"/>
    <s v="CLOSE"/>
    <n v="8"/>
    <s v="EA"/>
    <n v="1"/>
    <n v="60"/>
    <n v="60"/>
    <s v="20775"/>
    <s v="CLOSE"/>
    <d v="2024-02-04T00:00:00"/>
    <d v="2024-02-04T00:00:00"/>
    <s v="KW1-14638"/>
    <s v="39"/>
    <d v="2024-02-04T00:00:00"/>
    <s v="APPR"/>
    <d v="2024-02-04T00:00:00"/>
    <s v="Visakh, Ajith - No Export"/>
    <x v="0"/>
    <d v="2024-02-20T00:00:00"/>
    <x v="0"/>
    <d v="2024-02-07T00:00:00"/>
    <s v="1.00"/>
    <m/>
    <x v="1"/>
    <x v="1"/>
    <x v="3"/>
    <x v="1"/>
    <x v="1"/>
  </r>
  <r>
    <n v="54"/>
    <x v="26"/>
    <n v="50"/>
    <x v="42"/>
    <s v="TI Deficiency Repairs Z8 T132"/>
    <n v="8528915"/>
    <s v="4730-60-V00-0594"/>
    <s v="C-CLAMP W/ RUBBER, GALVANIZED STEEL, 2 INCHES"/>
    <n v="52816"/>
    <x v="32"/>
    <d v="2024-01-30T00:00:00"/>
    <s v="CLOSE"/>
    <n v="1"/>
    <s v="EA"/>
    <n v="4"/>
    <n v="9.4"/>
    <n v="37.6"/>
    <s v="20708"/>
    <s v="CLOSE"/>
    <d v="2024-02-01T00:00:00"/>
    <d v="2024-02-01T00:00:00"/>
    <s v="KW1-14585"/>
    <s v="9"/>
    <d v="2024-02-01T00:00:00"/>
    <s v="APPR"/>
    <d v="2024-02-01T00:00:00"/>
    <s v="Visakh, Ajith - No Export"/>
    <x v="7"/>
    <d v="2024-03-01T00:00:00"/>
    <x v="0"/>
    <d v="2024-02-05T00:00:00"/>
    <s v="4.00"/>
    <m/>
    <x v="1"/>
    <x v="1"/>
    <x v="3"/>
    <x v="1"/>
    <x v="1"/>
  </r>
  <r>
    <n v="54"/>
    <x v="26"/>
    <n v="50"/>
    <x v="42"/>
    <s v="TI Deficiency Repairs Z8 T132"/>
    <n v="8528915"/>
    <s v="5975-60-V00-0505"/>
    <s v="STUFFING TUBE (CABLE GLAND), PG16, POLYAMIDE, GRAY, 9 -14 MM"/>
    <n v="52818"/>
    <x v="32"/>
    <d v="2024-01-30T00:00:00"/>
    <s v="CLOSE"/>
    <n v="7"/>
    <s v="EA"/>
    <n v="4"/>
    <n v="3.2"/>
    <n v="12.8"/>
    <s v="20775"/>
    <s v="CLOSE"/>
    <d v="2024-02-04T00:00:00"/>
    <d v="2024-02-04T00:00:00"/>
    <s v="KW1-14638"/>
    <s v="38"/>
    <d v="2024-02-04T00:00:00"/>
    <s v="APPR"/>
    <d v="2024-02-04T00:00:00"/>
    <s v="Visakh, Ajith - No Export"/>
    <x v="0"/>
    <d v="2024-02-20T00:00:00"/>
    <x v="0"/>
    <d v="2024-02-07T00:00:00"/>
    <s v="4.00"/>
    <m/>
    <x v="1"/>
    <x v="1"/>
    <x v="3"/>
    <x v="1"/>
    <x v="1"/>
  </r>
  <r>
    <n v="54"/>
    <x v="26"/>
    <n v="50"/>
    <x v="42"/>
    <s v="TI Deficiency Repairs Z8 T132"/>
    <n v="8528915"/>
    <s v="6145-60-V00-0134"/>
    <s v="CABLE, POWER, ELECTRICAL, 3 CORES, WHITE, 2.5 MM ²"/>
    <n v="52818"/>
    <x v="32"/>
    <d v="2024-01-30T00:00:00"/>
    <s v="CLOSE"/>
    <n v="6"/>
    <s v="RO"/>
    <n v="1"/>
    <n v="163.19999999999999"/>
    <n v="163.19999999999999"/>
    <s v="20775"/>
    <s v="CLOSE"/>
    <d v="2024-02-04T00:00:00"/>
    <d v="2024-02-04T00:00:00"/>
    <s v="KW1-14638"/>
    <s v="37"/>
    <d v="2024-02-04T00:00:00"/>
    <s v="APPR"/>
    <d v="2024-02-04T00:00:00"/>
    <s v="Visakh, Ajith - No Export"/>
    <x v="0"/>
    <d v="2024-02-20T00:00:00"/>
    <x v="0"/>
    <d v="2024-02-07T00:00:00"/>
    <s v="1.00"/>
    <m/>
    <x v="1"/>
    <x v="1"/>
    <x v="3"/>
    <x v="1"/>
    <x v="1"/>
  </r>
  <r>
    <n v="54"/>
    <x v="26"/>
    <n v="50"/>
    <x v="42"/>
    <s v="TI Deficiency Repairs Z8 T132"/>
    <n v="8528915"/>
    <s v="6145-60-V00-0145"/>
    <s v="CABLE, POWER, ELECTRICAL, WHITE, 3 CORES, 1.5MM ²"/>
    <n v="52814"/>
    <x v="32"/>
    <d v="2024-01-30T00:00:00"/>
    <s v="CLOSE"/>
    <n v="2"/>
    <s v="RO"/>
    <n v="1"/>
    <n v="146.52000000000001"/>
    <n v="146.52000000000001"/>
    <s v="20724"/>
    <s v="CLOSE"/>
    <d v="2024-02-08T00:00:00"/>
    <d v="2024-02-05T00:00:00"/>
    <s v="KW1-14739"/>
    <s v="73"/>
    <d v="2024-02-08T00:00:00"/>
    <s v="APPR"/>
    <d v="2024-02-08T00:00:00"/>
    <s v="Reghuraman, Karthik -Vectrus -GSD -No Export"/>
    <x v="9"/>
    <d v="2024-02-15T00:00:00"/>
    <x v="0"/>
    <d v="2024-02-14T00:00:00"/>
    <s v="1.00"/>
    <m/>
    <x v="1"/>
    <x v="1"/>
    <x v="3"/>
    <x v="1"/>
    <x v="1"/>
  </r>
  <r>
    <n v="54"/>
    <x v="26"/>
    <n v="50"/>
    <x v="42"/>
    <s v="TI Deficiency Repairs Z8 T132"/>
    <n v="8528915"/>
    <s v="5930-60-V00-0254"/>
    <s v="SWITCH, DOUBLE POLE, METAL CLAD, 1 GANG, 32A"/>
    <n v="52818"/>
    <x v="32"/>
    <d v="2024-01-30T00:00:00"/>
    <s v="CLOSE"/>
    <n v="5"/>
    <s v="EA"/>
    <n v="1"/>
    <n v="70"/>
    <n v="70"/>
    <s v="20775"/>
    <s v="CLOSE"/>
    <d v="2024-02-04T00:00:00"/>
    <d v="2024-02-04T00:00:00"/>
    <s v="KW1-14638"/>
    <s v="36"/>
    <d v="2024-02-04T00:00:00"/>
    <s v="APPR"/>
    <d v="2024-02-04T00:00:00"/>
    <s v="Visakh, Ajith - No Export"/>
    <x v="0"/>
    <d v="2024-02-20T00:00:00"/>
    <x v="0"/>
    <d v="2024-02-07T00:00:00"/>
    <s v="1.00"/>
    <m/>
    <x v="1"/>
    <x v="1"/>
    <x v="3"/>
    <x v="1"/>
    <x v="1"/>
  </r>
  <r>
    <n v="54"/>
    <x v="26"/>
    <n v="50"/>
    <x v="42"/>
    <s v="TI Deficiency Repairs Z8 T132"/>
    <n v="8528915"/>
    <s v="4130-60-V00-0353"/>
    <s v="NUT, TUBE COUPLING, 3/8 INCH"/>
    <n v="52812"/>
    <x v="32"/>
    <d v="2024-01-29T00:00:00"/>
    <s v="CLOSE"/>
    <n v="2"/>
    <s v="EA"/>
    <n v="2"/>
    <n v="13.32"/>
    <n v="26.64"/>
    <s v="20724"/>
    <s v="CLOSE"/>
    <d v="2024-02-08T00:00:00"/>
    <d v="2024-02-05T00:00:00"/>
    <s v="KW1-14739"/>
    <s v="70"/>
    <d v="2024-02-08T00:00:00"/>
    <s v="APPR"/>
    <d v="2024-02-08T00:00:00"/>
    <s v="Reghuraman, Karthik -Vectrus -GSD -No Export"/>
    <x v="9"/>
    <d v="2024-02-15T00:00:00"/>
    <x v="0"/>
    <d v="2024-02-14T00:00:00"/>
    <s v="2.00"/>
    <m/>
    <x v="1"/>
    <x v="1"/>
    <x v="3"/>
    <x v="1"/>
    <x v="1"/>
  </r>
  <r>
    <n v="54"/>
    <x v="26"/>
    <n v="50"/>
    <x v="42"/>
    <s v="TI Deficiency Repairs Z8 T132"/>
    <n v="8528915"/>
    <s v="5310-60-V00-0126"/>
    <s v="NUT, TUBE COUPLING, 5/8 INCH"/>
    <n v="52812"/>
    <x v="32"/>
    <d v="2024-01-29T00:00:00"/>
    <s v="CLOSE"/>
    <n v="1"/>
    <s v="EA"/>
    <n v="2"/>
    <n v="7.33"/>
    <n v="14.66"/>
    <s v="20724"/>
    <s v="CLOSE"/>
    <d v="2024-02-08T00:00:00"/>
    <d v="2024-02-05T00:00:00"/>
    <s v="KW1-14739"/>
    <s v="69"/>
    <d v="2024-02-08T00:00:00"/>
    <s v="APPR"/>
    <d v="2024-02-08T00:00:00"/>
    <s v="Reghuraman, Karthik -Vectrus -GSD -No Export"/>
    <x v="9"/>
    <d v="2024-02-15T00:00:00"/>
    <x v="0"/>
    <d v="2024-02-14T00:00:00"/>
    <s v="2.00"/>
    <m/>
    <x v="1"/>
    <x v="1"/>
    <x v="3"/>
    <x v="1"/>
    <x v="1"/>
  </r>
  <r>
    <n v="54"/>
    <x v="26"/>
    <n v="50"/>
    <x v="42"/>
    <s v="TI Deficiency Repairs Z8 T132"/>
    <n v="8528915"/>
    <s v="4130-60-V00-0137"/>
    <s v="MOUNTING BASE, AIR-CONDITIONER, POLYPROPYLENE, IVORY, 17 X 3 X 5.12 INCHES"/>
    <n v="52813"/>
    <x v="32"/>
    <d v="2024-01-30T00:00:00"/>
    <s v="CLOSE"/>
    <n v="1"/>
    <s v="PG"/>
    <n v="1"/>
    <n v="68.599999999999994"/>
    <n v="68.599999999999994"/>
    <s v="20724"/>
    <s v="CLOSE"/>
    <d v="2024-02-08T00:00:00"/>
    <d v="2024-02-05T00:00:00"/>
    <s v="KW1-14739"/>
    <s v="71"/>
    <d v="2024-02-08T00:00:00"/>
    <s v="APPR"/>
    <d v="2024-02-08T00:00:00"/>
    <s v="Reghuraman, Karthik -Vectrus -GSD -No Export"/>
    <x v="9"/>
    <d v="2024-02-15T00:00:00"/>
    <x v="0"/>
    <d v="2024-02-14T00:00:00"/>
    <s v="1.00"/>
    <m/>
    <x v="1"/>
    <x v="1"/>
    <x v="3"/>
    <x v="1"/>
    <x v="1"/>
  </r>
  <r>
    <n v="54"/>
    <x v="26"/>
    <n v="50"/>
    <x v="42"/>
    <s v="TI Deficiency Repairs Z8 T132"/>
    <n v="8528915"/>
    <s v="4120-60-V00-0018"/>
    <s v="AIR CONDITIONER, SPLIT, INDOOR &amp; OUTDOOR, 220-240V, 1 PH, 50/60 HZ, BTU 22000"/>
    <n v="52811"/>
    <x v="32"/>
    <d v="2024-01-30T00:00:00"/>
    <s v="CLOSE"/>
    <n v="1"/>
    <s v="EA"/>
    <n v="1"/>
    <n v="1098.9000000000001"/>
    <n v="1098.9000000000001"/>
    <s v="20723"/>
    <s v="CLOSE"/>
    <d v="2024-02-08T00:00:00"/>
    <d v="2024-02-05T00:00:00"/>
    <s v="KW1-14732"/>
    <s v="3"/>
    <d v="2024-02-08T00:00:00"/>
    <s v="APPR"/>
    <d v="2024-02-08T00:00:00"/>
    <s v="Reghuraman, Karthik -Vectrus -GSD -No Export"/>
    <x v="13"/>
    <d v="2024-04-01T00:00:00"/>
    <x v="1"/>
    <s v=""/>
    <s v=""/>
    <m/>
    <x v="1"/>
    <x v="1"/>
    <x v="3"/>
    <x v="1"/>
    <x v="1"/>
  </r>
  <r>
    <n v="54"/>
    <x v="26"/>
    <n v="50"/>
    <x v="42"/>
    <s v="TI Deficiency Repairs Z8 T132"/>
    <n v="8528915"/>
    <s v="4730-60-V00-0430"/>
    <s v="ELBOW, PIPE, SOCKET X SOCKET, 45 DEGREE, CPVC, OFF WHITE, 25 MM"/>
    <n v="52814"/>
    <x v="32"/>
    <d v="2024-01-30T00:00:00"/>
    <s v="CLOSE"/>
    <n v="1"/>
    <s v="EA"/>
    <n v="1"/>
    <n v="3.16"/>
    <n v="3.16"/>
    <s v="20724"/>
    <s v="CLOSE"/>
    <d v="2024-02-08T00:00:00"/>
    <d v="2024-02-05T00:00:00"/>
    <s v="KW1-14739"/>
    <s v="72"/>
    <d v="2024-02-08T00:00:00"/>
    <s v="APPR"/>
    <d v="2024-02-08T00:00:00"/>
    <s v="Reghuraman, Karthik -Vectrus -GSD -No Export"/>
    <x v="9"/>
    <d v="2024-02-15T00:00:00"/>
    <x v="0"/>
    <d v="2024-02-14T00:00:00"/>
    <s v="1.00"/>
    <m/>
    <x v="1"/>
    <x v="1"/>
    <x v="3"/>
    <x v="1"/>
    <x v="1"/>
  </r>
  <r>
    <n v="54"/>
    <x v="26"/>
    <n v="50"/>
    <x v="42"/>
    <s v="TI Deficiency Repairs Z8 T132"/>
    <n v="8528915"/>
    <s v="4730-60-V00-0850"/>
    <s v="ELBOW, CPVC, SOCKET X SOCKET, SCH 40, OFF-WHITE, 25 MM"/>
    <n v="52817"/>
    <x v="32"/>
    <d v="2024-01-30T00:00:00"/>
    <s v="CLOSE"/>
    <n v="1"/>
    <s v="EA"/>
    <n v="1"/>
    <n v="3.6"/>
    <n v="3.6"/>
    <s v="20831"/>
    <s v="CLOSE"/>
    <d v="2024-02-06T00:00:00"/>
    <d v="2024-02-06T00:00:00"/>
    <s v="KW1-14688"/>
    <s v="1"/>
    <d v="2024-02-06T00:00:00"/>
    <s v="APPR"/>
    <d v="2024-02-06T00:00:00"/>
    <s v="Visakh, Ajith - No Export"/>
    <x v="4"/>
    <d v="2024-02-20T00:00:00"/>
    <x v="0"/>
    <d v="2024-02-11T00:00:00"/>
    <s v="1.00"/>
    <m/>
    <x v="1"/>
    <x v="1"/>
    <x v="3"/>
    <x v="1"/>
    <x v="1"/>
  </r>
  <r>
    <n v="54"/>
    <x v="26"/>
    <n v="50"/>
    <x v="42"/>
    <s v="TI Deficiency Repairs Z8 T132"/>
    <n v="8528915"/>
    <s v="5975-01-655-6053"/>
    <s v="CONDUIT, METAL, FLEXIBLE, BLACK, 3/4 INCH X 100 FEET"/>
    <n v="52818"/>
    <x v="32"/>
    <d v="2024-01-30T00:00:00"/>
    <s v="CLOSE"/>
    <n v="4"/>
    <s v="BX"/>
    <n v="1"/>
    <n v="702.78"/>
    <n v="702.78"/>
    <s v="20775"/>
    <s v="CLOSE"/>
    <d v="2024-02-04T00:00:00"/>
    <d v="2024-02-04T00:00:00"/>
    <s v="KW1-14638"/>
    <s v="35"/>
    <d v="2024-02-04T00:00:00"/>
    <s v="APPR"/>
    <d v="2024-02-04T00:00:00"/>
    <s v="Visakh, Ajith - No Export"/>
    <x v="0"/>
    <d v="2024-02-20T00:00:00"/>
    <x v="0"/>
    <d v="2024-02-10T00:00:00"/>
    <s v="1.00"/>
    <m/>
    <x v="1"/>
    <x v="1"/>
    <x v="3"/>
    <x v="1"/>
    <x v="1"/>
  </r>
  <r>
    <n v="54"/>
    <x v="26"/>
    <n v="50"/>
    <x v="42"/>
    <s v="TI Deficiency Repairs Z8 T132"/>
    <n v="8528915"/>
    <s v="6145-60-V00-0148"/>
    <s v="WIRE, ELECTRICAL, 1 CORE, YELLOW &amp; GREEN, 16 MM²"/>
    <n v="52818"/>
    <x v="32"/>
    <d v="2024-01-30T00:00:00"/>
    <s v="CLOSE"/>
    <n v="3"/>
    <s v="RO"/>
    <n v="1"/>
    <n v="242.58"/>
    <n v="242.58"/>
    <s v="20775"/>
    <s v="CLOSE"/>
    <d v="2024-02-04T00:00:00"/>
    <d v="2024-02-04T00:00:00"/>
    <s v="KW1-14638"/>
    <s v="34"/>
    <d v="2024-02-04T00:00:00"/>
    <s v="APPR"/>
    <d v="2024-02-04T00:00:00"/>
    <s v="Visakh, Ajith - No Export"/>
    <x v="0"/>
    <d v="2024-02-20T00:00:00"/>
    <x v="0"/>
    <d v="2024-02-07T00:00:00"/>
    <s v="1.00"/>
    <m/>
    <x v="1"/>
    <x v="1"/>
    <x v="3"/>
    <x v="1"/>
    <x v="1"/>
  </r>
  <r>
    <n v="54"/>
    <x v="26"/>
    <n v="50"/>
    <x v="42"/>
    <s v="TI Deficiency Repairs Z8 T132"/>
    <n v="8528915"/>
    <s v="5970-00-419-4291"/>
    <s v="TAPE, INSULATION, ELECTRICAL, BLACK, 3/4 X 1296 INCHES"/>
    <n v="52818"/>
    <x v="32"/>
    <d v="2024-01-30T00:00:00"/>
    <s v="CLOSE"/>
    <n v="2"/>
    <s v="RO"/>
    <n v="1"/>
    <n v="21.11"/>
    <n v="21.11"/>
    <s v="20775"/>
    <s v="CLOSE"/>
    <d v="2024-02-04T00:00:00"/>
    <d v="2024-02-04T00:00:00"/>
    <s v="KW1-14638"/>
    <s v="33"/>
    <d v="2024-02-04T00:00:00"/>
    <s v="APPR"/>
    <d v="2024-02-04T00:00:00"/>
    <s v="Visakh, Ajith - No Export"/>
    <x v="0"/>
    <d v="2024-02-20T00:00:00"/>
    <x v="0"/>
    <d v="2024-02-07T00:00:00"/>
    <s v="1.00"/>
    <m/>
    <x v="1"/>
    <x v="1"/>
    <x v="3"/>
    <x v="1"/>
    <x v="1"/>
  </r>
  <r>
    <n v="54"/>
    <x v="26"/>
    <n v="50"/>
    <x v="42"/>
    <s v="TI Deficiency Repairs Z8 T132"/>
    <n v="8528915"/>
    <s v="5970-60-V00-0032"/>
    <s v="TAPE, INSULATION, ELECTRICAL, YELLOW-GREEN, 19 MM X 20 METER"/>
    <n v="52818"/>
    <x v="32"/>
    <d v="2024-01-30T00:00:00"/>
    <s v="CLOSE"/>
    <n v="1"/>
    <s v="EA"/>
    <n v="1"/>
    <n v="16.829999999999998"/>
    <n v="16.829999999999998"/>
    <s v="20775"/>
    <s v="CLOSE"/>
    <d v="2024-02-04T00:00:00"/>
    <d v="2024-02-04T00:00:00"/>
    <s v="KW1-14638"/>
    <s v="32"/>
    <d v="2024-02-04T00:00:00"/>
    <s v="APPR"/>
    <d v="2024-02-04T00:00:00"/>
    <s v="Visakh, Ajith - No Export"/>
    <x v="0"/>
    <d v="2024-02-20T00:00:00"/>
    <x v="0"/>
    <d v="2024-02-07T00:00:00"/>
    <s v="1.00"/>
    <m/>
    <x v="1"/>
    <x v="1"/>
    <x v="3"/>
    <x v="1"/>
    <x v="1"/>
  </r>
  <r>
    <n v="54"/>
    <x v="26"/>
    <n v="50"/>
    <x v="42"/>
    <s v="TI Deficiency Repairs Z8 T132"/>
    <n v="8528915"/>
    <s v="5940-60-V00-0003"/>
    <s v="LUG, TERMINAL, FORK, INSULATED, BLUE, 16-14 AWG"/>
    <n v="52820"/>
    <x v="32"/>
    <d v="2024-01-30T00:00:00"/>
    <s v="CLOSE"/>
    <n v="1"/>
    <s v="BG"/>
    <n v="1"/>
    <n v="53.63"/>
    <n v="53.63"/>
    <s v="20726"/>
    <s v="CLOSE"/>
    <d v="2024-02-08T00:00:00"/>
    <d v="2024-02-05T00:00:00"/>
    <s v="KW1-14748"/>
    <s v="25"/>
    <d v="2024-02-08T00:00:00"/>
    <s v="APPR"/>
    <d v="2024-02-08T00:00:00"/>
    <s v="Reghuraman, Karthik -Vectrus -GSD -No Export"/>
    <x v="10"/>
    <d v="2024-02-15T00:00:00"/>
    <x v="0"/>
    <d v="2024-02-20T00:00:00"/>
    <s v="1.00"/>
    <m/>
    <x v="1"/>
    <x v="1"/>
    <x v="3"/>
    <x v="1"/>
    <x v="1"/>
  </r>
  <r>
    <n v="54"/>
    <x v="26"/>
    <n v="50"/>
    <x v="42"/>
    <s v="TI Deficiency Repairs Z8 T132"/>
    <n v="8528915"/>
    <s v="5620-60-V00-0004"/>
    <s v="CONCRETE MASONRY UNIT, SOLID, 10 X 10 X 2 INCHES"/>
    <n v="52815"/>
    <x v="32"/>
    <d v="2024-01-30T00:00:00"/>
    <s v="CLOSE"/>
    <n v="1"/>
    <s v="EA"/>
    <n v="4"/>
    <n v="91.74"/>
    <n v="366.96"/>
    <s v="20724"/>
    <s v="CLOSE"/>
    <d v="2024-02-08T00:00:00"/>
    <d v="2024-02-05T00:00:00"/>
    <s v="KW1-14739"/>
    <s v="74"/>
    <d v="2024-02-08T00:00:00"/>
    <s v="APPR"/>
    <d v="2024-02-08T00:00:00"/>
    <s v="Reghuraman, Karthik -Vectrus -GSD -No Export"/>
    <x v="9"/>
    <d v="2024-02-20T00:00:00"/>
    <x v="0"/>
    <d v="2024-02-19T00:00:00"/>
    <s v="4.00"/>
    <m/>
    <x v="1"/>
    <x v="1"/>
    <x v="3"/>
    <x v="1"/>
    <x v="1"/>
  </r>
  <r>
    <n v="54"/>
    <x v="26"/>
    <n v="50"/>
    <x v="42"/>
    <s v="TI Deficiency Repairs Z8 T132"/>
    <n v="8528915"/>
    <s v="5975-60-V00-0502"/>
    <s v="ROD, GROUNDING, KIT, WITH CLAMP, 5/8 INCH X 4 FEET"/>
    <n v="52819"/>
    <x v="32"/>
    <d v="2024-01-30T00:00:00"/>
    <s v="CLOSE"/>
    <n v="1"/>
    <s v="KT"/>
    <n v="1"/>
    <n v="145"/>
    <n v="145"/>
    <s v="20711"/>
    <s v="CLOSE"/>
    <d v="2024-02-01T00:00:00"/>
    <d v="2024-02-01T00:00:00"/>
    <s v="KW1-14593"/>
    <s v="9"/>
    <d v="2024-02-01T00:00:00"/>
    <s v="APPR"/>
    <d v="2024-02-01T00:00:00"/>
    <s v="Visakh, Ajith - No Export"/>
    <x v="0"/>
    <d v="2024-02-10T00:00:00"/>
    <x v="0"/>
    <d v="2024-02-06T00:00:00"/>
    <s v="1.00"/>
    <m/>
    <x v="1"/>
    <x v="1"/>
    <x v="3"/>
    <x v="1"/>
    <x v="1"/>
  </r>
  <r>
    <n v="54"/>
    <x v="26"/>
    <n v="30"/>
    <x v="42"/>
    <s v="TI Deficiency Repairs Z8 T132"/>
    <n v="8528915"/>
    <s v="4210-60-V00-0189"/>
    <s v="EXTINGUISHER, FIRE, ABC DRY CHEMICAL W/ WALL HOOK, 10 LBS"/>
    <n v="52772"/>
    <x v="33"/>
    <d v="2024-01-29T00:00:00"/>
    <s v="CLOSE"/>
    <n v="1"/>
    <s v="EA"/>
    <n v="1"/>
    <n v="277.22000000000003"/>
    <n v="277.22000000000003"/>
    <s v="20724"/>
    <s v="CLOSE"/>
    <d v="2024-02-08T00:00:00"/>
    <d v="2024-02-05T00:00:00"/>
    <s v="KW1-14739"/>
    <s v="67"/>
    <d v="2024-02-08T00:00:00"/>
    <s v="APPR"/>
    <d v="2024-02-08T00:00:00"/>
    <s v="Reghuraman, Karthik -Vectrus -GSD -No Export"/>
    <x v="9"/>
    <d v="2024-03-31T00:00:00"/>
    <x v="1"/>
    <s v=""/>
    <s v=""/>
    <m/>
    <x v="1"/>
    <x v="1"/>
    <x v="3"/>
    <x v="1"/>
    <x v="1"/>
  </r>
  <r>
    <n v="54"/>
    <x v="26"/>
    <n v="30"/>
    <x v="42"/>
    <s v="TI Deficiency Repairs Z8 T132"/>
    <n v="8528915"/>
    <s v="6350-60-V00-0102"/>
    <s v="ALARM, SMOKE, AUTOMATIC, PLASTIC"/>
    <n v="52771"/>
    <x v="33"/>
    <d v="2024-01-29T00:00:00"/>
    <s v="CLOSE"/>
    <n v="1"/>
    <s v="EA"/>
    <n v="3"/>
    <n v="28.97"/>
    <n v="86.91"/>
    <s v="20724"/>
    <s v="CLOSE"/>
    <d v="2024-02-08T00:00:00"/>
    <d v="2024-02-05T00:00:00"/>
    <s v="KW1-14739"/>
    <s v="66"/>
    <d v="2024-02-08T00:00:00"/>
    <s v="APPR"/>
    <d v="2024-02-08T00:00:00"/>
    <s v="Reghuraman, Karthik -Vectrus -GSD -No Export"/>
    <x v="9"/>
    <d v="2024-02-15T00:00:00"/>
    <x v="0"/>
    <d v="2024-02-14T00:00:00"/>
    <s v="3.00"/>
    <m/>
    <x v="1"/>
    <x v="1"/>
    <x v="3"/>
    <x v="1"/>
    <x v="1"/>
  </r>
  <r>
    <n v="54"/>
    <x v="26"/>
    <n v="40"/>
    <x v="42"/>
    <s v="TI Deficiency Repairs Z8 T132"/>
    <n v="8528915"/>
    <s v="5640-60-V00-0012"/>
    <s v="INSULATION BLANKET, THERMAL, GLASS WOOL, YELLOW, 4 FEET X 10 METER"/>
    <n v="52801"/>
    <x v="32"/>
    <d v="2024-01-29T00:00:00"/>
    <s v="CLOSE"/>
    <n v="1"/>
    <s v="RO"/>
    <n v="1"/>
    <n v="214.45"/>
    <n v="214.45"/>
    <s v="20703"/>
    <s v="CLOSE"/>
    <d v="2024-02-05T00:00:00"/>
    <d v="2024-02-03T00:00:00"/>
    <s v="KW1-14661"/>
    <s v="6"/>
    <d v="2024-02-05T00:00:00"/>
    <s v="APPR"/>
    <d v="2024-02-05T00:00:00"/>
    <s v="Santhumayor, Santhosh - Vectrus - No Export"/>
    <x v="8"/>
    <d v="2024-02-20T00:00:00"/>
    <x v="0"/>
    <d v="2024-02-11T00:00:00"/>
    <s v="1.00"/>
    <m/>
    <x v="1"/>
    <x v="1"/>
    <x v="3"/>
    <x v="1"/>
    <x v="1"/>
  </r>
  <r>
    <n v="54"/>
    <x v="26"/>
    <n v="40"/>
    <x v="42"/>
    <s v="TI Deficiency Repairs Z8 T132"/>
    <n v="8528915"/>
    <s v="5620-60-V00-0015"/>
    <s v="TILE, CEILING, LAMINATED, GYPSUM, 2 X 2 FEET"/>
    <n v="52807"/>
    <x v="32"/>
    <d v="2024-01-29T00:00:00"/>
    <s v="CLOSE"/>
    <n v="4"/>
    <s v="EA"/>
    <n v="60"/>
    <n v="37.46"/>
    <n v="299.68"/>
    <s v="20703"/>
    <s v="CLOSE"/>
    <d v="2024-02-05T00:00:00"/>
    <d v="2024-02-03T00:00:00"/>
    <s v="KW1-14661"/>
    <s v="12"/>
    <d v="2024-02-05T00:00:00"/>
    <s v="APPR"/>
    <d v="2024-02-05T00:00:00"/>
    <s v="Santhumayor, Santhosh - Vectrus - No Export"/>
    <x v="8"/>
    <d v="2024-02-20T00:00:00"/>
    <x v="0"/>
    <d v="2024-02-11T00:00:00"/>
    <s v="8.00"/>
    <m/>
    <x v="1"/>
    <x v="1"/>
    <x v="3"/>
    <x v="1"/>
    <x v="1"/>
  </r>
  <r>
    <n v="54"/>
    <x v="26"/>
    <n v="40"/>
    <x v="42"/>
    <s v="TI Deficiency Repairs Z8 T132"/>
    <n v="8528915"/>
    <s v="5305-60-V00-0171"/>
    <s v="SCREW, PHILLIPS, BUGLE HEAD, STEEL, #8 X 2 INCHES"/>
    <n v="52808"/>
    <x v="32"/>
    <d v="2024-01-29T00:00:00"/>
    <s v="CLOSE"/>
    <n v="10"/>
    <s v="BX"/>
    <n v="3"/>
    <n v="19.600000000000001"/>
    <n v="58.8"/>
    <s v="20788"/>
    <s v="CLOSE"/>
    <d v="2024-02-05T00:00:00"/>
    <d v="2024-02-05T00:00:00"/>
    <s v="KW1-14662"/>
    <s v="10"/>
    <d v="2024-02-05T00:00:00"/>
    <s v="APPR"/>
    <d v="2024-02-05T00:00:00"/>
    <s v="Visakh, Ajith - No Export"/>
    <x v="4"/>
    <d v="2024-02-29T00:00:00"/>
    <x v="0"/>
    <d v="2024-02-10T00:00:00"/>
    <s v="3.00"/>
    <m/>
    <x v="1"/>
    <x v="1"/>
    <x v="3"/>
    <x v="1"/>
    <x v="1"/>
  </r>
  <r>
    <n v="54"/>
    <x v="26"/>
    <n v="40"/>
    <x v="42"/>
    <s v="TI Deficiency Repairs Z8 T132"/>
    <n v="8528915"/>
    <s v="5305-60-V00-0170"/>
    <s v="SCREW, PHILLIPS, BUGLE HEAD, STEEL, BLACK PHOSPHATE, # 8 X 3 INCHES"/>
    <n v="52807"/>
    <x v="32"/>
    <d v="2024-01-29T00:00:00"/>
    <s v="CLOSE"/>
    <n v="3"/>
    <s v="BX"/>
    <n v="3"/>
    <n v="35.96"/>
    <n v="107.88"/>
    <s v="20743"/>
    <s v="CLOSE"/>
    <d v="2024-02-03T00:00:00"/>
    <s v=""/>
    <s v="KW1-14615"/>
    <s v="5"/>
    <d v="2024-02-03T00:00:00"/>
    <s v="APPR"/>
    <d v="2024-02-03T00:00:00"/>
    <s v="Santhumayor, Santhosh - Vectrus - No Export"/>
    <x v="4"/>
    <d v="2024-02-20T00:00:00"/>
    <x v="0"/>
    <d v="2024-02-06T00:00:00"/>
    <s v="3.00"/>
    <m/>
    <x v="1"/>
    <x v="1"/>
    <x v="3"/>
    <x v="1"/>
    <x v="1"/>
  </r>
  <r>
    <n v="54"/>
    <x v="26"/>
    <n v="40"/>
    <x v="42"/>
    <s v="TI Deficiency Repairs Z8 T132"/>
    <n v="8528915"/>
    <s v="7210-60-V00-0059"/>
    <s v="FLOOR COVERING, VINYL RESIN, 3 MM X 40 FEET"/>
    <n v="52808"/>
    <x v="32"/>
    <d v="2024-01-29T00:00:00"/>
    <s v="CLOSE"/>
    <n v="9"/>
    <s v="RL"/>
    <n v="1"/>
    <n v="716.1"/>
    <n v="716.1"/>
    <s v="20788"/>
    <s v="CLOSE"/>
    <d v="2024-02-05T00:00:00"/>
    <d v="2024-02-05T00:00:00"/>
    <s v="KW1-14662"/>
    <s v="9"/>
    <d v="2024-02-05T00:00:00"/>
    <s v="APPR"/>
    <d v="2024-02-05T00:00:00"/>
    <s v="Visakh, Ajith - No Export"/>
    <x v="4"/>
    <d v="2024-02-29T00:00:00"/>
    <x v="0"/>
    <d v="2024-02-15T00:00:00"/>
    <s v="1.00"/>
    <m/>
    <x v="1"/>
    <x v="1"/>
    <x v="3"/>
    <x v="1"/>
    <x v="1"/>
  </r>
  <r>
    <n v="54"/>
    <x v="26"/>
    <n v="40"/>
    <x v="42"/>
    <s v="TI Deficiency Repairs Z8 T132"/>
    <n v="8528915"/>
    <s v="8040-00-273-8713"/>
    <s v="ADHESIVE, FLOORING, WHITE, 1 GL"/>
    <n v="52809"/>
    <x v="32"/>
    <d v="2024-01-29T00:00:00"/>
    <s v="CLOSE"/>
    <n v="6"/>
    <s v="GL"/>
    <n v="4"/>
    <n v="185.7"/>
    <n v="742.8"/>
    <s v="20775"/>
    <s v="CLOSE"/>
    <d v="2024-02-04T00:00:00"/>
    <d v="2024-02-04T00:00:00"/>
    <s v="KW1-14638"/>
    <s v="30"/>
    <d v="2024-02-04T00:00:00"/>
    <s v="APPR"/>
    <d v="2024-02-04T00:00:00"/>
    <s v="Visakh, Ajith - No Export"/>
    <x v="0"/>
    <d v="2024-02-20T00:00:00"/>
    <x v="0"/>
    <d v="2024-02-07T00:00:00"/>
    <s v="4.00"/>
    <m/>
    <x v="1"/>
    <x v="1"/>
    <x v="3"/>
    <x v="1"/>
    <x v="1"/>
  </r>
  <r>
    <n v="54"/>
    <x v="26"/>
    <n v="40"/>
    <x v="42"/>
    <s v="TI Deficiency Repairs Z8 T132"/>
    <n v="8528915"/>
    <s v="8010-60-V00-0130"/>
    <s v="PAINT, LATEX, MATT, WHITE, 1 GL (3.2 TO 3.6 LT)"/>
    <n v="52800"/>
    <x v="32"/>
    <d v="2024-01-29T00:00:00"/>
    <s v="CLOSE"/>
    <n v="6"/>
    <s v="CN"/>
    <n v="8"/>
    <n v="42.62"/>
    <n v="340.96"/>
    <s v="20742"/>
    <s v="CLOSE"/>
    <d v="2024-02-03T00:00:00"/>
    <s v=""/>
    <s v="KW1-14614"/>
    <s v="10"/>
    <d v="2024-02-03T00:00:00"/>
    <s v="APPR"/>
    <d v="2024-02-03T00:00:00"/>
    <s v="Santhumayor, Santhosh - Vectrus - No Export"/>
    <x v="0"/>
    <d v="2024-02-15T00:00:00"/>
    <x v="0"/>
    <d v="2024-02-06T00:00:00"/>
    <s v="8.00"/>
    <m/>
    <x v="1"/>
    <x v="1"/>
    <x v="3"/>
    <x v="1"/>
    <x v="1"/>
  </r>
  <r>
    <n v="54"/>
    <x v="26"/>
    <n v="40"/>
    <x v="42"/>
    <s v="TI Deficiency Repairs Z8 T132"/>
    <n v="8528915"/>
    <s v="8020-00-753-4914"/>
    <s v="ROLLER, PAINT, POLYESTER, 7 INCHES"/>
    <n v="52809"/>
    <x v="32"/>
    <d v="2024-01-29T00:00:00"/>
    <s v="CLOSE"/>
    <n v="5"/>
    <s v="EA"/>
    <n v="10"/>
    <n v="13.9"/>
    <n v="139"/>
    <s v="20775"/>
    <s v="CLOSE"/>
    <d v="2024-02-04T00:00:00"/>
    <d v="2024-02-04T00:00:00"/>
    <s v="KW1-14638"/>
    <s v="29"/>
    <d v="2024-02-04T00:00:00"/>
    <s v="APPR"/>
    <d v="2024-02-04T00:00:00"/>
    <s v="Visakh, Ajith - No Export"/>
    <x v="0"/>
    <d v="2024-02-20T00:00:00"/>
    <x v="0"/>
    <d v="2024-02-07T00:00:00"/>
    <s v="10.00"/>
    <m/>
    <x v="1"/>
    <x v="1"/>
    <x v="3"/>
    <x v="1"/>
    <x v="1"/>
  </r>
  <r>
    <n v="54"/>
    <x v="26"/>
    <n v="40"/>
    <x v="42"/>
    <s v="TI Deficiency Repairs Z8 T132"/>
    <n v="8528915"/>
    <s v="8415-01-492-0178"/>
    <s v="GLOVES, DISPOSABLE, NITRILE, LARGE, 9-1/2 X 0-1/250 INCHES"/>
    <n v="52806"/>
    <x v="32"/>
    <d v="2024-01-29T00:00:00"/>
    <s v="CLOSE"/>
    <n v="1"/>
    <s v="BX"/>
    <n v="1"/>
    <n v="16.5"/>
    <n v="16.5"/>
    <s v="20781"/>
    <s v="CLOSE"/>
    <d v="2024-02-04T00:00:00"/>
    <d v="2024-02-04T00:00:00"/>
    <s v="KW1-14652"/>
    <s v="4"/>
    <d v="2024-02-04T00:00:00"/>
    <s v="APPR"/>
    <d v="2024-02-04T00:00:00"/>
    <s v="Visakh, Ajith - No Export"/>
    <x v="11"/>
    <d v="2024-03-15T00:00:00"/>
    <x v="0"/>
    <d v="2024-02-10T00:00:00"/>
    <s v="1.00"/>
    <m/>
    <x v="1"/>
    <x v="1"/>
    <x v="3"/>
    <x v="1"/>
    <x v="1"/>
  </r>
  <r>
    <n v="54"/>
    <x v="26"/>
    <n v="40"/>
    <x v="42"/>
    <s v="TI Deficiency Repairs Z8 T132"/>
    <n v="8528915"/>
    <s v="5350-60-V00-0010"/>
    <s v="PAPER, ABRASIVE (SANDPAPER), 80 GRIT, 9 X 11 INCHES"/>
    <n v="52808"/>
    <x v="32"/>
    <d v="2024-01-29T00:00:00"/>
    <s v="CLOSE"/>
    <n v="8"/>
    <s v="PG"/>
    <n v="3"/>
    <n v="23"/>
    <n v="69"/>
    <s v="20788"/>
    <s v="CLOSE"/>
    <d v="2024-02-05T00:00:00"/>
    <d v="2024-02-05T00:00:00"/>
    <s v="KW1-14662"/>
    <s v="8"/>
    <d v="2024-02-05T00:00:00"/>
    <s v="APPR"/>
    <d v="2024-02-05T00:00:00"/>
    <s v="Visakh, Ajith - No Export"/>
    <x v="4"/>
    <d v="2024-02-29T00:00:00"/>
    <x v="0"/>
    <d v="2024-02-10T00:00:00"/>
    <s v="3.00"/>
    <m/>
    <x v="1"/>
    <x v="1"/>
    <x v="3"/>
    <x v="1"/>
    <x v="1"/>
  </r>
  <r>
    <n v="54"/>
    <x v="26"/>
    <n v="40"/>
    <x v="42"/>
    <s v="TI Deficiency Repairs Z8 T132"/>
    <n v="8528915"/>
    <s v="8020-00-260-1302"/>
    <s v="BRUSH, PAINT, BRISTLES, CHISELED, 2 INCHES"/>
    <n v="52808"/>
    <x v="32"/>
    <d v="2024-01-29T00:00:00"/>
    <s v="CLOSE"/>
    <n v="7"/>
    <s v="EA"/>
    <n v="10"/>
    <n v="15.2"/>
    <n v="152"/>
    <s v="20788"/>
    <s v="CLOSE"/>
    <d v="2024-02-05T00:00:00"/>
    <d v="2024-02-05T00:00:00"/>
    <s v="KW1-14662"/>
    <s v="7"/>
    <d v="2024-02-05T00:00:00"/>
    <s v="APPR"/>
    <d v="2024-02-05T00:00:00"/>
    <s v="Visakh, Ajith - No Export"/>
    <x v="4"/>
    <d v="2024-02-29T00:00:00"/>
    <x v="0"/>
    <d v="2024-02-10T00:00:00"/>
    <s v="10.00"/>
    <m/>
    <x v="1"/>
    <x v="1"/>
    <x v="3"/>
    <x v="1"/>
    <x v="1"/>
  </r>
  <r>
    <n v="54"/>
    <x v="26"/>
    <n v="40"/>
    <x v="42"/>
    <s v="TI Deficiency Repairs Z8 T132"/>
    <n v="8528915"/>
    <s v="8020-00-753-4911"/>
    <s v="TRAY, PAINT ROLLER, METAL, 1 QUART"/>
    <n v="52809"/>
    <x v="32"/>
    <d v="2024-01-29T00:00:00"/>
    <s v="CLOSE"/>
    <n v="4"/>
    <s v="EA"/>
    <n v="8"/>
    <n v="29"/>
    <n v="232"/>
    <s v="20775"/>
    <s v="CLOSE"/>
    <d v="2024-02-04T00:00:00"/>
    <d v="2024-02-04T00:00:00"/>
    <s v="KW1-14638"/>
    <s v="28"/>
    <d v="2024-02-04T00:00:00"/>
    <s v="APPR"/>
    <d v="2024-02-04T00:00:00"/>
    <s v="Visakh, Ajith - No Export"/>
    <x v="0"/>
    <d v="2024-02-20T00:00:00"/>
    <x v="0"/>
    <d v="2024-02-07T00:00:00"/>
    <s v="8.00"/>
    <m/>
    <x v="1"/>
    <x v="1"/>
    <x v="3"/>
    <x v="1"/>
    <x v="1"/>
  </r>
  <r>
    <n v="54"/>
    <x v="26"/>
    <n v="40"/>
    <x v="42"/>
    <s v="TI Deficiency Repairs Z8 T132"/>
    <n v="8528915"/>
    <s v="7220-60-V00-0041"/>
    <s v="BASEBOARD, WALL PLASTIC, PVC FOAM SKIRTING,100MM X 3M X 0.3MM, G100-3.5"/>
    <n v="52808"/>
    <x v="32"/>
    <d v="2024-01-29T00:00:00"/>
    <s v="CLOSE"/>
    <n v="6"/>
    <s v="EA"/>
    <n v="11"/>
    <n v="45.4"/>
    <n v="499.4"/>
    <s v="20788"/>
    <s v="CLOSE"/>
    <d v="2024-02-05T00:00:00"/>
    <d v="2024-02-05T00:00:00"/>
    <s v="KW1-14662"/>
    <s v="6"/>
    <d v="2024-02-05T00:00:00"/>
    <s v="APPR"/>
    <d v="2024-02-05T00:00:00"/>
    <s v="Visakh, Ajith - No Export"/>
    <x v="4"/>
    <d v="2024-02-29T00:00:00"/>
    <x v="0"/>
    <d v="2024-02-10T00:00:00"/>
    <s v="11.00"/>
    <m/>
    <x v="1"/>
    <x v="1"/>
    <x v="3"/>
    <x v="1"/>
    <x v="1"/>
  </r>
  <r>
    <n v="54"/>
    <x v="26"/>
    <n v="40"/>
    <x v="42"/>
    <s v="TI Deficiency Repairs Z8 T132"/>
    <n v="8528915"/>
    <s v="8030-60-V00-0055"/>
    <s v="SEALANT, SILICONE, WHITE, 300ml"/>
    <n v="52809"/>
    <x v="32"/>
    <d v="2024-01-29T00:00:00"/>
    <s v="CLOSE"/>
    <n v="3"/>
    <s v="BX"/>
    <n v="1"/>
    <n v="141.9"/>
    <n v="141.9"/>
    <s v="20775"/>
    <s v="CLOSE"/>
    <d v="2024-02-04T00:00:00"/>
    <d v="2024-02-04T00:00:00"/>
    <s v="KW1-14638"/>
    <s v="27"/>
    <d v="2024-02-04T00:00:00"/>
    <s v="APPR"/>
    <d v="2024-02-04T00:00:00"/>
    <s v="Visakh, Ajith - No Export"/>
    <x v="0"/>
    <d v="2024-02-20T00:00:00"/>
    <x v="0"/>
    <d v="2024-02-07T00:00:00"/>
    <s v="1.00"/>
    <m/>
    <x v="1"/>
    <x v="1"/>
    <x v="3"/>
    <x v="1"/>
    <x v="1"/>
  </r>
  <r>
    <n v="54"/>
    <x v="26"/>
    <n v="40"/>
    <x v="42"/>
    <s v="TI Deficiency Repairs Z8 T132"/>
    <n v="8528915"/>
    <s v="8010-60-V00-0089"/>
    <s v="PRIMER, COATING, WHITE, 4 - 5 LITERS"/>
    <n v="52809"/>
    <x v="32"/>
    <d v="2024-01-29T00:00:00"/>
    <s v="CLOSE"/>
    <n v="2"/>
    <s v="CN"/>
    <n v="3"/>
    <n v="41.3"/>
    <n v="123.9"/>
    <s v="20775"/>
    <s v="CLOSE"/>
    <d v="2024-02-04T00:00:00"/>
    <d v="2024-02-04T00:00:00"/>
    <s v="KW1-14638"/>
    <s v="26"/>
    <d v="2024-02-04T00:00:00"/>
    <s v="APPR"/>
    <d v="2024-02-04T00:00:00"/>
    <s v="Visakh, Ajith - No Export"/>
    <x v="0"/>
    <d v="2024-02-20T00:00:00"/>
    <x v="0"/>
    <d v="2024-02-07T00:00:00"/>
    <s v="3.00"/>
    <m/>
    <x v="1"/>
    <x v="1"/>
    <x v="3"/>
    <x v="1"/>
    <x v="1"/>
  </r>
  <r>
    <n v="54"/>
    <x v="26"/>
    <n v="40"/>
    <x v="42"/>
    <s v="TI Deficiency Repairs Z8 T132"/>
    <n v="8528915"/>
    <s v="8010-60-V00-0013"/>
    <s v="PAINT, ENAMEL, FLAT, WHITE, 3.20 LITER"/>
    <n v="52800"/>
    <x v="32"/>
    <d v="2024-01-29T00:00:00"/>
    <s v="CLOSE"/>
    <n v="5"/>
    <s v="CN"/>
    <n v="6"/>
    <n v="49.62"/>
    <n v="297.72000000000003"/>
    <s v="20742"/>
    <s v="CLOSE"/>
    <d v="2024-02-03T00:00:00"/>
    <s v=""/>
    <s v="KW1-14614"/>
    <s v="9"/>
    <d v="2024-02-03T00:00:00"/>
    <s v="APPR"/>
    <d v="2024-02-03T00:00:00"/>
    <s v="Santhumayor, Santhosh - Vectrus - No Export"/>
    <x v="0"/>
    <d v="2024-02-15T00:00:00"/>
    <x v="0"/>
    <d v="2024-02-06T00:00:00"/>
    <s v="6.00"/>
    <m/>
    <x v="1"/>
    <x v="1"/>
    <x v="3"/>
    <x v="1"/>
    <x v="1"/>
  </r>
  <r>
    <n v="54"/>
    <x v="26"/>
    <n v="40"/>
    <x v="42"/>
    <s v="TI Deficiency Repairs Z8 T132"/>
    <n v="8528915"/>
    <s v="9515-60-V00-0016"/>
    <s v="SHEET, METAL, ALUMINIUM, FLAT, 4 X 8 FEET X 1/16 INCH"/>
    <n v="52807"/>
    <x v="32"/>
    <d v="2024-01-29T00:00:00"/>
    <s v="CLOSE"/>
    <n v="2"/>
    <s v="SH"/>
    <n v="1"/>
    <n v="88.25"/>
    <n v="88.25"/>
    <s v="20703"/>
    <s v="CLOSE"/>
    <d v="2024-02-05T00:00:00"/>
    <d v="2024-02-03T00:00:00"/>
    <s v="KW1-14661"/>
    <s v="11"/>
    <d v="2024-02-05T00:00:00"/>
    <s v="APPR"/>
    <d v="2024-02-05T00:00:00"/>
    <s v="Santhumayor, Santhosh - Vectrus - No Export"/>
    <x v="8"/>
    <d v="2024-02-20T00:00:00"/>
    <x v="0"/>
    <d v="2024-02-11T00:00:00"/>
    <s v="1.00"/>
    <m/>
    <x v="1"/>
    <x v="1"/>
    <x v="3"/>
    <x v="1"/>
    <x v="1"/>
  </r>
  <r>
    <n v="54"/>
    <x v="26"/>
    <n v="40"/>
    <x v="42"/>
    <s v="TI Deficiency Repairs Z8 T132"/>
    <n v="8528915"/>
    <s v="5640-05-V00-0007"/>
    <s v="CEMENT BOARD, WATER RESISTANT, 1/2 INCH X 4 X 8 FEET"/>
    <n v="52810"/>
    <x v="32"/>
    <d v="2024-01-29T00:00:00"/>
    <s v="CLOSE"/>
    <n v="3"/>
    <s v="EA"/>
    <n v="7"/>
    <n v="37.1"/>
    <n v="259.7"/>
    <s v="20703"/>
    <s v="CLOSE"/>
    <d v="2024-02-05T00:00:00"/>
    <d v="2024-02-03T00:00:00"/>
    <s v="KW1-14661"/>
    <s v="15"/>
    <d v="2024-02-05T00:00:00"/>
    <s v="APPR"/>
    <d v="2024-02-05T00:00:00"/>
    <s v="Santhumayor, Santhosh - Vectrus - No Export"/>
    <x v="8"/>
    <d v="2024-02-20T00:00:00"/>
    <x v="0"/>
    <d v="2024-02-11T00:00:00"/>
    <s v="7.00"/>
    <m/>
    <x v="1"/>
    <x v="1"/>
    <x v="3"/>
    <x v="1"/>
    <x v="1"/>
  </r>
  <r>
    <n v="54"/>
    <x v="26"/>
    <n v="40"/>
    <x v="42"/>
    <s v="TI Deficiency Repairs Z8 T132"/>
    <n v="8528915"/>
    <s v="5340-60-V00-0471"/>
    <s v="CLOSER, DOOR, HYDRAULIC, ALUMINUM, NON-HOLD OPEN, 4 X 13 X 2-3/16 INCHES"/>
    <n v="52807"/>
    <x v="32"/>
    <d v="2024-01-29T00:00:00"/>
    <s v="CLOSE"/>
    <n v="1"/>
    <s v="EA"/>
    <n v="1"/>
    <n v="599.4"/>
    <n v="599.4"/>
    <s v="20743"/>
    <s v="CLOSE"/>
    <d v="2024-02-03T00:00:00"/>
    <s v=""/>
    <s v="KW1-14615"/>
    <s v="3"/>
    <d v="2024-02-03T00:00:00"/>
    <s v="APPR"/>
    <d v="2024-02-03T00:00:00"/>
    <s v="Santhumayor, Santhosh - Vectrus - No Export"/>
    <x v="4"/>
    <d v="2024-02-20T00:00:00"/>
    <x v="0"/>
    <d v="2024-02-06T00:00:00"/>
    <s v="1.00"/>
    <m/>
    <x v="1"/>
    <x v="1"/>
    <x v="3"/>
    <x v="1"/>
    <x v="1"/>
  </r>
  <r>
    <n v="54"/>
    <x v="26"/>
    <n v="40"/>
    <x v="42"/>
    <s v="TI Deficiency Repairs Z8 T132"/>
    <n v="8528915"/>
    <s v="5340-60-V00-0220"/>
    <s v="LATCH, SLIDING WINDOW, SPRING LOADED, PLASTIC, BLACK, 3 X 1-1/6 X 1-1/4 INCHES"/>
    <n v="52810"/>
    <x v="32"/>
    <d v="2024-01-29T00:00:00"/>
    <s v="CLOSE"/>
    <n v="2"/>
    <s v="EA"/>
    <n v="3"/>
    <n v="35.64"/>
    <n v="106.92"/>
    <s v="20703"/>
    <s v="CLOSE"/>
    <d v="2024-02-05T00:00:00"/>
    <d v="2024-02-03T00:00:00"/>
    <s v="KW1-14661"/>
    <s v="14"/>
    <d v="2024-02-05T00:00:00"/>
    <s v="APPR"/>
    <d v="2024-02-05T00:00:00"/>
    <s v="Santhumayor, Santhosh - Vectrus - No Export"/>
    <x v="8"/>
    <d v="2024-02-20T00:00:00"/>
    <x v="0"/>
    <d v="2024-02-17T00:00:00"/>
    <s v="3.00"/>
    <m/>
    <x v="1"/>
    <x v="1"/>
    <x v="3"/>
    <x v="1"/>
    <x v="1"/>
  </r>
  <r>
    <n v="54"/>
    <x v="26"/>
    <n v="40"/>
    <x v="42"/>
    <s v="TI Deficiency Repairs Z8 T132"/>
    <n v="8528915"/>
    <s v="5340-60-V01-0076"/>
    <s v="LOCK, SLIDING WINDOW"/>
    <n v="52981"/>
    <x v="32"/>
    <d v="2024-01-31T00:00:00"/>
    <s v="CLOSE"/>
    <n v="1"/>
    <s v="KT"/>
    <n v="3"/>
    <n v="23.71"/>
    <n v="71.13"/>
    <s v="20787"/>
    <s v="CLOSE"/>
    <d v="2024-02-05T00:00:00"/>
    <d v="2024-02-03T00:00:00"/>
    <s v="KW1-14660"/>
    <s v="10"/>
    <d v="2024-02-05T00:00:00"/>
    <s v="APPR"/>
    <d v="2024-02-05T00:00:00"/>
    <s v="Santhumayor, Santhosh - Vectrus - No Export"/>
    <x v="8"/>
    <d v="2024-02-20T00:00:00"/>
    <x v="0"/>
    <d v="2024-02-15T00:00:00"/>
    <s v="3.00"/>
    <m/>
    <x v="1"/>
    <x v="1"/>
    <x v="3"/>
    <x v="1"/>
    <x v="1"/>
  </r>
  <r>
    <n v="54"/>
    <x v="26"/>
    <n v="40"/>
    <x v="42"/>
    <s v="TI Deficiency Repairs Z8 T132"/>
    <n v="8528915"/>
    <s v="5340-60-V00-0485"/>
    <s v="HANDLE, SLIDING WINDOW, METAL, 5-3/4 INCHES"/>
    <n v="52805"/>
    <x v="32"/>
    <d v="2024-01-29T00:00:00"/>
    <s v="CLOSE"/>
    <n v="2"/>
    <s v="EA"/>
    <n v="3"/>
    <n v="19.649999999999999"/>
    <n v="58.95"/>
    <s v="20743"/>
    <s v="CLOSE"/>
    <d v="2024-02-03T00:00:00"/>
    <s v=""/>
    <s v="KW1-14615"/>
    <s v="4"/>
    <d v="2024-02-03T00:00:00"/>
    <s v="APPR"/>
    <d v="2024-02-03T00:00:00"/>
    <s v="Santhumayor, Santhosh - Vectrus - No Export"/>
    <x v="4"/>
    <d v="2024-02-20T00:00:00"/>
    <x v="0"/>
    <d v="2024-02-06T00:00:00"/>
    <s v="3.00"/>
    <m/>
    <x v="1"/>
    <x v="1"/>
    <x v="3"/>
    <x v="1"/>
    <x v="1"/>
  </r>
  <r>
    <n v="54"/>
    <x v="26"/>
    <n v="40"/>
    <x v="42"/>
    <s v="TI Deficiency Repairs Z8 T132"/>
    <n v="8528915"/>
    <s v="5640-60-V00-0044"/>
    <s v="TAPE, SELF ADHESIVE, DRYWALL JOINT, FIBERGLASS, 2 INCHES X 300 FEET"/>
    <n v="52805"/>
    <x v="32"/>
    <d v="2024-01-29T00:00:00"/>
    <s v="CLOSE"/>
    <n v="1"/>
    <s v="EA"/>
    <n v="1"/>
    <n v="18.649999999999999"/>
    <n v="18.649999999999999"/>
    <s v="20703"/>
    <s v="CLOSE"/>
    <d v="2024-02-05T00:00:00"/>
    <d v="2024-02-03T00:00:00"/>
    <s v="KW1-14661"/>
    <s v="10"/>
    <d v="2024-02-05T00:00:00"/>
    <s v="APPR"/>
    <d v="2024-02-05T00:00:00"/>
    <s v="Santhumayor, Santhosh - Vectrus - No Export"/>
    <x v="8"/>
    <d v="2024-02-20T00:00:00"/>
    <x v="0"/>
    <d v="2024-02-11T00:00:00"/>
    <s v="1.00"/>
    <m/>
    <x v="1"/>
    <x v="1"/>
    <x v="3"/>
    <x v="1"/>
    <x v="1"/>
  </r>
  <r>
    <n v="54"/>
    <x v="26"/>
    <n v="40"/>
    <x v="42"/>
    <s v="TI Deficiency Repairs Z8 T132"/>
    <n v="8528915"/>
    <s v="5340-60-V00-0481"/>
    <s v="HINGE, DOOR, STAINLESS STEEL, 3 MM X 3-1/2 X 4 INCHES"/>
    <n v="52802"/>
    <x v="32"/>
    <d v="2024-01-29T00:00:00"/>
    <s v="CLOSE"/>
    <n v="2"/>
    <s v="EA"/>
    <n v="6"/>
    <n v="30.47"/>
    <n v="182.82"/>
    <s v="20780"/>
    <s v="CLOSE"/>
    <d v="2024-02-04T00:00:00"/>
    <d v="2024-02-04T00:00:00"/>
    <s v="KW1-14649"/>
    <s v="8"/>
    <d v="2024-02-04T00:00:00"/>
    <s v="APPR"/>
    <d v="2024-02-04T00:00:00"/>
    <s v="Visakh, Ajith - No Export"/>
    <x v="4"/>
    <d v="2024-02-15T00:00:00"/>
    <x v="0"/>
    <d v="2024-02-10T00:00:00"/>
    <s v="6.00"/>
    <m/>
    <x v="1"/>
    <x v="1"/>
    <x v="3"/>
    <x v="1"/>
    <x v="1"/>
  </r>
  <r>
    <n v="54"/>
    <x v="26"/>
    <n v="40"/>
    <x v="42"/>
    <s v="TI Deficiency Repairs Z8 T132"/>
    <n v="8528915"/>
    <s v="8030-60-V00-0053"/>
    <s v="FOAM, CONSTRUCTION, CREAM, 700ML"/>
    <n v="52800"/>
    <x v="32"/>
    <d v="2024-01-29T00:00:00"/>
    <s v="CLOSE"/>
    <n v="4"/>
    <s v="EA"/>
    <n v="5"/>
    <n v="19.5"/>
    <n v="97.5"/>
    <s v="20742"/>
    <s v="CLOSE"/>
    <d v="2024-02-03T00:00:00"/>
    <s v=""/>
    <s v="KW1-14614"/>
    <s v="8"/>
    <d v="2024-02-03T00:00:00"/>
    <s v="APPR"/>
    <d v="2024-02-03T00:00:00"/>
    <s v="Santhumayor, Santhosh - Vectrus - No Export"/>
    <x v="0"/>
    <d v="2024-02-15T00:00:00"/>
    <x v="0"/>
    <d v="2024-02-06T00:00:00"/>
    <s v="5.00"/>
    <m/>
    <x v="1"/>
    <x v="1"/>
    <x v="3"/>
    <x v="1"/>
    <x v="1"/>
  </r>
  <r>
    <n v="54"/>
    <x v="26"/>
    <n v="40"/>
    <x v="42"/>
    <s v="TI Deficiency Repairs Z8 T132"/>
    <n v="8528915"/>
    <s v="5640-60-V00-0051"/>
    <s v="JOINT COMPOUND, WALLBOARD, 28 KG"/>
    <n v="52808"/>
    <x v="32"/>
    <d v="2024-01-29T00:00:00"/>
    <s v="CLOSE"/>
    <n v="5"/>
    <s v="CN"/>
    <n v="3"/>
    <n v="37"/>
    <n v="111"/>
    <s v="20788"/>
    <s v="CLOSE"/>
    <d v="2024-02-05T00:00:00"/>
    <d v="2024-02-05T00:00:00"/>
    <s v="KW1-14662"/>
    <s v="5"/>
    <d v="2024-02-05T00:00:00"/>
    <s v="APPR"/>
    <d v="2024-02-05T00:00:00"/>
    <s v="Visakh, Ajith - No Export"/>
    <x v="4"/>
    <d v="2024-02-29T00:00:00"/>
    <x v="0"/>
    <d v="2024-02-10T00:00:00"/>
    <s v="3.00"/>
    <m/>
    <x v="1"/>
    <x v="1"/>
    <x v="3"/>
    <x v="1"/>
    <x v="1"/>
  </r>
  <r>
    <n v="54"/>
    <x v="26"/>
    <n v="40"/>
    <x v="42"/>
    <s v="TI Deficiency Repairs Z8 T132"/>
    <n v="8528915"/>
    <s v="6850-60-V00-0005"/>
    <s v="ADDITIVE, MILDEWCIDE, LIQUID, 50-GRAM"/>
    <n v="52803"/>
    <x v="32"/>
    <d v="2024-01-29T00:00:00"/>
    <s v="CLOSE"/>
    <n v="1"/>
    <s v="EA"/>
    <n v="7"/>
    <n v="35.799999999999997"/>
    <n v="250.6"/>
    <s v="20708"/>
    <s v="CLOSE"/>
    <d v="2024-02-01T00:00:00"/>
    <d v="2024-02-01T00:00:00"/>
    <s v="KW1-14585"/>
    <s v="8"/>
    <d v="2024-02-01T00:00:00"/>
    <s v="APPR"/>
    <d v="2024-02-01T00:00:00"/>
    <s v="Visakh, Ajith - No Export"/>
    <x v="7"/>
    <d v="2024-03-01T00:00:00"/>
    <x v="0"/>
    <d v="2024-02-07T00:00:00"/>
    <s v="7.00"/>
    <m/>
    <x v="1"/>
    <x v="1"/>
    <x v="3"/>
    <x v="1"/>
    <x v="1"/>
  </r>
  <r>
    <n v="54"/>
    <x v="26"/>
    <n v="40"/>
    <x v="42"/>
    <s v="TI Deficiency Repairs Z8 T132"/>
    <n v="8528915"/>
    <s v="5305-60-V00-0169"/>
    <s v="SCREW, PHILLIPS, BUGLE HEAD, STEEL, #8 X 3 INCHES"/>
    <n v="52808"/>
    <x v="32"/>
    <d v="2024-01-29T00:00:00"/>
    <s v="CLOSE"/>
    <n v="4"/>
    <s v="BX"/>
    <n v="1"/>
    <n v="30.4"/>
    <n v="30.4"/>
    <s v="20788"/>
    <s v="CLOSE"/>
    <d v="2024-02-05T00:00:00"/>
    <d v="2024-02-05T00:00:00"/>
    <s v="KW1-14662"/>
    <s v="4"/>
    <d v="2024-02-05T00:00:00"/>
    <s v="APPR"/>
    <d v="2024-02-05T00:00:00"/>
    <s v="Visakh, Ajith - No Export"/>
    <x v="4"/>
    <d v="2024-02-29T00:00:00"/>
    <x v="0"/>
    <d v="2024-02-10T00:00:00"/>
    <s v="1.00"/>
    <m/>
    <x v="1"/>
    <x v="1"/>
    <x v="3"/>
    <x v="1"/>
    <x v="1"/>
  </r>
  <r>
    <n v="54"/>
    <x v="26"/>
    <n v="40"/>
    <x v="42"/>
    <s v="TI Deficiency Repairs Z8 T132"/>
    <n v="8528915"/>
    <s v="5320-60-V00-0014"/>
    <s v="RIVET, BLIND, ALUMINUM, 2 INCHES"/>
    <n v="52802"/>
    <x v="32"/>
    <d v="2024-01-29T00:00:00"/>
    <s v="CLOSE"/>
    <n v="1"/>
    <s v="BX"/>
    <n v="1"/>
    <n v="20.98"/>
    <n v="20.98"/>
    <s v="20780"/>
    <s v="CLOSE"/>
    <d v="2024-02-04T00:00:00"/>
    <d v="2024-02-04T00:00:00"/>
    <s v="KW1-14649"/>
    <s v="7"/>
    <d v="2024-02-04T00:00:00"/>
    <s v="APPR"/>
    <d v="2024-02-04T00:00:00"/>
    <s v="Visakh, Ajith - No Export"/>
    <x v="4"/>
    <d v="2024-02-15T00:00:00"/>
    <x v="0"/>
    <d v="2024-02-10T00:00:00"/>
    <s v="1.00"/>
    <m/>
    <x v="1"/>
    <x v="1"/>
    <x v="3"/>
    <x v="1"/>
    <x v="1"/>
  </r>
  <r>
    <n v="54"/>
    <x v="26"/>
    <n v="40"/>
    <x v="42"/>
    <s v="TI Deficiency Repairs Z8 T132"/>
    <n v="8528915"/>
    <s v="5320-60-V00-0005"/>
    <s v="RIVET, BLIND, STAINLESS STEEL, SILVER, 6.4 MM"/>
    <n v="52804"/>
    <x v="32"/>
    <d v="2024-01-29T00:00:00"/>
    <s v="CLOSE"/>
    <n v="1"/>
    <s v="PG"/>
    <n v="1"/>
    <n v="67.930000000000007"/>
    <n v="67.930000000000007"/>
    <s v="20780"/>
    <s v="CLOSE"/>
    <d v="2024-02-04T00:00:00"/>
    <d v="2024-02-04T00:00:00"/>
    <s v="KW1-14649"/>
    <s v="9"/>
    <d v="2024-02-04T00:00:00"/>
    <s v="APPR"/>
    <d v="2024-02-04T00:00:00"/>
    <s v="Visakh, Ajith - No Export"/>
    <x v="4"/>
    <d v="2024-02-15T00:00:00"/>
    <x v="0"/>
    <d v="2024-02-10T00:00:00"/>
    <s v="1.00"/>
    <m/>
    <x v="1"/>
    <x v="1"/>
    <x v="3"/>
    <x v="1"/>
    <x v="1"/>
  </r>
  <r>
    <n v="54"/>
    <x v="26"/>
    <n v="40"/>
    <x v="42"/>
    <s v="TI Deficiency Repairs Z8 T132"/>
    <n v="8528915"/>
    <s v="3230-60-V00-0024"/>
    <s v="BLADE, CIRCULAR SAW, WOOD CUTTING, 36 TOOTH, 7-1/4 INCHES"/>
    <n v="52808"/>
    <x v="32"/>
    <d v="2024-01-29T00:00:00"/>
    <s v="CLOSE"/>
    <n v="3"/>
    <s v="EA"/>
    <n v="1"/>
    <n v="52"/>
    <n v="52"/>
    <s v="20788"/>
    <s v="CLOSE"/>
    <d v="2024-02-05T00:00:00"/>
    <d v="2024-02-05T00:00:00"/>
    <s v="KW1-14662"/>
    <s v="3"/>
    <d v="2024-02-05T00:00:00"/>
    <s v="APPR"/>
    <d v="2024-02-05T00:00:00"/>
    <s v="Visakh, Ajith - No Export"/>
    <x v="4"/>
    <d v="2024-02-29T00:00:00"/>
    <x v="0"/>
    <d v="2024-02-11T00:00:00"/>
    <s v="1.00"/>
    <m/>
    <x v="1"/>
    <x v="1"/>
    <x v="3"/>
    <x v="1"/>
    <x v="1"/>
  </r>
  <r>
    <n v="54"/>
    <x v="26"/>
    <n v="40"/>
    <x v="42"/>
    <s v="TI Deficiency Repairs Z8 T132"/>
    <n v="8528915"/>
    <s v="5510-60-V00-0003"/>
    <s v="LUMBER, SOFTWOOD, DIMENSION, 2 X 4 INCHES X 13 FEET"/>
    <n v="52808"/>
    <x v="32"/>
    <d v="2024-01-29T00:00:00"/>
    <s v="CLOSE"/>
    <n v="2"/>
    <s v="EA"/>
    <n v="4"/>
    <n v="35.299999999999997"/>
    <n v="141.19999999999999"/>
    <s v="20788"/>
    <s v="CLOSE"/>
    <d v="2024-02-05T00:00:00"/>
    <d v="2024-02-05T00:00:00"/>
    <s v="KW1-14662"/>
    <s v="2"/>
    <d v="2024-02-05T00:00:00"/>
    <s v="APPR"/>
    <d v="2024-02-05T00:00:00"/>
    <s v="Visakh, Ajith - No Export"/>
    <x v="4"/>
    <d v="2024-02-29T00:00:00"/>
    <x v="0"/>
    <d v="2024-02-10T00:00:00"/>
    <s v="4.00"/>
    <m/>
    <x v="1"/>
    <x v="1"/>
    <x v="3"/>
    <x v="1"/>
    <x v="1"/>
  </r>
  <r>
    <n v="54"/>
    <x v="26"/>
    <n v="40"/>
    <x v="42"/>
    <s v="TI Deficiency Repairs Z8 T132"/>
    <n v="8528915"/>
    <s v="8040-60-V00-0027"/>
    <s v="TAPE, ADHESIVE, POLY FOAM, OPEN CELL, BLACK, 12.7 X 19 MM X 5 METERS"/>
    <n v="52809"/>
    <x v="32"/>
    <d v="2024-01-29T00:00:00"/>
    <s v="CLOSE"/>
    <n v="1"/>
    <s v="RO"/>
    <n v="2"/>
    <n v="19.8"/>
    <n v="39.6"/>
    <s v="20775"/>
    <s v="CLOSE"/>
    <d v="2024-02-04T00:00:00"/>
    <d v="2024-02-04T00:00:00"/>
    <s v="KW1-14638"/>
    <s v="25"/>
    <d v="2024-02-04T00:00:00"/>
    <s v="APPR"/>
    <d v="2024-02-04T00:00:00"/>
    <s v="Visakh, Ajith - No Export"/>
    <x v="0"/>
    <d v="2024-02-20T00:00:00"/>
    <x v="0"/>
    <d v="2024-02-07T00:00:00"/>
    <s v="2.00"/>
    <m/>
    <x v="1"/>
    <x v="1"/>
    <x v="3"/>
    <x v="1"/>
    <x v="1"/>
  </r>
  <r>
    <n v="54"/>
    <x v="26"/>
    <n v="40"/>
    <x v="42"/>
    <s v="TI Deficiency Repairs Z8 T132"/>
    <n v="8528915"/>
    <s v="5640-60-V00-0032"/>
    <s v="WEATHER STRIP, DOOR, W/RUBBER BOTTOM SWEEP, 39&quot;"/>
    <n v="52800"/>
    <x v="32"/>
    <d v="2024-01-29T00:00:00"/>
    <s v="CLOSE"/>
    <n v="3"/>
    <s v="EA"/>
    <n v="2"/>
    <n v="16.62"/>
    <n v="33.24"/>
    <s v="20703"/>
    <s v="CLOSE"/>
    <d v="2024-02-05T00:00:00"/>
    <d v="2024-02-03T00:00:00"/>
    <s v="KW1-14661"/>
    <s v="9"/>
    <d v="2024-02-05T00:00:00"/>
    <s v="APPR"/>
    <d v="2024-02-05T00:00:00"/>
    <s v="Santhumayor, Santhosh - Vectrus - No Export"/>
    <x v="8"/>
    <d v="2024-02-20T00:00:00"/>
    <x v="0"/>
    <d v="2024-02-11T00:00:00"/>
    <s v="2.00"/>
    <m/>
    <x v="1"/>
    <x v="1"/>
    <x v="3"/>
    <x v="1"/>
    <x v="1"/>
  </r>
  <r>
    <n v="54"/>
    <x v="26"/>
    <n v="40"/>
    <x v="42"/>
    <s v="TI Deficiency Repairs Z8 T132"/>
    <n v="8528915"/>
    <s v="5640-60-V00-0035"/>
    <s v="WEATHER STRIP, DOOR, W/BRUSH, 2 X 36 INCHES"/>
    <n v="52800"/>
    <x v="32"/>
    <d v="2024-01-29T00:00:00"/>
    <s v="CLOSE"/>
    <n v="1"/>
    <s v="EA"/>
    <n v="2"/>
    <n v="30.47"/>
    <n v="60.94"/>
    <s v="20766"/>
    <s v="CLOSE"/>
    <d v="2024-02-09T00:00:00"/>
    <d v="2024-02-06T00:00:00"/>
    <s v="KW1-14752"/>
    <s v="9"/>
    <d v="2024-02-09T00:00:00"/>
    <s v="APPR"/>
    <d v="2024-02-09T00:00:00"/>
    <s v="Santhumayor, Santhosh - Vectrus - No Export"/>
    <x v="5"/>
    <d v="2024-02-20T00:00:00"/>
    <x v="0"/>
    <d v="2024-02-13T00:00:00"/>
    <s v="2.00"/>
    <m/>
    <x v="1"/>
    <x v="1"/>
    <x v="3"/>
    <x v="1"/>
    <x v="1"/>
  </r>
  <r>
    <n v="54"/>
    <x v="26"/>
    <n v="40"/>
    <x v="42"/>
    <s v="TI Deficiency Repairs Z8 T132"/>
    <n v="8528915"/>
    <s v="5640-60-V00-0034"/>
    <s v="WEATHER STRIP, FLUTE TOPPED ALUMINUM THRESHOLD, 3' (L) X 4-1/4&quot; (W)"/>
    <n v="52800"/>
    <x v="32"/>
    <d v="2024-01-29T00:00:00"/>
    <s v="CLOSE"/>
    <n v="2"/>
    <s v="EA"/>
    <n v="1"/>
    <n v="49.45"/>
    <n v="49.45"/>
    <s v="20703"/>
    <s v="CLOSE"/>
    <d v="2024-02-05T00:00:00"/>
    <d v="2024-02-03T00:00:00"/>
    <s v="KW1-14661"/>
    <s v="8"/>
    <d v="2024-02-05T00:00:00"/>
    <s v="APPR"/>
    <d v="2024-02-05T00:00:00"/>
    <s v="Santhumayor, Santhosh - Vectrus - No Export"/>
    <x v="8"/>
    <d v="2024-02-20T00:00:00"/>
    <x v="0"/>
    <d v="2024-02-11T00:00:00"/>
    <s v="1.00"/>
    <m/>
    <x v="1"/>
    <x v="1"/>
    <x v="3"/>
    <x v="1"/>
    <x v="1"/>
  </r>
  <r>
    <n v="54"/>
    <x v="26"/>
    <n v="40"/>
    <x v="42"/>
    <s v="TI Deficiency Repairs Z8 T132"/>
    <n v="8528915"/>
    <s v="5305-60-V00-0005"/>
    <s v="SCREW, PHILLIPS, TRUSS HEAD, STEEL, #8 X 1 INCH"/>
    <n v="52808"/>
    <x v="32"/>
    <d v="2024-01-29T00:00:00"/>
    <s v="CLOSE"/>
    <n v="1"/>
    <s v="BX"/>
    <n v="2"/>
    <n v="29"/>
    <n v="58"/>
    <s v="20788"/>
    <s v="CLOSE"/>
    <d v="2024-02-05T00:00:00"/>
    <d v="2024-02-05T00:00:00"/>
    <s v="KW1-14662"/>
    <s v="1"/>
    <d v="2024-02-05T00:00:00"/>
    <s v="APPR"/>
    <d v="2024-02-05T00:00:00"/>
    <s v="Visakh, Ajith - No Export"/>
    <x v="4"/>
    <d v="2024-02-29T00:00:00"/>
    <x v="0"/>
    <d v="2024-02-10T00:00:00"/>
    <s v="2.00"/>
    <m/>
    <x v="1"/>
    <x v="1"/>
    <x v="3"/>
    <x v="1"/>
    <x v="1"/>
  </r>
  <r>
    <n v="54"/>
    <x v="26"/>
    <n v="40"/>
    <x v="42"/>
    <s v="TI Deficiency Repairs Z8 T132"/>
    <n v="8528915"/>
    <s v="8010-60-V00-0245"/>
    <s v="BRITISH GYPSUM GYPROC DRYWALL PRIMER 10L"/>
    <n v="52810"/>
    <x v="32"/>
    <d v="2024-01-29T00:00:00"/>
    <s v="CLOSE"/>
    <n v="1"/>
    <s v="CN"/>
    <n v="1"/>
    <n v="76.19"/>
    <n v="76.19"/>
    <s v="20703"/>
    <s v="CLOSE"/>
    <d v="2024-02-05T00:00:00"/>
    <d v="2024-02-03T00:00:00"/>
    <s v="KW1-14661"/>
    <s v="13"/>
    <d v="2024-02-05T00:00:00"/>
    <s v="APPR"/>
    <d v="2024-02-05T00:00:00"/>
    <s v="Santhumayor, Santhosh - Vectrus - No Export"/>
    <x v="8"/>
    <d v="2024-02-20T00:00:00"/>
    <x v="0"/>
    <d v="2024-02-12T00:00:00"/>
    <s v="1.00"/>
    <m/>
    <x v="1"/>
    <x v="1"/>
    <x v="3"/>
    <x v="1"/>
    <x v="1"/>
  </r>
  <r>
    <n v="55"/>
    <x v="26"/>
    <n v="70"/>
    <x v="43"/>
    <s v="ASSESSMENT FOR TT2071/ Tent build-out"/>
    <n v="6871039"/>
    <s v="5650-60-V01-0003"/>
    <s v="C-STUD RUNNER, GALVANIZED STEEL, 0.0366 X 1 1/4 X 3 INCHES X 12 FEET"/>
    <n v="52874"/>
    <x v="32"/>
    <d v="2024-01-30T00:00:00"/>
    <s v="CLOSE"/>
    <n v="2"/>
    <s v="EA"/>
    <n v="12"/>
    <n v="6.17"/>
    <n v="74.040000000000006"/>
    <s v="20726"/>
    <s v="CLOSE"/>
    <d v="2024-02-08T00:00:00"/>
    <d v="2024-02-05T00:00:00"/>
    <s v="KW1-14748"/>
    <s v="32"/>
    <d v="2024-02-08T00:00:00"/>
    <s v="APPR"/>
    <d v="2024-02-08T00:00:00"/>
    <s v="Reghuraman, Karthik -Vectrus -GSD -No Export"/>
    <x v="10"/>
    <d v="2024-02-15T00:00:00"/>
    <x v="0"/>
    <d v="2024-02-14T00:00:00"/>
    <s v="12.00"/>
    <m/>
    <x v="1"/>
    <x v="1"/>
    <x v="3"/>
    <x v="1"/>
    <x v="1"/>
  </r>
  <r>
    <n v="55"/>
    <x v="26"/>
    <n v="70"/>
    <x v="43"/>
    <s v="ASSESSMENT FOR TT2071/ Tent build-out"/>
    <n v="6871039"/>
    <s v="5305-60-V00-0022"/>
    <s v="SCREW, PHILLIPS, TRUSS HEAD, STEEL, #10, 1-1/2 INCHES"/>
    <n v="52875"/>
    <x v="32"/>
    <d v="2024-01-30T00:00:00"/>
    <s v="CLOSE"/>
    <n v="7"/>
    <s v="BX"/>
    <n v="1"/>
    <n v="46.95"/>
    <n v="46.95"/>
    <s v="20743"/>
    <s v="CLOSE"/>
    <d v="2024-02-03T00:00:00"/>
    <s v=""/>
    <s v="KW1-14615"/>
    <s v="18"/>
    <d v="2024-02-03T00:00:00"/>
    <s v="APPR"/>
    <d v="2024-02-03T00:00:00"/>
    <s v="Santhumayor, Santhosh - Vectrus - No Export"/>
    <x v="4"/>
    <d v="2024-02-20T00:00:00"/>
    <x v="0"/>
    <d v="2024-02-06T00:00:00"/>
    <s v="1.00"/>
    <m/>
    <x v="1"/>
    <x v="1"/>
    <x v="3"/>
    <x v="1"/>
    <x v="1"/>
  </r>
  <r>
    <n v="55"/>
    <x v="26"/>
    <n v="70"/>
    <x v="43"/>
    <s v="ASSESSMENT FOR TT2071/ Tent build-out"/>
    <n v="6871039"/>
    <s v="5305-60-V00-0220"/>
    <s v="SCREW, DRYWALL, BUGLE HEAD, PHILLIPS, STEEL, #6 X 2 INCHES"/>
    <n v="52875"/>
    <x v="32"/>
    <d v="2024-01-30T00:00:00"/>
    <s v="CLOSE"/>
    <n v="6"/>
    <s v="BX"/>
    <n v="1"/>
    <n v="52.02"/>
    <n v="52.02"/>
    <s v="20703"/>
    <s v="CLOSE"/>
    <d v="2024-02-05T00:00:00"/>
    <d v="2024-02-03T00:00:00"/>
    <s v="KW1-14661"/>
    <s v="34"/>
    <d v="2024-02-05T00:00:00"/>
    <s v="APPR"/>
    <d v="2024-02-05T00:00:00"/>
    <s v="Santhumayor, Santhosh - Vectrus - No Export"/>
    <x v="8"/>
    <d v="2024-02-20T00:00:00"/>
    <x v="0"/>
    <d v="2024-02-11T00:00:00"/>
    <s v="1.00"/>
    <m/>
    <x v="1"/>
    <x v="1"/>
    <x v="3"/>
    <x v="1"/>
    <x v="1"/>
  </r>
  <r>
    <n v="55"/>
    <x v="26"/>
    <n v="70"/>
    <x v="43"/>
    <s v="ASSESSMENT FOR TT2071/ Tent build-out"/>
    <n v="6871039"/>
    <s v="5305-60-V00-0157"/>
    <s v="SCREW, DRYWALL, BUGLE HEAD, PHILLIPS, COARSE THREAD, #7 X 1-3/8 INCHES 1000pc/box"/>
    <n v="52875"/>
    <x v="32"/>
    <d v="2024-01-30T00:00:00"/>
    <s v="CLOSE"/>
    <n v="5"/>
    <s v="BX"/>
    <n v="2"/>
    <n v="22.74"/>
    <n v="45.48"/>
    <s v="20703"/>
    <s v="CLOSE"/>
    <d v="2024-02-05T00:00:00"/>
    <d v="2024-02-03T00:00:00"/>
    <s v="KW1-14661"/>
    <s v="33"/>
    <d v="2024-02-05T00:00:00"/>
    <s v="APPR"/>
    <d v="2024-02-05T00:00:00"/>
    <s v="Santhumayor, Santhosh - Vectrus - No Export"/>
    <x v="8"/>
    <d v="2024-02-20T00:00:00"/>
    <x v="0"/>
    <d v="2024-02-11T00:00:00"/>
    <s v="2.00"/>
    <m/>
    <x v="1"/>
    <x v="1"/>
    <x v="3"/>
    <x v="1"/>
    <x v="1"/>
  </r>
  <r>
    <n v="55"/>
    <x v="26"/>
    <n v="70"/>
    <x v="43"/>
    <s v="ASSESSMENT FOR TT2071/ Tent build-out"/>
    <n v="6871039"/>
    <s v="7510-00-680-2395"/>
    <s v="TAPE, PRESSURE SENSITIVE ADHESIVE, PAPER, TAN, 2 INCHES X 60 YARDS"/>
    <n v="52875"/>
    <x v="32"/>
    <d v="2024-01-30T00:00:00"/>
    <s v="CLOSE"/>
    <n v="4"/>
    <s v="EA"/>
    <n v="8"/>
    <n v="12.67"/>
    <n v="101.36"/>
    <s v="20703"/>
    <s v="CLOSE"/>
    <d v="2024-02-05T00:00:00"/>
    <d v="2024-02-03T00:00:00"/>
    <s v="KW1-14661"/>
    <s v="32"/>
    <d v="2024-02-05T00:00:00"/>
    <s v="APPR"/>
    <d v="2024-02-05T00:00:00"/>
    <s v="Santhumayor, Santhosh - Vectrus - No Export"/>
    <x v="8"/>
    <d v="2024-02-20T00:00:00"/>
    <x v="0"/>
    <d v="2024-02-11T00:00:00"/>
    <s v="8.00"/>
    <m/>
    <x v="1"/>
    <x v="1"/>
    <x v="3"/>
    <x v="1"/>
    <x v="1"/>
  </r>
  <r>
    <n v="55"/>
    <x v="26"/>
    <n v="70"/>
    <x v="43"/>
    <s v="ASSESSMENT FOR TT2071/ Tent build-out"/>
    <n v="6871039"/>
    <s v="5680-60-V01-0002"/>
    <s v="CORNER BEAD, STAINLESS STEEL, 25 MM X2.5 METER"/>
    <n v="52875"/>
    <x v="32"/>
    <d v="2024-01-30T00:00:00"/>
    <s v="CLOSE"/>
    <n v="3"/>
    <s v="EA"/>
    <n v="4"/>
    <n v="52.08"/>
    <n v="208.32"/>
    <s v="20703"/>
    <s v="CLOSE"/>
    <d v="2024-02-05T00:00:00"/>
    <d v="2024-02-03T00:00:00"/>
    <s v="KW1-14661"/>
    <s v="31"/>
    <d v="2024-02-05T00:00:00"/>
    <s v="APPR"/>
    <d v="2024-02-05T00:00:00"/>
    <s v="Santhumayor, Santhosh - Vectrus - No Export"/>
    <x v="8"/>
    <d v="2024-02-20T00:00:00"/>
    <x v="0"/>
    <d v="2024-02-12T00:00:00"/>
    <s v="4.00"/>
    <m/>
    <x v="1"/>
    <x v="1"/>
    <x v="3"/>
    <x v="1"/>
    <x v="1"/>
  </r>
  <r>
    <n v="55"/>
    <x v="26"/>
    <n v="70"/>
    <x v="43"/>
    <s v="ASSESSMENT FOR TT2071/ Tent build-out"/>
    <n v="6871039"/>
    <s v="8010-60-V00-0003"/>
    <s v="PRIMER COATING, WOOD, ALKYD, WHITE, 16 LITER"/>
    <n v="52872"/>
    <x v="32"/>
    <d v="2024-01-30T00:00:00"/>
    <s v="CLOSE"/>
    <n v="1"/>
    <s v="CN"/>
    <n v="1"/>
    <n v="162.1"/>
    <n v="162.1"/>
    <s v="20724"/>
    <s v="CLOSE"/>
    <d v="2024-02-08T00:00:00"/>
    <d v="2024-02-05T00:00:00"/>
    <s v="KW1-14739"/>
    <s v="88"/>
    <d v="2024-02-08T00:00:00"/>
    <s v="APPR"/>
    <d v="2024-02-08T00:00:00"/>
    <s v="Reghuraman, Karthik -Vectrus -GSD -No Export"/>
    <x v="9"/>
    <d v="2024-02-20T00:00:00"/>
    <x v="0"/>
    <d v="2024-02-17T00:00:00"/>
    <s v="1.00"/>
    <m/>
    <x v="1"/>
    <x v="1"/>
    <x v="3"/>
    <x v="1"/>
    <x v="1"/>
  </r>
  <r>
    <n v="55"/>
    <x v="26"/>
    <n v="70"/>
    <x v="43"/>
    <s v="ASSESSMENT FOR TT2071/ Tent build-out"/>
    <n v="6871039"/>
    <s v="8010-60-V00-0141"/>
    <s v="PAINT, LATEX, SEMI MATT, BEIGE, 1 GL (3.6 L)"/>
    <n v="52878"/>
    <x v="32"/>
    <d v="2024-01-30T00:00:00"/>
    <s v="CLOSE"/>
    <n v="3"/>
    <s v="CN"/>
    <n v="5"/>
    <n v="55.4"/>
    <n v="277"/>
    <s v="20793"/>
    <s v="CLOSE"/>
    <d v="2024-02-05T00:00:00"/>
    <d v="2024-02-05T00:00:00"/>
    <s v="KW1-14670"/>
    <s v="13"/>
    <d v="2024-02-05T00:00:00"/>
    <s v="APPR"/>
    <d v="2024-02-05T00:00:00"/>
    <s v="Visakh, Ajith - No Export"/>
    <x v="0"/>
    <d v="2024-02-19T00:00:00"/>
    <x v="0"/>
    <d v="2024-02-11T00:00:00"/>
    <s v="5.00"/>
    <m/>
    <x v="1"/>
    <x v="1"/>
    <x v="3"/>
    <x v="1"/>
    <x v="1"/>
  </r>
  <r>
    <n v="55"/>
    <x v="26"/>
    <n v="70"/>
    <x v="43"/>
    <s v="ASSESSMENT FOR TT2071/ Tent build-out"/>
    <n v="6871039"/>
    <s v="8020-01-421-6849"/>
    <s v="BRUSH, PAINT, CHISELED, 2 INCHES"/>
    <n v="52876"/>
    <x v="32"/>
    <d v="2024-01-30T00:00:00"/>
    <s v="CLOSE"/>
    <n v="2"/>
    <s v="EA"/>
    <n v="10"/>
    <n v="14.6"/>
    <n v="146"/>
    <s v="20778"/>
    <s v="CLOSE"/>
    <d v="2024-02-04T00:00:00"/>
    <d v="2024-02-04T00:00:00"/>
    <s v="KW1-14641"/>
    <s v="9"/>
    <d v="2024-02-04T00:00:00"/>
    <s v="APPR"/>
    <d v="2024-02-04T00:00:00"/>
    <s v="Visakh, Ajith - No Export"/>
    <x v="7"/>
    <d v="2024-04-04T00:00:00"/>
    <x v="0"/>
    <d v="2024-02-07T00:00:00"/>
    <s v="10.00"/>
    <m/>
    <x v="1"/>
    <x v="1"/>
    <x v="3"/>
    <x v="1"/>
    <x v="1"/>
  </r>
  <r>
    <n v="55"/>
    <x v="26"/>
    <n v="70"/>
    <x v="43"/>
    <s v="ASSESSMENT FOR TT2071/ Tent build-out"/>
    <n v="6871039"/>
    <s v="8020-01-317-2800"/>
    <s v="ROLLER, PAINT, 3 INCHES"/>
    <n v="52878"/>
    <x v="32"/>
    <d v="2024-01-30T00:00:00"/>
    <s v="CLOSE"/>
    <n v="2"/>
    <s v="EA"/>
    <n v="6"/>
    <n v="12.54"/>
    <n v="75.239999999999995"/>
    <s v="20793"/>
    <s v="CLOSE"/>
    <d v="2024-02-05T00:00:00"/>
    <d v="2024-02-05T00:00:00"/>
    <s v="KW1-14670"/>
    <s v="12"/>
    <d v="2024-02-05T00:00:00"/>
    <s v="APPR"/>
    <d v="2024-02-05T00:00:00"/>
    <s v="Visakh, Ajith - No Export"/>
    <x v="0"/>
    <d v="2024-02-19T00:00:00"/>
    <x v="0"/>
    <d v="2024-02-10T00:00:00"/>
    <s v="6.00"/>
    <m/>
    <x v="1"/>
    <x v="1"/>
    <x v="3"/>
    <x v="1"/>
    <x v="1"/>
  </r>
  <r>
    <n v="55"/>
    <x v="26"/>
    <n v="70"/>
    <x v="43"/>
    <s v="ASSESSMENT FOR TT2071/ Tent build-out"/>
    <n v="6871039"/>
    <s v="8020-00-753-4911"/>
    <s v="TRAY, PAINT ROLLER, METAL, 1 QUAR"/>
    <n v="52878"/>
    <x v="32"/>
    <d v="2024-01-30T00:00:00"/>
    <s v="CLOSE"/>
    <n v="1"/>
    <s v="EA"/>
    <n v="6"/>
    <n v="29.04"/>
    <n v="174.24"/>
    <s v="20793"/>
    <s v="CLOSE"/>
    <d v="2024-02-05T00:00:00"/>
    <d v="2024-02-05T00:00:00"/>
    <s v="KW1-14670"/>
    <s v="11"/>
    <d v="2024-02-05T00:00:00"/>
    <s v="APPR"/>
    <d v="2024-02-05T00:00:00"/>
    <s v="Visakh, Ajith - No Export"/>
    <x v="0"/>
    <d v="2024-02-19T00:00:00"/>
    <x v="0"/>
    <d v="2024-02-10T00:00:00"/>
    <s v="6.00"/>
    <m/>
    <x v="1"/>
    <x v="1"/>
    <x v="3"/>
    <x v="1"/>
    <x v="1"/>
  </r>
  <r>
    <n v="55"/>
    <x v="26"/>
    <n v="70"/>
    <x v="43"/>
    <s v="ASSESSMENT FOR TT2071/ Tent build-out"/>
    <n v="6871039"/>
    <s v="9515-60-V00-0016"/>
    <s v="SHEET, METAL, ALUMINIUM, FLAT, 4 X 8 FEET X 1/16 INCH"/>
    <n v="52875"/>
    <x v="32"/>
    <d v="2024-01-30T00:00:00"/>
    <s v="CLOSE"/>
    <n v="2"/>
    <s v="EA"/>
    <n v="8"/>
    <n v="86.1"/>
    <n v="688.8"/>
    <s v="20703"/>
    <s v="CLOSE"/>
    <d v="2024-02-05T00:00:00"/>
    <d v="2024-02-03T00:00:00"/>
    <s v="KW1-14661"/>
    <s v="30"/>
    <d v="2024-02-05T00:00:00"/>
    <s v="APPR"/>
    <d v="2024-02-05T00:00:00"/>
    <s v="Santhumayor, Santhosh - Vectrus - No Export"/>
    <x v="8"/>
    <d v="2024-02-20T00:00:00"/>
    <x v="0"/>
    <d v="2024-02-11T00:00:00"/>
    <s v="8.00"/>
    <m/>
    <x v="1"/>
    <x v="1"/>
    <x v="3"/>
    <x v="1"/>
    <x v="1"/>
  </r>
  <r>
    <n v="55"/>
    <x v="26"/>
    <n v="70"/>
    <x v="43"/>
    <s v="ASSESSMENT FOR TT2071/ Tent build-out"/>
    <n v="6871039"/>
    <s v="5530-00-129-7777"/>
    <s v="PLYWOOD, CONSTRUCTION, EXTERIOR, 1/2 INCH X 8 X 4 FEET"/>
    <n v="52872"/>
    <x v="32"/>
    <d v="2024-01-30T00:00:00"/>
    <s v="CLOSE"/>
    <n v="2"/>
    <s v="EA"/>
    <n v="3"/>
    <n v="36.299999999999997"/>
    <n v="108.9"/>
    <s v="20724"/>
    <s v="CLOSE"/>
    <d v="2024-02-08T00:00:00"/>
    <d v="2024-02-05T00:00:00"/>
    <s v="KW1-14739"/>
    <s v="89"/>
    <d v="2024-02-08T00:00:00"/>
    <s v="APPR"/>
    <d v="2024-02-08T00:00:00"/>
    <s v="Reghuraman, Karthik -Vectrus -GSD -No Export"/>
    <x v="9"/>
    <d v="2024-02-15T00:00:00"/>
    <x v="0"/>
    <d v="2024-02-14T00:00:00"/>
    <s v="3.00"/>
    <m/>
    <x v="1"/>
    <x v="1"/>
    <x v="3"/>
    <x v="1"/>
    <x v="1"/>
  </r>
  <r>
    <n v="55"/>
    <x v="26"/>
    <n v="70"/>
    <x v="43"/>
    <s v="ASSESSMENT FOR TT2071/ Tent build-out"/>
    <n v="6871039"/>
    <s v="5340-60-V00-0492"/>
    <s v="STOPPER, DOOR, DROP DOWN, METAL, 5&quot;"/>
    <n v="52876"/>
    <x v="32"/>
    <d v="2024-01-30T00:00:00"/>
    <s v="CLOSE"/>
    <n v="1"/>
    <s v="EA"/>
    <n v="1"/>
    <n v="19.47"/>
    <n v="19.47"/>
    <s v="20778"/>
    <s v="CLOSE"/>
    <d v="2024-02-04T00:00:00"/>
    <d v="2024-02-04T00:00:00"/>
    <s v="KW1-14642"/>
    <s v="13"/>
    <d v="2024-02-04T00:00:00"/>
    <s v="APPR"/>
    <d v="2024-02-04T00:00:00"/>
    <s v="Visakh, Ajith - No Export"/>
    <x v="4"/>
    <d v="2024-02-20T00:00:00"/>
    <x v="0"/>
    <d v="2024-02-07T00:00:00"/>
    <s v="1.00"/>
    <m/>
    <x v="1"/>
    <x v="1"/>
    <x v="3"/>
    <x v="1"/>
    <x v="1"/>
  </r>
  <r>
    <n v="55"/>
    <x v="26"/>
    <n v="70"/>
    <x v="43"/>
    <s v="ASSESSMENT FOR TT2071/ Tent build-out"/>
    <n v="6871039"/>
    <s v="8030-09-V01-0003"/>
    <s v="SEALING COMPOUND, CAULK, ACRYLIC, WHITE, 5.5 OZ"/>
    <n v="52875"/>
    <x v="32"/>
    <d v="2024-01-30T00:00:00"/>
    <s v="CLOSE"/>
    <n v="1"/>
    <s v="EA"/>
    <n v="4"/>
    <n v="49.83"/>
    <n v="199.32"/>
    <s v="20703"/>
    <s v="CLOSE"/>
    <d v="2024-02-05T00:00:00"/>
    <d v="2024-02-03T00:00:00"/>
    <s v="KW1-14661"/>
    <s v="29"/>
    <d v="2024-02-05T00:00:00"/>
    <s v="APPR"/>
    <d v="2024-02-05T00:00:00"/>
    <s v="Santhumayor, Santhosh - Vectrus - No Export"/>
    <x v="8"/>
    <d v="2024-03-11T00:00:00"/>
    <x v="0"/>
    <d v="2024-02-20T00:00:00"/>
    <s v="4.00"/>
    <m/>
    <x v="1"/>
    <x v="1"/>
    <x v="3"/>
    <x v="1"/>
    <x v="1"/>
  </r>
  <r>
    <n v="55"/>
    <x v="26"/>
    <n v="70"/>
    <x v="43"/>
    <s v="ASSESSMENT FOR TT2071/ Tent build-out"/>
    <n v="6871039"/>
    <s v="5510-01-433-1244"/>
    <s v="LUMBER, SOFTWOOD, 2 X 4 INCHES X 16 FEET"/>
    <n v="52877"/>
    <x v="32"/>
    <d v="2024-01-30T00:00:00"/>
    <s v="CLOSE"/>
    <n v="2"/>
    <s v="EA"/>
    <n v="10"/>
    <n v="30.4"/>
    <n v="304"/>
    <s v="20831"/>
    <s v="CLOSE"/>
    <d v="2024-02-06T00:00:00"/>
    <d v="2024-02-06T00:00:00"/>
    <s v="KW1-14688"/>
    <s v="21"/>
    <d v="2024-02-06T00:00:00"/>
    <s v="APPR"/>
    <d v="2024-02-06T00:00:00"/>
    <s v="Visakh, Ajith - No Export"/>
    <x v="4"/>
    <d v="2024-02-20T00:00:00"/>
    <x v="0"/>
    <d v="2024-02-11T00:00:00"/>
    <s v="10.00"/>
    <m/>
    <x v="1"/>
    <x v="1"/>
    <x v="3"/>
    <x v="1"/>
    <x v="1"/>
  </r>
  <r>
    <n v="55"/>
    <x v="26"/>
    <n v="40"/>
    <x v="43"/>
    <s v="ASSESSMENT FOR TT2071/ Tent build-out"/>
    <n v="6871039"/>
    <s v="8010-60-V00-0241"/>
    <s v="PRIMER COATING, PAINT, LATEX, INTERIOR, WATERBASED, WHITE, 16 LITERS"/>
    <n v="52874"/>
    <x v="32"/>
    <d v="2024-01-30T00:00:00"/>
    <s v="CLOSE"/>
    <n v="1"/>
    <s v="CN"/>
    <n v="1"/>
    <n v="55.07"/>
    <n v="55.07"/>
    <s v="20726"/>
    <s v="CLOSE"/>
    <d v="2024-02-08T00:00:00"/>
    <d v="2024-02-05T00:00:00"/>
    <s v="KW1-14748"/>
    <s v="31"/>
    <d v="2024-02-08T00:00:00"/>
    <s v="APPR"/>
    <d v="2024-02-08T00:00:00"/>
    <s v="Reghuraman, Karthik -Vectrus -GSD -No Export"/>
    <x v="10"/>
    <d v="2024-02-18T00:00:00"/>
    <x v="0"/>
    <d v="2024-02-19T00:00:00"/>
    <s v="1.00"/>
    <m/>
    <x v="1"/>
    <x v="1"/>
    <x v="3"/>
    <x v="1"/>
    <x v="1"/>
  </r>
  <r>
    <n v="55"/>
    <x v="26"/>
    <n v="80"/>
    <x v="43"/>
    <s v="ASSESSMENT FOR TT2071/ Tent build-out"/>
    <n v="6871039"/>
    <s v="5975-60-V00-0529"/>
    <s v="CONDUIT, FLEXIBLE, CORRUGATED, GALVANIZED, 3/4 INCH"/>
    <n v="52954"/>
    <x v="31"/>
    <d v="2024-01-31T00:00:00"/>
    <s v="CLOSE"/>
    <n v="4"/>
    <s v="RO"/>
    <n v="2"/>
    <n v="92.02"/>
    <n v="184.04"/>
    <s v="20742"/>
    <s v="CLOSE"/>
    <d v="2024-02-03T00:00:00"/>
    <s v=""/>
    <s v="KW1-14614"/>
    <s v="35"/>
    <d v="2024-02-03T00:00:00"/>
    <s v="APPR"/>
    <d v="2024-02-03T00:00:00"/>
    <s v="Santhumayor, Santhosh - Vectrus - No Export"/>
    <x v="0"/>
    <d v="2024-02-20T00:00:00"/>
    <x v="0"/>
    <d v="2024-02-06T00:00:00"/>
    <s v="2.00"/>
    <m/>
    <x v="1"/>
    <x v="1"/>
    <x v="3"/>
    <x v="1"/>
    <x v="1"/>
  </r>
  <r>
    <n v="55"/>
    <x v="26"/>
    <n v="80"/>
    <x v="43"/>
    <s v="ASSESSMENT FOR TT2071/ Tent build-out"/>
    <n v="6871039"/>
    <s v="5975-60-V00-0475"/>
    <s v="JUNCTION BOX, IRON, 4 X 4 INCHES"/>
    <n v="52953"/>
    <x v="31"/>
    <d v="2024-01-31T00:00:00"/>
    <s v="CLOSE"/>
    <n v="2"/>
    <s v="EA"/>
    <n v="20"/>
    <n v="27.06"/>
    <n v="541.20000000000005"/>
    <s v="20742"/>
    <s v="CLOSE"/>
    <d v="2024-02-03T00:00:00"/>
    <s v=""/>
    <s v="KW1-14614"/>
    <s v="22"/>
    <d v="2024-02-03T00:00:00"/>
    <s v="APPR"/>
    <d v="2024-02-03T00:00:00"/>
    <s v="Santhumayor, Santhosh - Vectrus - No Export"/>
    <x v="0"/>
    <d v="2024-02-20T00:00:00"/>
    <x v="0"/>
    <d v="2024-02-06T00:00:00"/>
    <s v="20.00"/>
    <m/>
    <x v="1"/>
    <x v="1"/>
    <x v="3"/>
    <x v="1"/>
    <x v="1"/>
  </r>
  <r>
    <n v="55"/>
    <x v="26"/>
    <n v="80"/>
    <x v="43"/>
    <s v="ASSESSMENT FOR TT2071/ Tent build-out"/>
    <n v="6871039"/>
    <s v="5930-60-V00-0243"/>
    <s v="LIGHT-SWITCH, METAL, 2 WAY, 1 GANG, 250V, 10A"/>
    <n v="52954"/>
    <x v="31"/>
    <d v="2024-01-31T00:00:00"/>
    <s v="CLOSE"/>
    <n v="3"/>
    <s v="EA"/>
    <n v="6"/>
    <n v="33.25"/>
    <n v="199.5"/>
    <s v="20742"/>
    <s v="CLOSE"/>
    <d v="2024-02-03T00:00:00"/>
    <s v=""/>
    <s v="KW1-14614"/>
    <s v="34"/>
    <d v="2024-02-03T00:00:00"/>
    <s v="APPR"/>
    <d v="2024-02-03T00:00:00"/>
    <s v="Santhumayor, Santhosh - Vectrus - No Export"/>
    <x v="0"/>
    <d v="2024-02-20T00:00:00"/>
    <x v="0"/>
    <d v="2024-02-06T00:00:00"/>
    <s v="6.00"/>
    <m/>
    <x v="1"/>
    <x v="1"/>
    <x v="3"/>
    <x v="1"/>
    <x v="1"/>
  </r>
  <r>
    <n v="55"/>
    <x v="26"/>
    <n v="80"/>
    <x v="43"/>
    <s v="ASSESSMENT FOR TT2071/ Tent build-out"/>
    <n v="6871039"/>
    <s v="4010-60-V00-0023"/>
    <s v="CHAIN, WELDED, LINK, STEEL, 4 X 19 MM"/>
    <n v="52956"/>
    <x v="31"/>
    <d v="2024-01-31T00:00:00"/>
    <s v="CLOSE"/>
    <n v="1"/>
    <s v="MR"/>
    <n v="50"/>
    <n v="6.51"/>
    <n v="325.5"/>
    <s v="20778"/>
    <s v="CLOSE"/>
    <d v="2024-02-04T00:00:00"/>
    <d v="2024-02-04T00:00:00"/>
    <s v="KW1-14641"/>
    <s v="13"/>
    <d v="2024-02-04T00:00:00"/>
    <s v="APPR"/>
    <d v="2024-02-04T00:00:00"/>
    <s v="Visakh, Ajith - No Export"/>
    <x v="7"/>
    <d v="2024-04-04T00:00:00"/>
    <x v="0"/>
    <d v="2024-02-07T00:00:00"/>
    <s v="50.00"/>
    <m/>
    <x v="1"/>
    <x v="1"/>
    <x v="3"/>
    <x v="1"/>
    <x v="1"/>
  </r>
  <r>
    <n v="55"/>
    <x v="26"/>
    <n v="80"/>
    <x v="43"/>
    <s v="ASSESSMENT FOR TT2071/ Tent build-out"/>
    <n v="6871039"/>
    <s v="5306-60-V00-0120"/>
    <s v="BOLT AND NUT, HEX w/ WASHER, 2 INCHES X 10 MM"/>
    <n v="52958"/>
    <x v="31"/>
    <d v="2024-01-31T00:00:00"/>
    <s v="CLOSE"/>
    <n v="1"/>
    <s v="PG"/>
    <n v="3"/>
    <n v="82.5"/>
    <n v="247.5"/>
    <s v="20724"/>
    <s v="CLOSE"/>
    <d v="2024-02-08T00:00:00"/>
    <d v="2024-02-05T00:00:00"/>
    <s v="KW1-14739"/>
    <s v="96"/>
    <d v="2024-02-08T00:00:00"/>
    <s v="APPR"/>
    <d v="2024-02-08T00:00:00"/>
    <s v="Reghuraman, Karthik -Vectrus -GSD -No Export"/>
    <x v="9"/>
    <d v="2024-02-15T00:00:00"/>
    <x v="0"/>
    <d v="2024-02-14T00:00:00"/>
    <s v="3.00"/>
    <m/>
    <x v="1"/>
    <x v="1"/>
    <x v="3"/>
    <x v="1"/>
    <x v="1"/>
  </r>
  <r>
    <n v="55"/>
    <x v="26"/>
    <n v="80"/>
    <x v="43"/>
    <s v="ASSESSMENT FOR TT2071/ Tent build-out"/>
    <n v="6871039"/>
    <s v="5306-60-V00-0173"/>
    <s v="BOLT, U, ZINC PLATED SQUARE, 1/2 X 2 X 3 1/2 INCHES, 5 COMPONENTS"/>
    <n v="52960"/>
    <x v="31"/>
    <d v="2024-01-31T00:00:00"/>
    <s v="CLOSE"/>
    <n v="3"/>
    <s v="EA"/>
    <n v="50"/>
    <n v="5.29"/>
    <n v="264.5"/>
    <s v="20787"/>
    <s v="CLOSE"/>
    <d v="2024-02-05T00:00:00"/>
    <d v="2024-02-03T00:00:00"/>
    <s v="KW1-14660"/>
    <s v="8"/>
    <d v="2024-02-05T00:00:00"/>
    <s v="APPR"/>
    <d v="2024-02-05T00:00:00"/>
    <s v="Santhumayor, Santhosh - Vectrus - No Export"/>
    <x v="8"/>
    <d v="2024-03-11T00:00:00"/>
    <x v="0"/>
    <d v="2024-02-12T00:00:00"/>
    <s v="50.00"/>
    <m/>
    <x v="1"/>
    <x v="1"/>
    <x v="3"/>
    <x v="1"/>
    <x v="1"/>
  </r>
  <r>
    <n v="55"/>
    <x v="26"/>
    <n v="80"/>
    <x v="43"/>
    <s v="ASSESSMENT FOR TT2071/ Tent build-out"/>
    <n v="6871039"/>
    <s v="_x0009_5305-05-V00-0057"/>
    <s v="SCREW, PIN SHACKLE, CLAMPING WINCH CABLE, 3/8 X 0.375 INCHES"/>
    <n v="52960"/>
    <x v="31"/>
    <d v="2024-01-31T00:00:00"/>
    <s v="APPR"/>
    <n v="2"/>
    <s v="EA"/>
    <n v="40"/>
    <n v="15.11"/>
    <n v="604.4"/>
    <s v=""/>
    <s v=""/>
    <s v=""/>
    <s v=""/>
    <s v=""/>
    <s v=""/>
    <s v=""/>
    <s v=""/>
    <s v=""/>
    <s v=""/>
    <x v="2"/>
    <s v=""/>
    <x v="0"/>
    <s v=""/>
    <s v=""/>
    <m/>
    <x v="1"/>
    <x v="1"/>
    <x v="3"/>
    <x v="1"/>
    <x v="1"/>
  </r>
  <r>
    <n v="55"/>
    <x v="26"/>
    <n v="80"/>
    <x v="43"/>
    <s v="ASSESSMENT FOR TT2071/ Tent build-out"/>
    <n v="6871039"/>
    <s v="5306-60-V00-0174"/>
    <s v="BOLT, EYE, UNWELDED, STAINLESS STEEL, 1/4 X 2-1/2 INCHES"/>
    <n v="52960"/>
    <x v="31"/>
    <d v="2024-01-31T00:00:00"/>
    <s v="CLOSE"/>
    <n v="1"/>
    <s v="EA"/>
    <n v="50"/>
    <n v="1.94"/>
    <n v="97"/>
    <s v="20787"/>
    <s v="CLOSE"/>
    <d v="2024-02-05T00:00:00"/>
    <d v="2024-02-03T00:00:00"/>
    <s v="KW1-14660"/>
    <s v="6"/>
    <d v="2024-02-05T00:00:00"/>
    <s v="APPR"/>
    <d v="2024-02-05T00:00:00"/>
    <s v="Santhumayor, Santhosh - Vectrus - No Export"/>
    <x v="8"/>
    <d v="2024-03-11T00:00:00"/>
    <x v="0"/>
    <d v="2024-02-12T00:00:00"/>
    <s v="50.00"/>
    <m/>
    <x v="1"/>
    <x v="1"/>
    <x v="3"/>
    <x v="1"/>
    <x v="1"/>
  </r>
  <r>
    <n v="55"/>
    <x v="26"/>
    <n v="80"/>
    <x v="43"/>
    <s v="ASSESSMENT FOR TT2071/ Tent build-out"/>
    <n v="6871039"/>
    <s v="9520-60-V00-0005"/>
    <s v="ANGLE, STRUCTURAL, STEEL, 4MM X 2 X 2 INCHES X 10 FEET"/>
    <n v="52962"/>
    <x v="31"/>
    <d v="2024-01-31T00:00:00"/>
    <s v="CLOSE"/>
    <n v="1"/>
    <s v="EA"/>
    <n v="22"/>
    <n v="50.4"/>
    <n v="1108.8"/>
    <s v="20787"/>
    <s v="CLOSE"/>
    <d v="2024-02-05T00:00:00"/>
    <d v="2024-02-03T00:00:00"/>
    <s v="KW1-14660"/>
    <s v="9"/>
    <d v="2024-02-05T00:00:00"/>
    <s v="APPR"/>
    <d v="2024-02-05T00:00:00"/>
    <s v="Santhumayor, Santhosh - Vectrus - No Export"/>
    <x v="8"/>
    <d v="2024-02-20T00:00:00"/>
    <x v="0"/>
    <d v="2024-02-12T00:00:00"/>
    <s v="22.00"/>
    <m/>
    <x v="1"/>
    <x v="1"/>
    <x v="3"/>
    <x v="1"/>
    <x v="1"/>
  </r>
  <r>
    <n v="55"/>
    <x v="26"/>
    <n v="80"/>
    <x v="43"/>
    <s v="ASSESSMENT FOR TT2071/ Tent build-out"/>
    <n v="6871039"/>
    <s v="6210-60-V00-0165"/>
    <s v="LIGHT, LED FLOOD, W/EMERGENCY BATTERY,50W, 100-240 VAC, 50/60 Hz"/>
    <n v="52953"/>
    <x v="31"/>
    <d v="2024-01-31T00:00:00"/>
    <s v="CLOSE"/>
    <n v="1"/>
    <s v="EA"/>
    <n v="2"/>
    <n v="631.95000000000005"/>
    <n v="1263.9000000000001"/>
    <s v="20787"/>
    <s v="CLOSE"/>
    <d v="2024-02-05T00:00:00"/>
    <d v="2024-02-03T00:00:00"/>
    <s v="KW1-14660"/>
    <s v="5"/>
    <d v="2024-02-05T00:00:00"/>
    <s v="APPR"/>
    <d v="2024-02-05T00:00:00"/>
    <s v="Santhumayor, Santhosh - Vectrus - No Export"/>
    <x v="8"/>
    <d v="2024-02-20T00:00:00"/>
    <x v="0"/>
    <d v="2024-02-11T00:00:00"/>
    <s v="2.00"/>
    <m/>
    <x v="1"/>
    <x v="1"/>
    <x v="3"/>
    <x v="1"/>
    <x v="1"/>
  </r>
  <r>
    <n v="55"/>
    <x v="26"/>
    <n v="80"/>
    <x v="43"/>
    <s v="ASSESSMENT FOR TT2071/ Tent build-out"/>
    <n v="6871039"/>
    <s v="4730-60-V00-0979"/>
    <s v="ADAPTOR, W/LOCK NUT AND SCREW, MALE, BRASS, 3/4 INCH"/>
    <n v="52959"/>
    <x v="31"/>
    <d v="2024-01-31T00:00:00"/>
    <s v="CLOSE"/>
    <n v="1"/>
    <s v="EA"/>
    <n v="50"/>
    <n v="4.3"/>
    <n v="215"/>
    <s v="20803"/>
    <s v="CLOSE"/>
    <d v="2024-02-05T00:00:00"/>
    <d v="2024-02-05T00:00:00"/>
    <s v="KW1-14685"/>
    <s v="11"/>
    <d v="2024-02-05T00:00:00"/>
    <s v="APPR"/>
    <d v="2024-02-05T00:00:00"/>
    <s v="Visakh, Ajith - No Export"/>
    <x v="4"/>
    <d v="2024-02-26T00:00:00"/>
    <x v="0"/>
    <d v="2024-02-11T00:00:00"/>
    <s v="50.00"/>
    <m/>
    <x v="1"/>
    <x v="1"/>
    <x v="3"/>
    <x v="1"/>
    <x v="1"/>
  </r>
  <r>
    <n v="55"/>
    <x v="26"/>
    <n v="80"/>
    <x v="43"/>
    <s v="ASSESSMENT FOR TT2071/ Tent build-out"/>
    <n v="6871039"/>
    <s v="4140-60-V00-0118"/>
    <s v="FAN, VENTILATING, SQUARE, 220V, 12 INCHES"/>
    <n v="52996"/>
    <x v="31"/>
    <d v="2024-01-31T00:00:00"/>
    <s v="CLOSE"/>
    <n v="1"/>
    <s v="EA"/>
    <n v="2"/>
    <n v="93.1"/>
    <n v="186.2"/>
    <s v="20787"/>
    <s v="CLOSE"/>
    <d v="2024-02-05T00:00:00"/>
    <d v="2024-02-03T00:00:00"/>
    <s v="KW1-14660"/>
    <s v="12"/>
    <d v="2024-02-05T00:00:00"/>
    <s v="APPR"/>
    <d v="2024-02-05T00:00:00"/>
    <s v="Santhumayor, Santhosh - Vectrus - No Export"/>
    <x v="8"/>
    <d v="2024-02-20T00:00:00"/>
    <x v="0"/>
    <d v="2024-02-11T00:00:00"/>
    <s v="2.00"/>
    <m/>
    <x v="1"/>
    <x v="1"/>
    <x v="3"/>
    <x v="1"/>
    <x v="1"/>
  </r>
  <r>
    <n v="55"/>
    <x v="26"/>
    <n v="80"/>
    <x v="43"/>
    <s v="ASSESSMENT FOR TT2071/ Tent build-out"/>
    <n v="6871039"/>
    <s v="5310-60-V00-0084"/>
    <s v="WASHER, FLAT, STEEL, M8"/>
    <n v="52957"/>
    <x v="31"/>
    <d v="2024-01-31T00:00:00"/>
    <s v="CLOSE"/>
    <n v="1"/>
    <s v="EA"/>
    <n v="3"/>
    <n v="7.26"/>
    <n v="21.78"/>
    <s v="20803"/>
    <s v="CLOSE"/>
    <d v="2024-02-05T00:00:00"/>
    <d v="2024-02-05T00:00:00"/>
    <s v="KW1-14685"/>
    <s v="10"/>
    <d v="2024-02-05T00:00:00"/>
    <s v="APPR"/>
    <d v="2024-02-05T00:00:00"/>
    <s v="Visakh, Ajith - No Export"/>
    <x v="4"/>
    <d v="2024-02-26T00:00:00"/>
    <x v="0"/>
    <d v="2024-02-11T00:00:00"/>
    <s v="3.00"/>
    <m/>
    <x v="1"/>
    <x v="1"/>
    <x v="3"/>
    <x v="1"/>
    <x v="1"/>
  </r>
  <r>
    <n v="55"/>
    <x v="26"/>
    <n v="90"/>
    <x v="43"/>
    <s v="ASSESSMENT FOR TT2071/ Tent build-out"/>
    <n v="6871039"/>
    <s v="5975-60-V00-0066"/>
    <s v="CONDUIT, METAL, RIGID,EMT GALVANIZED STEEL, 1/2 INCH X 10 FEET"/>
    <n v="52954"/>
    <x v="31"/>
    <d v="2024-01-31T00:00:00"/>
    <s v="CLOSE"/>
    <n v="2"/>
    <s v="EA"/>
    <n v="20"/>
    <n v="265"/>
    <n v="5300"/>
    <s v="20742"/>
    <s v="CLOSE"/>
    <d v="2024-02-03T00:00:00"/>
    <s v=""/>
    <s v="KW1-14614"/>
    <s v="24"/>
    <d v="2024-02-03T00:00:00"/>
    <s v="APPR"/>
    <d v="2024-02-03T00:00:00"/>
    <s v="Santhumayor, Santhosh - Vectrus - No Export"/>
    <x v="0"/>
    <d v="2024-02-20T00:00:00"/>
    <x v="0"/>
    <d v="2024-02-06T00:00:00"/>
    <s v="20.00"/>
    <m/>
    <x v="1"/>
    <x v="1"/>
    <x v="3"/>
    <x v="1"/>
    <x v="1"/>
  </r>
  <r>
    <n v="55"/>
    <x v="26"/>
    <n v="90"/>
    <x v="43"/>
    <s v="ASSESSMENT FOR TT2071/ Tent build-out"/>
    <n v="6871039"/>
    <s v="6210-60-V00-0094"/>
    <s v="FIXTURE, LIGHTING, LED, RETROFIT, POLYCARBONATE, PURE WHITE, 40W"/>
    <n v="52954"/>
    <x v="31"/>
    <d v="2024-01-31T00:00:00"/>
    <s v="CLOSE"/>
    <n v="1"/>
    <s v="EA"/>
    <n v="20"/>
    <n v="242.35"/>
    <n v="4847"/>
    <s v="20742"/>
    <s v="CLOSE"/>
    <d v="2024-02-03T00:00:00"/>
    <s v=""/>
    <s v="KW1-14614"/>
    <s v="23"/>
    <d v="2024-02-03T00:00:00"/>
    <s v="APPR"/>
    <d v="2024-02-03T00:00:00"/>
    <s v="Santhumayor, Santhosh - Vectrus - No Export"/>
    <x v="0"/>
    <d v="2024-02-20T00:00:00"/>
    <x v="0"/>
    <d v="2024-02-06T00:00:00"/>
    <s v="20.00"/>
    <m/>
    <x v="1"/>
    <x v="1"/>
    <x v="3"/>
    <x v="1"/>
    <x v="1"/>
  </r>
  <r>
    <n v="55"/>
    <x v="26"/>
    <n v="90"/>
    <x v="43"/>
    <s v="ASSESSMENT FOR TT2071/ Tent build-out"/>
    <n v="6871039"/>
    <s v="6145-60-V00-0098"/>
    <s v="WIRE, ELECTRICAL, WHITE, 8 CORE, 18 AWG"/>
    <n v="53001"/>
    <x v="31"/>
    <d v="2024-02-01T00:00:00"/>
    <s v="CLOSE"/>
    <n v="10"/>
    <s v="SL"/>
    <n v="1"/>
    <n v="761.3"/>
    <n v="761.3"/>
    <s v="20761"/>
    <s v="CLOSE"/>
    <d v="2024-02-09T00:00:00"/>
    <d v="2024-02-06T00:00:00"/>
    <s v="KW1-14775"/>
    <s v="19"/>
    <d v="2024-02-09T00:00:00"/>
    <s v="APPR"/>
    <d v="2024-02-09T00:00:00"/>
    <s v="Reghuraman, Karthik -Vectrus -GSD -No Export"/>
    <x v="9"/>
    <d v="2024-02-15T00:00:00"/>
    <x v="0"/>
    <d v="2024-02-13T00:00:00"/>
    <s v="1.00"/>
    <m/>
    <x v="1"/>
    <x v="1"/>
    <x v="3"/>
    <x v="1"/>
    <x v="1"/>
  </r>
  <r>
    <n v="55"/>
    <x v="26"/>
    <n v="90"/>
    <x v="43"/>
    <s v="ASSESSMENT FOR TT2071/ Tent build-out"/>
    <n v="6871039"/>
    <s v="6685-60-V00-0166"/>
    <s v="GUARD, THERMOSTAT, PLASTIC, CLEAR, 6-3/8 X 3-1/2 X 3-1/4 INCHES"/>
    <n v="52997"/>
    <x v="31"/>
    <d v="2024-02-01T00:00:00"/>
    <s v="CLOSE"/>
    <n v="9"/>
    <s v="EA"/>
    <n v="2"/>
    <n v="24.72"/>
    <n v="49.44"/>
    <s v="20761"/>
    <s v="CLOSE"/>
    <d v="2024-02-09T00:00:00"/>
    <d v="2024-02-06T00:00:00"/>
    <s v="KW1-14775"/>
    <s v="9"/>
    <d v="2024-02-09T00:00:00"/>
    <s v="APPR"/>
    <d v="2024-02-09T00:00:00"/>
    <s v="Reghuraman, Karthik -Vectrus -GSD -No Export"/>
    <x v="9"/>
    <d v="2024-02-15T00:00:00"/>
    <x v="0"/>
    <d v="2024-02-13T00:00:00"/>
    <s v="2.00"/>
    <m/>
    <x v="1"/>
    <x v="1"/>
    <x v="3"/>
    <x v="1"/>
    <x v="1"/>
  </r>
  <r>
    <n v="55"/>
    <x v="26"/>
    <n v="90"/>
    <x v="43"/>
    <s v="ASSESSMENT FOR TT2071/ Tent build-out"/>
    <n v="6871039"/>
    <s v="6685-60-V00-0163"/>
    <s v="THERMOSTAT, DIGITAL, NON-PROGRAMMABLE"/>
    <n v="52997"/>
    <x v="31"/>
    <d v="2024-02-01T00:00:00"/>
    <s v="CLOSE"/>
    <n v="8"/>
    <s v="EA"/>
    <n v="2"/>
    <n v="91.07"/>
    <n v="182.14"/>
    <s v="20761"/>
    <s v="CLOSE"/>
    <d v="2024-02-09T00:00:00"/>
    <d v="2024-02-06T00:00:00"/>
    <s v="KW1-14775"/>
    <s v="8"/>
    <d v="2024-02-09T00:00:00"/>
    <s v="APPR"/>
    <d v="2024-02-09T00:00:00"/>
    <s v="Reghuraman, Karthik -Vectrus -GSD -No Export"/>
    <x v="9"/>
    <d v="2024-02-15T00:00:00"/>
    <x v="0"/>
    <d v="2024-02-13T00:00:00"/>
    <s v="2.00"/>
    <m/>
    <x v="1"/>
    <x v="1"/>
    <x v="3"/>
    <x v="1"/>
    <x v="1"/>
  </r>
  <r>
    <n v="55"/>
    <x v="26"/>
    <n v="90"/>
    <x v="43"/>
    <s v="ASSESSMENT FOR TT2071/ Tent build-out"/>
    <n v="6871039"/>
    <s v="5306-60-V00-0001"/>
    <s v="BOLT, CONCRETE ANCHOR, w/ NUT &amp; WASHER, M10 X 3 INCHES"/>
    <n v="52967"/>
    <x v="31"/>
    <d v="2024-01-31T00:00:00"/>
    <s v="CLOSE"/>
    <n v="1"/>
    <s v="BX"/>
    <n v="3"/>
    <n v="37"/>
    <n v="111"/>
    <s v="20803"/>
    <s v="CLOSE"/>
    <d v="2024-02-05T00:00:00"/>
    <d v="2024-02-05T00:00:00"/>
    <s v="KW1-14685"/>
    <s v="13"/>
    <d v="2024-02-05T00:00:00"/>
    <s v="APPR"/>
    <d v="2024-02-05T00:00:00"/>
    <s v="Visakh, Ajith - No Export"/>
    <x v="4"/>
    <d v="2024-02-26T00:00:00"/>
    <x v="0"/>
    <d v="2024-02-11T00:00:00"/>
    <s v="3.00"/>
    <m/>
    <x v="1"/>
    <x v="1"/>
    <x v="3"/>
    <x v="1"/>
    <x v="1"/>
  </r>
  <r>
    <n v="55"/>
    <x v="26"/>
    <n v="90"/>
    <x v="43"/>
    <s v="ASSESSMENT FOR TT2071/ Tent build-out"/>
    <n v="6871039"/>
    <s v="5975-60-V00-0435"/>
    <s v="_x0009_PAD, ANTI VIBRATION, RUBBER/CORK, 4 X 4 X 1 INCHES"/>
    <n v="53000"/>
    <x v="31"/>
    <d v="2024-01-31T00:00:00"/>
    <s v="CLOSE"/>
    <n v="1"/>
    <s v="EA"/>
    <n v="7"/>
    <n v="15.5"/>
    <n v="108.5"/>
    <s v="20803"/>
    <s v="CLOSE"/>
    <d v="2024-02-05T00:00:00"/>
    <d v="2024-02-05T00:00:00"/>
    <s v="KW1-14685"/>
    <s v="15"/>
    <d v="2024-02-05T00:00:00"/>
    <s v="APPR"/>
    <d v="2024-02-05T00:00:00"/>
    <s v="Visakh, Ajith - No Export"/>
    <x v="4"/>
    <d v="2024-02-26T00:00:00"/>
    <x v="0"/>
    <d v="2024-02-11T00:00:00"/>
    <s v="7.00"/>
    <m/>
    <x v="1"/>
    <x v="1"/>
    <x v="3"/>
    <x v="1"/>
    <x v="1"/>
  </r>
  <r>
    <n v="55"/>
    <x v="26"/>
    <n v="90"/>
    <x v="43"/>
    <s v="ASSESSMENT FOR TT2071/ Tent build-out"/>
    <n v="6871039"/>
    <s v="9520-60-V00-0005"/>
    <s v="ANGLE, STRUCTURAL, STEEL, 4MM X 2 X 2 INCHES X 10 FEET"/>
    <n v="53001"/>
    <x v="31"/>
    <d v="2024-02-01T00:00:00"/>
    <s v="CLOSE"/>
    <n v="9"/>
    <s v="EA"/>
    <n v="5"/>
    <n v="50.4"/>
    <n v="252"/>
    <s v="20761"/>
    <s v="CLOSE"/>
    <d v="2024-02-09T00:00:00"/>
    <d v="2024-02-06T00:00:00"/>
    <s v="KW1-14775"/>
    <s v="18"/>
    <d v="2024-02-09T00:00:00"/>
    <s v="APPR"/>
    <d v="2024-02-09T00:00:00"/>
    <s v="Reghuraman, Karthik -Vectrus -GSD -No Export"/>
    <x v="9"/>
    <d v="2024-02-15T00:00:00"/>
    <x v="0"/>
    <d v="2024-02-14T00:00:00"/>
    <s v="5.00"/>
    <m/>
    <x v="1"/>
    <x v="1"/>
    <x v="3"/>
    <x v="1"/>
    <x v="1"/>
  </r>
  <r>
    <n v="55"/>
    <x v="26"/>
    <n v="90"/>
    <x v="43"/>
    <s v="ASSESSMENT FOR TT2071/ Tent build-out"/>
    <n v="6871039"/>
    <s v="8010-60-V00-0143"/>
    <s v="PAINT, ENAMEL, GLOSS, DESERT SAND, 1 GL (3.2 to 3.6 LITER)"/>
    <n v="52966"/>
    <x v="31"/>
    <d v="2024-01-31T00:00:00"/>
    <s v="CLOSE"/>
    <n v="1"/>
    <s v="CN"/>
    <n v="1"/>
    <n v="49.1"/>
    <n v="49.1"/>
    <s v="20793"/>
    <s v="CLOSE"/>
    <d v="2024-02-05T00:00:00"/>
    <d v="2024-02-05T00:00:00"/>
    <s v="KW1-14670"/>
    <s v="18"/>
    <d v="2024-02-05T00:00:00"/>
    <s v="APPR"/>
    <d v="2024-02-05T00:00:00"/>
    <s v="Visakh, Ajith - No Export"/>
    <x v="0"/>
    <d v="2024-02-19T00:00:00"/>
    <x v="0"/>
    <d v="2024-02-10T00:00:00"/>
    <s v="1.00"/>
    <m/>
    <x v="1"/>
    <x v="1"/>
    <x v="3"/>
    <x v="1"/>
    <x v="1"/>
  </r>
  <r>
    <n v="55"/>
    <x v="26"/>
    <n v="90"/>
    <x v="43"/>
    <s v="ASSESSMENT FOR TT2071/ Tent build-out"/>
    <n v="6871039"/>
    <s v="8010-60-V00-0124"/>
    <s v="PRIMER, RED OXIDE, OIL BASED, RED, 1 GL"/>
    <n v="52968"/>
    <x v="31"/>
    <d v="2024-01-31T00:00:00"/>
    <s v="CLOSE"/>
    <n v="3"/>
    <s v="CN"/>
    <n v="1"/>
    <n v="41.4"/>
    <n v="41.4"/>
    <s v="20797"/>
    <s v="CLOSE"/>
    <d v="2024-02-05T00:00:00"/>
    <d v="2024-02-05T00:00:00"/>
    <s v="KW1-14677"/>
    <s v="3"/>
    <d v="2024-02-05T00:00:00"/>
    <s v="APPR"/>
    <d v="2024-02-05T00:00:00"/>
    <s v="Visakh, Ajith - No Export"/>
    <x v="0"/>
    <d v="2024-02-15T00:00:00"/>
    <x v="0"/>
    <d v="2024-02-11T00:00:00"/>
    <s v="1.00"/>
    <m/>
    <x v="1"/>
    <x v="1"/>
    <x v="3"/>
    <x v="1"/>
    <x v="1"/>
  </r>
  <r>
    <n v="55"/>
    <x v="26"/>
    <n v="90"/>
    <x v="43"/>
    <s v="ASSESSMENT FOR TT2071/ Tent build-out"/>
    <n v="6871039"/>
    <s v="8020-00-205-6500"/>
    <s v="BRUSH, PAINT, BRISTLES"/>
    <n v="52969"/>
    <x v="31"/>
    <d v="2024-01-31T00:00:00"/>
    <s v="CLOSE"/>
    <n v="1"/>
    <s v="EA"/>
    <n v="4"/>
    <n v="21.8"/>
    <n v="87.2"/>
    <s v="20793"/>
    <s v="CLOSE"/>
    <d v="2024-02-05T00:00:00"/>
    <d v="2024-02-05T00:00:00"/>
    <s v="KW1-14670"/>
    <s v="19"/>
    <d v="2024-02-05T00:00:00"/>
    <s v="APPR"/>
    <d v="2024-02-05T00:00:00"/>
    <s v="Visakh, Ajith - No Export"/>
    <x v="0"/>
    <d v="2024-02-19T00:00:00"/>
    <x v="0"/>
    <d v="2024-02-10T00:00:00"/>
    <s v="4.00"/>
    <m/>
    <x v="1"/>
    <x v="1"/>
    <x v="3"/>
    <x v="1"/>
    <x v="1"/>
  </r>
  <r>
    <n v="55"/>
    <x v="26"/>
    <n v="90"/>
    <x v="43"/>
    <s v="ASSESSMENT FOR TT2071/ Tent build-out"/>
    <n v="6871039"/>
    <s v="8020-01-317-2800"/>
    <s v="ROLLER, PAINT, 3 INCHES"/>
    <n v="52968"/>
    <x v="31"/>
    <d v="2024-01-31T00:00:00"/>
    <s v="CLOSE"/>
    <n v="2"/>
    <s v="EA"/>
    <n v="4"/>
    <n v="12.4"/>
    <n v="49.6"/>
    <s v="20797"/>
    <s v="CLOSE"/>
    <d v="2024-02-05T00:00:00"/>
    <d v="2024-02-05T00:00:00"/>
    <s v="KW1-14677"/>
    <s v="2"/>
    <d v="2024-02-05T00:00:00"/>
    <s v="APPR"/>
    <d v="2024-02-05T00:00:00"/>
    <s v="Visakh, Ajith - No Export"/>
    <x v="0"/>
    <d v="2024-02-15T00:00:00"/>
    <x v="0"/>
    <d v="2024-02-10T00:00:00"/>
    <s v="4.00"/>
    <m/>
    <x v="1"/>
    <x v="1"/>
    <x v="3"/>
    <x v="1"/>
    <x v="1"/>
  </r>
  <r>
    <n v="55"/>
    <x v="26"/>
    <n v="90"/>
    <x v="43"/>
    <s v="ASSESSMENT FOR TT2071/ Tent build-out"/>
    <n v="6871039"/>
    <s v="8020-60-V00-0032"/>
    <s v="TRAY, PAINT ROLLER, METAL, 13 INCHES, 3 QT."/>
    <n v="52968"/>
    <x v="31"/>
    <d v="2024-01-31T00:00:00"/>
    <s v="CLOSE"/>
    <n v="1"/>
    <s v="EA"/>
    <n v="3"/>
    <n v="10"/>
    <n v="30"/>
    <s v="20797"/>
    <s v="CLOSE"/>
    <d v="2024-02-05T00:00:00"/>
    <d v="2024-02-05T00:00:00"/>
    <s v="KW1-14677"/>
    <s v="1"/>
    <d v="2024-02-05T00:00:00"/>
    <s v="APPR"/>
    <d v="2024-02-05T00:00:00"/>
    <s v="Visakh, Ajith - No Export"/>
    <x v="0"/>
    <d v="2024-02-15T00:00:00"/>
    <x v="0"/>
    <d v="2024-02-12T00:00:00"/>
    <s v="3.00"/>
    <m/>
    <x v="1"/>
    <x v="1"/>
    <x v="3"/>
    <x v="1"/>
    <x v="1"/>
  </r>
  <r>
    <n v="55"/>
    <x v="26"/>
    <n v="90"/>
    <x v="43"/>
    <s v="ASSESSMENT FOR TT2071/ Tent build-out"/>
    <n v="6871039"/>
    <s v="5975-01-655-6053"/>
    <s v="CONDUIT, METAL, FLEXIBLE, BLACK, 3/4 INCH X 100 FEET"/>
    <n v="53001"/>
    <x v="31"/>
    <d v="2024-02-01T00:00:00"/>
    <s v="CLOSE"/>
    <n v="8"/>
    <s v="RO"/>
    <n v="1"/>
    <n v="702.78"/>
    <n v="702.78"/>
    <s v="20761"/>
    <s v="CLOSE"/>
    <d v="2024-02-09T00:00:00"/>
    <d v="2024-02-06T00:00:00"/>
    <s v="KW1-14775"/>
    <s v="17"/>
    <d v="2024-02-09T00:00:00"/>
    <s v="APPR"/>
    <d v="2024-02-09T00:00:00"/>
    <s v="Reghuraman, Karthik -Vectrus -GSD -No Export"/>
    <x v="9"/>
    <d v="2024-02-15T00:00:00"/>
    <x v="0"/>
    <d v="2024-02-13T00:00:00"/>
    <s v="1.00"/>
    <m/>
    <x v="1"/>
    <x v="1"/>
    <x v="3"/>
    <x v="1"/>
    <x v="1"/>
  </r>
  <r>
    <n v="55"/>
    <x v="26"/>
    <n v="90"/>
    <x v="43"/>
    <s v="ASSESSMENT FOR TT2071/ Tent build-out"/>
    <n v="6871039"/>
    <s v="5975-60-V00-0042"/>
    <s v="BOX CONNECTOR, ELECTRICAL, STRAIGHT, LIQUID TIGHT CONDUIT, NICKEL PLATED BRASS, 1/2 INCH"/>
    <n v="53001"/>
    <x v="31"/>
    <d v="2024-02-01T00:00:00"/>
    <s v="CLOSE"/>
    <n v="7"/>
    <s v="EA"/>
    <n v="16"/>
    <n v="24"/>
    <n v="384"/>
    <s v="20761"/>
    <s v="CLOSE"/>
    <d v="2024-02-09T00:00:00"/>
    <d v="2024-02-06T00:00:00"/>
    <s v="KW1-14775"/>
    <s v="16"/>
    <d v="2024-02-09T00:00:00"/>
    <s v="APPR"/>
    <d v="2024-02-09T00:00:00"/>
    <s v="Reghuraman, Karthik -Vectrus -GSD -No Export"/>
    <x v="9"/>
    <d v="2024-02-15T00:00:00"/>
    <x v="0"/>
    <d v="2024-02-13T00:00:00"/>
    <s v="16.00"/>
    <m/>
    <x v="1"/>
    <x v="1"/>
    <x v="3"/>
    <x v="1"/>
    <x v="1"/>
  </r>
  <r>
    <n v="55"/>
    <x v="26"/>
    <n v="90"/>
    <x v="43"/>
    <s v="ASSESSMENT FOR TT2071/ Tent build-out"/>
    <n v="6871039"/>
    <s v="6145-60-V00-0148"/>
    <s v="WIRE, ELECTRICAL, 1 CORE, YELLOW &amp; GREEN, 16 MM²"/>
    <n v="53001"/>
    <x v="31"/>
    <d v="2024-02-01T00:00:00"/>
    <s v="CLOSE"/>
    <n v="6"/>
    <s v="RO"/>
    <n v="1"/>
    <n v="242.58"/>
    <n v="242.58"/>
    <s v="20761"/>
    <s v="CLOSE"/>
    <d v="2024-02-09T00:00:00"/>
    <d v="2024-02-06T00:00:00"/>
    <s v="KW1-14775"/>
    <s v="15"/>
    <d v="2024-02-09T00:00:00"/>
    <s v="APPR"/>
    <d v="2024-02-09T00:00:00"/>
    <s v="Reghuraman, Karthik -Vectrus -GSD -No Export"/>
    <x v="9"/>
    <d v="2024-02-15T00:00:00"/>
    <x v="0"/>
    <d v="2024-02-13T00:00:00"/>
    <s v="1.00"/>
    <m/>
    <x v="1"/>
    <x v="1"/>
    <x v="3"/>
    <x v="1"/>
    <x v="1"/>
  </r>
  <r>
    <n v="55"/>
    <x v="26"/>
    <n v="90"/>
    <x v="43"/>
    <s v="ASSESSMENT FOR TT2071/ Tent build-out"/>
    <n v="6871039"/>
    <s v="6145-60-V00-0149"/>
    <s v="WIRE, ELECTRICAL, RED, 1 CORE, 1.5 MM ²"/>
    <n v="52997"/>
    <x v="31"/>
    <d v="2024-02-01T00:00:00"/>
    <s v="CLOSE"/>
    <n v="7"/>
    <s v="RO"/>
    <n v="1"/>
    <n v="48.14"/>
    <n v="48.14"/>
    <s v="20761"/>
    <s v="CLOSE"/>
    <d v="2024-02-09T00:00:00"/>
    <d v="2024-02-06T00:00:00"/>
    <s v="KW1-14775"/>
    <s v="7"/>
    <d v="2024-02-09T00:00:00"/>
    <s v="APPR"/>
    <d v="2024-02-09T00:00:00"/>
    <s v="Reghuraman, Karthik -Vectrus -GSD -No Export"/>
    <x v="9"/>
    <d v="2024-02-15T00:00:00"/>
    <x v="0"/>
    <d v="2024-02-13T00:00:00"/>
    <s v="1.00"/>
    <m/>
    <x v="1"/>
    <x v="1"/>
    <x v="3"/>
    <x v="1"/>
    <x v="1"/>
  </r>
  <r>
    <n v="55"/>
    <x v="26"/>
    <n v="90"/>
    <x v="43"/>
    <s v="ASSESSMENT FOR TT2071/ Tent build-out"/>
    <n v="6871039"/>
    <s v="6145-60-V00-0050"/>
    <s v="WIRE, ELECTRICAL, YELLOW &amp; GREEN, 1 CORE, 1.5 MM ²"/>
    <n v="52997"/>
    <x v="31"/>
    <d v="2024-02-01T00:00:00"/>
    <s v="CLOSE"/>
    <n v="6"/>
    <s v="RO"/>
    <n v="1"/>
    <n v="41.14"/>
    <n v="41.14"/>
    <s v="20761"/>
    <s v="CLOSE"/>
    <d v="2024-02-09T00:00:00"/>
    <d v="2024-02-06T00:00:00"/>
    <s v="KW1-14775"/>
    <s v="6"/>
    <d v="2024-02-09T00:00:00"/>
    <s v="APPR"/>
    <d v="2024-02-09T00:00:00"/>
    <s v="Reghuraman, Karthik -Vectrus -GSD -No Export"/>
    <x v="9"/>
    <d v="2024-02-15T00:00:00"/>
    <x v="0"/>
    <d v="2024-02-13T00:00:00"/>
    <s v="1.00"/>
    <m/>
    <x v="1"/>
    <x v="1"/>
    <x v="3"/>
    <x v="1"/>
    <x v="1"/>
  </r>
  <r>
    <n v="55"/>
    <x v="26"/>
    <n v="90"/>
    <x v="43"/>
    <s v="ASSESSMENT FOR TT2071/ Tent build-out"/>
    <n v="6871039"/>
    <s v="5940-60-V00-0016"/>
    <s v="TERMINAL, LUG, ONE HOLE, COPPER, 8.4 MM X 16 MM ²"/>
    <n v="53001"/>
    <x v="31"/>
    <d v="2024-02-01T00:00:00"/>
    <s v="CLOSE"/>
    <n v="5"/>
    <s v="EA"/>
    <n v="10"/>
    <n v="5"/>
    <n v="50"/>
    <s v="20761"/>
    <s v="CLOSE"/>
    <d v="2024-02-09T00:00:00"/>
    <d v="2024-02-06T00:00:00"/>
    <s v="KW1-14775"/>
    <s v="14"/>
    <d v="2024-02-09T00:00:00"/>
    <s v="APPR"/>
    <d v="2024-02-09T00:00:00"/>
    <s v="Reghuraman, Karthik -Vectrus -GSD -No Export"/>
    <x v="9"/>
    <d v="2024-02-15T00:00:00"/>
    <x v="0"/>
    <d v="2024-02-13T00:00:00"/>
    <s v="10.00"/>
    <m/>
    <x v="1"/>
    <x v="1"/>
    <x v="3"/>
    <x v="1"/>
    <x v="1"/>
  </r>
  <r>
    <n v="55"/>
    <x v="26"/>
    <n v="90"/>
    <x v="43"/>
    <s v="ASSESSMENT FOR TT2071/ Tent build-out"/>
    <n v="6871039"/>
    <s v="5935-60-V00-0225"/>
    <s v="CONNECTOR, TWIST ON SPLICE, STRAIGHT, YELLOW, 18-12 AWG, 600V"/>
    <n v="52998"/>
    <x v="31"/>
    <d v="2024-01-31T00:00:00"/>
    <s v="CLOSE"/>
    <n v="2"/>
    <s v="PG"/>
    <n v="1"/>
    <n v="132.83000000000001"/>
    <n v="132.83000000000001"/>
    <s v="20742"/>
    <s v="CLOSE"/>
    <d v="2024-02-03T00:00:00"/>
    <s v=""/>
    <s v="KW1-14614"/>
    <s v="38"/>
    <d v="2024-02-03T00:00:00"/>
    <s v="APPR"/>
    <d v="2024-02-03T00:00:00"/>
    <s v="Santhumayor, Santhosh - Vectrus - No Export"/>
    <x v="0"/>
    <d v="2024-02-29T00:00:00"/>
    <x v="0"/>
    <d v="2024-02-28T00:00:00"/>
    <s v="1.00"/>
    <m/>
    <x v="1"/>
    <x v="1"/>
    <x v="3"/>
    <x v="1"/>
    <x v="1"/>
  </r>
  <r>
    <n v="55"/>
    <x v="26"/>
    <n v="90"/>
    <x v="43"/>
    <s v="ASSESSMENT FOR TT2071/ Tent build-out"/>
    <n v="6871039"/>
    <s v="5975-60-V00-0237"/>
    <s v="JUNCTION BOX, w/ KNOCKOUT, GALVANIZED STEEL, SQUARE, 4 INCHES"/>
    <n v="52997"/>
    <x v="31"/>
    <d v="2024-02-01T00:00:00"/>
    <s v="CLOSE"/>
    <n v="5"/>
    <s v="EA"/>
    <n v="4"/>
    <n v="5.27"/>
    <n v="21.08"/>
    <s v="20761"/>
    <s v="CLOSE"/>
    <d v="2024-02-09T00:00:00"/>
    <d v="2024-02-06T00:00:00"/>
    <s v="KW1-14775"/>
    <s v="5"/>
    <d v="2024-02-09T00:00:00"/>
    <s v="APPR"/>
    <d v="2024-02-09T00:00:00"/>
    <s v="Reghuraman, Karthik -Vectrus -GSD -No Export"/>
    <x v="9"/>
    <d v="2024-03-08T00:00:00"/>
    <x v="0"/>
    <d v="2024-02-13T00:00:00"/>
    <s v="4.00"/>
    <m/>
    <x v="1"/>
    <x v="1"/>
    <x v="3"/>
    <x v="1"/>
    <x v="1"/>
  </r>
  <r>
    <n v="55"/>
    <x v="26"/>
    <n v="90"/>
    <x v="43"/>
    <s v="ASSESSMENT FOR TT2071/ Tent build-out"/>
    <n v="6871039"/>
    <s v="5975-60-V00-0629"/>
    <s v="COVER, JUNCTION BOX, STEEL, SQUARE, FLAT, 0.063 X 4 X 4 INCHES"/>
    <n v="52997"/>
    <x v="31"/>
    <d v="2024-02-01T00:00:00"/>
    <s v="CLOSE"/>
    <n v="4"/>
    <s v="EA"/>
    <n v="4"/>
    <n v="4.29"/>
    <n v="17.16"/>
    <s v="20761"/>
    <s v="CLOSE"/>
    <d v="2024-02-09T00:00:00"/>
    <d v="2024-02-06T00:00:00"/>
    <s v="KW1-14775"/>
    <s v="4"/>
    <d v="2024-02-09T00:00:00"/>
    <s v="APPR"/>
    <d v="2024-02-09T00:00:00"/>
    <s v="Reghuraman, Karthik -Vectrus -GSD -No Export"/>
    <x v="9"/>
    <d v="2024-02-15T00:00:00"/>
    <x v="0"/>
    <d v="2024-02-13T00:00:00"/>
    <s v="4.00"/>
    <m/>
    <x v="1"/>
    <x v="1"/>
    <x v="3"/>
    <x v="1"/>
    <x v="1"/>
  </r>
  <r>
    <n v="55"/>
    <x v="26"/>
    <n v="90"/>
    <x v="43"/>
    <s v="ASSESSMENT FOR TT2071/ Tent build-out"/>
    <n v="6871039"/>
    <s v="5305-60-V00-0001"/>
    <s v="SCREW, SELF DRILLING, HEX WASHER HEAD, STEEL, 5/16 X 1 INCH"/>
    <n v="52965"/>
    <x v="31"/>
    <d v="2024-01-31T00:00:00"/>
    <s v="CLOSE"/>
    <n v="1"/>
    <s v="BX"/>
    <n v="2"/>
    <n v="19.14"/>
    <n v="38.28"/>
    <s v="20803"/>
    <s v="CLOSE"/>
    <d v="2024-02-05T00:00:00"/>
    <d v="2024-02-05T00:00:00"/>
    <s v="KW1-14685"/>
    <s v="12"/>
    <d v="2024-02-05T00:00:00"/>
    <s v="APPR"/>
    <d v="2024-02-05T00:00:00"/>
    <s v="Visakh, Ajith - No Export"/>
    <x v="4"/>
    <d v="2024-02-26T00:00:00"/>
    <x v="0"/>
    <d v="2024-02-11T00:00:00"/>
    <s v="2.00"/>
    <m/>
    <x v="1"/>
    <x v="1"/>
    <x v="3"/>
    <x v="1"/>
    <x v="1"/>
  </r>
  <r>
    <n v="55"/>
    <x v="26"/>
    <n v="90"/>
    <x v="43"/>
    <s v="ASSESSMENT FOR TT2071/ Tent build-out"/>
    <n v="6871039"/>
    <s v="5305-60-V00-0206"/>
    <s v="SCREW, SELF DRILLING, HEX HEAD, METAL WASHER, #14 X 1 INCH"/>
    <n v="52964"/>
    <x v="31"/>
    <d v="2024-01-31T00:00:00"/>
    <s v="CLOSE"/>
    <n v="1"/>
    <s v="PG"/>
    <n v="1"/>
    <n v="4.72"/>
    <n v="4.72"/>
    <s v="20724"/>
    <s v="CLOSE"/>
    <d v="2024-02-08T00:00:00"/>
    <d v="2024-02-05T00:00:00"/>
    <s v="KW1-14739"/>
    <s v="97"/>
    <d v="2024-02-08T00:00:00"/>
    <s v="APPR"/>
    <d v="2024-02-08T00:00:00"/>
    <s v="Reghuraman, Karthik -Vectrus -GSD -No Export"/>
    <x v="9"/>
    <d v="2024-02-15T00:00:00"/>
    <x v="0"/>
    <d v="2024-02-14T00:00:00"/>
    <s v="1.00"/>
    <m/>
    <x v="1"/>
    <x v="1"/>
    <x v="3"/>
    <x v="1"/>
    <x v="1"/>
  </r>
  <r>
    <n v="55"/>
    <x v="26"/>
    <n v="90"/>
    <x v="43"/>
    <s v="ASSESSMENT FOR TT2071/ Tent build-out"/>
    <n v="6871039"/>
    <s v="5305-05-V01-0080"/>
    <s v="SCREW, SELF DRILLING, HEX, WASHER HEAD, 1/4 X 3 INCHES"/>
    <n v="52995"/>
    <x v="31"/>
    <d v="2024-01-31T00:00:00"/>
    <s v="CLOSE"/>
    <n v="1"/>
    <s v="PG"/>
    <n v="2"/>
    <n v="3"/>
    <n v="6"/>
    <s v="20787"/>
    <s v="CLOSE"/>
    <d v="2024-02-05T00:00:00"/>
    <d v="2024-02-03T00:00:00"/>
    <s v="KW1-14660"/>
    <s v="11"/>
    <d v="2024-02-05T00:00:00"/>
    <s v="APPR"/>
    <d v="2024-02-05T00:00:00"/>
    <s v="Santhumayor, Santhosh - Vectrus - No Export"/>
    <x v="8"/>
    <d v="2024-02-20T00:00:00"/>
    <x v="0"/>
    <d v="2024-02-11T00:00:00"/>
    <s v="2.00"/>
    <m/>
    <x v="1"/>
    <x v="1"/>
    <x v="3"/>
    <x v="1"/>
    <x v="1"/>
  </r>
  <r>
    <n v="55"/>
    <x v="26"/>
    <n v="90"/>
    <x v="43"/>
    <s v="ASSESSMENT FOR TT2071/ Tent build-out"/>
    <n v="6871039"/>
    <s v="5975-60-V00-0394"/>
    <s v="STRAP, TIE DOWN, ELECTRICAL COMPONENTS, NYLON, BLACK OR WHITE, 6 INCHES"/>
    <n v="52998"/>
    <x v="31"/>
    <d v="2024-01-31T00:00:00"/>
    <s v="CLOSE"/>
    <n v="1"/>
    <s v="PG"/>
    <n v="2"/>
    <n v="5.28"/>
    <n v="10.56"/>
    <s v="20742"/>
    <s v="CLOSE"/>
    <d v="2024-02-03T00:00:00"/>
    <s v=""/>
    <s v="KW1-14614"/>
    <s v="37"/>
    <d v="2024-02-03T00:00:00"/>
    <s v="APPR"/>
    <d v="2024-02-03T00:00:00"/>
    <s v="Santhumayor, Santhosh - Vectrus - No Export"/>
    <x v="0"/>
    <d v="2024-02-20T00:00:00"/>
    <x v="0"/>
    <d v="2024-02-06T00:00:00"/>
    <s v="2.00"/>
    <m/>
    <x v="1"/>
    <x v="1"/>
    <x v="3"/>
    <x v="1"/>
    <x v="1"/>
  </r>
  <r>
    <n v="55"/>
    <x v="26"/>
    <n v="90"/>
    <x v="43"/>
    <s v="ASSESSMENT FOR TT2071/ Tent build-out"/>
    <n v="6871039"/>
    <s v="5975-60-V00-0395"/>
    <s v="STRAP, TIE DOWN, WHITE, 12 INCHES"/>
    <n v="52999"/>
    <x v="31"/>
    <d v="2024-01-31T00:00:00"/>
    <s v="CLOSE"/>
    <n v="1"/>
    <s v="PG"/>
    <n v="2"/>
    <n v="13.66"/>
    <n v="27.32"/>
    <s v="20787"/>
    <s v="CLOSE"/>
    <d v="2024-02-05T00:00:00"/>
    <d v="2024-02-03T00:00:00"/>
    <s v="KW1-14660"/>
    <s v="13"/>
    <d v="2024-02-05T00:00:00"/>
    <s v="APPR"/>
    <d v="2024-02-05T00:00:00"/>
    <s v="Santhumayor, Santhosh - Vectrus - No Export"/>
    <x v="8"/>
    <d v="2024-02-20T00:00:00"/>
    <x v="0"/>
    <d v="2024-02-11T00:00:00"/>
    <s v="2.00"/>
    <m/>
    <x v="1"/>
    <x v="1"/>
    <x v="3"/>
    <x v="1"/>
    <x v="1"/>
  </r>
  <r>
    <n v="55"/>
    <x v="26"/>
    <n v="90"/>
    <x v="43"/>
    <s v="ASSESSMENT FOR TT2071/ Tent build-out"/>
    <n v="6871039"/>
    <s v="5975-00-178-1217"/>
    <s v="CONDUIT, METAL, RIGID, STEEL, 3/4 INCH X 10 FEET"/>
    <n v="53001"/>
    <x v="31"/>
    <d v="2024-02-01T00:00:00"/>
    <s v="CLOSE"/>
    <n v="4"/>
    <s v="EA"/>
    <n v="10"/>
    <n v="13.6"/>
    <n v="136"/>
    <s v="20761"/>
    <s v="CLOSE"/>
    <d v="2024-02-09T00:00:00"/>
    <d v="2024-02-06T00:00:00"/>
    <s v="KW1-14775"/>
    <s v="13"/>
    <d v="2024-02-09T00:00:00"/>
    <s v="APPR"/>
    <d v="2024-02-09T00:00:00"/>
    <s v="Reghuraman, Karthik -Vectrus -GSD -No Export"/>
    <x v="9"/>
    <d v="2024-02-15T00:00:00"/>
    <x v="0"/>
    <d v="2024-02-13T00:00:00"/>
    <s v="10.00"/>
    <m/>
    <x v="1"/>
    <x v="1"/>
    <x v="3"/>
    <x v="1"/>
    <x v="1"/>
  </r>
  <r>
    <n v="55"/>
    <x v="26"/>
    <n v="90"/>
    <x v="43"/>
    <s v="ASSESSMENT FOR TT2071/ Tent build-out"/>
    <n v="6871039"/>
    <s v="5975-60-V00-0460"/>
    <s v="CLAMP, ELECTRICAL, CONDUIT, ONE HOLE, GALVANIZED STEEL, ¾ INCH"/>
    <n v="52997"/>
    <x v="31"/>
    <d v="2024-02-01T00:00:00"/>
    <s v="CLOSE"/>
    <n v="3"/>
    <s v="EA"/>
    <n v="40"/>
    <n v="2.11"/>
    <n v="84.4"/>
    <s v="20761"/>
    <s v="CLOSE"/>
    <d v="2024-02-09T00:00:00"/>
    <d v="2024-02-06T00:00:00"/>
    <s v="KW1-14775"/>
    <s v="3"/>
    <d v="2024-02-09T00:00:00"/>
    <s v="APPR"/>
    <d v="2024-02-09T00:00:00"/>
    <s v="Reghuraman, Karthik -Vectrus -GSD -No Export"/>
    <x v="9"/>
    <d v="2024-02-15T00:00:00"/>
    <x v="0"/>
    <d v="2024-02-13T00:00:00"/>
    <s v="40.00"/>
    <m/>
    <x v="1"/>
    <x v="1"/>
    <x v="3"/>
    <x v="1"/>
    <x v="1"/>
  </r>
  <r>
    <n v="55"/>
    <x v="26"/>
    <n v="90"/>
    <x v="43"/>
    <s v="ASSESSMENT FOR TT2071/ Tent build-out"/>
    <n v="6871039"/>
    <s v="5920-60-V00-0059"/>
    <s v="FUSE, CARTRIDGE, 250V,2A"/>
    <n v="53001"/>
    <x v="31"/>
    <d v="2024-02-01T00:00:00"/>
    <s v="CLOSE"/>
    <n v="3"/>
    <s v="EA"/>
    <n v="6"/>
    <n v="9.7899999999999991"/>
    <n v="58.74"/>
    <s v="20761"/>
    <s v="CLOSE"/>
    <d v="2024-02-09T00:00:00"/>
    <d v="2024-02-06T00:00:00"/>
    <s v="KW1-14775"/>
    <s v="12"/>
    <d v="2024-02-09T00:00:00"/>
    <s v="APPR"/>
    <d v="2024-02-09T00:00:00"/>
    <s v="Reghuraman, Karthik -Vectrus -GSD -No Export"/>
    <x v="9"/>
    <d v="2024-02-15T00:00:00"/>
    <x v="0"/>
    <d v="2024-02-13T00:00:00"/>
    <s v="6.00"/>
    <m/>
    <x v="1"/>
    <x v="1"/>
    <x v="3"/>
    <x v="1"/>
    <x v="1"/>
  </r>
  <r>
    <n v="55"/>
    <x v="26"/>
    <n v="90"/>
    <x v="43"/>
    <s v="ASSESSMENT FOR TT2071/ Tent build-out"/>
    <n v="6871039"/>
    <s v="5940-60-V00-0067"/>
    <s v="TERMINAL JUNCTION BLOCK, SECTIONAL (FUSE TERMINAL), SCREW CLAMP, GRAY, 800V, 6.3A"/>
    <n v="52997"/>
    <x v="31"/>
    <d v="2024-02-01T00:00:00"/>
    <s v="CLOSE"/>
    <n v="2"/>
    <s v="EA"/>
    <n v="4"/>
    <n v="1.63"/>
    <n v="6.52"/>
    <s v="20761"/>
    <s v="CLOSE"/>
    <d v="2024-02-09T00:00:00"/>
    <d v="2024-02-06T00:00:00"/>
    <s v="KW1-14775"/>
    <s v="2"/>
    <d v="2024-02-09T00:00:00"/>
    <s v="APPR"/>
    <d v="2024-02-09T00:00:00"/>
    <s v="Reghuraman, Karthik -Vectrus -GSD -No Export"/>
    <x v="9"/>
    <d v="2024-02-15T00:00:00"/>
    <x v="0"/>
    <d v="2024-02-13T00:00:00"/>
    <s v="4.00"/>
    <m/>
    <x v="1"/>
    <x v="1"/>
    <x v="3"/>
    <x v="1"/>
    <x v="1"/>
  </r>
  <r>
    <n v="55"/>
    <x v="26"/>
    <n v="90"/>
    <x v="43"/>
    <s v="ASSESSMENT FOR TT2071/ Tent build-out"/>
    <n v="6871039"/>
    <s v="5920-60-V00-0031"/>
    <s v="FUSE, CARTRIDGE, 240 V, 3 A"/>
    <n v="53002"/>
    <x v="31"/>
    <d v="2024-01-31T00:00:00"/>
    <s v="CLOSE"/>
    <n v="2"/>
    <s v="EA"/>
    <n v="4"/>
    <n v="0.73"/>
    <n v="2.92"/>
    <s v="20787"/>
    <s v="CLOSE"/>
    <d v="2024-02-05T00:00:00"/>
    <d v="2024-02-03T00:00:00"/>
    <s v="KW1-14660"/>
    <s v="15"/>
    <d v="2024-02-05T00:00:00"/>
    <s v="APPR"/>
    <d v="2024-02-05T00:00:00"/>
    <s v="Santhumayor, Santhosh - Vectrus - No Export"/>
    <x v="8"/>
    <d v="2024-02-20T00:00:00"/>
    <x v="0"/>
    <d v="2024-02-11T00:00:00"/>
    <s v="4.00"/>
    <m/>
    <x v="1"/>
    <x v="1"/>
    <x v="3"/>
    <x v="1"/>
    <x v="1"/>
  </r>
  <r>
    <n v="55"/>
    <x v="26"/>
    <n v="90"/>
    <x v="43"/>
    <s v="ASSESSMENT FOR TT2071/ Tent build-out"/>
    <n v="6871039"/>
    <s v="5970-01-013-9369"/>
    <s v="TAPE, INSULATION, ELECTRICAL, RED, 3/4 X 792 INCHES"/>
    <n v="53001"/>
    <x v="31"/>
    <d v="2024-02-01T00:00:00"/>
    <s v="CLOSE"/>
    <n v="2"/>
    <s v="RO"/>
    <n v="1"/>
    <n v="10.1"/>
    <n v="10.1"/>
    <s v="20761"/>
    <s v="CLOSE"/>
    <d v="2024-02-09T00:00:00"/>
    <d v="2024-02-06T00:00:00"/>
    <s v="KW1-14775"/>
    <s v="11"/>
    <d v="2024-02-09T00:00:00"/>
    <s v="APPR"/>
    <d v="2024-02-09T00:00:00"/>
    <s v="Reghuraman, Karthik -Vectrus -GSD -No Export"/>
    <x v="9"/>
    <d v="2024-02-15T00:00:00"/>
    <x v="0"/>
    <d v="2024-02-13T00:00:00"/>
    <s v="1.00"/>
    <m/>
    <x v="1"/>
    <x v="1"/>
    <x v="3"/>
    <x v="1"/>
    <x v="1"/>
  </r>
  <r>
    <n v="55"/>
    <x v="26"/>
    <n v="90"/>
    <x v="43"/>
    <s v="ASSESSMENT FOR TT2071/ Tent build-out"/>
    <n v="6871039"/>
    <s v="5970-60-V00-0032"/>
    <s v="TAPE, INSULATION, ELECTRICAL, YELLOW-GREEN, 19 MM X 20 METER"/>
    <n v="53001"/>
    <x v="31"/>
    <d v="2024-02-01T00:00:00"/>
    <s v="CLOSE"/>
    <n v="1"/>
    <s v="EA"/>
    <n v="1"/>
    <n v="16.829999999999998"/>
    <n v="16.829999999999998"/>
    <s v="20761"/>
    <s v="CLOSE"/>
    <d v="2024-02-09T00:00:00"/>
    <d v="2024-02-06T00:00:00"/>
    <s v="KW1-14775"/>
    <s v="10"/>
    <d v="2024-02-09T00:00:00"/>
    <s v="APPR"/>
    <d v="2024-02-09T00:00:00"/>
    <s v="Reghuraman, Karthik -Vectrus -GSD -No Export"/>
    <x v="9"/>
    <d v="2024-02-15T00:00:00"/>
    <x v="0"/>
    <d v="2024-02-13T00:00:00"/>
    <s v="1.00"/>
    <m/>
    <x v="1"/>
    <x v="1"/>
    <x v="3"/>
    <x v="1"/>
    <x v="1"/>
  </r>
  <r>
    <n v="55"/>
    <x v="26"/>
    <n v="90"/>
    <x v="43"/>
    <s v="ASSESSMENT FOR TT2071/ Tent build-out"/>
    <n v="6871039"/>
    <s v="5940-60-V00-0015"/>
    <s v="TERMINAL, LUG, FORK, INSULATED, RED, 22-16 AWG"/>
    <n v="53002"/>
    <x v="31"/>
    <d v="2024-01-31T00:00:00"/>
    <s v="CLOSE"/>
    <n v="1"/>
    <s v="PG"/>
    <n v="1"/>
    <n v="99"/>
    <n v="99"/>
    <s v="20787"/>
    <s v="CLOSE"/>
    <d v="2024-02-05T00:00:00"/>
    <d v="2024-02-03T00:00:00"/>
    <s v="KW1-14660"/>
    <s v="14"/>
    <d v="2024-02-05T00:00:00"/>
    <s v="APPR"/>
    <d v="2024-02-05T00:00:00"/>
    <s v="Santhumayor, Santhosh - Vectrus - No Export"/>
    <x v="8"/>
    <d v="2024-02-20T00:00:00"/>
    <x v="0"/>
    <d v="2024-02-11T00:00:00"/>
    <s v="1.00"/>
    <m/>
    <x v="1"/>
    <x v="1"/>
    <x v="3"/>
    <x v="1"/>
    <x v="1"/>
  </r>
  <r>
    <n v="55"/>
    <x v="26"/>
    <n v="90"/>
    <x v="43"/>
    <s v="ASSESSMENT FOR TT2071/ Tent build-out"/>
    <n v="6871039"/>
    <s v="5940-60-V00-0014"/>
    <s v="TERMINAL, LUG, FORK, I"/>
    <n v="52997"/>
    <x v="31"/>
    <d v="2024-02-01T00:00:00"/>
    <s v="CLOSE"/>
    <n v="1"/>
    <s v="PG"/>
    <n v="1"/>
    <n v="99.82"/>
    <n v="99.82"/>
    <s v="20761"/>
    <s v="CLOSE"/>
    <d v="2024-02-09T00:00:00"/>
    <d v="2024-02-06T00:00:00"/>
    <s v="KW1-14775"/>
    <s v="1"/>
    <d v="2024-02-09T00:00:00"/>
    <s v="APPR"/>
    <d v="2024-02-09T00:00:00"/>
    <s v="Reghuraman, Karthik -Vectrus -GSD -No Export"/>
    <x v="9"/>
    <d v="2024-02-15T00:00:00"/>
    <x v="0"/>
    <d v="2024-02-13T00:00:00"/>
    <s v="1.00"/>
    <m/>
    <x v="1"/>
    <x v="1"/>
    <x v="3"/>
    <x v="1"/>
    <x v="1"/>
  </r>
  <r>
    <n v="56"/>
    <x v="26"/>
    <n v="30"/>
    <x v="44"/>
    <s v="Repair Walls Z8 TT803"/>
    <n v="9243520"/>
    <s v="5110-60-V00-0077"/>
    <s v="KNIFE, PUTTY, 3 INCHES"/>
    <n v="52744"/>
    <x v="34"/>
    <d v="2024-01-29T00:00:00"/>
    <s v="CLOSE"/>
    <n v="4"/>
    <s v="EA"/>
    <n v="4"/>
    <n v="11.38"/>
    <n v="45.52"/>
    <s v="20724"/>
    <s v="CLOSE"/>
    <d v="2024-02-08T00:00:00"/>
    <d v="2024-02-05T00:00:00"/>
    <s v="KW1-14739"/>
    <s v="63"/>
    <d v="2024-02-08T00:00:00"/>
    <s v="APPR"/>
    <d v="2024-02-08T00:00:00"/>
    <s v="Reghuraman, Karthik -Vectrus -GSD -No Export"/>
    <x v="9"/>
    <d v="2024-02-15T00:00:00"/>
    <x v="0"/>
    <d v="2024-02-14T00:00:00"/>
    <s v="4.00"/>
    <m/>
    <x v="1"/>
    <x v="1"/>
    <x v="3"/>
    <x v="1"/>
    <x v="1"/>
  </r>
  <r>
    <n v="56"/>
    <x v="26"/>
    <n v="30"/>
    <x v="44"/>
    <s v="Repair Walls Z8 TT803"/>
    <n v="9243520"/>
    <s v="5640-60-V00-0048"/>
    <s v="DRYWALL SHEET, (GYPSUM BOARD), 4 X 8 FEET X 1/2 INCH"/>
    <n v="52741"/>
    <x v="34"/>
    <d v="2024-01-29T00:00:00"/>
    <s v="CLOSE"/>
    <n v="4"/>
    <s v="EA"/>
    <n v="30"/>
    <n v="18.850000000000001"/>
    <n v="565.5"/>
    <s v="20724"/>
    <s v="CLOSE"/>
    <d v="2024-02-08T00:00:00"/>
    <d v="2024-02-05T00:00:00"/>
    <s v="KW1-14739"/>
    <s v="59"/>
    <d v="2024-02-08T00:00:00"/>
    <s v="APPR"/>
    <d v="2024-02-08T00:00:00"/>
    <s v="Reghuraman, Karthik -Vectrus -GSD -No Export"/>
    <x v="9"/>
    <d v="2024-02-15T00:00:00"/>
    <x v="0"/>
    <d v="2024-02-14T00:00:00"/>
    <s v="30.00"/>
    <m/>
    <x v="1"/>
    <x v="1"/>
    <x v="3"/>
    <x v="1"/>
    <x v="1"/>
  </r>
  <r>
    <n v="56"/>
    <x v="26"/>
    <n v="30"/>
    <x v="44"/>
    <s v="Repair Walls Z8 TT803"/>
    <n v="9243520"/>
    <s v="7220-60-V00-0041"/>
    <s v="BASEBOARD, WALL PLASTIC, PVC FOAM SKIRTING,100MM X 3M X 0.3MM, G100-3.5"/>
    <n v="52738"/>
    <x v="34"/>
    <d v="2024-01-29T00:00:00"/>
    <s v="CLOSE"/>
    <n v="2"/>
    <s v="EA"/>
    <n v="72"/>
    <n v="44.69"/>
    <n v="3217.68"/>
    <s v="20743"/>
    <s v="CLOSE"/>
    <d v="2024-02-03T00:00:00"/>
    <s v=""/>
    <s v="KW1-14615"/>
    <s v="2"/>
    <d v="2024-02-03T00:00:00"/>
    <s v="APPR"/>
    <d v="2024-02-03T00:00:00"/>
    <s v="Santhumayor, Santhosh - Vectrus - No Export"/>
    <x v="4"/>
    <d v="2024-02-20T00:00:00"/>
    <x v="0"/>
    <d v="2024-02-06T00:00:00"/>
    <s v="72.00"/>
    <m/>
    <x v="1"/>
    <x v="1"/>
    <x v="3"/>
    <x v="1"/>
    <x v="1"/>
  </r>
  <r>
    <n v="56"/>
    <x v="26"/>
    <n v="30"/>
    <x v="44"/>
    <s v="Repair Walls Z8 TT803"/>
    <n v="9243520"/>
    <s v="5640-60-V00-0045"/>
    <s v="TAPE, JOINT, WALLBOARD, SELF-ADHESIVE, 50 MM X 90 METERS"/>
    <n v="52741"/>
    <x v="34"/>
    <d v="2024-01-29T00:00:00"/>
    <s v="CLOSE"/>
    <n v="3"/>
    <s v="EA"/>
    <n v="4"/>
    <n v="11.7"/>
    <n v="46.8"/>
    <s v="20724"/>
    <s v="CLOSE"/>
    <d v="2024-02-08T00:00:00"/>
    <d v="2024-02-05T00:00:00"/>
    <s v="KW1-14739"/>
    <s v="58"/>
    <d v="2024-02-08T00:00:00"/>
    <s v="APPR"/>
    <d v="2024-02-08T00:00:00"/>
    <s v="Reghuraman, Karthik -Vectrus -GSD -No Export"/>
    <x v="9"/>
    <d v="2024-02-15T00:00:00"/>
    <x v="0"/>
    <d v="2024-02-14T00:00:00"/>
    <s v="4.00"/>
    <m/>
    <x v="1"/>
    <x v="1"/>
    <x v="3"/>
    <x v="1"/>
    <x v="1"/>
  </r>
  <r>
    <n v="56"/>
    <x v="26"/>
    <n v="30"/>
    <x v="44"/>
    <s v="Repair Walls Z8 TT803"/>
    <n v="9243520"/>
    <s v="8010-60-V00-0141"/>
    <s v="PAINT, LATEX, SEMI MATT, BEIGE, 1 GL (3.6 L)"/>
    <n v="52747"/>
    <x v="34"/>
    <d v="2024-01-29T00:00:00"/>
    <s v="CLOSE"/>
    <n v="10"/>
    <s v="CN"/>
    <n v="43"/>
    <n v="55.4"/>
    <n v="2382.1999999999998"/>
    <s v="20775"/>
    <s v="CLOSE"/>
    <d v="2024-02-04T00:00:00"/>
    <d v="2024-02-04T00:00:00"/>
    <s v="KW1-14638"/>
    <s v="18"/>
    <d v="2024-02-04T00:00:00"/>
    <s v="APPR"/>
    <d v="2024-02-04T00:00:00"/>
    <s v="Visakh, Ajith - No Export"/>
    <x v="0"/>
    <d v="2024-02-20T00:00:00"/>
    <x v="0"/>
    <d v="2024-02-14T00:00:00"/>
    <s v="43.00"/>
    <m/>
    <x v="1"/>
    <x v="1"/>
    <x v="3"/>
    <x v="1"/>
    <x v="1"/>
  </r>
  <r>
    <n v="56"/>
    <x v="26"/>
    <n v="30"/>
    <x v="44"/>
    <s v="Repair Walls Z8 TT803"/>
    <n v="9243520"/>
    <s v="5640-60-V00-0051"/>
    <s v="JOINT COMPOUND, WALLBOARD, 28 KG"/>
    <n v="52746"/>
    <x v="34"/>
    <d v="2024-01-29T00:00:00"/>
    <s v="CLOSE"/>
    <n v="5"/>
    <s v="CN"/>
    <n v="4"/>
    <n v="37"/>
    <n v="148"/>
    <s v="20778"/>
    <s v="CLOSE"/>
    <d v="2024-02-04T00:00:00"/>
    <d v="2024-02-04T00:00:00"/>
    <s v="KW1-14642"/>
    <s v="8"/>
    <d v="2024-02-04T00:00:00"/>
    <s v="APPR"/>
    <d v="2024-02-04T00:00:00"/>
    <s v="Visakh, Ajith - No Export"/>
    <x v="4"/>
    <d v="2024-02-20T00:00:00"/>
    <x v="0"/>
    <d v="2024-02-07T00:00:00"/>
    <s v="4.00"/>
    <m/>
    <x v="1"/>
    <x v="1"/>
    <x v="3"/>
    <x v="1"/>
    <x v="1"/>
  </r>
  <r>
    <n v="56"/>
    <x v="26"/>
    <n v="30"/>
    <x v="44"/>
    <s v="Repair Walls Z8 TT803"/>
    <n v="9243520"/>
    <s v="8020-00-753-4911"/>
    <s v="TRAY, PAINT ROLLER, METAL, 1 QUART"/>
    <n v="52747"/>
    <x v="34"/>
    <d v="2024-01-29T00:00:00"/>
    <s v="CLOSE"/>
    <n v="1"/>
    <s v="EA"/>
    <n v="10"/>
    <n v="29"/>
    <n v="290"/>
    <s v="20775"/>
    <s v="CLOSE"/>
    <d v="2024-02-04T00:00:00"/>
    <d v="2024-02-04T00:00:00"/>
    <s v="KW1-14638"/>
    <s v="9"/>
    <d v="2024-02-04T00:00:00"/>
    <s v="APPR"/>
    <d v="2024-02-04T00:00:00"/>
    <s v="Visakh, Ajith - No Export"/>
    <x v="0"/>
    <d v="2024-02-20T00:00:00"/>
    <x v="0"/>
    <d v="2024-02-07T00:00:00"/>
    <s v="10.00"/>
    <m/>
    <x v="1"/>
    <x v="1"/>
    <x v="3"/>
    <x v="1"/>
    <x v="1"/>
  </r>
  <r>
    <n v="56"/>
    <x v="26"/>
    <n v="30"/>
    <x v="44"/>
    <s v="Repair Walls Z8 TT803"/>
    <n v="9243520"/>
    <s v="8020-00-682-6489"/>
    <s v="COVER, PAINT ROLLER, ACRYLIC, 0.375 X 7 INCHES"/>
    <n v="52747"/>
    <x v="34"/>
    <d v="2024-01-29T00:00:00"/>
    <s v="CLOSE"/>
    <n v="9"/>
    <s v="EA"/>
    <n v="10"/>
    <n v="14.2"/>
    <n v="142"/>
    <s v="20775"/>
    <s v="CLOSE"/>
    <d v="2024-02-04T00:00:00"/>
    <d v="2024-02-04T00:00:00"/>
    <s v="KW1-14638"/>
    <s v="17"/>
    <d v="2024-02-04T00:00:00"/>
    <s v="APPR"/>
    <d v="2024-02-04T00:00:00"/>
    <s v="Visakh, Ajith - No Export"/>
    <x v="0"/>
    <d v="2024-02-20T00:00:00"/>
    <x v="0"/>
    <d v="2024-02-07T00:00:00"/>
    <s v="10.00"/>
    <m/>
    <x v="1"/>
    <x v="1"/>
    <x v="3"/>
    <x v="1"/>
    <x v="1"/>
  </r>
  <r>
    <n v="56"/>
    <x v="26"/>
    <n v="30"/>
    <x v="44"/>
    <s v="Repair Walls Z8 TT803"/>
    <n v="9243520"/>
    <s v="8020-00-753-4914"/>
    <s v="ROLLER, PAINT, POLYESTER, 7 INCHES"/>
    <n v="52747"/>
    <x v="34"/>
    <d v="2024-01-29T00:00:00"/>
    <s v="CLOSE"/>
    <n v="8"/>
    <s v="EA"/>
    <n v="6"/>
    <n v="13.9"/>
    <n v="83.4"/>
    <s v="20775"/>
    <s v="CLOSE"/>
    <d v="2024-02-04T00:00:00"/>
    <d v="2024-02-04T00:00:00"/>
    <s v="KW1-14638"/>
    <s v="16"/>
    <d v="2024-02-04T00:00:00"/>
    <s v="APPR"/>
    <d v="2024-02-04T00:00:00"/>
    <s v="Visakh, Ajith - No Export"/>
    <x v="0"/>
    <d v="2024-02-20T00:00:00"/>
    <x v="0"/>
    <d v="2024-02-07T00:00:00"/>
    <s v="6.00"/>
    <m/>
    <x v="1"/>
    <x v="1"/>
    <x v="3"/>
    <x v="1"/>
    <x v="1"/>
  </r>
  <r>
    <n v="56"/>
    <x v="26"/>
    <n v="30"/>
    <x v="44"/>
    <s v="Repair Walls Z8 TT803"/>
    <n v="9243520"/>
    <s v="8020-01-421-6849"/>
    <s v="BRUSH, PAINT, CHISELED, 2 INCHES"/>
    <n v="52745"/>
    <x v="34"/>
    <d v="2024-01-29T00:00:00"/>
    <s v="CLOSE"/>
    <n v="2"/>
    <s v="EA"/>
    <n v="10"/>
    <n v="14.6"/>
    <n v="146"/>
    <s v="20708"/>
    <s v="CLOSE"/>
    <d v="2024-02-01T00:00:00"/>
    <d v="2024-02-01T00:00:00"/>
    <s v="KW1-14585"/>
    <s v="4"/>
    <d v="2024-02-01T00:00:00"/>
    <s v="APPR"/>
    <d v="2024-02-01T00:00:00"/>
    <s v="Visakh, Ajith - No Export"/>
    <x v="7"/>
    <d v="2024-03-01T00:00:00"/>
    <x v="0"/>
    <d v="2024-02-05T00:00:00"/>
    <s v="10.00"/>
    <m/>
    <x v="1"/>
    <x v="1"/>
    <x v="3"/>
    <x v="1"/>
    <x v="1"/>
  </r>
  <r>
    <n v="56"/>
    <x v="26"/>
    <n v="30"/>
    <x v="44"/>
    <s v="Repair Walls Z8 TT803"/>
    <n v="9243520"/>
    <s v="8010-00-286-7737"/>
    <s v="PAINT, ENAMEL, GLOSS, BROWN, 1 GL"/>
    <n v="52748"/>
    <x v="34"/>
    <d v="2024-01-29T00:00:00"/>
    <s v="CLOSE"/>
    <n v="3"/>
    <s v="CN"/>
    <n v="4"/>
    <n v="29.02"/>
    <n v="116.08"/>
    <s v="20726"/>
    <s v="CLOSE"/>
    <d v="2024-02-08T00:00:00"/>
    <d v="2024-02-05T00:00:00"/>
    <s v="KW1-14748"/>
    <s v="24"/>
    <d v="2024-02-08T00:00:00"/>
    <s v="APPR"/>
    <d v="2024-02-08T00:00:00"/>
    <s v="Reghuraman, Karthik -Vectrus -GSD -No Export"/>
    <x v="10"/>
    <d v="2024-02-22T00:00:00"/>
    <x v="0"/>
    <d v="2024-02-17T00:00:00"/>
    <s v="4.00"/>
    <m/>
    <x v="1"/>
    <x v="1"/>
    <x v="3"/>
    <x v="1"/>
    <x v="1"/>
  </r>
  <r>
    <n v="56"/>
    <x v="26"/>
    <n v="30"/>
    <x v="44"/>
    <s v="Repair Walls Z8 TT803"/>
    <n v="9243520"/>
    <s v="8010-00-242-2089"/>
    <s v="THINNER, PAINT PRODUCTS, 1 GALLON"/>
    <n v="52747"/>
    <x v="34"/>
    <d v="2024-01-29T00:00:00"/>
    <s v="CLOSE"/>
    <n v="7"/>
    <s v="GL"/>
    <n v="2"/>
    <n v="228.6"/>
    <n v="457.2"/>
    <s v="20775"/>
    <s v="CLOSE"/>
    <d v="2024-02-04T00:00:00"/>
    <d v="2024-02-04T00:00:00"/>
    <s v="KW1-14638"/>
    <s v="15"/>
    <d v="2024-02-04T00:00:00"/>
    <s v="APPR"/>
    <d v="2024-02-04T00:00:00"/>
    <s v="Visakh, Ajith - No Export"/>
    <x v="0"/>
    <d v="2024-02-20T00:00:00"/>
    <x v="0"/>
    <d v="2024-02-07T00:00:00"/>
    <s v="2.00"/>
    <m/>
    <x v="1"/>
    <x v="1"/>
    <x v="3"/>
    <x v="1"/>
    <x v="1"/>
  </r>
  <r>
    <n v="56"/>
    <x v="26"/>
    <n v="30"/>
    <x v="44"/>
    <s v="Repair Walls Z8 TT803"/>
    <n v="9243520"/>
    <s v="8010-60-V00-0146"/>
    <s v="PRIMER COATING, WOOD, WHITE, 5 GL"/>
    <n v="52744"/>
    <x v="34"/>
    <d v="2024-01-29T00:00:00"/>
    <s v="CLOSE"/>
    <n v="3"/>
    <s v="CN"/>
    <n v="1"/>
    <n v="120.27"/>
    <n v="120.27"/>
    <s v="20724"/>
    <s v="CLOSE"/>
    <d v="2024-02-08T00:00:00"/>
    <d v="2024-02-05T00:00:00"/>
    <s v="KW1-14739"/>
    <s v="62"/>
    <d v="2024-02-08T00:00:00"/>
    <s v="APPR"/>
    <d v="2024-02-08T00:00:00"/>
    <s v="Reghuraman, Karthik -Vectrus -GSD -No Export"/>
    <x v="9"/>
    <d v="2024-02-20T00:00:00"/>
    <x v="0"/>
    <d v="2024-02-17T00:00:00"/>
    <s v="1.00"/>
    <m/>
    <x v="1"/>
    <x v="1"/>
    <x v="3"/>
    <x v="1"/>
    <x v="1"/>
  </r>
  <r>
    <n v="56"/>
    <x v="26"/>
    <n v="30"/>
    <x v="44"/>
    <s v="Repair Walls Z8 TT803"/>
    <n v="9243520"/>
    <s v="6850-60-V00-0005"/>
    <s v="ADDITIVE, MILDEWCIDE, LIQUID, 50-GRAM"/>
    <n v="52740"/>
    <x v="34"/>
    <d v="2024-01-29T00:00:00"/>
    <s v="CLOSE"/>
    <n v="1"/>
    <s v="EA"/>
    <n v="43"/>
    <n v="32.18"/>
    <n v="1383.74"/>
    <s v="20708"/>
    <s v="CLOSE"/>
    <d v="2024-02-01T00:00:00"/>
    <d v="2024-02-01T00:00:00"/>
    <s v="KW1-14585"/>
    <s v="2"/>
    <d v="2024-02-01T00:00:00"/>
    <s v="APPR"/>
    <d v="2024-02-01T00:00:00"/>
    <s v="Visakh, Ajith - No Export"/>
    <x v="7"/>
    <d v="2024-03-01T00:00:00"/>
    <x v="0"/>
    <d v="2024-02-07T00:00:00"/>
    <s v="6.00"/>
    <m/>
    <x v="1"/>
    <x v="1"/>
    <x v="3"/>
    <x v="1"/>
    <x v="1"/>
  </r>
  <r>
    <n v="56"/>
    <x v="26"/>
    <n v="30"/>
    <x v="44"/>
    <s v="Repair Walls Z8 TT803"/>
    <n v="9243520"/>
    <s v="8415-01-492-0178"/>
    <s v="GLOVES, DISPOSABLE, NITRILE, LARGE, 9-1/2 X 0-1/250 INCHES"/>
    <n v="52742"/>
    <x v="34"/>
    <d v="2024-01-29T00:00:00"/>
    <s v="CLOSE"/>
    <n v="1"/>
    <s v="BX"/>
    <n v="1"/>
    <n v="16.5"/>
    <n v="16.5"/>
    <s v="20781"/>
    <s v="CLOSE"/>
    <d v="2024-02-04T00:00:00"/>
    <d v="2024-02-04T00:00:00"/>
    <s v="KW1-14652"/>
    <s v="2"/>
    <d v="2024-02-04T00:00:00"/>
    <s v="APPR"/>
    <d v="2024-02-04T00:00:00"/>
    <s v="Visakh, Ajith - No Export"/>
    <x v="11"/>
    <d v="2024-03-15T00:00:00"/>
    <x v="0"/>
    <d v="2024-02-10T00:00:00"/>
    <s v="1.00"/>
    <m/>
    <x v="1"/>
    <x v="1"/>
    <x v="3"/>
    <x v="1"/>
    <x v="1"/>
  </r>
  <r>
    <n v="56"/>
    <x v="26"/>
    <n v="30"/>
    <x v="44"/>
    <s v="Repair Walls Z8 TT803"/>
    <n v="9243520"/>
    <s v="8105-01-517-1363"/>
    <s v="BAG, PLASTIC, CLEAR, 24 X 24 INCHES, 10 GALLONS"/>
    <n v="52739"/>
    <x v="34"/>
    <d v="2024-01-29T00:00:00"/>
    <s v="CLOSE"/>
    <n v="1"/>
    <s v="BX"/>
    <n v="2"/>
    <n v="93.29"/>
    <n v="186.58"/>
    <s v="20703"/>
    <s v="CLOSE"/>
    <d v="2024-02-05T00:00:00"/>
    <d v="2024-02-03T00:00:00"/>
    <s v="KW1-14661"/>
    <s v="4"/>
    <d v="2024-02-05T00:00:00"/>
    <s v="APPR"/>
    <d v="2024-02-05T00:00:00"/>
    <s v="Santhumayor, Santhosh - Vectrus - No Export"/>
    <x v="8"/>
    <d v="2024-02-20T00:00:00"/>
    <x v="0"/>
    <d v="2024-02-11T00:00:00"/>
    <s v="2.00"/>
    <m/>
    <x v="1"/>
    <x v="1"/>
    <x v="3"/>
    <x v="1"/>
    <x v="1"/>
  </r>
  <r>
    <n v="56"/>
    <x v="26"/>
    <n v="30"/>
    <x v="44"/>
    <s v="Repair Walls Z8 TT803"/>
    <n v="9243520"/>
    <s v="8340-00-068-7908"/>
    <s v="DROP CLOTH, PAINTER'S, 9 FT X 12 FT"/>
    <n v="52738"/>
    <x v="34"/>
    <d v="2024-01-29T00:00:00"/>
    <s v="CLOSE"/>
    <n v="1"/>
    <s v="EA"/>
    <n v="5"/>
    <n v="28.28"/>
    <n v="141.4"/>
    <s v="20703"/>
    <s v="CLOSE"/>
    <d v="2024-02-05T00:00:00"/>
    <d v="2024-02-03T00:00:00"/>
    <s v="KW1-14661"/>
    <s v="1"/>
    <d v="2024-02-05T00:00:00"/>
    <s v="APPR"/>
    <d v="2024-02-05T00:00:00"/>
    <s v="Santhumayor, Santhosh - Vectrus - No Export"/>
    <x v="8"/>
    <d v="2024-02-20T00:00:00"/>
    <x v="0"/>
    <d v="2024-02-11T00:00:00"/>
    <s v="5.00"/>
    <m/>
    <x v="1"/>
    <x v="1"/>
    <x v="3"/>
    <x v="1"/>
    <x v="1"/>
  </r>
  <r>
    <n v="56"/>
    <x v="26"/>
    <n v="30"/>
    <x v="44"/>
    <s v="Repair Walls Z8 TT803"/>
    <n v="9243520"/>
    <s v="7510-00-266-6710"/>
    <s v="TAPE, PRESSURE SENSITIVE ADHESIVE, PAPER, TAN, 2 INCHES X 60 YARDS"/>
    <n v="52745"/>
    <x v="34"/>
    <d v="2024-01-29T00:00:00"/>
    <s v="CLOSE"/>
    <n v="1"/>
    <s v="EA"/>
    <n v="15"/>
    <n v="8"/>
    <n v="120"/>
    <s v="20708"/>
    <s v="CLOSE"/>
    <d v="2024-02-01T00:00:00"/>
    <d v="2024-02-01T00:00:00"/>
    <s v="KW1-14585"/>
    <s v="3"/>
    <d v="2024-02-01T00:00:00"/>
    <s v="APPR"/>
    <d v="2024-02-01T00:00:00"/>
    <s v="Visakh, Ajith - No Export"/>
    <x v="7"/>
    <d v="2024-03-01T00:00:00"/>
    <x v="0"/>
    <d v="2024-02-05T00:00:00"/>
    <s v="15.00"/>
    <m/>
    <x v="1"/>
    <x v="1"/>
    <x v="3"/>
    <x v="1"/>
    <x v="1"/>
  </r>
  <r>
    <n v="56"/>
    <x v="26"/>
    <n v="30"/>
    <x v="44"/>
    <s v="Repair Walls Z8 TT803"/>
    <n v="9243520"/>
    <s v="5305-60-V00-0157"/>
    <s v="SCREW, DRYWALL, BUGLE HEAD, PHILLIPS, COARSE THREAD, #7 X 1-3/8 INCHES 1000pc/box"/>
    <n v="52744"/>
    <x v="34"/>
    <d v="2024-01-29T00:00:00"/>
    <s v="CLOSE"/>
    <n v="2"/>
    <s v="BX"/>
    <n v="5"/>
    <n v="22.75"/>
    <n v="113.75"/>
    <s v="20724"/>
    <s v="CLOSE"/>
    <d v="2024-02-08T00:00:00"/>
    <d v="2024-02-05T00:00:00"/>
    <s v="KW1-14739"/>
    <s v="61"/>
    <d v="2024-02-08T00:00:00"/>
    <s v="APPR"/>
    <d v="2024-02-08T00:00:00"/>
    <s v="Reghuraman, Karthik -Vectrus -GSD -No Export"/>
    <x v="9"/>
    <d v="2024-02-15T00:00:00"/>
    <x v="0"/>
    <d v="2024-02-14T00:00:00"/>
    <s v="5.00"/>
    <m/>
    <x v="1"/>
    <x v="1"/>
    <x v="3"/>
    <x v="1"/>
    <x v="1"/>
  </r>
  <r>
    <n v="56"/>
    <x v="26"/>
    <n v="30"/>
    <x v="44"/>
    <s v="Repair Walls Z8 TT803"/>
    <n v="9243520"/>
    <s v="5350-60-V00-0010"/>
    <s v="PAPER, ABRASIVE (SANDPAPER), 80 GRIT, 9 X 11 INCHES"/>
    <n v="52746"/>
    <x v="34"/>
    <d v="2024-01-29T00:00:00"/>
    <s v="CLOSE"/>
    <n v="4"/>
    <s v="PK"/>
    <n v="5"/>
    <n v="23"/>
    <n v="115"/>
    <s v="20778"/>
    <s v="CLOSE"/>
    <d v="2024-02-04T00:00:00"/>
    <d v="2024-02-04T00:00:00"/>
    <s v="KW1-14642"/>
    <s v="7"/>
    <d v="2024-02-04T00:00:00"/>
    <s v="APPR"/>
    <d v="2024-02-04T00:00:00"/>
    <s v="Visakh, Ajith - No Export"/>
    <x v="4"/>
    <d v="2024-02-20T00:00:00"/>
    <x v="0"/>
    <d v="2024-02-07T00:00:00"/>
    <s v="5.00"/>
    <m/>
    <x v="1"/>
    <x v="1"/>
    <x v="3"/>
    <x v="1"/>
    <x v="1"/>
  </r>
  <r>
    <n v="56"/>
    <x v="26"/>
    <n v="30"/>
    <x v="44"/>
    <s v="Repair Walls Z8 TT803"/>
    <n v="9243520"/>
    <s v="5350-60-V00-0011"/>
    <s v="PAPER, ABRASIVE (SANDPAPER), 220 GRIT, 9 X 11 INCHES"/>
    <n v="52746"/>
    <x v="34"/>
    <d v="2024-01-29T00:00:00"/>
    <s v="CLOSE"/>
    <n v="3"/>
    <s v="SH"/>
    <n v="30"/>
    <n v="3.2"/>
    <n v="96"/>
    <s v="20778"/>
    <s v="CLOSE"/>
    <d v="2024-02-04T00:00:00"/>
    <d v="2024-02-04T00:00:00"/>
    <s v="KW1-14642"/>
    <s v="6"/>
    <d v="2024-02-04T00:00:00"/>
    <s v="APPR"/>
    <d v="2024-02-04T00:00:00"/>
    <s v="Visakh, Ajith - No Export"/>
    <x v="4"/>
    <d v="2024-02-20T00:00:00"/>
    <x v="0"/>
    <d v="2024-02-07T00:00:00"/>
    <s v="30.00"/>
    <m/>
    <x v="1"/>
    <x v="1"/>
    <x v="3"/>
    <x v="1"/>
    <x v="1"/>
  </r>
  <r>
    <n v="56"/>
    <x v="26"/>
    <n v="30"/>
    <x v="44"/>
    <s v="Repair Walls Z8 TT803"/>
    <n v="9243520"/>
    <s v="8010-60-V00-0241"/>
    <s v="PRIMER COATING, PAINT, LATEX, INTERIOR, WATERBASED, WHITE, 16 LITERS"/>
    <n v="52743"/>
    <x v="34"/>
    <d v="2024-01-29T00:00:00"/>
    <s v="CLOSE"/>
    <n v="2"/>
    <s v="PA"/>
    <n v="1"/>
    <n v="55.1"/>
    <n v="55.1"/>
    <s v="20726"/>
    <s v="CLOSE"/>
    <d v="2024-02-08T00:00:00"/>
    <d v="2024-02-05T00:00:00"/>
    <s v="KW1-14748"/>
    <s v="21"/>
    <d v="2024-02-08T00:00:00"/>
    <s v="APPR"/>
    <d v="2024-02-08T00:00:00"/>
    <s v="Reghuraman, Karthik -Vectrus -GSD -No Export"/>
    <x v="10"/>
    <d v="2024-02-18T00:00:00"/>
    <x v="0"/>
    <d v="2024-02-19T00:00:00"/>
    <s v="1.00"/>
    <m/>
    <x v="1"/>
    <x v="1"/>
    <x v="3"/>
    <x v="1"/>
    <x v="1"/>
  </r>
  <r>
    <n v="56"/>
    <x v="26"/>
    <n v="30"/>
    <x v="44"/>
    <s v="Repair Walls Z8 TT803"/>
    <n v="9243520"/>
    <s v="8030-60-V00-0055"/>
    <s v="SEALING COMPOUND, SILICONE, WHITE, 10.1 OZ"/>
    <n v="52747"/>
    <x v="34"/>
    <d v="2024-01-29T00:00:00"/>
    <s v="CLOSE"/>
    <n v="6"/>
    <s v="BX"/>
    <n v="4"/>
    <n v="142"/>
    <n v="568"/>
    <s v="20775"/>
    <s v="CLOSE"/>
    <d v="2024-02-04T00:00:00"/>
    <d v="2024-02-04T00:00:00"/>
    <s v="KW1-14638"/>
    <s v="14"/>
    <d v="2024-02-04T00:00:00"/>
    <s v="APPR"/>
    <d v="2024-02-04T00:00:00"/>
    <s v="Visakh, Ajith - No Export"/>
    <x v="0"/>
    <d v="2024-02-20T00:00:00"/>
    <x v="0"/>
    <d v="2024-02-07T00:00:00"/>
    <s v="4.00"/>
    <m/>
    <x v="1"/>
    <x v="1"/>
    <x v="3"/>
    <x v="1"/>
    <x v="1"/>
  </r>
  <r>
    <n v="56"/>
    <x v="26"/>
    <n v="30"/>
    <x v="44"/>
    <s v="Repair Walls Z8 TT803"/>
    <n v="9243520"/>
    <s v="8010-60-V00-0028"/>
    <s v="PAINT, ENAMEL, GLOSS, DESERT SAND, 3.6 LITER"/>
    <n v="52747"/>
    <x v="34"/>
    <d v="2024-01-29T00:00:00"/>
    <s v="CLOSE"/>
    <n v="5"/>
    <s v="GAL"/>
    <n v="1"/>
    <n v="39.6"/>
    <n v="39.6"/>
    <s v="20775"/>
    <s v="CLOSE"/>
    <d v="2024-02-04T00:00:00"/>
    <d v="2024-02-04T00:00:00"/>
    <s v="KW1-14638"/>
    <s v="13"/>
    <d v="2024-02-04T00:00:00"/>
    <s v="APPR"/>
    <d v="2024-02-04T00:00:00"/>
    <s v="Visakh, Ajith - No Export"/>
    <x v="0"/>
    <d v="2024-02-20T00:00:00"/>
    <x v="0"/>
    <d v="2024-02-10T00:00:00"/>
    <s v="1.00"/>
    <m/>
    <x v="1"/>
    <x v="1"/>
    <x v="3"/>
    <x v="1"/>
    <x v="1"/>
  </r>
  <r>
    <n v="56"/>
    <x v="26"/>
    <n v="30"/>
    <x v="44"/>
    <s v="Repair Walls Z8 TT803"/>
    <n v="9243520"/>
    <s v="8030-60-V00-0052"/>
    <s v="PUTTY, ALL PURPOSE, LIGHT GRAY, 3.43 KG"/>
    <n v="52747"/>
    <x v="34"/>
    <d v="2024-01-29T00:00:00"/>
    <s v="CLOSE"/>
    <n v="4"/>
    <s v="CAN"/>
    <n v="2"/>
    <n v="124"/>
    <n v="248"/>
    <s v="20775"/>
    <s v="CLOSE"/>
    <d v="2024-02-04T00:00:00"/>
    <d v="2024-02-04T00:00:00"/>
    <s v="KW1-14638"/>
    <s v="12"/>
    <d v="2024-02-04T00:00:00"/>
    <s v="APPR"/>
    <d v="2024-02-04T00:00:00"/>
    <s v="Visakh, Ajith - No Export"/>
    <x v="0"/>
    <d v="2024-02-20T00:00:00"/>
    <x v="0"/>
    <d v="2024-02-11T00:00:00"/>
    <s v="2.00"/>
    <m/>
    <x v="1"/>
    <x v="1"/>
    <x v="3"/>
    <x v="1"/>
    <x v="1"/>
  </r>
  <r>
    <n v="56"/>
    <x v="26"/>
    <n v="30"/>
    <x v="44"/>
    <s v="Repair Walls Z8 TT803"/>
    <n v="9243520"/>
    <s v="5130-60-V00-0125"/>
    <s v="DISK, ABRASIVE, SANDING, HOOK AND LOOP, 220 GRIT, 8 HOLE, 5 INCHES-DUSTLESS HOOK AND LOOP SANDING DISC"/>
    <n v="52744"/>
    <x v="34"/>
    <d v="2024-01-29T00:00:00"/>
    <s v="CLOSE"/>
    <n v="1"/>
    <s v="PG"/>
    <n v="2"/>
    <n v="44.86"/>
    <n v="89.72"/>
    <s v="20724"/>
    <s v="CLOSE"/>
    <d v="2024-02-08T00:00:00"/>
    <d v="2024-02-05T00:00:00"/>
    <s v="KW1-14739"/>
    <s v="60"/>
    <d v="2024-02-08T00:00:00"/>
    <s v="APPR"/>
    <d v="2024-02-08T00:00:00"/>
    <s v="Reghuraman, Karthik -Vectrus -GSD -No Export"/>
    <x v="9"/>
    <d v="2024-02-15T00:00:00"/>
    <x v="0"/>
    <d v="2024-02-14T00:00:00"/>
    <s v="2.00"/>
    <m/>
    <x v="1"/>
    <x v="1"/>
    <x v="3"/>
    <x v="1"/>
    <x v="1"/>
  </r>
  <r>
    <n v="56"/>
    <x v="26"/>
    <n v="30"/>
    <x v="44"/>
    <s v="Repair Walls Z8 TT803"/>
    <n v="9243520"/>
    <s v="5120-60-V00-0283"/>
    <s v="ROLLER, HAND (BRAYER), SOFT RUBBER, BROWN, 2 INCHES"/>
    <n v="52748"/>
    <x v="34"/>
    <d v="2024-01-29T00:00:00"/>
    <s v="CLOSE"/>
    <n v="2"/>
    <s v="EA"/>
    <n v="2"/>
    <n v="44.55"/>
    <n v="89.1"/>
    <s v="20726"/>
    <s v="CLOSE"/>
    <d v="2024-02-08T00:00:00"/>
    <d v="2024-02-05T00:00:00"/>
    <s v="KW1-14748"/>
    <s v="23"/>
    <d v="2024-02-08T00:00:00"/>
    <s v="APPR"/>
    <d v="2024-02-08T00:00:00"/>
    <s v="Reghuraman, Karthik -Vectrus -GSD -No Export"/>
    <x v="10"/>
    <d v="2024-03-21T00:00:00"/>
    <x v="0"/>
    <d v="2024-03-06T00:00:00"/>
    <s v="2.00"/>
    <m/>
    <x v="1"/>
    <x v="1"/>
    <x v="3"/>
    <x v="1"/>
    <x v="1"/>
  </r>
  <r>
    <n v="56"/>
    <x v="26"/>
    <n v="30"/>
    <x v="44"/>
    <s v="Repair Walls Z8 TT803"/>
    <n v="9243520"/>
    <s v="9540-60-V00-0001"/>
    <s v="STUD, STRUCTURAL, DRYWALL, FRAMING, GALVANIZED STEEL, 20 GUAGE, 4 X 1-1/4 INCHES"/>
    <n v="52748"/>
    <x v="34"/>
    <d v="2024-01-29T00:00:00"/>
    <s v="CLOSE"/>
    <n v="1"/>
    <s v="EA"/>
    <n v="10"/>
    <n v="14.19"/>
    <n v="141.9"/>
    <s v="20726"/>
    <s v="CLOSE"/>
    <d v="2024-02-08T00:00:00"/>
    <d v="2024-02-05T00:00:00"/>
    <s v="KW1-14748"/>
    <s v="22"/>
    <d v="2024-02-08T00:00:00"/>
    <s v="APPR"/>
    <d v="2024-02-08T00:00:00"/>
    <s v="Reghuraman, Karthik -Vectrus -GSD -No Export"/>
    <x v="10"/>
    <d v="2024-03-21T00:00:00"/>
    <x v="0"/>
    <d v="2024-02-17T00:00:00"/>
    <s v="10.00"/>
    <m/>
    <x v="1"/>
    <x v="1"/>
    <x v="3"/>
    <x v="1"/>
    <x v="1"/>
  </r>
  <r>
    <n v="56"/>
    <x v="26"/>
    <n v="30"/>
    <x v="44"/>
    <s v="Repair Walls Z8 TT803"/>
    <n v="9243520"/>
    <s v="5305-05-V00-0025"/>
    <s v="SCREW, PHILLIPS, TRUSS HEAD, STAINLESS STEEL, 10 X 3/4 INCHES 100pc / bx"/>
    <n v="52743"/>
    <x v="34"/>
    <d v="2024-01-29T00:00:00"/>
    <s v="CLOSE"/>
    <n v="1"/>
    <s v="BX"/>
    <n v="4"/>
    <n v="13"/>
    <n v="52"/>
    <s v="20726"/>
    <s v="CLOSE"/>
    <d v="2024-02-08T00:00:00"/>
    <d v="2024-02-05T00:00:00"/>
    <s v="KW1-14748"/>
    <s v="20"/>
    <d v="2024-02-08T00:00:00"/>
    <s v="APPR"/>
    <d v="2024-02-08T00:00:00"/>
    <s v="Reghuraman, Karthik -Vectrus -GSD -No Export"/>
    <x v="10"/>
    <d v="2024-02-15T00:00:00"/>
    <x v="0"/>
    <d v="2024-02-14T00:00:00"/>
    <s v="4.00"/>
    <m/>
    <x v="1"/>
    <x v="1"/>
    <x v="3"/>
    <x v="1"/>
    <x v="1"/>
  </r>
  <r>
    <n v="56"/>
    <x v="26"/>
    <n v="30"/>
    <x v="44"/>
    <s v="Repair Walls Z8 TT803"/>
    <n v="9243520"/>
    <s v="5130-60-V00-0122"/>
    <s v="CUTTING WHEEL, METAL, ALUMINUM OXIDE, 4X0.05X5/8 INCHES"/>
    <n v="52741"/>
    <x v="34"/>
    <d v="2024-01-29T00:00:00"/>
    <s v="CLOSE"/>
    <n v="2"/>
    <s v="EA"/>
    <n v="4"/>
    <n v="19.5"/>
    <n v="78"/>
    <s v="20724"/>
    <s v="CLOSE"/>
    <d v="2024-02-08T00:00:00"/>
    <d v="2024-02-05T00:00:00"/>
    <s v="KW1-14739"/>
    <s v="57"/>
    <d v="2024-02-08T00:00:00"/>
    <s v="APPR"/>
    <d v="2024-02-08T00:00:00"/>
    <s v="Reghuraman, Karthik -Vectrus -GSD -No Export"/>
    <x v="9"/>
    <d v="2024-03-21T00:00:00"/>
    <x v="0"/>
    <d v="2024-02-14T00:00:00"/>
    <s v="4.00"/>
    <m/>
    <x v="1"/>
    <x v="1"/>
    <x v="3"/>
    <x v="1"/>
    <x v="1"/>
  </r>
  <r>
    <n v="56"/>
    <x v="26"/>
    <n v="30"/>
    <x v="44"/>
    <s v="Repair Walls Z8 TT803"/>
    <n v="9243520"/>
    <s v="5110-60-V00-0028"/>
    <s v="CHISEL SET, WOOD, STEEL, 9 PIECES"/>
    <n v="52741"/>
    <x v="34"/>
    <d v="2024-01-29T00:00:00"/>
    <s v="CLOSE"/>
    <n v="1"/>
    <s v="set"/>
    <n v="1"/>
    <n v="196.65"/>
    <n v="196.65"/>
    <s v="20724"/>
    <s v="CLOSE"/>
    <d v="2024-02-08T00:00:00"/>
    <d v="2024-02-05T00:00:00"/>
    <s v="KW1-14739"/>
    <s v="56"/>
    <d v="2024-02-08T00:00:00"/>
    <s v="APPR"/>
    <d v="2024-02-08T00:00:00"/>
    <s v="Reghuraman, Karthik -Vectrus -GSD -No Export"/>
    <x v="9"/>
    <d v="2024-02-15T00:00:00"/>
    <x v="0"/>
    <d v="2024-02-14T00:00:00"/>
    <s v="1.00"/>
    <m/>
    <x v="1"/>
    <x v="1"/>
    <x v="3"/>
    <x v="1"/>
    <x v="1"/>
  </r>
  <r>
    <n v="56"/>
    <x v="26"/>
    <n v="30"/>
    <x v="44"/>
    <s v="Repair Walls Z8 TT803"/>
    <n v="9243520"/>
    <s v="8030-01-075-1156"/>
    <s v="CAULKING COMPOUND, CARTRIDGE, WHITE, 10 OZ"/>
    <n v="52782"/>
    <x v="34"/>
    <d v="2024-01-29T00:00:00"/>
    <s v="CLOSE"/>
    <n v="1"/>
    <s v="EA"/>
    <n v="24"/>
    <n v="14.85"/>
    <n v="356.4"/>
    <s v="20703"/>
    <s v="CLOSE"/>
    <d v="2024-02-05T00:00:00"/>
    <d v="2024-02-03T00:00:00"/>
    <s v="KW1-14661"/>
    <s v="5"/>
    <d v="2024-02-05T00:00:00"/>
    <s v="APPR"/>
    <d v="2024-02-05T00:00:00"/>
    <s v="Santhumayor, Santhosh - Vectrus - No Export"/>
    <x v="8"/>
    <d v="2024-03-11T00:00:00"/>
    <x v="0"/>
    <d v="2024-02-24T00:00:00"/>
    <s v="24.00"/>
    <m/>
    <x v="1"/>
    <x v="1"/>
    <x v="3"/>
    <x v="1"/>
    <x v="1"/>
  </r>
  <r>
    <n v="56"/>
    <x v="26"/>
    <n v="30"/>
    <x v="44"/>
    <s v="Repair Walls Z8 TT803"/>
    <n v="9243520"/>
    <s v="5110-01-273-5951"/>
    <s v="SAW, JAB, 6 INCHES"/>
    <n v="52746"/>
    <x v="34"/>
    <d v="2024-01-29T00:00:00"/>
    <s v="CLOSE"/>
    <n v="2"/>
    <s v="ea"/>
    <n v="2"/>
    <n v="35.1"/>
    <n v="70.2"/>
    <s v="20778"/>
    <s v="CLOSE"/>
    <d v="2024-02-04T00:00:00"/>
    <d v="2024-02-04T00:00:00"/>
    <s v="KW1-14641"/>
    <s v="4"/>
    <d v="2024-02-04T00:00:00"/>
    <s v="APPR"/>
    <d v="2024-02-04T00:00:00"/>
    <s v="Visakh, Ajith - No Export"/>
    <x v="7"/>
    <d v="2024-04-04T00:00:00"/>
    <x v="0"/>
    <d v="2024-02-07T00:00:00"/>
    <s v="2.00"/>
    <m/>
    <x v="1"/>
    <x v="1"/>
    <x v="3"/>
    <x v="1"/>
    <x v="1"/>
  </r>
  <r>
    <n v="56"/>
    <x v="26"/>
    <n v="30"/>
    <x v="44"/>
    <s v="Repair Walls Z8 TT803"/>
    <n v="9243520"/>
    <s v="8020-01-317-2800"/>
    <s v="ROLLER, PAINT, 3 INCHES"/>
    <n v="52747"/>
    <x v="34"/>
    <d v="2024-01-29T00:00:00"/>
    <s v="CLOSE"/>
    <n v="3"/>
    <s v="EA"/>
    <n v="4"/>
    <n v="12.4"/>
    <n v="49.6"/>
    <s v="20775"/>
    <s v="CLOSE"/>
    <d v="2024-02-04T00:00:00"/>
    <d v="2024-02-04T00:00:00"/>
    <s v="KW1-14638"/>
    <s v="11"/>
    <d v="2024-02-04T00:00:00"/>
    <s v="APPR"/>
    <d v="2024-02-04T00:00:00"/>
    <s v="Visakh, Ajith - No Export"/>
    <x v="0"/>
    <d v="2024-02-20T00:00:00"/>
    <x v="0"/>
    <d v="2024-02-07T00:00:00"/>
    <s v="4.00"/>
    <m/>
    <x v="1"/>
    <x v="1"/>
    <x v="3"/>
    <x v="1"/>
    <x v="1"/>
  </r>
  <r>
    <n v="56"/>
    <x v="26"/>
    <n v="30"/>
    <x v="44"/>
    <s v="Repair Walls Z8 TT803"/>
    <n v="9243520"/>
    <s v="8020-01-317-2854"/>
    <s v="COVER, PAINT ROLLER, POLYESTER FIBER, 3 INCHES"/>
    <n v="52747"/>
    <x v="34"/>
    <d v="2024-01-29T00:00:00"/>
    <s v="CLOSE"/>
    <n v="2"/>
    <s v="EA"/>
    <n v="8"/>
    <n v="14.2"/>
    <n v="113.6"/>
    <s v="20775"/>
    <s v="CLOSE"/>
    <d v="2024-02-04T00:00:00"/>
    <d v="2024-02-04T00:00:00"/>
    <s v="KW1-14638"/>
    <s v="10"/>
    <d v="2024-02-04T00:00:00"/>
    <s v="APPR"/>
    <d v="2024-02-04T00:00:00"/>
    <s v="Visakh, Ajith - No Export"/>
    <x v="0"/>
    <d v="2024-02-20T00:00:00"/>
    <x v="0"/>
    <d v="2024-02-07T00:00:00"/>
    <s v="8.00"/>
    <m/>
    <x v="1"/>
    <x v="1"/>
    <x v="3"/>
    <x v="1"/>
    <x v="1"/>
  </r>
  <r>
    <n v="56"/>
    <x v="26"/>
    <n v="30"/>
    <x v="44"/>
    <s v="Repair Walls Z8 TT803"/>
    <n v="9243520"/>
    <s v="5120-60-V00-0295"/>
    <s v="DISPENSER, SEALANT (CAULKING GUN), CAST STEEL, 12.8 OZ"/>
    <n v="52746"/>
    <x v="34"/>
    <d v="2024-01-29T00:00:00"/>
    <s v="CLOSE"/>
    <n v="1"/>
    <s v="EA"/>
    <n v="2"/>
    <n v="164"/>
    <n v="328"/>
    <s v="20778"/>
    <s v="CLOSE"/>
    <d v="2024-02-04T00:00:00"/>
    <d v="2024-02-04T00:00:00"/>
    <s v="KW1-14642"/>
    <s v="5"/>
    <d v="2024-02-04T00:00:00"/>
    <s v="APPR"/>
    <d v="2024-02-04T00:00:00"/>
    <s v="Visakh, Ajith - No Export"/>
    <x v="4"/>
    <d v="2024-02-20T00:00:00"/>
    <x v="0"/>
    <d v="2024-02-07T00:00:00"/>
    <s v="2.00"/>
    <m/>
    <x v="1"/>
    <x v="1"/>
    <x v="3"/>
    <x v="1"/>
    <x v="1"/>
  </r>
  <r>
    <n v="57"/>
    <x v="11"/>
    <n v="170"/>
    <x v="22"/>
    <s v="BUH-Z1-00-TRLR108-B"/>
    <n v="8570569"/>
    <s v="5975-60-V00-0083"/>
    <s v="CONDUIT, NONMETALLIC, HEAVY GAUGE, UPVC, WHITE, 20 MM X 3M"/>
    <n v="52781"/>
    <x v="33"/>
    <d v="2024-01-29T00:00:00"/>
    <s v="CLOSE"/>
    <n v="4"/>
    <s v="EA"/>
    <n v="2"/>
    <n v="9.9"/>
    <n v="19.8"/>
    <s v="20775"/>
    <s v="CLOSE"/>
    <d v="2024-02-04T00:00:00"/>
    <d v="2024-02-04T00:00:00"/>
    <s v="KW1-14638"/>
    <s v="23"/>
    <d v="2024-02-04T00:00:00"/>
    <s v="APPR"/>
    <d v="2024-02-04T00:00:00"/>
    <s v="Visakh, Ajith - No Export"/>
    <x v="0"/>
    <d v="2024-02-20T00:00:00"/>
    <x v="0"/>
    <d v="2024-02-12T00:00:00"/>
    <s v="2.00"/>
    <m/>
    <x v="1"/>
    <x v="1"/>
    <x v="2"/>
    <x v="0"/>
    <x v="1"/>
  </r>
  <r>
    <n v="57"/>
    <x v="11"/>
    <n v="170"/>
    <x v="22"/>
    <s v="BUH-Z1-00-TRLR108-B"/>
    <n v="8570569"/>
    <s v="5975-60-V00-0276"/>
    <s v="JUNCTION BOX, THREE WAY, RIGID PVC, WHITE, 20 MM"/>
    <n v="52777"/>
    <x v="33"/>
    <d v="2024-01-29T00:00:00"/>
    <s v="CLOSE"/>
    <n v="2"/>
    <s v="EA"/>
    <n v="2"/>
    <n v="9.9"/>
    <n v="19.8"/>
    <s v="20789"/>
    <s v="CLOSE"/>
    <d v="2024-02-05T00:00:00"/>
    <d v="2024-02-05T00:00:00"/>
    <s v="KW1-14665"/>
    <s v="3"/>
    <d v="2024-02-05T00:00:00"/>
    <s v="APPR"/>
    <d v="2024-02-05T00:00:00"/>
    <s v="Visakh, Ajith - No Export"/>
    <x v="0"/>
    <d v="2024-03-30T00:00:00"/>
    <x v="0"/>
    <d v="2024-02-11T00:00:00"/>
    <s v="2.00"/>
    <m/>
    <x v="1"/>
    <x v="1"/>
    <x v="2"/>
    <x v="0"/>
    <x v="1"/>
  </r>
  <r>
    <n v="57"/>
    <x v="11"/>
    <n v="170"/>
    <x v="22"/>
    <s v="BUH-Z1-00-TRLR108-B"/>
    <n v="8570569"/>
    <s v="6210-60-V00-0114"/>
    <s v="LIGHT UNIT, EMERGENCY, (EXIT SIGN), WHITE, 230/240V, 8W"/>
    <n v="52781"/>
    <x v="33"/>
    <d v="2024-01-29T00:00:00"/>
    <s v="CLOSE"/>
    <n v="3"/>
    <s v="EA"/>
    <n v="2"/>
    <n v="146.47"/>
    <n v="292.94"/>
    <s v="20775"/>
    <s v="CLOSE"/>
    <d v="2024-02-04T00:00:00"/>
    <d v="2024-02-04T00:00:00"/>
    <s v="KW1-14638"/>
    <s v="22"/>
    <d v="2024-02-04T00:00:00"/>
    <s v="APPR"/>
    <d v="2024-02-04T00:00:00"/>
    <s v="Visakh, Ajith - No Export"/>
    <x v="0"/>
    <d v="2024-02-20T00:00:00"/>
    <x v="0"/>
    <d v="2024-02-07T00:00:00"/>
    <s v="2.00"/>
    <m/>
    <x v="1"/>
    <x v="1"/>
    <x v="2"/>
    <x v="0"/>
    <x v="1"/>
  </r>
  <r>
    <n v="57"/>
    <x v="11"/>
    <n v="170"/>
    <x v="22"/>
    <s v="BUH-Z1-00-TRLR108-B"/>
    <n v="8570569"/>
    <s v="6145-60-V00-0145"/>
    <s v="CABLE, POWER, ELECTRICAL, WHITE, 3 CORES, 1.5MM ²"/>
    <n v="52779"/>
    <x v="33"/>
    <d v="2024-01-29T00:00:00"/>
    <s v="CLOSE"/>
    <n v="1"/>
    <s v="RO"/>
    <n v="1"/>
    <n v="145.19999999999999"/>
    <n v="145.19999999999999"/>
    <s v="20779"/>
    <s v="CLOSE"/>
    <d v="2024-02-04T00:00:00"/>
    <d v="2024-02-04T00:00:00"/>
    <s v="KW1-14645"/>
    <s v="3"/>
    <d v="2024-02-04T00:00:00"/>
    <s v="APPR"/>
    <d v="2024-02-04T00:00:00"/>
    <s v="Visakh, Ajith - No Export"/>
    <x v="0"/>
    <d v="2024-02-15T00:00:00"/>
    <x v="0"/>
    <d v="2024-02-07T00:00:00"/>
    <s v="1.00"/>
    <m/>
    <x v="1"/>
    <x v="1"/>
    <x v="2"/>
    <x v="0"/>
    <x v="1"/>
  </r>
  <r>
    <n v="57"/>
    <x v="11"/>
    <n v="170"/>
    <x v="22"/>
    <s v="BUH-Z1-00-TRLR108-B"/>
    <n v="8570569"/>
    <s v="5975-60-V00-0269"/>
    <s v="COVER, JUNCTION BOX, CIRCULAR, PLASTIC, WHITE, 20 MM"/>
    <n v="52776"/>
    <x v="33"/>
    <d v="2024-01-29T00:00:00"/>
    <s v="CLOSE"/>
    <n v="1"/>
    <s v="EA"/>
    <n v="4"/>
    <n v="5.77"/>
    <n v="23.08"/>
    <s v="20724"/>
    <s v="CLOSE"/>
    <d v="2024-02-08T00:00:00"/>
    <d v="2024-02-05T00:00:00"/>
    <s v="KW1-14739"/>
    <s v="68"/>
    <d v="2024-02-08T00:00:00"/>
    <s v="APPR"/>
    <d v="2024-02-08T00:00:00"/>
    <s v="Reghuraman, Karthik -Vectrus -GSD -No Export"/>
    <x v="9"/>
    <d v="2024-02-15T00:00:00"/>
    <x v="0"/>
    <d v="2024-02-14T00:00:00"/>
    <s v="4.00"/>
    <m/>
    <x v="1"/>
    <x v="1"/>
    <x v="2"/>
    <x v="0"/>
    <x v="1"/>
  </r>
  <r>
    <n v="57"/>
    <x v="11"/>
    <n v="170"/>
    <x v="22"/>
    <s v="BUH-Z1-00-TRLR108-B"/>
    <n v="8570569"/>
    <s v="5975-60-V00-0573"/>
    <s v="TEE, ELECTRICAL CONDUIT, INSPECTION, PVC, WHITE, 20 MM"/>
    <n v="52777"/>
    <x v="33"/>
    <d v="2024-01-29T00:00:00"/>
    <s v="CLOSE"/>
    <n v="1"/>
    <s v="EA"/>
    <n v="4"/>
    <n v="11.55"/>
    <n v="46.2"/>
    <s v="20789"/>
    <s v="CLOSE"/>
    <d v="2024-02-05T00:00:00"/>
    <d v="2024-02-05T00:00:00"/>
    <s v="KW1-14666"/>
    <s v="6"/>
    <d v="2024-02-05T00:00:00"/>
    <s v="APPR"/>
    <d v="2024-02-05T00:00:00"/>
    <s v="Visakh, Ajith - No Export"/>
    <x v="4"/>
    <d v="2024-02-26T00:00:00"/>
    <x v="0"/>
    <d v="2024-02-10T00:00:00"/>
    <s v="4.00"/>
    <m/>
    <x v="1"/>
    <x v="1"/>
    <x v="2"/>
    <x v="0"/>
    <x v="1"/>
  </r>
  <r>
    <n v="57"/>
    <x v="11"/>
    <n v="170"/>
    <x v="22"/>
    <s v="BUH-Z1-00-TRLR108-B"/>
    <n v="8570569"/>
    <s v="4730-60-V00-0045"/>
    <s v=".ADAPTER, ELECTRICAL CONDUIT, w/BUSH, FEMALE, PVC, WHITE, 20 MM"/>
    <n v="52780"/>
    <x v="33"/>
    <d v="2024-01-29T00:00:00"/>
    <s v="CLOSE"/>
    <n v="2"/>
    <s v="EA"/>
    <n v="4"/>
    <n v="6.2"/>
    <n v="24.8"/>
    <s v="20789"/>
    <s v="CLOSE"/>
    <d v="2024-02-05T00:00:00"/>
    <d v="2024-02-05T00:00:00"/>
    <s v="KW1-14666"/>
    <s v="7"/>
    <d v="2024-02-05T00:00:00"/>
    <s v="APPR"/>
    <d v="2024-02-05T00:00:00"/>
    <s v="Visakh, Ajith - No Export"/>
    <x v="4"/>
    <d v="2024-02-26T00:00:00"/>
    <x v="0"/>
    <d v="2024-02-10T00:00:00"/>
    <s v="4.00"/>
    <m/>
    <x v="1"/>
    <x v="1"/>
    <x v="2"/>
    <x v="0"/>
    <x v="1"/>
  </r>
  <r>
    <n v="57"/>
    <x v="11"/>
    <n v="170"/>
    <x v="22"/>
    <s v="BUH-Z1-00-TRLR108-B"/>
    <n v="8570569"/>
    <s v="5975-60-V00-0377"/>
    <s v="CLAMP, ELECTRICAL, CONDUIT, PVC, WHITE, 20 MM"/>
    <n v="52780"/>
    <x v="33"/>
    <d v="2024-01-29T00:00:00"/>
    <s v="CLOSE"/>
    <n v="1"/>
    <s v="EA"/>
    <n v="10"/>
    <n v="3.63"/>
    <n v="36.299999999999997"/>
    <s v="20789"/>
    <s v="CLOSE"/>
    <d v="2024-02-05T00:00:00"/>
    <d v="2024-02-05T00:00:00"/>
    <s v="KW1-14665"/>
    <s v="4"/>
    <d v="2024-02-05T00:00:00"/>
    <s v="APPR"/>
    <d v="2024-02-05T00:00:00"/>
    <s v="Visakh, Ajith - No Export"/>
    <x v="0"/>
    <d v="2024-03-30T00:00:00"/>
    <x v="0"/>
    <d v="2024-02-11T00:00:00"/>
    <s v="10.00"/>
    <m/>
    <x v="1"/>
    <x v="1"/>
    <x v="2"/>
    <x v="0"/>
    <x v="1"/>
  </r>
  <r>
    <n v="57"/>
    <x v="11"/>
    <n v="170"/>
    <x v="22"/>
    <s v="BUH-Z1-00-TRLR108-B"/>
    <n v="8570569"/>
    <s v="5975-60-V00-0372"/>
    <s v="COUPLING, ELECTRICAL CONDUIT, PVC, WHITE, 20 MM"/>
    <n v="52781"/>
    <x v="33"/>
    <d v="2024-01-29T00:00:00"/>
    <s v="CLOSE"/>
    <n v="2"/>
    <s v="EA"/>
    <n v="6"/>
    <n v="4.54"/>
    <n v="27.24"/>
    <s v="20775"/>
    <s v="CLOSE"/>
    <d v="2024-02-04T00:00:00"/>
    <d v="2024-02-04T00:00:00"/>
    <s v="KW1-14638"/>
    <s v="21"/>
    <d v="2024-02-04T00:00:00"/>
    <s v="APPR"/>
    <d v="2024-02-04T00:00:00"/>
    <s v="Visakh, Ajith - No Export"/>
    <x v="0"/>
    <d v="2024-02-20T00:00:00"/>
    <x v="0"/>
    <d v="2024-02-07T00:00:00"/>
    <s v="6.00"/>
    <m/>
    <x v="1"/>
    <x v="1"/>
    <x v="2"/>
    <x v="0"/>
    <x v="1"/>
  </r>
  <r>
    <n v="57"/>
    <x v="11"/>
    <n v="170"/>
    <x v="22"/>
    <s v="BUH-Z1-00-TRLR108-B"/>
    <n v="8570569"/>
    <s v="5975-60-V00-0503"/>
    <s v="UNION, ELECTRICAL CONDUIT, POLYAMIDE, LONG THREAD, 6-12 MM"/>
    <n v="52781"/>
    <x v="33"/>
    <d v="2024-01-29T00:00:00"/>
    <s v="CLOSE"/>
    <n v="1"/>
    <s v="EA"/>
    <n v="1"/>
    <n v="3.5"/>
    <n v="3.5"/>
    <s v="20775"/>
    <s v="CLOSE"/>
    <d v="2024-02-04T00:00:00"/>
    <d v="2024-02-04T00:00:00"/>
    <s v="KW1-14638"/>
    <s v="20"/>
    <d v="2024-02-04T00:00:00"/>
    <s v="APPR"/>
    <d v="2024-02-04T00:00:00"/>
    <s v="Visakh, Ajith - No Export"/>
    <x v="0"/>
    <d v="2024-02-20T00:00:00"/>
    <x v="0"/>
    <d v="2024-02-07T00:00:00"/>
    <s v="1.00"/>
    <m/>
    <x v="1"/>
    <x v="1"/>
    <x v="2"/>
    <x v="0"/>
    <x v="1"/>
  </r>
  <r>
    <n v="57"/>
    <x v="11"/>
    <n v="180"/>
    <x v="22"/>
    <s v="BUH-Z1-00-TRLR108-B"/>
    <n v="8570569"/>
    <s v="5975-60-V00-0503"/>
    <s v="UNION, ELECTRICAL CONDUIT, POLYAMIDE, LONG THREAD, 6-12 MM"/>
    <n v="52783"/>
    <x v="33"/>
    <d v="2024-01-29T00:00:00"/>
    <s v="CLOSE"/>
    <n v="1"/>
    <s v="EA"/>
    <n v="5"/>
    <n v="3.5"/>
    <n v="17.5"/>
    <s v="20779"/>
    <s v="CLOSE"/>
    <d v="2024-02-04T00:00:00"/>
    <d v="2024-02-04T00:00:00"/>
    <s v="KW1-14645"/>
    <s v="4"/>
    <d v="2024-02-04T00:00:00"/>
    <s v="APPR"/>
    <d v="2024-02-04T00:00:00"/>
    <s v="Visakh, Ajith - No Export"/>
    <x v="0"/>
    <d v="2024-02-15T00:00:00"/>
    <x v="0"/>
    <d v="2024-02-07T00:00:00"/>
    <s v="5.00"/>
    <m/>
    <x v="1"/>
    <x v="1"/>
    <x v="2"/>
    <x v="0"/>
    <x v="1"/>
  </r>
  <r>
    <n v="57"/>
    <x v="11"/>
    <n v="170"/>
    <x v="22"/>
    <s v="BUH-Z1-00-TRLR108-B"/>
    <n v="8570569"/>
    <s v="5305-60-V00-0178"/>
    <s v="SCREW, PHILLIPS, FLAT HEAD, STAINLESS STEEL, #8 X 3/4 INCHES"/>
    <n v="52778"/>
    <x v="33"/>
    <d v="2024-01-29T00:00:00"/>
    <s v="CLOSE"/>
    <n v="1"/>
    <s v="BX"/>
    <n v="1"/>
    <n v="12.68"/>
    <n v="12.68"/>
    <s v="20780"/>
    <s v="CLOSE"/>
    <d v="2024-02-04T00:00:00"/>
    <d v="2024-02-04T00:00:00"/>
    <s v="KW1-14649"/>
    <s v="3"/>
    <d v="2024-02-04T00:00:00"/>
    <s v="APPR"/>
    <d v="2024-02-04T00:00:00"/>
    <s v="Visakh, Ajith - No Export"/>
    <x v="4"/>
    <d v="2024-02-15T00:00:00"/>
    <x v="0"/>
    <d v="2024-02-10T00:00:00"/>
    <s v="1.00"/>
    <m/>
    <x v="1"/>
    <x v="1"/>
    <x v="2"/>
    <x v="0"/>
    <x v="1"/>
  </r>
  <r>
    <n v="58"/>
    <x v="27"/>
    <n v="30"/>
    <x v="45"/>
    <s v="Installation of Flood Lights and Ceiling Lights"/>
    <n v="9333709"/>
    <s v="6210-60-V00-0099"/>
    <s v="FIXTURE, LIGHTING, LED, FLOOD, 5000K, 50/60HZ, 90W"/>
    <n v="52943"/>
    <x v="31"/>
    <d v="2024-01-31T00:00:00"/>
    <s v="CLOSE"/>
    <n v="10"/>
    <s v="EA"/>
    <n v="2"/>
    <n v="656.37"/>
    <n v="1312.74"/>
    <s v="20742"/>
    <s v="CLOSE"/>
    <d v="2024-02-03T00:00:00"/>
    <s v=""/>
    <s v="KW1-14614"/>
    <s v="30"/>
    <d v="2024-02-03T00:00:00"/>
    <s v="APPR"/>
    <d v="2024-02-03T00:00:00"/>
    <s v="Santhumayor, Santhosh - Vectrus - No Export"/>
    <x v="0"/>
    <d v="2024-02-20T00:00:00"/>
    <x v="0"/>
    <d v="2024-02-06T00:00:00"/>
    <s v="2.00"/>
    <m/>
    <x v="1"/>
    <x v="1"/>
    <x v="3"/>
    <x v="1"/>
    <x v="1"/>
  </r>
  <r>
    <n v="58"/>
    <x v="27"/>
    <n v="30"/>
    <x v="45"/>
    <s v="Installation of Flood Lights and Ceiling Lights"/>
    <n v="9333709"/>
    <s v="6210-60-V00-0095"/>
    <s v="FIXTURE, LIGHTING, w/ EMERGENCY BATTERY, LED, RETROFIT, PURE WHITE, 200-240V, 40W"/>
    <n v="52943"/>
    <x v="31"/>
    <d v="2024-01-31T00:00:00"/>
    <s v="CLOSE"/>
    <n v="9"/>
    <s v="EA"/>
    <n v="2"/>
    <n v="260.02"/>
    <n v="520.04"/>
    <s v="20742"/>
    <s v="CLOSE"/>
    <d v="2024-02-03T00:00:00"/>
    <s v=""/>
    <s v="KW1-14614"/>
    <s v="29"/>
    <d v="2024-02-03T00:00:00"/>
    <s v="APPR"/>
    <d v="2024-02-03T00:00:00"/>
    <s v="Santhumayor, Santhosh - Vectrus - No Export"/>
    <x v="0"/>
    <d v="2024-02-20T00:00:00"/>
    <x v="0"/>
    <d v="2024-02-06T00:00:00"/>
    <s v="2.00"/>
    <m/>
    <x v="1"/>
    <x v="1"/>
    <x v="3"/>
    <x v="1"/>
    <x v="1"/>
  </r>
  <r>
    <n v="58"/>
    <x v="27"/>
    <n v="30"/>
    <x v="45"/>
    <s v="Installation of Flood Lights and Ceiling Lights"/>
    <n v="9333709"/>
    <s v="5975-60-V00-0475"/>
    <s v="JUNCTION BOX, IRON, 4 X 4 INCHES"/>
    <n v="52940"/>
    <x v="31"/>
    <d v="2024-01-31T00:00:00"/>
    <s v="CLOSE"/>
    <n v="2"/>
    <s v="EA"/>
    <n v="5"/>
    <n v="27.06"/>
    <n v="135.30000000000001"/>
    <s v="20793"/>
    <s v="CLOSE"/>
    <d v="2024-02-05T00:00:00"/>
    <d v="2024-02-05T00:00:00"/>
    <s v="KW1-14670"/>
    <s v="16"/>
    <d v="2024-02-05T00:00:00"/>
    <s v="APPR"/>
    <d v="2024-02-05T00:00:00"/>
    <s v="Visakh, Ajith - No Export"/>
    <x v="0"/>
    <d v="2024-02-19T00:00:00"/>
    <x v="0"/>
    <d v="2024-02-10T00:00:00"/>
    <s v="5.00"/>
    <m/>
    <x v="1"/>
    <x v="1"/>
    <x v="3"/>
    <x v="1"/>
    <x v="1"/>
  </r>
  <r>
    <n v="58"/>
    <x v="27"/>
    <n v="30"/>
    <x v="45"/>
    <s v="Installation of Flood Lights and Ceiling Lights"/>
    <n v="9333709"/>
    <s v="5935-60-V00-0168"/>
    <s v="CONNECTOR, WIRE, ROUND, YELLOW"/>
    <n v="52943"/>
    <x v="31"/>
    <d v="2024-01-31T00:00:00"/>
    <s v="CLOSE"/>
    <n v="8"/>
    <s v="PK"/>
    <n v="2"/>
    <n v="28.9"/>
    <n v="57.8"/>
    <s v="20742"/>
    <s v="CLOSE"/>
    <d v="2024-02-03T00:00:00"/>
    <s v=""/>
    <s v="KW1-14614"/>
    <s v="28"/>
    <d v="2024-02-03T00:00:00"/>
    <s v="APPR"/>
    <d v="2024-02-03T00:00:00"/>
    <s v="Santhumayor, Santhosh - Vectrus - No Export"/>
    <x v="0"/>
    <d v="2024-02-20T00:00:00"/>
    <x v="0"/>
    <d v="2024-02-06T00:00:00"/>
    <s v="2.00"/>
    <m/>
    <x v="1"/>
    <x v="1"/>
    <x v="3"/>
    <x v="1"/>
    <x v="1"/>
  </r>
  <r>
    <n v="58"/>
    <x v="27"/>
    <n v="30"/>
    <x v="45"/>
    <s v="Installation of Flood Lights and Ceiling Lights"/>
    <n v="9333709"/>
    <s v="5975-60-V00-0461"/>
    <s v="CLAMP, ELECTRICAL, CONDUIT, ONE HOLE, GALVANIZED STEEL, ½ INCH"/>
    <n v="52941"/>
    <x v="31"/>
    <d v="2024-01-31T00:00:00"/>
    <s v="CLOSE"/>
    <n v="2"/>
    <s v="EA"/>
    <n v="50"/>
    <n v="1.58"/>
    <n v="79"/>
    <s v="20803"/>
    <s v="CLOSE"/>
    <d v="2024-02-05T00:00:00"/>
    <d v="2024-02-05T00:00:00"/>
    <s v="KW1-14685"/>
    <s v="6"/>
    <d v="2024-02-05T00:00:00"/>
    <s v="APPR"/>
    <d v="2024-02-05T00:00:00"/>
    <s v="Visakh, Ajith - No Export"/>
    <x v="4"/>
    <d v="2024-02-26T00:00:00"/>
    <x v="0"/>
    <d v="2024-02-11T00:00:00"/>
    <s v="50.00"/>
    <m/>
    <x v="1"/>
    <x v="1"/>
    <x v="3"/>
    <x v="1"/>
    <x v="1"/>
  </r>
  <r>
    <n v="58"/>
    <x v="27"/>
    <n v="30"/>
    <x v="45"/>
    <s v="Installation of Flood Lights and Ceiling Lights"/>
    <n v="9333709"/>
    <s v="5975-60-V00-0066"/>
    <s v="CONDUIT, METAL, RIGID, GALVANIZED STEEL, 1/2 INCH X 10 FEET"/>
    <n v="52943"/>
    <x v="31"/>
    <d v="2024-01-31T00:00:00"/>
    <s v="CLOSE"/>
    <n v="7"/>
    <s v="EA"/>
    <n v="15"/>
    <n v="265"/>
    <n v="3975"/>
    <s v="20742"/>
    <s v="CLOSE"/>
    <d v="2024-02-03T00:00:00"/>
    <s v=""/>
    <s v="KW1-14614"/>
    <s v="27"/>
    <d v="2024-02-03T00:00:00"/>
    <s v="APPR"/>
    <d v="2024-02-03T00:00:00"/>
    <s v="Santhumayor, Santhosh - Vectrus - No Export"/>
    <x v="0"/>
    <d v="2024-02-20T00:00:00"/>
    <x v="0"/>
    <d v="2024-02-06T00:00:00"/>
    <s v="15.00"/>
    <m/>
    <x v="1"/>
    <x v="1"/>
    <x v="3"/>
    <x v="1"/>
    <x v="1"/>
  </r>
  <r>
    <n v="58"/>
    <x v="27"/>
    <n v="30"/>
    <x v="45"/>
    <s v="Installation of Flood Lights and Ceiling Lights"/>
    <n v="9333709"/>
    <s v="5975-60-V00-0529"/>
    <s v="CONDUIT, FLEXIBLE, CORRUGATED, GALVANIZED, 3/4 INCH"/>
    <n v="52943"/>
    <x v="31"/>
    <d v="2024-01-31T00:00:00"/>
    <s v="CLOSE"/>
    <n v="6"/>
    <s v="BX"/>
    <n v="1"/>
    <n v="92.02"/>
    <n v="92.02"/>
    <s v="20742"/>
    <s v="CLOSE"/>
    <d v="2024-02-03T00:00:00"/>
    <s v=""/>
    <s v="KW1-14614"/>
    <s v="26"/>
    <d v="2024-02-03T00:00:00"/>
    <s v="APPR"/>
    <d v="2024-02-03T00:00:00"/>
    <s v="Santhumayor, Santhosh - Vectrus - No Export"/>
    <x v="0"/>
    <d v="2024-02-20T00:00:00"/>
    <x v="0"/>
    <d v="2024-02-06T00:00:00"/>
    <s v="1.00"/>
    <m/>
    <x v="1"/>
    <x v="1"/>
    <x v="3"/>
    <x v="1"/>
    <x v="1"/>
  </r>
  <r>
    <n v="58"/>
    <x v="27"/>
    <n v="30"/>
    <x v="45"/>
    <s v="Installation of Flood Lights and Ceiling Lights"/>
    <n v="9333709"/>
    <s v="5975-60-V00-0335"/>
    <s v="STRAP, TIE DOWN, ELECTRICAL, COMPON (CABLE TIE), BLACK, 50 LBS, 4.6 MM X 11.02 INCHES"/>
    <n v="52943"/>
    <x v="31"/>
    <d v="2024-01-31T00:00:00"/>
    <s v="CLOSE"/>
    <n v="5"/>
    <s v="PK"/>
    <n v="1"/>
    <n v="15"/>
    <n v="15"/>
    <s v="20742"/>
    <s v="CLOSE"/>
    <d v="2024-02-03T00:00:00"/>
    <s v=""/>
    <s v="KW1-14614"/>
    <s v="25"/>
    <d v="2024-02-03T00:00:00"/>
    <s v="APPR"/>
    <d v="2024-02-03T00:00:00"/>
    <s v="Santhumayor, Santhosh - Vectrus - No Export"/>
    <x v="0"/>
    <d v="2024-02-20T00:00:00"/>
    <x v="0"/>
    <d v="2024-02-06T00:00:00"/>
    <s v="1.00"/>
    <m/>
    <x v="1"/>
    <x v="1"/>
    <x v="3"/>
    <x v="1"/>
    <x v="1"/>
  </r>
  <r>
    <n v="58"/>
    <x v="27"/>
    <n v="30"/>
    <x v="45"/>
    <s v="Installation of Flood Lights and Ceiling Lights"/>
    <n v="9333709"/>
    <s v="5970-60-V00-0043"/>
    <s v="TAPE, INSULATION, ELECTRICAL, SUPER 33 +,VINYL, BLACK, 3/4&quot; X 66'"/>
    <n v="52940"/>
    <x v="31"/>
    <d v="2024-01-31T00:00:00"/>
    <s v="CLOSE"/>
    <n v="1"/>
    <s v="EA"/>
    <n v="1"/>
    <n v="14.19"/>
    <n v="14.19"/>
    <s v="20793"/>
    <s v="CLOSE"/>
    <d v="2024-02-05T00:00:00"/>
    <d v="2024-02-05T00:00:00"/>
    <s v="KW1-14670"/>
    <s v="15"/>
    <d v="2024-02-05T00:00:00"/>
    <s v="APPR"/>
    <d v="2024-02-05T00:00:00"/>
    <s v="Visakh, Ajith - No Export"/>
    <x v="0"/>
    <d v="2024-02-19T00:00:00"/>
    <x v="0"/>
    <d v="2024-02-10T00:00:00"/>
    <s v="1.00"/>
    <m/>
    <x v="1"/>
    <x v="1"/>
    <x v="3"/>
    <x v="1"/>
    <x v="1"/>
  </r>
  <r>
    <n v="58"/>
    <x v="27"/>
    <n v="30"/>
    <x v="45"/>
    <s v="Installation of Flood Lights and Ceiling Lights"/>
    <n v="9333709"/>
    <s v="4730-60-V00-0979"/>
    <s v="ADAPTOR, W/LOCK NUT AND SCREW, MALE, BRASS, 3/4 INCH"/>
    <n v="52942"/>
    <x v="31"/>
    <d v="2024-01-31T00:00:00"/>
    <s v="CLOSE"/>
    <n v="2"/>
    <s v="EA"/>
    <n v="50"/>
    <n v="4.3"/>
    <n v="215"/>
    <s v="20803"/>
    <s v="CLOSE"/>
    <d v="2024-02-05T00:00:00"/>
    <d v="2024-02-05T00:00:00"/>
    <s v="KW1-14685"/>
    <s v="8"/>
    <d v="2024-02-05T00:00:00"/>
    <s v="APPR"/>
    <d v="2024-02-05T00:00:00"/>
    <s v="Visakh, Ajith - No Export"/>
    <x v="4"/>
    <d v="2024-02-26T00:00:00"/>
    <x v="0"/>
    <d v="2024-02-11T00:00:00"/>
    <s v="50.00"/>
    <m/>
    <x v="1"/>
    <x v="1"/>
    <x v="3"/>
    <x v="1"/>
    <x v="1"/>
  </r>
  <r>
    <n v="58"/>
    <x v="27"/>
    <n v="30"/>
    <x v="45"/>
    <s v="Installation of Flood Lights and Ceiling Lights"/>
    <n v="9333709"/>
    <s v="5975-60-V00-0043"/>
    <s v="COUPLING, ELECTRICAL, CONDUIT, COMBINATION, EMT TO FMC, DIE CAST ZINC, 1/2 INCH"/>
    <n v="52944"/>
    <x v="31"/>
    <d v="2024-01-31T00:00:00"/>
    <s v="CLOSE"/>
    <n v="4"/>
    <s v="EA"/>
    <n v="10"/>
    <n v="9.24"/>
    <n v="92.4"/>
    <s v="20787"/>
    <s v="CLOSE"/>
    <d v="2024-02-05T00:00:00"/>
    <d v="2024-02-03T00:00:00"/>
    <s v="KW1-14660"/>
    <s v="4"/>
    <d v="2024-02-05T00:00:00"/>
    <s v="APPR"/>
    <d v="2024-02-05T00:00:00"/>
    <s v="Santhumayor, Santhosh - Vectrus - No Export"/>
    <x v="8"/>
    <d v="2024-02-20T00:00:00"/>
    <x v="0"/>
    <d v="2024-02-11T00:00:00"/>
    <s v="10.00"/>
    <m/>
    <x v="1"/>
    <x v="1"/>
    <x v="3"/>
    <x v="1"/>
    <x v="1"/>
  </r>
  <r>
    <n v="58"/>
    <x v="27"/>
    <n v="30"/>
    <x v="45"/>
    <s v="Installation of Flood Lights and Ceiling Lights"/>
    <n v="9333709"/>
    <s v="5975-60-V00-0487"/>
    <s v="COUPLING, ELECTRICAL CONDUIT, w/ SCREW, Â½ INCH"/>
    <n v="52943"/>
    <x v="31"/>
    <d v="2024-01-31T00:00:00"/>
    <s v="CLOSE"/>
    <n v="4"/>
    <s v="EA"/>
    <n v="15"/>
    <n v="5"/>
    <n v="75"/>
    <s v="20771"/>
    <s v="CLOSE"/>
    <d v="2024-02-04T00:00:00"/>
    <s v=""/>
    <s v="KW1-14634"/>
    <s v="5"/>
    <d v="2024-02-04T00:00:00"/>
    <s v="APPR"/>
    <d v="2024-02-04T00:00:00"/>
    <s v="Santhumayor, Santhosh - Vectrus - No Export"/>
    <x v="0"/>
    <d v="2024-02-18T00:00:00"/>
    <x v="0"/>
    <d v="2024-02-10T00:00:00"/>
    <s v="15.00"/>
    <m/>
    <x v="1"/>
    <x v="1"/>
    <x v="3"/>
    <x v="1"/>
    <x v="1"/>
  </r>
  <r>
    <n v="58"/>
    <x v="27"/>
    <n v="30"/>
    <x v="45"/>
    <s v="Installation of Flood Lights and Ceiling Lights"/>
    <n v="9333709"/>
    <s v="6145-60-V00-0158"/>
    <s v="WIRE, ELECTRICAL, RED, 1 CORE, 2.5 MM²"/>
    <n v="52943"/>
    <x v="31"/>
    <d v="2024-01-31T00:00:00"/>
    <s v="CLOSE"/>
    <n v="3"/>
    <s v="RO"/>
    <n v="1"/>
    <n v="57"/>
    <n v="57"/>
    <s v="20742"/>
    <s v="CLOSE"/>
    <d v="2024-02-03T00:00:00"/>
    <s v=""/>
    <s v="KW1-14614"/>
    <s v="20"/>
    <d v="2024-02-03T00:00:00"/>
    <s v="APPR"/>
    <d v="2024-02-03T00:00:00"/>
    <s v="Santhumayor, Santhosh - Vectrus - No Export"/>
    <x v="0"/>
    <d v="2024-02-20T00:00:00"/>
    <x v="0"/>
    <d v="2024-02-06T00:00:00"/>
    <s v="1.00"/>
    <m/>
    <x v="1"/>
    <x v="1"/>
    <x v="3"/>
    <x v="1"/>
    <x v="1"/>
  </r>
  <r>
    <n v="58"/>
    <x v="27"/>
    <n v="30"/>
    <x v="45"/>
    <s v="Installation of Flood Lights and Ceiling Lights"/>
    <n v="9333709"/>
    <s v="6145-60-V00-0151"/>
    <s v="WIRE, ELECTRICAL, BLACK 1 CORE, 2.5 MM²"/>
    <n v="52943"/>
    <x v="31"/>
    <d v="2024-01-31T00:00:00"/>
    <s v="CLOSE"/>
    <n v="2"/>
    <s v="RO"/>
    <n v="1"/>
    <n v="64.92"/>
    <n v="64.92"/>
    <s v="20742"/>
    <s v="CLOSE"/>
    <d v="2024-02-03T00:00:00"/>
    <s v=""/>
    <s v="KW1-14614"/>
    <s v="19"/>
    <d v="2024-02-03T00:00:00"/>
    <s v="APPR"/>
    <d v="2024-02-03T00:00:00"/>
    <s v="Santhumayor, Santhosh - Vectrus - No Export"/>
    <x v="0"/>
    <d v="2024-02-20T00:00:00"/>
    <x v="0"/>
    <d v="2024-02-06T00:00:00"/>
    <s v="1.00"/>
    <m/>
    <x v="1"/>
    <x v="1"/>
    <x v="3"/>
    <x v="1"/>
    <x v="1"/>
  </r>
  <r>
    <n v="58"/>
    <x v="27"/>
    <n v="30"/>
    <x v="45"/>
    <s v="Installation of Flood Lights and Ceiling Lights"/>
    <n v="9333709"/>
    <s v="6145-60-V00-0007"/>
    <s v="WIRE, ELECTRICAL, YELLOW &amp; GREEN, 1 CORE, 2.5 MM²"/>
    <n v="52942"/>
    <x v="31"/>
    <d v="2024-01-31T00:00:00"/>
    <s v="CLOSE"/>
    <n v="1"/>
    <s v="RO"/>
    <n v="1"/>
    <n v="65.010000000000005"/>
    <n v="65.010000000000005"/>
    <s v="20803"/>
    <s v="CLOSE"/>
    <d v="2024-02-05T00:00:00"/>
    <d v="2024-02-05T00:00:00"/>
    <s v="KW1-14685"/>
    <s v="7"/>
    <d v="2024-02-05T00:00:00"/>
    <s v="APPR"/>
    <d v="2024-02-05T00:00:00"/>
    <s v="Visakh, Ajith - No Export"/>
    <x v="4"/>
    <d v="2024-02-26T00:00:00"/>
    <x v="0"/>
    <d v="2024-02-11T00:00:00"/>
    <s v="1.00"/>
    <m/>
    <x v="1"/>
    <x v="1"/>
    <x v="3"/>
    <x v="1"/>
    <x v="1"/>
  </r>
  <r>
    <n v="58"/>
    <x v="27"/>
    <n v="30"/>
    <x v="45"/>
    <s v="Installation of Flood Lights and Ceiling Lights"/>
    <n v="9333709"/>
    <s v="5305-60-V00-0001"/>
    <s v="SCREW, PHILLIPS, HEX HEAD, STEEL, #10-16 X 1 INCH"/>
    <n v="52941"/>
    <x v="31"/>
    <d v="2024-01-31T00:00:00"/>
    <s v="CLOSE"/>
    <n v="1"/>
    <s v="BX"/>
    <n v="1"/>
    <n v="19.14"/>
    <n v="19.14"/>
    <s v="20803"/>
    <s v="CLOSE"/>
    <d v="2024-02-05T00:00:00"/>
    <d v="2024-02-05T00:00:00"/>
    <s v="KW1-14685"/>
    <s v="5"/>
    <d v="2024-02-05T00:00:00"/>
    <s v="APPR"/>
    <d v="2024-02-05T00:00:00"/>
    <s v="Visakh, Ajith - No Export"/>
    <x v="4"/>
    <d v="2024-02-26T00:00:00"/>
    <x v="0"/>
    <d v="2024-02-11T00:00:00"/>
    <s v="1.00"/>
    <m/>
    <x v="1"/>
    <x v="1"/>
    <x v="3"/>
    <x v="1"/>
    <x v="1"/>
  </r>
  <r>
    <n v="58"/>
    <x v="27"/>
    <n v="30"/>
    <x v="45"/>
    <s v="Installation of Flood Lights and Ceiling Lights"/>
    <n v="9333709"/>
    <s v="6110-60-V00-0166"/>
    <s v="SENSOR, PHOTOCELL CONTROL, 15A, 50/60 HZ"/>
    <n v="52943"/>
    <x v="31"/>
    <d v="2024-01-31T00:00:00"/>
    <s v="CLOSE"/>
    <n v="1"/>
    <s v="EA"/>
    <n v="1"/>
    <n v="74.8"/>
    <n v="74.8"/>
    <s v="20742"/>
    <s v="CLOSE"/>
    <d v="2024-02-03T00:00:00"/>
    <s v=""/>
    <s v="KW1-14614"/>
    <s v="18"/>
    <d v="2024-02-03T00:00:00"/>
    <s v="APPR"/>
    <d v="2024-02-03T00:00:00"/>
    <s v="Santhumayor, Santhosh - Vectrus - No Export"/>
    <x v="0"/>
    <d v="2024-02-20T00:00:00"/>
    <x v="0"/>
    <d v="2024-02-06T00:00:00"/>
    <s v="1.00"/>
    <m/>
    <x v="1"/>
    <x v="1"/>
    <x v="3"/>
    <x v="1"/>
    <x v="1"/>
  </r>
  <r>
    <n v="58"/>
    <x v="27"/>
    <n v="30"/>
    <x v="45"/>
    <s v="Installation of Flood Lights and Ceiling Lights"/>
    <n v="9333709"/>
    <s v="5925-60-V00-0128"/>
    <s v="CIRCUIT BREAKER, MCB, 1 POLE, 240/415V, 10A"/>
    <n v="52944"/>
    <x v="31"/>
    <d v="2024-01-31T00:00:00"/>
    <s v="CLOSE"/>
    <n v="3"/>
    <s v="EA"/>
    <n v="1"/>
    <n v="16"/>
    <n v="16"/>
    <s v="20742"/>
    <s v="CLOSE"/>
    <d v="2024-02-03T00:00:00"/>
    <s v=""/>
    <s v="KW1-14614"/>
    <s v="21"/>
    <d v="2024-02-03T00:00:00"/>
    <s v="APPR"/>
    <d v="2024-02-03T00:00:00"/>
    <s v="Santhumayor, Santhosh - Vectrus - No Export"/>
    <x v="0"/>
    <d v="2024-03-10T00:00:00"/>
    <x v="0"/>
    <d v="2024-02-11T00:00:00"/>
    <s v="1.00"/>
    <m/>
    <x v="1"/>
    <x v="1"/>
    <x v="3"/>
    <x v="1"/>
    <x v="1"/>
  </r>
  <r>
    <n v="58"/>
    <x v="27"/>
    <n v="30"/>
    <x v="45"/>
    <s v="Installation of Flood Lights and Ceiling Lights"/>
    <n v="9333709"/>
    <s v="5110-60-V00-0022"/>
    <s v="CUTTER, TUBE, STEEL, 1/4 TO 7/8 X 4-1/2 INCHES"/>
    <n v="52944"/>
    <x v="31"/>
    <d v="2024-01-31T00:00:00"/>
    <s v="CLOSE"/>
    <n v="2"/>
    <s v="EA"/>
    <n v="2"/>
    <n v="22.63"/>
    <n v="45.26"/>
    <s v="20787"/>
    <s v="CLOSE"/>
    <d v="2024-02-05T00:00:00"/>
    <d v="2024-02-03T00:00:00"/>
    <s v="KW1-14660"/>
    <s v="3"/>
    <d v="2024-02-05T00:00:00"/>
    <s v="APPR"/>
    <d v="2024-02-05T00:00:00"/>
    <s v="Santhumayor, Santhosh - Vectrus - No Export"/>
    <x v="8"/>
    <d v="2024-03-11T00:00:00"/>
    <x v="0"/>
    <d v="2024-02-12T00:00:00"/>
    <s v="2.00"/>
    <m/>
    <x v="1"/>
    <x v="1"/>
    <x v="3"/>
    <x v="1"/>
    <x v="1"/>
  </r>
  <r>
    <n v="58"/>
    <x v="27"/>
    <n v="30"/>
    <x v="45"/>
    <s v="Installation of Flood Lights and Ceiling Lights"/>
    <n v="9333709"/>
    <s v="5110-60-V00-0045"/>
    <s v="CUTTER, WIRE, HAND, SHEAR CUT, STEEL, BLACK VINYL COVERED, 7 INCHES"/>
    <n v="52944"/>
    <x v="31"/>
    <d v="2024-01-31T00:00:00"/>
    <s v="CLOSE"/>
    <n v="1"/>
    <s v="EA"/>
    <n v="2"/>
    <n v="36.299999999999997"/>
    <n v="72.599999999999994"/>
    <s v="20787"/>
    <s v="CLOSE"/>
    <d v="2024-02-05T00:00:00"/>
    <d v="2024-02-03T00:00:00"/>
    <s v="KW1-14660"/>
    <s v="2"/>
    <d v="2024-02-05T00:00:00"/>
    <s v="APPR"/>
    <d v="2024-02-05T00:00:00"/>
    <s v="Santhumayor, Santhosh - Vectrus - No Export"/>
    <x v="8"/>
    <d v="2024-03-11T00:00:00"/>
    <x v="0"/>
    <d v="2024-02-19T00:00:00"/>
    <s v="2.00"/>
    <m/>
    <x v="1"/>
    <x v="1"/>
    <x v="3"/>
    <x v="1"/>
    <x v="1"/>
  </r>
  <r>
    <n v="59"/>
    <x v="28"/>
    <n v="30"/>
    <x v="46"/>
    <s v="T-2028 New Cipher Lock"/>
    <n v="9522604"/>
    <s v="5340-60-V00-0172"/>
    <s v="LOCK SET, RIM, PUSHBUTTON, RHR, 5 INCHES"/>
    <n v="53597"/>
    <x v="35"/>
    <d v="2024-02-10T00:00:00"/>
    <s v="CLOSE"/>
    <n v="2"/>
    <s v="EA"/>
    <n v="1"/>
    <n v="656.4"/>
    <n v="656.4"/>
    <s v="21091"/>
    <s v="CLOSE"/>
    <d v="2024-02-15T00:00:00"/>
    <s v=""/>
    <s v="KW1-14886"/>
    <s v="47"/>
    <d v="2024-02-15T00:00:00"/>
    <s v="APPR"/>
    <d v="2024-02-15T00:00:00"/>
    <s v="Santhumayor, Santhosh - Vectrus - No Export"/>
    <x v="4"/>
    <d v="2024-02-29T00:00:00"/>
    <x v="0"/>
    <d v="2024-02-19T00:00:00"/>
    <s v="1.00"/>
    <m/>
    <x v="1"/>
    <x v="1"/>
    <x v="1"/>
    <x v="1"/>
    <x v="1"/>
  </r>
  <r>
    <n v="59"/>
    <x v="28"/>
    <n v="30"/>
    <x v="46"/>
    <s v="T-2028 New Cipher Lock"/>
    <n v="9522604"/>
    <s v="5340-60-V00-0169"/>
    <s v="LOCK SET, MORTISE, RIM EXIT DEVICE, KEY OUTSIDE UNLOCKS/LOCKS TRIM"/>
    <n v="53597"/>
    <x v="35"/>
    <d v="2024-02-10T00:00:00"/>
    <s v="CLOSE"/>
    <n v="1"/>
    <s v="EA"/>
    <n v="1"/>
    <n v="2227.5"/>
    <n v="2227.5"/>
    <s v="21091"/>
    <s v="CLOSE"/>
    <d v="2024-02-15T00:00:00"/>
    <s v=""/>
    <s v="KW1-14886"/>
    <s v="46"/>
    <d v="2024-02-15T00:00:00"/>
    <s v="APPR"/>
    <d v="2024-02-15T00:00:00"/>
    <s v="Santhumayor, Santhosh - Vectrus - No Export"/>
    <x v="4"/>
    <d v="2024-02-29T00:00:00"/>
    <x v="0"/>
    <d v="2024-02-19T00:00:00"/>
    <s v="1.00"/>
    <m/>
    <x v="1"/>
    <x v="1"/>
    <x v="1"/>
    <x v="1"/>
    <x v="1"/>
  </r>
  <r>
    <n v="60"/>
    <x v="28"/>
    <n v="70"/>
    <x v="47"/>
    <s v="INSTALL WALL &amp; CEILING IN ALL ROOM &amp; SIPER ROOM &amp;  VISTIBULE REPLACE"/>
    <n v="6185444"/>
    <s v="5307-60-V00-0021"/>
    <s v="STUD, DRYWALL FRAME, U-CHANNEL, GALVANIZED STEEL, 3 X 1-1/4 INCHES X 12 FEET"/>
    <n v="53647"/>
    <x v="36"/>
    <d v="2024-02-10T00:00:00"/>
    <s v="CLOSE"/>
    <n v="6"/>
    <s v="EA"/>
    <n v="600"/>
    <n v="6.34"/>
    <n v="3804"/>
    <s v="21091"/>
    <s v="CLOSE"/>
    <d v="2024-02-15T00:00:00"/>
    <s v=""/>
    <s v="KW1-14886"/>
    <s v="26"/>
    <d v="2024-02-15T00:00:00"/>
    <s v="APPR"/>
    <d v="2024-02-15T00:00:00"/>
    <s v="Santhumayor, Santhosh - Vectrus - No Export"/>
    <x v="4"/>
    <d v="2024-02-29T00:00:00"/>
    <x v="0"/>
    <d v="2024-02-19T00:00:00"/>
    <s v="600.00"/>
    <m/>
    <x v="1"/>
    <x v="1"/>
    <x v="1"/>
    <x v="1"/>
    <x v="1"/>
  </r>
  <r>
    <n v="60"/>
    <x v="28"/>
    <n v="70"/>
    <x v="47"/>
    <s v="INSTALL WALL &amp; CEILING IN ALL ROOM &amp; SIPER ROOM &amp;  VISTIBULE REPLACE"/>
    <n v="6185444"/>
    <s v="5650-60-V01-0003"/>
    <s v="C-STUD RUNNER, STEEL, 0.0366IN X 1¼&quot; X 3&quot; X 12FT"/>
    <n v="53647"/>
    <x v="36"/>
    <d v="2024-02-10T00:00:00"/>
    <s v="CLOSE"/>
    <n v="5"/>
    <s v="EA"/>
    <n v="100"/>
    <n v="6.27"/>
    <n v="627"/>
    <s v="21091"/>
    <s v="CLOSE"/>
    <d v="2024-02-15T00:00:00"/>
    <s v=""/>
    <s v="KW1-14886"/>
    <s v="25"/>
    <d v="2024-02-15T00:00:00"/>
    <s v="APPR"/>
    <d v="2024-02-15T00:00:00"/>
    <s v="Santhumayor, Santhosh - Vectrus - No Export"/>
    <x v="4"/>
    <d v="2024-02-29T00:00:00"/>
    <x v="0"/>
    <d v="2024-02-19T00:00:00"/>
    <s v="100.00"/>
    <m/>
    <x v="1"/>
    <x v="1"/>
    <x v="1"/>
    <x v="1"/>
    <x v="1"/>
  </r>
  <r>
    <n v="60"/>
    <x v="28"/>
    <n v="70"/>
    <x v="47"/>
    <s v="INSTALL WALL &amp; CEILING IN ALL ROOM &amp; SIPER ROOM &amp;  VISTIBULE REPLACE"/>
    <n v="6185444"/>
    <s v="5305-05-V00-0025"/>
    <s v="SCREW, PHILLIPS, TRUSS HEAD, STAINLESS STEEL, 10 X 3/4 INCHES 100pc / bx"/>
    <n v="53647"/>
    <x v="36"/>
    <d v="2024-02-10T00:00:00"/>
    <s v="CLOSE"/>
    <n v="4"/>
    <s v="PK"/>
    <n v="35"/>
    <n v="21.15"/>
    <n v="740.25"/>
    <s v="21091"/>
    <s v="CLOSE"/>
    <d v="2024-02-15T00:00:00"/>
    <s v=""/>
    <s v="KW1-14886"/>
    <s v="24"/>
    <d v="2024-02-15T00:00:00"/>
    <s v="APPR"/>
    <d v="2024-02-15T00:00:00"/>
    <s v="Santhumayor, Santhosh - Vectrus - No Export"/>
    <x v="4"/>
    <d v="2024-02-29T00:00:00"/>
    <x v="0"/>
    <d v="2024-02-19T00:00:00"/>
    <s v="35.00"/>
    <m/>
    <x v="1"/>
    <x v="1"/>
    <x v="1"/>
    <x v="1"/>
    <x v="1"/>
  </r>
  <r>
    <n v="60"/>
    <x v="28"/>
    <n v="70"/>
    <x v="47"/>
    <s v="INSTALL WALL &amp; CEILING IN ALL ROOM &amp; SIPER ROOM &amp;  VISTIBULE REPLACE"/>
    <n v="6185444"/>
    <s v="5305-60-V00-0022"/>
    <s v="MATERIAL: STAINLESS STEELSIZE: #10SCREW LENGTH: 1-1/2 INCHESHEAD STYLE: TRUSS HEADDRIVE TYPE: PHILLIPSUNIT OF MEASURE: PACKAGE (CONTAINS 100 EACH)"/>
    <n v="53650"/>
    <x v="36"/>
    <d v="2024-02-10T00:00:00"/>
    <s v="CLOSE"/>
    <n v="9"/>
    <s v="PG"/>
    <n v="18"/>
    <n v="44.9"/>
    <n v="808.2"/>
    <s v="21091"/>
    <s v="CLOSE"/>
    <d v="2024-02-15T00:00:00"/>
    <s v=""/>
    <s v="KW1-14886"/>
    <s v="38"/>
    <d v="2024-02-15T00:00:00"/>
    <s v="APPR"/>
    <d v="2024-02-15T00:00:00"/>
    <s v="Santhumayor, Santhosh - Vectrus - No Export"/>
    <x v="4"/>
    <d v="2024-02-29T00:00:00"/>
    <x v="0"/>
    <d v="2024-02-19T00:00:00"/>
    <s v="18.00"/>
    <m/>
    <x v="1"/>
    <x v="1"/>
    <x v="1"/>
    <x v="1"/>
    <x v="1"/>
  </r>
  <r>
    <n v="60"/>
    <x v="28"/>
    <n v="70"/>
    <x v="47"/>
    <s v="INSTALL WALL &amp; CEILING IN ALL ROOM &amp; SIPER ROOM &amp;  VISTIBULE REPLACE"/>
    <n v="6185444"/>
    <s v="5305-60-V00-0220"/>
    <s v="SCREW, DRYWALL, BUGLE HEAD, PHILLIPS, STEEL, #6 X 2 INCHES"/>
    <n v="53645"/>
    <x v="36"/>
    <d v="2024-02-10T00:00:00"/>
    <s v="CLOSE"/>
    <n v="7"/>
    <s v="BX"/>
    <n v="2"/>
    <n v="51.99"/>
    <n v="103.98"/>
    <s v="21097"/>
    <s v="SENT"/>
    <d v="2024-03-15T00:00:00"/>
    <d v="2024-02-16T00:00:00"/>
    <s v="KW1-15099"/>
    <s v="28"/>
    <d v="2024-02-22T00:00:00"/>
    <s v="APPR"/>
    <d v="2024-02-22T00:00:00"/>
    <s v="Santhumayor, Santhosh - Vectrus - No Export"/>
    <x v="12"/>
    <d v="2024-03-07T00:00:00"/>
    <x v="0"/>
    <d v="2024-02-25T00:00:00"/>
    <s v="2.00"/>
    <m/>
    <x v="1"/>
    <x v="1"/>
    <x v="1"/>
    <x v="1"/>
    <x v="1"/>
  </r>
  <r>
    <n v="60"/>
    <x v="28"/>
    <n v="70"/>
    <x v="47"/>
    <s v="INSTALL WALL &amp; CEILING IN ALL ROOM &amp; SIPER ROOM &amp;  VISTIBULE REPLACE"/>
    <n v="6185444"/>
    <s v="5640-60-V00-0048"/>
    <s v="DRYWALL SHEET, (GYPSUM BOARD), 4 X 8 FEET X 1/2 INCH"/>
    <n v="53644"/>
    <x v="36"/>
    <d v="2024-02-10T00:00:00"/>
    <s v="CLOSE"/>
    <n v="1"/>
    <s v="EA"/>
    <n v="190"/>
    <n v="19.14"/>
    <n v="3636.6"/>
    <s v="21091"/>
    <s v="CLOSE"/>
    <d v="2024-02-15T00:00:00"/>
    <s v=""/>
    <s v="KW1-14886"/>
    <s v="29"/>
    <d v="2024-02-15T00:00:00"/>
    <s v="APPR"/>
    <d v="2024-02-15T00:00:00"/>
    <s v="Santhumayor, Santhosh - Vectrus - No Export"/>
    <x v="4"/>
    <d v="2024-02-29T00:00:00"/>
    <x v="0"/>
    <d v="2024-02-19T00:00:00"/>
    <s v="190.00"/>
    <m/>
    <x v="1"/>
    <x v="1"/>
    <x v="1"/>
    <x v="1"/>
    <x v="1"/>
  </r>
  <r>
    <n v="60"/>
    <x v="28"/>
    <n v="70"/>
    <x v="47"/>
    <s v="INSTALL WALL &amp; CEILING IN ALL ROOM &amp; SIPER ROOM &amp;  VISTIBULE REPLACE"/>
    <n v="6185444"/>
    <s v="5305-60-V00-0157"/>
    <s v="SCREW, DRYWALL, BUGLE HEAD, PHILLIPS, COARSE THREAD, #7 X 1-3/8 INCHES 1000pc/box"/>
    <n v="53645"/>
    <x v="36"/>
    <d v="2024-02-10T00:00:00"/>
    <s v="CLOSE"/>
    <n v="6"/>
    <s v="BX"/>
    <n v="12"/>
    <n v="23.1"/>
    <n v="277.2"/>
    <s v="21097"/>
    <s v="SENT"/>
    <d v="2024-03-15T00:00:00"/>
    <d v="2024-02-16T00:00:00"/>
    <s v="KW1-15099"/>
    <s v="27"/>
    <d v="2024-02-22T00:00:00"/>
    <s v="APPR"/>
    <d v="2024-02-22T00:00:00"/>
    <s v="Santhumayor, Santhosh - Vectrus - No Export"/>
    <x v="12"/>
    <d v="2024-03-07T00:00:00"/>
    <x v="0"/>
    <d v="2024-02-25T00:00:00"/>
    <s v="12.00"/>
    <m/>
    <x v="1"/>
    <x v="1"/>
    <x v="1"/>
    <x v="1"/>
    <x v="1"/>
  </r>
  <r>
    <n v="60"/>
    <x v="28"/>
    <n v="70"/>
    <x v="47"/>
    <s v="INSTALL WALL &amp; CEILING IN ALL ROOM &amp; SIPER ROOM &amp;  VISTIBULE REPLACE"/>
    <n v="6185444"/>
    <s v="5640-60-V00-0044"/>
    <s v="TAPE, SELF ADHESIVE, DRYWALL JOINT, FIBERGLASS, 2 INCHES X 300 FEET"/>
    <n v="53645"/>
    <x v="36"/>
    <d v="2024-02-10T00:00:00"/>
    <s v="CLOSE"/>
    <n v="5"/>
    <s v="EA"/>
    <n v="6"/>
    <n v="18.48"/>
    <n v="110.88"/>
    <s v="21091"/>
    <s v="CLOSE"/>
    <d v="2024-02-15T00:00:00"/>
    <s v=""/>
    <s v="KW1-14886"/>
    <s v="43"/>
    <d v="2024-02-15T00:00:00"/>
    <s v="APPR"/>
    <d v="2024-02-15T00:00:00"/>
    <s v="Santhumayor, Santhosh - Vectrus - No Export"/>
    <x v="4"/>
    <d v="2024-02-29T00:00:00"/>
    <x v="0"/>
    <d v="2024-02-19T00:00:00"/>
    <s v="6.00"/>
    <m/>
    <x v="1"/>
    <x v="1"/>
    <x v="1"/>
    <x v="1"/>
    <x v="1"/>
  </r>
  <r>
    <n v="60"/>
    <x v="28"/>
    <n v="70"/>
    <x v="47"/>
    <s v="INSTALL WALL &amp; CEILING IN ALL ROOM &amp; SIPER ROOM &amp;  VISTIBULE REPLACE"/>
    <n v="6185444"/>
    <s v="5640-60-V00-0051"/>
    <s v="JOINT COMPOUND, WALLBOARD, 28 KG"/>
    <n v="53650"/>
    <x v="36"/>
    <d v="2024-02-10T00:00:00"/>
    <s v="CLOSE"/>
    <n v="8"/>
    <s v="CN"/>
    <n v="8"/>
    <n v="37"/>
    <n v="296"/>
    <s v="21091"/>
    <s v="CLOSE"/>
    <d v="2024-02-15T00:00:00"/>
    <s v=""/>
    <s v="KW1-14886"/>
    <s v="37"/>
    <d v="2024-02-15T00:00:00"/>
    <s v="APPR"/>
    <d v="2024-02-15T00:00:00"/>
    <s v="Santhumayor, Santhosh - Vectrus - No Export"/>
    <x v="4"/>
    <d v="2024-02-29T00:00:00"/>
    <x v="0"/>
    <d v="2024-02-19T00:00:00"/>
    <s v="8.00"/>
    <m/>
    <x v="1"/>
    <x v="1"/>
    <x v="1"/>
    <x v="1"/>
    <x v="1"/>
  </r>
  <r>
    <n v="60"/>
    <x v="28"/>
    <n v="70"/>
    <x v="47"/>
    <s v="INSTALL WALL &amp; CEILING IN ALL ROOM &amp; SIPER ROOM &amp;  VISTIBULE REPLACE"/>
    <n v="6185444"/>
    <s v="7510-00-680-2395"/>
    <s v="TAPE, PRESSURE SENSITIVE ADHESIVE, PAPER, TAN, 2 INCHES X 60 YARDS"/>
    <n v="53645"/>
    <x v="36"/>
    <d v="2024-02-10T00:00:00"/>
    <s v="CLOSE"/>
    <n v="4"/>
    <s v="ROLL"/>
    <n v="6"/>
    <n v="12.69"/>
    <n v="76.14"/>
    <s v="21097"/>
    <s v="SENT"/>
    <d v="2024-03-15T00:00:00"/>
    <d v="2024-02-16T00:00:00"/>
    <s v="KW1-15099"/>
    <s v="26"/>
    <d v="2024-02-22T00:00:00"/>
    <s v="APPR"/>
    <d v="2024-02-22T00:00:00"/>
    <s v="Santhumayor, Santhosh - Vectrus - No Export"/>
    <x v="12"/>
    <d v="2024-03-07T00:00:00"/>
    <x v="0"/>
    <d v="2024-02-25T00:00:00"/>
    <s v="6.00"/>
    <m/>
    <x v="1"/>
    <x v="1"/>
    <x v="1"/>
    <x v="1"/>
    <x v="1"/>
  </r>
  <r>
    <n v="60"/>
    <x v="28"/>
    <n v="70"/>
    <x v="47"/>
    <s v="INSTALL WALL &amp; CEILING IN ALL ROOM &amp; SIPER ROOM &amp;  VISTIBULE REPLACE"/>
    <n v="6185444"/>
    <s v="5130-60-V00-0125"/>
    <s v="DISK, ABRASIVE, SANDING, HOOK AND LOOP, 220 GRIT, 8 HOLE, 5 INCHES-DUSTLESS HOOK AND LOOP SANDING DISC"/>
    <n v="53648"/>
    <x v="36"/>
    <d v="2024-02-10T00:00:00"/>
    <s v="CLOSE"/>
    <n v="5"/>
    <s v="PG"/>
    <n v="5"/>
    <n v="45.54"/>
    <n v="227.7"/>
    <s v="21091"/>
    <s v="CLOSE"/>
    <d v="2024-02-15T00:00:00"/>
    <s v=""/>
    <s v="KW1-14886"/>
    <s v="40"/>
    <d v="2024-02-15T00:00:00"/>
    <s v="APPR"/>
    <d v="2024-02-15T00:00:00"/>
    <s v="Santhumayor, Santhosh - Vectrus - No Export"/>
    <x v="4"/>
    <d v="2024-02-29T00:00:00"/>
    <x v="0"/>
    <d v="2024-02-19T00:00:00"/>
    <s v="5.00"/>
    <m/>
    <x v="1"/>
    <x v="1"/>
    <x v="1"/>
    <x v="1"/>
    <x v="1"/>
  </r>
  <r>
    <n v="60"/>
    <x v="28"/>
    <n v="70"/>
    <x v="47"/>
    <s v="INSTALL WALL &amp; CEILING IN ALL ROOM &amp; SIPER ROOM &amp;  VISTIBULE REPLACE"/>
    <n v="6185444"/>
    <s v="5680-60-V01-0002"/>
    <s v="CORNER BEAD, STAINLESS STEEL, 25 MM X2.5 METER "/>
    <n v="53645"/>
    <x v="36"/>
    <d v="2024-02-10T00:00:00"/>
    <s v="CLOSE"/>
    <n v="3"/>
    <s v="EA"/>
    <n v="70"/>
    <n v="108.9"/>
    <n v="7623"/>
    <s v="21348"/>
    <s v="CLOSE"/>
    <d v="2024-02-22T00:00:00"/>
    <d v="2024-02-16T00:00:00"/>
    <s v="KW1-15106"/>
    <s v="3"/>
    <d v="2024-02-22T00:00:00"/>
    <s v="APPR"/>
    <d v="2024-02-22T00:00:00"/>
    <s v="Santhumayor, Santhosh - Vectrus - No Export"/>
    <x v="12"/>
    <d v="2024-03-10T00:00:00"/>
    <x v="0"/>
    <d v="2024-02-26T00:00:00"/>
    <s v="70.00"/>
    <m/>
    <x v="1"/>
    <x v="1"/>
    <x v="1"/>
    <x v="1"/>
    <x v="1"/>
  </r>
  <r>
    <n v="60"/>
    <x v="28"/>
    <n v="70"/>
    <x v="47"/>
    <s v="INSTALL WALL &amp; CEILING IN ALL ROOM &amp; SIPER ROOM &amp;  VISTIBULE REPLACE"/>
    <n v="6185444"/>
    <s v="5350-60-V00-0007"/>
    <s v="PAPER, ABRASIVE (SANDPAPER), 120 GRIT, 9 X 11 INCHES"/>
    <n v="53650"/>
    <x v="36"/>
    <d v="2024-02-10T00:00:00"/>
    <s v="CLOSE"/>
    <n v="7"/>
    <s v="EA"/>
    <n v="40"/>
    <n v="4.2"/>
    <n v="168"/>
    <s v="21091"/>
    <s v="CLOSE"/>
    <d v="2024-02-15T00:00:00"/>
    <s v=""/>
    <s v="KW1-14886"/>
    <s v="36"/>
    <d v="2024-02-15T00:00:00"/>
    <s v="APPR"/>
    <d v="2024-02-15T00:00:00"/>
    <s v="Santhumayor, Santhosh - Vectrus - No Export"/>
    <x v="4"/>
    <d v="2024-02-29T00:00:00"/>
    <x v="0"/>
    <d v="2024-02-19T00:00:00"/>
    <s v="40.00"/>
    <m/>
    <x v="1"/>
    <x v="1"/>
    <x v="1"/>
    <x v="1"/>
    <x v="1"/>
  </r>
  <r>
    <n v="60"/>
    <x v="28"/>
    <n v="70"/>
    <x v="47"/>
    <s v="INSTALL WALL &amp; CEILING IN ALL ROOM &amp; SIPER ROOM &amp;  VISTIBULE REPLACE"/>
    <n v="6185444"/>
    <s v="8010-60-V00-0241"/>
    <s v="PRIMER COATING, PAINT, LATEX, INTERIOR, WATERBASED, WHITE, 16 LITERS"/>
    <n v="53647"/>
    <x v="36"/>
    <d v="2024-02-10T00:00:00"/>
    <s v="CLOSE"/>
    <n v="3"/>
    <s v="CN"/>
    <n v="1"/>
    <n v="55.08"/>
    <n v="55.08"/>
    <s v="21091"/>
    <s v="CLOSE"/>
    <d v="2024-02-15T00:00:00"/>
    <s v=""/>
    <s v="KW1-14886"/>
    <s v="23"/>
    <d v="2024-02-15T00:00:00"/>
    <s v="APPR"/>
    <d v="2024-02-15T00:00:00"/>
    <s v="Santhumayor, Santhosh - Vectrus - No Export"/>
    <x v="4"/>
    <d v="2024-03-07T00:00:00"/>
    <x v="0"/>
    <d v="2024-02-19T00:00:00"/>
    <s v="1.00"/>
    <m/>
    <x v="1"/>
    <x v="1"/>
    <x v="1"/>
    <x v="1"/>
    <x v="1"/>
  </r>
  <r>
    <n v="60"/>
    <x v="28"/>
    <n v="70"/>
    <x v="47"/>
    <s v="INSTALL WALL &amp; CEILING IN ALL ROOM &amp; SIPER ROOM &amp;  VISTIBULE REPLACE"/>
    <n v="6185444"/>
    <s v="8010-60-V00-0050"/>
    <s v="PAINT, ENAMEL, GLOSS, DARK BROWN, 3.2 AND 3.6 LITER( require vendor visit to match wall sample)"/>
    <n v="53648"/>
    <x v="36"/>
    <d v="2024-02-10T00:00:00"/>
    <s v="CLOSE"/>
    <n v="4"/>
    <s v="CN"/>
    <n v="8"/>
    <n v="39.6"/>
    <n v="316.8"/>
    <s v="21097"/>
    <s v="SENT"/>
    <d v="2024-03-15T00:00:00"/>
    <d v="2024-02-16T00:00:00"/>
    <s v="KW1-15099"/>
    <s v="25"/>
    <d v="2024-02-22T00:00:00"/>
    <s v="APPR"/>
    <d v="2024-02-22T00:00:00"/>
    <s v="Santhumayor, Santhosh - Vectrus - No Export"/>
    <x v="12"/>
    <d v="2024-03-20T00:00:00"/>
    <x v="1"/>
    <s v=""/>
    <s v=""/>
    <s v="Need sample approval "/>
    <x v="1"/>
    <x v="1"/>
    <x v="1"/>
    <x v="1"/>
    <x v="1"/>
  </r>
  <r>
    <n v="60"/>
    <x v="28"/>
    <n v="70"/>
    <x v="47"/>
    <s v="INSTALL WALL &amp; CEILING IN ALL ROOM &amp; SIPER ROOM &amp;  VISTIBULE REPLACE"/>
    <n v="6185444"/>
    <s v="8010-60-V00-0146"/>
    <s v="PRIMER COATING, WOOD, WHITE, 5 GL"/>
    <n v="53648"/>
    <x v="36"/>
    <d v="2024-02-10T00:00:00"/>
    <s v="CLOSE"/>
    <n v="3"/>
    <s v="CN"/>
    <n v="1"/>
    <n v="122.1"/>
    <n v="122.1"/>
    <s v="21097"/>
    <s v="SENT"/>
    <d v="2024-03-15T00:00:00"/>
    <d v="2024-02-16T00:00:00"/>
    <s v="KW1-15099"/>
    <s v="24"/>
    <d v="2024-02-22T00:00:00"/>
    <s v="APPR"/>
    <d v="2024-02-22T00:00:00"/>
    <s v="Santhumayor, Santhosh - Vectrus - No Export"/>
    <x v="12"/>
    <d v="2024-03-07T00:00:00"/>
    <x v="0"/>
    <d v="2024-02-28T00:00:00"/>
    <s v="1.00"/>
    <m/>
    <x v="1"/>
    <x v="1"/>
    <x v="1"/>
    <x v="1"/>
    <x v="1"/>
  </r>
  <r>
    <n v="60"/>
    <x v="28"/>
    <n v="70"/>
    <x v="47"/>
    <s v="INSTALL WALL &amp; CEILING IN ALL ROOM &amp; SIPER ROOM &amp;  VISTIBULE REPLACE"/>
    <n v="6185444"/>
    <s v="8010-60-V00-0006"/>
    <s v="PAINT, LATEX, MATT, OFF-WHITE, 3.2 LITER"/>
    <n v="53651"/>
    <x v="36"/>
    <d v="2024-02-10T00:00:00"/>
    <s v="CLOSE"/>
    <n v="10"/>
    <s v="CN"/>
    <n v="45"/>
    <n v="44"/>
    <n v="1980"/>
    <s v="21096"/>
    <s v="CLOSE"/>
    <d v="2024-02-15T00:00:00"/>
    <s v=""/>
    <s v="KW1-14889"/>
    <s v="28"/>
    <d v="2024-02-20T00:00:00"/>
    <s v="APPR"/>
    <d v="2024-02-20T00:00:00"/>
    <s v="Santhumayor, Santhosh - Vectrus - No Export"/>
    <x v="0"/>
    <d v="2024-02-29T00:00:00"/>
    <x v="0"/>
    <s v=""/>
    <s v=""/>
    <m/>
    <x v="1"/>
    <x v="1"/>
    <x v="1"/>
    <x v="1"/>
    <x v="1"/>
  </r>
  <r>
    <n v="60"/>
    <x v="28"/>
    <n v="70"/>
    <x v="47"/>
    <s v="INSTALL WALL &amp; CEILING IN ALL ROOM &amp; SIPER ROOM &amp;  VISTIBULE REPLACE"/>
    <n v="6185444"/>
    <s v="8010-60-V00-0095"/>
    <s v="PRIMER, COATING, RED OXIDE, LIQUID, 3.78 TO 4 LITERS"/>
    <n v="53651"/>
    <x v="36"/>
    <d v="2024-02-10T00:00:00"/>
    <s v="CLOSE"/>
    <n v="9"/>
    <s v="CN"/>
    <n v="2"/>
    <n v="41.3"/>
    <n v="82.6"/>
    <s v="21096"/>
    <s v="CLOSE"/>
    <d v="2024-02-15T00:00:00"/>
    <s v=""/>
    <s v="KW1-14889"/>
    <s v="27"/>
    <d v="2024-02-20T00:00:00"/>
    <s v="APPR"/>
    <d v="2024-02-20T00:00:00"/>
    <s v="Santhumayor, Santhosh - Vectrus - No Export"/>
    <x v="0"/>
    <d v="2024-02-29T00:00:00"/>
    <x v="0"/>
    <s v=""/>
    <s v=""/>
    <m/>
    <x v="1"/>
    <x v="1"/>
    <x v="1"/>
    <x v="1"/>
    <x v="1"/>
  </r>
  <r>
    <n v="60"/>
    <x v="28"/>
    <n v="70"/>
    <x v="47"/>
    <s v="INSTALL WALL &amp; CEILING IN ALL ROOM &amp; SIPER ROOM &amp;  VISTIBULE REPLACE"/>
    <n v="6185444"/>
    <s v="8010-60-V00-0010"/>
    <s v="PAINT, LATEX, GLOSS, WHITE, 3.6 LITERS"/>
    <n v="53651"/>
    <x v="36"/>
    <d v="2024-02-10T00:00:00"/>
    <s v="CLOSE"/>
    <n v="8"/>
    <s v="GAL"/>
    <n v="3"/>
    <n v="44.55"/>
    <n v="133.65"/>
    <s v="21096"/>
    <s v="CLOSE"/>
    <d v="2024-02-15T00:00:00"/>
    <s v=""/>
    <s v="KW1-14889"/>
    <s v="26"/>
    <d v="2024-02-20T00:00:00"/>
    <s v="APPR"/>
    <d v="2024-02-20T00:00:00"/>
    <s v="Santhumayor, Santhosh - Vectrus - No Export"/>
    <x v="0"/>
    <d v="2024-02-29T00:00:00"/>
    <x v="0"/>
    <s v=""/>
    <s v=""/>
    <m/>
    <x v="1"/>
    <x v="1"/>
    <x v="1"/>
    <x v="1"/>
    <x v="1"/>
  </r>
  <r>
    <n v="60"/>
    <x v="28"/>
    <n v="70"/>
    <x v="47"/>
    <s v="INSTALL WALL &amp; CEILING IN ALL ROOM &amp; SIPER ROOM &amp;  VISTIBULE REPLACE"/>
    <n v="6185444"/>
    <s v="8020-01-421-6849"/>
    <s v="BRUSH, PAINT, CHISELED, 2 INCHES"/>
    <n v="53649"/>
    <x v="36"/>
    <d v="2024-02-10T00:00:00"/>
    <s v="CLOSE"/>
    <n v="1"/>
    <s v="EA"/>
    <n v="12"/>
    <n v="14.6"/>
    <n v="175.2"/>
    <s v="21181"/>
    <s v="CLOSE"/>
    <d v="2024-02-17T00:00:00"/>
    <s v=""/>
    <s v="KW1-14961"/>
    <s v="4"/>
    <d v="2024-02-17T00:00:00"/>
    <s v="APPR"/>
    <d v="2024-02-17T00:00:00"/>
    <s v="Santhumayor, Santhosh - Vectrus - No Export"/>
    <x v="7"/>
    <d v="2024-03-23T00:00:00"/>
    <x v="0"/>
    <d v="2024-02-20T00:00:00"/>
    <s v="12.00"/>
    <m/>
    <x v="1"/>
    <x v="1"/>
    <x v="1"/>
    <x v="1"/>
    <x v="1"/>
  </r>
  <r>
    <n v="60"/>
    <x v="28"/>
    <n v="70"/>
    <x v="47"/>
    <s v="INSTALL WALL &amp; CEILING IN ALL ROOM &amp; SIPER ROOM &amp;  VISTIBULE REPLACE"/>
    <n v="6185444"/>
    <s v="8020-01-317-2800"/>
    <s v="ROLLER, PAINT, 3 INCHES"/>
    <n v="53651"/>
    <x v="36"/>
    <d v="2024-02-10T00:00:00"/>
    <s v="CLOSE"/>
    <n v="7"/>
    <s v="EA"/>
    <n v="4"/>
    <n v="12.4"/>
    <n v="49.6"/>
    <s v="21096"/>
    <s v="CLOSE"/>
    <d v="2024-02-15T00:00:00"/>
    <s v=""/>
    <s v="KW1-14889"/>
    <s v="25"/>
    <d v="2024-02-20T00:00:00"/>
    <s v="APPR"/>
    <d v="2024-02-20T00:00:00"/>
    <s v="Santhumayor, Santhosh - Vectrus - No Export"/>
    <x v="0"/>
    <d v="2024-02-29T00:00:00"/>
    <x v="0"/>
    <s v=""/>
    <s v=""/>
    <m/>
    <x v="1"/>
    <x v="1"/>
    <x v="1"/>
    <x v="1"/>
    <x v="1"/>
  </r>
  <r>
    <n v="60"/>
    <x v="28"/>
    <n v="70"/>
    <x v="47"/>
    <s v="INSTALL WALL &amp; CEILING IN ALL ROOM &amp; SIPER ROOM &amp;  VISTIBULE REPLACE"/>
    <n v="6185444"/>
    <s v="8020-60-V00-0045"/>
    <s v="COVER, PAINT ROLLER, 3 INCHES"/>
    <n v="53653"/>
    <x v="36"/>
    <d v="2024-02-10T00:00:00"/>
    <s v="CLOSE"/>
    <n v="6"/>
    <s v="EA"/>
    <n v="10"/>
    <n v="8.1999999999999993"/>
    <n v="82"/>
    <s v="21097"/>
    <s v="SENT"/>
    <d v="2024-03-15T00:00:00"/>
    <d v="2024-02-16T00:00:00"/>
    <s v="KW1-15099"/>
    <s v="12"/>
    <d v="2024-02-22T00:00:00"/>
    <s v="APPR"/>
    <d v="2024-02-22T00:00:00"/>
    <s v="Santhumayor, Santhosh - Vectrus - No Export"/>
    <x v="12"/>
    <d v="2024-03-31T00:00:00"/>
    <x v="0"/>
    <d v="2024-03-09T00:00:00"/>
    <s v="10.00"/>
    <m/>
    <x v="1"/>
    <x v="1"/>
    <x v="1"/>
    <x v="1"/>
    <x v="1"/>
  </r>
  <r>
    <n v="60"/>
    <x v="28"/>
    <n v="70"/>
    <x v="47"/>
    <s v="INSTALL WALL &amp; CEILING IN ALL ROOM &amp; SIPER ROOM &amp;  VISTIBULE REPLACE"/>
    <n v="6185444"/>
    <s v="8020-00-753-4914"/>
    <s v="ROLLER, PAINT, POLYESTER, 7 INCHES"/>
    <n v="53651"/>
    <x v="36"/>
    <d v="2024-02-10T00:00:00"/>
    <s v="CLOSE"/>
    <n v="6"/>
    <s v="EA"/>
    <n v="15"/>
    <n v="13.9"/>
    <n v="208.5"/>
    <s v="21096"/>
    <s v="CLOSE"/>
    <d v="2024-02-15T00:00:00"/>
    <s v=""/>
    <s v="KW1-14889"/>
    <s v="24"/>
    <d v="2024-02-20T00:00:00"/>
    <s v="APPR"/>
    <d v="2024-02-20T00:00:00"/>
    <s v="Santhumayor, Santhosh - Vectrus - No Export"/>
    <x v="0"/>
    <d v="2024-02-29T00:00:00"/>
    <x v="0"/>
    <s v=""/>
    <s v=""/>
    <m/>
    <x v="1"/>
    <x v="1"/>
    <x v="1"/>
    <x v="1"/>
    <x v="1"/>
  </r>
  <r>
    <n v="60"/>
    <x v="28"/>
    <n v="70"/>
    <x v="47"/>
    <s v="INSTALL WALL &amp; CEILING IN ALL ROOM &amp; SIPER ROOM &amp;  VISTIBULE REPLACE"/>
    <n v="6185444"/>
    <s v="8020-00-753-4911"/>
    <s v="TRAY, PAINT ROLLER, METAL, 1 QUART"/>
    <n v="53651"/>
    <x v="36"/>
    <d v="2024-02-10T00:00:00"/>
    <s v="CLOSE"/>
    <n v="5"/>
    <s v="EA"/>
    <n v="8"/>
    <n v="29"/>
    <n v="232"/>
    <s v="21096"/>
    <s v="CLOSE"/>
    <d v="2024-02-15T00:00:00"/>
    <s v=""/>
    <s v="KW1-14889"/>
    <s v="23"/>
    <d v="2024-02-20T00:00:00"/>
    <s v="APPR"/>
    <d v="2024-02-20T00:00:00"/>
    <s v="Santhumayor, Santhosh - Vectrus - No Export"/>
    <x v="0"/>
    <d v="2024-02-29T00:00:00"/>
    <x v="0"/>
    <s v=""/>
    <s v=""/>
    <m/>
    <x v="1"/>
    <x v="1"/>
    <x v="1"/>
    <x v="1"/>
    <x v="1"/>
  </r>
  <r>
    <n v="60"/>
    <x v="28"/>
    <n v="70"/>
    <x v="47"/>
    <s v="INSTALL WALL &amp; CEILING IN ALL ROOM &amp; SIPER ROOM &amp;  VISTIBULE REPLACE"/>
    <n v="6185444"/>
    <s v="8415-01-492-0178"/>
    <s v="GLOVES, DISPOSABLE, NITRILE, LARGE, 9-1/2 X 0-1/250 INCHES"/>
    <n v="53646"/>
    <x v="36"/>
    <d v="2024-02-10T00:00:00"/>
    <s v="CLOSE"/>
    <n v="1"/>
    <s v="BX"/>
    <n v="3"/>
    <n v="16.5"/>
    <n v="49.5"/>
    <s v="21187"/>
    <s v="CLOSE"/>
    <d v="2024-02-17T00:00:00"/>
    <s v=""/>
    <s v="KW1-14969"/>
    <s v="5"/>
    <d v="2024-02-17T00:00:00"/>
    <s v="APPR"/>
    <d v="2024-02-17T00:00:00"/>
    <s v="Santhumayor, Santhosh - Vectrus - No Export"/>
    <x v="11"/>
    <d v="2024-03-23T00:00:00"/>
    <x v="0"/>
    <d v="2024-02-19T00:00:00"/>
    <s v="3.00"/>
    <m/>
    <x v="1"/>
    <x v="1"/>
    <x v="1"/>
    <x v="1"/>
    <x v="1"/>
  </r>
  <r>
    <n v="60"/>
    <x v="28"/>
    <n v="70"/>
    <x v="47"/>
    <s v="INSTALL WALL &amp; CEILING IN ALL ROOM &amp; SIPER ROOM &amp;  VISTIBULE REPLACE"/>
    <n v="6185444"/>
    <s v="5510-60-V00-0022"/>
    <s v="BOARD, MDF, INTERIOR, BROWN, 12 X 1220 X 2440 MM"/>
    <n v="53647"/>
    <x v="36"/>
    <d v="2024-02-10T00:00:00"/>
    <s v="CLOSE"/>
    <n v="2"/>
    <s v="EA"/>
    <n v="18"/>
    <n v="32.67"/>
    <n v="588.05999999999995"/>
    <s v="21091"/>
    <s v="CLOSE"/>
    <d v="2024-02-15T00:00:00"/>
    <s v=""/>
    <s v="KW1-14886"/>
    <s v="22"/>
    <d v="2024-02-15T00:00:00"/>
    <s v="APPR"/>
    <d v="2024-02-15T00:00:00"/>
    <s v="Santhumayor, Santhosh - Vectrus - No Export"/>
    <x v="4"/>
    <d v="2024-02-29T00:00:00"/>
    <x v="0"/>
    <d v="2024-02-19T00:00:00"/>
    <s v="18.00"/>
    <m/>
    <x v="1"/>
    <x v="1"/>
    <x v="1"/>
    <x v="1"/>
    <x v="1"/>
  </r>
  <r>
    <n v="60"/>
    <x v="28"/>
    <n v="70"/>
    <x v="47"/>
    <s v="INSTALL WALL &amp; CEILING IN ALL ROOM &amp; SIPER ROOM &amp;  VISTIBULE REPLACE"/>
    <n v="6185444"/>
    <s v="8010-00-242-2089"/>
    <s v="THINNER, PAINT PRODUCTS, 1 GL"/>
    <n v="53651"/>
    <x v="36"/>
    <d v="2024-02-10T00:00:00"/>
    <s v="CLOSE"/>
    <n v="4"/>
    <s v="GL"/>
    <n v="5"/>
    <n v="220.5"/>
    <n v="1102.5"/>
    <s v="21096"/>
    <s v="CLOSE"/>
    <d v="2024-02-15T00:00:00"/>
    <s v=""/>
    <s v="KW1-14889"/>
    <s v="22"/>
    <d v="2024-02-20T00:00:00"/>
    <s v="APPR"/>
    <d v="2024-02-20T00:00:00"/>
    <s v="Santhumayor, Santhosh - Vectrus - No Export"/>
    <x v="0"/>
    <d v="2024-02-29T00:00:00"/>
    <x v="0"/>
    <s v=""/>
    <s v=""/>
    <m/>
    <x v="1"/>
    <x v="1"/>
    <x v="1"/>
    <x v="1"/>
    <x v="1"/>
  </r>
  <r>
    <n v="60"/>
    <x v="28"/>
    <n v="70"/>
    <x v="47"/>
    <s v="INSTALL WALL &amp; CEILING IN ALL ROOM &amp; SIPER ROOM &amp;  VISTIBULE REPLACE"/>
    <n v="6185444"/>
    <s v="5340-00-116-2375"/>
    <s v="CLOSER, HYDRAULIC DOOR, LIGHT DUTY"/>
    <n v="53650"/>
    <x v="36"/>
    <d v="2024-02-10T00:00:00"/>
    <s v="CLOSE"/>
    <n v="6"/>
    <s v="EA"/>
    <n v="10"/>
    <n v="97.35"/>
    <n v="973.5"/>
    <s v="21091"/>
    <s v="CLOSE"/>
    <d v="2024-02-15T00:00:00"/>
    <s v=""/>
    <s v="KW1-14886"/>
    <s v="35"/>
    <d v="2024-02-15T00:00:00"/>
    <s v="APPR"/>
    <d v="2024-02-15T00:00:00"/>
    <s v="Santhumayor, Santhosh - Vectrus - No Export"/>
    <x v="4"/>
    <d v="2024-02-29T00:00:00"/>
    <x v="0"/>
    <d v="2024-02-19T00:00:00"/>
    <s v="10.00"/>
    <m/>
    <x v="1"/>
    <x v="1"/>
    <x v="1"/>
    <x v="1"/>
    <x v="1"/>
  </r>
  <r>
    <n v="60"/>
    <x v="28"/>
    <n v="70"/>
    <x v="47"/>
    <s v="INSTALL WALL &amp; CEILING IN ALL ROOM &amp; SIPER ROOM &amp;  VISTIBULE REPLACE"/>
    <n v="6185444"/>
    <s v="5340-60-V00-0492"/>
    <s v="STOPPER, DOOR, DROP DOWN, METAL, 5&quot;"/>
    <n v="53650"/>
    <x v="36"/>
    <d v="2024-02-10T00:00:00"/>
    <s v="CLOSE"/>
    <n v="5"/>
    <s v="EA"/>
    <n v="10"/>
    <n v="18"/>
    <n v="180"/>
    <s v="21091"/>
    <s v="CLOSE"/>
    <d v="2024-02-15T00:00:00"/>
    <s v=""/>
    <s v="KW1-14886"/>
    <s v="34"/>
    <d v="2024-02-15T00:00:00"/>
    <s v="APPR"/>
    <d v="2024-02-15T00:00:00"/>
    <s v="Santhumayor, Santhosh - Vectrus - No Export"/>
    <x v="4"/>
    <d v="2024-02-29T00:00:00"/>
    <x v="0"/>
    <d v="2024-02-19T00:00:00"/>
    <s v="10.00"/>
    <m/>
    <x v="1"/>
    <x v="1"/>
    <x v="1"/>
    <x v="1"/>
    <x v="1"/>
  </r>
  <r>
    <n v="60"/>
    <x v="28"/>
    <n v="70"/>
    <x v="47"/>
    <s v="INSTALL WALL &amp; CEILING IN ALL ROOM &amp; SIPER ROOM &amp;  VISTIBULE REPLACE"/>
    <n v="6185444"/>
    <s v="5340-60-V00-0141"/>
    <s v="DOORSTOP, FLOOR MOUNT, BRASS, 1-3/4 X 1-1/4 INCHES"/>
    <n v="53648"/>
    <x v="36"/>
    <d v="2024-02-10T00:00:00"/>
    <s v="CLOSE"/>
    <n v="2"/>
    <s v="EA"/>
    <n v="10"/>
    <n v="9.57"/>
    <n v="95.7"/>
    <s v="21097"/>
    <s v="SENT"/>
    <d v="2024-03-15T00:00:00"/>
    <d v="2024-02-16T00:00:00"/>
    <s v="KW1-15099"/>
    <s v="23"/>
    <d v="2024-02-22T00:00:00"/>
    <s v="APPR"/>
    <d v="2024-02-22T00:00:00"/>
    <s v="Santhumayor, Santhosh - Vectrus - No Export"/>
    <x v="12"/>
    <d v="2024-03-07T00:00:00"/>
    <x v="0"/>
    <d v="2024-02-25T00:00:00"/>
    <s v="10.00"/>
    <m/>
    <x v="1"/>
    <x v="1"/>
    <x v="1"/>
    <x v="1"/>
    <x v="1"/>
  </r>
  <r>
    <n v="60"/>
    <x v="28"/>
    <n v="70"/>
    <x v="47"/>
    <s v="INSTALL WALL &amp; CEILING IN ALL ROOM &amp; SIPER ROOM &amp;  VISTIBULE REPLACE"/>
    <n v="6185444"/>
    <s v="5640-60-V00-0035"/>
    <s v="WEATHER STRIP, DOOR, W/BRUSH, 2 X 36 INCHES"/>
    <n v="53643"/>
    <x v="36"/>
    <d v="2024-02-10T00:00:00"/>
    <s v="CLOSE"/>
    <n v="3"/>
    <s v="EA"/>
    <n v="10"/>
    <n v="30.19"/>
    <n v="301.89999999999998"/>
    <s v="21097"/>
    <s v="SENT"/>
    <d v="2024-03-15T00:00:00"/>
    <d v="2024-02-16T00:00:00"/>
    <s v="KW1-15099"/>
    <s v="29"/>
    <d v="2024-02-22T00:00:00"/>
    <s v="APPR"/>
    <d v="2024-02-22T00:00:00"/>
    <s v="Santhumayor, Santhosh - Vectrus - No Export"/>
    <x v="12"/>
    <d v="2024-03-07T00:00:00"/>
    <x v="0"/>
    <d v="2024-02-25T00:00:00"/>
    <s v="10.00"/>
    <m/>
    <x v="1"/>
    <x v="1"/>
    <x v="1"/>
    <x v="1"/>
    <x v="1"/>
  </r>
  <r>
    <n v="60"/>
    <x v="28"/>
    <n v="70"/>
    <x v="47"/>
    <s v="INSTALL WALL &amp; CEILING IN ALL ROOM &amp; SIPER ROOM &amp;  VISTIBULE REPLACE"/>
    <n v="6185444"/>
    <s v="8030-01-075-1156"/>
    <s v="CAULKING COMPOUND, CARTRIDGE, WHITE, 10 OZ"/>
    <n v="53645"/>
    <x v="36"/>
    <d v="2024-02-10T00:00:00"/>
    <s v="CLOSE"/>
    <n v="2"/>
    <s v="EA"/>
    <n v="24"/>
    <n v="14.85"/>
    <n v="356.4"/>
    <s v="21091"/>
    <s v="CLOSE"/>
    <d v="2024-02-15T00:00:00"/>
    <s v=""/>
    <s v="KW1-14886"/>
    <s v="42"/>
    <d v="2024-02-15T00:00:00"/>
    <s v="APPR"/>
    <d v="2024-02-15T00:00:00"/>
    <s v="Santhumayor, Santhosh - Vectrus - No Export"/>
    <x v="4"/>
    <d v="2024-02-29T00:00:00"/>
    <x v="0"/>
    <d v="2024-02-24T00:00:00"/>
    <s v="24.00"/>
    <m/>
    <x v="1"/>
    <x v="1"/>
    <x v="1"/>
    <x v="1"/>
    <x v="1"/>
  </r>
  <r>
    <n v="60"/>
    <x v="28"/>
    <n v="70"/>
    <x v="47"/>
    <s v="INSTALL WALL &amp; CEILING IN ALL ROOM &amp; SIPER ROOM &amp;  VISTIBULE REPLACE"/>
    <n v="6185444"/>
    <s v="5510-01-433-1244"/>
    <s v="LUMBER, SOFTWOOD, 2 X 4 INCHES X 16 FEET"/>
    <n v="53650"/>
    <x v="36"/>
    <d v="2024-02-10T00:00:00"/>
    <s v="CLOSE"/>
    <n v="4"/>
    <s v="EA"/>
    <n v="35"/>
    <n v="30.4"/>
    <n v="1064"/>
    <s v="21091"/>
    <s v="CLOSE"/>
    <d v="2024-02-15T00:00:00"/>
    <s v=""/>
    <s v="KW1-14886"/>
    <s v="33"/>
    <d v="2024-02-15T00:00:00"/>
    <s v="APPR"/>
    <d v="2024-02-15T00:00:00"/>
    <s v="Santhumayor, Santhosh - Vectrus - No Export"/>
    <x v="4"/>
    <d v="2024-02-29T00:00:00"/>
    <x v="0"/>
    <d v="2024-02-19T00:00:00"/>
    <s v="35.00"/>
    <m/>
    <x v="1"/>
    <x v="1"/>
    <x v="1"/>
    <x v="1"/>
    <x v="1"/>
  </r>
  <r>
    <n v="60"/>
    <x v="28"/>
    <n v="70"/>
    <x v="47"/>
    <s v="INSTALL WALL &amp; CEILING IN ALL ROOM &amp; SIPER ROOM &amp;  VISTIBULE REPLACE"/>
    <n v="6185444"/>
    <s v="8030-60-V00-0050"/>
    <s v="PUTTY, WOOD FILLER, MEDIUM OAK, 250 ML"/>
    <n v="53651"/>
    <x v="36"/>
    <d v="2024-02-10T00:00:00"/>
    <s v="CLOSE"/>
    <n v="3"/>
    <s v="CN"/>
    <n v="4"/>
    <n v="85.19"/>
    <n v="340.76"/>
    <s v="21096"/>
    <s v="CLOSE"/>
    <d v="2024-02-15T00:00:00"/>
    <s v=""/>
    <s v="KW1-14889"/>
    <s v="21"/>
    <d v="2024-02-20T00:00:00"/>
    <s v="APPR"/>
    <d v="2024-02-20T00:00:00"/>
    <s v="Santhumayor, Santhosh - Vectrus - No Export"/>
    <x v="0"/>
    <d v="2024-02-29T00:00:00"/>
    <x v="0"/>
    <d v="2024-02-22T00:00:00"/>
    <s v="4.00"/>
    <m/>
    <x v="1"/>
    <x v="1"/>
    <x v="1"/>
    <x v="1"/>
    <x v="1"/>
  </r>
  <r>
    <n v="60"/>
    <x v="28"/>
    <n v="70"/>
    <x v="47"/>
    <s v="INSTALL WALL &amp; CEILING IN ALL ROOM &amp; SIPER ROOM &amp;  VISTIBULE REPLACE"/>
    <n v="6185444"/>
    <s v="5120-60-V00-0080"/>
    <s v="BIT, SCREWDRIVER, PH2, STEEL, 50 MM"/>
    <n v="53645"/>
    <x v="36"/>
    <d v="2024-02-10T00:00:00"/>
    <s v="CLOSE"/>
    <n v="1"/>
    <s v="BX"/>
    <n v="2"/>
    <n v="204.6"/>
    <n v="409.2"/>
    <s v="21091"/>
    <s v="CLOSE"/>
    <d v="2024-02-15T00:00:00"/>
    <s v=""/>
    <s v="KW1-14886"/>
    <s v="41"/>
    <d v="2024-02-15T00:00:00"/>
    <s v="APPR"/>
    <d v="2024-02-15T00:00:00"/>
    <s v="Santhumayor, Santhosh - Vectrus - No Export"/>
    <x v="4"/>
    <d v="2024-02-29T00:00:00"/>
    <x v="0"/>
    <d v="2024-02-19T00:00:00"/>
    <s v="2.00"/>
    <m/>
    <x v="1"/>
    <x v="1"/>
    <x v="1"/>
    <x v="1"/>
    <x v="1"/>
  </r>
  <r>
    <n v="60"/>
    <x v="28"/>
    <n v="70"/>
    <x v="47"/>
    <s v="INSTALL WALL &amp; CEILING IN ALL ROOM &amp; SIPER ROOM &amp;  VISTIBULE REPLACE"/>
    <n v="6185444"/>
    <s v="5130-60-V00-0123"/>
    <s v="WHEEL, ABRASIVE, ALUMINUM OXIDE, 12,225 RPM, 5 X 1/16 X 7/8 INCHES"/>
    <n v="53650"/>
    <x v="36"/>
    <d v="2024-02-10T00:00:00"/>
    <s v="CLOSE"/>
    <n v="3"/>
    <s v="EA"/>
    <n v="10"/>
    <n v="14.8"/>
    <n v="148"/>
    <s v="21091"/>
    <s v="CLOSE"/>
    <d v="2024-02-15T00:00:00"/>
    <s v=""/>
    <s v="KW1-14886"/>
    <s v="32"/>
    <d v="2024-02-15T00:00:00"/>
    <s v="APPR"/>
    <d v="2024-02-15T00:00:00"/>
    <s v="Santhumayor, Santhosh - Vectrus - No Export"/>
    <x v="4"/>
    <d v="2024-03-14T00:00:00"/>
    <x v="0"/>
    <d v="2024-02-19T00:00:00"/>
    <s v="10.00"/>
    <m/>
    <x v="1"/>
    <x v="1"/>
    <x v="1"/>
    <x v="1"/>
    <x v="1"/>
  </r>
  <r>
    <n v="60"/>
    <x v="28"/>
    <n v="70"/>
    <x v="47"/>
    <s v="INSTALL WALL &amp; CEILING IN ALL ROOM &amp; SIPER ROOM &amp;  VISTIBULE REPLACE"/>
    <n v="6185444"/>
    <s v="5335-60-V00-0001"/>
    <s v="WIRE MESH, GALVANIZED STEEL, 21 GAGE, 4 X 50 FEET"/>
    <n v="53652"/>
    <x v="36"/>
    <d v="2024-02-10T00:00:00"/>
    <s v="CLOSE"/>
    <n v="2"/>
    <s v="RO"/>
    <n v="7"/>
    <n v="41.9"/>
    <n v="293.3"/>
    <s v="21091"/>
    <s v="CLOSE"/>
    <d v="2024-02-15T00:00:00"/>
    <s v=""/>
    <s v="KW1-14886"/>
    <s v="28"/>
    <d v="2024-02-15T00:00:00"/>
    <s v="APPR"/>
    <d v="2024-02-15T00:00:00"/>
    <s v="Santhumayor, Santhosh - Vectrus - No Export"/>
    <x v="4"/>
    <d v="2024-02-29T00:00:00"/>
    <x v="0"/>
    <d v="2024-02-19T00:00:00"/>
    <s v="7.00"/>
    <m/>
    <x v="1"/>
    <x v="1"/>
    <x v="1"/>
    <x v="1"/>
    <x v="1"/>
  </r>
  <r>
    <n v="60"/>
    <x v="28"/>
    <n v="70"/>
    <x v="47"/>
    <s v="INSTALL WALL &amp; CEILING IN ALL ROOM &amp; SIPER ROOM &amp;  VISTIBULE REPLACE"/>
    <n v="6185444"/>
    <s v="5660-60-V00-0033"/>
    <s v="FENCE, GALVANIZED STEEL, CHAIN LINK MESH, 50 x 10 FEET (1 rool 50ft x 10ft)"/>
    <n v="53643"/>
    <x v="36"/>
    <d v="2024-02-10T00:00:00"/>
    <s v="CLOSE"/>
    <n v="2"/>
    <s v="RO"/>
    <n v="3"/>
    <n v="422.4"/>
    <n v="1267.2"/>
    <s v="21091"/>
    <s v="CLOSE"/>
    <d v="2024-02-15T00:00:00"/>
    <s v=""/>
    <s v="KW1-14886"/>
    <s v="45"/>
    <d v="2024-02-15T00:00:00"/>
    <s v="APPR"/>
    <d v="2024-02-15T00:00:00"/>
    <s v="Santhumayor, Santhosh - Vectrus - No Export"/>
    <x v="4"/>
    <d v="2024-03-07T00:00:00"/>
    <x v="0"/>
    <d v="2024-02-19T00:00:00"/>
    <s v="3.00"/>
    <m/>
    <x v="1"/>
    <x v="1"/>
    <x v="1"/>
    <x v="1"/>
    <x v="1"/>
  </r>
  <r>
    <n v="60"/>
    <x v="28"/>
    <n v="70"/>
    <x v="47"/>
    <s v="INSTALL WALL &amp; CEILING IN ALL ROOM &amp; SIPER ROOM &amp;  VISTIBULE REPLACE"/>
    <n v="6185444"/>
    <s v="5340-01-306-9992"/>
    <s v="LOCK SET, MORTISE, PUSH BUTTON, MECHANICAL, w/KNOB, SATIN CHROME, 2-3/4 INCHES, FACTORY LEFT; FIELD REVERSIBLE "/>
    <n v="53650"/>
    <x v="36"/>
    <d v="2024-02-10T00:00:00"/>
    <s v="CLOSE"/>
    <n v="2"/>
    <s v="EA"/>
    <n v="5"/>
    <n v="607.70000000000005"/>
    <n v="3038.5"/>
    <s v="21091"/>
    <s v="CLOSE"/>
    <d v="2024-02-15T00:00:00"/>
    <s v=""/>
    <s v="KW1-14886"/>
    <s v="31"/>
    <d v="2024-02-15T00:00:00"/>
    <s v="APPR"/>
    <d v="2024-02-15T00:00:00"/>
    <s v="Santhumayor, Santhosh - Vectrus - No Export"/>
    <x v="4"/>
    <d v="2024-03-21T00:00:00"/>
    <x v="0"/>
    <d v="2024-03-19T00:00:00"/>
    <s v="5.00"/>
    <m/>
    <x v="1"/>
    <x v="1"/>
    <x v="1"/>
    <x v="1"/>
    <x v="1"/>
  </r>
  <r>
    <n v="60"/>
    <x v="28"/>
    <n v="70"/>
    <x v="47"/>
    <s v="INSTALL WALL &amp; CEILING IN ALL ROOM &amp; SIPER ROOM &amp;  VISTIBULE REPLACE"/>
    <n v="6185444"/>
    <s v="5340-60-V00-0429"/>
    <s v="LOCK SET, MECHANICAL, PUSH BUTTON, RIGHT HAND, 2-3/4 INCHES"/>
    <n v="53648"/>
    <x v="36"/>
    <d v="2024-02-10T00:00:00"/>
    <s v="CLOSE"/>
    <n v="1"/>
    <s v="EA"/>
    <n v="5"/>
    <n v="602.6"/>
    <n v="3013"/>
    <s v="21091"/>
    <s v="CLOSE"/>
    <d v="2024-02-15T00:00:00"/>
    <s v=""/>
    <s v="KW1-14886"/>
    <s v="39"/>
    <d v="2024-02-15T00:00:00"/>
    <s v="APPR"/>
    <d v="2024-02-15T00:00:00"/>
    <s v="Santhumayor, Santhosh - Vectrus - No Export"/>
    <x v="4"/>
    <d v="2024-02-29T00:00:00"/>
    <x v="0"/>
    <d v="2024-02-19T00:00:00"/>
    <s v="5.00"/>
    <m/>
    <x v="1"/>
    <x v="1"/>
    <x v="1"/>
    <x v="1"/>
    <x v="1"/>
  </r>
  <r>
    <n v="60"/>
    <x v="28"/>
    <n v="70"/>
    <x v="47"/>
    <s v="INSTALL WALL &amp; CEILING IN ALL ROOM &amp; SIPER ROOM &amp;  VISTIBULE REPLACE"/>
    <n v="6185444"/>
    <s v="8010-60-V00-0124"/>
    <s v="PRIMER, RED OXIDE, OIL BASED, RED, 1 GL"/>
    <n v="53651"/>
    <x v="36"/>
    <d v="2024-02-10T00:00:00"/>
    <s v="CLOSE"/>
    <n v="2"/>
    <s v="CN"/>
    <n v="2"/>
    <n v="41.4"/>
    <n v="82.8"/>
    <s v="21096"/>
    <s v="CLOSE"/>
    <d v="2024-02-15T00:00:00"/>
    <s v=""/>
    <s v="KW1-14889"/>
    <s v="20"/>
    <d v="2024-02-20T00:00:00"/>
    <s v="APPR"/>
    <d v="2024-02-20T00:00:00"/>
    <s v="Santhumayor, Santhosh - Vectrus - No Export"/>
    <x v="0"/>
    <d v="2024-02-29T00:00:00"/>
    <x v="0"/>
    <s v=""/>
    <s v=""/>
    <m/>
    <x v="1"/>
    <x v="1"/>
    <x v="1"/>
    <x v="1"/>
    <x v="1"/>
  </r>
  <r>
    <n v="60"/>
    <x v="28"/>
    <n v="90"/>
    <x v="47"/>
    <s v="INSTALL WALL &amp; CEILING IN ALL ROOM &amp; SIPER ROOM &amp;  VISTIBULE REPLACE"/>
    <n v="6185444"/>
    <s v="4710-05-V00-0007"/>
    <s v="TUBE, RECTANGULAR, STEEL, 3 X 1-1/2 X 1/8 INCHES x 20ft"/>
    <n v="53677"/>
    <x v="36"/>
    <d v="2024-02-10T00:00:00"/>
    <s v="CLOSE"/>
    <n v="1"/>
    <s v="EA"/>
    <n v="28"/>
    <n v="70"/>
    <n v="1960"/>
    <s v="21097"/>
    <s v="SENT"/>
    <d v="2024-03-15T00:00:00"/>
    <d v="2024-02-16T00:00:00"/>
    <s v="KW1-15099"/>
    <s v="18"/>
    <d v="2024-02-22T00:00:00"/>
    <s v="APPR"/>
    <d v="2024-02-22T00:00:00"/>
    <s v="Santhumayor, Santhosh - Vectrus - No Export"/>
    <x v="12"/>
    <d v="2024-03-21T00:00:00"/>
    <x v="0"/>
    <d v="2024-03-02T00:00:00"/>
    <s v="28.00"/>
    <m/>
    <x v="1"/>
    <x v="1"/>
    <x v="1"/>
    <x v="1"/>
    <x v="1"/>
  </r>
  <r>
    <n v="60"/>
    <x v="28"/>
    <n v="70"/>
    <x v="47"/>
    <s v="INSTALL WALL &amp; CEILING IN ALL ROOM &amp; SIPER ROOM &amp;  VISTIBULE REPLACE"/>
    <n v="6185444"/>
    <s v="5306-60-V00-0100"/>
    <s v="BOLT, CARRIAGE w/HEX NUT, STEEL, ZINC PLATED, 10M X 4-1/2 INCHES"/>
    <n v="53653"/>
    <x v="36"/>
    <d v="2024-02-10T00:00:00"/>
    <s v="CLOSE"/>
    <n v="1"/>
    <s v="EA"/>
    <n v="300"/>
    <n v="3.14"/>
    <n v="942"/>
    <s v="21097"/>
    <s v="SENT"/>
    <d v="2024-03-15T00:00:00"/>
    <d v="2024-02-16T00:00:00"/>
    <s v="KW1-15099"/>
    <s v="7"/>
    <d v="2024-02-22T00:00:00"/>
    <s v="APPR"/>
    <d v="2024-02-22T00:00:00"/>
    <s v="Santhumayor, Santhosh - Vectrus - No Export"/>
    <x v="12"/>
    <d v="2024-03-07T00:00:00"/>
    <x v="0"/>
    <d v="2024-02-25T00:00:00"/>
    <s v="300.00"/>
    <m/>
    <x v="1"/>
    <x v="1"/>
    <x v="1"/>
    <x v="1"/>
    <x v="1"/>
  </r>
  <r>
    <n v="60"/>
    <x v="28"/>
    <n v="70"/>
    <x v="47"/>
    <s v="INSTALL WALL &amp; CEILING IN ALL ROOM &amp; SIPER ROOM &amp;  VISTIBULE REPLACE"/>
    <n v="6185444"/>
    <s v="5315-00-060-9315"/>
    <s v="STAPLE, STEEL, 1/2 INCH"/>
    <n v="53653"/>
    <x v="36"/>
    <d v="2024-02-10T00:00:00"/>
    <s v="CLOSE"/>
    <n v="5"/>
    <s v="BX"/>
    <n v="5"/>
    <n v="11.29"/>
    <n v="56.45"/>
    <s v="21097"/>
    <s v="SENT"/>
    <d v="2024-03-15T00:00:00"/>
    <d v="2024-02-16T00:00:00"/>
    <s v="KW1-15099"/>
    <s v="11"/>
    <d v="2024-02-22T00:00:00"/>
    <s v="APPR"/>
    <d v="2024-02-22T00:00:00"/>
    <s v="Santhumayor, Santhosh - Vectrus - No Export"/>
    <x v="12"/>
    <d v="2024-03-31T00:00:00"/>
    <x v="0"/>
    <d v="2024-03-09T00:00:00"/>
    <s v="5.00"/>
    <m/>
    <x v="1"/>
    <x v="1"/>
    <x v="1"/>
    <x v="1"/>
    <x v="1"/>
  </r>
  <r>
    <n v="60"/>
    <x v="28"/>
    <n v="70"/>
    <x v="47"/>
    <s v="INSTALL WALL &amp; CEILING IN ALL ROOM &amp; SIPER ROOM &amp;  VISTIBULE REPLACE"/>
    <n v="6185444"/>
    <s v="5120-00-889-1796"/>
    <s v="TACKER, GUN, STAPLE, 1/2 INCH"/>
    <n v="53653"/>
    <x v="36"/>
    <d v="2024-02-10T00:00:00"/>
    <s v="CLOSE"/>
    <n v="4"/>
    <s v="EA"/>
    <n v="1"/>
    <n v="25.66"/>
    <n v="25.66"/>
    <s v="21097"/>
    <s v="SENT"/>
    <d v="2024-03-15T00:00:00"/>
    <d v="2024-02-16T00:00:00"/>
    <s v="KW1-15099"/>
    <s v="10"/>
    <d v="2024-02-22T00:00:00"/>
    <s v="APPR"/>
    <d v="2024-02-22T00:00:00"/>
    <s v="Santhumayor, Santhosh - Vectrus - No Export"/>
    <x v="12"/>
    <d v="2024-03-31T00:00:00"/>
    <x v="0"/>
    <d v="2024-03-09T00:00:00"/>
    <s v="1.00"/>
    <m/>
    <x v="1"/>
    <x v="1"/>
    <x v="1"/>
    <x v="1"/>
    <x v="1"/>
  </r>
  <r>
    <n v="60"/>
    <x v="28"/>
    <n v="70"/>
    <x v="47"/>
    <s v="INSTALL WALL &amp; CEILING IN ALL ROOM &amp; SIPER ROOM &amp;  VISTIBULE REPLACE"/>
    <n v="6185444"/>
    <s v="5133-60-V00-0003"/>
    <s v="DRILL, TWIST, (BIT), HIGH SPEED STEEL, 8 X 117 MM"/>
    <n v="53653"/>
    <x v="36"/>
    <d v="2024-02-10T00:00:00"/>
    <s v="CLOSE"/>
    <n v="3"/>
    <s v="EA"/>
    <n v="10"/>
    <n v="18.149999999999999"/>
    <n v="181.5"/>
    <s v="21097"/>
    <s v="SENT"/>
    <d v="2024-03-15T00:00:00"/>
    <d v="2024-02-16T00:00:00"/>
    <s v="KW1-15099"/>
    <s v="9"/>
    <d v="2024-02-22T00:00:00"/>
    <s v="APPR"/>
    <d v="2024-02-22T00:00:00"/>
    <s v="Santhumayor, Santhosh - Vectrus - No Export"/>
    <x v="12"/>
    <d v="2024-03-21T00:00:00"/>
    <x v="0"/>
    <d v="2024-02-25T00:00:00"/>
    <s v="10.00"/>
    <m/>
    <x v="1"/>
    <x v="1"/>
    <x v="1"/>
    <x v="1"/>
    <x v="1"/>
  </r>
  <r>
    <n v="60"/>
    <x v="28"/>
    <n v="70"/>
    <x v="47"/>
    <s v="INSTALL WALL &amp; CEILING IN ALL ROOM &amp; SIPER ROOM &amp;  VISTIBULE REPLACE"/>
    <n v="6185444"/>
    <s v="8030-60-V00-0052"/>
    <s v="PUTTY, ALL PURPOSE, LIGHT GRAY, 3.43 KG"/>
    <n v="53651"/>
    <x v="36"/>
    <d v="2024-02-10T00:00:00"/>
    <s v="CLOSE"/>
    <n v="1"/>
    <s v="EA"/>
    <n v="2"/>
    <n v="123.8"/>
    <n v="495.2"/>
    <s v="21096"/>
    <s v="CLOSE"/>
    <d v="2024-02-15T00:00:00"/>
    <s v=""/>
    <s v="KW1-14889"/>
    <s v="19"/>
    <d v="2024-02-20T00:00:00"/>
    <s v="APPR"/>
    <d v="2024-02-20T00:00:00"/>
    <s v="Santhumayor, Santhosh - Vectrus - No Export"/>
    <x v="0"/>
    <d v="2024-02-29T00:00:00"/>
    <x v="0"/>
    <s v=""/>
    <s v=""/>
    <m/>
    <x v="1"/>
    <x v="1"/>
    <x v="1"/>
    <x v="1"/>
    <x v="1"/>
  </r>
  <r>
    <n v="60"/>
    <x v="28"/>
    <n v="70"/>
    <x v="47"/>
    <s v="INSTALL WALL &amp; CEILING IN ALL ROOM &amp; SIPER ROOM &amp;  VISTIBULE REPLACE"/>
    <n v="6185444"/>
    <s v="5305-60-V00-0167"/>
    <s v="SCREW, HEX WASHER HEAD, STEEL, #14 X 3 INCHES"/>
    <n v="53652"/>
    <x v="36"/>
    <d v="2024-02-10T00:00:00"/>
    <s v="CLOSE"/>
    <n v="1"/>
    <s v="BX"/>
    <n v="3"/>
    <n v="37.9"/>
    <n v="113.7"/>
    <s v="21091"/>
    <s v="CLOSE"/>
    <d v="2024-02-15T00:00:00"/>
    <s v=""/>
    <s v="KW1-14886"/>
    <s v="27"/>
    <d v="2024-02-15T00:00:00"/>
    <s v="APPR"/>
    <d v="2024-02-15T00:00:00"/>
    <s v="Santhumayor, Santhosh - Vectrus - No Export"/>
    <x v="4"/>
    <d v="2024-02-29T00:00:00"/>
    <x v="0"/>
    <d v="2024-02-19T00:00:00"/>
    <s v="3.00"/>
    <m/>
    <x v="1"/>
    <x v="1"/>
    <x v="1"/>
    <x v="1"/>
    <x v="1"/>
  </r>
  <r>
    <n v="60"/>
    <x v="28"/>
    <n v="70"/>
    <x v="47"/>
    <s v="INSTALL WALL &amp; CEILING IN ALL ROOM &amp; SIPER ROOM &amp;  VISTIBULE REPLACE"/>
    <n v="6185444"/>
    <s v="9520-60-V00-0044"/>
    <s v="ANGLE, STRUCTURAL, GALVANIZED STEEL, 1-1/2 X 1-1/2 X 1/8 INCH X 20 FEET"/>
    <n v="53647"/>
    <x v="36"/>
    <d v="2024-02-10T00:00:00"/>
    <s v="CLOSE"/>
    <n v="1"/>
    <s v="EA"/>
    <n v="25"/>
    <n v="118.8"/>
    <n v="2970"/>
    <s v="21091"/>
    <s v="CLOSE"/>
    <d v="2024-02-15T00:00:00"/>
    <s v=""/>
    <s v="KW1-14886"/>
    <s v="21"/>
    <d v="2024-02-15T00:00:00"/>
    <s v="APPR"/>
    <d v="2024-02-15T00:00:00"/>
    <s v="Santhumayor, Santhosh - Vectrus - No Export"/>
    <x v="4"/>
    <d v="2024-02-29T00:00:00"/>
    <x v="0"/>
    <d v="2024-02-19T00:00:00"/>
    <s v="25.00"/>
    <m/>
    <x v="1"/>
    <x v="1"/>
    <x v="1"/>
    <x v="1"/>
    <x v="1"/>
  </r>
  <r>
    <n v="60"/>
    <x v="28"/>
    <n v="70"/>
    <x v="47"/>
    <s v="INSTALL WALL &amp; CEILING IN ALL ROOM &amp; SIPER ROOM &amp;  VISTIBULE REPLACE"/>
    <n v="6185444"/>
    <s v="5130-60-V00-0127"/>
    <s v="DISK, ABRASIVE, METAL CUTTING, ALUMINUM OXIDE, 1 X 0.10 X 12 INCHES"/>
    <n v="53650"/>
    <x v="36"/>
    <d v="2024-02-10T00:00:00"/>
    <s v="CLOSE"/>
    <n v="1"/>
    <s v="ea"/>
    <n v="4"/>
    <n v="8"/>
    <n v="32"/>
    <s v="21091"/>
    <s v="CLOSE"/>
    <d v="2024-02-15T00:00:00"/>
    <s v=""/>
    <s v="KW1-14886"/>
    <s v="30"/>
    <d v="2024-02-15T00:00:00"/>
    <s v="APPR"/>
    <d v="2024-02-15T00:00:00"/>
    <s v="Santhumayor, Santhosh - Vectrus - No Export"/>
    <x v="4"/>
    <d v="2024-02-29T00:00:00"/>
    <x v="0"/>
    <d v="2024-02-19T00:00:00"/>
    <s v="4.00"/>
    <m/>
    <x v="1"/>
    <x v="1"/>
    <x v="1"/>
    <x v="1"/>
    <x v="1"/>
  </r>
  <r>
    <n v="60"/>
    <x v="28"/>
    <n v="70"/>
    <x v="47"/>
    <s v="INSTALL WALL &amp; CEILING IN ALL ROOM &amp; SIPER ROOM &amp;  VISTIBULE REPLACE"/>
    <n v="6185444"/>
    <s v="4240-60-V00-0043"/>
    <s v="MASK, N95, PARTICULATE RESPIRATOR, 10EA/BOX, WHITE"/>
    <n v="53653"/>
    <x v="36"/>
    <d v="2024-02-10T00:00:00"/>
    <s v="CLOSE"/>
    <n v="2"/>
    <s v="BX"/>
    <n v="2"/>
    <n v="81.760000000000005"/>
    <n v="163.52000000000001"/>
    <s v="21097"/>
    <s v="SENT"/>
    <d v="2024-03-15T00:00:00"/>
    <d v="2024-02-16T00:00:00"/>
    <s v="KW1-15099"/>
    <s v="8"/>
    <d v="2024-02-22T00:00:00"/>
    <s v="APPR"/>
    <d v="2024-02-22T00:00:00"/>
    <s v="Santhumayor, Santhosh - Vectrus - No Export"/>
    <x v="12"/>
    <d v="2024-03-21T00:00:00"/>
    <x v="0"/>
    <d v="2024-02-25T00:00:00"/>
    <s v="2.00"/>
    <m/>
    <x v="1"/>
    <x v="1"/>
    <x v="1"/>
    <x v="1"/>
    <x v="1"/>
  </r>
  <r>
    <n v="60"/>
    <x v="28"/>
    <n v="70"/>
    <x v="47"/>
    <s v="INSTALL WALL &amp; CEILING IN ALL ROOM &amp; SIPER ROOM &amp;  VISTIBULE REPLACE"/>
    <n v="6185444"/>
    <s v="5133-60-V00-0070"/>
    <s v="BIT, SPADE, WOOD BORING, STEEL, 8 PIECES"/>
    <n v="53643"/>
    <x v="36"/>
    <d v="2024-02-10T00:00:00"/>
    <s v="CLOSE"/>
    <n v="1"/>
    <s v="set"/>
    <n v="1"/>
    <n v="82.17"/>
    <n v="82.17"/>
    <s v="21091"/>
    <s v="CLOSE"/>
    <d v="2024-02-15T00:00:00"/>
    <s v=""/>
    <s v="KW1-14886"/>
    <s v="44"/>
    <d v="2024-02-15T00:00:00"/>
    <s v="APPR"/>
    <d v="2024-02-15T00:00:00"/>
    <s v="Santhumayor, Santhosh - Vectrus - No Export"/>
    <x v="4"/>
    <d v="2024-03-15T00:00:00"/>
    <x v="0"/>
    <d v="2024-03-06T00:00:00"/>
    <s v="1.00"/>
    <m/>
    <x v="1"/>
    <x v="1"/>
    <x v="1"/>
    <x v="1"/>
    <x v="1"/>
  </r>
  <r>
    <n v="60"/>
    <x v="28"/>
    <n v="80"/>
    <x v="47"/>
    <s v="INSTALL WALL &amp; CEILING IN ALL ROOM &amp; SIPER ROOM &amp;  VISTIBULE REPLACE"/>
    <n v="6185444"/>
    <s v="9520-60-V00-0005"/>
    <s v="ANGLE, STRUCTURAL, STEEL, 4MM X 2 X 2 INCHES X 10 FEET"/>
    <n v="53655"/>
    <x v="36"/>
    <d v="2024-02-10T00:00:00"/>
    <s v="CLOSE"/>
    <n v="2"/>
    <s v="EA"/>
    <n v="10"/>
    <n v="45.54"/>
    <n v="455.4"/>
    <s v="21097"/>
    <s v="SENT"/>
    <d v="2024-03-15T00:00:00"/>
    <d v="2024-02-16T00:00:00"/>
    <s v="KW1-15099"/>
    <s v="22"/>
    <d v="2024-02-22T00:00:00"/>
    <s v="APPR"/>
    <d v="2024-02-22T00:00:00"/>
    <s v="Santhumayor, Santhosh - Vectrus - No Export"/>
    <x v="12"/>
    <d v="2024-03-07T00:00:00"/>
    <x v="0"/>
    <d v="2024-03-02T00:00:00"/>
    <s v="10.00"/>
    <m/>
    <x v="1"/>
    <x v="1"/>
    <x v="1"/>
    <x v="1"/>
    <x v="1"/>
  </r>
  <r>
    <n v="60"/>
    <x v="28"/>
    <n v="80"/>
    <x v="47"/>
    <s v="INSTALL WALL &amp; CEILING IN ALL ROOM &amp; SIPER ROOM &amp;  VISTIBULE REPLACE"/>
    <n v="6185444"/>
    <s v="5305-60-V00-0001"/>
    <s v="SCREW, PHILLIPS, HEX HEAD, STEEL, #10-16 X 1 INCH"/>
    <n v="53656"/>
    <x v="36"/>
    <d v="2024-02-10T00:00:00"/>
    <s v="CLOSE"/>
    <n v="1"/>
    <s v="BX"/>
    <n v="2"/>
    <n v="18.899999999999999"/>
    <n v="37.799999999999997"/>
    <s v="21091"/>
    <s v="CLOSE"/>
    <d v="2024-02-15T00:00:00"/>
    <s v=""/>
    <s v="KW1-14886"/>
    <s v="20"/>
    <d v="2024-02-15T00:00:00"/>
    <s v="APPR"/>
    <d v="2024-02-15T00:00:00"/>
    <s v="Santhumayor, Santhosh - Vectrus - No Export"/>
    <x v="4"/>
    <d v="2024-02-29T00:00:00"/>
    <x v="0"/>
    <d v="2024-02-19T00:00:00"/>
    <s v="2.00"/>
    <m/>
    <x v="1"/>
    <x v="1"/>
    <x v="1"/>
    <x v="1"/>
    <x v="1"/>
  </r>
  <r>
    <n v="60"/>
    <x v="28"/>
    <n v="80"/>
    <x v="47"/>
    <s v="INSTALL WALL &amp; CEILING IN ALL ROOM &amp; SIPER ROOM &amp;  VISTIBULE REPLACE"/>
    <n v="6185444"/>
    <s v="5935-60-V00-0167"/>
    <s v="CONNECTOR, WIRE, RED, 18 -10 AWG"/>
    <n v="53657"/>
    <x v="36"/>
    <d v="2024-02-10T00:00:00"/>
    <s v="CLOSE"/>
    <n v="3"/>
    <s v="PG"/>
    <n v="20"/>
    <n v="26.8"/>
    <n v="536"/>
    <s v="21096"/>
    <s v="CLOSE"/>
    <d v="2024-02-15T00:00:00"/>
    <s v=""/>
    <s v="KW1-14889"/>
    <s v="17"/>
    <d v="2024-02-20T00:00:00"/>
    <s v="APPR"/>
    <d v="2024-02-20T00:00:00"/>
    <s v="Santhumayor, Santhosh - Vectrus - No Export"/>
    <x v="0"/>
    <d v="2024-02-29T00:00:00"/>
    <x v="0"/>
    <s v=""/>
    <s v=""/>
    <m/>
    <x v="1"/>
    <x v="1"/>
    <x v="1"/>
    <x v="1"/>
    <x v="1"/>
  </r>
  <r>
    <n v="60"/>
    <x v="28"/>
    <n v="80"/>
    <x v="47"/>
    <s v="INSTALL WALL &amp; CEILING IN ALL ROOM &amp; SIPER ROOM &amp;  VISTIBULE REPLACE"/>
    <n v="6185444"/>
    <s v="5975-60-V00-0066"/>
    <s v="CONDUIT, METAL, RIGID, EMT, GALVANIZED STEEL, 1/2 INCH X 10 FEET"/>
    <n v="53657"/>
    <x v="36"/>
    <d v="2024-02-10T00:00:00"/>
    <s v="CLOSE"/>
    <n v="2"/>
    <s v="EA"/>
    <n v="10"/>
    <n v="265"/>
    <n v="2650"/>
    <s v="21096"/>
    <s v="CLOSE"/>
    <d v="2024-02-15T00:00:00"/>
    <s v=""/>
    <s v="KW1-14889"/>
    <s v="16"/>
    <d v="2024-02-20T00:00:00"/>
    <s v="APPR"/>
    <d v="2024-02-20T00:00:00"/>
    <s v="Santhumayor, Santhosh - Vectrus - No Export"/>
    <x v="0"/>
    <d v="2024-02-29T00:00:00"/>
    <x v="0"/>
    <s v=""/>
    <s v=""/>
    <m/>
    <x v="1"/>
    <x v="1"/>
    <x v="1"/>
    <x v="1"/>
    <x v="1"/>
  </r>
  <r>
    <n v="60"/>
    <x v="28"/>
    <n v="80"/>
    <x v="47"/>
    <s v="INSTALL WALL &amp; CEILING IN ALL ROOM &amp; SIPER ROOM &amp;  VISTIBULE REPLACE"/>
    <n v="6185444"/>
    <s v="5975-60-V00-0491"/>
    <s v="BOX CONNECTOR, ELECTRICAL, COMPRESSION, RAIN TIGHT, STEEL, EMT, 1/2 INCH"/>
    <n v="53658"/>
    <x v="36"/>
    <d v="2024-02-10T00:00:00"/>
    <s v="CLOSE"/>
    <n v="1"/>
    <s v="EA"/>
    <n v="40"/>
    <n v="8.25"/>
    <n v="330"/>
    <s v="21096"/>
    <s v="CLOSE"/>
    <d v="2024-02-15T00:00:00"/>
    <s v=""/>
    <s v="KW1-14889"/>
    <s v="18"/>
    <d v="2024-02-20T00:00:00"/>
    <s v="APPR"/>
    <d v="2024-02-20T00:00:00"/>
    <s v="Santhumayor, Santhosh - Vectrus - No Export"/>
    <x v="0"/>
    <d v="2024-02-29T00:00:00"/>
    <x v="0"/>
    <s v=""/>
    <s v=""/>
    <m/>
    <x v="1"/>
    <x v="1"/>
    <x v="1"/>
    <x v="1"/>
    <x v="1"/>
  </r>
  <r>
    <n v="60"/>
    <x v="28"/>
    <n v="80"/>
    <x v="47"/>
    <s v="INSTALL WALL &amp; CEILING IN ALL ROOM &amp; SIPER ROOM &amp;  VISTIBULE REPLACE"/>
    <n v="6185444"/>
    <s v="6210-60-V00-0095"/>
    <s v="FIXTURE, LIGHTING, w/ EMERGENCY BATTERY, LED, RETROFIT, PURE WHITE, 200-240V, 40W"/>
    <n v="53657"/>
    <x v="36"/>
    <d v="2024-02-10T00:00:00"/>
    <s v="CLOSE"/>
    <n v="1"/>
    <s v="EA"/>
    <n v="2"/>
    <n v="260.02"/>
    <n v="520.04"/>
    <s v="21096"/>
    <s v="CLOSE"/>
    <d v="2024-02-15T00:00:00"/>
    <s v=""/>
    <s v="KW1-14889"/>
    <s v="15"/>
    <d v="2024-02-20T00:00:00"/>
    <s v="APPR"/>
    <d v="2024-02-20T00:00:00"/>
    <s v="Santhumayor, Santhosh - Vectrus - No Export"/>
    <x v="0"/>
    <d v="2024-02-29T00:00:00"/>
    <x v="0"/>
    <s v=""/>
    <s v=""/>
    <m/>
    <x v="1"/>
    <x v="1"/>
    <x v="1"/>
    <x v="1"/>
    <x v="1"/>
  </r>
  <r>
    <n v="60"/>
    <x v="28"/>
    <n v="80"/>
    <x v="47"/>
    <s v="INSTALL WALL &amp; CEILING IN ALL ROOM &amp; SIPER ROOM &amp;  VISTIBULE REPLACE"/>
    <n v="6185444"/>
    <s v="5345-60-V00-0017"/>
    <s v="WHEEL, ABRASIVE (CUTTING DISK), METAL CUTTING, 180 X 22.23 X 3 MM"/>
    <n v="53659"/>
    <x v="36"/>
    <d v="2024-02-10T00:00:00"/>
    <s v="CLOSE"/>
    <n v="1"/>
    <s v="EA"/>
    <n v="10"/>
    <n v="3.61"/>
    <n v="36.1"/>
    <s v="21097"/>
    <s v="SENT"/>
    <d v="2024-03-15T00:00:00"/>
    <d v="2024-02-16T00:00:00"/>
    <s v="KW1-15099"/>
    <s v="19"/>
    <d v="2024-02-22T00:00:00"/>
    <s v="APPR"/>
    <d v="2024-02-22T00:00:00"/>
    <s v="Santhumayor, Santhosh - Vectrus - No Export"/>
    <x v="12"/>
    <d v="2024-03-31T00:00:00"/>
    <x v="1"/>
    <s v=""/>
    <s v=""/>
    <m/>
    <x v="1"/>
    <x v="1"/>
    <x v="1"/>
    <x v="1"/>
    <x v="1"/>
  </r>
  <r>
    <n v="60"/>
    <x v="28"/>
    <n v="80"/>
    <x v="47"/>
    <s v="INSTALL WALL &amp; CEILING IN ALL ROOM &amp; SIPER ROOM &amp;  VISTIBULE REPLACE"/>
    <n v="6185444"/>
    <s v="6625-60-V00-0093"/>
    <s v="TESTER, SOCKET, W/ BEEPER, RCD, 250 V, 50 HZ"/>
    <n v="53655"/>
    <x v="36"/>
    <d v="2024-02-10T00:00:00"/>
    <s v="CLOSE"/>
    <n v="1"/>
    <s v="EA"/>
    <n v="1"/>
    <n v="74.25"/>
    <n v="74.25"/>
    <s v="21097"/>
    <s v="SENT"/>
    <d v="2024-03-15T00:00:00"/>
    <d v="2024-02-16T00:00:00"/>
    <s v="KW1-15099"/>
    <s v="21"/>
    <d v="2024-02-22T00:00:00"/>
    <s v="APPR"/>
    <d v="2024-02-22T00:00:00"/>
    <s v="Santhumayor, Santhosh - Vectrus - No Export"/>
    <x v="12"/>
    <d v="2024-03-07T00:00:00"/>
    <x v="0"/>
    <d v="2024-03-03T00:00:00"/>
    <s v="1.00"/>
    <m/>
    <x v="1"/>
    <x v="1"/>
    <x v="1"/>
    <x v="1"/>
    <x v="1"/>
  </r>
  <r>
    <n v="60"/>
    <x v="28"/>
    <n v="80"/>
    <x v="47"/>
    <s v="INSTALL WALL &amp; CEILING IN ALL ROOM &amp; SIPER ROOM &amp;  VISTIBULE REPLACE"/>
    <n v="6185444"/>
    <s v="5120-60-V00-0117"/>
    <s v="SCREW DRIVER, INSULATED VINYL GRIP, SET, 10 PIECES"/>
    <n v="53654"/>
    <x v="36"/>
    <d v="2024-02-10T00:00:00"/>
    <s v="CLOSE"/>
    <n v="1"/>
    <s v="EA"/>
    <n v="2"/>
    <n v="51.56"/>
    <n v="103.12"/>
    <s v="21097"/>
    <s v="SENT"/>
    <d v="2024-03-15T00:00:00"/>
    <d v="2024-02-16T00:00:00"/>
    <s v="KW1-15099"/>
    <s v="20"/>
    <d v="2024-02-22T00:00:00"/>
    <s v="APPR"/>
    <d v="2024-02-22T00:00:00"/>
    <s v="Santhumayor, Santhosh - Vectrus - No Export"/>
    <x v="12"/>
    <d v="2024-03-31T00:00:00"/>
    <x v="0"/>
    <d v="2024-03-09T00:00:00"/>
    <s v="2.00"/>
    <m/>
    <x v="1"/>
    <x v="1"/>
    <x v="1"/>
    <x v="1"/>
    <x v="1"/>
  </r>
  <r>
    <n v="60"/>
    <x v="28"/>
    <n v="50"/>
    <x v="47"/>
    <s v="INSTALL WALL &amp; CEILING IN ALL ROOM &amp; SIPER ROOM &amp;  VISTIBULE REPLACE"/>
    <n v="6185444"/>
    <s v="5340-60-V00-0736"/>
    <s v="LOCK, MORTISE, INTERCHANGEABLE CORE, 6-PIN, SATIN CHROME"/>
    <n v="53777"/>
    <x v="37"/>
    <d v="2024-02-10T00:00:00"/>
    <s v="CLOSE"/>
    <n v="1"/>
    <s v="EA"/>
    <n v="1"/>
    <n v="178.16"/>
    <n v="890.8"/>
    <s v="21058"/>
    <s v="CLOSE"/>
    <d v="2024-02-16T00:00:00"/>
    <d v="2024-02-15T00:00:00"/>
    <s v="KW1-14924"/>
    <s v="5"/>
    <d v="2024-02-16T00:00:00"/>
    <s v="APPR"/>
    <d v="2024-02-16T00:00:00"/>
    <s v="Reghuraman, Karthik -Vectrus -GSD -No Export"/>
    <x v="9"/>
    <d v="2024-02-24T00:00:00"/>
    <x v="0"/>
    <d v="2024-02-21T00:00:00"/>
    <s v="5.00"/>
    <m/>
    <x v="1"/>
    <x v="1"/>
    <x v="1"/>
    <x v="1"/>
    <x v="1"/>
  </r>
  <r>
    <n v="61"/>
    <x v="28"/>
    <n v="30"/>
    <x v="48"/>
    <s v="ARTC TT615 Vestibule"/>
    <n v="9487373"/>
    <s v="9520-60-V00-0030"/>
    <s v="STUD, FRAMING, GALVANIZED STEEL, 10 FEET"/>
    <n v="53880"/>
    <x v="37"/>
    <d v="2024-02-12T00:00:00"/>
    <s v="CLOSE"/>
    <n v="14"/>
    <s v="EA"/>
    <n v="44"/>
    <n v="10.199999999999999"/>
    <n v="448.8"/>
    <s v=""/>
    <s v=""/>
    <s v=""/>
    <s v=""/>
    <s v="KW1-14917"/>
    <s v="14"/>
    <d v="2024-02-15T00:00:00"/>
    <s v="APPR"/>
    <d v="2024-02-15T00:00:00"/>
    <s v="Govind, Binu - No Export"/>
    <x v="4"/>
    <d v="2024-02-22T00:00:00"/>
    <x v="0"/>
    <d v="2024-02-20T00:00:00"/>
    <s v="44.00"/>
    <m/>
    <x v="1"/>
    <x v="1"/>
    <x v="1"/>
    <x v="1"/>
    <x v="1"/>
  </r>
  <r>
    <n v="61"/>
    <x v="28"/>
    <n v="30"/>
    <x v="48"/>
    <s v="ARTC TT615 Vestibule"/>
    <n v="9487373"/>
    <s v="5650-60-V00-0004"/>
    <s v="CHANNEL, STRUCTURAL, C-SHAPE, STEEL, 1-5/8 X 3-5/8 INCHES X 10 FEET"/>
    <n v="53880"/>
    <x v="37"/>
    <d v="2024-02-12T00:00:00"/>
    <s v="CLOSE"/>
    <n v="13"/>
    <s v="EA"/>
    <n v="40"/>
    <n v="9.6999999999999993"/>
    <n v="388"/>
    <s v=""/>
    <s v=""/>
    <s v=""/>
    <s v=""/>
    <s v="KW1-14917"/>
    <s v="13"/>
    <d v="2024-02-15T00:00:00"/>
    <s v="APPR"/>
    <d v="2024-02-15T00:00:00"/>
    <s v="Govind, Binu - No Export"/>
    <x v="4"/>
    <d v="2024-03-15T00:00:00"/>
    <x v="0"/>
    <d v="2024-02-20T00:00:00"/>
    <s v="40.00"/>
    <m/>
    <x v="1"/>
    <x v="1"/>
    <x v="1"/>
    <x v="1"/>
    <x v="1"/>
  </r>
  <r>
    <n v="61"/>
    <x v="28"/>
    <n v="30"/>
    <x v="48"/>
    <s v="ARTC TT615 Vestibule"/>
    <n v="9487373"/>
    <s v="5305-60-V00-0198 "/>
    <s v="SCREW, PHILLIPS, BUGLE HEAD, STEEL, BLACK PHOSPHATED, #6 X 2 INCHES"/>
    <n v="53880"/>
    <x v="37"/>
    <d v="2024-02-12T00:00:00"/>
    <s v="CLOSE"/>
    <n v="12"/>
    <s v="EA"/>
    <n v="400"/>
    <n v="0.3"/>
    <n v="120"/>
    <s v=""/>
    <s v=""/>
    <s v=""/>
    <s v=""/>
    <s v="KW1-14917"/>
    <s v="12"/>
    <d v="2024-02-15T00:00:00"/>
    <s v="APPR"/>
    <d v="2024-02-15T00:00:00"/>
    <s v="Govind, Binu - No Export"/>
    <x v="4"/>
    <d v="2024-02-22T00:00:00"/>
    <x v="0"/>
    <d v="2024-02-20T00:00:00"/>
    <s v="400.00"/>
    <m/>
    <x v="1"/>
    <x v="1"/>
    <x v="1"/>
    <x v="1"/>
    <x v="1"/>
  </r>
  <r>
    <n v="61"/>
    <x v="28"/>
    <n v="30"/>
    <x v="48"/>
    <s v="ARTC TT615 Vestibule"/>
    <n v="9487373"/>
    <s v="5530-60-V00-0010"/>
    <s v="PLYWOOD, CONSTRUCTION, MARINE GRADE, 3/4 INCH X 8 X 4 FEET"/>
    <n v="53878"/>
    <x v="37"/>
    <d v="2024-02-12T00:00:00"/>
    <s v="CLOSE"/>
    <n v="5"/>
    <s v="SH"/>
    <n v="6"/>
    <n v="60.09"/>
    <n v="360.54"/>
    <s v="21058"/>
    <s v="CLOSE"/>
    <d v="2024-02-16T00:00:00"/>
    <d v="2024-02-15T00:00:00"/>
    <s v="KW1-14924"/>
    <s v="108"/>
    <d v="2024-02-16T00:00:00"/>
    <s v="APPR"/>
    <d v="2024-02-16T00:00:00"/>
    <s v="Reghuraman, Karthik -Vectrus -GSD -No Export"/>
    <x v="9"/>
    <d v="2024-02-24T00:00:00"/>
    <x v="0"/>
    <d v="2024-02-21T00:00:00"/>
    <s v="6.00"/>
    <m/>
    <x v="1"/>
    <x v="1"/>
    <x v="1"/>
    <x v="1"/>
    <x v="1"/>
  </r>
  <r>
    <n v="61"/>
    <x v="28"/>
    <n v="30"/>
    <x v="48"/>
    <s v="ARTC TT615 Vestibule"/>
    <n v="9487373"/>
    <s v="5530-00-618-8073"/>
    <s v="PLYWOOD, MAPLE, PUREBOND, 3/4 IN x 4 FT x 8 FT"/>
    <n v="53880"/>
    <x v="37"/>
    <d v="2024-02-12T00:00:00"/>
    <s v="CLOSE"/>
    <n v="11"/>
    <s v="SH"/>
    <n v="20"/>
    <n v="47"/>
    <n v="940"/>
    <s v=""/>
    <s v=""/>
    <s v=""/>
    <s v=""/>
    <s v="KW1-14917"/>
    <s v="11"/>
    <d v="2024-02-15T00:00:00"/>
    <s v="APPR"/>
    <d v="2024-02-15T00:00:00"/>
    <s v="Govind, Binu - No Export"/>
    <x v="4"/>
    <d v="2024-02-22T00:00:00"/>
    <x v="0"/>
    <d v="2024-02-20T00:00:00"/>
    <s v="20.00"/>
    <m/>
    <x v="1"/>
    <x v="1"/>
    <x v="1"/>
    <x v="1"/>
    <x v="1"/>
  </r>
  <r>
    <n v="61"/>
    <x v="28"/>
    <n v="30"/>
    <x v="48"/>
    <s v="ARTC TT615 Vestibule"/>
    <n v="9487373"/>
    <s v="5510-01-433-4221"/>
    <s v="LUMBER, SOFTWOOD, 4 X 4 INCHES X 16 FEET"/>
    <n v="53878"/>
    <x v="37"/>
    <d v="2024-02-12T00:00:00"/>
    <s v="CLOSE"/>
    <n v="4"/>
    <s v="EA"/>
    <n v="10"/>
    <n v="50"/>
    <n v="500"/>
    <s v="21058"/>
    <s v="CLOSE"/>
    <d v="2024-02-16T00:00:00"/>
    <d v="2024-02-15T00:00:00"/>
    <s v="KW1-14924"/>
    <s v="107"/>
    <d v="2024-02-16T00:00:00"/>
    <s v="APPR"/>
    <d v="2024-02-16T00:00:00"/>
    <s v="Reghuraman, Karthik -Vectrus -GSD -No Export"/>
    <x v="9"/>
    <d v="2024-02-24T00:00:00"/>
    <x v="0"/>
    <d v="2024-02-21T00:00:00"/>
    <s v="10.00"/>
    <m/>
    <x v="1"/>
    <x v="1"/>
    <x v="1"/>
    <x v="1"/>
    <x v="1"/>
  </r>
  <r>
    <n v="61"/>
    <x v="28"/>
    <n v="30"/>
    <x v="48"/>
    <s v="ARTC TT615 Vestibule"/>
    <n v="9487373"/>
    <s v="5305-60-V00-0005"/>
    <s v="SCREW, PHILLIPS, TRUSS HEAD, STEEL, #8 X 1 INCH"/>
    <n v="53880"/>
    <x v="37"/>
    <d v="2024-02-12T00:00:00"/>
    <s v="CLOSE"/>
    <n v="10"/>
    <s v="BX"/>
    <n v="8"/>
    <n v="29.4"/>
    <n v="235.2"/>
    <s v=""/>
    <s v=""/>
    <s v=""/>
    <s v=""/>
    <s v="KW1-14917"/>
    <s v="10"/>
    <d v="2024-02-15T00:00:00"/>
    <s v="APPR"/>
    <d v="2024-02-15T00:00:00"/>
    <s v="Govind, Binu - No Export"/>
    <x v="4"/>
    <d v="2024-02-22T00:00:00"/>
    <x v="0"/>
    <d v="2024-02-20T00:00:00"/>
    <s v="8.00"/>
    <m/>
    <x v="1"/>
    <x v="1"/>
    <x v="1"/>
    <x v="1"/>
    <x v="1"/>
  </r>
  <r>
    <n v="61"/>
    <x v="28"/>
    <n v="30"/>
    <x v="48"/>
    <s v="ARTC TT615 Vestibule"/>
    <n v="9487373"/>
    <s v="5305-60-V00-0171"/>
    <s v="SCREW, PHILLIPS, BUGLE HEAD, STEEL, #8 X 2 INCHES"/>
    <n v="53880"/>
    <x v="37"/>
    <d v="2024-02-12T00:00:00"/>
    <s v="CLOSE"/>
    <n v="9"/>
    <s v="BX"/>
    <n v="8"/>
    <n v="19.600000000000001"/>
    <n v="156.80000000000001"/>
    <s v=""/>
    <s v=""/>
    <s v=""/>
    <s v=""/>
    <s v="KW1-14917"/>
    <s v="9"/>
    <d v="2024-02-15T00:00:00"/>
    <s v="APPR"/>
    <d v="2024-02-15T00:00:00"/>
    <s v="Govind, Binu - No Export"/>
    <x v="4"/>
    <d v="2024-02-22T00:00:00"/>
    <x v="0"/>
    <d v="2024-02-20T00:00:00"/>
    <s v="8.00"/>
    <m/>
    <x v="1"/>
    <x v="1"/>
    <x v="1"/>
    <x v="1"/>
    <x v="1"/>
  </r>
  <r>
    <n v="61"/>
    <x v="28"/>
    <n v="30"/>
    <x v="48"/>
    <s v="ARTC TT615 Vestibule"/>
    <n v="9487373"/>
    <s v="5305-60-V00-0169"/>
    <s v="SCREW, PHILLIPS, BUGLE HEAD, STEEL, #8 X 3 INCHES"/>
    <n v="53880"/>
    <x v="37"/>
    <d v="2024-02-12T00:00:00"/>
    <s v="CLOSE"/>
    <n v="8"/>
    <s v="BX"/>
    <n v="4"/>
    <n v="30.4"/>
    <n v="121.6"/>
    <s v=""/>
    <s v=""/>
    <s v=""/>
    <s v=""/>
    <s v="KW1-14917"/>
    <s v="8"/>
    <d v="2024-02-15T00:00:00"/>
    <s v="APPR"/>
    <d v="2024-02-15T00:00:00"/>
    <s v="Govind, Binu - No Export"/>
    <x v="4"/>
    <d v="2024-03-15T00:00:00"/>
    <x v="0"/>
    <d v="2024-02-20T00:00:00"/>
    <s v="4.00"/>
    <m/>
    <x v="1"/>
    <x v="1"/>
    <x v="1"/>
    <x v="1"/>
    <x v="1"/>
  </r>
  <r>
    <n v="61"/>
    <x v="28"/>
    <n v="30"/>
    <x v="48"/>
    <s v="ARTC TT615 Vestibule"/>
    <n v="9487373"/>
    <s v="8135-60-V00-0003"/>
    <s v="PLASTIC SHEET, POLYETHYLENE, CLEAR, 6 MIL, 32 X 100 FEET"/>
    <n v="53878"/>
    <x v="37"/>
    <d v="2024-02-12T00:00:00"/>
    <s v="CLOSE"/>
    <n v="3"/>
    <s v="RO"/>
    <n v="1"/>
    <n v="475.17"/>
    <n v="475.17"/>
    <s v="21058"/>
    <s v="CLOSE"/>
    <d v="2024-02-16T00:00:00"/>
    <d v="2024-02-15T00:00:00"/>
    <s v="KW1-14924"/>
    <s v="106"/>
    <d v="2024-02-16T00:00:00"/>
    <s v="APPR"/>
    <d v="2024-02-16T00:00:00"/>
    <s v="Reghuraman, Karthik -Vectrus -GSD -No Export"/>
    <x v="9"/>
    <d v="2024-02-24T00:00:00"/>
    <x v="0"/>
    <d v="2024-02-21T00:00:00"/>
    <s v="1.00"/>
    <m/>
    <x v="1"/>
    <x v="1"/>
    <x v="1"/>
    <x v="1"/>
    <x v="1"/>
  </r>
  <r>
    <n v="61"/>
    <x v="28"/>
    <n v="30"/>
    <x v="48"/>
    <s v="ARTC TT615 Vestibule"/>
    <n v="9487373"/>
    <s v="8010-60-V00-0084"/>
    <s v="PAINT, FIRE RETARDANT, GRAY, 1 GALLON"/>
    <n v="53873"/>
    <x v="37"/>
    <d v="2024-02-12T00:00:00"/>
    <s v="CLOSE"/>
    <n v="3"/>
    <s v="CN"/>
    <n v="4"/>
    <n v="84.51"/>
    <n v="338.04"/>
    <s v="21114"/>
    <s v="CLOSE"/>
    <d v="2024-02-21T00:00:00"/>
    <d v="2024-02-18T00:00:00"/>
    <s v="KW1-15056"/>
    <s v="3"/>
    <d v="2024-02-21T00:00:00"/>
    <s v="APPR"/>
    <d v="2024-02-21T00:00:00"/>
    <s v="Reghuraman, Karthik -Vectrus -GSD -No Export"/>
    <x v="0"/>
    <d v="2024-02-29T00:00:00"/>
    <x v="0"/>
    <d v="2024-02-24T00:00:00"/>
    <s v="4.00"/>
    <m/>
    <x v="1"/>
    <x v="1"/>
    <x v="1"/>
    <x v="1"/>
    <x v="1"/>
  </r>
  <r>
    <n v="61"/>
    <x v="28"/>
    <n v="30"/>
    <x v="48"/>
    <s v="ARTC TT615 Vestibule"/>
    <n v="9487373"/>
    <s v="9540-60-V00-0009"/>
    <s v="ANGLE, STRUCTURAL, ALUMINUM, CREAM, 2 X 2 INCH X 20  FEET"/>
    <n v="53880"/>
    <x v="37"/>
    <d v="2024-02-12T00:00:00"/>
    <s v="CLOSE"/>
    <n v="7"/>
    <s v="EA"/>
    <n v="2"/>
    <n v="51.2"/>
    <n v="102.4"/>
    <s v=""/>
    <s v=""/>
    <s v=""/>
    <s v=""/>
    <s v="KW1-14917"/>
    <s v="7"/>
    <d v="2024-02-15T00:00:00"/>
    <s v="APPR"/>
    <d v="2024-02-15T00:00:00"/>
    <s v="Govind, Binu - No Export"/>
    <x v="4"/>
    <d v="2024-02-22T00:00:00"/>
    <x v="0"/>
    <d v="2024-02-20T00:00:00"/>
    <s v="2.00"/>
    <m/>
    <x v="1"/>
    <x v="1"/>
    <x v="1"/>
    <x v="1"/>
    <x v="1"/>
  </r>
  <r>
    <n v="61"/>
    <x v="28"/>
    <n v="30"/>
    <x v="48"/>
    <s v="ARTC TT615 Vestibule"/>
    <n v="9487373"/>
    <s v="8020-00-753-4914"/>
    <s v="ROLLER, PAINT, POLYESTER, 7 INCHES"/>
    <n v="53879"/>
    <x v="37"/>
    <d v="2024-02-12T00:00:00"/>
    <s v="CLOSE"/>
    <n v="2"/>
    <s v="EA"/>
    <n v="4"/>
    <n v="18.2"/>
    <n v="72.8"/>
    <s v=""/>
    <s v=""/>
    <s v=""/>
    <s v=""/>
    <s v="KW1-14913"/>
    <s v="7"/>
    <d v="2024-02-15T00:00:00"/>
    <s v="APPR"/>
    <d v="2024-02-15T00:00:00"/>
    <s v="Govind, Binu - No Export"/>
    <x v="0"/>
    <d v="2024-02-22T00:00:00"/>
    <x v="0"/>
    <d v="2024-02-20T00:00:00"/>
    <s v="4.00"/>
    <m/>
    <x v="1"/>
    <x v="1"/>
    <x v="1"/>
    <x v="1"/>
    <x v="1"/>
  </r>
  <r>
    <n v="61"/>
    <x v="28"/>
    <n v="30"/>
    <x v="48"/>
    <s v="ARTC TT615 Vestibule"/>
    <n v="9487373"/>
    <s v="8415-01-492-0178"/>
    <s v="GLOVES, DISPOSABLE, NITRILE, LARGE, 9-1/2 X 0-1/250 INCHES"/>
    <n v="53876"/>
    <x v="37"/>
    <d v="2024-02-12T00:00:00"/>
    <s v="CLOSE"/>
    <n v="1"/>
    <s v="BX"/>
    <n v="1"/>
    <n v="16.5"/>
    <n v="16.5"/>
    <s v=""/>
    <s v=""/>
    <s v=""/>
    <s v=""/>
    <s v="KW1-14908"/>
    <s v="1"/>
    <d v="2024-02-15T00:00:00"/>
    <s v="APPR"/>
    <d v="2024-02-15T00:00:00"/>
    <s v="Govind, Binu - No Export"/>
    <x v="11"/>
    <d v="2024-03-15T00:00:00"/>
    <x v="0"/>
    <d v="2024-02-19T00:00:00"/>
    <s v="1.00"/>
    <m/>
    <x v="1"/>
    <x v="1"/>
    <x v="1"/>
    <x v="1"/>
    <x v="1"/>
  </r>
  <r>
    <n v="61"/>
    <x v="28"/>
    <n v="30"/>
    <x v="48"/>
    <s v="ARTC TT615 Vestibule"/>
    <n v="9487373"/>
    <s v="8020-00-260-1302"/>
    <s v="BRUSH, PAINT, BRISTLES, CHISELED, 2 INCHES"/>
    <n v="53880"/>
    <x v="37"/>
    <d v="2024-02-12T00:00:00"/>
    <s v="CLOSE"/>
    <n v="6"/>
    <s v="EA"/>
    <n v="4"/>
    <n v="15.2"/>
    <n v="60.8"/>
    <s v=""/>
    <s v=""/>
    <s v=""/>
    <s v=""/>
    <s v="KW1-14917"/>
    <s v="6"/>
    <d v="2024-02-15T00:00:00"/>
    <s v="APPR"/>
    <d v="2024-02-15T00:00:00"/>
    <s v="Govind, Binu - No Export"/>
    <x v="4"/>
    <d v="2024-02-22T00:00:00"/>
    <x v="0"/>
    <d v="2024-02-20T00:00:00"/>
    <s v="4.00"/>
    <m/>
    <x v="1"/>
    <x v="1"/>
    <x v="1"/>
    <x v="1"/>
    <x v="1"/>
  </r>
  <r>
    <n v="61"/>
    <x v="28"/>
    <n v="30"/>
    <x v="48"/>
    <s v="ARTC TT615 Vestibule"/>
    <n v="9487373"/>
    <s v="8020-00-753-4911"/>
    <s v="TRAY, PAINT ROLLER, METAL, 1 QUART"/>
    <n v="53879"/>
    <x v="37"/>
    <d v="2024-02-12T00:00:00"/>
    <s v="CLOSE"/>
    <n v="1"/>
    <s v="EA"/>
    <n v="4"/>
    <n v="30.6"/>
    <n v="122.4"/>
    <s v=""/>
    <s v=""/>
    <s v=""/>
    <s v=""/>
    <s v="KW1-14913"/>
    <s v="6"/>
    <d v="2024-02-15T00:00:00"/>
    <s v="APPR"/>
    <d v="2024-02-15T00:00:00"/>
    <s v="Govind, Binu - No Export"/>
    <x v="0"/>
    <d v="2024-02-22T00:00:00"/>
    <x v="0"/>
    <d v="2024-02-20T00:00:00"/>
    <s v="4.00"/>
    <m/>
    <x v="1"/>
    <x v="1"/>
    <x v="1"/>
    <x v="1"/>
    <x v="1"/>
  </r>
  <r>
    <n v="61"/>
    <x v="28"/>
    <n v="30"/>
    <x v="48"/>
    <s v="ARTC TT615 Vestibule"/>
    <n v="9487373"/>
    <s v="8030-60-V00-0055"/>
    <s v="SEALANT, SILICONE, WHITE, 300ml"/>
    <n v="53881"/>
    <x v="37"/>
    <d v="2024-02-12T00:00:00"/>
    <s v="CLOSE"/>
    <n v="3"/>
    <s v="BX"/>
    <n v="1"/>
    <n v="141.9"/>
    <n v="141.9"/>
    <s v=""/>
    <s v=""/>
    <s v=""/>
    <s v=""/>
    <s v="KW1-14913"/>
    <s v="11"/>
    <d v="2024-02-15T00:00:00"/>
    <s v="APPR"/>
    <d v="2024-02-15T00:00:00"/>
    <s v="Govind, Binu - No Export"/>
    <x v="0"/>
    <d v="2024-02-22T00:00:00"/>
    <x v="0"/>
    <d v="2024-02-20T00:00:00"/>
    <s v="1.00"/>
    <m/>
    <x v="1"/>
    <x v="1"/>
    <x v="1"/>
    <x v="1"/>
    <x v="1"/>
  </r>
  <r>
    <n v="61"/>
    <x v="28"/>
    <n v="30"/>
    <x v="48"/>
    <s v="ARTC TT615 Vestibule"/>
    <n v="9487373"/>
    <s v="5320-60-V00-0014"/>
    <s v="RIVET, BLIND, ALUMINUM, 2 INCHES"/>
    <n v="53880"/>
    <x v="37"/>
    <d v="2024-02-12T00:00:00"/>
    <s v="CLOSE"/>
    <n v="5"/>
    <s v="BX"/>
    <n v="6"/>
    <n v="20"/>
    <n v="120"/>
    <s v=""/>
    <s v=""/>
    <s v=""/>
    <s v=""/>
    <s v="KW1-14917"/>
    <s v="5"/>
    <d v="2024-02-15T00:00:00"/>
    <s v="APPR"/>
    <d v="2024-02-15T00:00:00"/>
    <s v="Govind, Binu - No Export"/>
    <x v="4"/>
    <d v="2024-02-22T00:00:00"/>
    <x v="0"/>
    <d v="2024-02-20T00:00:00"/>
    <s v="6.00"/>
    <m/>
    <x v="1"/>
    <x v="1"/>
    <x v="1"/>
    <x v="1"/>
    <x v="1"/>
  </r>
  <r>
    <n v="61"/>
    <x v="28"/>
    <n v="30"/>
    <x v="48"/>
    <s v="ARTC TT615 Vestibule"/>
    <n v="9487373"/>
    <s v="5320-60-V00-0005"/>
    <s v="RIVET, BLIND, STAINLESS STEEL, SILVER, 6.4 MM"/>
    <n v="53880"/>
    <x v="37"/>
    <d v="2024-02-12T00:00:00"/>
    <s v="CLOSE"/>
    <n v="4"/>
    <s v="PG"/>
    <n v="6"/>
    <n v="60.5"/>
    <n v="363"/>
    <s v=""/>
    <s v=""/>
    <s v=""/>
    <s v=""/>
    <s v="KW1-14917"/>
    <s v="4"/>
    <d v="2024-02-15T00:00:00"/>
    <s v="APPR"/>
    <d v="2024-02-15T00:00:00"/>
    <s v="Govind, Binu - No Export"/>
    <x v="4"/>
    <d v="2024-02-22T00:00:00"/>
    <x v="0"/>
    <d v="2024-02-20T00:00:00"/>
    <s v="6.00"/>
    <m/>
    <x v="1"/>
    <x v="1"/>
    <x v="1"/>
    <x v="1"/>
    <x v="1"/>
  </r>
  <r>
    <n v="61"/>
    <x v="28"/>
    <n v="30"/>
    <x v="48"/>
    <s v="ARTC TT615 Vestibule"/>
    <n v="9487373"/>
    <s v="3230-60-V00-0024"/>
    <s v="BLADE, CIRCULAR SAW, WOOD CUTTING, 36 TOOTH, 7-1/4 INCHES"/>
    <n v="53880"/>
    <x v="37"/>
    <d v="2024-02-12T00:00:00"/>
    <s v="CLOSE"/>
    <n v="3"/>
    <s v="EA"/>
    <n v="1"/>
    <n v="52"/>
    <n v="52"/>
    <s v=""/>
    <s v=""/>
    <s v=""/>
    <s v=""/>
    <s v="KW1-14917"/>
    <s v="3"/>
    <d v="2024-02-15T00:00:00"/>
    <s v="APPR"/>
    <d v="2024-02-15T00:00:00"/>
    <s v="Govind, Binu - No Export"/>
    <x v="4"/>
    <d v="2024-03-10T00:00:00"/>
    <x v="0"/>
    <d v="2024-03-03T00:00:00"/>
    <s v="1.00"/>
    <m/>
    <x v="1"/>
    <x v="1"/>
    <x v="1"/>
    <x v="1"/>
    <x v="1"/>
  </r>
  <r>
    <n v="61"/>
    <x v="28"/>
    <n v="30"/>
    <x v="48"/>
    <s v="ARTC TT615 Vestibule"/>
    <n v="9487373"/>
    <s v="8040-60-V00-0027"/>
    <s v="TAPE, ADHESIVE, POLY FOAM, OPEN CELL, BLACK, 12.7 X 19 MM X 5 METERS"/>
    <n v="53881"/>
    <x v="37"/>
    <d v="2024-02-12T00:00:00"/>
    <s v="CLOSE"/>
    <n v="2"/>
    <s v="RO"/>
    <n v="2"/>
    <n v="19.8"/>
    <n v="39.6"/>
    <s v=""/>
    <s v=""/>
    <s v=""/>
    <s v=""/>
    <s v="KW1-14913"/>
    <s v="10"/>
    <d v="2024-02-15T00:00:00"/>
    <s v="APPR"/>
    <d v="2024-02-15T00:00:00"/>
    <s v="Govind, Binu - No Export"/>
    <x v="0"/>
    <d v="2024-02-22T00:00:00"/>
    <x v="0"/>
    <d v="2024-02-20T00:00:00"/>
    <s v="2.00"/>
    <m/>
    <x v="1"/>
    <x v="1"/>
    <x v="1"/>
    <x v="1"/>
    <x v="1"/>
  </r>
  <r>
    <n v="61"/>
    <x v="28"/>
    <n v="30"/>
    <x v="48"/>
    <s v="ARTC TT615 Vestibule"/>
    <n v="9487373"/>
    <s v="5640-60-V00-0032"/>
    <s v="WEATHER STRIP, DOOR, W/RUBBER BOTTOM SWEEP, 39&quot;"/>
    <n v="53882"/>
    <x v="37"/>
    <d v="2024-02-12T00:00:00"/>
    <s v="CLOSE"/>
    <n v="1"/>
    <s v="EA"/>
    <n v="2"/>
    <n v="17.399999999999999"/>
    <n v="34.799999999999997"/>
    <s v="21058"/>
    <s v="CLOSE"/>
    <d v="2024-02-16T00:00:00"/>
    <d v="2024-02-15T00:00:00"/>
    <s v="KW1-14924"/>
    <s v="109"/>
    <d v="2024-02-16T00:00:00"/>
    <s v="APPR"/>
    <d v="2024-02-16T00:00:00"/>
    <s v="Reghuraman, Karthik -Vectrus -GSD -No Export"/>
    <x v="9"/>
    <d v="2024-02-24T00:00:00"/>
    <x v="0"/>
    <d v="2024-02-21T00:00:00"/>
    <s v="2.00"/>
    <m/>
    <x v="1"/>
    <x v="1"/>
    <x v="1"/>
    <x v="1"/>
    <x v="1"/>
  </r>
  <r>
    <n v="61"/>
    <x v="28"/>
    <n v="30"/>
    <x v="48"/>
    <s v="ARTC TT615 Vestibule"/>
    <n v="9487373"/>
    <s v="5640-60-V00-0035"/>
    <s v="WEATHER STRIP, DOOR, W/BRUSH, 2 X 36 INCHES"/>
    <n v="53874"/>
    <x v="37"/>
    <d v="2024-02-12T00:00:00"/>
    <s v="CLOSE"/>
    <n v="1"/>
    <s v="EA"/>
    <n v="2"/>
    <n v="29.72"/>
    <n v="59.44"/>
    <s v="21058"/>
    <s v="CLOSE"/>
    <d v="2024-02-16T00:00:00"/>
    <d v="2024-02-15T00:00:00"/>
    <s v="KW1-14924"/>
    <s v="101"/>
    <d v="2024-02-16T00:00:00"/>
    <s v="APPR"/>
    <d v="2024-02-16T00:00:00"/>
    <s v="Reghuraman, Karthik -Vectrus -GSD -No Export"/>
    <x v="9"/>
    <d v="2024-02-24T00:00:00"/>
    <x v="0"/>
    <d v="2024-02-21T00:00:00"/>
    <s v="2.00"/>
    <m/>
    <x v="1"/>
    <x v="1"/>
    <x v="1"/>
    <x v="1"/>
    <x v="1"/>
  </r>
  <r>
    <n v="61"/>
    <x v="28"/>
    <n v="30"/>
    <x v="48"/>
    <s v="ARTC TT615 Vestibule"/>
    <n v="9487373"/>
    <s v="5305-60-V00-0005"/>
    <s v="SCREW, PHILLIPS, TRUSS HEAD, STEEL, #8 X 1 INCH"/>
    <n v="53880"/>
    <x v="37"/>
    <d v="2024-02-12T00:00:00"/>
    <s v="CLOSE"/>
    <n v="2"/>
    <s v="BX"/>
    <n v="6"/>
    <n v="29.4"/>
    <n v="176.4"/>
    <s v=""/>
    <s v=""/>
    <s v=""/>
    <s v=""/>
    <s v="KW1-14917"/>
    <s v="2"/>
    <d v="2024-02-15T00:00:00"/>
    <s v="APPR"/>
    <d v="2024-02-15T00:00:00"/>
    <s v="Govind, Binu - No Export"/>
    <x v="4"/>
    <d v="2024-02-22T00:00:00"/>
    <x v="0"/>
    <d v="2024-02-20T00:00:00"/>
    <s v="6.00"/>
    <m/>
    <x v="1"/>
    <x v="1"/>
    <x v="1"/>
    <x v="1"/>
    <x v="1"/>
  </r>
  <r>
    <n v="61"/>
    <x v="28"/>
    <n v="30"/>
    <x v="48"/>
    <s v="ARTC TT615 Vestibule"/>
    <n v="9487373"/>
    <s v="5340-60-V00-0505"/>
    <s v="RAIN GUARD, DOOR, ALUMINUM, 236.22 X 4 INCHES"/>
    <n v="53878"/>
    <x v="37"/>
    <d v="2024-02-12T00:00:00"/>
    <s v="CLOSE"/>
    <n v="2"/>
    <s v="EA"/>
    <n v="2"/>
    <n v="52.78"/>
    <n v="105.56"/>
    <s v="21058"/>
    <s v="CLOSE"/>
    <d v="2024-02-16T00:00:00"/>
    <d v="2024-02-15T00:00:00"/>
    <s v="KW1-14924"/>
    <s v="105"/>
    <d v="2024-02-16T00:00:00"/>
    <s v="APPR"/>
    <d v="2024-02-16T00:00:00"/>
    <s v="Reghuraman, Karthik -Vectrus -GSD -No Export"/>
    <x v="9"/>
    <d v="2024-02-24T00:00:00"/>
    <x v="0"/>
    <d v="2024-02-21T00:00:00"/>
    <s v="2.00"/>
    <m/>
    <x v="1"/>
    <x v="1"/>
    <x v="1"/>
    <x v="1"/>
    <x v="1"/>
  </r>
  <r>
    <n v="61"/>
    <x v="28"/>
    <n v="30"/>
    <x v="48"/>
    <s v="ARTC TT615 Vestibule"/>
    <n v="9487373"/>
    <s v="8040-60-V00-0008"/>
    <s v="ADHESIVE, GRIPFILL, MULTIPUROPSE, BUFF, C20, 310 ML"/>
    <n v="53875"/>
    <x v="37"/>
    <d v="2024-02-12T00:00:00"/>
    <s v="CLOSE"/>
    <n v="1"/>
    <s v="BX"/>
    <n v="1"/>
    <n v="133.16"/>
    <n v="133.16"/>
    <s v="21114"/>
    <s v="CLOSE"/>
    <d v="2024-02-21T00:00:00"/>
    <d v="2024-02-18T00:00:00"/>
    <s v="KW1-15059"/>
    <s v="7"/>
    <d v="2024-02-21T00:00:00"/>
    <s v="APPR"/>
    <d v="2024-02-21T00:00:00"/>
    <s v="Reghuraman, Karthik -Vectrus -GSD -No Export"/>
    <x v="9"/>
    <d v="2024-02-29T00:00:00"/>
    <x v="0"/>
    <d v="2024-02-24T00:00:00"/>
    <s v="1.00"/>
    <m/>
    <x v="1"/>
    <x v="1"/>
    <x v="1"/>
    <x v="1"/>
    <x v="1"/>
  </r>
  <r>
    <n v="61"/>
    <x v="28"/>
    <n v="30"/>
    <x v="48"/>
    <s v="ARTC TT615 Vestibule"/>
    <n v="9487373"/>
    <s v="5305-60-V00-0207"/>
    <s v="SCREW, HEX, STEEL, w/ RUBBER WASHER, #14 X 1-1/2 INCHES"/>
    <n v="53878"/>
    <x v="37"/>
    <d v="2024-02-12T00:00:00"/>
    <s v="CLOSE"/>
    <n v="1"/>
    <s v="BX"/>
    <n v="6"/>
    <n v="51.15"/>
    <n v="306.89999999999998"/>
    <s v="21058"/>
    <s v="CLOSE"/>
    <d v="2024-02-16T00:00:00"/>
    <d v="2024-02-15T00:00:00"/>
    <s v="KW1-14924"/>
    <s v="104"/>
    <d v="2024-02-16T00:00:00"/>
    <s v="APPR"/>
    <d v="2024-02-16T00:00:00"/>
    <s v="Reghuraman, Karthik -Vectrus -GSD -No Export"/>
    <x v="9"/>
    <d v="2024-02-24T00:00:00"/>
    <x v="0"/>
    <d v="2024-02-21T00:00:00"/>
    <s v="6.00"/>
    <m/>
    <x v="1"/>
    <x v="1"/>
    <x v="1"/>
    <x v="1"/>
    <x v="1"/>
  </r>
  <r>
    <n v="61"/>
    <x v="28"/>
    <n v="30"/>
    <x v="48"/>
    <s v="ARTC TT615 Vestibule"/>
    <n v="9487373"/>
    <s v="8010-60-V00-0146"/>
    <s v="PRIMER COATING, WOOD, WHITE, 5 GL"/>
    <n v="53877"/>
    <x v="37"/>
    <d v="2024-02-12T00:00:00"/>
    <s v="CLOSE"/>
    <n v="2"/>
    <s v="CN"/>
    <n v="1"/>
    <n v="120.17"/>
    <n v="120.17"/>
    <s v="21058"/>
    <s v="CLOSE"/>
    <d v="2024-02-16T00:00:00"/>
    <d v="2024-02-15T00:00:00"/>
    <s v="KW1-14924"/>
    <s v="103"/>
    <d v="2024-02-16T00:00:00"/>
    <s v="APPR"/>
    <d v="2024-02-16T00:00:00"/>
    <s v="Reghuraman, Karthik -Vectrus -GSD -No Export"/>
    <x v="9"/>
    <d v="2024-02-24T00:00:00"/>
    <x v="0"/>
    <d v="2024-02-21T00:00:00"/>
    <s v="1.00"/>
    <m/>
    <x v="1"/>
    <x v="1"/>
    <x v="1"/>
    <x v="1"/>
    <x v="1"/>
  </r>
  <r>
    <n v="61"/>
    <x v="28"/>
    <n v="30"/>
    <x v="48"/>
    <s v="ARTC TT615 Vestibule"/>
    <n v="9487373"/>
    <s v="8010-00-242-2089"/>
    <s v="THINNER, PAINT PRODUCTS, 1 GALLON"/>
    <n v="53882"/>
    <x v="37"/>
    <d v="2024-02-12T00:00:00"/>
    <s v="CLOSE"/>
    <n v="2"/>
    <s v="GL"/>
    <n v="2"/>
    <n v="220.5"/>
    <n v="441"/>
    <s v="21058"/>
    <s v="CLOSE"/>
    <d v="2024-02-16T00:00:00"/>
    <d v="2024-02-15T00:00:00"/>
    <s v="KW1-14924"/>
    <s v="110"/>
    <d v="2024-02-16T00:00:00"/>
    <s v="APPR"/>
    <d v="2024-02-16T00:00:00"/>
    <s v="Reghuraman, Karthik -Vectrus -GSD -No Export"/>
    <x v="9"/>
    <d v="2024-02-24T00:00:00"/>
    <x v="0"/>
    <d v="2024-02-21T00:00:00"/>
    <s v="2.00"/>
    <m/>
    <x v="1"/>
    <x v="1"/>
    <x v="1"/>
    <x v="1"/>
    <x v="1"/>
  </r>
  <r>
    <n v="61"/>
    <x v="28"/>
    <n v="30"/>
    <x v="48"/>
    <s v="ARTC TT615 Vestibule"/>
    <n v="9487373"/>
    <s v="5670-05-V00-0001"/>
    <s v="GRATING BAR, SERRATED, GALVANIZED STEEL, 240 X 24 X 1 INCHES"/>
    <n v="53883"/>
    <x v="37"/>
    <d v="2024-02-12T00:00:00"/>
    <s v="CLOSE"/>
    <n v="1"/>
    <s v="EA"/>
    <n v="1"/>
    <n v="941.34"/>
    <n v="941.34"/>
    <s v="21114"/>
    <s v="CLOSE"/>
    <d v="2024-02-21T00:00:00"/>
    <d v="2024-02-18T00:00:00"/>
    <s v="KW1-15059"/>
    <s v="8"/>
    <d v="2024-02-21T00:00:00"/>
    <s v="APPR"/>
    <d v="2024-02-21T00:00:00"/>
    <s v="Reghuraman, Karthik -Vectrus -GSD -No Export"/>
    <x v="9"/>
    <d v="2024-04-03T00:00:00"/>
    <x v="0"/>
    <d v="2024-03-04T00:00:00"/>
    <s v="1.00"/>
    <m/>
    <x v="1"/>
    <x v="1"/>
    <x v="1"/>
    <x v="1"/>
    <x v="1"/>
  </r>
  <r>
    <n v="61"/>
    <x v="28"/>
    <n v="30"/>
    <x v="48"/>
    <s v="ARTC TT615 Vestibule"/>
    <n v="9487373"/>
    <s v="9905-01-282-2285"/>
    <s v="TAPE, FLAGGING, CAUTION DO NOT ENTER, POLYETHYLENE, BLACK ON YELLOW, 3 INCHES X 200 FEET"/>
    <n v="53877"/>
    <x v="37"/>
    <d v="2024-02-12T00:00:00"/>
    <s v="CLOSE"/>
    <n v="1"/>
    <s v="RO"/>
    <n v="1"/>
    <n v="88.67"/>
    <n v="88.67"/>
    <s v="21058"/>
    <s v="CLOSE"/>
    <d v="2024-02-16T00:00:00"/>
    <d v="2024-02-15T00:00:00"/>
    <s v="KW1-14924"/>
    <s v="102"/>
    <d v="2024-02-16T00:00:00"/>
    <s v="APPR"/>
    <d v="2024-02-16T00:00:00"/>
    <s v="Reghuraman, Karthik -Vectrus -GSD -No Export"/>
    <x v="9"/>
    <d v="2024-02-24T00:00:00"/>
    <x v="0"/>
    <d v="2024-02-21T00:00:00"/>
    <s v="1.00"/>
    <m/>
    <x v="1"/>
    <x v="1"/>
    <x v="1"/>
    <x v="1"/>
    <x v="1"/>
  </r>
  <r>
    <n v="61"/>
    <x v="28"/>
    <n v="30"/>
    <x v="48"/>
    <s v="ARTC TT615 Vestibule"/>
    <n v="9487373"/>
    <s v="8105-01-336-6163"/>
    <s v="BAG, SAND, TAN, 26 INCHES"/>
    <n v="53880"/>
    <x v="37"/>
    <d v="2024-02-12T00:00:00"/>
    <s v="CLOSE"/>
    <n v="1"/>
    <s v="HD"/>
    <n v="1"/>
    <n v="742.5"/>
    <n v="742.5"/>
    <s v=""/>
    <s v=""/>
    <s v=""/>
    <s v=""/>
    <s v="KW1-14917"/>
    <s v="1"/>
    <d v="2024-02-15T00:00:00"/>
    <s v="APPR"/>
    <d v="2024-02-15T00:00:00"/>
    <s v="Govind, Binu - No Export"/>
    <x v="4"/>
    <d v="2024-02-22T00:00:00"/>
    <x v="0"/>
    <d v="2024-02-20T00:00:00"/>
    <s v="1.00"/>
    <m/>
    <x v="1"/>
    <x v="1"/>
    <x v="1"/>
    <x v="1"/>
    <x v="1"/>
  </r>
  <r>
    <n v="61"/>
    <x v="28"/>
    <n v="30"/>
    <x v="48"/>
    <s v="ARTC TT615 Vestibule"/>
    <n v="9487373"/>
    <s v="7220-60-V00-0056"/>
    <s v="CARPET, FLOOR, NYLON, GRAY, 20 X 20 INCHES"/>
    <n v="53873"/>
    <x v="37"/>
    <d v="2024-02-12T00:00:00"/>
    <s v="CLOSE"/>
    <n v="2"/>
    <s v="EA"/>
    <n v="24"/>
    <n v="11.85"/>
    <n v="284.39999999999998"/>
    <s v="21114"/>
    <s v="CLOSE"/>
    <d v="2024-02-21T00:00:00"/>
    <d v="2024-02-18T00:00:00"/>
    <s v="KW1-15059"/>
    <s v="6"/>
    <d v="2024-02-21T00:00:00"/>
    <s v="APPR"/>
    <d v="2024-02-21T00:00:00"/>
    <s v="Reghuraman, Karthik -Vectrus -GSD -No Export"/>
    <x v="9"/>
    <d v="2024-02-29T00:00:00"/>
    <x v="0"/>
    <d v="2024-02-24T00:00:00"/>
    <s v="24.00"/>
    <m/>
    <x v="1"/>
    <x v="1"/>
    <x v="1"/>
    <x v="1"/>
    <x v="1"/>
  </r>
  <r>
    <n v="61"/>
    <x v="28"/>
    <n v="30"/>
    <x v="48"/>
    <s v="ARTC TT615 Vestibule"/>
    <n v="9487373"/>
    <s v="8040-00-273-8713"/>
    <s v="ADHESIVE, FLOORING, WHITE, 1 GL"/>
    <n v="53881"/>
    <x v="37"/>
    <d v="2024-02-12T00:00:00"/>
    <s v="CLOSE"/>
    <n v="1"/>
    <s v="GL"/>
    <n v="1"/>
    <n v="185.7"/>
    <n v="185.7"/>
    <s v=""/>
    <s v=""/>
    <s v=""/>
    <s v=""/>
    <s v="KW1-14913"/>
    <s v="9"/>
    <d v="2024-02-15T00:00:00"/>
    <s v="APPR"/>
    <d v="2024-02-15T00:00:00"/>
    <s v="Govind, Binu - No Export"/>
    <x v="0"/>
    <d v="2024-03-15T00:00:00"/>
    <x v="0"/>
    <d v="2024-02-20T00:00:00"/>
    <s v="1.00"/>
    <m/>
    <x v="1"/>
    <x v="1"/>
    <x v="1"/>
    <x v="1"/>
    <x v="1"/>
  </r>
  <r>
    <n v="61"/>
    <x v="28"/>
    <n v="30"/>
    <x v="48"/>
    <s v="ARTC TT615 Vestibule"/>
    <n v="9487373"/>
    <s v="5610-60-V00-0010"/>
    <s v="GATCH AND GRAVEL, MIXED, CUBIC METER"/>
    <n v="53873"/>
    <x v="37"/>
    <d v="2024-02-12T00:00:00"/>
    <s v="CLOSE"/>
    <n v="1"/>
    <s v="CZ"/>
    <n v="1"/>
    <n v="55.21"/>
    <n v="55.21"/>
    <s v="21114"/>
    <s v="CLOSE"/>
    <d v="2024-02-21T00:00:00"/>
    <d v="2024-02-18T00:00:00"/>
    <s v="KW1-15059"/>
    <s v="5"/>
    <d v="2024-02-21T00:00:00"/>
    <s v="APPR"/>
    <d v="2024-02-21T00:00:00"/>
    <s v="Reghuraman, Karthik -Vectrus -GSD -No Export"/>
    <x v="9"/>
    <d v="2024-03-03T00:00:00"/>
    <x v="0"/>
    <d v="2024-03-02T00:00:00"/>
    <s v="1.00"/>
    <m/>
    <x v="1"/>
    <x v="1"/>
    <x v="1"/>
    <x v="1"/>
    <x v="1"/>
  </r>
  <r>
    <n v="61"/>
    <x v="28"/>
    <n v="40"/>
    <x v="48"/>
    <s v="ARTC TT615 Vestibule"/>
    <n v="9487373"/>
    <s v="6210-60-V00-0095"/>
    <s v="FIXTURE, LIGHTING, w/ EMERGENCY BATTERY, LED, RETROFIT, PURE WHITE, 200-240V, 40W"/>
    <n v="53871"/>
    <x v="37"/>
    <d v="2024-02-12T00:00:00"/>
    <s v="CLOSE"/>
    <n v="4"/>
    <s v="EA"/>
    <n v="2"/>
    <n v="260.02"/>
    <n v="520.04"/>
    <s v=""/>
    <s v=""/>
    <s v=""/>
    <s v=""/>
    <s v="KW1-14913"/>
    <s v="4"/>
    <d v="2024-02-15T00:00:00"/>
    <s v="APPR"/>
    <d v="2024-02-15T00:00:00"/>
    <s v="Govind, Binu - No Export"/>
    <x v="0"/>
    <d v="2024-02-22T00:00:00"/>
    <x v="0"/>
    <d v="2024-02-20T00:00:00"/>
    <s v="2.00"/>
    <m/>
    <x v="1"/>
    <x v="1"/>
    <x v="1"/>
    <x v="1"/>
    <x v="1"/>
  </r>
  <r>
    <n v="61"/>
    <x v="28"/>
    <m/>
    <x v="48"/>
    <s v="ARTC TT615 Vestibule"/>
    <n v="9487373"/>
    <s v="5975-00-178-1217"/>
    <s v="CONDUIT, METAL, RIGID, STEEL, 3/4 INCH X 10 FEET"/>
    <m/>
    <x v="13"/>
    <s v=""/>
    <s v=""/>
    <s v=""/>
    <s v="LG"/>
    <s v=""/>
    <s v=""/>
    <s v=""/>
    <s v=""/>
    <s v=""/>
    <s v=""/>
    <s v=""/>
    <s v=""/>
    <s v=""/>
    <s v=""/>
    <s v=""/>
    <s v=""/>
    <s v=""/>
    <x v="2"/>
    <s v=""/>
    <x v="1"/>
    <s v=""/>
    <s v=""/>
    <s v="Not required"/>
    <x v="1"/>
    <x v="1"/>
    <x v="1"/>
    <x v="1"/>
    <x v="1"/>
  </r>
  <r>
    <n v="61"/>
    <x v="28"/>
    <n v="40"/>
    <x v="48"/>
    <s v="ARTC TT615 Vestibule"/>
    <n v="9487373"/>
    <s v="5975-60-V00-0529"/>
    <s v="CONDUIT, FLEXIBLE, CORRUGATED, GALVANIZED, 3/4 INCH"/>
    <n v="53871"/>
    <x v="37"/>
    <d v="2024-02-12T00:00:00"/>
    <s v="CLOSE"/>
    <n v="3"/>
    <s v="RL"/>
    <n v="1"/>
    <n v="92.02"/>
    <n v="92.02"/>
    <s v=""/>
    <s v=""/>
    <s v=""/>
    <s v=""/>
    <s v="KW1-14913"/>
    <s v="3"/>
    <d v="2024-02-15T00:00:00"/>
    <s v="APPR"/>
    <d v="2024-02-15T00:00:00"/>
    <s v="Govind, Binu - No Export"/>
    <x v="0"/>
    <d v="2024-02-22T00:00:00"/>
    <x v="0"/>
    <d v="2024-02-20T00:00:00"/>
    <s v="1.00"/>
    <m/>
    <x v="1"/>
    <x v="1"/>
    <x v="1"/>
    <x v="1"/>
    <x v="1"/>
  </r>
  <r>
    <n v="61"/>
    <x v="28"/>
    <m/>
    <x v="48"/>
    <s v="ARTC TT615 Vestibule"/>
    <n v="9487373"/>
    <s v="5975-60-V00-0017"/>
    <s v="COUPLING, ELECTRICAL CONDUIT, ZINC PLATED STEEL, 3/4 INCH"/>
    <m/>
    <x v="13"/>
    <s v=""/>
    <s v=""/>
    <s v=""/>
    <s v="PG"/>
    <s v=""/>
    <s v=""/>
    <s v=""/>
    <s v=""/>
    <s v=""/>
    <s v=""/>
    <s v=""/>
    <s v=""/>
    <s v=""/>
    <s v=""/>
    <s v=""/>
    <s v=""/>
    <s v=""/>
    <x v="2"/>
    <s v=""/>
    <x v="1"/>
    <s v=""/>
    <s v=""/>
    <s v="Not required"/>
    <x v="1"/>
    <x v="1"/>
    <x v="1"/>
    <x v="1"/>
    <x v="1"/>
  </r>
  <r>
    <n v="61"/>
    <x v="28"/>
    <n v="40"/>
    <x v="48"/>
    <s v="ARTC TT615 Vestibule"/>
    <n v="9487373"/>
    <s v="4730-60-V00-0979"/>
    <s v="ADAPTOR, W/LOCK NUT AND SCREW, MALE, BRASS, 3/4 INCH"/>
    <n v="53870"/>
    <x v="37"/>
    <d v="2024-02-12T00:00:00"/>
    <s v="CLOSE"/>
    <n v="2"/>
    <s v="EA"/>
    <n v="10"/>
    <n v="4.3"/>
    <n v="43"/>
    <s v="21058"/>
    <s v="CLOSE"/>
    <d v="2024-02-16T00:00:00"/>
    <d v="2024-02-15T00:00:00"/>
    <s v="KW1-14924"/>
    <s v="100"/>
    <d v="2024-02-16T00:00:00"/>
    <s v="APPR"/>
    <d v="2024-02-16T00:00:00"/>
    <s v="Reghuraman, Karthik -Vectrus -GSD -No Export"/>
    <x v="9"/>
    <d v="2024-02-24T00:00:00"/>
    <x v="0"/>
    <d v="2024-02-21T00:00:00"/>
    <s v="10.00"/>
    <m/>
    <x v="1"/>
    <x v="1"/>
    <x v="1"/>
    <x v="1"/>
    <x v="1"/>
  </r>
  <r>
    <n v="61"/>
    <x v="28"/>
    <m/>
    <x v="48"/>
    <s v="ARTC TT615 Vestibule"/>
    <n v="9487373"/>
    <s v="5975-60-V00-0405"/>
    <s v="ADAPTER, ELECTRICAL CONDUIT, ZINC, 3/4 INCH"/>
    <m/>
    <x v="13"/>
    <s v=""/>
    <s v=""/>
    <s v=""/>
    <s v="EA"/>
    <s v=""/>
    <s v=""/>
    <s v=""/>
    <s v=""/>
    <s v=""/>
    <s v=""/>
    <s v=""/>
    <s v=""/>
    <s v=""/>
    <s v=""/>
    <s v=""/>
    <s v=""/>
    <s v=""/>
    <x v="2"/>
    <s v=""/>
    <x v="1"/>
    <s v=""/>
    <s v=""/>
    <s v="Not required"/>
    <x v="1"/>
    <x v="1"/>
    <x v="1"/>
    <x v="1"/>
    <x v="1"/>
  </r>
  <r>
    <n v="61"/>
    <x v="28"/>
    <m/>
    <x v="48"/>
    <s v="ARTC TT615 Vestibule"/>
    <n v="9487373"/>
    <s v="5975-60-V00-0379"/>
    <s v="CLAMP, ELECTRICAL, CONDUIT, 2 HOLE, GALVANIZED STEEL, 3/4 INCH"/>
    <m/>
    <x v="13"/>
    <s v=""/>
    <s v=""/>
    <s v=""/>
    <s v="EA"/>
    <s v=""/>
    <s v=""/>
    <s v=""/>
    <s v=""/>
    <s v=""/>
    <s v=""/>
    <s v=""/>
    <s v=""/>
    <s v=""/>
    <s v=""/>
    <s v=""/>
    <s v=""/>
    <s v=""/>
    <x v="2"/>
    <s v=""/>
    <x v="1"/>
    <s v=""/>
    <s v=""/>
    <s v="Not required"/>
    <x v="1"/>
    <x v="1"/>
    <x v="1"/>
    <x v="1"/>
    <x v="1"/>
  </r>
  <r>
    <n v="61"/>
    <x v="28"/>
    <n v="40"/>
    <x v="48"/>
    <s v="ARTC TT615 Vestibule"/>
    <n v="9487373"/>
    <s v="5975-60-V00-0460"/>
    <s v="CLAMP, ELECTRICAL, CONDUIT, ONE HOLE, GALVANIZED STEEL, ¾ INCH"/>
    <n v="53869"/>
    <x v="37"/>
    <d v="2024-02-12T00:00:00"/>
    <s v="CLOSE"/>
    <n v="3"/>
    <s v="PG"/>
    <n v="10"/>
    <n v="2.11"/>
    <n v="21.1"/>
    <s v="21124"/>
    <s v="CLOSE"/>
    <d v="2024-02-15T00:00:00"/>
    <d v="2024-02-15T00:00:00"/>
    <s v="KW1-14905"/>
    <s v="2"/>
    <d v="2024-02-15T00:00:00"/>
    <s v="APPR"/>
    <d v="2024-02-15T00:00:00"/>
    <s v="Govind, Binu - No Export"/>
    <x v="0"/>
    <d v="2024-02-22T00:00:00"/>
    <x v="0"/>
    <d v="2024-02-20T00:00:00"/>
    <s v="10.00"/>
    <m/>
    <x v="1"/>
    <x v="1"/>
    <x v="1"/>
    <x v="1"/>
    <x v="1"/>
  </r>
  <r>
    <n v="61"/>
    <x v="28"/>
    <n v="40"/>
    <x v="48"/>
    <s v="ARTC TT615 Vestibule"/>
    <n v="9487373"/>
    <s v="6145-60-V00-0134"/>
    <s v="CABLE, POWER, ELECTRICAL, 3 CORES, WHITE, 2.5 MM²"/>
    <n v="53871"/>
    <x v="37"/>
    <d v="2024-02-12T00:00:00"/>
    <s v="CLOSE"/>
    <n v="2"/>
    <s v="RL"/>
    <n v="1"/>
    <n v="163.19999999999999"/>
    <n v="163.19999999999999"/>
    <s v=""/>
    <s v=""/>
    <s v=""/>
    <s v=""/>
    <s v="KW1-14913"/>
    <s v="2"/>
    <d v="2024-02-15T00:00:00"/>
    <s v="APPR"/>
    <d v="2024-02-15T00:00:00"/>
    <s v="Govind, Binu - No Export"/>
    <x v="0"/>
    <d v="2024-02-22T00:00:00"/>
    <x v="0"/>
    <d v="2024-02-20T00:00:00"/>
    <s v="1.00"/>
    <m/>
    <x v="1"/>
    <x v="1"/>
    <x v="1"/>
    <x v="1"/>
    <x v="1"/>
  </r>
  <r>
    <n v="61"/>
    <x v="28"/>
    <n v="40"/>
    <x v="48"/>
    <s v="ARTC TT615 Vestibule"/>
    <n v="9487373"/>
    <s v="5305-60-V00-0001"/>
    <s v="SCREW, PHILLIPS, HEX HEAD, STEEL, #10-16 X 1 INCH"/>
    <n v="53869"/>
    <x v="37"/>
    <d v="2024-02-12T00:00:00"/>
    <s v="CLOSE"/>
    <n v="2"/>
    <s v="PG"/>
    <n v="1"/>
    <n v="18.84"/>
    <n v="18.84"/>
    <s v="21124"/>
    <s v="CLOSE"/>
    <d v="2024-02-15T00:00:00"/>
    <d v="2024-02-15T00:00:00"/>
    <s v="KW1-14904"/>
    <s v="1"/>
    <d v="2024-02-15T00:00:00"/>
    <s v="APPR"/>
    <d v="2024-02-15T00:00:00"/>
    <s v="Govind, Binu - No Export"/>
    <x v="4"/>
    <d v="2024-02-22T00:00:00"/>
    <x v="0"/>
    <d v="2024-02-20T00:00:00"/>
    <s v="1.00"/>
    <m/>
    <x v="1"/>
    <x v="1"/>
    <x v="1"/>
    <x v="1"/>
    <x v="1"/>
  </r>
  <r>
    <n v="61"/>
    <x v="28"/>
    <n v="40"/>
    <x v="48"/>
    <s v="ARTC TT615 Vestibule"/>
    <n v="9487373"/>
    <s v="5120-05-V00-0014"/>
    <s v="CUTTER, CABLE/WIRE, HAND OPERATED, ALLOY STEEL, 140MM"/>
    <n v="53870"/>
    <x v="37"/>
    <d v="2024-02-12T00:00:00"/>
    <s v="CLOSE"/>
    <n v="1"/>
    <s v="EA"/>
    <n v="2"/>
    <n v="64.3"/>
    <n v="128.6"/>
    <s v="21058"/>
    <s v="CLOSE"/>
    <d v="2024-02-16T00:00:00"/>
    <d v="2024-02-15T00:00:00"/>
    <s v="KW1-14924"/>
    <s v="99"/>
    <d v="2024-02-16T00:00:00"/>
    <s v="APPR"/>
    <d v="2024-02-16T00:00:00"/>
    <s v="Reghuraman, Karthik -Vectrus -GSD -No Export"/>
    <x v="9"/>
    <d v="2024-03-31T00:00:00"/>
    <x v="0"/>
    <d v="2024-03-05T00:00:00"/>
    <s v="2.00"/>
    <m/>
    <x v="1"/>
    <x v="1"/>
    <x v="1"/>
    <x v="1"/>
    <x v="1"/>
  </r>
  <r>
    <n v="61"/>
    <x v="28"/>
    <n v="40"/>
    <x v="48"/>
    <s v="ARTC TT615 Vestibule"/>
    <n v="9487373"/>
    <s v="5110-60-V00-0080"/>
    <s v="STRIPPER, WIRE, 10-20 AWG"/>
    <n v="53872"/>
    <x v="37"/>
    <d v="2024-02-12T00:00:00"/>
    <s v="CLOSE"/>
    <n v="1"/>
    <s v="EA"/>
    <n v="2"/>
    <n v="20.41"/>
    <n v="40.82"/>
    <s v="21114"/>
    <s v="CLOSE"/>
    <d v="2024-02-21T00:00:00"/>
    <d v="2024-02-18T00:00:00"/>
    <s v="KW1-15059"/>
    <s v="4"/>
    <d v="2024-02-21T00:00:00"/>
    <s v="APPR"/>
    <d v="2024-02-21T00:00:00"/>
    <s v="Reghuraman, Karthik -Vectrus -GSD -No Export"/>
    <x v="9"/>
    <d v="2024-04-03T00:00:00"/>
    <x v="0"/>
    <d v="2024-03-21T00:00:00"/>
    <s v="2.00"/>
    <m/>
    <x v="1"/>
    <x v="1"/>
    <x v="1"/>
    <x v="1"/>
    <x v="1"/>
  </r>
  <r>
    <n v="61"/>
    <x v="28"/>
    <n v="40"/>
    <x v="48"/>
    <s v="ARTC TT615 Vestibule"/>
    <n v="9487373"/>
    <s v="5935-60-V00-0168"/>
    <s v="CONNECTOR, WIRE, ROUND, YELLOW"/>
    <n v="53871"/>
    <x v="37"/>
    <d v="2024-02-12T00:00:00"/>
    <s v="CLOSE"/>
    <n v="1"/>
    <s v="EA"/>
    <n v="1"/>
    <n v="28.9"/>
    <n v="28.9"/>
    <s v=""/>
    <s v=""/>
    <s v=""/>
    <s v=""/>
    <s v="KW1-14913"/>
    <s v="1"/>
    <d v="2024-02-15T00:00:00"/>
    <s v="APPR"/>
    <d v="2024-02-15T00:00:00"/>
    <s v="Govind, Binu - No Export"/>
    <x v="0"/>
    <d v="2024-02-22T00:00:00"/>
    <x v="0"/>
    <d v="2024-02-20T00:00:00"/>
    <s v="1.00"/>
    <m/>
    <x v="1"/>
    <x v="1"/>
    <x v="1"/>
    <x v="1"/>
    <x v="1"/>
  </r>
  <r>
    <n v="61"/>
    <x v="28"/>
    <n v="40"/>
    <x v="48"/>
    <s v="ARTC TT615 Vestibule"/>
    <n v="9487373"/>
    <s v="5975-60-V00-0475"/>
    <s v="JUNCTION BOX, IRON, 4 X 4 INCHES"/>
    <n v="53869"/>
    <x v="37"/>
    <d v="2024-02-12T00:00:00"/>
    <s v="CLOSE"/>
    <n v="1"/>
    <s v="EA"/>
    <n v="1"/>
    <n v="26.63"/>
    <n v="26.63"/>
    <s v="21124"/>
    <s v="CLOSE"/>
    <d v="2024-02-15T00:00:00"/>
    <d v="2024-02-15T00:00:00"/>
    <s v="KW1-14905"/>
    <s v="1"/>
    <d v="2024-02-15T00:00:00"/>
    <s v="APPR"/>
    <d v="2024-02-15T00:00:00"/>
    <s v="Govind, Binu - No Export"/>
    <x v="0"/>
    <d v="2024-02-22T00:00:00"/>
    <x v="0"/>
    <d v="2024-02-20T00:00:00"/>
    <s v="1.00"/>
    <m/>
    <x v="1"/>
    <x v="1"/>
    <x v="1"/>
    <x v="1"/>
    <x v="1"/>
  </r>
  <r>
    <n v="62"/>
    <x v="28"/>
    <n v="30"/>
    <x v="49"/>
    <s v="ARTC TT614 Vestibule"/>
    <n v="9487106"/>
    <s v="9520-60-V00-0030"/>
    <s v="STUD, FRAMING, GALVANIZED STEEL, 10 FEET"/>
    <n v="53785"/>
    <x v="37"/>
    <d v="2024-02-10T00:00:00"/>
    <s v="CLOSE"/>
    <n v="14"/>
    <s v="EA"/>
    <n v="44"/>
    <n v="10.199999999999999"/>
    <n v="448.8"/>
    <s v="21058"/>
    <s v="CLOSE"/>
    <d v="2024-02-16T00:00:00"/>
    <d v="2024-02-15T00:00:00"/>
    <s v="KW1-14924"/>
    <s v="29"/>
    <d v="2024-02-16T00:00:00"/>
    <s v="APPR"/>
    <d v="2024-02-16T00:00:00"/>
    <s v="Reghuraman, Karthik -Vectrus -GSD -No Export"/>
    <x v="9"/>
    <d v="2024-02-24T00:00:00"/>
    <x v="0"/>
    <d v="2024-02-21T00:00:00"/>
    <s v="44.00"/>
    <m/>
    <x v="1"/>
    <x v="1"/>
    <x v="1"/>
    <x v="1"/>
    <x v="1"/>
  </r>
  <r>
    <n v="62"/>
    <x v="28"/>
    <n v="30"/>
    <x v="49"/>
    <s v="ARTC TT614 Vestibule"/>
    <n v="9487106"/>
    <s v="5650-60-V00-0004"/>
    <s v="CHANNEL, STRUCTURAL, C-SHAPE, STEEL, 1-5/8 X 3-5/8 INCHES X 10 FEET"/>
    <n v="53785"/>
    <x v="37"/>
    <d v="2024-02-10T00:00:00"/>
    <s v="CLOSE"/>
    <n v="13"/>
    <s v="EA"/>
    <n v="40"/>
    <n v="9.6999999999999993"/>
    <n v="388"/>
    <s v="21058"/>
    <s v="CLOSE"/>
    <d v="2024-02-16T00:00:00"/>
    <d v="2024-02-15T00:00:00"/>
    <s v="KW1-14924"/>
    <s v="28"/>
    <d v="2024-02-16T00:00:00"/>
    <s v="APPR"/>
    <d v="2024-02-16T00:00:00"/>
    <s v="Reghuraman, Karthik -Vectrus -GSD -No Export"/>
    <x v="9"/>
    <d v="2024-02-24T00:00:00"/>
    <x v="0"/>
    <d v="2024-02-21T00:00:00"/>
    <s v="40.00"/>
    <m/>
    <x v="1"/>
    <x v="1"/>
    <x v="1"/>
    <x v="1"/>
    <x v="1"/>
  </r>
  <r>
    <n v="62"/>
    <x v="28"/>
    <n v="30"/>
    <x v="49"/>
    <s v="ARTC TT614 Vestibule"/>
    <n v="9487106"/>
    <s v="5305-60-V00-0198 "/>
    <s v="SCREW, PHILLIPS, BUGLE HEAD, STEEL, BLACK PHOSPHATED, #6 X 2 INCHES"/>
    <n v="53785"/>
    <x v="37"/>
    <d v="2024-02-10T00:00:00"/>
    <s v="CLOSE"/>
    <n v="12"/>
    <s v="EA"/>
    <n v="400"/>
    <n v="0.3"/>
    <n v="120"/>
    <s v="21058"/>
    <s v="CLOSE"/>
    <d v="2024-02-16T00:00:00"/>
    <d v="2024-02-15T00:00:00"/>
    <s v="KW1-14924"/>
    <s v="27"/>
    <d v="2024-02-16T00:00:00"/>
    <s v="APPR"/>
    <d v="2024-02-16T00:00:00"/>
    <s v="Reghuraman, Karthik -Vectrus -GSD -No Export"/>
    <x v="9"/>
    <d v="2024-02-24T00:00:00"/>
    <x v="0"/>
    <d v="2024-02-21T00:00:00"/>
    <s v="400.00"/>
    <m/>
    <x v="1"/>
    <x v="1"/>
    <x v="1"/>
    <x v="1"/>
    <x v="1"/>
  </r>
  <r>
    <n v="62"/>
    <x v="28"/>
    <n v="30"/>
    <x v="49"/>
    <s v="ARTC TT614 Vestibule"/>
    <n v="9487106"/>
    <s v="5530-60-V00-0010"/>
    <s v="PLYWOOD, CONSTRUCTION, MARINE GRADE, 3/4 INCH X 8 X 4 FEET"/>
    <n v="53783"/>
    <x v="37"/>
    <d v="2024-02-10T00:00:00"/>
    <s v="CLOSE"/>
    <n v="5"/>
    <s v="SH"/>
    <n v="6"/>
    <n v="61.61"/>
    <n v="369.66"/>
    <s v="21058"/>
    <s v="CLOSE"/>
    <d v="2024-02-16T00:00:00"/>
    <d v="2024-02-15T00:00:00"/>
    <s v="KW1-14924"/>
    <s v="13"/>
    <d v="2024-02-16T00:00:00"/>
    <s v="APPR"/>
    <d v="2024-02-16T00:00:00"/>
    <s v="Reghuraman, Karthik -Vectrus -GSD -No Export"/>
    <x v="9"/>
    <d v="2024-02-24T00:00:00"/>
    <x v="0"/>
    <d v="2024-02-21T00:00:00"/>
    <s v="6.00"/>
    <m/>
    <x v="1"/>
    <x v="1"/>
    <x v="1"/>
    <x v="1"/>
    <x v="1"/>
  </r>
  <r>
    <n v="62"/>
    <x v="28"/>
    <n v="30"/>
    <x v="49"/>
    <s v="ARTC TT614 Vestibule"/>
    <n v="9487106"/>
    <s v="5530-00-618-8073"/>
    <s v="PLYWOOD, MAPLE, PUREBOND, 3/4 IN x 4 FT x 8 FT"/>
    <n v="53785"/>
    <x v="37"/>
    <d v="2024-02-10T00:00:00"/>
    <s v="CLOSE"/>
    <n v="11"/>
    <s v="SH"/>
    <n v="20"/>
    <n v="47"/>
    <n v="940"/>
    <s v="21058"/>
    <s v="CLOSE"/>
    <d v="2024-02-16T00:00:00"/>
    <d v="2024-02-15T00:00:00"/>
    <s v="KW1-14924"/>
    <s v="26"/>
    <d v="2024-02-16T00:00:00"/>
    <s v="APPR"/>
    <d v="2024-02-16T00:00:00"/>
    <s v="Reghuraman, Karthik -Vectrus -GSD -No Export"/>
    <x v="9"/>
    <d v="2024-02-24T00:00:00"/>
    <x v="0"/>
    <d v="2024-02-21T00:00:00"/>
    <s v="20.00"/>
    <m/>
    <x v="1"/>
    <x v="1"/>
    <x v="1"/>
    <x v="1"/>
    <x v="1"/>
  </r>
  <r>
    <n v="62"/>
    <x v="28"/>
    <n v="30"/>
    <x v="49"/>
    <s v="ARTC TT614 Vestibule"/>
    <n v="9487106"/>
    <s v="5510-01-433-4221"/>
    <s v="LUMBER, SOFTWOOD, 4 X 4 INCHES X 16 FEET"/>
    <n v="53783"/>
    <x v="37"/>
    <d v="2024-02-10T00:00:00"/>
    <s v="CLOSE"/>
    <n v="4"/>
    <s v="EA"/>
    <n v="10"/>
    <n v="50"/>
    <n v="500"/>
    <s v="21058"/>
    <s v="CLOSE"/>
    <d v="2024-02-16T00:00:00"/>
    <d v="2024-02-15T00:00:00"/>
    <s v="KW1-14924"/>
    <s v="12"/>
    <d v="2024-02-16T00:00:00"/>
    <s v="APPR"/>
    <d v="2024-02-16T00:00:00"/>
    <s v="Reghuraman, Karthik -Vectrus -GSD -No Export"/>
    <x v="9"/>
    <d v="2024-02-24T00:00:00"/>
    <x v="0"/>
    <d v="2024-02-21T00:00:00"/>
    <s v="10.00"/>
    <m/>
    <x v="1"/>
    <x v="1"/>
    <x v="1"/>
    <x v="1"/>
    <x v="1"/>
  </r>
  <r>
    <n v="62"/>
    <x v="28"/>
    <n v="30"/>
    <x v="49"/>
    <s v="ARTC TT614 Vestibule"/>
    <n v="9487106"/>
    <s v="5305-60-V00-0005"/>
    <s v="SCREW, PHILLIPS, TRUSS HEAD, STEEL, #8 X 1 INCH"/>
    <n v="53785"/>
    <x v="37"/>
    <d v="2024-02-10T00:00:00"/>
    <s v="CLOSE"/>
    <n v="10"/>
    <s v="BX"/>
    <n v="8"/>
    <n v="29.4"/>
    <n v="235.2"/>
    <s v="21058"/>
    <s v="CLOSE"/>
    <d v="2024-02-16T00:00:00"/>
    <d v="2024-02-15T00:00:00"/>
    <s v="KW1-14924"/>
    <s v="25"/>
    <d v="2024-02-16T00:00:00"/>
    <s v="APPR"/>
    <d v="2024-02-16T00:00:00"/>
    <s v="Reghuraman, Karthik -Vectrus -GSD -No Export"/>
    <x v="9"/>
    <d v="2024-02-24T00:00:00"/>
    <x v="0"/>
    <d v="2024-02-21T00:00:00"/>
    <s v="8.00"/>
    <m/>
    <x v="1"/>
    <x v="1"/>
    <x v="1"/>
    <x v="1"/>
    <x v="1"/>
  </r>
  <r>
    <n v="62"/>
    <x v="28"/>
    <n v="30"/>
    <x v="49"/>
    <s v="ARTC TT614 Vestibule"/>
    <n v="9487106"/>
    <s v="5305-60-V00-0171"/>
    <s v="SCREW, PHILLIPS, BUGLE HEAD, STEEL, #8 X 2 INCHES"/>
    <n v="53785"/>
    <x v="37"/>
    <d v="2024-02-10T00:00:00"/>
    <s v="CLOSE"/>
    <n v="9"/>
    <s v="BX"/>
    <n v="8"/>
    <n v="19.600000000000001"/>
    <n v="156.80000000000001"/>
    <s v="21058"/>
    <s v="CLOSE"/>
    <d v="2024-02-16T00:00:00"/>
    <d v="2024-02-15T00:00:00"/>
    <s v="KW1-14924"/>
    <s v="24"/>
    <d v="2024-02-16T00:00:00"/>
    <s v="APPR"/>
    <d v="2024-02-16T00:00:00"/>
    <s v="Reghuraman, Karthik -Vectrus -GSD -No Export"/>
    <x v="9"/>
    <d v="2024-02-24T00:00:00"/>
    <x v="0"/>
    <d v="2024-02-21T00:00:00"/>
    <s v="8.00"/>
    <m/>
    <x v="1"/>
    <x v="1"/>
    <x v="1"/>
    <x v="1"/>
    <x v="1"/>
  </r>
  <r>
    <n v="62"/>
    <x v="28"/>
    <n v="30"/>
    <x v="49"/>
    <s v="ARTC TT614 Vestibule"/>
    <n v="9487106"/>
    <s v="5305-60-V00-0169"/>
    <s v="SCREW, PHILLIPS, BUGLE HEAD, STEEL, #8 X 3 INCHES"/>
    <n v="53785"/>
    <x v="37"/>
    <d v="2024-02-10T00:00:00"/>
    <s v="CLOSE"/>
    <n v="8"/>
    <s v="BX"/>
    <n v="4"/>
    <n v="30.4"/>
    <n v="121.6"/>
    <s v="21058"/>
    <s v="CLOSE"/>
    <d v="2024-02-16T00:00:00"/>
    <d v="2024-02-15T00:00:00"/>
    <s v="KW1-14924"/>
    <s v="23"/>
    <d v="2024-02-16T00:00:00"/>
    <s v="APPR"/>
    <d v="2024-02-16T00:00:00"/>
    <s v="Reghuraman, Karthik -Vectrus -GSD -No Export"/>
    <x v="9"/>
    <d v="2024-02-24T00:00:00"/>
    <x v="0"/>
    <d v="2024-02-21T00:00:00"/>
    <s v="4.00"/>
    <m/>
    <x v="1"/>
    <x v="1"/>
    <x v="1"/>
    <x v="1"/>
    <x v="1"/>
  </r>
  <r>
    <n v="62"/>
    <x v="28"/>
    <n v="30"/>
    <x v="49"/>
    <s v="ARTC TT614 Vestibule"/>
    <n v="9487106"/>
    <s v="8135-60-V00-0003"/>
    <s v="PLASTIC SHEET, POLYETHYLENE, CLEAR, 6 MIL, 32 X 100 FEET"/>
    <n v="53783"/>
    <x v="37"/>
    <d v="2024-02-10T00:00:00"/>
    <s v="CLOSE"/>
    <n v="3"/>
    <s v="RO"/>
    <n v="1"/>
    <n v="487.18"/>
    <n v="487.18"/>
    <s v="21058"/>
    <s v="CLOSE"/>
    <d v="2024-02-16T00:00:00"/>
    <d v="2024-02-15T00:00:00"/>
    <s v="KW1-14924"/>
    <s v="11"/>
    <d v="2024-02-16T00:00:00"/>
    <s v="APPR"/>
    <d v="2024-02-16T00:00:00"/>
    <s v="Reghuraman, Karthik -Vectrus -GSD -No Export"/>
    <x v="9"/>
    <d v="2024-02-24T00:00:00"/>
    <x v="0"/>
    <d v="2024-02-21T00:00:00"/>
    <s v="1.00"/>
    <m/>
    <x v="1"/>
    <x v="1"/>
    <x v="1"/>
    <x v="1"/>
    <x v="1"/>
  </r>
  <r>
    <n v="62"/>
    <x v="28"/>
    <n v="30"/>
    <x v="49"/>
    <s v="ARTC TT614 Vestibule"/>
    <n v="9487106"/>
    <s v="8010-60-V00-0084"/>
    <s v="PAINT, FIRE RETARDANT, GRAY, 1 GALLON"/>
    <n v="53778"/>
    <x v="37"/>
    <d v="2024-02-10T00:00:00"/>
    <s v="CLOSE"/>
    <n v="3"/>
    <s v="CN"/>
    <n v="4"/>
    <n v="274.73"/>
    <n v="1098.92"/>
    <s v="21096"/>
    <s v="CLOSE"/>
    <d v="2024-02-15T00:00:00"/>
    <s v=""/>
    <s v="KW1-14889"/>
    <s v="7"/>
    <d v="2024-02-20T00:00:00"/>
    <s v="APPR"/>
    <d v="2024-02-20T00:00:00"/>
    <s v="Santhumayor, Santhosh - Vectrus - No Export"/>
    <x v="0"/>
    <d v="2024-02-29T00:00:00"/>
    <x v="0"/>
    <s v=""/>
    <s v=""/>
    <m/>
    <x v="1"/>
    <x v="1"/>
    <x v="1"/>
    <x v="1"/>
    <x v="1"/>
  </r>
  <r>
    <n v="62"/>
    <x v="28"/>
    <n v="30"/>
    <x v="49"/>
    <s v="ARTC TT614 Vestibule"/>
    <n v="9487106"/>
    <s v="9540-60-V00-0009"/>
    <s v="ANGLE, STRUCTURAL, ALUMINUM, CREAM, 2 X 2 INCH X 20  FEET"/>
    <n v="53785"/>
    <x v="37"/>
    <d v="2024-02-10T00:00:00"/>
    <s v="CLOSE"/>
    <n v="7"/>
    <s v="EA"/>
    <n v="2"/>
    <n v="51.2"/>
    <n v="102.4"/>
    <s v="21058"/>
    <s v="CLOSE"/>
    <d v="2024-02-16T00:00:00"/>
    <d v="2024-02-15T00:00:00"/>
    <s v="KW1-14924"/>
    <s v="22"/>
    <d v="2024-02-16T00:00:00"/>
    <s v="APPR"/>
    <d v="2024-02-16T00:00:00"/>
    <s v="Reghuraman, Karthik -Vectrus -GSD -No Export"/>
    <x v="9"/>
    <d v="2024-02-24T00:00:00"/>
    <x v="0"/>
    <d v="2024-02-21T00:00:00"/>
    <s v="2.00"/>
    <m/>
    <x v="1"/>
    <x v="1"/>
    <x v="1"/>
    <x v="1"/>
    <x v="1"/>
  </r>
  <r>
    <n v="62"/>
    <x v="28"/>
    <n v="30"/>
    <x v="49"/>
    <s v="ARTC TT614 Vestibule"/>
    <n v="9487106"/>
    <s v="8020-00-753-4914"/>
    <s v="ROLLER, PAINT, POLYESTER, 7 INCHES"/>
    <n v="53784"/>
    <x v="37"/>
    <d v="2024-02-10T00:00:00"/>
    <s v="CLOSE"/>
    <n v="2"/>
    <s v="EA"/>
    <n v="4"/>
    <n v="18.2"/>
    <n v="72.8"/>
    <s v="21058"/>
    <s v="CLOSE"/>
    <d v="2024-02-16T00:00:00"/>
    <d v="2024-02-15T00:00:00"/>
    <s v="KW1-14924"/>
    <s v="15"/>
    <d v="2024-02-16T00:00:00"/>
    <s v="APPR"/>
    <d v="2024-02-16T00:00:00"/>
    <s v="Reghuraman, Karthik -Vectrus -GSD -No Export"/>
    <x v="9"/>
    <d v="2024-02-24T00:00:00"/>
    <x v="0"/>
    <d v="2024-02-21T00:00:00"/>
    <s v="4.00"/>
    <m/>
    <x v="1"/>
    <x v="1"/>
    <x v="1"/>
    <x v="1"/>
    <x v="1"/>
  </r>
  <r>
    <n v="62"/>
    <x v="28"/>
    <n v="30"/>
    <x v="49"/>
    <s v="ARTC TT614 Vestibule"/>
    <n v="9487106"/>
    <s v="8415-01-492-0178"/>
    <s v="GLOVES, DISPOSABLE, NITRILE, LARGE, 9-1/2 X 0-1/250 INCHES"/>
    <n v="53781"/>
    <x v="37"/>
    <d v="2024-02-10T00:00:00"/>
    <s v="CLOSE"/>
    <n v="1"/>
    <s v="BX"/>
    <n v="1"/>
    <n v="16.5"/>
    <n v="16.5"/>
    <s v="21187"/>
    <s v="CLOSE"/>
    <d v="2024-02-17T00:00:00"/>
    <s v=""/>
    <s v="KW1-14969"/>
    <s v="3"/>
    <d v="2024-02-17T00:00:00"/>
    <s v="APPR"/>
    <d v="2024-02-17T00:00:00"/>
    <s v="Santhumayor, Santhosh - Vectrus - No Export"/>
    <x v="11"/>
    <d v="2024-03-23T00:00:00"/>
    <x v="0"/>
    <d v="2024-02-19T00:00:00"/>
    <s v="1.00"/>
    <m/>
    <x v="1"/>
    <x v="1"/>
    <x v="1"/>
    <x v="1"/>
    <x v="1"/>
  </r>
  <r>
    <n v="62"/>
    <x v="28"/>
    <n v="30"/>
    <x v="49"/>
    <s v="ARTC TT614 Vestibule"/>
    <n v="9487106"/>
    <s v="8020-00-260-1302"/>
    <s v="BRUSH, PAINT, BRISTLES, CHISELED, 2 INCHES"/>
    <n v="53785"/>
    <x v="37"/>
    <d v="2024-02-10T00:00:00"/>
    <s v="CLOSE"/>
    <n v="6"/>
    <s v="EA"/>
    <n v="4"/>
    <n v="15.2"/>
    <n v="60.8"/>
    <s v="21058"/>
    <s v="CLOSE"/>
    <d v="2024-02-16T00:00:00"/>
    <d v="2024-02-15T00:00:00"/>
    <s v="KW1-14924"/>
    <s v="21"/>
    <d v="2024-02-16T00:00:00"/>
    <s v="APPR"/>
    <d v="2024-02-16T00:00:00"/>
    <s v="Reghuraman, Karthik -Vectrus -GSD -No Export"/>
    <x v="9"/>
    <d v="2024-02-24T00:00:00"/>
    <x v="0"/>
    <d v="2024-02-21T00:00:00"/>
    <s v="4.00"/>
    <m/>
    <x v="1"/>
    <x v="1"/>
    <x v="1"/>
    <x v="1"/>
    <x v="1"/>
  </r>
  <r>
    <n v="62"/>
    <x v="28"/>
    <n v="30"/>
    <x v="49"/>
    <s v="ARTC TT614 Vestibule"/>
    <n v="9487106"/>
    <s v="8020-00-753-4911"/>
    <s v="TRAY, PAINT ROLLER, METAL, 1 QUART"/>
    <n v="53784"/>
    <x v="37"/>
    <d v="2024-02-10T00:00:00"/>
    <s v="CLOSE"/>
    <n v="1"/>
    <s v="EA"/>
    <n v="4"/>
    <n v="30.6"/>
    <n v="122.4"/>
    <s v="21058"/>
    <s v="CLOSE"/>
    <d v="2024-02-16T00:00:00"/>
    <d v="2024-02-15T00:00:00"/>
    <s v="KW1-14924"/>
    <s v="14"/>
    <d v="2024-02-16T00:00:00"/>
    <s v="APPR"/>
    <d v="2024-02-16T00:00:00"/>
    <s v="Reghuraman, Karthik -Vectrus -GSD -No Export"/>
    <x v="9"/>
    <d v="2024-02-24T00:00:00"/>
    <x v="0"/>
    <d v="2024-02-21T00:00:00"/>
    <s v="4.00"/>
    <m/>
    <x v="1"/>
    <x v="1"/>
    <x v="1"/>
    <x v="1"/>
    <x v="1"/>
  </r>
  <r>
    <n v="62"/>
    <x v="28"/>
    <n v="30"/>
    <x v="49"/>
    <s v="ARTC TT614 Vestibule"/>
    <n v="9487106"/>
    <s v="8030-60-V00-0055"/>
    <s v="SEALANT, SILICONE, WHITE, 300ml"/>
    <n v="53786"/>
    <x v="37"/>
    <d v="2024-02-10T00:00:00"/>
    <s v="CLOSE"/>
    <n v="3"/>
    <s v="BX"/>
    <n v="1"/>
    <n v="141.9"/>
    <n v="141.9"/>
    <s v="21058"/>
    <s v="CLOSE"/>
    <d v="2024-02-16T00:00:00"/>
    <d v="2024-02-15T00:00:00"/>
    <s v="KW1-14924"/>
    <s v="32"/>
    <d v="2024-02-16T00:00:00"/>
    <s v="APPR"/>
    <d v="2024-02-16T00:00:00"/>
    <s v="Reghuraman, Karthik -Vectrus -GSD -No Export"/>
    <x v="9"/>
    <d v="2024-02-24T00:00:00"/>
    <x v="0"/>
    <d v="2024-02-21T00:00:00"/>
    <s v="1.00"/>
    <m/>
    <x v="1"/>
    <x v="1"/>
    <x v="1"/>
    <x v="1"/>
    <x v="1"/>
  </r>
  <r>
    <n v="62"/>
    <x v="28"/>
    <n v="30"/>
    <x v="49"/>
    <s v="ARTC TT614 Vestibule"/>
    <n v="9487106"/>
    <s v="5320-60-V00-0014"/>
    <s v="RIVET, BLIND, ALUMINUM, 2 INCHES"/>
    <n v="53785"/>
    <x v="37"/>
    <d v="2024-02-10T00:00:00"/>
    <s v="CLOSE"/>
    <n v="5"/>
    <s v="BX"/>
    <n v="6"/>
    <n v="20"/>
    <n v="120"/>
    <s v="21058"/>
    <s v="CLOSE"/>
    <d v="2024-02-16T00:00:00"/>
    <d v="2024-02-15T00:00:00"/>
    <s v="KW1-14924"/>
    <s v="20"/>
    <d v="2024-02-16T00:00:00"/>
    <s v="APPR"/>
    <d v="2024-02-16T00:00:00"/>
    <s v="Reghuraman, Karthik -Vectrus -GSD -No Export"/>
    <x v="9"/>
    <d v="2024-02-24T00:00:00"/>
    <x v="0"/>
    <d v="2024-02-21T00:00:00"/>
    <s v="6.00"/>
    <m/>
    <x v="1"/>
    <x v="1"/>
    <x v="1"/>
    <x v="1"/>
    <x v="1"/>
  </r>
  <r>
    <n v="62"/>
    <x v="28"/>
    <n v="30"/>
    <x v="49"/>
    <s v="ARTC TT614 Vestibule"/>
    <n v="9487106"/>
    <s v="5320-60-V00-0005"/>
    <s v="RIVET, BLIND, STAINLESS STEEL, SILVER, 6.4 MM"/>
    <n v="53785"/>
    <x v="37"/>
    <d v="2024-02-10T00:00:00"/>
    <s v="CLOSE"/>
    <n v="4"/>
    <s v="PG"/>
    <n v="6"/>
    <n v="60.5"/>
    <n v="363"/>
    <s v="21058"/>
    <s v="CLOSE"/>
    <d v="2024-02-16T00:00:00"/>
    <d v="2024-02-15T00:00:00"/>
    <s v="KW1-14924"/>
    <s v="19"/>
    <d v="2024-02-16T00:00:00"/>
    <s v="APPR"/>
    <d v="2024-02-16T00:00:00"/>
    <s v="Reghuraman, Karthik -Vectrus -GSD -No Export"/>
    <x v="9"/>
    <d v="2024-02-24T00:00:00"/>
    <x v="0"/>
    <d v="2024-02-21T00:00:00"/>
    <s v="6.00"/>
    <m/>
    <x v="1"/>
    <x v="1"/>
    <x v="1"/>
    <x v="1"/>
    <x v="1"/>
  </r>
  <r>
    <n v="62"/>
    <x v="28"/>
    <n v="30"/>
    <x v="49"/>
    <s v="ARTC TT614 Vestibule"/>
    <n v="9487106"/>
    <s v="3230-60-V00-0024"/>
    <s v="BLADE, CIRCULAR SAW, WOOD CUTTING, 36 TOOTH, 7-1/4 INCHES"/>
    <n v="53785"/>
    <x v="37"/>
    <d v="2024-02-10T00:00:00"/>
    <s v="CLOSE"/>
    <n v="3"/>
    <s v="EA"/>
    <n v="1"/>
    <n v="52"/>
    <n v="52"/>
    <s v="21058"/>
    <s v="CLOSE"/>
    <d v="2024-02-16T00:00:00"/>
    <d v="2024-02-15T00:00:00"/>
    <s v="KW1-14924"/>
    <s v="18"/>
    <d v="2024-02-16T00:00:00"/>
    <s v="APPR"/>
    <d v="2024-02-16T00:00:00"/>
    <s v="Reghuraman, Karthik -Vectrus -GSD -No Export"/>
    <x v="9"/>
    <d v="2024-03-09T00:00:00"/>
    <x v="0"/>
    <d v="2024-03-07T00:00:00"/>
    <s v="1.00"/>
    <m/>
    <x v="1"/>
    <x v="1"/>
    <x v="1"/>
    <x v="1"/>
    <x v="1"/>
  </r>
  <r>
    <n v="62"/>
    <x v="28"/>
    <n v="30"/>
    <x v="49"/>
    <s v="ARTC TT614 Vestibule"/>
    <n v="9487106"/>
    <s v="8040-60-V00-0027"/>
    <s v="TAPE, ADHESIVE, POLY FOAM, OPEN CELL, BLACK, 12.7 X 19 MM X 5 METERS"/>
    <n v="53786"/>
    <x v="37"/>
    <d v="2024-02-10T00:00:00"/>
    <s v="CLOSE"/>
    <n v="2"/>
    <s v="RO"/>
    <n v="2"/>
    <n v="19.8"/>
    <n v="39.6"/>
    <s v="21058"/>
    <s v="CLOSE"/>
    <d v="2024-02-16T00:00:00"/>
    <d v="2024-02-15T00:00:00"/>
    <s v="KW1-14924"/>
    <s v="31"/>
    <d v="2024-02-16T00:00:00"/>
    <s v="APPR"/>
    <d v="2024-02-16T00:00:00"/>
    <s v="Reghuraman, Karthik -Vectrus -GSD -No Export"/>
    <x v="9"/>
    <d v="2024-02-24T00:00:00"/>
    <x v="0"/>
    <d v="2024-02-21T00:00:00"/>
    <s v="2.00"/>
    <m/>
    <x v="1"/>
    <x v="1"/>
    <x v="1"/>
    <x v="1"/>
    <x v="1"/>
  </r>
  <r>
    <n v="62"/>
    <x v="28"/>
    <n v="30"/>
    <x v="49"/>
    <s v="ARTC TT614 Vestibule"/>
    <n v="9487106"/>
    <s v="5640-60-V00-0032"/>
    <s v="WEATHER STRIP, DOOR, W/RUBBER BOTTOM SWEEP, 39&quot;"/>
    <n v="53787"/>
    <x v="37"/>
    <d v="2024-02-10T00:00:00"/>
    <s v="CLOSE"/>
    <n v="2"/>
    <s v="EA"/>
    <n v="2"/>
    <n v="17.399999999999999"/>
    <n v="34.799999999999997"/>
    <s v="21058"/>
    <s v="CLOSE"/>
    <d v="2024-02-16T00:00:00"/>
    <d v="2024-02-15T00:00:00"/>
    <s v="KW1-14924"/>
    <s v="34"/>
    <d v="2024-02-16T00:00:00"/>
    <s v="APPR"/>
    <d v="2024-02-16T00:00:00"/>
    <s v="Reghuraman, Karthik -Vectrus -GSD -No Export"/>
    <x v="9"/>
    <d v="2024-02-24T00:00:00"/>
    <x v="0"/>
    <d v="2024-02-21T00:00:00"/>
    <s v="2.00"/>
    <m/>
    <x v="1"/>
    <x v="1"/>
    <x v="1"/>
    <x v="1"/>
    <x v="1"/>
  </r>
  <r>
    <n v="62"/>
    <x v="28"/>
    <n v="30"/>
    <x v="49"/>
    <s v="ARTC TT614 Vestibule"/>
    <n v="9487106"/>
    <s v="5640-60-V00-0035"/>
    <s v="WEATHER STRIP, DOOR, W/BRUSH, 2 X 36 INCHES"/>
    <n v="53779"/>
    <x v="37"/>
    <d v="2024-02-10T00:00:00"/>
    <s v="CLOSE"/>
    <n v="1"/>
    <s v="EA"/>
    <n v="2"/>
    <n v="30.47"/>
    <n v="60.94"/>
    <s v="21058"/>
    <s v="CLOSE"/>
    <d v="2024-02-16T00:00:00"/>
    <d v="2024-02-15T00:00:00"/>
    <s v="KW1-14924"/>
    <s v="6"/>
    <d v="2024-02-16T00:00:00"/>
    <s v="APPR"/>
    <d v="2024-02-16T00:00:00"/>
    <s v="Reghuraman, Karthik -Vectrus -GSD -No Export"/>
    <x v="9"/>
    <d v="2024-02-24T00:00:00"/>
    <x v="0"/>
    <d v="2024-02-21T00:00:00"/>
    <s v="2.00"/>
    <m/>
    <x v="1"/>
    <x v="1"/>
    <x v="1"/>
    <x v="1"/>
    <x v="1"/>
  </r>
  <r>
    <n v="62"/>
    <x v="28"/>
    <n v="30"/>
    <x v="49"/>
    <s v="ARTC TT614 Vestibule"/>
    <n v="9487106"/>
    <s v="5305-60-V00-0005"/>
    <s v="SCREW, PHILLIPS, TRUSS HEAD, STEEL, #8 X 1 INCH"/>
    <n v="53785"/>
    <x v="37"/>
    <d v="2024-02-10T00:00:00"/>
    <s v="CLOSE"/>
    <n v="2"/>
    <s v="BX"/>
    <n v="6"/>
    <n v="29.4"/>
    <n v="176.4"/>
    <s v="21058"/>
    <s v="CLOSE"/>
    <d v="2024-02-16T00:00:00"/>
    <d v="2024-02-15T00:00:00"/>
    <s v="KW1-14924"/>
    <s v="17"/>
    <d v="2024-02-16T00:00:00"/>
    <s v="APPR"/>
    <d v="2024-02-16T00:00:00"/>
    <s v="Reghuraman, Karthik -Vectrus -GSD -No Export"/>
    <x v="9"/>
    <d v="2024-02-24T00:00:00"/>
    <x v="0"/>
    <d v="2024-02-21T00:00:00"/>
    <s v="6.00"/>
    <m/>
    <x v="1"/>
    <x v="1"/>
    <x v="1"/>
    <x v="1"/>
    <x v="1"/>
  </r>
  <r>
    <n v="62"/>
    <x v="28"/>
    <n v="30"/>
    <x v="49"/>
    <s v="ARTC TT614 Vestibule"/>
    <n v="9487106"/>
    <s v="5340-60-V00-0505"/>
    <s v="RAIN GUARD, DOOR, ALUMINUM, 236.22 X 4 INCHES"/>
    <n v="53783"/>
    <x v="37"/>
    <d v="2024-02-10T00:00:00"/>
    <s v="CLOSE"/>
    <n v="2"/>
    <s v="EA"/>
    <n v="2"/>
    <n v="54.11"/>
    <n v="108.22"/>
    <s v="21058"/>
    <s v="CLOSE"/>
    <d v="2024-02-16T00:00:00"/>
    <d v="2024-02-15T00:00:00"/>
    <s v="KW1-14924"/>
    <s v="10"/>
    <d v="2024-02-16T00:00:00"/>
    <s v="APPR"/>
    <d v="2024-02-16T00:00:00"/>
    <s v="Reghuraman, Karthik -Vectrus -GSD -No Export"/>
    <x v="9"/>
    <d v="2024-02-24T00:00:00"/>
    <x v="0"/>
    <d v="2024-02-21T00:00:00"/>
    <s v="2.00"/>
    <m/>
    <x v="1"/>
    <x v="1"/>
    <x v="1"/>
    <x v="1"/>
    <x v="1"/>
  </r>
  <r>
    <n v="62"/>
    <x v="28"/>
    <n v="30"/>
    <x v="49"/>
    <s v="ARTC TT614 Vestibule"/>
    <n v="9487106"/>
    <s v="8040-60-V00-0008"/>
    <s v="ADHESIVE, GRIPFILL, MULTIPUROPSE, BUFF, C20, 310 ML"/>
    <n v="53780"/>
    <x v="37"/>
    <d v="2024-02-10T00:00:00"/>
    <s v="CLOSE"/>
    <n v="1"/>
    <s v="BX"/>
    <n v="1"/>
    <n v="227.27"/>
    <n v="227.27"/>
    <s v="21097"/>
    <s v="SENT"/>
    <d v="2024-03-15T00:00:00"/>
    <d v="2024-02-16T00:00:00"/>
    <s v="KW1-15099"/>
    <s v="1"/>
    <d v="2024-02-22T00:00:00"/>
    <s v="APPR"/>
    <d v="2024-02-22T00:00:00"/>
    <s v="Santhumayor, Santhosh - Vectrus - No Export"/>
    <x v="12"/>
    <d v="2024-03-07T00:00:00"/>
    <x v="0"/>
    <d v="2024-02-26T00:00:00"/>
    <s v="1.00"/>
    <m/>
    <x v="1"/>
    <x v="1"/>
    <x v="1"/>
    <x v="1"/>
    <x v="1"/>
  </r>
  <r>
    <n v="62"/>
    <x v="28"/>
    <n v="30"/>
    <x v="49"/>
    <s v="ARTC TT614 Vestibule"/>
    <n v="9487106"/>
    <s v="5305-60-V00-0207"/>
    <s v="SCREW, HEX, STEEL, w/ RUBBER WASHER, #14 X 1-1/2 INCHES"/>
    <n v="53783"/>
    <x v="37"/>
    <d v="2024-02-10T00:00:00"/>
    <s v="CLOSE"/>
    <n v="1"/>
    <s v="BX"/>
    <n v="6"/>
    <n v="52.45"/>
    <n v="314.7"/>
    <s v="21058"/>
    <s v="CLOSE"/>
    <d v="2024-02-16T00:00:00"/>
    <d v="2024-02-15T00:00:00"/>
    <s v="KW1-14924"/>
    <s v="9"/>
    <d v="2024-02-16T00:00:00"/>
    <s v="APPR"/>
    <d v="2024-02-16T00:00:00"/>
    <s v="Reghuraman, Karthik -Vectrus -GSD -No Export"/>
    <x v="9"/>
    <d v="2024-02-24T00:00:00"/>
    <x v="0"/>
    <d v="2024-02-21T00:00:00"/>
    <s v="6.00"/>
    <m/>
    <x v="1"/>
    <x v="1"/>
    <x v="1"/>
    <x v="1"/>
    <x v="1"/>
  </r>
  <r>
    <n v="62"/>
    <x v="28"/>
    <n v="30"/>
    <x v="49"/>
    <s v="ARTC TT614 Vestibule"/>
    <n v="9487106"/>
    <s v="8010-60-V00-0146"/>
    <s v="PRIMER COATING, WOOD, WHITE, 5 GL"/>
    <n v="53782"/>
    <x v="37"/>
    <d v="2024-02-10T00:00:00"/>
    <s v="CLOSE"/>
    <n v="2"/>
    <s v="CN"/>
    <n v="1"/>
    <n v="123.21"/>
    <n v="123.21"/>
    <s v="21058"/>
    <s v="CLOSE"/>
    <d v="2024-02-16T00:00:00"/>
    <d v="2024-02-15T00:00:00"/>
    <s v="KW1-14924"/>
    <s v="8"/>
    <d v="2024-02-16T00:00:00"/>
    <s v="APPR"/>
    <d v="2024-02-16T00:00:00"/>
    <s v="Reghuraman, Karthik -Vectrus -GSD -No Export"/>
    <x v="9"/>
    <d v="2024-02-24T00:00:00"/>
    <x v="0"/>
    <d v="2024-02-21T00:00:00"/>
    <s v="1.00"/>
    <m/>
    <x v="1"/>
    <x v="1"/>
    <x v="1"/>
    <x v="1"/>
    <x v="1"/>
  </r>
  <r>
    <n v="62"/>
    <x v="28"/>
    <n v="30"/>
    <x v="49"/>
    <s v="ARTC TT614 Vestibule"/>
    <n v="9487106"/>
    <s v="8010-00-242-2089"/>
    <s v="THINNER, PAINT PRODUCTS, 1 GALLON"/>
    <n v="53787"/>
    <x v="37"/>
    <d v="2024-02-10T00:00:00"/>
    <s v="CLOSE"/>
    <n v="1"/>
    <s v="GL"/>
    <n v="2"/>
    <n v="220.5"/>
    <n v="441"/>
    <s v="21058"/>
    <s v="CLOSE"/>
    <d v="2024-02-16T00:00:00"/>
    <d v="2024-02-15T00:00:00"/>
    <s v="KW1-14924"/>
    <s v="33"/>
    <d v="2024-02-16T00:00:00"/>
    <s v="APPR"/>
    <d v="2024-02-16T00:00:00"/>
    <s v="Reghuraman, Karthik -Vectrus -GSD -No Export"/>
    <x v="9"/>
    <d v="2024-02-24T00:00:00"/>
    <x v="0"/>
    <d v="2024-02-21T00:00:00"/>
    <s v="2.00"/>
    <m/>
    <x v="1"/>
    <x v="1"/>
    <x v="1"/>
    <x v="1"/>
    <x v="1"/>
  </r>
  <r>
    <n v="62"/>
    <x v="28"/>
    <n v="30"/>
    <x v="49"/>
    <s v="ARTC TT614 Vestibule"/>
    <n v="9487106"/>
    <s v="5670-05-V00-0001"/>
    <s v="GRATING BAR, SERRATED, GALVANIZED STEEL, 240 X 24 X 1 INCHES"/>
    <n v="53788"/>
    <x v="37"/>
    <d v="2024-02-10T00:00:00"/>
    <s v="CLOSE"/>
    <n v="1"/>
    <s v="EA"/>
    <n v="1"/>
    <n v="941.34"/>
    <n v="941.34"/>
    <s v="21114"/>
    <s v="CLOSE"/>
    <d v="2024-02-21T00:00:00"/>
    <d v="2024-02-18T00:00:00"/>
    <s v="KW1-15059"/>
    <s v="2"/>
    <d v="2024-02-21T00:00:00"/>
    <s v="APPR"/>
    <d v="2024-02-21T00:00:00"/>
    <s v="Reghuraman, Karthik -Vectrus -GSD -No Export"/>
    <x v="9"/>
    <d v="2024-04-03T00:00:00"/>
    <x v="0"/>
    <d v="2024-03-04T00:00:00"/>
    <s v="1.00"/>
    <m/>
    <x v="1"/>
    <x v="1"/>
    <x v="1"/>
    <x v="1"/>
    <x v="1"/>
  </r>
  <r>
    <n v="62"/>
    <x v="28"/>
    <n v="30"/>
    <x v="49"/>
    <s v="ARTC TT614 Vestibule"/>
    <n v="9487106"/>
    <s v="9905-01-282-2285"/>
    <s v="TAPE, FLAGGING, CAUTION DO NOT ENTER, POLYETHYLENE, BLACK ON YELLOW, 3 INCHES X 200 FEET"/>
    <n v="53782"/>
    <x v="37"/>
    <d v="2024-02-10T00:00:00"/>
    <s v="CLOSE"/>
    <n v="1"/>
    <s v="RO"/>
    <n v="1"/>
    <n v="90.91"/>
    <n v="90.91"/>
    <s v="21058"/>
    <s v="CLOSE"/>
    <d v="2024-02-16T00:00:00"/>
    <d v="2024-02-15T00:00:00"/>
    <s v="KW1-14924"/>
    <s v="7"/>
    <d v="2024-02-16T00:00:00"/>
    <s v="APPR"/>
    <d v="2024-02-16T00:00:00"/>
    <s v="Reghuraman, Karthik -Vectrus -GSD -No Export"/>
    <x v="9"/>
    <d v="2024-02-24T00:00:00"/>
    <x v="0"/>
    <d v="2024-02-21T00:00:00"/>
    <s v="1.00"/>
    <m/>
    <x v="1"/>
    <x v="1"/>
    <x v="1"/>
    <x v="1"/>
    <x v="1"/>
  </r>
  <r>
    <n v="62"/>
    <x v="28"/>
    <n v="30"/>
    <x v="49"/>
    <s v="ARTC TT614 Vestibule"/>
    <n v="9487106"/>
    <s v="8105-01-336-6163"/>
    <s v="BAG, SAND, TAN, 26 INCHES"/>
    <n v="53785"/>
    <x v="37"/>
    <d v="2024-02-10T00:00:00"/>
    <s v="CLOSE"/>
    <n v="1"/>
    <s v="HD"/>
    <n v="1"/>
    <n v="742.5"/>
    <n v="742.5"/>
    <s v="21058"/>
    <s v="CLOSE"/>
    <d v="2024-02-16T00:00:00"/>
    <d v="2024-02-15T00:00:00"/>
    <s v="KW1-14924"/>
    <s v="16"/>
    <d v="2024-02-16T00:00:00"/>
    <s v="APPR"/>
    <d v="2024-02-16T00:00:00"/>
    <s v="Reghuraman, Karthik -Vectrus -GSD -No Export"/>
    <x v="9"/>
    <d v="2024-02-24T00:00:00"/>
    <x v="0"/>
    <d v="2024-02-21T00:00:00"/>
    <s v="1.00"/>
    <m/>
    <x v="1"/>
    <x v="1"/>
    <x v="1"/>
    <x v="1"/>
    <x v="1"/>
  </r>
  <r>
    <n v="62"/>
    <x v="28"/>
    <n v="30"/>
    <x v="49"/>
    <s v="ARTC TT614 Vestibule"/>
    <n v="9487106"/>
    <s v="7220-60-V00-0056"/>
    <s v="CARPET, FLOOR, NYLON, GRAY, 20 X 20 INCHES"/>
    <n v="53778"/>
    <x v="37"/>
    <d v="2024-02-10T00:00:00"/>
    <s v="CLOSE"/>
    <n v="2"/>
    <s v="EA"/>
    <n v="24"/>
    <n v="12.15"/>
    <n v="291.60000000000002"/>
    <s v="21097"/>
    <s v="SENT"/>
    <d v="2024-03-15T00:00:00"/>
    <d v="2024-02-16T00:00:00"/>
    <s v="KW1-15099"/>
    <s v="3"/>
    <d v="2024-02-22T00:00:00"/>
    <s v="APPR"/>
    <d v="2024-02-22T00:00:00"/>
    <s v="Santhumayor, Santhosh - Vectrus - No Export"/>
    <x v="12"/>
    <d v="2024-03-07T00:00:00"/>
    <x v="0"/>
    <d v="2024-02-25T00:00:00"/>
    <s v="24.00"/>
    <m/>
    <x v="1"/>
    <x v="1"/>
    <x v="1"/>
    <x v="1"/>
    <x v="1"/>
  </r>
  <r>
    <n v="62"/>
    <x v="28"/>
    <n v="30"/>
    <x v="49"/>
    <s v="ARTC TT614 Vestibule"/>
    <n v="9487106"/>
    <s v="8040-00-273-8713"/>
    <s v="ADHESIVE, FLOORING, WHITE, 1 GL"/>
    <n v="53786"/>
    <x v="37"/>
    <d v="2024-02-10T00:00:00"/>
    <s v="CLOSE"/>
    <n v="1"/>
    <s v="GL"/>
    <n v="1"/>
    <n v="185.7"/>
    <n v="185.7"/>
    <s v="21058"/>
    <s v="CLOSE"/>
    <d v="2024-02-16T00:00:00"/>
    <d v="2024-02-15T00:00:00"/>
    <s v="KW1-14924"/>
    <s v="30"/>
    <d v="2024-02-16T00:00:00"/>
    <s v="APPR"/>
    <d v="2024-02-16T00:00:00"/>
    <s v="Reghuraman, Karthik -Vectrus -GSD -No Export"/>
    <x v="9"/>
    <d v="2024-02-24T00:00:00"/>
    <x v="0"/>
    <d v="2024-02-21T00:00:00"/>
    <s v="1.00"/>
    <m/>
    <x v="1"/>
    <x v="1"/>
    <x v="1"/>
    <x v="1"/>
    <x v="1"/>
  </r>
  <r>
    <n v="62"/>
    <x v="28"/>
    <n v="30"/>
    <x v="49"/>
    <s v="ARTC TT614 Vestibule"/>
    <n v="9487106"/>
    <s v="5610-60-V00-0010"/>
    <s v="GATCH AND GRAVEL, MIXED, CUBIC METER"/>
    <n v="53778"/>
    <x v="37"/>
    <d v="2024-02-10T00:00:00"/>
    <s v="CLOSE"/>
    <n v="1"/>
    <s v="CZ"/>
    <n v="1"/>
    <n v="56.61"/>
    <n v="56.61"/>
    <s v="21097"/>
    <s v="SENT"/>
    <d v="2024-03-15T00:00:00"/>
    <d v="2024-02-16T00:00:00"/>
    <s v="KW1-15099"/>
    <s v="2"/>
    <d v="2024-02-22T00:00:00"/>
    <s v="APPR"/>
    <d v="2024-02-22T00:00:00"/>
    <s v="Santhumayor, Santhosh - Vectrus - No Export"/>
    <x v="12"/>
    <d v="2024-03-07T00:00:00"/>
    <x v="0"/>
    <d v="2024-03-02T00:00:00"/>
    <s v="1.00"/>
    <m/>
    <x v="1"/>
    <x v="1"/>
    <x v="1"/>
    <x v="1"/>
    <x v="1"/>
  </r>
  <r>
    <n v="62"/>
    <x v="28"/>
    <n v="30"/>
    <x v="49"/>
    <s v="ARTC TT614 Vestibule"/>
    <n v="9487106"/>
    <s v="6210-60-V00-0095"/>
    <s v="FIXTURE, LIGHTING, w/ EMERGENCY BATTERY, LED, RETROFIT, PURE WHITE, 200-240V, 40W"/>
    <n v="53820"/>
    <x v="37"/>
    <d v="2024-02-10T00:00:00"/>
    <s v="CLOSE"/>
    <n v="4"/>
    <s v="EA"/>
    <n v="2"/>
    <n v="260.02"/>
    <n v="520.04"/>
    <s v="21058"/>
    <s v="CLOSE"/>
    <d v="2024-02-16T00:00:00"/>
    <d v="2024-02-15T00:00:00"/>
    <s v="KW1-14924"/>
    <s v="44"/>
    <d v="2024-02-16T00:00:00"/>
    <s v="APPR"/>
    <d v="2024-02-16T00:00:00"/>
    <s v="Reghuraman, Karthik -Vectrus -GSD -No Export"/>
    <x v="9"/>
    <d v="2024-02-24T00:00:00"/>
    <x v="0"/>
    <d v="2024-02-21T00:00:00"/>
    <s v="2.00"/>
    <m/>
    <x v="1"/>
    <x v="1"/>
    <x v="1"/>
    <x v="1"/>
    <x v="1"/>
  </r>
  <r>
    <n v="62"/>
    <x v="28"/>
    <m/>
    <x v="49"/>
    <s v="ARTC TT614 Vestibule"/>
    <n v="9487106"/>
    <s v="5975-00-178-1217"/>
    <s v="CONDUIT, METAL, RIGID, STEEL, 3/4 INCH X 10 FEET"/>
    <m/>
    <x v="13"/>
    <s v=""/>
    <s v=""/>
    <s v=""/>
    <s v="LG"/>
    <s v=""/>
    <s v=""/>
    <s v=""/>
    <s v=""/>
    <s v=""/>
    <s v=""/>
    <s v=""/>
    <s v=""/>
    <s v=""/>
    <s v=""/>
    <s v=""/>
    <s v=""/>
    <s v=""/>
    <x v="2"/>
    <s v=""/>
    <x v="1"/>
    <s v=""/>
    <s v=""/>
    <s v="Not required"/>
    <x v="1"/>
    <x v="1"/>
    <x v="1"/>
    <x v="1"/>
    <x v="1"/>
  </r>
  <r>
    <n v="62"/>
    <x v="28"/>
    <n v="40"/>
    <x v="49"/>
    <s v="ARTC TT614 Vestibule"/>
    <n v="9487106"/>
    <s v="5975-60-V00-0529"/>
    <s v="CONDUIT, FLEXIBLE, CORRUGATED, GALVANIZED, 3/4 INCH"/>
    <n v="53820"/>
    <x v="37"/>
    <d v="2024-02-10T00:00:00"/>
    <s v="CLOSE"/>
    <n v="3"/>
    <s v="RL"/>
    <n v="1"/>
    <n v="92.02"/>
    <n v="92.02"/>
    <s v="21058"/>
    <s v="CLOSE"/>
    <d v="2024-02-16T00:00:00"/>
    <d v="2024-02-15T00:00:00"/>
    <s v="KW1-14924"/>
    <s v="43"/>
    <d v="2024-02-16T00:00:00"/>
    <s v="APPR"/>
    <d v="2024-02-16T00:00:00"/>
    <s v="Reghuraman, Karthik -Vectrus -GSD -No Export"/>
    <x v="9"/>
    <d v="2024-02-24T00:00:00"/>
    <x v="0"/>
    <d v="2024-02-21T00:00:00"/>
    <s v="1.00"/>
    <m/>
    <x v="1"/>
    <x v="1"/>
    <x v="1"/>
    <x v="1"/>
    <x v="1"/>
  </r>
  <r>
    <n v="62"/>
    <x v="28"/>
    <m/>
    <x v="49"/>
    <s v="ARTC TT614 Vestibule"/>
    <n v="9487106"/>
    <s v="5975-60-V00-0017"/>
    <s v="COUPLING, ELECTRICAL CONDUIT, ZINC PLATED STEEL, 3/4 INCH"/>
    <m/>
    <x v="13"/>
    <s v=""/>
    <s v=""/>
    <s v=""/>
    <s v="PG"/>
    <s v=""/>
    <s v=""/>
    <s v=""/>
    <s v=""/>
    <s v=""/>
    <s v=""/>
    <s v=""/>
    <s v=""/>
    <s v=""/>
    <s v=""/>
    <s v=""/>
    <s v=""/>
    <s v=""/>
    <x v="2"/>
    <s v=""/>
    <x v="1"/>
    <s v=""/>
    <s v=""/>
    <s v="Not required"/>
    <x v="1"/>
    <x v="1"/>
    <x v="1"/>
    <x v="1"/>
    <x v="1"/>
  </r>
  <r>
    <n v="62"/>
    <x v="28"/>
    <n v="40"/>
    <x v="49"/>
    <s v="ARTC TT614 Vestibule"/>
    <n v="9487106"/>
    <s v="4730-60-V00-0979"/>
    <s v="ADAPTOR, W/LOCK NUT AND SCREW, MALE, BRASS, 3/4 INCH"/>
    <n v="53819"/>
    <x v="37"/>
    <d v="2024-02-10T00:00:00"/>
    <s v="CLOSE"/>
    <n v="2"/>
    <s v="EA"/>
    <n v="10"/>
    <n v="4.3"/>
    <n v="43"/>
    <s v="21058"/>
    <s v="CLOSE"/>
    <d v="2024-02-16T00:00:00"/>
    <d v="2024-02-15T00:00:00"/>
    <s v="KW1-14924"/>
    <s v="40"/>
    <d v="2024-02-16T00:00:00"/>
    <s v="APPR"/>
    <d v="2024-02-16T00:00:00"/>
    <s v="Reghuraman, Karthik -Vectrus -GSD -No Export"/>
    <x v="9"/>
    <d v="2024-02-24T00:00:00"/>
    <x v="0"/>
    <d v="2024-02-21T00:00:00"/>
    <s v="10.00"/>
    <m/>
    <x v="1"/>
    <x v="1"/>
    <x v="1"/>
    <x v="1"/>
    <x v="1"/>
  </r>
  <r>
    <n v="62"/>
    <x v="28"/>
    <m/>
    <x v="49"/>
    <s v="ARTC TT614 Vestibule"/>
    <n v="9487106"/>
    <s v="5975-60-V00-0405"/>
    <s v="ADAPTER, ELECTRICAL CONDUIT, ZINC, 3/4 INCH"/>
    <m/>
    <x v="13"/>
    <s v=""/>
    <s v=""/>
    <s v=""/>
    <s v="EA"/>
    <s v=""/>
    <s v=""/>
    <s v=""/>
    <s v=""/>
    <s v=""/>
    <s v=""/>
    <s v=""/>
    <s v=""/>
    <s v=""/>
    <s v=""/>
    <s v=""/>
    <s v=""/>
    <s v=""/>
    <x v="2"/>
    <s v=""/>
    <x v="1"/>
    <s v=""/>
    <s v=""/>
    <s v="Not required"/>
    <x v="1"/>
    <x v="1"/>
    <x v="1"/>
    <x v="1"/>
    <x v="1"/>
  </r>
  <r>
    <n v="62"/>
    <x v="28"/>
    <m/>
    <x v="49"/>
    <s v="ARTC TT614 Vestibule"/>
    <n v="9487106"/>
    <s v="5975-60-V00-0379"/>
    <s v="CLAMP, ELECTRICAL, CONDUIT, 2 HOLE, GALVANIZED STEEL, 3/4 INCH"/>
    <m/>
    <x v="13"/>
    <s v=""/>
    <s v=""/>
    <s v=""/>
    <s v="EA"/>
    <s v=""/>
    <s v=""/>
    <s v=""/>
    <s v=""/>
    <s v=""/>
    <s v=""/>
    <s v=""/>
    <s v=""/>
    <s v=""/>
    <s v=""/>
    <s v=""/>
    <s v=""/>
    <s v=""/>
    <x v="2"/>
    <s v=""/>
    <x v="1"/>
    <s v=""/>
    <s v=""/>
    <s v="Not required"/>
    <x v="1"/>
    <x v="1"/>
    <x v="1"/>
    <x v="1"/>
    <x v="1"/>
  </r>
  <r>
    <n v="62"/>
    <x v="28"/>
    <n v="40"/>
    <x v="49"/>
    <s v="ARTC TT614 Vestibule"/>
    <n v="9487106"/>
    <s v="5975-60-V00-0460"/>
    <s v="CLAMP, ELECTRICAL, CONDUIT, ONE HOLE, GALVANIZED STEEL, ¾ INCH"/>
    <n v="53817"/>
    <x v="37"/>
    <d v="2024-02-10T00:00:00"/>
    <s v="CLOSE"/>
    <n v="3"/>
    <s v="PG"/>
    <n v="10"/>
    <n v="2.13"/>
    <n v="21.3"/>
    <s v="21058"/>
    <s v="CLOSE"/>
    <d v="2024-02-16T00:00:00"/>
    <d v="2024-02-15T00:00:00"/>
    <s v="KW1-14924"/>
    <s v="37"/>
    <d v="2024-02-16T00:00:00"/>
    <s v="APPR"/>
    <d v="2024-02-16T00:00:00"/>
    <s v="Reghuraman, Karthik -Vectrus -GSD -No Export"/>
    <x v="9"/>
    <d v="2024-02-24T00:00:00"/>
    <x v="0"/>
    <d v="2024-02-21T00:00:00"/>
    <s v="10.00"/>
    <m/>
    <x v="1"/>
    <x v="1"/>
    <x v="1"/>
    <x v="1"/>
    <x v="1"/>
  </r>
  <r>
    <n v="62"/>
    <x v="28"/>
    <n v="40"/>
    <x v="49"/>
    <s v="ARTC TT614 Vestibule"/>
    <n v="9487106"/>
    <s v="6145-60-V00-0134"/>
    <s v="CABLE, POWER, ELECTRICAL, 3 CORES, WHITE, 2.5 MM²"/>
    <n v="53820"/>
    <x v="37"/>
    <d v="2024-02-10T00:00:00"/>
    <s v="CLOSE"/>
    <n v="2"/>
    <s v="RL"/>
    <n v="1"/>
    <n v="163.19999999999999"/>
    <n v="163.19999999999999"/>
    <s v="21058"/>
    <s v="CLOSE"/>
    <d v="2024-02-16T00:00:00"/>
    <d v="2024-02-15T00:00:00"/>
    <s v="KW1-14924"/>
    <s v="42"/>
    <d v="2024-02-16T00:00:00"/>
    <s v="APPR"/>
    <d v="2024-02-16T00:00:00"/>
    <s v="Reghuraman, Karthik -Vectrus -GSD -No Export"/>
    <x v="9"/>
    <d v="2024-02-24T00:00:00"/>
    <x v="0"/>
    <d v="2024-02-21T00:00:00"/>
    <s v="1.00"/>
    <m/>
    <x v="1"/>
    <x v="1"/>
    <x v="1"/>
    <x v="1"/>
    <x v="1"/>
  </r>
  <r>
    <n v="62"/>
    <x v="28"/>
    <n v="40"/>
    <x v="49"/>
    <s v="ARTC TT614 Vestibule"/>
    <n v="9487106"/>
    <s v="5305-60-V00-0001"/>
    <s v="SCREW, PHILLIPS, HEX HEAD, STEEL, #10-16 X 1 INCH"/>
    <n v="53817"/>
    <x v="37"/>
    <d v="2024-02-10T00:00:00"/>
    <s v="CLOSE"/>
    <n v="2"/>
    <s v="PG"/>
    <n v="1"/>
    <n v="19.309999999999999"/>
    <n v="19.309999999999999"/>
    <s v="21058"/>
    <s v="CLOSE"/>
    <d v="2024-02-16T00:00:00"/>
    <d v="2024-02-15T00:00:00"/>
    <s v="KW1-14924"/>
    <s v="36"/>
    <d v="2024-02-16T00:00:00"/>
    <s v="APPR"/>
    <d v="2024-02-16T00:00:00"/>
    <s v="Reghuraman, Karthik -Vectrus -GSD -No Export"/>
    <x v="9"/>
    <d v="2024-02-24T00:00:00"/>
    <x v="0"/>
    <d v="2024-02-21T00:00:00"/>
    <s v="1.00"/>
    <m/>
    <x v="1"/>
    <x v="1"/>
    <x v="1"/>
    <x v="1"/>
    <x v="1"/>
  </r>
  <r>
    <n v="62"/>
    <x v="28"/>
    <n v="40"/>
    <x v="49"/>
    <s v="ARTC TT614 Vestibule"/>
    <n v="9487106"/>
    <s v="5110-60-V00-0012"/>
    <s v="FILE SET, HAND, CARBON-STEEL, 16 PIECES"/>
    <n v="53818"/>
    <x v="37"/>
    <d v="2024-02-10T00:00:00"/>
    <s v="CLOSE"/>
    <n v="1"/>
    <s v="EA"/>
    <n v="2"/>
    <n v="54.1"/>
    <n v="108.2"/>
    <s v="21058"/>
    <s v="CLOSE"/>
    <d v="2024-02-16T00:00:00"/>
    <d v="2024-02-15T00:00:00"/>
    <s v="KW1-14924"/>
    <s v="38"/>
    <d v="2024-02-16T00:00:00"/>
    <s v="APPR"/>
    <d v="2024-02-16T00:00:00"/>
    <s v="Reghuraman, Karthik -Vectrus -GSD -No Export"/>
    <x v="9"/>
    <d v="2024-03-31T00:00:00"/>
    <x v="0"/>
    <d v="2024-02-29T00:00:00"/>
    <s v="2.00"/>
    <m/>
    <x v="1"/>
    <x v="1"/>
    <x v="1"/>
    <x v="1"/>
    <x v="1"/>
  </r>
  <r>
    <n v="62"/>
    <x v="28"/>
    <n v="40"/>
    <x v="49"/>
    <s v="ARTC TT614 Vestibule"/>
    <n v="9487106"/>
    <s v="5120-60-V00-0076"/>
    <s v="SCREW DRIVER, PHILIPS, SET, 5 PIECES"/>
    <n v="53819"/>
    <x v="37"/>
    <d v="2024-02-10T00:00:00"/>
    <s v="CLOSE"/>
    <n v="1"/>
    <s v="EA"/>
    <n v="2"/>
    <n v="76"/>
    <n v="152"/>
    <s v="21058"/>
    <s v="CLOSE"/>
    <d v="2024-02-16T00:00:00"/>
    <d v="2024-02-15T00:00:00"/>
    <s v="KW1-14924"/>
    <s v="39"/>
    <d v="2024-02-16T00:00:00"/>
    <s v="APPR"/>
    <d v="2024-02-16T00:00:00"/>
    <s v="Reghuraman, Karthik -Vectrus -GSD -No Export"/>
    <x v="9"/>
    <d v="2024-03-31T00:00:00"/>
    <x v="0"/>
    <d v="2024-02-29T00:00:00"/>
    <s v="2.00"/>
    <m/>
    <x v="1"/>
    <x v="1"/>
    <x v="1"/>
    <x v="1"/>
    <x v="1"/>
  </r>
  <r>
    <n v="62"/>
    <x v="28"/>
    <n v="40"/>
    <x v="49"/>
    <s v="ARTC TT614 Vestibule"/>
    <n v="9487106"/>
    <s v="5935-60-V00-0168"/>
    <s v="CONNECTOR, WIRE, ROUND, YELLOW"/>
    <n v="53820"/>
    <x v="37"/>
    <d v="2024-02-10T00:00:00"/>
    <s v="CLOSE"/>
    <n v="1"/>
    <s v="EA"/>
    <n v="1"/>
    <n v="28.9"/>
    <n v="28.9"/>
    <s v="21058"/>
    <s v="CLOSE"/>
    <d v="2024-02-16T00:00:00"/>
    <d v="2024-02-15T00:00:00"/>
    <s v="KW1-14924"/>
    <s v="41"/>
    <d v="2024-02-16T00:00:00"/>
    <s v="APPR"/>
    <d v="2024-02-16T00:00:00"/>
    <s v="Reghuraman, Karthik -Vectrus -GSD -No Export"/>
    <x v="9"/>
    <d v="2024-02-24T00:00:00"/>
    <x v="0"/>
    <d v="2024-02-21T00:00:00"/>
    <s v="1.00"/>
    <m/>
    <x v="1"/>
    <x v="1"/>
    <x v="1"/>
    <x v="1"/>
    <x v="1"/>
  </r>
  <r>
    <n v="62"/>
    <x v="28"/>
    <n v="40"/>
    <x v="49"/>
    <s v="ARTC TT614 Vestibule"/>
    <n v="9487106"/>
    <s v="5975-60-V00-0475"/>
    <s v="JUNCTION BOX, IRON, 4 X 4 INCHES"/>
    <n v="53817"/>
    <x v="37"/>
    <d v="2024-02-10T00:00:00"/>
    <s v="CLOSE"/>
    <n v="1"/>
    <s v="EA"/>
    <n v="1"/>
    <n v="27.31"/>
    <n v="27.31"/>
    <s v="21058"/>
    <s v="CLOSE"/>
    <d v="2024-02-16T00:00:00"/>
    <d v="2024-02-15T00:00:00"/>
    <s v="KW1-14924"/>
    <s v="35"/>
    <d v="2024-02-16T00:00:00"/>
    <s v="APPR"/>
    <d v="2024-02-16T00:00:00"/>
    <s v="Reghuraman, Karthik -Vectrus -GSD -No Export"/>
    <x v="9"/>
    <d v="2024-02-24T00:00:00"/>
    <x v="0"/>
    <d v="2024-02-21T00:00:00"/>
    <s v="1.00"/>
    <m/>
    <x v="1"/>
    <x v="1"/>
    <x v="1"/>
    <x v="1"/>
    <x v="1"/>
  </r>
  <r>
    <n v="63"/>
    <x v="29"/>
    <n v="90"/>
    <x v="50"/>
    <s v="Correct TI Deficiencies for FMR Tower"/>
    <n v="5083138"/>
    <s v="5340-60-V00-0904"/>
    <s v="SADDLE, CONDUCTOR, HEAVY DUTY, EARTHING PROTECTION, BRASS, NATURAL, 50 MM²"/>
    <n v="53865"/>
    <x v="37"/>
    <d v="2024-02-12T00:00:00"/>
    <s v="CLOSE"/>
    <n v="1"/>
    <s v="EA"/>
    <n v="37"/>
    <n v="9.57"/>
    <n v="354.09"/>
    <s v="21344"/>
    <s v="CLOSE"/>
    <d v="2024-02-22T00:00:00"/>
    <d v="2024-02-16T00:00:00"/>
    <s v="KW1-15089"/>
    <s v="9"/>
    <d v="2024-02-22T00:00:00"/>
    <s v="APPR"/>
    <d v="2024-02-22T00:00:00"/>
    <s v="Santhumayor, Santhosh - Vectrus - No Export"/>
    <x v="12"/>
    <d v="2024-03-07T00:00:00"/>
    <x v="0"/>
    <d v="2024-02-26T00:00:00"/>
    <s v="37.00"/>
    <m/>
    <x v="1"/>
    <x v="1"/>
    <x v="1"/>
    <x v="1"/>
    <x v="1"/>
  </r>
  <r>
    <n v="64"/>
    <x v="29"/>
    <n v="60"/>
    <x v="51"/>
    <s v="Correct TI Deficiencies for UDR 5 ISBC Tower"/>
    <n v="5069515"/>
    <s v="5340-60-V00-0904"/>
    <s v="SADDLE, CONDUCTOR, HEAVY DUTY, EARTHING PROTECTION, BRASS, NATURAL, 50 MM²"/>
    <n v="53867"/>
    <x v="37"/>
    <d v="2024-02-12T00:00:00"/>
    <s v="CLOSE"/>
    <n v="1"/>
    <s v="EA"/>
    <n v="37"/>
    <n v="9.57"/>
    <n v="354.09"/>
    <s v="21344"/>
    <s v="CLOSE"/>
    <d v="2024-02-22T00:00:00"/>
    <d v="2024-02-16T00:00:00"/>
    <s v="KW1-15089"/>
    <s v="10"/>
    <d v="2024-02-22T00:00:00"/>
    <s v="APPR"/>
    <d v="2024-02-22T00:00:00"/>
    <s v="Santhumayor, Santhosh - Vectrus - No Export"/>
    <x v="12"/>
    <d v="2024-03-07T00:00:00"/>
    <x v="0"/>
    <d v="2024-02-26T00:00:00"/>
    <s v="37.00"/>
    <m/>
    <x v="1"/>
    <x v="1"/>
    <x v="1"/>
    <x v="1"/>
    <x v="1"/>
  </r>
  <r>
    <n v="65"/>
    <x v="29"/>
    <n v="90"/>
    <x v="52"/>
    <s v="Correct TI Deficiencies for HSR Tower"/>
    <n v="5083153"/>
    <s v="5340-60-V00-0904"/>
    <s v="SADDLE, CONDUCTOR, HEAVY DUTY, EARTHING PROTECTION, BRASS, NATURAL, 50 MM²"/>
    <n v="53868"/>
    <x v="37"/>
    <d v="2024-02-12T00:00:00"/>
    <s v="CLOSE"/>
    <n v="1"/>
    <s v="EA"/>
    <n v="37"/>
    <n v="0.57999999999999996"/>
    <n v="21.46"/>
    <s v="21344"/>
    <s v="CLOSE"/>
    <d v="2024-02-22T00:00:00"/>
    <d v="2024-02-16T00:00:00"/>
    <s v="KW1-15089"/>
    <s v="11"/>
    <d v="2024-02-22T00:00:00"/>
    <s v="APPR"/>
    <d v="2024-02-22T00:00:00"/>
    <s v="Santhumayor, Santhosh - Vectrus - No Export"/>
    <x v="12"/>
    <d v="2024-03-07T00:00:00"/>
    <x v="0"/>
    <d v="2024-02-26T00:00:00"/>
    <s v="37.00"/>
    <m/>
    <x v="1"/>
    <x v="1"/>
    <x v="1"/>
    <x v="1"/>
    <x v="1"/>
  </r>
  <r>
    <n v="66"/>
    <x v="30"/>
    <n v="30"/>
    <x v="53"/>
    <s v="ASSEMENT TO FIX THE EXIT LIGHT -T4002"/>
    <n v="9423630"/>
    <s v="6210-60-V00-0021"/>
    <s v="FIXTURE, LIGHTING, LED, SAFETY AND EXIT SIGN, SINGLE SIDED, GREEN, 230V AC, 136 X 303 X 62 MM"/>
    <m/>
    <x v="38"/>
    <s v=""/>
    <s v=""/>
    <s v=""/>
    <s v="EACH"/>
    <n v="0"/>
    <s v=""/>
    <s v=""/>
    <s v=""/>
    <s v=""/>
    <s v=""/>
    <s v=""/>
    <s v=""/>
    <s v=""/>
    <s v=""/>
    <s v=""/>
    <s v=""/>
    <s v=""/>
    <x v="2"/>
    <s v=""/>
    <x v="1"/>
    <s v=""/>
    <s v=""/>
    <s v="From DPW"/>
    <x v="1"/>
    <x v="1"/>
    <x v="1"/>
    <x v="1"/>
    <x v="1"/>
  </r>
  <r>
    <n v="66"/>
    <x v="30"/>
    <n v="30"/>
    <x v="53"/>
    <s v="ASSEMENT TO FIX THE EXIT LIGHT -T4002"/>
    <n v="9423630"/>
    <s v="5975-60-V00-0480"/>
    <s v="JUNCTION BOX, w/ BLANK SIDE, 100 X 100 X 50 MM"/>
    <n v="53938"/>
    <x v="38"/>
    <d v="2024-02-14T00:00:00"/>
    <s v="CLOSE"/>
    <n v="3"/>
    <s v="EACH"/>
    <n v="3"/>
    <n v="12"/>
    <n v="36"/>
    <s v="21117"/>
    <s v="CLOSE"/>
    <d v="2024-02-15T00:00:00"/>
    <d v="2024-02-15T00:00:00"/>
    <s v="KW1-14897"/>
    <s v="4"/>
    <d v="2024-02-15T00:00:00"/>
    <s v="APPR"/>
    <d v="2024-02-15T00:00:00"/>
    <s v="Visakh, Ajith - No Export"/>
    <x v="0"/>
    <d v="2024-02-29T00:00:00"/>
    <x v="0"/>
    <d v="2024-02-19T00:00:00"/>
    <s v="3.00"/>
    <m/>
    <x v="1"/>
    <x v="1"/>
    <x v="1"/>
    <x v="1"/>
    <x v="1"/>
  </r>
  <r>
    <n v="66"/>
    <x v="30"/>
    <n v="30"/>
    <x v="53"/>
    <s v="ASSEMENT TO FIX THE EXIT LIGHT -T4002"/>
    <n v="9423630"/>
    <s v="5975-60-V00-0529"/>
    <s v="CONDUIT, FLEXIBLE, CORRUGATED, GALVANIZED, 3/4 INCH"/>
    <n v="53938"/>
    <x v="38"/>
    <d v="2024-02-14T00:00:00"/>
    <s v="CLOSE"/>
    <n v="2"/>
    <s v="ROLL"/>
    <n v="1"/>
    <n v="92.02"/>
    <n v="92.02"/>
    <s v="21117"/>
    <s v="CLOSE"/>
    <d v="2024-02-15T00:00:00"/>
    <d v="2024-02-15T00:00:00"/>
    <s v="KW1-14897"/>
    <s v="3"/>
    <d v="2024-02-15T00:00:00"/>
    <s v="APPR"/>
    <d v="2024-02-15T00:00:00"/>
    <s v="Visakh, Ajith - No Export"/>
    <x v="0"/>
    <d v="2024-02-29T00:00:00"/>
    <x v="0"/>
    <d v="2024-02-19T00:00:00"/>
    <s v="1.00"/>
    <m/>
    <x v="1"/>
    <x v="1"/>
    <x v="1"/>
    <x v="1"/>
    <x v="1"/>
  </r>
  <r>
    <n v="66"/>
    <x v="30"/>
    <n v="30"/>
    <x v="53"/>
    <s v="ASSEMENT TO FIX THE EXIT LIGHT -T4002"/>
    <n v="9423630"/>
    <s v="4730-60-V00-0979"/>
    <s v="ADAPTOR, W/LOCK NUT AND SCREW, MALE, BRASS, 3/4 INCH"/>
    <n v="53937"/>
    <x v="38"/>
    <d v="2024-02-14T00:00:00"/>
    <s v="CLOSE"/>
    <n v="1"/>
    <s v="EACH"/>
    <n v="20"/>
    <n v="4.3"/>
    <n v="86"/>
    <s v="21110"/>
    <s v="CLOSE"/>
    <d v="2024-02-15T00:00:00"/>
    <d v="2024-02-15T00:00:00"/>
    <s v="KW1-14895"/>
    <s v="4"/>
    <d v="2024-02-15T00:00:00"/>
    <s v="APPR"/>
    <d v="2024-02-15T00:00:00"/>
    <s v="Visakh, Ajith - No Export"/>
    <x v="4"/>
    <d v="2024-02-29T00:00:00"/>
    <x v="0"/>
    <d v="2024-02-19T00:00:00"/>
    <s v="20.00"/>
    <m/>
    <x v="1"/>
    <x v="1"/>
    <x v="1"/>
    <x v="1"/>
    <x v="1"/>
  </r>
  <r>
    <n v="66"/>
    <x v="30"/>
    <n v="30"/>
    <x v="53"/>
    <s v="ASSEMENT TO FIX THE EXIT LIGHT -T4002"/>
    <n v="9423630"/>
    <s v="5180-60-V00-0075"/>
    <s v="NUT DRIVER SET, SAE, 3/16 – 9/16 INCH, 8 PIECES"/>
    <n v="53934"/>
    <x v="38"/>
    <d v="2024-02-14T00:00:00"/>
    <s v="CLOSE"/>
    <n v="1"/>
    <s v="EACH"/>
    <n v="2"/>
    <n v="139.86000000000001"/>
    <n v="279.72000000000003"/>
    <s v="21110"/>
    <s v="CLOSE"/>
    <d v="2024-02-15T00:00:00"/>
    <d v="2024-02-15T00:00:00"/>
    <s v="KW1-14895"/>
    <s v="2"/>
    <d v="2024-02-15T00:00:00"/>
    <s v="APPR"/>
    <d v="2024-02-15T00:00:00"/>
    <s v="Visakh, Ajith - No Export"/>
    <x v="4"/>
    <d v="2024-03-15T00:00:00"/>
    <x v="0"/>
    <d v="2024-03-12T00:00:00"/>
    <s v="2.00"/>
    <m/>
    <x v="1"/>
    <x v="1"/>
    <x v="1"/>
    <x v="1"/>
    <x v="1"/>
  </r>
  <r>
    <n v="66"/>
    <x v="30"/>
    <n v="30"/>
    <x v="53"/>
    <s v="ASSEMENT TO FIX THE EXIT LIGHT -T4002"/>
    <n v="9423630"/>
    <s v="5975-60-V00-0382"/>
    <s v="CLAMP, ELECTRICAL, CONDUIT, ONE HOLE, STEEL, 20MM"/>
    <n v="53936"/>
    <x v="38"/>
    <d v="2024-02-14T00:00:00"/>
    <s v="CLOSE"/>
    <n v="1"/>
    <s v="EACH"/>
    <n v="50"/>
    <n v="1.9"/>
    <n v="95"/>
    <s v="21117"/>
    <s v="CLOSE"/>
    <d v="2024-02-15T00:00:00"/>
    <d v="2024-02-15T00:00:00"/>
    <s v="KW1-14897"/>
    <s v="1"/>
    <d v="2024-02-15T00:00:00"/>
    <s v="APPR"/>
    <d v="2024-02-15T00:00:00"/>
    <s v="Visakh, Ajith - No Export"/>
    <x v="0"/>
    <d v="2024-02-29T00:00:00"/>
    <x v="0"/>
    <d v="2024-02-19T00:00:00"/>
    <s v="50.00"/>
    <m/>
    <x v="1"/>
    <x v="1"/>
    <x v="1"/>
    <x v="1"/>
    <x v="1"/>
  </r>
  <r>
    <n v="66"/>
    <x v="30"/>
    <n v="30"/>
    <x v="53"/>
    <s v="ASSEMENT TO FIX THE EXIT LIGHT -T4002"/>
    <n v="9423630"/>
    <s v="5305-60-V00-0207"/>
    <s v="SCREW, HEX, STEEL, w/ RUBBER WASHER, #14 X 1-1/2 INCHES"/>
    <n v="53935"/>
    <x v="38"/>
    <d v="2024-02-14T00:00:00"/>
    <s v="CLOSE"/>
    <n v="1"/>
    <s v="BX"/>
    <n v="1"/>
    <n v="52.45"/>
    <n v="52.45"/>
    <s v="21110"/>
    <s v="CLOSE"/>
    <d v="2024-02-15T00:00:00"/>
    <d v="2024-02-15T00:00:00"/>
    <s v="KW1-14895"/>
    <s v="3"/>
    <d v="2024-02-15T00:00:00"/>
    <s v="APPR"/>
    <d v="2024-02-15T00:00:00"/>
    <s v="Visakh, Ajith - No Export"/>
    <x v="4"/>
    <d v="2024-02-29T00:00:00"/>
    <x v="0"/>
    <d v="2024-02-19T00:00:00"/>
    <s v="1.00"/>
    <m/>
    <x v="1"/>
    <x v="1"/>
    <x v="1"/>
    <x v="1"/>
    <x v="1"/>
  </r>
  <r>
    <n v="66"/>
    <x v="30"/>
    <n v="30"/>
    <x v="53"/>
    <s v="ASSEMENT TO FIX THE EXIT LIGHT -T4002"/>
    <n v="9423630"/>
    <s v="5120-60-V00-0237"/>
    <s v="TAPE, FISH, STEEL &amp; POLYPROPYLENE, 1/8 X .045 INCH X 50 FEET"/>
    <n v="53939"/>
    <x v="38"/>
    <d v="2024-02-14T00:00:00"/>
    <s v="CLOSE"/>
    <n v="1"/>
    <s v="EACH"/>
    <n v="1"/>
    <n v="51.15"/>
    <n v="51.15"/>
    <s v="21095"/>
    <s v="CLOSE"/>
    <d v="2024-02-18T00:00:00"/>
    <d v="2024-02-18T00:00:00"/>
    <s v="KW1-15000"/>
    <s v="1"/>
    <d v="2024-02-18T00:00:00"/>
    <s v="APPR"/>
    <d v="2024-02-18T00:00:00"/>
    <s v="Visakh, Ajith - No Export"/>
    <x v="10"/>
    <d v="2024-03-31T00:00:00"/>
    <x v="0"/>
    <d v="2024-02-22T00:00:00"/>
    <s v="1.00"/>
    <m/>
    <x v="1"/>
    <x v="1"/>
    <x v="1"/>
    <x v="1"/>
    <x v="1"/>
  </r>
  <r>
    <n v="66"/>
    <x v="30"/>
    <n v="30"/>
    <x v="53"/>
    <s v="ASSEMENT TO FIX THE EXIT LIGHT -T4002"/>
    <n v="9423630"/>
    <s v="6145-60-V00-0145"/>
    <s v="CABLE, POWER, ELECTRICAL, WHITE, 3 CORES, 1.5MM ²"/>
    <n v="53938"/>
    <x v="38"/>
    <d v="2024-02-14T00:00:00"/>
    <s v="CLOSE"/>
    <n v="1"/>
    <s v="ROLL"/>
    <n v="1"/>
    <n v="145"/>
    <n v="145"/>
    <s v="21117"/>
    <s v="CLOSE"/>
    <d v="2024-02-15T00:00:00"/>
    <d v="2024-02-15T00:00:00"/>
    <s v="KW1-14897"/>
    <s v="2"/>
    <d v="2024-02-15T00:00:00"/>
    <s v="APPR"/>
    <d v="2024-02-15T00:00:00"/>
    <s v="Visakh, Ajith - No Export"/>
    <x v="0"/>
    <d v="2024-02-29T00:00:00"/>
    <x v="0"/>
    <d v="2024-02-19T00:00:00"/>
    <s v="1.00"/>
    <m/>
    <x v="1"/>
    <x v="1"/>
    <x v="1"/>
    <x v="1"/>
    <x v="1"/>
  </r>
  <r>
    <n v="67"/>
    <x v="30"/>
    <n v="30"/>
    <x v="54"/>
    <s v=" T6050 Add to TE"/>
    <n v="9330911"/>
    <s v="4120-60-V00-0009"/>
    <s v="AIR CONDITIONER, WINDOW, EXPLOSION PROOF, 208/230 V, 60 HZ, R-410A, BTU 24,000"/>
    <n v="54193"/>
    <x v="39"/>
    <d v="2024-02-15T00:00:00"/>
    <s v="CLOSE"/>
    <n v="1"/>
    <s v="EA"/>
    <n v="2"/>
    <n v="9373.9500000000007"/>
    <n v="18747.900000000001"/>
    <s v="21122"/>
    <s v="CLOSE"/>
    <d v="2024-02-16T00:00:00"/>
    <d v="2024-02-15T00:00:00"/>
    <s v="KW1-14944"/>
    <s v="1"/>
    <d v="2024-02-16T00:00:00"/>
    <s v="APPR"/>
    <d v="2024-02-16T00:00:00"/>
    <s v="Santhumayor, Santhosh - Vectrus - No Export"/>
    <x v="5"/>
    <d v="2024-03-22T00:00:00"/>
    <x v="0"/>
    <d v="2024-03-16T00:00:00"/>
    <s v="2.00"/>
    <s v="Catalog completed 14 Feb 24"/>
    <x v="1"/>
    <x v="1"/>
    <x v="1"/>
    <x v="1"/>
    <x v="1"/>
  </r>
  <r>
    <n v="67"/>
    <x v="30"/>
    <n v="30"/>
    <x v="54"/>
    <s v=" T6050 Add to TE"/>
    <n v="9330911"/>
    <s v="5930-60-V00-0254"/>
    <s v="SWITCH, DOUBLE POLE, METAL CLAD, 1 GANG, 32A"/>
    <n v="54197"/>
    <x v="39"/>
    <d v="2024-02-15T00:00:00"/>
    <s v="CLOSE"/>
    <n v="5"/>
    <s v="EA"/>
    <n v="2"/>
    <n v="70.38"/>
    <n v="140.76"/>
    <s v=""/>
    <s v=""/>
    <s v=""/>
    <s v=""/>
    <s v="KW1-14950"/>
    <s v="24"/>
    <d v="2024-02-16T00:00:00"/>
    <s v="APPR"/>
    <d v="2024-02-16T00:00:00"/>
    <s v="Reghuraman, Karthik -Vectrus -GSD -No Export"/>
    <x v="0"/>
    <d v="2024-02-29T00:00:00"/>
    <x v="0"/>
    <d v="2024-02-20T00:00:00"/>
    <s v="2.00"/>
    <m/>
    <x v="1"/>
    <x v="1"/>
    <x v="1"/>
    <x v="1"/>
    <x v="1"/>
  </r>
  <r>
    <n v="67"/>
    <x v="30"/>
    <n v="30"/>
    <x v="54"/>
    <s v=" T6050 Add to TE"/>
    <n v="9330911"/>
    <s v="5975-60-V00-0528"/>
    <s v="CONDUIT, RIGID, EMT, GALVANIZED STEEL, 1/2 INCH X 10 FEET"/>
    <n v="54195"/>
    <x v="39"/>
    <d v="2024-02-15T00:00:00"/>
    <s v="CLOSE"/>
    <n v="1"/>
    <s v="EA"/>
    <n v="2"/>
    <n v="27"/>
    <n v="54"/>
    <s v=""/>
    <s v=""/>
    <s v=""/>
    <s v=""/>
    <s v="KW1-14950"/>
    <s v="19"/>
    <d v="2024-02-16T00:00:00"/>
    <s v="APPR"/>
    <d v="2024-02-16T00:00:00"/>
    <s v="Reghuraman, Karthik -Vectrus -GSD -No Export"/>
    <x v="0"/>
    <d v="2024-02-29T00:00:00"/>
    <x v="0"/>
    <d v="2024-02-20T00:00:00"/>
    <s v="2.00"/>
    <m/>
    <x v="1"/>
    <x v="1"/>
    <x v="1"/>
    <x v="1"/>
    <x v="1"/>
  </r>
  <r>
    <n v="67"/>
    <x v="30"/>
    <n v="30"/>
    <x v="54"/>
    <s v=" T6050 Add to TE"/>
    <n v="9330911"/>
    <s v="5975-60-V00-0197"/>
    <s v="ELBOW, ELECTRICAL CONDUIT, ½ INCH"/>
    <n v="54197"/>
    <x v="39"/>
    <d v="2024-02-15T00:00:00"/>
    <s v="CLOSE"/>
    <n v="4"/>
    <s v="EA"/>
    <n v="4"/>
    <n v="15.8"/>
    <n v="63.2"/>
    <s v=""/>
    <s v=""/>
    <s v=""/>
    <s v=""/>
    <s v="KW1-14950"/>
    <s v="23"/>
    <d v="2024-02-16T00:00:00"/>
    <s v="APPR"/>
    <d v="2024-02-16T00:00:00"/>
    <s v="Reghuraman, Karthik -Vectrus -GSD -No Export"/>
    <x v="0"/>
    <d v="2024-02-29T00:00:00"/>
    <x v="0"/>
    <d v="2024-02-20T00:00:00"/>
    <s v="4.00"/>
    <m/>
    <x v="1"/>
    <x v="1"/>
    <x v="1"/>
    <x v="1"/>
    <x v="1"/>
  </r>
  <r>
    <n v="67"/>
    <x v="30"/>
    <n v="30"/>
    <x v="54"/>
    <s v=" T6050 Add to TE"/>
    <n v="9330911"/>
    <s v="5975-60-V00-0021"/>
    <s v="BOX CONNECTOR, ELECTRICAL, RAINTIGHT, STEEL, 1/2 INCH"/>
    <n v="54197"/>
    <x v="39"/>
    <d v="2024-02-15T00:00:00"/>
    <s v="CLOSE"/>
    <n v="3"/>
    <s v="EA"/>
    <n v="10"/>
    <n v="5.2"/>
    <n v="52"/>
    <s v=""/>
    <s v=""/>
    <s v=""/>
    <s v=""/>
    <s v="KW1-14950"/>
    <s v="22"/>
    <d v="2024-02-16T00:00:00"/>
    <s v="APPR"/>
    <d v="2024-02-16T00:00:00"/>
    <s v="Reghuraman, Karthik -Vectrus -GSD -No Export"/>
    <x v="0"/>
    <d v="2024-02-29T00:00:00"/>
    <x v="0"/>
    <d v="2024-02-21T00:00:00"/>
    <s v="10.00"/>
    <m/>
    <x v="1"/>
    <x v="1"/>
    <x v="1"/>
    <x v="1"/>
    <x v="1"/>
  </r>
  <r>
    <n v="67"/>
    <x v="30"/>
    <n v="30"/>
    <x v="54"/>
    <s v=" T6050 Add to TE"/>
    <n v="9330911"/>
    <s v="5975-60-V00-0382"/>
    <s v="CLAMP, ELECTRICAL, CONDUIT, ONE HOLE, STEEL, 20MM"/>
    <n v="54197"/>
    <x v="39"/>
    <d v="2024-02-15T00:00:00"/>
    <s v="CLOSE"/>
    <n v="1"/>
    <s v="EA"/>
    <n v="10"/>
    <n v="2.2999999999999998"/>
    <n v="23"/>
    <s v=""/>
    <s v=""/>
    <s v=""/>
    <s v=""/>
    <s v="KW1-14950"/>
    <s v="20"/>
    <d v="2024-02-16T00:00:00"/>
    <s v="APPR"/>
    <d v="2024-02-16T00:00:00"/>
    <s v="Reghuraman, Karthik -Vectrus -GSD -No Export"/>
    <x v="0"/>
    <d v="2024-02-29T00:00:00"/>
    <x v="0"/>
    <d v="2024-02-20T00:00:00"/>
    <s v="10.00"/>
    <m/>
    <x v="1"/>
    <x v="1"/>
    <x v="1"/>
    <x v="1"/>
    <x v="1"/>
  </r>
  <r>
    <n v="67"/>
    <x v="30"/>
    <n v="30"/>
    <x v="54"/>
    <s v=" T6050 Add to TE"/>
    <n v="9330911"/>
    <s v="5975-60-V00-0237"/>
    <s v="JUNCTION BOX, w/ KNOCKOUT, GALVANIZED STEEL, SQUARE, 4 INCHES"/>
    <n v="54194"/>
    <x v="39"/>
    <d v="2024-02-15T00:00:00"/>
    <s v="CLOSE"/>
    <n v="4"/>
    <s v="EA"/>
    <n v="2"/>
    <n v="24.14"/>
    <n v="48.28"/>
    <s v=""/>
    <s v=""/>
    <s v=""/>
    <s v=""/>
    <s v="KW1-15098"/>
    <s v="3"/>
    <d v="2024-02-22T00:00:00"/>
    <s v="APPR"/>
    <d v="2024-02-22T00:00:00"/>
    <s v="Reghuraman, Karthik -Vectrus -GSD -No Export"/>
    <x v="0"/>
    <d v="2024-02-25T00:00:00"/>
    <x v="0"/>
    <d v="2024-02-24T00:00:00"/>
    <s v="2.00"/>
    <m/>
    <x v="1"/>
    <x v="1"/>
    <x v="1"/>
    <x v="1"/>
    <x v="1"/>
  </r>
  <r>
    <n v="67"/>
    <x v="30"/>
    <n v="30"/>
    <x v="54"/>
    <s v=" T6050 Add to TE"/>
    <n v="9330911"/>
    <s v="5975-60-V00-0629"/>
    <s v="COVER, JUNCTION BOX, STEEL, SQUARE, FLAT, 0.063 X 4 X 4 INCHES"/>
    <n v="54194"/>
    <x v="39"/>
    <d v="2024-02-15T00:00:00"/>
    <s v="CLOSE"/>
    <n v="3"/>
    <s v="EA"/>
    <n v="2"/>
    <n v="6.66"/>
    <n v="13.32"/>
    <s v=""/>
    <s v=""/>
    <s v=""/>
    <s v=""/>
    <s v="KW1-15100"/>
    <s v="20"/>
    <d v="2024-02-22T00:00:00"/>
    <s v="APPR"/>
    <d v="2024-02-22T00:00:00"/>
    <s v="Reghuraman, Karthik -Vectrus -GSD -No Export"/>
    <x v="4"/>
    <d v="2024-02-26T00:00:00"/>
    <x v="0"/>
    <d v="2024-02-24T00:00:00"/>
    <s v="1.00"/>
    <m/>
    <x v="1"/>
    <x v="1"/>
    <x v="1"/>
    <x v="1"/>
    <x v="1"/>
  </r>
  <r>
    <n v="67"/>
    <x v="30"/>
    <n v="30"/>
    <x v="54"/>
    <s v=" T6050 Add to TE"/>
    <n v="9330911"/>
    <s v="5970-60-V00-0032"/>
    <s v="TAPE, INSULATION, ELECTRICAL, YELLOW-GREEN, 19 MM X 20 METER"/>
    <n v="54194"/>
    <x v="39"/>
    <d v="2024-02-15T00:00:00"/>
    <s v="CLOSE"/>
    <n v="2"/>
    <s v="EA"/>
    <n v="1"/>
    <n v="16.98"/>
    <n v="16.98"/>
    <s v=""/>
    <s v=""/>
    <s v=""/>
    <s v=""/>
    <s v="KW1-15098"/>
    <s v="2"/>
    <d v="2024-02-22T00:00:00"/>
    <s v="APPR"/>
    <d v="2024-02-22T00:00:00"/>
    <s v="Reghuraman, Karthik -Vectrus -GSD -No Export"/>
    <x v="0"/>
    <d v="2024-02-25T00:00:00"/>
    <x v="0"/>
    <d v="2024-02-24T00:00:00"/>
    <s v="1.00"/>
    <m/>
    <x v="1"/>
    <x v="1"/>
    <x v="1"/>
    <x v="1"/>
    <x v="1"/>
  </r>
  <r>
    <n v="67"/>
    <x v="30"/>
    <n v="30"/>
    <x v="54"/>
    <s v=" T6050 Add to TE"/>
    <n v="9330911"/>
    <s v="5970-00-419-4291"/>
    <s v="TAPE, INSULATION, ELECTRICAL, BLACK, 3/4 X 1296 INCHES"/>
    <n v="54197"/>
    <x v="39"/>
    <d v="2024-02-15T00:00:00"/>
    <s v="CLOSE"/>
    <n v="2"/>
    <s v="EA"/>
    <n v="1"/>
    <n v="21.11"/>
    <n v="21.11"/>
    <s v=""/>
    <s v=""/>
    <s v=""/>
    <s v=""/>
    <s v="KW1-14950"/>
    <s v="21"/>
    <d v="2024-02-16T00:00:00"/>
    <s v="APPR"/>
    <d v="2024-02-16T00:00:00"/>
    <s v="Reghuraman, Karthik -Vectrus -GSD -No Export"/>
    <x v="0"/>
    <d v="2024-02-29T00:00:00"/>
    <x v="0"/>
    <d v="2024-02-20T00:00:00"/>
    <s v="1.00"/>
    <m/>
    <x v="1"/>
    <x v="1"/>
    <x v="1"/>
    <x v="1"/>
    <x v="1"/>
  </r>
  <r>
    <n v="67"/>
    <x v="30"/>
    <n v="30"/>
    <x v="54"/>
    <s v=" T6050 Add to TE"/>
    <n v="9330911"/>
    <s v="5970-01-013-9369"/>
    <s v="TAPE, INSULATION, ELECTRICAL, RED, 3/4 X 792 INCHES"/>
    <n v="54194"/>
    <x v="39"/>
    <d v="2024-02-15T00:00:00"/>
    <s v="CLOSE"/>
    <n v="1"/>
    <s v="EA"/>
    <n v="1"/>
    <n v="10.32"/>
    <n v="10.32"/>
    <s v=""/>
    <s v=""/>
    <s v=""/>
    <s v=""/>
    <s v="KW1-15098"/>
    <s v="1"/>
    <d v="2024-02-22T00:00:00"/>
    <s v="APPR"/>
    <d v="2024-02-22T00:00:00"/>
    <s v="Reghuraman, Karthik -Vectrus -GSD -No Export"/>
    <x v="0"/>
    <d v="2024-02-25T00:00:00"/>
    <x v="0"/>
    <d v="2024-02-24T00:00:00"/>
    <s v="1.00"/>
    <m/>
    <x v="1"/>
    <x v="1"/>
    <x v="1"/>
    <x v="1"/>
    <x v="1"/>
  </r>
  <r>
    <n v="67"/>
    <x v="30"/>
    <n v="30"/>
    <x v="54"/>
    <s v=" T6050 Add to TE"/>
    <n v="9330911"/>
    <s v="5305-60-V00-0005"/>
    <s v="SCREW, PHILLIPS, TRUSS HEAD, STEEL, #8 X 1 INCH"/>
    <n v="54196"/>
    <x v="39"/>
    <d v="2024-02-15T00:00:00"/>
    <s v="CLOSE"/>
    <n v="1"/>
    <s v="BX"/>
    <n v="1"/>
    <n v="29.4"/>
    <n v="29.4"/>
    <s v=""/>
    <s v=""/>
    <s v=""/>
    <s v=""/>
    <s v="KW1-14954"/>
    <s v="11"/>
    <d v="2024-02-16T00:00:00"/>
    <s v="APPR"/>
    <d v="2024-02-16T00:00:00"/>
    <s v="Reghuraman, Karthik -Vectrus -GSD -No Export"/>
    <x v="4"/>
    <d v="2024-02-29T00:00:00"/>
    <x v="0"/>
    <d v="2024-02-20T00:00:00"/>
    <s v="1.00"/>
    <m/>
    <x v="1"/>
    <x v="1"/>
    <x v="1"/>
    <x v="1"/>
    <x v="1"/>
  </r>
  <r>
    <n v="67"/>
    <x v="30"/>
    <n v="30"/>
    <x v="54"/>
    <s v=" T6050 Add to TE"/>
    <n v="9330911"/>
    <s v="5975-05-V01-0071"/>
    <s v="GLAND, CABLE PLASTIC, NYLON, WHITE, PG 13.5"/>
    <n v="54198"/>
    <x v="39"/>
    <d v="2024-02-15T00:00:00"/>
    <s v="CLOSE"/>
    <n v="2"/>
    <s v="EA"/>
    <n v="2"/>
    <n v="0.69"/>
    <n v="1.38"/>
    <s v="21114"/>
    <s v="CLOSE"/>
    <d v="2024-02-21T00:00:00"/>
    <d v="2024-02-18T00:00:00"/>
    <s v="KW1-15059"/>
    <s v="14"/>
    <d v="2024-02-21T00:00:00"/>
    <s v="APPR"/>
    <d v="2024-02-21T00:00:00"/>
    <s v="Reghuraman, Karthik -Vectrus -GSD -No Export"/>
    <x v="9"/>
    <d v="2024-02-29T00:00:00"/>
    <x v="0"/>
    <d v="2024-02-24T00:00:00"/>
    <s v="2.00"/>
    <m/>
    <x v="1"/>
    <x v="1"/>
    <x v="1"/>
    <x v="1"/>
    <x v="1"/>
  </r>
  <r>
    <n v="67"/>
    <x v="30"/>
    <n v="30"/>
    <x v="54"/>
    <s v=" T6050 Add to TE"/>
    <n v="9330911"/>
    <s v="5975-60-V00-0809"/>
    <s v="STUFFING TUBE (CABLE GLAND), POLYAMIDE, BLACK, M16 X 5-10 MM"/>
    <n v="54198"/>
    <x v="39"/>
    <d v="2024-02-15T00:00:00"/>
    <s v="CLOSE"/>
    <n v="1"/>
    <s v="EA"/>
    <n v="2"/>
    <n v="3.3"/>
    <n v="6.6"/>
    <s v="21114"/>
    <s v="CLOSE"/>
    <d v="2024-02-21T00:00:00"/>
    <d v="2024-02-18T00:00:00"/>
    <s v="KW1-15059"/>
    <s v="13"/>
    <d v="2024-02-21T00:00:00"/>
    <s v="APPR"/>
    <d v="2024-02-21T00:00:00"/>
    <s v="Reghuraman, Karthik -Vectrus -GSD -No Export"/>
    <x v="9"/>
    <d v="2024-04-03T00:00:00"/>
    <x v="0"/>
    <d v="2024-03-05T00:00:00"/>
    <s v="2.00"/>
    <m/>
    <x v="1"/>
    <x v="1"/>
    <x v="1"/>
    <x v="1"/>
    <x v="1"/>
  </r>
  <r>
    <n v="67"/>
    <x v="30"/>
    <n v="50"/>
    <x v="54"/>
    <s v=" T6050 Add to TE"/>
    <n v="9330911"/>
    <s v="5640-60-V00-0032"/>
    <s v="WEATHER STRIP, DOOR, W/RUBBER BOTTOM SWEEP, 39&quot;"/>
    <n v="54208"/>
    <x v="39"/>
    <d v="2024-02-15T00:00:00"/>
    <s v="CLOSE"/>
    <n v="1"/>
    <s v="EA"/>
    <n v="2"/>
    <n v="17.399999999999999"/>
    <n v="34.799999999999997"/>
    <s v="21114"/>
    <s v="CLOSE"/>
    <d v="2024-02-21T00:00:00"/>
    <d v="2024-02-18T00:00:00"/>
    <s v="KW1-15059"/>
    <s v="21"/>
    <d v="2024-02-21T00:00:00"/>
    <s v="APPR"/>
    <d v="2024-02-21T00:00:00"/>
    <s v="Reghuraman, Karthik -Vectrus -GSD -No Export"/>
    <x v="9"/>
    <d v="2024-02-29T00:00:00"/>
    <x v="0"/>
    <d v="2024-02-24T00:00:00"/>
    <s v="2.00"/>
    <m/>
    <x v="1"/>
    <x v="1"/>
    <x v="1"/>
    <x v="1"/>
    <x v="1"/>
  </r>
  <r>
    <n v="67"/>
    <x v="30"/>
    <n v="50"/>
    <x v="54"/>
    <s v=" T6050 Add to TE"/>
    <n v="9330911"/>
    <s v="5640-60-V00-0035"/>
    <s v="WEATHER STRIP, DOOR, W/BRUSH, 2 X 36 INCHES"/>
    <n v="54205"/>
    <x v="39"/>
    <d v="2024-02-15T00:00:00"/>
    <s v="CLOSE"/>
    <n v="1"/>
    <s v="EA"/>
    <n v="2"/>
    <n v="30.47"/>
    <n v="60.94"/>
    <s v="21114"/>
    <s v="CLOSE"/>
    <d v="2024-02-21T00:00:00"/>
    <d v="2024-02-18T00:00:00"/>
    <s v="KW1-15059"/>
    <s v="20"/>
    <d v="2024-02-21T00:00:00"/>
    <s v="APPR"/>
    <d v="2024-02-21T00:00:00"/>
    <s v="Reghuraman, Karthik -Vectrus -GSD -No Export"/>
    <x v="9"/>
    <d v="2024-02-29T00:00:00"/>
    <x v="0"/>
    <d v="2024-02-24T00:00:00"/>
    <s v="2.00"/>
    <m/>
    <x v="1"/>
    <x v="1"/>
    <x v="1"/>
    <x v="1"/>
    <x v="1"/>
  </r>
  <r>
    <n v="67"/>
    <x v="30"/>
    <n v="50"/>
    <x v="54"/>
    <s v=" T6050 Add to TE"/>
    <n v="9330911"/>
    <s v="8040-60-V00-0027"/>
    <s v="TAPE, ADHESIVE, POLY FOAM, OPEN CELL, BLACK, 12.7 X 19 MM X 5 METERS"/>
    <n v="54207"/>
    <x v="39"/>
    <d v="2024-02-15T00:00:00"/>
    <s v="CLOSE"/>
    <n v="1"/>
    <s v="RO"/>
    <n v="3"/>
    <n v="19.8"/>
    <n v="59.4"/>
    <s v=""/>
    <s v=""/>
    <s v=""/>
    <s v=""/>
    <s v="KW1-14950"/>
    <s v="31"/>
    <d v="2024-02-16T00:00:00"/>
    <s v="APPR"/>
    <d v="2024-02-16T00:00:00"/>
    <s v="Reghuraman, Karthik -Vectrus -GSD -No Export"/>
    <x v="0"/>
    <d v="2024-02-29T00:00:00"/>
    <x v="0"/>
    <d v="2024-02-20T00:00:00"/>
    <s v="3.00"/>
    <m/>
    <x v="1"/>
    <x v="1"/>
    <x v="1"/>
    <x v="1"/>
    <x v="1"/>
  </r>
  <r>
    <n v="67"/>
    <x v="30"/>
    <n v="50"/>
    <x v="54"/>
    <s v=" T6050 Add to TE"/>
    <n v="9330911"/>
    <s v="5305-60-V00-0005"/>
    <s v="SCREW, PHILLIPS, TRUSS HEAD, STEEL, #8 X 1 INCH"/>
    <n v="54206"/>
    <x v="39"/>
    <d v="2024-02-15T00:00:00"/>
    <s v="CLOSE"/>
    <n v="1"/>
    <s v="BX"/>
    <n v="1"/>
    <n v="29.4"/>
    <n v="29.4"/>
    <s v=""/>
    <s v=""/>
    <s v=""/>
    <s v=""/>
    <s v="KW1-14954"/>
    <s v="12"/>
    <d v="2024-02-16T00:00:00"/>
    <s v="APPR"/>
    <d v="2024-02-16T00:00:00"/>
    <s v="Reghuraman, Karthik -Vectrus -GSD -No Export"/>
    <x v="4"/>
    <d v="2024-02-29T00:00:00"/>
    <x v="0"/>
    <d v="2024-02-20T00:00:00"/>
    <s v="1.00"/>
    <m/>
    <x v="1"/>
    <x v="1"/>
    <x v="1"/>
    <x v="1"/>
    <x v="1"/>
  </r>
  <r>
    <n v="67"/>
    <x v="30"/>
    <n v="50"/>
    <x v="54"/>
    <s v=" T6050 Add to TE"/>
    <n v="9330911"/>
    <s v="5640-60-V00-0028"/>
    <s v="WEATHER STRIP, ADHESIVE, POLY FOAM, BLACK, 19 MM X 5 METERS"/>
    <n v="54209"/>
    <x v="39"/>
    <d v="2024-02-15T00:00:00"/>
    <s v="CLOSE"/>
    <n v="1"/>
    <s v="EA"/>
    <n v="1"/>
    <n v="15"/>
    <n v="15"/>
    <s v="21114"/>
    <s v="CLOSE"/>
    <d v="2024-02-21T00:00:00"/>
    <d v="2024-02-18T00:00:00"/>
    <s v="KW1-15059"/>
    <s v="22"/>
    <d v="2024-02-21T00:00:00"/>
    <s v="APPR"/>
    <d v="2024-02-21T00:00:00"/>
    <s v="Reghuraman, Karthik -Vectrus -GSD -No Export"/>
    <x v="9"/>
    <d v="2024-02-29T00:00:00"/>
    <x v="0"/>
    <d v="2024-02-24T00:00:00"/>
    <s v="1.00"/>
    <m/>
    <x v="1"/>
    <x v="1"/>
    <x v="1"/>
    <x v="1"/>
    <x v="1"/>
  </r>
  <r>
    <n v="67"/>
    <x v="30"/>
    <n v="40"/>
    <x v="54"/>
    <s v=" T6050 Add to TE"/>
    <n v="9330911"/>
    <s v="6210-60-V00-0094"/>
    <s v="FIXTURE, LIGHTING, LED, RETROFIT, POLYCARBONATE, PURE WHITE, 40W"/>
    <n v="54203"/>
    <x v="39"/>
    <d v="2024-02-15T00:00:00"/>
    <s v="CLOSE"/>
    <n v="6"/>
    <s v="EA"/>
    <n v="16"/>
    <n v="242.35"/>
    <n v="3877.6"/>
    <s v=""/>
    <s v=""/>
    <s v=""/>
    <s v=""/>
    <s v="KW1-14950"/>
    <s v="30"/>
    <d v="2024-02-16T00:00:00"/>
    <s v="APPR"/>
    <d v="2024-02-16T00:00:00"/>
    <s v="Reghuraman, Karthik -Vectrus -GSD -No Export"/>
    <x v="0"/>
    <d v="2024-02-29T00:00:00"/>
    <x v="0"/>
    <d v="2024-02-20T00:00:00"/>
    <s v="16.00"/>
    <m/>
    <x v="1"/>
    <x v="1"/>
    <x v="1"/>
    <x v="1"/>
    <x v="1"/>
  </r>
  <r>
    <n v="67"/>
    <x v="30"/>
    <n v="40"/>
    <x v="54"/>
    <s v=" T6050 Add to TE"/>
    <n v="9330911"/>
    <s v="5975-00-878-3791"/>
    <s v="ROD, GROUNDING, 108 INCHES"/>
    <n v="54203"/>
    <x v="39"/>
    <d v="2024-02-15T00:00:00"/>
    <s v="CLOSE"/>
    <n v="5"/>
    <s v="EA"/>
    <n v="2"/>
    <n v="302.94"/>
    <n v="605.88"/>
    <s v=""/>
    <s v=""/>
    <s v=""/>
    <s v=""/>
    <s v="KW1-14950"/>
    <s v="29"/>
    <d v="2024-02-16T00:00:00"/>
    <s v="APPR"/>
    <d v="2024-02-16T00:00:00"/>
    <s v="Reghuraman, Karthik -Vectrus -GSD -No Export"/>
    <x v="0"/>
    <d v="2024-02-29T00:00:00"/>
    <x v="0"/>
    <d v="2024-02-20T00:00:00"/>
    <s v="2.00"/>
    <m/>
    <x v="1"/>
    <x v="1"/>
    <x v="1"/>
    <x v="1"/>
    <x v="1"/>
  </r>
  <r>
    <n v="67"/>
    <x v="30"/>
    <n v="40"/>
    <x v="54"/>
    <s v=" T6050 Add to TE"/>
    <n v="9330911"/>
    <s v="5975-60-V00-0469"/>
    <s v="EARTH PIT, CONCRETE, 6 X 12 X 12 INCHES"/>
    <n v="54203"/>
    <x v="39"/>
    <d v="2024-02-15T00:00:00"/>
    <s v="CLOSE"/>
    <n v="4"/>
    <s v="EA"/>
    <n v="2"/>
    <n v="58.91"/>
    <n v="117.82"/>
    <s v=""/>
    <s v=""/>
    <s v=""/>
    <s v=""/>
    <s v="KW1-14950"/>
    <s v="28"/>
    <d v="2024-02-16T00:00:00"/>
    <s v="APPR"/>
    <d v="2024-02-16T00:00:00"/>
    <s v="Reghuraman, Karthik -Vectrus -GSD -No Export"/>
    <x v="0"/>
    <d v="2024-02-29T00:00:00"/>
    <x v="0"/>
    <d v="2024-02-20T00:00:00"/>
    <s v="2.00"/>
    <m/>
    <x v="1"/>
    <x v="1"/>
    <x v="1"/>
    <x v="1"/>
    <x v="1"/>
  </r>
  <r>
    <n v="67"/>
    <x v="30"/>
    <n v="40"/>
    <x v="54"/>
    <s v=" T6050 Add to TE"/>
    <n v="9330911"/>
    <s v="6145-60-V00-0148"/>
    <s v="WIRE, ELECTRICAL, 1 CORE, YELLOW &amp; GREEN, 16 MM²"/>
    <n v="54200"/>
    <x v="39"/>
    <d v="2024-02-15T00:00:00"/>
    <s v="CLOSE"/>
    <n v="4"/>
    <s v="RO"/>
    <n v="1"/>
    <n v="244.76"/>
    <n v="244.76"/>
    <s v="21114"/>
    <s v="CLOSE"/>
    <d v="2024-02-21T00:00:00"/>
    <d v="2024-02-18T00:00:00"/>
    <s v="KW1-15056"/>
    <s v="6"/>
    <d v="2024-02-21T00:00:00"/>
    <s v="APPR"/>
    <d v="2024-02-21T00:00:00"/>
    <s v="Reghuraman, Karthik -Vectrus -GSD -No Export"/>
    <x v="0"/>
    <d v="2024-02-29T00:00:00"/>
    <x v="0"/>
    <d v="2024-02-25T00:00:00"/>
    <s v="1.00"/>
    <m/>
    <x v="1"/>
    <x v="1"/>
    <x v="1"/>
    <x v="1"/>
    <x v="1"/>
  </r>
  <r>
    <n v="67"/>
    <x v="30"/>
    <n v="40"/>
    <x v="54"/>
    <s v=" T6050 Add to TE"/>
    <n v="9330911"/>
    <s v="9905-60-V00-0065"/>
    <s v="SIGN, DANGER HIGH VOLTAGE, ADHESIVE, CUSTOMIZED (Length 9X8 Width Inches)"/>
    <n v="54199"/>
    <x v="39"/>
    <d v="2024-02-15T00:00:00"/>
    <s v="CLOSE"/>
    <n v="2"/>
    <s v="EA"/>
    <n v="2"/>
    <n v="9.99"/>
    <n v="19.98"/>
    <s v="21114"/>
    <s v="CLOSE"/>
    <d v="2024-02-21T00:00:00"/>
    <d v="2024-02-18T00:00:00"/>
    <s v="KW1-15059"/>
    <s v="16"/>
    <d v="2024-02-21T00:00:00"/>
    <s v="APPR"/>
    <d v="2024-02-21T00:00:00"/>
    <s v="Reghuraman, Karthik -Vectrus -GSD -No Export"/>
    <x v="9"/>
    <d v="2024-02-29T00:00:00"/>
    <x v="0"/>
    <d v="2024-02-24T00:00:00"/>
    <s v="2.00"/>
    <m/>
    <x v="1"/>
    <x v="1"/>
    <x v="1"/>
    <x v="1"/>
    <x v="1"/>
  </r>
  <r>
    <n v="67"/>
    <x v="30"/>
    <n v="40"/>
    <x v="54"/>
    <s v=" T6050 Add to TE"/>
    <n v="9330911"/>
    <s v="9905-60-V00-0066"/>
    <s v="SIGN, DANGER,   415 VOLTS , 5 X 3-3/4 INCHES"/>
    <n v="54200"/>
    <x v="39"/>
    <d v="2024-02-15T00:00:00"/>
    <s v="CLOSE"/>
    <n v="3"/>
    <s v="PG"/>
    <n v="1"/>
    <n v="17.48"/>
    <n v="17.48"/>
    <s v="21114"/>
    <s v="CLOSE"/>
    <d v="2024-02-21T00:00:00"/>
    <d v="2024-02-18T00:00:00"/>
    <s v="KW1-15059"/>
    <s v="18"/>
    <d v="2024-02-21T00:00:00"/>
    <s v="APPR"/>
    <d v="2024-02-21T00:00:00"/>
    <s v="Reghuraman, Karthik -Vectrus -GSD -No Export"/>
    <x v="9"/>
    <d v="2024-02-29T00:00:00"/>
    <x v="0"/>
    <d v="2024-02-24T00:00:00"/>
    <s v="1.00"/>
    <m/>
    <x v="1"/>
    <x v="1"/>
    <x v="1"/>
    <x v="1"/>
    <x v="1"/>
  </r>
  <r>
    <n v="67"/>
    <x v="30"/>
    <n v="40"/>
    <x v="54"/>
    <s v=" T6050 Add to TE"/>
    <n v="9330911"/>
    <s v="5930-60-V00-0254"/>
    <s v="SWITCH, DOUBLE POLE, METAL CLAD, 1 GANG, 32A"/>
    <n v="54203"/>
    <x v="39"/>
    <d v="2024-02-15T00:00:00"/>
    <s v="CLOSE"/>
    <n v="3"/>
    <s v="EA"/>
    <n v="2"/>
    <n v="70.38"/>
    <n v="140.76"/>
    <s v=""/>
    <s v=""/>
    <s v=""/>
    <s v=""/>
    <s v="KW1-14950"/>
    <s v="27"/>
    <d v="2024-02-16T00:00:00"/>
    <s v="APPR"/>
    <d v="2024-02-16T00:00:00"/>
    <s v="Reghuraman, Karthik -Vectrus -GSD -No Export"/>
    <x v="0"/>
    <d v="2024-02-29T00:00:00"/>
    <x v="0"/>
    <d v="2024-02-20T00:00:00"/>
    <s v="2.00"/>
    <m/>
    <x v="1"/>
    <x v="1"/>
    <x v="1"/>
    <x v="1"/>
    <x v="1"/>
  </r>
  <r>
    <n v="67"/>
    <x v="30"/>
    <n v="40"/>
    <x v="54"/>
    <s v=" T6050 Add to TE"/>
    <n v="9330911"/>
    <s v="6210-60-V00-0115"/>
    <s v="LIGHT UNIT, EMERGENCY, EXIT, 60 HZ, 3 WATT"/>
    <n v="54204"/>
    <x v="39"/>
    <d v="2024-02-15T00:00:00"/>
    <s v="CLOSE"/>
    <n v="1"/>
    <s v="EA"/>
    <n v="1"/>
    <n v="186.03"/>
    <n v="186.03"/>
    <s v=""/>
    <s v=""/>
    <s v=""/>
    <s v=""/>
    <s v="KW1-15019"/>
    <s v="2"/>
    <d v="2024-02-20T00:00:00"/>
    <s v="APPR"/>
    <d v="2024-02-20T00:00:00"/>
    <s v="Reghuraman, Karthik -Vectrus -GSD -No Export"/>
    <x v="0"/>
    <d v="2024-02-29T00:00:00"/>
    <x v="0"/>
    <d v="2024-02-24T00:00:00"/>
    <s v="1.00"/>
    <m/>
    <x v="1"/>
    <x v="1"/>
    <x v="1"/>
    <x v="1"/>
    <x v="1"/>
  </r>
  <r>
    <n v="67"/>
    <x v="30"/>
    <n v="40"/>
    <x v="54"/>
    <s v=" T6050 Add to TE"/>
    <n v="9330911"/>
    <s v="6850-60-V00-0025"/>
    <s v="CLEANING COMPOUND,SOLVENT, CONTACT, COLORLESS, 11OZ"/>
    <n v="54201"/>
    <x v="39"/>
    <d v="2024-02-15T00:00:00"/>
    <s v="CLOSE"/>
    <n v="1"/>
    <s v="EA"/>
    <n v="2"/>
    <n v="90.91"/>
    <n v="181.82"/>
    <s v=""/>
    <s v=""/>
    <s v=""/>
    <s v=""/>
    <s v="KW1-15019"/>
    <s v="1"/>
    <d v="2024-02-20T00:00:00"/>
    <s v="APPR"/>
    <d v="2024-02-20T00:00:00"/>
    <s v="Reghuraman, Karthik -Vectrus -GSD -No Export"/>
    <x v="0"/>
    <d v="2024-02-29T00:00:00"/>
    <x v="0"/>
    <d v="2024-02-24T00:00:00"/>
    <s v="2.00"/>
    <m/>
    <x v="1"/>
    <x v="1"/>
    <x v="1"/>
    <x v="1"/>
    <x v="1"/>
  </r>
  <r>
    <n v="67"/>
    <x v="30"/>
    <n v="40"/>
    <x v="54"/>
    <s v=" T6050 Add to TE"/>
    <n v="9330911"/>
    <s v="6210-60-V00-0095"/>
    <s v="FIXTURE, LIGHTING, w/ EMERGENCY BATTERY, LED, RETROFIT, PURE WHITE, 200-240V, 40W"/>
    <n v="54203"/>
    <x v="39"/>
    <d v="2024-02-15T00:00:00"/>
    <s v="CLOSE"/>
    <n v="2"/>
    <s v="EA"/>
    <n v="4"/>
    <n v="260.02"/>
    <n v="1040.08"/>
    <s v=""/>
    <s v=""/>
    <s v=""/>
    <s v=""/>
    <s v="KW1-14950"/>
    <s v="26"/>
    <d v="2024-02-16T00:00:00"/>
    <s v="APPR"/>
    <d v="2024-02-16T00:00:00"/>
    <s v="Reghuraman, Karthik -Vectrus -GSD -No Export"/>
    <x v="0"/>
    <d v="2024-02-29T00:00:00"/>
    <x v="0"/>
    <d v="2024-02-20T00:00:00"/>
    <s v="4.00"/>
    <m/>
    <x v="1"/>
    <x v="1"/>
    <x v="1"/>
    <x v="1"/>
    <x v="1"/>
  </r>
  <r>
    <n v="67"/>
    <x v="30"/>
    <n v="40"/>
    <x v="54"/>
    <s v=" T6050 Add to TE"/>
    <n v="9330911"/>
    <s v="5120-05-V00-0014"/>
    <s v="CUTTER, CABLE/WIRE, HAND OPERATED, ALLOY STEEL, 140MM"/>
    <n v="54202"/>
    <x v="39"/>
    <d v="2024-02-15T00:00:00"/>
    <s v="CLOSE"/>
    <n v="1"/>
    <s v="EA"/>
    <n v="2"/>
    <n v="64.3"/>
    <n v="128.6"/>
    <s v="21114"/>
    <s v="CLOSE"/>
    <d v="2024-02-21T00:00:00"/>
    <d v="2024-02-18T00:00:00"/>
    <s v="KW1-15059"/>
    <s v="19"/>
    <d v="2024-02-21T00:00:00"/>
    <s v="APPR"/>
    <d v="2024-02-21T00:00:00"/>
    <s v="Reghuraman, Karthik -Vectrus -GSD -No Export"/>
    <x v="9"/>
    <d v="2024-04-04T00:00:00"/>
    <x v="0"/>
    <d v="2024-03-07T00:00:00"/>
    <s v="2.00"/>
    <m/>
    <x v="1"/>
    <x v="1"/>
    <x v="1"/>
    <x v="1"/>
    <x v="1"/>
  </r>
  <r>
    <n v="67"/>
    <x v="30"/>
    <n v="40"/>
    <x v="54"/>
    <s v=" T6050 Add to TE"/>
    <n v="9330911"/>
    <s v="6625-60-V00-0093"/>
    <s v="SCREW DRIVER / NUT DRIVER, HEAVY DUTY, MULTI-BIT"/>
    <n v="54199"/>
    <x v="39"/>
    <d v="2024-02-15T00:00:00"/>
    <s v="CLOSE"/>
    <n v="1"/>
    <s v="EA"/>
    <n v="2"/>
    <n v="74.930000000000007"/>
    <n v="149.86000000000001"/>
    <s v="21114"/>
    <s v="CLOSE"/>
    <d v="2024-02-21T00:00:00"/>
    <d v="2024-02-18T00:00:00"/>
    <s v="KW1-15059"/>
    <s v="15"/>
    <d v="2024-02-21T00:00:00"/>
    <s v="APPR"/>
    <d v="2024-02-21T00:00:00"/>
    <s v="Reghuraman, Karthik -Vectrus -GSD -No Export"/>
    <x v="9"/>
    <d v="2024-02-29T00:00:00"/>
    <x v="0"/>
    <d v="2024-02-24T00:00:00"/>
    <s v="2.00"/>
    <m/>
    <x v="1"/>
    <x v="1"/>
    <x v="1"/>
    <x v="1"/>
    <x v="1"/>
  </r>
  <r>
    <n v="67"/>
    <x v="30"/>
    <n v="40"/>
    <x v="54"/>
    <s v=" T6050 Add to TE"/>
    <n v="9330911"/>
    <s v="8020-00-245-4519"/>
    <s v="BRUSH, PAINT, BRISTLES, FLAT, 4 INCHES"/>
    <n v="54203"/>
    <x v="39"/>
    <d v="2024-02-15T00:00:00"/>
    <s v="CLOSE"/>
    <n v="1"/>
    <s v="EA"/>
    <n v="2"/>
    <n v="14.9"/>
    <n v="29.8"/>
    <s v=""/>
    <s v=""/>
    <s v=""/>
    <s v=""/>
    <s v="KW1-14950"/>
    <s v="25"/>
    <d v="2024-02-16T00:00:00"/>
    <s v="APPR"/>
    <d v="2024-02-16T00:00:00"/>
    <s v="Reghuraman, Karthik -Vectrus -GSD -No Export"/>
    <x v="0"/>
    <d v="2024-02-29T00:00:00"/>
    <x v="0"/>
    <d v="2024-02-22T00:00:00"/>
    <s v="2.00"/>
    <m/>
    <x v="1"/>
    <x v="1"/>
    <x v="1"/>
    <x v="1"/>
    <x v="1"/>
  </r>
  <r>
    <n v="67"/>
    <x v="30"/>
    <n v="40"/>
    <x v="54"/>
    <s v=" T6050 Add to TE"/>
    <n v="9330911"/>
    <s v="5305-60-V00-0001"/>
    <s v="SCREW, PHILLIPS, HEX HEAD, STEEL, #10-16 X 1 INCH"/>
    <n v="54200"/>
    <x v="39"/>
    <d v="2024-02-15T00:00:00"/>
    <s v="CLOSE"/>
    <n v="2"/>
    <s v="BX"/>
    <n v="1"/>
    <n v="19.309999999999999"/>
    <n v="19.309999999999999"/>
    <s v="21114"/>
    <s v="CLOSE"/>
    <d v="2024-02-21T00:00:00"/>
    <d v="2024-02-18T00:00:00"/>
    <s v="KW1-15057"/>
    <s v="4"/>
    <d v="2024-02-21T00:00:00"/>
    <s v="APPR"/>
    <d v="2024-02-21T00:00:00"/>
    <s v="Reghuraman, Karthik -Vectrus -GSD -No Export"/>
    <x v="4"/>
    <d v="2024-02-29T00:00:00"/>
    <x v="0"/>
    <d v="2024-02-24T00:00:00"/>
    <s v="1.00"/>
    <m/>
    <x v="1"/>
    <x v="1"/>
    <x v="1"/>
    <x v="1"/>
    <x v="1"/>
  </r>
  <r>
    <n v="67"/>
    <x v="30"/>
    <n v="40"/>
    <x v="54"/>
    <s v=" T6050 Add to TE"/>
    <n v="9330911"/>
    <s v="6350-60-V00-0102"/>
    <s v="ALARM, SMOKE, AUTOMATIC, PLASTIC"/>
    <n v="54200"/>
    <x v="39"/>
    <d v="2024-02-15T00:00:00"/>
    <s v="CLOSE"/>
    <n v="1"/>
    <s v="EA"/>
    <n v="4"/>
    <n v="28.97"/>
    <n v="115.88"/>
    <s v="21114"/>
    <s v="CLOSE"/>
    <d v="2024-02-21T00:00:00"/>
    <d v="2024-02-18T00:00:00"/>
    <s v="KW1-15059"/>
    <s v="17"/>
    <d v="2024-02-21T00:00:00"/>
    <s v="APPR"/>
    <d v="2024-02-21T00:00:00"/>
    <s v="Reghuraman, Karthik -Vectrus -GSD -No Export"/>
    <x v="9"/>
    <d v="2024-02-29T00:00:00"/>
    <x v="0"/>
    <d v="2024-02-24T00:00:00"/>
    <s v="4.00"/>
    <m/>
    <x v="1"/>
    <x v="1"/>
    <x v="1"/>
    <x v="1"/>
    <x v="1"/>
  </r>
  <r>
    <n v="68"/>
    <x v="31"/>
    <n v="30"/>
    <x v="55"/>
    <s v="Install Exit_x000a_Signs Z4_x000a_T4001"/>
    <n v="9486667"/>
    <s v="5975-60-V00-0475"/>
    <s v="JUNCTION BOX, IRON, 4 X 4 INCHES"/>
    <n v="54230"/>
    <x v="39"/>
    <d v="2024-02-15T00:00:00"/>
    <s v="CLOSE"/>
    <n v="1"/>
    <s v="EACH"/>
    <n v="3"/>
    <n v="27.31"/>
    <n v="81.93"/>
    <s v="21184"/>
    <s v="CLOSE"/>
    <d v="2024-02-17T00:00:00"/>
    <s v=""/>
    <s v="KW1-14967"/>
    <s v="56"/>
    <d v="2024-02-17T00:00:00"/>
    <s v="APPR"/>
    <d v="2024-02-17T00:00:00"/>
    <s v="Santhumayor, Santhosh - Vectrus - No Export"/>
    <x v="0"/>
    <d v="2024-03-02T00:00:00"/>
    <x v="0"/>
    <d v="2024-02-20T00:00:00"/>
    <s v="3.00"/>
    <m/>
    <x v="1"/>
    <x v="1"/>
    <x v="1"/>
    <x v="1"/>
    <x v="1"/>
  </r>
  <r>
    <n v="68"/>
    <x v="31"/>
    <n v="30"/>
    <x v="55"/>
    <s v="Install Exit_x000a_Signs Z4_x000a_T4001"/>
    <n v="9486667"/>
    <s v="5975-60-V00-0529"/>
    <s v="CONDUIT, FLEXIBLE, CORRUGATED, GALVANIZED, 3/4 INCH"/>
    <n v="54233"/>
    <x v="39"/>
    <d v="2024-02-15T00:00:00"/>
    <s v="CLOSE"/>
    <n v="4"/>
    <s v="ROLL"/>
    <n v="1"/>
    <n v="92.02"/>
    <n v="92.02"/>
    <s v="21184"/>
    <s v="CLOSE"/>
    <d v="2024-02-17T00:00:00"/>
    <s v=""/>
    <s v="KW1-14967"/>
    <s v="60"/>
    <d v="2024-02-17T00:00:00"/>
    <s v="APPR"/>
    <d v="2024-02-17T00:00:00"/>
    <s v="Santhumayor, Santhosh - Vectrus - No Export"/>
    <x v="0"/>
    <d v="2024-03-02T00:00:00"/>
    <x v="0"/>
    <d v="2024-02-20T00:00:00"/>
    <s v="1.00"/>
    <m/>
    <x v="1"/>
    <x v="1"/>
    <x v="1"/>
    <x v="1"/>
    <x v="1"/>
  </r>
  <r>
    <n v="68"/>
    <x v="31"/>
    <n v="40"/>
    <x v="55"/>
    <s v="Install Exit_x000a_Signs Z4_x000a_T4001"/>
    <n v="9486667"/>
    <s v="4730-60-V00-0979"/>
    <s v="ADAPTOR, W/LOCK NUT AND SCREW, MALE, BRASS, 3/4 INCH"/>
    <n v="54242"/>
    <x v="39"/>
    <d v="2024-02-15T00:00:00"/>
    <s v="CLOSE"/>
    <n v="1"/>
    <s v="EACH"/>
    <n v="6"/>
    <n v="4.3"/>
    <n v="25.8"/>
    <s v="21182"/>
    <s v="CLOSE"/>
    <d v="2024-02-17T00:00:00"/>
    <s v=""/>
    <s v="KW1-14963"/>
    <s v="28"/>
    <d v="2024-02-17T00:00:00"/>
    <s v="APPR"/>
    <d v="2024-02-17T00:00:00"/>
    <s v="Santhumayor, Santhosh - Vectrus - No Export"/>
    <x v="4"/>
    <d v="2024-02-29T00:00:00"/>
    <x v="0"/>
    <d v="2024-02-20T00:00:00"/>
    <s v="6.00"/>
    <m/>
    <x v="1"/>
    <x v="1"/>
    <x v="1"/>
    <x v="1"/>
    <x v="1"/>
  </r>
  <r>
    <n v="68"/>
    <x v="31"/>
    <n v="40"/>
    <x v="55"/>
    <s v="Install Exit_x000a_Signs Z4_x000a_T4001"/>
    <n v="9486667"/>
    <s v="5975-60-V00-0382"/>
    <s v="CLAMP, ELECTRICAL, CONDUIT, ONE HOLE, STEEL, 20MM"/>
    <n v="54243"/>
    <x v="39"/>
    <d v="2024-02-15T00:00:00"/>
    <s v="CLOSE"/>
    <n v="1"/>
    <s v="EACH"/>
    <n v="12"/>
    <n v="2.2999999999999998"/>
    <n v="27.6"/>
    <s v=""/>
    <s v=""/>
    <s v=""/>
    <s v=""/>
    <s v="KW1-15019"/>
    <s v="3"/>
    <d v="2024-02-20T00:00:00"/>
    <s v="APPR"/>
    <d v="2024-02-20T00:00:00"/>
    <s v="Reghuraman, Karthik -Vectrus -GSD -No Export"/>
    <x v="0"/>
    <d v="2024-02-29T00:00:00"/>
    <x v="0"/>
    <d v="2024-02-24T00:00:00"/>
    <s v="12.00"/>
    <m/>
    <x v="1"/>
    <x v="1"/>
    <x v="1"/>
    <x v="1"/>
    <x v="1"/>
  </r>
  <r>
    <n v="68"/>
    <x v="31"/>
    <n v="30"/>
    <x v="55"/>
    <s v="Install Exit_x000a_Signs Z4_x000a_T4001"/>
    <n v="9486667"/>
    <s v="4730-60-V00-0979"/>
    <s v="ADAPTOR, W/LOCK NUT AND SCREW, MALE, BRASS, 3/4 INCH"/>
    <n v="54288"/>
    <x v="39"/>
    <d v="2024-02-19T00:00:00"/>
    <s v="CLOSE"/>
    <n v="1"/>
    <s v="EACH"/>
    <n v="14"/>
    <n v="4.3"/>
    <n v="60.2"/>
    <s v="21337"/>
    <s v="CLOSE"/>
    <d v="2024-02-22T00:00:00"/>
    <s v=""/>
    <s v="KW1-15079"/>
    <s v="11"/>
    <d v="2024-02-22T00:00:00"/>
    <s v="APPR"/>
    <d v="2024-02-22T00:00:00"/>
    <s v="Santhumayor, Santhosh - Vectrus - No Export"/>
    <x v="4"/>
    <d v="2024-04-04T00:00:00"/>
    <x v="0"/>
    <d v="2024-02-24T00:00:00"/>
    <s v="14.00"/>
    <m/>
    <x v="1"/>
    <x v="1"/>
    <x v="1"/>
    <x v="1"/>
    <x v="1"/>
  </r>
  <r>
    <n v="68"/>
    <x v="31"/>
    <n v="30"/>
    <x v="55"/>
    <s v="Install Exit_x000a_Signs Z4_x000a_T4001"/>
    <n v="9486667"/>
    <s v="5975-60-V00-0382"/>
    <s v="CLAMP, ELECTRICAL, CONDUIT, ONE HOLE, STEEL, 20MM"/>
    <n v="54289"/>
    <x v="39"/>
    <d v="2024-02-19T00:00:00"/>
    <s v="CLOSE"/>
    <n v="1"/>
    <s v="EACH"/>
    <n v="38"/>
    <n v="2.2999999999999998"/>
    <n v="87.4"/>
    <s v="21341"/>
    <s v="CLOSE"/>
    <d v="2024-02-22T00:00:00"/>
    <s v=""/>
    <s v="KW1-15084"/>
    <s v="21"/>
    <d v="2024-02-22T00:00:00"/>
    <s v="APPR"/>
    <d v="2024-02-22T00:00:00"/>
    <s v="Santhumayor, Santhosh - Vectrus - No Export"/>
    <x v="0"/>
    <d v="2024-03-07T00:00:00"/>
    <x v="0"/>
    <d v="2024-02-24T00:00:00"/>
    <s v="38.00"/>
    <m/>
    <x v="1"/>
    <x v="1"/>
    <x v="1"/>
    <x v="1"/>
    <x v="1"/>
  </r>
  <r>
    <n v="68"/>
    <x v="31"/>
    <n v="30"/>
    <x v="55"/>
    <s v="Install Exit_x000a_Signs Z4_x000a_T4001"/>
    <n v="9486667"/>
    <s v="5210-01-626-3065"/>
    <s v="DISTANCE MEASURER, LASER, STANLEY, 100’ RANGE, TLM99"/>
    <n v="54234"/>
    <x v="39"/>
    <d v="2024-02-15T00:00:00"/>
    <s v="CLOSE"/>
    <n v="1"/>
    <s v="EACH"/>
    <n v="1"/>
    <n v="127.75"/>
    <n v="127.75"/>
    <s v="21114"/>
    <s v="CLOSE"/>
    <d v="2024-02-21T00:00:00"/>
    <d v="2024-02-18T00:00:00"/>
    <s v="KW1-15059"/>
    <s v="24"/>
    <d v="2024-02-21T00:00:00"/>
    <s v="APPR"/>
    <d v="2024-02-21T00:00:00"/>
    <s v="Reghuraman, Karthik -Vectrus -GSD -No Export"/>
    <x v="9"/>
    <d v="2024-04-04T00:00:00"/>
    <x v="0"/>
    <d v="2024-03-12T00:00:00"/>
    <s v="1.00"/>
    <m/>
    <x v="1"/>
    <x v="1"/>
    <x v="1"/>
    <x v="1"/>
    <x v="1"/>
  </r>
  <r>
    <n v="68"/>
    <x v="31"/>
    <n v="30"/>
    <x v="55"/>
    <s v="Install Exit_x000a_Signs Z4_x000a_T4001"/>
    <n v="9486667"/>
    <s v="5305-60-V00-0207"/>
    <s v="SCREW, HEX, STEEL, w/ RUBBER WASHER, #14 X 1-1/2 INCHES"/>
    <n v="54231"/>
    <x v="39"/>
    <d v="2024-02-15T00:00:00"/>
    <s v="CLOSE"/>
    <n v="1"/>
    <s v="BX"/>
    <n v="1"/>
    <n v="52.45"/>
    <n v="52.45"/>
    <s v="21182"/>
    <s v="CLOSE"/>
    <d v="2024-02-17T00:00:00"/>
    <s v=""/>
    <s v="KW1-14963"/>
    <s v="27"/>
    <d v="2024-02-17T00:00:00"/>
    <s v="APPR"/>
    <d v="2024-02-17T00:00:00"/>
    <s v="Santhumayor, Santhosh - Vectrus - No Export"/>
    <x v="4"/>
    <d v="2024-02-29T00:00:00"/>
    <x v="0"/>
    <d v="2024-02-20T00:00:00"/>
    <s v="1.00"/>
    <m/>
    <x v="1"/>
    <x v="1"/>
    <x v="1"/>
    <x v="1"/>
    <x v="1"/>
  </r>
  <r>
    <n v="68"/>
    <x v="31"/>
    <n v="30"/>
    <x v="55"/>
    <s v="Install Exit_x000a_Signs Z4_x000a_T4001"/>
    <n v="9486667"/>
    <s v="6145-60-V00-0158"/>
    <s v="WIRE, ELECTRICAL, RED, 1 CORE, 2.5 MM²"/>
    <n v="54233"/>
    <x v="39"/>
    <d v="2024-02-15T00:00:00"/>
    <s v="CLOSE"/>
    <n v="3"/>
    <s v="ROLL"/>
    <n v="1"/>
    <n v="57"/>
    <n v="57"/>
    <s v="21184"/>
    <s v="CLOSE"/>
    <d v="2024-02-17T00:00:00"/>
    <s v=""/>
    <s v="KW1-14967"/>
    <s v="59"/>
    <d v="2024-02-17T00:00:00"/>
    <s v="APPR"/>
    <d v="2024-02-17T00:00:00"/>
    <s v="Santhumayor, Santhosh - Vectrus - No Export"/>
    <x v="0"/>
    <d v="2024-03-02T00:00:00"/>
    <x v="0"/>
    <d v="2024-02-20T00:00:00"/>
    <s v="1.00"/>
    <m/>
    <x v="1"/>
    <x v="1"/>
    <x v="1"/>
    <x v="1"/>
    <x v="1"/>
  </r>
  <r>
    <n v="68"/>
    <x v="31"/>
    <n v="30"/>
    <x v="55"/>
    <s v="Install Exit_x000a_Signs Z4_x000a_T4001"/>
    <n v="9486667"/>
    <s v="6145-60-V00-0151"/>
    <s v="WIRE, ELECTRICAL, BLACK 1 CORE, 2.5 MM²"/>
    <n v="54233"/>
    <x v="39"/>
    <d v="2024-02-15T00:00:00"/>
    <s v="CLOSE"/>
    <n v="2"/>
    <s v="ROLL"/>
    <n v="1"/>
    <n v="65"/>
    <n v="65"/>
    <s v="21184"/>
    <s v="CLOSE"/>
    <d v="2024-02-17T00:00:00"/>
    <s v=""/>
    <s v="KW1-14967"/>
    <s v="58"/>
    <d v="2024-02-17T00:00:00"/>
    <s v="APPR"/>
    <d v="2024-02-17T00:00:00"/>
    <s v="Santhumayor, Santhosh - Vectrus - No Export"/>
    <x v="0"/>
    <d v="2024-03-02T00:00:00"/>
    <x v="0"/>
    <d v="2024-02-20T00:00:00"/>
    <s v="1.00"/>
    <m/>
    <x v="1"/>
    <x v="1"/>
    <x v="1"/>
    <x v="1"/>
    <x v="1"/>
  </r>
  <r>
    <n v="68"/>
    <x v="31"/>
    <n v="30"/>
    <x v="55"/>
    <s v="Install Exit_x000a_Signs Z4_x000a_T4001"/>
    <n v="9486667"/>
    <s v="6145-60-V00-0007"/>
    <s v="WIRE, ELECTRICAL, YELLOW &amp; GREEN, 1 CORE, 2.5 MM²"/>
    <n v="54232"/>
    <x v="39"/>
    <d v="2024-02-15T00:00:00"/>
    <s v="CLOSE"/>
    <n v="2"/>
    <s v="ROLL"/>
    <n v="1"/>
    <n v="64.5"/>
    <n v="64.5"/>
    <s v="21114"/>
    <s v="CLOSE"/>
    <d v="2024-02-21T00:00:00"/>
    <d v="2024-02-18T00:00:00"/>
    <s v="KW1-15057"/>
    <s v="5"/>
    <d v="2024-02-21T00:00:00"/>
    <s v="APPR"/>
    <d v="2024-02-21T00:00:00"/>
    <s v="Reghuraman, Karthik -Vectrus -GSD -No Export"/>
    <x v="4"/>
    <d v="2024-02-29T00:00:00"/>
    <x v="0"/>
    <d v="2024-02-24T00:00:00"/>
    <s v="1.00"/>
    <m/>
    <x v="1"/>
    <x v="1"/>
    <x v="1"/>
    <x v="1"/>
    <x v="1"/>
  </r>
  <r>
    <n v="68"/>
    <x v="31"/>
    <n v="30"/>
    <x v="55"/>
    <s v="Install Exit_x000a_Signs Z4_x000a_T4001"/>
    <n v="9486667"/>
    <s v="5120-60-V00-0110"/>
    <s v="SCREW DRIVER, BLACK, SET, 7 PIECES"/>
    <n v="54232"/>
    <x v="39"/>
    <d v="2024-02-15T00:00:00"/>
    <s v="CLOSE"/>
    <n v="1"/>
    <s v="EACH"/>
    <n v="2"/>
    <n v="144.30000000000001"/>
    <n v="288.60000000000002"/>
    <s v="21114"/>
    <s v="CLOSE"/>
    <d v="2024-02-21T00:00:00"/>
    <d v="2024-02-18T00:00:00"/>
    <s v="KW1-15059"/>
    <s v="23"/>
    <d v="2024-02-21T00:00:00"/>
    <s v="APPR"/>
    <d v="2024-02-21T00:00:00"/>
    <s v="Reghuraman, Karthik -Vectrus -GSD -No Export"/>
    <x v="9"/>
    <d v="2024-04-04T00:00:00"/>
    <x v="1"/>
    <s v=""/>
    <s v=""/>
    <m/>
    <x v="1"/>
    <x v="1"/>
    <x v="1"/>
    <x v="1"/>
    <x v="1"/>
  </r>
  <r>
    <n v="68"/>
    <x v="31"/>
    <n v="30"/>
    <x v="55"/>
    <s v="Install Exit_x000a_Signs Z4_x000a_T4001"/>
    <n v="9486667"/>
    <s v="5935-60-V00-0168"/>
    <s v="CONNECTOR, WIRE, ROUND, YELLOW"/>
    <n v="54233"/>
    <x v="39"/>
    <d v="2024-02-15T00:00:00"/>
    <s v="CLOSE"/>
    <n v="1"/>
    <s v="PG"/>
    <n v="1"/>
    <n v="26.93"/>
    <n v="26.93"/>
    <s v="21184"/>
    <s v="CLOSE"/>
    <d v="2024-02-17T00:00:00"/>
    <s v=""/>
    <s v="KW1-14967"/>
    <s v="57"/>
    <d v="2024-02-17T00:00:00"/>
    <s v="APPR"/>
    <d v="2024-02-17T00:00:00"/>
    <s v="Santhumayor, Santhosh - Vectrus - No Export"/>
    <x v="0"/>
    <d v="2024-03-02T00:00:00"/>
    <x v="0"/>
    <d v="2024-02-20T00:00:00"/>
    <s v="1.00"/>
    <m/>
    <x v="1"/>
    <x v="1"/>
    <x v="1"/>
    <x v="1"/>
    <x v="1"/>
  </r>
  <r>
    <n v="69"/>
    <x v="31"/>
    <n v="30"/>
    <x v="56"/>
    <s v="Install Exit_x000a_Signs Z5_x000a_Pad16 TT23"/>
    <n v="9522584"/>
    <s v="6210-60-V00-0114"/>
    <s v="LIGHT UNIT, EMERGENCY, (EXIT SIGN), WHITE, 230/240V, 8W"/>
    <m/>
    <x v="39"/>
    <s v=""/>
    <s v=""/>
    <s v=""/>
    <s v="EA"/>
    <n v="2"/>
    <s v=""/>
    <s v=""/>
    <s v=""/>
    <s v=""/>
    <s v=""/>
    <s v=""/>
    <s v=""/>
    <s v=""/>
    <s v=""/>
    <s v=""/>
    <s v=""/>
    <s v=""/>
    <x v="2"/>
    <s v=""/>
    <x v="1"/>
    <s v=""/>
    <s v=""/>
    <s v="From DPW"/>
    <x v="1"/>
    <x v="1"/>
    <x v="1"/>
    <x v="1"/>
    <x v="1"/>
  </r>
  <r>
    <n v="69"/>
    <x v="31"/>
    <n v="30"/>
    <x v="56"/>
    <s v="Install Exit_x000a_Signs Z5_x000a_Pad16 TT23"/>
    <n v="9522584"/>
    <s v="6145-60-V00-0158"/>
    <s v="WIRE, ELECTRICAL, RED, 1 CORE, 2.5 MM²"/>
    <n v="54269"/>
    <x v="39"/>
    <d v="2024-02-19T00:00:00"/>
    <s v="CLOSE"/>
    <n v="5"/>
    <s v="RO"/>
    <n v="1"/>
    <n v="57"/>
    <n v="57"/>
    <s v="21341"/>
    <s v="CLOSE"/>
    <d v="2024-02-22T00:00:00"/>
    <s v=""/>
    <s v="KW1-15084"/>
    <s v="20"/>
    <d v="2024-02-22T00:00:00"/>
    <s v="APPR"/>
    <d v="2024-02-22T00:00:00"/>
    <s v="Santhumayor, Santhosh - Vectrus - No Export"/>
    <x v="0"/>
    <d v="2024-03-07T00:00:00"/>
    <x v="0"/>
    <d v="2024-02-24T00:00:00"/>
    <s v="1.00"/>
    <m/>
    <x v="1"/>
    <x v="1"/>
    <x v="1"/>
    <x v="1"/>
    <x v="1"/>
  </r>
  <r>
    <n v="69"/>
    <x v="31"/>
    <n v="30"/>
    <x v="56"/>
    <s v="Install Exit_x000a_Signs Z5_x000a_Pad16 TT23"/>
    <n v="9522584"/>
    <s v="6145-60-V00-0151"/>
    <s v="WIRE, ELECTRICAL, BLACK 1 CORE, 2.5 MM²"/>
    <n v="54269"/>
    <x v="39"/>
    <d v="2024-02-19T00:00:00"/>
    <s v="CLOSE"/>
    <n v="4"/>
    <s v="RO"/>
    <n v="1"/>
    <n v="65"/>
    <n v="65"/>
    <s v="21341"/>
    <s v="CLOSE"/>
    <d v="2024-02-22T00:00:00"/>
    <s v=""/>
    <s v="KW1-15084"/>
    <s v="19"/>
    <d v="2024-02-22T00:00:00"/>
    <s v="APPR"/>
    <d v="2024-02-22T00:00:00"/>
    <s v="Santhumayor, Santhosh - Vectrus - No Export"/>
    <x v="0"/>
    <d v="2024-03-07T00:00:00"/>
    <x v="0"/>
    <d v="2024-02-24T00:00:00"/>
    <s v="1.00"/>
    <m/>
    <x v="1"/>
    <x v="1"/>
    <x v="1"/>
    <x v="1"/>
    <x v="1"/>
  </r>
  <r>
    <n v="69"/>
    <x v="31"/>
    <n v="30"/>
    <x v="56"/>
    <s v="Install Exit_x000a_Signs Z5_x000a_Pad16 TT23"/>
    <n v="9522584"/>
    <s v="6145-60-V00-0007"/>
    <s v="WIRE, ELECTRICAL, YELLOW &amp; GREEN, 1 CORE, 2.5 MM²"/>
    <n v="54268"/>
    <x v="39"/>
    <d v="2024-02-15T00:00:00"/>
    <s v="CLOSE"/>
    <n v="1"/>
    <s v="RO"/>
    <n v="1"/>
    <n v="64.5"/>
    <n v="64.5"/>
    <s v=""/>
    <s v=""/>
    <s v=""/>
    <s v=""/>
    <s v="KW1-14954"/>
    <s v="14"/>
    <d v="2024-02-16T00:00:00"/>
    <s v="APPR"/>
    <d v="2024-02-16T00:00:00"/>
    <s v="Reghuraman, Karthik -Vectrus -GSD -No Export"/>
    <x v="4"/>
    <d v="2024-02-29T00:00:00"/>
    <x v="0"/>
    <d v="2024-02-20T00:00:00"/>
    <s v="1.00"/>
    <m/>
    <x v="1"/>
    <x v="1"/>
    <x v="1"/>
    <x v="1"/>
    <x v="1"/>
  </r>
  <r>
    <n v="69"/>
    <x v="31"/>
    <n v="30"/>
    <x v="56"/>
    <s v="Install Exit_x000a_Signs Z5_x000a_Pad16 TT23"/>
    <n v="9522584"/>
    <s v="5975-60-V00-0475"/>
    <s v="JUNCTION BOX, IRON, 4 X 4 INCHES"/>
    <n v="54267"/>
    <x v="39"/>
    <d v="2024-02-15T00:00:00"/>
    <s v="CLOSE"/>
    <n v="3"/>
    <s v="EA"/>
    <n v="2"/>
    <n v="26.62"/>
    <n v="53.24"/>
    <s v=""/>
    <s v=""/>
    <s v=""/>
    <s v=""/>
    <s v="KW1-14950"/>
    <s v="34"/>
    <d v="2024-02-16T00:00:00"/>
    <s v="APPR"/>
    <d v="2024-02-16T00:00:00"/>
    <s v="Reghuraman, Karthik -Vectrus -GSD -No Export"/>
    <x v="0"/>
    <d v="2024-02-29T00:00:00"/>
    <x v="0"/>
    <d v="2024-02-20T00:00:00"/>
    <s v="2.00"/>
    <m/>
    <x v="1"/>
    <x v="1"/>
    <x v="1"/>
    <x v="1"/>
    <x v="1"/>
  </r>
  <r>
    <n v="69"/>
    <x v="31"/>
    <n v="30"/>
    <x v="56"/>
    <s v="Install Exit_x000a_Signs Z5_x000a_Pad16 TT23"/>
    <n v="9522584"/>
    <s v="5975-60-V00-0487"/>
    <s v="COUPLING, ELECTRICAL CONDUIT, w/ SCREW, Â½ INCH"/>
    <n v="54269"/>
    <x v="39"/>
    <d v="2024-02-19T00:00:00"/>
    <s v="CLOSE"/>
    <n v="3"/>
    <s v="EA"/>
    <n v="20"/>
    <n v="5"/>
    <n v="100"/>
    <s v="21341"/>
    <s v="CLOSE"/>
    <d v="2024-02-22T00:00:00"/>
    <s v=""/>
    <s v="KW1-15084"/>
    <s v="18"/>
    <d v="2024-02-22T00:00:00"/>
    <s v="APPR"/>
    <d v="2024-02-22T00:00:00"/>
    <s v="Santhumayor, Santhosh - Vectrus - No Export"/>
    <x v="0"/>
    <d v="2024-03-07T00:00:00"/>
    <x v="0"/>
    <d v="2024-02-24T00:00:00"/>
    <s v="20.00"/>
    <m/>
    <x v="1"/>
    <x v="1"/>
    <x v="1"/>
    <x v="1"/>
    <x v="1"/>
  </r>
  <r>
    <n v="69"/>
    <x v="31"/>
    <n v="30"/>
    <x v="56"/>
    <s v="Install Exit_x000a_Signs Z5_x000a_Pad16 TT23"/>
    <n v="9522584"/>
    <s v="5975-60-V00-0483"/>
    <s v="BOX CONNECTOR, ELECTRICAL, ZINC DIE CAST, 1/2 INCH"/>
    <n v="54267"/>
    <x v="39"/>
    <d v="2024-02-15T00:00:00"/>
    <s v="CLOSE"/>
    <n v="2"/>
    <s v="EA"/>
    <n v="10"/>
    <n v="3.9"/>
    <n v="39"/>
    <s v=""/>
    <s v=""/>
    <s v=""/>
    <s v=""/>
    <s v="KW1-14950"/>
    <s v="33"/>
    <d v="2024-02-16T00:00:00"/>
    <s v="APPR"/>
    <d v="2024-02-16T00:00:00"/>
    <s v="Reghuraman, Karthik -Vectrus -GSD -No Export"/>
    <x v="0"/>
    <d v="2024-02-29T00:00:00"/>
    <x v="0"/>
    <d v="2024-02-20T00:00:00"/>
    <s v="10.00"/>
    <m/>
    <x v="1"/>
    <x v="1"/>
    <x v="1"/>
    <x v="1"/>
    <x v="1"/>
  </r>
  <r>
    <n v="69"/>
    <x v="31"/>
    <n v="30"/>
    <x v="56"/>
    <s v="Install Exit_x000a_Signs Z5_x000a_Pad16 TT23"/>
    <n v="9522584"/>
    <s v="5345-60-V00-0017"/>
    <s v="WHEEL, ABRASIVE (CUTTING DISK), METAL CUTTING, 180 X 22.23 X 3 MM"/>
    <n v="54270"/>
    <x v="39"/>
    <d v="2024-02-19T00:00:00"/>
    <s v="CLOSE"/>
    <n v="4"/>
    <s v="EA"/>
    <n v="10"/>
    <n v="3.61"/>
    <n v="36.1"/>
    <s v="21334"/>
    <s v="CLOSE"/>
    <d v="2024-03-04T00:00:00"/>
    <d v="2024-02-24T00:00:00"/>
    <s v="KW1-15278"/>
    <s v="23"/>
    <d v="2024-02-29T00:00:00"/>
    <s v="APPR"/>
    <d v="2024-02-29T00:00:00"/>
    <s v="Santhumayor, Santhosh - Vectrus - No Export"/>
    <x v="5"/>
    <d v="2024-04-11T00:00:00"/>
    <x v="1"/>
    <s v=""/>
    <s v=""/>
    <m/>
    <x v="1"/>
    <x v="1"/>
    <x v="1"/>
    <x v="1"/>
    <x v="1"/>
  </r>
  <r>
    <n v="69"/>
    <x v="31"/>
    <n v="30"/>
    <x v="56"/>
    <s v="Install Exit_x000a_Signs Z5_x000a_Pad16 TT23"/>
    <n v="9522584"/>
    <s v="5975-60-V00-0467"/>
    <s v="STRAP, TIE DOWN, ELECTRICAL COMPONENT, NYLON 6.6, BLACK, 12.2 X 0.374 INCHES"/>
    <n v="54265"/>
    <x v="39"/>
    <d v="2024-02-15T00:00:00"/>
    <s v="CLOSE"/>
    <n v="1"/>
    <s v="PG"/>
    <n v="1"/>
    <n v="232.11"/>
    <n v="232.11"/>
    <s v=""/>
    <s v=""/>
    <s v=""/>
    <s v=""/>
    <s v="KW1-14950"/>
    <s v="32"/>
    <d v="2024-02-16T00:00:00"/>
    <s v="APPR"/>
    <d v="2024-02-16T00:00:00"/>
    <s v="Reghuraman, Karthik -Vectrus -GSD -No Export"/>
    <x v="0"/>
    <d v="2024-02-29T00:00:00"/>
    <x v="0"/>
    <d v="2024-02-20T00:00:00"/>
    <s v="1.00"/>
    <m/>
    <x v="1"/>
    <x v="1"/>
    <x v="1"/>
    <x v="1"/>
    <x v="1"/>
  </r>
  <r>
    <n v="69"/>
    <x v="31"/>
    <n v="30"/>
    <x v="56"/>
    <s v="Install Exit_x000a_Signs Z5_x000a_Pad16 TT23"/>
    <n v="9522584"/>
    <s v="5305-60-V00-0001"/>
    <s v="SCREW, PHILLIPS, HEX HEAD, STEEL, #10-16 X 1 INCH"/>
    <n v="54267"/>
    <x v="39"/>
    <d v="2024-02-15T00:00:00"/>
    <s v="CLOSE"/>
    <n v="1"/>
    <s v="PG"/>
    <n v="1"/>
    <n v="18.829999999999998"/>
    <n v="18.829999999999998"/>
    <s v=""/>
    <s v=""/>
    <s v=""/>
    <s v=""/>
    <s v="KW1-14954"/>
    <s v="13"/>
    <d v="2024-02-16T00:00:00"/>
    <s v="APPR"/>
    <d v="2024-02-16T00:00:00"/>
    <s v="Reghuraman, Karthik -Vectrus -GSD -No Export"/>
    <x v="4"/>
    <d v="2024-02-29T00:00:00"/>
    <x v="0"/>
    <d v="2024-02-20T00:00:00"/>
    <s v="1.00"/>
    <m/>
    <x v="1"/>
    <x v="1"/>
    <x v="1"/>
    <x v="1"/>
    <x v="1"/>
  </r>
  <r>
    <n v="69"/>
    <x v="31"/>
    <n v="30"/>
    <x v="56"/>
    <s v="Install Exit_x000a_Signs Z5_x000a_Pad16 TT23"/>
    <n v="9522584"/>
    <s v="5975-60-V00-0066"/>
    <s v="CONDUIT, METAL, RIGID, GALVANIZED STEEL, 1/2 INCH X 10 FEET"/>
    <n v="54269"/>
    <x v="39"/>
    <d v="2024-02-19T00:00:00"/>
    <s v="CLOSE"/>
    <n v="2"/>
    <s v="EA"/>
    <n v="20"/>
    <n v="11.77"/>
    <n v="235.4"/>
    <s v="21341"/>
    <s v="CLOSE"/>
    <d v="2024-02-22T00:00:00"/>
    <s v=""/>
    <s v="KW1-15084"/>
    <s v="17"/>
    <d v="2024-02-22T00:00:00"/>
    <s v="APPR"/>
    <d v="2024-02-22T00:00:00"/>
    <s v="Santhumayor, Santhosh - Vectrus - No Export"/>
    <x v="0"/>
    <d v="2024-03-07T00:00:00"/>
    <x v="0"/>
    <d v="2024-02-24T00:00:00"/>
    <s v="20.00"/>
    <m/>
    <x v="1"/>
    <x v="1"/>
    <x v="1"/>
    <x v="1"/>
    <x v="1"/>
  </r>
  <r>
    <n v="69"/>
    <x v="31"/>
    <n v="30"/>
    <x v="56"/>
    <s v="Install Exit_x000a_Signs Z5_x000a_Pad16 TT23"/>
    <n v="9522584"/>
    <s v="5925-60-V00-0105"/>
    <s v="CIRCUIT BREAKER, MCB, 240 V, 10 A"/>
    <n v="54270"/>
    <x v="39"/>
    <d v="2024-02-19T00:00:00"/>
    <s v="CLOSE"/>
    <n v="3"/>
    <s v="EA"/>
    <n v="1"/>
    <n v="14"/>
    <n v="14"/>
    <s v="21782"/>
    <s v="CLOSE"/>
    <d v="2024-03-01T00:00:00"/>
    <d v="2024-02-24T00:00:00"/>
    <s v="KW1-15326"/>
    <s v="1"/>
    <d v="2024-03-01T00:00:00"/>
    <s v="CLOSE"/>
    <d v="2024-03-12T00:00:00"/>
    <s v="Santhumayor, Santhosh - Vectrus - No Export"/>
    <x v="5"/>
    <d v="2024-03-10T00:00:00"/>
    <x v="0"/>
    <d v="2024-03-06T00:00:00"/>
    <s v="1.00"/>
    <m/>
    <x v="1"/>
    <x v="1"/>
    <x v="1"/>
    <x v="1"/>
    <x v="1"/>
  </r>
  <r>
    <n v="69"/>
    <x v="31"/>
    <n v="30"/>
    <x v="56"/>
    <s v="Install Exit_x000a_Signs Z5_x000a_Pad16 TT23"/>
    <n v="9522584"/>
    <s v="5120-60-V00-0158"/>
    <s v="BIT, SCREWDRIVER, STEEL, #2 PHILLIPS, 1 INCH, 30 PIECES"/>
    <n v="54270"/>
    <x v="39"/>
    <d v="2024-02-19T00:00:00"/>
    <s v="CLOSE"/>
    <n v="2"/>
    <s v="PG"/>
    <n v="1"/>
    <n v="25.58"/>
    <n v="25.58"/>
    <s v="21334"/>
    <s v="CLOSE"/>
    <d v="2024-03-04T00:00:00"/>
    <d v="2024-02-24T00:00:00"/>
    <s v="KW1-15278"/>
    <s v="27"/>
    <d v="2024-02-29T00:00:00"/>
    <s v="APPR"/>
    <d v="2024-02-29T00:00:00"/>
    <s v="Santhumayor, Santhosh - Vectrus - No Export"/>
    <x v="5"/>
    <d v="2024-03-28T00:00:00"/>
    <x v="0"/>
    <d v="2024-03-05T00:00:00"/>
    <s v="1.00"/>
    <m/>
    <x v="1"/>
    <x v="1"/>
    <x v="1"/>
    <x v="1"/>
    <x v="1"/>
  </r>
  <r>
    <n v="69"/>
    <x v="31"/>
    <n v="30"/>
    <x v="56"/>
    <s v="Install Exit_x000a_Signs Z5_x000a_Pad16 TT23"/>
    <n v="9522584"/>
    <s v="5120-60-V00-0159"/>
    <s v="HOLDER, SCREWDRIVER BIT, HEX, STEEL, 1/4 X 3 INCHES"/>
    <n v="54266"/>
    <x v="39"/>
    <d v="2024-02-15T00:00:00"/>
    <s v="CLOSE"/>
    <n v="1"/>
    <s v="EA"/>
    <n v="10"/>
    <n v="27.27"/>
    <n v="272.7"/>
    <s v="21292"/>
    <s v="CLOSE"/>
    <d v="2024-02-23T00:00:00"/>
    <d v="2024-02-21T00:00:00"/>
    <s v="KW1-15138"/>
    <s v="7"/>
    <d v="2024-02-23T00:00:00"/>
    <s v="APPR"/>
    <d v="2024-02-23T00:00:00"/>
    <s v="Reghuraman, Karthik -Vectrus -GSD -No Export"/>
    <x v="14"/>
    <d v="2024-03-22T00:00:00"/>
    <x v="0"/>
    <d v="2024-02-29T00:00:00"/>
    <s v="10.00"/>
    <m/>
    <x v="1"/>
    <x v="1"/>
    <x v="1"/>
    <x v="1"/>
    <x v="1"/>
  </r>
  <r>
    <n v="69"/>
    <x v="31"/>
    <n v="30"/>
    <x v="56"/>
    <s v="Install Exit_x000a_Signs Z5_x000a_Pad16 TT23"/>
    <n v="9522584"/>
    <s v="5935-60-V00-0168"/>
    <s v="CONNECTOR, WIRE, ROUND, YELLOW"/>
    <n v="54269"/>
    <x v="39"/>
    <d v="2024-02-19T00:00:00"/>
    <s v="CLOSE"/>
    <n v="1"/>
    <s v="PG"/>
    <n v="1"/>
    <n v="26.93"/>
    <n v="26.93"/>
    <s v="21341"/>
    <s v="CLOSE"/>
    <d v="2024-02-22T00:00:00"/>
    <s v=""/>
    <s v="KW1-15084"/>
    <s v="16"/>
    <d v="2024-02-22T00:00:00"/>
    <s v="APPR"/>
    <d v="2024-02-22T00:00:00"/>
    <s v="Santhumayor, Santhosh - Vectrus - No Export"/>
    <x v="0"/>
    <d v="2024-03-07T00:00:00"/>
    <x v="0"/>
    <d v="2024-02-24T00:00:00"/>
    <s v="1.00"/>
    <m/>
    <x v="1"/>
    <x v="1"/>
    <x v="1"/>
    <x v="1"/>
    <x v="1"/>
  </r>
  <r>
    <n v="69"/>
    <x v="31"/>
    <n v="30"/>
    <x v="56"/>
    <s v="Install Exit_x000a_Signs Z5_x000a_Pad16 TT23"/>
    <n v="9522584"/>
    <s v="5120-60-V00-0238"/>
    <s v="TAPE, FISH, STEEL &amp; PLASTIC, 1/8 X 12 INCHES X 250 FEET"/>
    <n v="54270"/>
    <x v="39"/>
    <d v="2024-02-19T00:00:00"/>
    <s v="CLOSE"/>
    <n v="1"/>
    <s v="EA"/>
    <n v="1"/>
    <n v="151.29"/>
    <n v="151.29"/>
    <s v="21334"/>
    <s v="CLOSE"/>
    <d v="2024-03-04T00:00:00"/>
    <d v="2024-02-24T00:00:00"/>
    <s v="KW1-15278"/>
    <s v="26"/>
    <d v="2024-02-29T00:00:00"/>
    <s v="APPR"/>
    <d v="2024-02-29T00:00:00"/>
    <s v="Santhumayor, Santhosh - Vectrus - No Export"/>
    <x v="5"/>
    <d v="2024-04-11T00:00:00"/>
    <x v="0"/>
    <d v="2024-03-10T00:00:00"/>
    <s v="1.00"/>
    <m/>
    <x v="1"/>
    <x v="1"/>
    <x v="1"/>
    <x v="1"/>
    <x v="1"/>
  </r>
  <r>
    <n v="70"/>
    <x v="32"/>
    <n v="30"/>
    <x v="57"/>
    <s v="Install Sink for Food Inspector T5019"/>
    <n v="9653102"/>
    <s v="4710-60-V00-0055"/>
    <s v="PIPE, PLASTIC, DRAINAGE, ORANGE, SINGLE SOCKET, 110 MM X 6 METERS"/>
    <n v="54414"/>
    <x v="40"/>
    <d v="2024-02-19T00:00:00"/>
    <s v="CLOSE"/>
    <n v="6"/>
    <s v="EA"/>
    <n v="3"/>
    <n v="47.85"/>
    <n v="143.55000000000001"/>
    <s v="21334"/>
    <s v="CLOSE"/>
    <d v="2024-03-04T00:00:00"/>
    <d v="2024-02-24T00:00:00"/>
    <s v="KW1-15278"/>
    <s v="16"/>
    <d v="2024-02-29T00:00:00"/>
    <s v="APPR"/>
    <d v="2024-02-29T00:00:00"/>
    <s v="Santhumayor, Santhosh - Vectrus - No Export"/>
    <x v="5"/>
    <d v="2024-03-10T00:00:00"/>
    <x v="0"/>
    <d v="2024-03-05T00:00:00"/>
    <s v="3.00"/>
    <m/>
    <x v="1"/>
    <x v="1"/>
    <x v="1"/>
    <x v="1"/>
    <x v="1"/>
  </r>
  <r>
    <n v="70"/>
    <x v="32"/>
    <n v="30"/>
    <x v="57"/>
    <s v="Install Sink for Food Inspector T5019"/>
    <n v="9653102"/>
    <s v="4730-60-V00-0964"/>
    <s v="COUPLING, SEWAGE, w/RUBBER GASKET, PVC, ORANGE, 4 INCHES"/>
    <n v="54411"/>
    <x v="40"/>
    <d v="2024-02-19T00:00:00"/>
    <s v="CLOSE"/>
    <n v="20"/>
    <s v="EA"/>
    <n v="7"/>
    <n v="13.1"/>
    <n v="91.7"/>
    <s v=""/>
    <s v=""/>
    <s v=""/>
    <s v=""/>
    <s v="KW1-15107"/>
    <s v="19"/>
    <d v="2024-02-22T00:00:00"/>
    <s v="APPR"/>
    <d v="2024-02-22T00:00:00"/>
    <s v="Narayana Kutty Pillai, Nisha - No Export"/>
    <x v="4"/>
    <d v="2024-02-29T00:00:00"/>
    <x v="0"/>
    <d v="2024-02-24T00:00:00"/>
    <s v="7.00"/>
    <m/>
    <x v="1"/>
    <x v="1"/>
    <x v="1"/>
    <x v="1"/>
    <x v="1"/>
  </r>
  <r>
    <n v="70"/>
    <x v="32"/>
    <n v="30"/>
    <x v="57"/>
    <s v="Install Sink for Food Inspector T5019"/>
    <n v="9653102"/>
    <s v="4510-60-V00-0096"/>
    <s v="TRAP, BOTTLE, ADJUSTABLE INLET, w/FLEXIBLE HOSE, 1-1/2 INCHES"/>
    <n v="54412"/>
    <x v="40"/>
    <d v="2024-02-19T00:00:00"/>
    <s v="CLOSE"/>
    <n v="2"/>
    <s v="EA"/>
    <n v="2"/>
    <n v="21.1"/>
    <n v="42.2"/>
    <s v="21312"/>
    <s v="CLOSE"/>
    <d v="2024-02-21T00:00:00"/>
    <d v="2024-02-21T00:00:00"/>
    <s v="KW1-15049"/>
    <s v="2"/>
    <d v="2024-02-21T00:00:00"/>
    <s v="APPR"/>
    <d v="2024-02-21T00:00:00"/>
    <s v="Visakh, Ajith - No Export"/>
    <x v="0"/>
    <d v="2024-03-05T00:00:00"/>
    <x v="0"/>
    <d v="2024-02-24T00:00:00"/>
    <s v="2.00"/>
    <m/>
    <x v="1"/>
    <x v="1"/>
    <x v="1"/>
    <x v="1"/>
    <x v="1"/>
  </r>
  <r>
    <n v="70"/>
    <x v="32"/>
    <n v="30"/>
    <x v="57"/>
    <s v="Install Sink for Food Inspector T5019"/>
    <n v="9653102"/>
    <s v="4730-60-V00-0458"/>
    <s v="ELBOW, PIPE, SOCKET X SPIGOT, 45°, PVC, ORANGE, 110MM"/>
    <n v="54404"/>
    <x v="40"/>
    <d v="2024-02-19T00:00:00"/>
    <s v="CLOSE"/>
    <n v="2"/>
    <s v="EA"/>
    <n v="2"/>
    <n v="13.32"/>
    <n v="26.64"/>
    <s v="21336"/>
    <s v="CLOSE"/>
    <d v="2024-02-22T00:00:00"/>
    <s v=""/>
    <s v="KW1-15077"/>
    <s v="14"/>
    <d v="2024-02-22T00:00:00"/>
    <s v="APPR"/>
    <d v="2024-02-22T00:00:00"/>
    <s v="Santhumayor, Santhosh - Vectrus - No Export"/>
    <x v="7"/>
    <d v="2024-03-31T00:00:00"/>
    <x v="0"/>
    <d v="2024-02-24T00:00:00"/>
    <s v="2.00"/>
    <m/>
    <x v="1"/>
    <x v="1"/>
    <x v="1"/>
    <x v="1"/>
    <x v="1"/>
  </r>
  <r>
    <n v="70"/>
    <x v="32"/>
    <n v="30"/>
    <x v="57"/>
    <s v="Install Sink for Food Inspector T5019"/>
    <n v="9653102"/>
    <s v="4730-60-V00-0970"/>
    <s v="ELBOW, PRESSURE FITTINGS, PVC, STANDARD, 90 °, SPIGOT X SOCKET, ORANGE, 110 MM"/>
    <n v="54411"/>
    <x v="40"/>
    <d v="2024-02-19T00:00:00"/>
    <s v="CLOSE"/>
    <n v="19"/>
    <s v="EA"/>
    <n v="3"/>
    <n v="12.4"/>
    <n v="37.200000000000003"/>
    <s v=""/>
    <s v=""/>
    <s v=""/>
    <s v=""/>
    <s v="KW1-15107"/>
    <s v="18"/>
    <d v="2024-02-22T00:00:00"/>
    <s v="APPR"/>
    <d v="2024-02-22T00:00:00"/>
    <s v="Narayana Kutty Pillai, Nisha - No Export"/>
    <x v="4"/>
    <d v="2024-02-29T00:00:00"/>
    <x v="0"/>
    <d v="2024-02-24T00:00:00"/>
    <s v="3.00"/>
    <m/>
    <x v="1"/>
    <x v="1"/>
    <x v="1"/>
    <x v="1"/>
    <x v="1"/>
  </r>
  <r>
    <n v="70"/>
    <x v="32"/>
    <n v="30"/>
    <x v="57"/>
    <s v="Install Sink for Food Inspector T5019"/>
    <n v="9653102"/>
    <s v="4730-60-V00-0644"/>
    <s v="REDUCER, PIPE, PVC, ORANGE, 50 X 110MM"/>
    <n v="54407"/>
    <x v="40"/>
    <d v="2024-02-19T00:00:00"/>
    <s v="CLOSE"/>
    <n v="2"/>
    <s v="EA"/>
    <n v="2"/>
    <n v="9.16"/>
    <n v="18.32"/>
    <s v="21334"/>
    <s v="CLOSE"/>
    <d v="2024-03-04T00:00:00"/>
    <d v="2024-02-24T00:00:00"/>
    <s v="KW1-15278"/>
    <s v="25"/>
    <d v="2024-02-29T00:00:00"/>
    <s v="APPR"/>
    <d v="2024-02-29T00:00:00"/>
    <s v="Santhumayor, Santhosh - Vectrus - No Export"/>
    <x v="5"/>
    <d v="2024-03-10T00:00:00"/>
    <x v="0"/>
    <d v="2024-03-05T00:00:00"/>
    <s v="2.00"/>
    <m/>
    <x v="1"/>
    <x v="1"/>
    <x v="1"/>
    <x v="1"/>
    <x v="1"/>
  </r>
  <r>
    <n v="70"/>
    <x v="32"/>
    <n v="30"/>
    <x v="57"/>
    <s v="Install Sink for Food Inspector T5019"/>
    <n v="9653102"/>
    <s v="4820-60-V00-0227"/>
    <s v="VALVE, ANGLE, 1/2 X 1/2 INCHES"/>
    <n v="54411"/>
    <x v="40"/>
    <d v="2024-02-19T00:00:00"/>
    <s v="CLOSE"/>
    <n v="18"/>
    <s v="EA"/>
    <n v="4"/>
    <n v="17.3"/>
    <n v="69.2"/>
    <s v=""/>
    <s v=""/>
    <s v=""/>
    <s v=""/>
    <s v="KW1-15107"/>
    <s v="17"/>
    <d v="2024-02-22T00:00:00"/>
    <s v="APPR"/>
    <d v="2024-02-22T00:00:00"/>
    <s v="Narayana Kutty Pillai, Nisha - No Export"/>
    <x v="4"/>
    <d v="2024-02-29T00:00:00"/>
    <x v="0"/>
    <d v="2024-02-24T00:00:00"/>
    <s v="4.00"/>
    <m/>
    <x v="1"/>
    <x v="1"/>
    <x v="1"/>
    <x v="1"/>
    <x v="1"/>
  </r>
  <r>
    <n v="70"/>
    <x v="32"/>
    <n v="30"/>
    <x v="57"/>
    <s v="Install Sink for Food Inspector T5019"/>
    <n v="9653102"/>
    <s v="4820-60-V00-0229"/>
    <s v="VALVE, BALL, BRASS, PN25, RED, 3/4 INCH"/>
    <n v="54411"/>
    <x v="40"/>
    <d v="2024-02-19T00:00:00"/>
    <s v="CLOSE"/>
    <n v="17"/>
    <s v="EA"/>
    <n v="2"/>
    <n v="15.6"/>
    <n v="31.2"/>
    <s v=""/>
    <s v=""/>
    <s v=""/>
    <s v=""/>
    <s v="KW1-15107"/>
    <s v="16"/>
    <d v="2024-02-22T00:00:00"/>
    <s v="APPR"/>
    <d v="2024-02-22T00:00:00"/>
    <s v="Narayana Kutty Pillai, Nisha - No Export"/>
    <x v="4"/>
    <d v="2024-02-29T00:00:00"/>
    <x v="0"/>
    <d v="2024-02-24T00:00:00"/>
    <s v="2.00"/>
    <m/>
    <x v="1"/>
    <x v="1"/>
    <x v="1"/>
    <x v="1"/>
    <x v="1"/>
  </r>
  <r>
    <n v="70"/>
    <x v="32"/>
    <n v="30"/>
    <x v="57"/>
    <s v="Install Sink for Food Inspector T5019"/>
    <n v="9653102"/>
    <s v="4730-60-V00-0973"/>
    <s v="TEE, PIPE, SEWER AND DRAIN FITTINGS, PVC, SCH-80, ORANGE, 110 MM"/>
    <n v="54411"/>
    <x v="40"/>
    <d v="2024-02-19T00:00:00"/>
    <s v="CLOSE"/>
    <n v="16"/>
    <s v="EA"/>
    <n v="1"/>
    <n v="49.3"/>
    <n v="49.3"/>
    <s v=""/>
    <s v=""/>
    <s v=""/>
    <s v=""/>
    <s v="KW1-15107"/>
    <s v="15"/>
    <d v="2024-02-22T00:00:00"/>
    <s v="APPR"/>
    <d v="2024-02-22T00:00:00"/>
    <s v="Narayana Kutty Pillai, Nisha - No Export"/>
    <x v="4"/>
    <d v="2024-02-29T00:00:00"/>
    <x v="0"/>
    <d v="2024-02-26T00:00:00"/>
    <s v="1.00"/>
    <m/>
    <x v="1"/>
    <x v="1"/>
    <x v="1"/>
    <x v="1"/>
    <x v="1"/>
  </r>
  <r>
    <n v="70"/>
    <x v="32"/>
    <n v="30"/>
    <x v="57"/>
    <s v="Install Sink for Food Inspector T5019"/>
    <n v="9653102"/>
    <s v="4730-60-V00-0847"/>
    <s v="WYE, PIPE, SEWAGE, 45 °, UPVC, ORANGE, 110MM"/>
    <n v="54410"/>
    <x v="40"/>
    <d v="2024-02-19T00:00:00"/>
    <s v="CLOSE"/>
    <n v="3"/>
    <s v="EA"/>
    <n v="2"/>
    <n v="11.4"/>
    <n v="22.8"/>
    <s v="21336"/>
    <s v="CLOSE"/>
    <d v="2024-02-22T00:00:00"/>
    <s v=""/>
    <s v="KW1-15077"/>
    <s v="12"/>
    <d v="2024-02-22T00:00:00"/>
    <s v="APPR"/>
    <d v="2024-02-22T00:00:00"/>
    <s v="Santhumayor, Santhosh - Vectrus - No Export"/>
    <x v="7"/>
    <d v="2024-03-31T00:00:00"/>
    <x v="0"/>
    <d v="2024-02-24T00:00:00"/>
    <s v="2.00"/>
    <m/>
    <x v="1"/>
    <x v="1"/>
    <x v="1"/>
    <x v="1"/>
    <x v="1"/>
  </r>
  <r>
    <n v="70"/>
    <x v="32"/>
    <n v="30"/>
    <x v="57"/>
    <s v="Install Sink for Food Inspector T5019"/>
    <n v="9653102"/>
    <s v="4730-60-V00-0943"/>
    <s v="UNION, PIPE, SOCKET X SOCKET, SCH 40, CPVC, OFF-WHITE, 25 MM"/>
    <n v="54411"/>
    <x v="40"/>
    <d v="2024-02-19T00:00:00"/>
    <s v="CLOSE"/>
    <n v="15"/>
    <s v="EA"/>
    <n v="2"/>
    <n v="10"/>
    <n v="20"/>
    <s v=""/>
    <s v=""/>
    <s v=""/>
    <s v=""/>
    <s v="KW1-15107"/>
    <s v="14"/>
    <d v="2024-02-22T00:00:00"/>
    <s v="APPR"/>
    <d v="2024-02-22T00:00:00"/>
    <s v="Narayana Kutty Pillai, Nisha - No Export"/>
    <x v="4"/>
    <d v="2024-02-29T00:00:00"/>
    <x v="0"/>
    <d v="2024-02-24T00:00:00"/>
    <s v="2.00"/>
    <m/>
    <x v="1"/>
    <x v="1"/>
    <x v="1"/>
    <x v="1"/>
    <x v="1"/>
  </r>
  <r>
    <n v="70"/>
    <x v="32"/>
    <n v="30"/>
    <x v="57"/>
    <s v="Install Sink for Food Inspector T5019"/>
    <n v="9653102"/>
    <s v="4510-60-V00-0211"/>
    <s v="SINK, COMMERCIAL, TWO COMPARTMENT, W/LEGS AND DRAINBOARD, STAINLESS STEEL, 17 X 17 X 12 INCHES"/>
    <n v="54414"/>
    <x v="40"/>
    <d v="2024-02-19T00:00:00"/>
    <s v="CLOSE"/>
    <n v="5"/>
    <s v="EA"/>
    <n v="1"/>
    <n v="665.73"/>
    <n v="665.73"/>
    <s v="21334"/>
    <s v="CLOSE"/>
    <d v="2024-03-04T00:00:00"/>
    <d v="2024-02-24T00:00:00"/>
    <s v="KW1-15278"/>
    <s v="15"/>
    <d v="2024-02-29T00:00:00"/>
    <s v="APPR"/>
    <d v="2024-02-29T00:00:00"/>
    <s v="Santhumayor, Santhosh - Vectrus - No Export"/>
    <x v="5"/>
    <d v="2024-03-28T00:00:00"/>
    <x v="0"/>
    <d v="2024-03-17T00:00:00"/>
    <s v="1.00"/>
    <m/>
    <x v="1"/>
    <x v="1"/>
    <x v="1"/>
    <x v="1"/>
    <x v="1"/>
  </r>
  <r>
    <n v="70"/>
    <x v="32"/>
    <n v="30"/>
    <x v="57"/>
    <s v="Install Sink for Food Inspector T5019"/>
    <n v="9653102"/>
    <s v="4730-60-V00-0929"/>
    <s v="TEE, PIPE, SOCKET X SOCKET X SOCKET, SCH-80, CPVC, OFF-WHITE, 25 MM"/>
    <n v="54408"/>
    <x v="40"/>
    <d v="2024-02-19T00:00:00"/>
    <s v="CLOSE"/>
    <n v="2"/>
    <s v="EA"/>
    <n v="5"/>
    <n v="7.83"/>
    <n v="39.15"/>
    <s v="21336"/>
    <s v="CLOSE"/>
    <d v="2024-02-22T00:00:00"/>
    <s v=""/>
    <s v="KW1-15077"/>
    <s v="13"/>
    <d v="2024-02-22T00:00:00"/>
    <s v="APPR"/>
    <d v="2024-02-22T00:00:00"/>
    <s v="Santhumayor, Santhosh - Vectrus - No Export"/>
    <x v="7"/>
    <d v="2024-03-31T00:00:00"/>
    <x v="0"/>
    <d v="2024-02-24T00:00:00"/>
    <s v="5.00"/>
    <m/>
    <x v="1"/>
    <x v="1"/>
    <x v="1"/>
    <x v="1"/>
    <x v="1"/>
  </r>
  <r>
    <n v="70"/>
    <x v="32"/>
    <n v="30"/>
    <x v="57"/>
    <s v="Install Sink for Food Inspector T5019"/>
    <n v="9653102"/>
    <s v="4410-60-V00-0003"/>
    <s v="HEATER, WATER, ELECTRIC, 8 BAR, 220-240V, 2000W, 50 LITERS"/>
    <n v="54404"/>
    <x v="40"/>
    <d v="2024-02-19T00:00:00"/>
    <s v="CLOSE"/>
    <n v="4"/>
    <s v="EA"/>
    <n v="1"/>
    <n v="304.7"/>
    <n v="304.7"/>
    <s v="21716"/>
    <s v="CLOSE"/>
    <d v="2024-02-29T00:00:00"/>
    <s v=""/>
    <s v="KW1-15280"/>
    <s v="1"/>
    <d v="2024-02-29T00:00:00"/>
    <s v="APPR"/>
    <d v="2024-02-29T00:00:00"/>
    <s v="Santhumayor, Santhosh - Vectrus - No Export"/>
    <x v="5"/>
    <d v="2024-03-10T00:00:00"/>
    <x v="0"/>
    <d v="2024-03-04T00:00:00"/>
    <s v="1.00"/>
    <m/>
    <x v="1"/>
    <x v="1"/>
    <x v="1"/>
    <x v="1"/>
    <x v="1"/>
  </r>
  <r>
    <n v="70"/>
    <x v="32"/>
    <n v="30"/>
    <x v="57"/>
    <s v="Install Sink for Food Inspector T5019"/>
    <n v="9653102"/>
    <s v="4510-60-V00-0028"/>
    <s v="COWL, VENTILATION, UPVC, GRAY, 50MM"/>
    <n v="54411"/>
    <x v="40"/>
    <d v="2024-02-19T00:00:00"/>
    <s v="CLOSE"/>
    <n v="14"/>
    <s v="EA"/>
    <n v="1"/>
    <n v="16.2"/>
    <n v="16.2"/>
    <s v=""/>
    <s v=""/>
    <s v=""/>
    <s v=""/>
    <s v="KW1-15107"/>
    <s v="13"/>
    <d v="2024-02-22T00:00:00"/>
    <s v="APPR"/>
    <d v="2024-02-22T00:00:00"/>
    <s v="Narayana Kutty Pillai, Nisha - No Export"/>
    <x v="4"/>
    <d v="2024-02-29T00:00:00"/>
    <x v="0"/>
    <d v="2024-02-24T00:00:00"/>
    <s v="1.00"/>
    <m/>
    <x v="1"/>
    <x v="1"/>
    <x v="1"/>
    <x v="1"/>
    <x v="1"/>
  </r>
  <r>
    <n v="70"/>
    <x v="32"/>
    <n v="30"/>
    <x v="57"/>
    <s v="Install Sink for Food Inspector T5019"/>
    <n v="9653102"/>
    <s v="4730-60-V00-0819"/>
    <s v="COUPLING, WASTE, SINK, PLASTIC, 1-1/2 INCHES"/>
    <n v="54407"/>
    <x v="40"/>
    <d v="2024-02-19T00:00:00"/>
    <s v="CLOSE"/>
    <n v="1"/>
    <s v="EA"/>
    <n v="6"/>
    <n v="17.32"/>
    <n v="103.92"/>
    <s v="21337"/>
    <s v="CLOSE"/>
    <d v="2024-02-22T00:00:00"/>
    <s v=""/>
    <s v="KW1-15079"/>
    <s v="12"/>
    <d v="2024-02-22T00:00:00"/>
    <s v="APPR"/>
    <d v="2024-02-22T00:00:00"/>
    <s v="Santhumayor, Santhosh - Vectrus - No Export"/>
    <x v="4"/>
    <d v="2024-04-04T00:00:00"/>
    <x v="0"/>
    <d v="2024-02-24T00:00:00"/>
    <s v="6.00"/>
    <m/>
    <x v="1"/>
    <x v="1"/>
    <x v="1"/>
    <x v="1"/>
    <x v="1"/>
  </r>
  <r>
    <n v="70"/>
    <x v="32"/>
    <n v="30"/>
    <x v="57"/>
    <s v="Install Sink for Food Inspector T5019"/>
    <n v="9653102"/>
    <s v="4710-60-V00-0164"/>
    <s v="PIPE, PLASTIC, PVC, GRAY, 1-1/2 INCHES X 6 METERS"/>
    <n v="54409"/>
    <x v="40"/>
    <d v="2024-02-19T00:00:00"/>
    <s v="CLOSE"/>
    <n v="2"/>
    <s v="EA"/>
    <n v="2"/>
    <n v="42.46"/>
    <n v="84.92"/>
    <s v="21334"/>
    <s v="CLOSE"/>
    <d v="2024-03-04T00:00:00"/>
    <d v="2024-02-24T00:00:00"/>
    <s v="KW1-15278"/>
    <s v="19"/>
    <d v="2024-02-29T00:00:00"/>
    <s v="APPR"/>
    <d v="2024-02-29T00:00:00"/>
    <s v="Santhumayor, Santhosh - Vectrus - No Export"/>
    <x v="5"/>
    <d v="2024-03-10T00:00:00"/>
    <x v="0"/>
    <d v="2024-03-05T00:00:00"/>
    <s v="2.00"/>
    <m/>
    <x v="1"/>
    <x v="1"/>
    <x v="1"/>
    <x v="1"/>
    <x v="1"/>
  </r>
  <r>
    <n v="70"/>
    <x v="32"/>
    <n v="30"/>
    <x v="57"/>
    <s v="Install Sink for Food Inspector T5019"/>
    <n v="9653102"/>
    <s v="4510-60-V00-0040"/>
    <s v="FAUCET, SINGLE, SWIVEL TUBULAR, WALL MOUNTED, CHROME, 1/2 INCH"/>
    <n v="54410"/>
    <x v="40"/>
    <d v="2024-02-19T00:00:00"/>
    <s v="CLOSE"/>
    <n v="2"/>
    <s v="EA"/>
    <n v="1"/>
    <n v="231.7"/>
    <n v="231.7"/>
    <s v="21336"/>
    <s v="CLOSE"/>
    <d v="2024-02-22T00:00:00"/>
    <s v=""/>
    <s v="KW1-15077"/>
    <s v="11"/>
    <d v="2024-02-22T00:00:00"/>
    <s v="APPR"/>
    <d v="2024-02-22T00:00:00"/>
    <s v="Santhumayor, Santhosh - Vectrus - No Export"/>
    <x v="7"/>
    <d v="2024-03-31T00:00:00"/>
    <x v="0"/>
    <d v="2024-02-24T00:00:00"/>
    <s v="1.00"/>
    <m/>
    <x v="1"/>
    <x v="1"/>
    <x v="1"/>
    <x v="1"/>
    <x v="1"/>
  </r>
  <r>
    <n v="70"/>
    <x v="32"/>
    <n v="30"/>
    <x v="57"/>
    <s v="Install Sink for Food Inspector T5019"/>
    <n v="9653102"/>
    <s v="4730-60-V00-0754"/>
    <s v="ADAPTER, PRESSURE FITTINGS, MALE, CPVC, STANDARD, SOCKET X MIPT, PN16, OFF-WHITE, 25 MM"/>
    <n v="54411"/>
    <x v="40"/>
    <d v="2024-02-19T00:00:00"/>
    <s v="CLOSE"/>
    <n v="13"/>
    <s v="EA"/>
    <n v="4"/>
    <n v="3.2"/>
    <n v="12.8"/>
    <s v=""/>
    <s v=""/>
    <s v=""/>
    <s v=""/>
    <s v="KW1-15107"/>
    <s v="12"/>
    <d v="2024-02-22T00:00:00"/>
    <s v="APPR"/>
    <d v="2024-02-22T00:00:00"/>
    <s v="Narayana Kutty Pillai, Nisha - No Export"/>
    <x v="4"/>
    <d v="2024-02-29T00:00:00"/>
    <x v="0"/>
    <d v="2024-02-24T00:00:00"/>
    <s v="4.00"/>
    <m/>
    <x v="1"/>
    <x v="1"/>
    <x v="1"/>
    <x v="1"/>
    <x v="1"/>
  </r>
  <r>
    <n v="70"/>
    <x v="32"/>
    <n v="30"/>
    <x v="57"/>
    <s v="Install Sink for Food Inspector T5019"/>
    <n v="9653102"/>
    <s v="4730-60-V00-0850"/>
    <s v="ELBOW, CPVC, SOCKET X SOCKET, SCH 40, OFF-WHITE, 25 MM"/>
    <n v="54411"/>
    <x v="40"/>
    <d v="2024-02-19T00:00:00"/>
    <s v="CLOSE"/>
    <n v="12"/>
    <s v="EA"/>
    <n v="14"/>
    <n v="3.6"/>
    <n v="50.4"/>
    <s v=""/>
    <s v=""/>
    <s v=""/>
    <s v=""/>
    <s v="KW1-15107"/>
    <s v="11"/>
    <d v="2024-02-22T00:00:00"/>
    <s v="APPR"/>
    <d v="2024-02-22T00:00:00"/>
    <s v="Narayana Kutty Pillai, Nisha - No Export"/>
    <x v="4"/>
    <d v="2024-02-29T00:00:00"/>
    <x v="0"/>
    <d v="2024-02-24T00:00:00"/>
    <s v="14.00"/>
    <m/>
    <x v="1"/>
    <x v="1"/>
    <x v="1"/>
    <x v="1"/>
    <x v="1"/>
  </r>
  <r>
    <n v="70"/>
    <x v="32"/>
    <n v="30"/>
    <x v="57"/>
    <s v="Install Sink for Food Inspector T5019"/>
    <n v="9653102"/>
    <s v="4720-60-V00-0266"/>
    <s v="HOSE, METALLIC, FLEXIBLE, DOUBLE NUT, STAINLESS STEEL BRAIDED, 1/2 INCH X 1-1/2 FEET"/>
    <m/>
    <x v="40"/>
    <s v=""/>
    <s v=""/>
    <s v=""/>
    <s v="EA"/>
    <n v="4"/>
    <s v=""/>
    <s v=""/>
    <s v=""/>
    <s v=""/>
    <s v=""/>
    <s v=""/>
    <s v=""/>
    <s v=""/>
    <s v=""/>
    <s v=""/>
    <s v=""/>
    <s v=""/>
    <x v="2"/>
    <s v=""/>
    <x v="1"/>
    <s v=""/>
    <s v=""/>
    <m/>
    <x v="1"/>
    <x v="1"/>
    <x v="1"/>
    <x v="1"/>
    <x v="1"/>
  </r>
  <r>
    <n v="70"/>
    <x v="32"/>
    <n v="30"/>
    <x v="57"/>
    <s v="Install Sink for Food Inspector T5019"/>
    <n v="9653102"/>
    <s v="9150-60-V00-0050"/>
    <s v="LUBRICANT, PIPE JOINT, 32 FL OUNCES"/>
    <n v="54411"/>
    <x v="40"/>
    <d v="2024-02-19T00:00:00"/>
    <s v="CLOSE"/>
    <n v="11"/>
    <s v="EA"/>
    <n v="1"/>
    <n v="43.6"/>
    <n v="43.6"/>
    <s v=""/>
    <s v=""/>
    <s v=""/>
    <s v=""/>
    <s v="KW1-15107"/>
    <s v="10"/>
    <d v="2024-02-22T00:00:00"/>
    <s v="APPR"/>
    <d v="2024-02-22T00:00:00"/>
    <s v="Narayana Kutty Pillai, Nisha - No Export"/>
    <x v="4"/>
    <d v="2024-02-29T00:00:00"/>
    <x v="0"/>
    <d v="2024-02-24T00:00:00"/>
    <s v="1.00"/>
    <m/>
    <x v="1"/>
    <x v="1"/>
    <x v="1"/>
    <x v="1"/>
    <x v="1"/>
  </r>
  <r>
    <n v="70"/>
    <x v="32"/>
    <n v="30"/>
    <x v="57"/>
    <s v="Install Sink for Food Inspector T5019"/>
    <n v="9653102"/>
    <s v="8040-60-V00-0040"/>
    <s v="CEMENT, HEAVY BODIED, CPVC, ORANGE, 16 OZ"/>
    <n v="54412"/>
    <x v="40"/>
    <d v="2024-02-19T00:00:00"/>
    <s v="CLOSE"/>
    <n v="1"/>
    <s v="CN"/>
    <n v="1"/>
    <n v="18.2"/>
    <n v="18.2"/>
    <s v="21312"/>
    <s v="CLOSE"/>
    <d v="2024-02-21T00:00:00"/>
    <d v="2024-02-21T00:00:00"/>
    <s v="KW1-15049"/>
    <s v="1"/>
    <d v="2024-02-21T00:00:00"/>
    <s v="APPR"/>
    <d v="2024-02-21T00:00:00"/>
    <s v="Visakh, Ajith - No Export"/>
    <x v="0"/>
    <d v="2024-03-05T00:00:00"/>
    <x v="0"/>
    <d v="2024-02-24T00:00:00"/>
    <s v="1.00"/>
    <m/>
    <x v="1"/>
    <x v="1"/>
    <x v="1"/>
    <x v="1"/>
    <x v="1"/>
  </r>
  <r>
    <n v="70"/>
    <x v="32"/>
    <n v="30"/>
    <x v="57"/>
    <s v="Install Sink for Food Inspector T5019"/>
    <n v="9653102"/>
    <s v="8040-01-307-0504"/>
    <s v="ADHESIVE, CEMENT, PVC, MEDIUM BODIED, CLEAR, 16 OZ"/>
    <n v="54414"/>
    <x v="40"/>
    <d v="2024-02-19T00:00:00"/>
    <s v="CLOSE"/>
    <n v="4"/>
    <s v="CN"/>
    <n v="1"/>
    <n v="36.619999999999997"/>
    <n v="36.619999999999997"/>
    <s v="21334"/>
    <s v="CLOSE"/>
    <d v="2024-03-04T00:00:00"/>
    <d v="2024-02-24T00:00:00"/>
    <s v="KW1-15278"/>
    <s v="8"/>
    <d v="2024-02-29T00:00:00"/>
    <s v="APPR"/>
    <d v="2024-02-29T00:00:00"/>
    <s v="Santhumayor, Santhosh - Vectrus - No Export"/>
    <x v="5"/>
    <d v="2024-04-11T00:00:00"/>
    <x v="0"/>
    <d v="2024-03-05T00:00:00"/>
    <s v="1.00"/>
    <m/>
    <x v="1"/>
    <x v="1"/>
    <x v="1"/>
    <x v="1"/>
    <x v="1"/>
  </r>
  <r>
    <n v="70"/>
    <x v="32"/>
    <n v="50"/>
    <x v="57"/>
    <s v="Install Sink for Food Inspector T5019"/>
    <n v="9653102"/>
    <s v="4730-05-V01-0706"/>
    <s v="ELBOW, PIPE, 90 DEGREE, UPVC, SOCKET, 50MM"/>
    <n v="54452"/>
    <x v="40"/>
    <d v="2024-02-19T00:00:00"/>
    <s v="CLOSE"/>
    <n v="1"/>
    <s v="EA"/>
    <n v="4"/>
    <n v="1.3"/>
    <n v="5.2"/>
    <s v="21334"/>
    <s v="CLOSE"/>
    <d v="2024-03-04T00:00:00"/>
    <d v="2024-02-24T00:00:00"/>
    <s v="KW1-15278"/>
    <s v="11"/>
    <d v="2024-02-29T00:00:00"/>
    <s v="APPR"/>
    <d v="2024-02-29T00:00:00"/>
    <s v="Santhumayor, Santhosh - Vectrus - No Export"/>
    <x v="5"/>
    <d v="2024-03-10T00:00:00"/>
    <x v="0"/>
    <d v="2024-03-05T00:00:00"/>
    <s v="4.00"/>
    <m/>
    <x v="1"/>
    <x v="1"/>
    <x v="1"/>
    <x v="1"/>
    <x v="1"/>
  </r>
  <r>
    <n v="70"/>
    <x v="32"/>
    <n v="30"/>
    <x v="57"/>
    <s v="Install Sink for Food Inspector T5019"/>
    <n v="9653102"/>
    <s v="4730-60-V00-0871"/>
    <s v="ELBOW, PVC, 45 DEGREE, SCH-40, GRAY, 1-1/2 INCH"/>
    <n v="54411"/>
    <x v="40"/>
    <d v="2024-02-19T00:00:00"/>
    <s v="CLOSE"/>
    <n v="10"/>
    <s v="EA"/>
    <n v="3"/>
    <n v="9.81"/>
    <n v="29.43"/>
    <s v=""/>
    <s v=""/>
    <s v=""/>
    <s v=""/>
    <s v="KW1-15107"/>
    <s v="9"/>
    <d v="2024-02-22T00:00:00"/>
    <s v="APPR"/>
    <d v="2024-02-22T00:00:00"/>
    <s v="Narayana Kutty Pillai, Nisha - No Export"/>
    <x v="4"/>
    <d v="2024-02-29T00:00:00"/>
    <x v="0"/>
    <d v="2024-02-24T00:00:00"/>
    <s v="3.00"/>
    <m/>
    <x v="1"/>
    <x v="1"/>
    <x v="1"/>
    <x v="1"/>
    <x v="1"/>
  </r>
  <r>
    <n v="70"/>
    <x v="32"/>
    <n v="30"/>
    <x v="57"/>
    <s v="Install Sink for Food Inspector T5019"/>
    <n v="9653102"/>
    <s v="4730-60-V00-0829"/>
    <s v="COUPLING, UPVC, SCH-40, GRAY, 50 MM"/>
    <n v="54411"/>
    <x v="40"/>
    <d v="2024-02-19T00:00:00"/>
    <s v="CLOSE"/>
    <n v="9"/>
    <s v="EA"/>
    <n v="4"/>
    <n v="9.5"/>
    <n v="38"/>
    <s v=""/>
    <s v=""/>
    <s v=""/>
    <s v=""/>
    <s v="KW1-15107"/>
    <s v="8"/>
    <d v="2024-02-22T00:00:00"/>
    <s v="APPR"/>
    <d v="2024-02-22T00:00:00"/>
    <s v="Narayana Kutty Pillai, Nisha - No Export"/>
    <x v="4"/>
    <d v="2024-02-29T00:00:00"/>
    <x v="0"/>
    <d v="2024-02-24T00:00:00"/>
    <s v="4.00"/>
    <m/>
    <x v="1"/>
    <x v="1"/>
    <x v="1"/>
    <x v="1"/>
    <x v="1"/>
  </r>
  <r>
    <n v="70"/>
    <x v="32"/>
    <n v="30"/>
    <x v="57"/>
    <s v="Install Sink for Food Inspector T5019"/>
    <n v="9653102"/>
    <s v="7105-60-V00-0019"/>
    <s v="MIRROR, GLASS, ROUND, WALL MOUNTED, WHITE, 50 CM"/>
    <n v="54405"/>
    <x v="40"/>
    <d v="2024-02-19T00:00:00"/>
    <s v="CLOSE"/>
    <n v="2"/>
    <s v="EA"/>
    <n v="1"/>
    <n v="19.649999999999999"/>
    <n v="19.649999999999999"/>
    <s v="21334"/>
    <s v="CLOSE"/>
    <d v="2024-03-04T00:00:00"/>
    <d v="2024-02-24T00:00:00"/>
    <s v="KW1-15278"/>
    <s v="22"/>
    <d v="2024-02-29T00:00:00"/>
    <s v="APPR"/>
    <d v="2024-02-29T00:00:00"/>
    <s v="Santhumayor, Santhosh - Vectrus - No Export"/>
    <x v="5"/>
    <d v="2024-03-10T00:00:00"/>
    <x v="0"/>
    <d v="2024-03-05T00:00:00"/>
    <s v="1.00"/>
    <m/>
    <x v="1"/>
    <x v="1"/>
    <x v="1"/>
    <x v="1"/>
    <x v="1"/>
  </r>
  <r>
    <n v="70"/>
    <x v="32"/>
    <n v="30"/>
    <x v="57"/>
    <s v="Install Sink for Food Inspector T5019"/>
    <n v="9653102"/>
    <s v="4710-60-V00-0108"/>
    <s v="PIPE, PLASTIC, SCH-80, CPVC, OFF-WHITE, 3/4 INCH"/>
    <n v="54411"/>
    <x v="40"/>
    <d v="2024-02-19T00:00:00"/>
    <s v="CLOSE"/>
    <n v="8"/>
    <s v="EA"/>
    <n v="10"/>
    <n v="18.600000000000001"/>
    <n v="186"/>
    <s v=""/>
    <s v=""/>
    <s v=""/>
    <s v=""/>
    <s v="KW1-15107"/>
    <s v="7"/>
    <d v="2024-02-22T00:00:00"/>
    <s v="APPR"/>
    <d v="2024-02-22T00:00:00"/>
    <s v="Narayana Kutty Pillai, Nisha - No Export"/>
    <x v="4"/>
    <d v="2024-02-29T00:00:00"/>
    <x v="0"/>
    <d v="2024-02-24T00:00:00"/>
    <s v="10.00"/>
    <m/>
    <x v="1"/>
    <x v="1"/>
    <x v="1"/>
    <x v="1"/>
    <x v="1"/>
  </r>
  <r>
    <n v="70"/>
    <x v="32"/>
    <n v="30"/>
    <x v="57"/>
    <s v="Install Sink for Food Inspector T5019"/>
    <n v="9653102"/>
    <s v="4730-60-V00-0810"/>
    <s v="CLAMP, PIPE, CPVC, BEIGE, 25 MM"/>
    <n v="54411"/>
    <x v="40"/>
    <d v="2024-02-19T00:00:00"/>
    <s v="CLOSE"/>
    <n v="7"/>
    <s v="EA"/>
    <n v="20"/>
    <n v="0.9"/>
    <n v="18"/>
    <s v=""/>
    <s v=""/>
    <s v=""/>
    <s v=""/>
    <s v="KW1-15107"/>
    <s v="6"/>
    <d v="2024-02-22T00:00:00"/>
    <s v="APPR"/>
    <d v="2024-02-22T00:00:00"/>
    <s v="Narayana Kutty Pillai, Nisha - No Export"/>
    <x v="4"/>
    <d v="2024-02-29T00:00:00"/>
    <x v="0"/>
    <d v="2024-02-24T00:00:00"/>
    <s v="20.00"/>
    <m/>
    <x v="1"/>
    <x v="1"/>
    <x v="1"/>
    <x v="1"/>
    <x v="1"/>
  </r>
  <r>
    <n v="70"/>
    <x v="32"/>
    <n v="30"/>
    <x v="57"/>
    <s v="Install Sink for Food Inspector T5019"/>
    <n v="9653102"/>
    <s v="4720-60-V00-0266"/>
    <s v="HOSE, METALLIC, FLEXIBLE, DOUBLE NUT, STAINLESS STEEL BRAIDED, 1/2 INCH X 1-1/2 FEET"/>
    <m/>
    <x v="40"/>
    <s v=""/>
    <s v=""/>
    <s v=""/>
    <s v="EA"/>
    <n v="4"/>
    <s v=""/>
    <s v=""/>
    <s v=""/>
    <s v=""/>
    <s v=""/>
    <s v=""/>
    <s v=""/>
    <s v=""/>
    <s v=""/>
    <s v=""/>
    <s v=""/>
    <s v=""/>
    <x v="2"/>
    <s v=""/>
    <x v="1"/>
    <s v=""/>
    <s v=""/>
    <m/>
    <x v="1"/>
    <x v="1"/>
    <x v="1"/>
    <x v="1"/>
    <x v="1"/>
  </r>
  <r>
    <n v="70"/>
    <x v="32"/>
    <n v="30"/>
    <x v="57"/>
    <s v="Install Sink for Food Inspector T5019"/>
    <n v="9653102"/>
    <s v="4730-60-V00-0863"/>
    <s v="ELBOW, PRESSURE FITTINGS, CPVC, BRASS, REDUCTION, 90 °, SOCKET X FIPT, SCH- 40, OFF-WHITE, 25 x 20 MM"/>
    <n v="54411"/>
    <x v="40"/>
    <d v="2024-02-19T00:00:00"/>
    <s v="CLOSE"/>
    <n v="6"/>
    <s v="EA"/>
    <n v="4"/>
    <n v="14.8"/>
    <n v="59.2"/>
    <s v=""/>
    <s v=""/>
    <s v=""/>
    <s v=""/>
    <s v="KW1-15107"/>
    <s v="5"/>
    <d v="2024-02-22T00:00:00"/>
    <s v="APPR"/>
    <d v="2024-02-22T00:00:00"/>
    <s v="Narayana Kutty Pillai, Nisha - No Export"/>
    <x v="4"/>
    <d v="2024-02-29T00:00:00"/>
    <x v="0"/>
    <d v="2024-02-24T00:00:00"/>
    <s v="4.00"/>
    <m/>
    <x v="1"/>
    <x v="1"/>
    <x v="1"/>
    <x v="1"/>
    <x v="1"/>
  </r>
  <r>
    <n v="70"/>
    <x v="32"/>
    <n v="30"/>
    <x v="57"/>
    <s v="Install Sink for Food Inspector T5019"/>
    <n v="9653102"/>
    <s v="4730-60-V00-0763"/>
    <s v="ADAPTER, PRESSURE FITTINGS, FEMALE, CPVC, REDUCTION, SOCKET X FIPT, SCH- 40, OFF-WHITE, 3/4 X 1/2 INCH"/>
    <n v="54411"/>
    <x v="40"/>
    <d v="2024-02-19T00:00:00"/>
    <s v="CLOSE"/>
    <n v="5"/>
    <s v="EA"/>
    <n v="4"/>
    <n v="24.2"/>
    <n v="96.8"/>
    <s v=""/>
    <s v=""/>
    <s v=""/>
    <s v=""/>
    <s v="KW1-15107"/>
    <s v="4"/>
    <d v="2024-02-22T00:00:00"/>
    <s v="APPR"/>
    <d v="2024-02-22T00:00:00"/>
    <s v="Narayana Kutty Pillai, Nisha - No Export"/>
    <x v="4"/>
    <d v="2024-02-29T00:00:00"/>
    <x v="0"/>
    <d v="2024-02-24T00:00:00"/>
    <s v="4.00"/>
    <m/>
    <x v="1"/>
    <x v="1"/>
    <x v="1"/>
    <x v="1"/>
    <x v="1"/>
  </r>
  <r>
    <n v="70"/>
    <x v="32"/>
    <n v="30"/>
    <x v="57"/>
    <s v="Install Sink for Food Inspector T5019"/>
    <n v="9653102"/>
    <s v="4730-60-V00-0834"/>
    <s v="COUPLING, CPVC, SCH-40, TAN, 25 MM"/>
    <n v="54411"/>
    <x v="40"/>
    <d v="2024-02-19T00:00:00"/>
    <s v="CLOSE"/>
    <n v="4"/>
    <s v="EA"/>
    <n v="6"/>
    <n v="5"/>
    <n v="30"/>
    <s v=""/>
    <s v=""/>
    <s v=""/>
    <s v=""/>
    <s v="KW1-15107"/>
    <s v="3"/>
    <d v="2024-02-22T00:00:00"/>
    <s v="APPR"/>
    <d v="2024-02-22T00:00:00"/>
    <s v="Narayana Kutty Pillai, Nisha - No Export"/>
    <x v="4"/>
    <d v="2024-02-29T00:00:00"/>
    <x v="0"/>
    <d v="2024-02-24T00:00:00"/>
    <s v="6.00"/>
    <m/>
    <x v="1"/>
    <x v="1"/>
    <x v="1"/>
    <x v="1"/>
    <x v="1"/>
  </r>
  <r>
    <n v="70"/>
    <x v="32"/>
    <n v="30"/>
    <x v="57"/>
    <s v="Install Sink for Food Inspector T5019"/>
    <n v="9653102"/>
    <s v="8030-09-V00-0010"/>
    <s v="TAPE, ANTISEIZING, (TEFLON), PTFE, WHITE, 43 FEET X 1/2 INCHES"/>
    <n v="54414"/>
    <x v="40"/>
    <d v="2024-02-19T00:00:00"/>
    <s v="CLOSE"/>
    <n v="3"/>
    <s v="EA"/>
    <n v="5"/>
    <n v="1.34"/>
    <n v="6.7"/>
    <s v="21334"/>
    <s v="CLOSE"/>
    <d v="2024-03-04T00:00:00"/>
    <d v="2024-02-24T00:00:00"/>
    <s v="KW1-15278"/>
    <s v="14"/>
    <d v="2024-02-29T00:00:00"/>
    <s v="APPR"/>
    <d v="2024-02-29T00:00:00"/>
    <s v="Santhumayor, Santhosh - Vectrus - No Export"/>
    <x v="5"/>
    <d v="2024-03-28T00:00:00"/>
    <x v="0"/>
    <d v="2024-03-05T00:00:00"/>
    <s v="5.00"/>
    <m/>
    <x v="1"/>
    <x v="1"/>
    <x v="1"/>
    <x v="1"/>
    <x v="1"/>
  </r>
  <r>
    <n v="70"/>
    <x v="32"/>
    <n v="30"/>
    <x v="57"/>
    <s v="Install Sink for Food Inspector T5019"/>
    <n v="9653102"/>
    <s v="5130-60-V00-0135"/>
    <s v="BLADE, HOLE SAW, BI-METAL, 3/4 INCH"/>
    <n v="54414"/>
    <x v="40"/>
    <d v="2024-02-19T00:00:00"/>
    <s v="CLOSE"/>
    <n v="2"/>
    <s v="EA"/>
    <n v="1"/>
    <n v="38.94"/>
    <n v="38.94"/>
    <s v="21334"/>
    <s v="CLOSE"/>
    <d v="2024-03-04T00:00:00"/>
    <d v="2024-02-24T00:00:00"/>
    <s v="KW1-15278"/>
    <s v="13"/>
    <d v="2024-02-29T00:00:00"/>
    <s v="APPR"/>
    <d v="2024-02-29T00:00:00"/>
    <s v="Santhumayor, Santhosh - Vectrus - No Export"/>
    <x v="5"/>
    <d v="2024-03-28T00:00:00"/>
    <x v="1"/>
    <s v=""/>
    <s v=""/>
    <m/>
    <x v="1"/>
    <x v="1"/>
    <x v="1"/>
    <x v="1"/>
    <x v="1"/>
  </r>
  <r>
    <n v="70"/>
    <x v="32"/>
    <n v="30"/>
    <x v="57"/>
    <s v="Install Sink for Food Inspector T5019"/>
    <n v="9653102"/>
    <s v="5130-60-V00-0139"/>
    <s v="BLADE, HOLE SAW, BI-METAL, 1 INCHES"/>
    <n v="54406"/>
    <x v="40"/>
    <d v="2024-02-19T00:00:00"/>
    <s v="CLOSE"/>
    <n v="1"/>
    <s v="EA"/>
    <n v="1"/>
    <n v="26.31"/>
    <n v="26.31"/>
    <s v="21337"/>
    <s v="CLOSE"/>
    <d v="2024-02-22T00:00:00"/>
    <s v=""/>
    <s v="KW1-15079"/>
    <s v="9"/>
    <d v="2024-02-22T00:00:00"/>
    <s v="APPR"/>
    <d v="2024-02-22T00:00:00"/>
    <s v="Santhumayor, Santhosh - Vectrus - No Export"/>
    <x v="4"/>
    <d v="2024-04-04T00:00:00"/>
    <x v="1"/>
    <s v=""/>
    <s v=""/>
    <m/>
    <x v="1"/>
    <x v="1"/>
    <x v="1"/>
    <x v="1"/>
    <x v="1"/>
  </r>
  <r>
    <n v="70"/>
    <x v="32"/>
    <n v="30"/>
    <x v="57"/>
    <s v="Install Sink for Food Inspector T5019"/>
    <n v="9653102"/>
    <s v="5306-60-V00-0073"/>
    <s v="BOLT, MACHINE, HEX HEAD, COARSE THREAD, STEEL, 1/2 X 5 INCHES"/>
    <n v="54404"/>
    <x v="40"/>
    <d v="2024-02-19T00:00:00"/>
    <s v="CLOSE"/>
    <n v="3"/>
    <s v="EA"/>
    <n v="10"/>
    <n v="3.16"/>
    <n v="31.6"/>
    <s v="21334"/>
    <s v="CLOSE"/>
    <d v="2024-03-04T00:00:00"/>
    <d v="2024-02-24T00:00:00"/>
    <s v="KW1-15278"/>
    <s v="20"/>
    <d v="2024-02-29T00:00:00"/>
    <s v="APPR"/>
    <d v="2024-02-29T00:00:00"/>
    <s v="Santhumayor, Santhosh - Vectrus - No Export"/>
    <x v="5"/>
    <d v="2024-03-10T00:00:00"/>
    <x v="0"/>
    <d v="2024-03-05T00:00:00"/>
    <s v="10.00"/>
    <m/>
    <x v="1"/>
    <x v="1"/>
    <x v="1"/>
    <x v="1"/>
    <x v="1"/>
  </r>
  <r>
    <n v="70"/>
    <x v="32"/>
    <n v="30"/>
    <x v="57"/>
    <s v="Install Sink for Food Inspector T5019"/>
    <n v="9653102"/>
    <s v="4730-01-241-8789"/>
    <s v="TRAP, DRAINAGE PIPE, SOCKET, PLASTIC, 1-1/2 INCHES"/>
    <n v="54413"/>
    <x v="40"/>
    <d v="2024-02-19T00:00:00"/>
    <s v="CLOSE"/>
    <n v="1"/>
    <s v="EA"/>
    <n v="2"/>
    <n v="58.5"/>
    <n v="117"/>
    <s v="21300"/>
    <s v="CLOSE"/>
    <d v="2024-02-20T00:00:00"/>
    <d v="2024-02-20T00:00:00"/>
    <s v="KW1-15027"/>
    <s v="1"/>
    <d v="2024-02-20T00:00:00"/>
    <s v="APPR"/>
    <d v="2024-02-20T00:00:00"/>
    <s v="Visakh, Ajith - No Export"/>
    <x v="4"/>
    <d v="2024-04-03T00:00:00"/>
    <x v="0"/>
    <d v="2024-02-24T00:00:00"/>
    <s v="2.00"/>
    <m/>
    <x v="1"/>
    <x v="1"/>
    <x v="1"/>
    <x v="1"/>
    <x v="1"/>
  </r>
  <r>
    <n v="70"/>
    <x v="32"/>
    <n v="30"/>
    <x v="57"/>
    <s v="Install Sink for Food Inspector T5019"/>
    <n v="9653102"/>
    <s v="4510-60-V00-0029"/>
    <s v="DRAIN, FLOOR, COVER, UPVC, BEIGE, 160/110MM"/>
    <n v="54411"/>
    <x v="40"/>
    <d v="2024-02-19T00:00:00"/>
    <s v="CLOSE"/>
    <n v="3"/>
    <s v="EA"/>
    <n v="1"/>
    <n v="11.19"/>
    <n v="11.19"/>
    <s v=""/>
    <s v=""/>
    <s v=""/>
    <s v=""/>
    <s v="KW1-15105"/>
    <s v="1"/>
    <d v="2024-02-22T00:00:00"/>
    <s v="APPR"/>
    <d v="2024-02-22T00:00:00"/>
    <s v="Narayana Kutty Pillai, Nisha - No Export"/>
    <x v="0"/>
    <d v="2024-02-29T00:00:00"/>
    <x v="0"/>
    <d v="2024-02-24T00:00:00"/>
    <s v="1.00"/>
    <m/>
    <x v="1"/>
    <x v="1"/>
    <x v="1"/>
    <x v="1"/>
    <x v="1"/>
  </r>
  <r>
    <n v="70"/>
    <x v="32"/>
    <n v="30"/>
    <x v="57"/>
    <s v="Install Sink for Food Inspector T5019"/>
    <n v="9653102"/>
    <s v="4730-60-V00-0734"/>
    <s v="WYE, TRUE, PIPE, BRANCH, UPVC, 45 DEG, 50 MM"/>
    <n v="54404"/>
    <x v="40"/>
    <d v="2024-02-19T00:00:00"/>
    <s v="CLOSE"/>
    <n v="1"/>
    <s v="EA"/>
    <n v="1"/>
    <n v="12.15"/>
    <n v="12.15"/>
    <s v="21334"/>
    <s v="CLOSE"/>
    <d v="2024-03-04T00:00:00"/>
    <d v="2024-02-24T00:00:00"/>
    <s v="KW1-15278"/>
    <s v="24"/>
    <d v="2024-02-29T00:00:00"/>
    <s v="APPR"/>
    <d v="2024-02-29T00:00:00"/>
    <s v="Santhumayor, Santhosh - Vectrus - No Export"/>
    <x v="5"/>
    <d v="2024-03-10T00:00:00"/>
    <x v="0"/>
    <d v="2024-03-05T00:00:00"/>
    <s v="1.00"/>
    <m/>
    <x v="1"/>
    <x v="1"/>
    <x v="1"/>
    <x v="1"/>
    <x v="1"/>
  </r>
  <r>
    <n v="70"/>
    <x v="32"/>
    <n v="30"/>
    <x v="57"/>
    <s v="Install Sink for Food Inspector T5019"/>
    <n v="9653102"/>
    <s v="4510-60-V00-0027"/>
    <s v="DRAIN, FLOOR, TRAP, MINI, 2 WAY, UPVC, GRAY, 4 X 2 INCHES"/>
    <n v="54410"/>
    <x v="40"/>
    <d v="2024-02-19T00:00:00"/>
    <s v="CLOSE"/>
    <n v="1"/>
    <s v="EA"/>
    <n v="1"/>
    <n v="23.2"/>
    <n v="23.2"/>
    <s v="21336"/>
    <s v="CLOSE"/>
    <d v="2024-02-22T00:00:00"/>
    <s v=""/>
    <s v="KW1-15077"/>
    <s v="10"/>
    <d v="2024-02-22T00:00:00"/>
    <s v="APPR"/>
    <d v="2024-02-22T00:00:00"/>
    <s v="Santhumayor, Santhosh - Vectrus - No Export"/>
    <x v="7"/>
    <d v="2024-03-31T00:00:00"/>
    <x v="0"/>
    <d v="2024-02-24T00:00:00"/>
    <s v="1.00"/>
    <m/>
    <x v="1"/>
    <x v="1"/>
    <x v="1"/>
    <x v="1"/>
    <x v="1"/>
  </r>
  <r>
    <n v="70"/>
    <x v="32"/>
    <n v="30"/>
    <x v="57"/>
    <s v="Install Sink for Food Inspector T5019"/>
    <n v="9653102"/>
    <s v="4240-60-V00-0150"/>
    <s v="TAPE, WARNING, UNDERGROUND, CAUTION BURIED WATER LINE BELOW, BLUE &amp; BLACK, 6 INCHES X 1000 FEET"/>
    <n v="54409"/>
    <x v="40"/>
    <d v="2024-02-19T00:00:00"/>
    <s v="CLOSE"/>
    <n v="1"/>
    <s v="RO"/>
    <n v="1"/>
    <n v="230.1"/>
    <n v="230.1"/>
    <s v="21334"/>
    <s v="CLOSE"/>
    <d v="2024-03-04T00:00:00"/>
    <d v="2024-02-24T00:00:00"/>
    <s v="KW1-15278"/>
    <s v="18"/>
    <d v="2024-02-29T00:00:00"/>
    <s v="APPR"/>
    <d v="2024-02-29T00:00:00"/>
    <s v="Santhumayor, Santhosh - Vectrus - No Export"/>
    <x v="5"/>
    <d v="2024-03-10T00:00:00"/>
    <x v="0"/>
    <d v="2024-03-14T00:00:00"/>
    <s v="1.00"/>
    <m/>
    <x v="1"/>
    <x v="1"/>
    <x v="1"/>
    <x v="1"/>
    <x v="1"/>
  </r>
  <r>
    <n v="70"/>
    <x v="32"/>
    <n v="30"/>
    <x v="57"/>
    <s v="Install Sink for Food Inspector T5019"/>
    <n v="9653102"/>
    <s v="9905-60-V00-0064"/>
    <s v="TAPE, BARRICADE, &quot;CAUTION BURIED SEWER LINE BELOW&quot;, GREEN, 3 INCHES"/>
    <n v="54414"/>
    <x v="40"/>
    <d v="2024-02-19T00:00:00"/>
    <s v="CLOSE"/>
    <n v="1"/>
    <s v="RO"/>
    <n v="1"/>
    <n v="254.1"/>
    <n v="254.1"/>
    <s v="21334"/>
    <s v="CLOSE"/>
    <d v="2024-03-04T00:00:00"/>
    <d v="2024-02-24T00:00:00"/>
    <s v="KW1-15278"/>
    <s v="12"/>
    <d v="2024-02-29T00:00:00"/>
    <s v="APPR"/>
    <d v="2024-02-29T00:00:00"/>
    <s v="Santhumayor, Santhosh - Vectrus - No Export"/>
    <x v="5"/>
    <d v="2024-04-11T00:00:00"/>
    <x v="0"/>
    <d v="2024-03-21T00:00:00"/>
    <s v="1.00"/>
    <m/>
    <x v="1"/>
    <x v="1"/>
    <x v="1"/>
    <x v="1"/>
    <x v="1"/>
  </r>
  <r>
    <n v="70"/>
    <x v="32"/>
    <n v="30"/>
    <x v="57"/>
    <s v="Install Sink for Food Inspector T5019"/>
    <n v="9653102"/>
    <s v="9905-01-282-2285"/>
    <s v="TAPE, FLAGGING (BARRICADE TAPE), CAUTION DO NOT ENTER, POLYETHYLENE, YELLOW, 3 INCH X 1000 FEET"/>
    <n v="54408"/>
    <x v="40"/>
    <d v="2024-02-19T00:00:00"/>
    <s v="CLOSE"/>
    <n v="1"/>
    <s v="RO"/>
    <n v="1"/>
    <n v="90.91"/>
    <n v="90.91"/>
    <s v="21337"/>
    <s v="CLOSE"/>
    <d v="2024-02-22T00:00:00"/>
    <s v=""/>
    <s v="KW1-15079"/>
    <s v="10"/>
    <d v="2024-02-22T00:00:00"/>
    <s v="APPR"/>
    <d v="2024-02-22T00:00:00"/>
    <s v="Santhumayor, Santhosh - Vectrus - No Export"/>
    <x v="4"/>
    <d v="2024-04-04T00:00:00"/>
    <x v="0"/>
    <d v="2024-02-24T00:00:00"/>
    <s v="1.00"/>
    <m/>
    <x v="1"/>
    <x v="1"/>
    <x v="1"/>
    <x v="1"/>
    <x v="1"/>
  </r>
  <r>
    <n v="70"/>
    <x v="32"/>
    <n v="30"/>
    <x v="57"/>
    <s v="Install Sink for Food Inspector T5019"/>
    <n v="9653102"/>
    <s v="5620-60-V00-0013"/>
    <s v="CONCRETE BLOCK, READYMADE, AAC, WHITE, 600 X 200 X 100 MM"/>
    <n v="54405"/>
    <x v="40"/>
    <d v="2024-02-19T00:00:00"/>
    <s v="CLOSE"/>
    <n v="1"/>
    <s v="EA"/>
    <n v="30"/>
    <n v="12.82"/>
    <n v="384.6"/>
    <s v="21334"/>
    <s v="CLOSE"/>
    <d v="2024-03-04T00:00:00"/>
    <d v="2024-02-24T00:00:00"/>
    <s v="KW1-15278"/>
    <s v="21"/>
    <d v="2024-02-29T00:00:00"/>
    <s v="APPR"/>
    <d v="2024-02-29T00:00:00"/>
    <s v="Santhumayor, Santhosh - Vectrus - No Export"/>
    <x v="5"/>
    <d v="2024-03-10T00:00:00"/>
    <x v="0"/>
    <d v="2024-03-05T00:00:00"/>
    <s v="30.00"/>
    <m/>
    <x v="1"/>
    <x v="1"/>
    <x v="1"/>
    <x v="1"/>
    <x v="1"/>
  </r>
  <r>
    <n v="70"/>
    <x v="32"/>
    <n v="30"/>
    <x v="57"/>
    <s v="Install Sink for Food Inspector T5019"/>
    <n v="9653102"/>
    <s v="4730-60-V00-0917"/>
    <s v="BUSHING, PIPE, REDUCER, SPIGOT X SOCKET, UPVC, GRAY, 2 X 1-1/2 INCHES"/>
    <n v="54411"/>
    <x v="40"/>
    <d v="2024-02-19T00:00:00"/>
    <s v="CLOSE"/>
    <n v="2"/>
    <s v="EA"/>
    <n v="1"/>
    <n v="4.5"/>
    <n v="4.5"/>
    <s v=""/>
    <s v=""/>
    <s v=""/>
    <s v=""/>
    <s v="KW1-15107"/>
    <s v="2"/>
    <d v="2024-02-22T00:00:00"/>
    <s v="APPR"/>
    <d v="2024-02-22T00:00:00"/>
    <s v="Narayana Kutty Pillai, Nisha - No Export"/>
    <x v="4"/>
    <d v="2024-02-29T00:00:00"/>
    <x v="0"/>
    <d v="2024-02-24T00:00:00"/>
    <s v="1.00"/>
    <m/>
    <x v="1"/>
    <x v="1"/>
    <x v="1"/>
    <x v="1"/>
    <x v="1"/>
  </r>
  <r>
    <n v="70"/>
    <x v="32"/>
    <n v="30"/>
    <x v="57"/>
    <s v="Install Sink for Food Inspector T5019"/>
    <n v="9653102"/>
    <s v="4730-60-V00-0106"/>
    <s v="PLUG, PIPE, PVC, ORANGE, 110MM"/>
    <n v="54411"/>
    <x v="40"/>
    <d v="2024-02-19T00:00:00"/>
    <s v="CLOSE"/>
    <n v="1"/>
    <s v="EA"/>
    <n v="1"/>
    <n v="13.1"/>
    <n v="13.1"/>
    <s v=""/>
    <s v=""/>
    <s v=""/>
    <s v=""/>
    <s v="KW1-15107"/>
    <s v="1"/>
    <d v="2024-02-22T00:00:00"/>
    <s v="APPR"/>
    <d v="2024-02-22T00:00:00"/>
    <s v="Narayana Kutty Pillai, Nisha - No Export"/>
    <x v="4"/>
    <d v="2024-02-29T00:00:00"/>
    <x v="0"/>
    <d v="2024-02-24T00:00:00"/>
    <s v="1.00"/>
    <m/>
    <x v="1"/>
    <x v="1"/>
    <x v="1"/>
    <x v="1"/>
    <x v="1"/>
  </r>
  <r>
    <n v="70"/>
    <x v="32"/>
    <n v="40"/>
    <x v="57"/>
    <s v="Install Sink for Food Inspector T5019"/>
    <n v="9653102"/>
    <s v="6145-60-V00-0163"/>
    <s v="CABLE, POWER, ELECTRICAL, WHITE, 3 CORE, 4 MM²"/>
    <n v="54421"/>
    <x v="40"/>
    <d v="2024-02-19T00:00:00"/>
    <s v="CLOSE"/>
    <n v="4"/>
    <s v="RO"/>
    <n v="1"/>
    <n v="249"/>
    <n v="249"/>
    <s v="21302"/>
    <s v="CLOSE"/>
    <d v="2024-02-20T00:00:00"/>
    <d v="2024-02-20T00:00:00"/>
    <s v="KW1-15034"/>
    <s v="8"/>
    <d v="2024-02-20T00:00:00"/>
    <s v="APPR"/>
    <d v="2024-02-20T00:00:00"/>
    <s v="Visakh, Ajith - No Export"/>
    <x v="0"/>
    <d v="2024-03-15T00:00:00"/>
    <x v="0"/>
    <d v="2024-02-24T00:00:00"/>
    <s v="1.00"/>
    <m/>
    <x v="1"/>
    <x v="1"/>
    <x v="1"/>
    <x v="1"/>
    <x v="1"/>
  </r>
  <r>
    <n v="70"/>
    <x v="32"/>
    <n v="40"/>
    <x v="57"/>
    <s v="Install Sink for Food Inspector T5019"/>
    <n v="9653102"/>
    <s v="5930-60-V00-0255"/>
    <s v="ISOLATOR, WALL MOUNT WEATHERPROOF, 3 POLE, 32A"/>
    <n v="54421"/>
    <x v="40"/>
    <d v="2024-02-19T00:00:00"/>
    <s v="CLOSE"/>
    <n v="3"/>
    <s v="EA"/>
    <n v="1"/>
    <n v="52"/>
    <n v="52"/>
    <s v="21302"/>
    <s v="CLOSE"/>
    <d v="2024-02-20T00:00:00"/>
    <d v="2024-02-20T00:00:00"/>
    <s v="KW1-15034"/>
    <s v="7"/>
    <d v="2024-02-20T00:00:00"/>
    <s v="APPR"/>
    <d v="2024-02-20T00:00:00"/>
    <s v="Visakh, Ajith - No Export"/>
    <x v="0"/>
    <d v="2024-03-15T00:00:00"/>
    <x v="0"/>
    <d v="2024-02-24T00:00:00"/>
    <s v="1.00"/>
    <m/>
    <x v="1"/>
    <x v="1"/>
    <x v="1"/>
    <x v="1"/>
    <x v="1"/>
  </r>
  <r>
    <n v="70"/>
    <x v="32"/>
    <n v="40"/>
    <x v="57"/>
    <s v="Install Sink for Food Inspector T5019"/>
    <n v="9653102"/>
    <s v="5930-60-V00-0254"/>
    <s v="SWITCH, DOUBLE POLE, METAL CLAD, 1 GANG, 32A"/>
    <n v="54421"/>
    <x v="40"/>
    <d v="2024-02-19T00:00:00"/>
    <s v="CLOSE"/>
    <n v="2"/>
    <s v="EA"/>
    <n v="1"/>
    <n v="70.38"/>
    <n v="70.38"/>
    <s v="21302"/>
    <s v="CLOSE"/>
    <d v="2024-02-20T00:00:00"/>
    <d v="2024-02-20T00:00:00"/>
    <s v="KW1-15034"/>
    <s v="6"/>
    <d v="2024-02-20T00:00:00"/>
    <s v="APPR"/>
    <d v="2024-02-20T00:00:00"/>
    <s v="Visakh, Ajith - No Export"/>
    <x v="0"/>
    <d v="2024-03-15T00:00:00"/>
    <x v="0"/>
    <d v="2024-02-24T00:00:00"/>
    <s v="1.00"/>
    <m/>
    <x v="1"/>
    <x v="1"/>
    <x v="1"/>
    <x v="1"/>
    <x v="1"/>
  </r>
  <r>
    <n v="70"/>
    <x v="32"/>
    <n v="40"/>
    <x v="57"/>
    <s v="Install Sink for Food Inspector T5019"/>
    <n v="9653102"/>
    <s v="5925-60-V00-0051"/>
    <s v="CIRCUIT BREAKER, MINIATURE, 1 POLE, 230/400V, 20A"/>
    <n v="54418"/>
    <x v="40"/>
    <d v="2024-02-19T00:00:00"/>
    <s v="CLOSE"/>
    <n v="1"/>
    <s v="EA"/>
    <n v="1"/>
    <n v="139.69"/>
    <n v="139.69"/>
    <s v="21341"/>
    <s v="CLOSE"/>
    <d v="2024-02-22T00:00:00"/>
    <s v=""/>
    <s v="KW1-15084"/>
    <s v="15"/>
    <d v="2024-02-22T00:00:00"/>
    <s v="APPR"/>
    <d v="2024-02-22T00:00:00"/>
    <s v="Santhumayor, Santhosh - Vectrus - No Export"/>
    <x v="0"/>
    <d v="2024-03-31T00:00:00"/>
    <x v="0"/>
    <d v="2024-03-20T00:00:00"/>
    <s v="1.00"/>
    <m/>
    <x v="1"/>
    <x v="1"/>
    <x v="1"/>
    <x v="1"/>
    <x v="1"/>
  </r>
  <r>
    <n v="70"/>
    <x v="32"/>
    <n v="40"/>
    <x v="57"/>
    <s v="Install Sink for Food Inspector T5019"/>
    <n v="9653102"/>
    <s v="5975-60-V00-0097"/>
    <s v="CONDUIT, METAL, RIGID, STEEL, ZINC, 3/4 INCH X 3 MTR"/>
    <n v="54416"/>
    <x v="40"/>
    <d v="2024-02-19T00:00:00"/>
    <s v="CLOSE"/>
    <n v="1"/>
    <s v="EA"/>
    <n v="6"/>
    <n v="22.2"/>
    <n v="133.19999999999999"/>
    <s v="21334"/>
    <s v="CLOSE"/>
    <d v="2024-03-04T00:00:00"/>
    <d v="2024-02-24T00:00:00"/>
    <s v="KW1-15278"/>
    <s v="10"/>
    <d v="2024-02-29T00:00:00"/>
    <s v="APPR"/>
    <d v="2024-02-29T00:00:00"/>
    <s v="Santhumayor, Santhosh - Vectrus - No Export"/>
    <x v="5"/>
    <d v="2024-03-10T00:00:00"/>
    <x v="0"/>
    <d v="2024-03-05T00:00:00"/>
    <s v="6.00"/>
    <m/>
    <x v="1"/>
    <x v="1"/>
    <x v="1"/>
    <x v="1"/>
    <x v="1"/>
  </r>
  <r>
    <n v="70"/>
    <x v="32"/>
    <n v="40"/>
    <x v="57"/>
    <s v="Install Sink for Food Inspector T5019"/>
    <n v="9653102"/>
    <s v="5975-60-V00-0009"/>
    <s v="BOX CONNECTOR, ELECTRICAL, LIQUID-TIGHT CONDUIT, ZINC, 3/4 INCH"/>
    <n v="54415"/>
    <x v="40"/>
    <d v="2024-02-19T00:00:00"/>
    <s v="CLOSE"/>
    <n v="4"/>
    <s v="EA"/>
    <n v="4"/>
    <n v="153.18"/>
    <n v="612.72"/>
    <s v="21341"/>
    <s v="CLOSE"/>
    <d v="2024-02-22T00:00:00"/>
    <s v=""/>
    <s v="KW1-15084"/>
    <s v="14"/>
    <d v="2024-02-22T00:00:00"/>
    <s v="APPR"/>
    <d v="2024-02-22T00:00:00"/>
    <s v="Santhumayor, Santhosh - Vectrus - No Export"/>
    <x v="0"/>
    <d v="2024-03-07T00:00:00"/>
    <x v="0"/>
    <d v="2024-02-24T00:00:00"/>
    <s v="4.00"/>
    <m/>
    <x v="1"/>
    <x v="1"/>
    <x v="1"/>
    <x v="1"/>
    <x v="1"/>
  </r>
  <r>
    <n v="70"/>
    <x v="32"/>
    <n v="40"/>
    <x v="57"/>
    <s v="Install Sink for Food Inspector T5019"/>
    <n v="9653102"/>
    <s v="5975-60-V00-0090"/>
    <s v="COUPLING, ELECTRICAL CONDUIT, COMPRESSION, ZINC DIE CAST, 3/4 INCH"/>
    <n v="54415"/>
    <x v="40"/>
    <d v="2024-02-19T00:00:00"/>
    <s v="CLOSE"/>
    <n v="3"/>
    <s v="EA"/>
    <n v="10"/>
    <n v="19.98"/>
    <n v="199.8"/>
    <s v="21334"/>
    <s v="CLOSE"/>
    <d v="2024-03-04T00:00:00"/>
    <d v="2024-02-24T00:00:00"/>
    <s v="KW1-15278"/>
    <s v="9"/>
    <d v="2024-02-29T00:00:00"/>
    <s v="APPR"/>
    <d v="2024-02-29T00:00:00"/>
    <s v="Santhumayor, Santhosh - Vectrus - No Export"/>
    <x v="5"/>
    <d v="2024-03-10T00:00:00"/>
    <x v="0"/>
    <d v="2024-03-05T00:00:00"/>
    <s v="10.00"/>
    <m/>
    <x v="1"/>
    <x v="1"/>
    <x v="1"/>
    <x v="1"/>
    <x v="1"/>
  </r>
  <r>
    <n v="70"/>
    <x v="32"/>
    <n v="40"/>
    <x v="57"/>
    <s v="Install Sink for Food Inspector T5019"/>
    <n v="9653102"/>
    <s v="5975-60-V00-0203"/>
    <s v="ELBOW, ELECTRICAL CONDUIT, ZINC PLATED, 3/4 INCH"/>
    <n v="54415"/>
    <x v="40"/>
    <d v="2024-02-19T00:00:00"/>
    <s v="CLOSE"/>
    <n v="2"/>
    <s v="EA"/>
    <n v="6"/>
    <n v="30.64"/>
    <n v="183.84"/>
    <s v="21341"/>
    <s v="CLOSE"/>
    <d v="2024-02-22T00:00:00"/>
    <s v=""/>
    <s v="KW1-15084"/>
    <s v="13"/>
    <d v="2024-02-22T00:00:00"/>
    <s v="APPR"/>
    <d v="2024-02-22T00:00:00"/>
    <s v="Santhumayor, Santhosh - Vectrus - No Export"/>
    <x v="0"/>
    <d v="2024-03-07T00:00:00"/>
    <x v="0"/>
    <d v="2024-02-24T00:00:00"/>
    <s v="6.00"/>
    <m/>
    <x v="1"/>
    <x v="1"/>
    <x v="1"/>
    <x v="1"/>
    <x v="1"/>
  </r>
  <r>
    <n v="70"/>
    <x v="32"/>
    <n v="40"/>
    <x v="57"/>
    <s v="Install Sink for Food Inspector T5019"/>
    <n v="9653102"/>
    <s v="5970-00-419-4291"/>
    <s v="TAPE, INSULATION, ELECTRICAL, BLACK, 3/4 X 1296 INCHES"/>
    <n v="54421"/>
    <x v="40"/>
    <d v="2024-02-19T00:00:00"/>
    <s v="CLOSE"/>
    <n v="1"/>
    <s v="RO"/>
    <n v="2"/>
    <n v="21.11"/>
    <n v="42.22"/>
    <s v="21302"/>
    <s v="CLOSE"/>
    <d v="2024-02-20T00:00:00"/>
    <d v="2024-02-20T00:00:00"/>
    <s v="KW1-15034"/>
    <s v="5"/>
    <d v="2024-02-20T00:00:00"/>
    <s v="APPR"/>
    <d v="2024-02-20T00:00:00"/>
    <s v="Visakh, Ajith - No Export"/>
    <x v="0"/>
    <d v="2024-03-15T00:00:00"/>
    <x v="0"/>
    <d v="2024-02-24T00:00:00"/>
    <s v="2.00"/>
    <m/>
    <x v="1"/>
    <x v="1"/>
    <x v="1"/>
    <x v="1"/>
    <x v="1"/>
  </r>
  <r>
    <n v="70"/>
    <x v="32"/>
    <n v="40"/>
    <x v="57"/>
    <s v="Install Sink for Food Inspector T5019"/>
    <n v="9653102"/>
    <s v="5970-01-013-9369"/>
    <s v="TAPE, INSULATION, ELECTRICAL, RED, 3/4 X 792 INCHES"/>
    <n v="54419"/>
    <x v="40"/>
    <d v="2024-02-19T00:00:00"/>
    <s v="CLOSE"/>
    <n v="3"/>
    <s v="RO"/>
    <n v="2"/>
    <n v="10.1"/>
    <n v="20.2"/>
    <s v="21302"/>
    <s v="CLOSE"/>
    <d v="2024-02-20T00:00:00"/>
    <d v="2024-02-20T00:00:00"/>
    <s v="KW1-15034"/>
    <s v="3"/>
    <d v="2024-02-20T00:00:00"/>
    <s v="APPR"/>
    <d v="2024-02-20T00:00:00"/>
    <s v="Visakh, Ajith - No Export"/>
    <x v="0"/>
    <d v="2024-03-15T00:00:00"/>
    <x v="0"/>
    <d v="2024-02-24T00:00:00"/>
    <s v="2.00"/>
    <m/>
    <x v="1"/>
    <x v="1"/>
    <x v="1"/>
    <x v="1"/>
    <x v="1"/>
  </r>
  <r>
    <n v="70"/>
    <x v="32"/>
    <n v="40"/>
    <x v="57"/>
    <s v="Install Sink for Food Inspector T5019"/>
    <n v="9653102"/>
    <s v="5970-60-V00-0032"/>
    <s v="TAPE, INSULATION, ELECTRICAL, YELLOW-GREEN, 19 MM X 20 METER"/>
    <n v="54419"/>
    <x v="40"/>
    <d v="2024-02-19T00:00:00"/>
    <s v="CLOSE"/>
    <n v="2"/>
    <s v="RO"/>
    <n v="3"/>
    <n v="16.829999999999998"/>
    <n v="50.49"/>
    <s v="21302"/>
    <s v="CLOSE"/>
    <d v="2024-02-20T00:00:00"/>
    <d v="2024-02-20T00:00:00"/>
    <s v="KW1-15034"/>
    <s v="2"/>
    <d v="2024-02-20T00:00:00"/>
    <s v="APPR"/>
    <d v="2024-02-20T00:00:00"/>
    <s v="Visakh, Ajith - No Export"/>
    <x v="0"/>
    <d v="2024-03-15T00:00:00"/>
    <x v="0"/>
    <d v="2024-02-24T00:00:00"/>
    <s v="3.00"/>
    <m/>
    <x v="1"/>
    <x v="1"/>
    <x v="1"/>
    <x v="1"/>
    <x v="1"/>
  </r>
  <r>
    <n v="70"/>
    <x v="32"/>
    <n v="40"/>
    <x v="57"/>
    <s v="Install Sink for Food Inspector T5019"/>
    <n v="9653102"/>
    <s v="5975-60-V00-0079"/>
    <s v="CLAMP, ELECTRICAL, CONDUIT, w/ BOLT, STEEL, 3/4 INCH"/>
    <n v="54415"/>
    <x v="40"/>
    <d v="2024-02-19T00:00:00"/>
    <s v="CLOSE"/>
    <n v="1"/>
    <s v="PG"/>
    <n v="1"/>
    <n v="115.38"/>
    <n v="115.38"/>
    <s v="21334"/>
    <s v="CLOSE"/>
    <d v="2024-03-04T00:00:00"/>
    <d v="2024-02-24T00:00:00"/>
    <s v="KW1-15278"/>
    <s v="17"/>
    <d v="2024-02-29T00:00:00"/>
    <s v="APPR"/>
    <d v="2024-02-29T00:00:00"/>
    <s v="Santhumayor, Santhosh - Vectrus - No Export"/>
    <x v="5"/>
    <d v="2024-03-10T00:00:00"/>
    <x v="0"/>
    <d v="2024-03-05T00:00:00"/>
    <s v="1.00"/>
    <m/>
    <x v="1"/>
    <x v="1"/>
    <x v="1"/>
    <x v="1"/>
    <x v="1"/>
  </r>
  <r>
    <n v="70"/>
    <x v="32"/>
    <n v="40"/>
    <x v="57"/>
    <s v="Install Sink for Food Inspector T5019"/>
    <n v="9653102"/>
    <s v="5975-60-V00-0379"/>
    <s v="CLAMP, ELECTRICAL, CONDUIT, 2 HOLE, GALVANIZED STEEL, 3/4 INCH"/>
    <n v="54419"/>
    <x v="40"/>
    <d v="2024-02-19T00:00:00"/>
    <s v="CLOSE"/>
    <n v="1"/>
    <s v="EA"/>
    <n v="10"/>
    <n v="2.5"/>
    <n v="25"/>
    <s v="21302"/>
    <s v="CLOSE"/>
    <d v="2024-02-20T00:00:00"/>
    <d v="2024-02-20T00:00:00"/>
    <s v="KW1-15034"/>
    <s v="1"/>
    <d v="2024-02-20T00:00:00"/>
    <s v="APPR"/>
    <d v="2024-02-20T00:00:00"/>
    <s v="Visakh, Ajith - No Export"/>
    <x v="0"/>
    <d v="2024-03-15T00:00:00"/>
    <x v="0"/>
    <d v="2024-02-24T00:00:00"/>
    <s v="10.00"/>
    <m/>
    <x v="1"/>
    <x v="1"/>
    <x v="1"/>
    <x v="1"/>
    <x v="1"/>
  </r>
  <r>
    <n v="70"/>
    <x v="32"/>
    <n v="40"/>
    <x v="57"/>
    <s v="Install Sink for Food Inspector T5019"/>
    <n v="9653102"/>
    <s v="5305-60-V00-0002"/>
    <s v="SCREW, SELF DRILLING, PHILIPS, MODIFIED TRUSS HEAD, #8 X 1-1/2 INCHES"/>
    <n v="54417"/>
    <x v="40"/>
    <d v="2024-02-19T00:00:00"/>
    <s v="CLOSE"/>
    <n v="1"/>
    <s v="BX"/>
    <n v="1"/>
    <n v="29.97"/>
    <n v="29.97"/>
    <s v="21300"/>
    <s v="CLOSE"/>
    <d v="2024-02-20T00:00:00"/>
    <d v="2024-02-20T00:00:00"/>
    <s v="KW1-15027"/>
    <s v="2"/>
    <d v="2024-02-20T00:00:00"/>
    <s v="APPR"/>
    <d v="2024-02-20T00:00:00"/>
    <s v="Visakh, Ajith - No Export"/>
    <x v="4"/>
    <d v="2024-03-05T00:00:00"/>
    <x v="0"/>
    <d v="2024-02-24T00:00:00"/>
    <s v="1.00"/>
    <m/>
    <x v="1"/>
    <x v="1"/>
    <x v="1"/>
    <x v="1"/>
    <x v="1"/>
  </r>
  <r>
    <n v="70"/>
    <x v="32"/>
    <n v="40"/>
    <x v="57"/>
    <s v="Install Sink for Food Inspector T5019"/>
    <n v="9653102"/>
    <s v="5305-60-V00-0182"/>
    <s v="SCREW, PHILLIPS, BUGLE HEAD, STEEL, BLACK PHOSPHATE, #8 X 1-1/4 INCHES"/>
    <n v="54420"/>
    <x v="40"/>
    <d v="2024-02-19T00:00:00"/>
    <s v="CLOSE"/>
    <n v="1"/>
    <s v="BX"/>
    <n v="1"/>
    <n v="29.2"/>
    <n v="29.2"/>
    <s v="21300"/>
    <s v="CLOSE"/>
    <d v="2024-02-20T00:00:00"/>
    <d v="2024-02-20T00:00:00"/>
    <s v="KW1-15027"/>
    <s v="3"/>
    <d v="2024-02-20T00:00:00"/>
    <s v="APPR"/>
    <d v="2024-02-20T00:00:00"/>
    <s v="Visakh, Ajith - No Export"/>
    <x v="4"/>
    <d v="2024-03-05T00:00:00"/>
    <x v="0"/>
    <d v="2024-02-24T00:00:00"/>
    <s v="1.00"/>
    <m/>
    <x v="1"/>
    <x v="1"/>
    <x v="1"/>
    <x v="1"/>
    <x v="1"/>
  </r>
  <r>
    <n v="70"/>
    <x v="32"/>
    <n v="40"/>
    <x v="57"/>
    <s v="Install Sink for Food Inspector T5019"/>
    <n v="9653102"/>
    <s v="4730-60-V00-1750"/>
    <s v="TRAP, DRAINAGE PIPE (P-TRAP), POLYPROPYLENE, WHITE, 1-1/2 INCHES"/>
    <n v="55707"/>
    <x v="1"/>
    <d v="2024-03-03T00:00:00"/>
    <s v="CLOSE"/>
    <n v="1"/>
    <s v="EA"/>
    <n v="5"/>
    <n v="11.38"/>
    <n v="56.9"/>
    <s v="22036"/>
    <s v="CLOSE"/>
    <d v="2024-03-08T00:00:00"/>
    <d v="2024-03-07T00:00:00"/>
    <s v="KW1-15489"/>
    <s v="7"/>
    <d v="2024-03-08T00:00:00"/>
    <s v="APPR"/>
    <d v="2024-03-08T00:00:00"/>
    <s v="Reghuraman, Karthik -Vectrus -GSD -No Export"/>
    <x v="1"/>
    <d v="2024-04-19T00:00:00"/>
    <x v="0"/>
    <d v="2024-03-12T00:00:00"/>
    <s v="5.00"/>
    <m/>
    <x v="1"/>
    <x v="1"/>
    <x v="1"/>
    <x v="1"/>
    <x v="1"/>
  </r>
  <r>
    <n v="71"/>
    <x v="30"/>
    <m/>
    <x v="58"/>
    <s v="Replace floor in female shower trailer 16A"/>
    <m/>
    <m/>
    <m/>
    <s v="PRINPRG"/>
    <x v="13"/>
    <s v=""/>
    <s v=""/>
    <s v=""/>
    <s v=""/>
    <s v=""/>
    <s v=""/>
    <s v=""/>
    <s v=""/>
    <s v=""/>
    <s v=""/>
    <s v=""/>
    <s v=""/>
    <s v=""/>
    <s v=""/>
    <s v=""/>
    <s v=""/>
    <s v=""/>
    <x v="2"/>
    <s v=""/>
    <x v="1"/>
    <s v=""/>
    <s v=""/>
    <s v="Project Cancelled "/>
    <x v="1"/>
    <x v="1"/>
    <x v="1"/>
    <x v="1"/>
    <x v="1"/>
  </r>
  <r>
    <n v="72"/>
    <x v="33"/>
    <n v="30"/>
    <x v="59"/>
    <s v=" Install Security Bars Z2 Trailer2028"/>
    <n v="9653621"/>
    <s v="5306-60-V00-0100"/>
    <s v="BOLT, CARRIAGE w/HEX NUT, STEEL, ZINC PLATED, 10M X 4-1/2 INCHES"/>
    <n v="54781"/>
    <x v="41"/>
    <d v="2024-02-24T00:00:00"/>
    <s v="CLOSE"/>
    <n v="1"/>
    <s v="EA"/>
    <n v="16"/>
    <n v="3.14"/>
    <n v="50.24"/>
    <s v="21739"/>
    <s v="CLOSE"/>
    <d v="2024-03-02T00:00:00"/>
    <d v="2024-03-02T00:00:00"/>
    <s v="KW1-15364"/>
    <s v="7"/>
    <d v="2024-03-02T00:00:00"/>
    <s v="APPR"/>
    <d v="2024-03-02T00:00:00"/>
    <s v="Santhumayor, Santhosh - Vectrus - No Export"/>
    <x v="1"/>
    <d v="2024-03-16T00:00:00"/>
    <x v="0"/>
    <d v="2024-03-05T00:00:00"/>
    <s v="16.00"/>
    <m/>
    <x v="1"/>
    <x v="1"/>
    <x v="1"/>
    <x v="1"/>
    <x v="1"/>
  </r>
  <r>
    <n v="72"/>
    <x v="33"/>
    <n v="30"/>
    <x v="59"/>
    <s v=" Install Security Bars Z2 Trailer2028"/>
    <n v="9653621"/>
    <s v="5133-60-V00-0072"/>
    <s v="DRILL, TWIST, (BIT), METAL, 10MM"/>
    <n v="54780"/>
    <x v="41"/>
    <d v="2024-02-24T00:00:00"/>
    <s v="CLOSE"/>
    <n v="1"/>
    <s v="EA"/>
    <n v="2"/>
    <n v="8.1199999999999992"/>
    <n v="16.239999999999998"/>
    <s v="21739"/>
    <s v="CLOSE"/>
    <d v="2024-03-02T00:00:00"/>
    <d v="2024-03-02T00:00:00"/>
    <s v="KW1-15364"/>
    <s v="6"/>
    <d v="2024-03-02T00:00:00"/>
    <s v="APPR"/>
    <d v="2024-03-02T00:00:00"/>
    <s v="Santhumayor, Santhosh - Vectrus - No Export"/>
    <x v="1"/>
    <d v="2024-03-16T00:00:00"/>
    <x v="0"/>
    <d v="2024-03-05T00:00:00"/>
    <s v="2.00"/>
    <m/>
    <x v="1"/>
    <x v="1"/>
    <x v="1"/>
    <x v="1"/>
    <x v="1"/>
  </r>
  <r>
    <n v="73"/>
    <x v="34"/>
    <n v="30"/>
    <x v="60"/>
    <s v="Emplace Gravel Z8 PAT Site9 "/>
    <n v="9722236"/>
    <s v="5610-60-V00-0009"/>
    <s v="GRAVEL (CUSTOMIZED)"/>
    <n v="54615"/>
    <x v="42"/>
    <s v=""/>
    <s v="CAN"/>
    <n v="1"/>
    <s v="CZ"/>
    <n v="120"/>
    <n v="96.57"/>
    <n v="11588.4"/>
    <s v=""/>
    <s v=""/>
    <s v=""/>
    <s v=""/>
    <s v=""/>
    <s v=""/>
    <s v=""/>
    <s v=""/>
    <s v=""/>
    <s v=""/>
    <x v="2"/>
    <s v=""/>
    <x v="1"/>
    <s v=""/>
    <s v=""/>
    <s v="Cancelled "/>
    <x v="1"/>
    <x v="1"/>
    <x v="5"/>
    <x v="2"/>
    <x v="1"/>
  </r>
  <r>
    <n v="73"/>
    <x v="33"/>
    <n v="30"/>
    <x v="60"/>
    <s v="Emplace Gravel Z8 PAT Site9 "/>
    <n v="9722236"/>
    <s v="5610-60-V00-0010"/>
    <s v="GATCH AND GRAVEL, MIXED, CUBIC METER"/>
    <n v="54547"/>
    <x v="42"/>
    <s v=""/>
    <s v="CAN"/>
    <n v="1"/>
    <s v="CZ"/>
    <n v="91"/>
    <n v="56.5"/>
    <n v="5141.5"/>
    <s v=""/>
    <s v=""/>
    <s v=""/>
    <s v=""/>
    <s v=""/>
    <s v=""/>
    <s v=""/>
    <s v=""/>
    <s v=""/>
    <s v=""/>
    <x v="2"/>
    <s v=""/>
    <x v="1"/>
    <s v=""/>
    <s v=""/>
    <s v="Cancelled "/>
    <x v="1"/>
    <x v="1"/>
    <x v="1"/>
    <x v="1"/>
    <x v="1"/>
  </r>
  <r>
    <n v="74"/>
    <x v="33"/>
    <n v="30"/>
    <x v="61"/>
    <s v="(BUH-Z6-CDP-BLDG601-00) Need New two outlets in warehouse."/>
    <n v="9671402"/>
    <s v="5935-60-V00-0101"/>
    <s v="SOCKET, SWITCH, METAL CLAD, 2 GANG, GRAY, 13A, 142 X 79 X 42 MM"/>
    <n v="54532"/>
    <x v="42"/>
    <d v="2024-02-20T00:00:00"/>
    <s v="CLOSE"/>
    <n v="4"/>
    <s v="EA"/>
    <n v="2"/>
    <n v="10.1"/>
    <n v="20.2"/>
    <s v="21302"/>
    <s v="CLOSE"/>
    <d v="2024-02-20T00:00:00"/>
    <d v="2024-02-20T00:00:00"/>
    <s v="KW1-15034"/>
    <s v="13"/>
    <d v="2024-02-20T00:00:00"/>
    <s v="APPR"/>
    <d v="2024-02-20T00:00:00"/>
    <s v="Visakh, Ajith - No Export"/>
    <x v="0"/>
    <d v="2024-03-15T00:00:00"/>
    <x v="0"/>
    <d v="2024-02-24T00:00:00"/>
    <s v="2.00"/>
    <m/>
    <x v="1"/>
    <x v="1"/>
    <x v="1"/>
    <x v="1"/>
    <x v="1"/>
  </r>
  <r>
    <n v="74"/>
    <x v="33"/>
    <n v="30"/>
    <x v="61"/>
    <s v="(BUH-Z6-CDP-BLDG601-00) Need New two outlets in warehouse."/>
    <n v="9671402"/>
    <s v="4730-60-V00-0979"/>
    <s v="ADAPTOR, W/LOCK NUT AND SCREW, MALE, BRASS, 3/4 INCH"/>
    <n v="54531"/>
    <x v="42"/>
    <d v="2024-02-19T00:00:00"/>
    <s v="CLOSE"/>
    <n v="3"/>
    <s v="EA"/>
    <n v="10"/>
    <n v="4.3"/>
    <n v="43"/>
    <s v="21300"/>
    <s v="CLOSE"/>
    <d v="2024-02-20T00:00:00"/>
    <d v="2024-02-20T00:00:00"/>
    <s v="KW1-15027"/>
    <s v="8"/>
    <d v="2024-02-20T00:00:00"/>
    <s v="APPR"/>
    <d v="2024-02-20T00:00:00"/>
    <s v="Visakh, Ajith - No Export"/>
    <x v="4"/>
    <d v="2024-03-05T00:00:00"/>
    <x v="0"/>
    <d v="2024-02-24T00:00:00"/>
    <s v="10.00"/>
    <m/>
    <x v="1"/>
    <x v="1"/>
    <x v="1"/>
    <x v="1"/>
    <x v="1"/>
  </r>
  <r>
    <n v="74"/>
    <x v="33"/>
    <n v="30"/>
    <x v="61"/>
    <s v="(BUH-Z6-CDP-BLDG601-00) Need New two outlets in warehouse."/>
    <n v="9671402"/>
    <s v="6145-60-V00-0136"/>
    <s v="WIRE, ELECTRICAL, RED, 1 CORE, 4MM²"/>
    <n v="54530"/>
    <x v="42"/>
    <d v="2024-02-19T00:00:00"/>
    <s v="CLOSE"/>
    <n v="6"/>
    <s v="RO"/>
    <n v="1"/>
    <n v="91.58"/>
    <n v="91.58"/>
    <s v="21300"/>
    <s v="CLOSE"/>
    <d v="2024-02-20T00:00:00"/>
    <d v="2024-02-20T00:00:00"/>
    <s v="KW1-15028"/>
    <s v="5"/>
    <d v="2024-02-20T00:00:00"/>
    <s v="APPR"/>
    <d v="2024-02-20T00:00:00"/>
    <s v="Visakh, Ajith - No Export"/>
    <x v="0"/>
    <d v="2024-03-05T00:00:00"/>
    <x v="0"/>
    <d v="2024-02-24T00:00:00"/>
    <s v="1.00"/>
    <m/>
    <x v="1"/>
    <x v="1"/>
    <x v="1"/>
    <x v="1"/>
    <x v="1"/>
  </r>
  <r>
    <n v="74"/>
    <x v="33"/>
    <n v="30"/>
    <x v="61"/>
    <s v="(BUH-Z6-CDP-BLDG601-00) Need New two outlets in warehouse."/>
    <n v="9671402"/>
    <s v="6145-60-V00-0154"/>
    <s v="WIRE, ELECTRICAL, BLACK, 1 CORE, 4MM²"/>
    <n v="54530"/>
    <x v="42"/>
    <d v="2024-02-19T00:00:00"/>
    <s v="CLOSE"/>
    <n v="5"/>
    <s v="RO"/>
    <n v="1"/>
    <n v="91.58"/>
    <n v="91.58"/>
    <s v="21300"/>
    <s v="CLOSE"/>
    <d v="2024-02-20T00:00:00"/>
    <d v="2024-02-20T00:00:00"/>
    <s v="KW1-15028"/>
    <s v="4"/>
    <d v="2024-02-20T00:00:00"/>
    <s v="APPR"/>
    <d v="2024-02-20T00:00:00"/>
    <s v="Visakh, Ajith - No Export"/>
    <x v="0"/>
    <d v="2024-03-05T00:00:00"/>
    <x v="0"/>
    <d v="2024-02-24T00:00:00"/>
    <s v="1.00"/>
    <m/>
    <x v="1"/>
    <x v="1"/>
    <x v="1"/>
    <x v="1"/>
    <x v="1"/>
  </r>
  <r>
    <n v="74"/>
    <x v="33"/>
    <n v="30"/>
    <x v="61"/>
    <s v="(BUH-Z6-CDP-BLDG601-00) Need New two outlets in warehouse."/>
    <n v="9671402"/>
    <s v="6145-60-V00-0143"/>
    <s v="WIRE, ELECTRICAL, YELLOW &amp; GREEN, 1 CORE, 4MM²"/>
    <n v="54530"/>
    <x v="42"/>
    <d v="2024-02-19T00:00:00"/>
    <s v="CLOSE"/>
    <n v="4"/>
    <s v="RO"/>
    <n v="1"/>
    <n v="91.58"/>
    <n v="91.58"/>
    <s v="21300"/>
    <s v="CLOSE"/>
    <d v="2024-02-20T00:00:00"/>
    <d v="2024-02-20T00:00:00"/>
    <s v="KW1-15028"/>
    <s v="3"/>
    <d v="2024-02-20T00:00:00"/>
    <s v="APPR"/>
    <d v="2024-02-20T00:00:00"/>
    <s v="Visakh, Ajith - No Export"/>
    <x v="0"/>
    <d v="2024-03-05T00:00:00"/>
    <x v="0"/>
    <d v="2024-02-24T00:00:00"/>
    <s v="1.00"/>
    <m/>
    <x v="1"/>
    <x v="1"/>
    <x v="1"/>
    <x v="1"/>
    <x v="1"/>
  </r>
  <r>
    <n v="74"/>
    <x v="33"/>
    <n v="30"/>
    <x v="61"/>
    <s v="(BUH-Z6-CDP-BLDG601-00) Need New two outlets in warehouse."/>
    <n v="9671402"/>
    <s v="5345-60-V00-0017"/>
    <s v="WHEEL, ABRASIVE (CUTTING DISK), METAL CUTTING, 180 X 22.23 X 3 MM"/>
    <n v="54533"/>
    <x v="42"/>
    <d v="2024-02-19T00:00:00"/>
    <s v="CLOSE"/>
    <n v="2"/>
    <s v="EA"/>
    <n v="10"/>
    <n v="3.61"/>
    <n v="36.1"/>
    <s v="21334"/>
    <s v="CLOSE"/>
    <d v="2024-03-04T00:00:00"/>
    <d v="2024-02-24T00:00:00"/>
    <s v="KW1-15278"/>
    <s v="7"/>
    <d v="2024-02-29T00:00:00"/>
    <s v="APPR"/>
    <d v="2024-02-29T00:00:00"/>
    <s v="Santhumayor, Santhosh - Vectrus - No Export"/>
    <x v="5"/>
    <d v="2024-03-28T00:00:00"/>
    <x v="1"/>
    <s v=""/>
    <s v=""/>
    <m/>
    <x v="1"/>
    <x v="1"/>
    <x v="1"/>
    <x v="1"/>
    <x v="1"/>
  </r>
  <r>
    <n v="74"/>
    <x v="33"/>
    <n v="30"/>
    <x v="61"/>
    <s v="(BUH-Z6-CDP-BLDG601-00) Need New two outlets in warehouse."/>
    <n v="9671402"/>
    <s v="5935-60-V00-0167"/>
    <s v="CONNECTOR, WIRE, RED, 18 -10 AWG"/>
    <n v="54532"/>
    <x v="42"/>
    <d v="2024-02-20T00:00:00"/>
    <s v="CLOSE"/>
    <n v="3"/>
    <s v="PG"/>
    <n v="1"/>
    <n v="23.3"/>
    <n v="23.3"/>
    <s v="21302"/>
    <s v="CLOSE"/>
    <d v="2024-02-20T00:00:00"/>
    <d v="2024-02-20T00:00:00"/>
    <s v="KW1-15034"/>
    <s v="12"/>
    <d v="2024-02-20T00:00:00"/>
    <s v="APPR"/>
    <d v="2024-02-20T00:00:00"/>
    <s v="Visakh, Ajith - No Export"/>
    <x v="0"/>
    <d v="2024-03-15T00:00:00"/>
    <x v="0"/>
    <d v="2024-02-24T00:00:00"/>
    <s v="1.00"/>
    <m/>
    <x v="1"/>
    <x v="1"/>
    <x v="1"/>
    <x v="1"/>
    <x v="1"/>
  </r>
  <r>
    <n v="74"/>
    <x v="33"/>
    <n v="30"/>
    <x v="61"/>
    <s v="(BUH-Z6-CDP-BLDG601-00) Need New two outlets in warehouse."/>
    <n v="9671402"/>
    <s v="5975-60-V00-0460"/>
    <s v="CLAMP, ELECTRICAL, CONDUIT, ONE HOLE, GALVANIZED STEEL, 3/4 INCHES"/>
    <n v="54530"/>
    <x v="42"/>
    <d v="2024-02-19T00:00:00"/>
    <s v="CLOSE"/>
    <n v="3"/>
    <s v="PG"/>
    <n v="10"/>
    <n v="2.16"/>
    <n v="21.6"/>
    <s v="21300"/>
    <s v="CLOSE"/>
    <d v="2024-02-20T00:00:00"/>
    <d v="2024-02-20T00:00:00"/>
    <s v="KW1-15028"/>
    <s v="2"/>
    <d v="2024-02-20T00:00:00"/>
    <s v="APPR"/>
    <d v="2024-02-20T00:00:00"/>
    <s v="Visakh, Ajith - No Export"/>
    <x v="0"/>
    <d v="2024-03-05T00:00:00"/>
    <x v="0"/>
    <d v="2024-02-24T00:00:00"/>
    <s v="10.00"/>
    <m/>
    <x v="1"/>
    <x v="1"/>
    <x v="1"/>
    <x v="1"/>
    <x v="1"/>
  </r>
  <r>
    <n v="74"/>
    <x v="33"/>
    <n v="30"/>
    <x v="61"/>
    <s v="(BUH-Z6-CDP-BLDG601-00) Need New two outlets in warehouse."/>
    <n v="9671402"/>
    <s v="5305-60-V00-0001"/>
    <s v="SCREW, PHILLIPS, HEX HEAD, STEEL, #10-16 X 1 INCH"/>
    <n v="54530"/>
    <x v="42"/>
    <d v="2024-02-19T00:00:00"/>
    <s v="CLOSE"/>
    <n v="2"/>
    <s v="PG"/>
    <n v="1"/>
    <n v="19.309999999999999"/>
    <n v="19.309999999999999"/>
    <s v="21300"/>
    <s v="CLOSE"/>
    <d v="2024-02-20T00:00:00"/>
    <d v="2024-02-20T00:00:00"/>
    <s v="KW1-15027"/>
    <s v="5"/>
    <d v="2024-02-20T00:00:00"/>
    <s v="APPR"/>
    <d v="2024-02-20T00:00:00"/>
    <s v="Visakh, Ajith - No Export"/>
    <x v="4"/>
    <d v="2024-03-05T00:00:00"/>
    <x v="0"/>
    <d v="2024-02-24T00:00:00"/>
    <s v="1.00"/>
    <m/>
    <x v="1"/>
    <x v="1"/>
    <x v="1"/>
    <x v="1"/>
    <x v="1"/>
  </r>
  <r>
    <n v="74"/>
    <x v="33"/>
    <n v="30"/>
    <x v="61"/>
    <s v="(BUH-Z6-CDP-BLDG601-00) Need New two outlets in warehouse."/>
    <n v="9671402"/>
    <s v="5975-60-V00-0529"/>
    <s v="CONDUIT, FLEXIBLE, CORRUGATED, GALVANIZED, 3/4 INCH"/>
    <n v="54532"/>
    <x v="42"/>
    <d v="2024-02-20T00:00:00"/>
    <s v="CLOSE"/>
    <n v="2"/>
    <s v="BX"/>
    <n v="1"/>
    <n v="92"/>
    <n v="92"/>
    <s v="21302"/>
    <s v="CLOSE"/>
    <d v="2024-02-20T00:00:00"/>
    <d v="2024-02-20T00:00:00"/>
    <s v="KW1-15034"/>
    <s v="11"/>
    <d v="2024-02-20T00:00:00"/>
    <s v="APPR"/>
    <d v="2024-02-20T00:00:00"/>
    <s v="Visakh, Ajith - No Export"/>
    <x v="0"/>
    <d v="2024-03-15T00:00:00"/>
    <x v="0"/>
    <d v="2024-02-24T00:00:00"/>
    <s v="1.00"/>
    <m/>
    <x v="1"/>
    <x v="1"/>
    <x v="1"/>
    <x v="1"/>
    <x v="1"/>
  </r>
  <r>
    <n v="74"/>
    <x v="33"/>
    <n v="30"/>
    <x v="61"/>
    <s v="(BUH-Z6-CDP-BLDG601-00) Need New two outlets in warehouse."/>
    <n v="9671402"/>
    <s v="5975-60-V00-0475"/>
    <s v="JUNCTION BOX, IRON, 4 X 4 INCHES"/>
    <n v="54532"/>
    <x v="42"/>
    <d v="2024-02-20T00:00:00"/>
    <s v="CLOSE"/>
    <n v="1"/>
    <s v="EA"/>
    <n v="2"/>
    <n v="27"/>
    <n v="54"/>
    <s v="21302"/>
    <s v="CLOSE"/>
    <d v="2024-02-20T00:00:00"/>
    <d v="2024-02-20T00:00:00"/>
    <s v="KW1-15034"/>
    <s v="10"/>
    <d v="2024-02-20T00:00:00"/>
    <s v="APPR"/>
    <d v="2024-02-20T00:00:00"/>
    <s v="Visakh, Ajith - No Export"/>
    <x v="0"/>
    <d v="2024-03-15T00:00:00"/>
    <x v="0"/>
    <d v="2024-02-24T00:00:00"/>
    <s v="2.00"/>
    <m/>
    <x v="1"/>
    <x v="1"/>
    <x v="1"/>
    <x v="1"/>
    <x v="1"/>
  </r>
  <r>
    <n v="74"/>
    <x v="33"/>
    <n v="30"/>
    <x v="61"/>
    <s v="(BUH-Z6-CDP-BLDG601-00) Need New two outlets in warehouse."/>
    <n v="9671402"/>
    <s v="5970-60-V00-0043"/>
    <s v="TAPE, INSULATION, ELECTRICAL, SUPER 33 +,VINYL, BLACK, 3/4&quot; X 66'"/>
    <n v="54530"/>
    <x v="42"/>
    <d v="2024-02-19T00:00:00"/>
    <s v="CLOSE"/>
    <n v="1"/>
    <s v="EA"/>
    <n v="1"/>
    <n v="14.32"/>
    <n v="14.32"/>
    <s v="21300"/>
    <s v="CLOSE"/>
    <d v="2024-02-20T00:00:00"/>
    <d v="2024-02-20T00:00:00"/>
    <s v="KW1-15028"/>
    <s v="1"/>
    <d v="2024-02-20T00:00:00"/>
    <s v="APPR"/>
    <d v="2024-02-20T00:00:00"/>
    <s v="Visakh, Ajith - No Export"/>
    <x v="0"/>
    <d v="2024-03-05T00:00:00"/>
    <x v="0"/>
    <d v="2024-02-24T00:00:00"/>
    <s v="1.00"/>
    <m/>
    <x v="1"/>
    <x v="1"/>
    <x v="1"/>
    <x v="1"/>
    <x v="1"/>
  </r>
  <r>
    <n v="74"/>
    <x v="33"/>
    <n v="30"/>
    <x v="61"/>
    <s v="(BUH-Z6-CDP-BLDG601-00) Need New two outlets in warehouse."/>
    <n v="9671402"/>
    <s v="5120-60-V00-0105"/>
    <s v="BIT, SCREWDRIVER, HEXAGONAL, PHILLIPS, #2 X 1/4 X 1 INCHES"/>
    <n v="54533"/>
    <x v="42"/>
    <d v="2024-02-19T00:00:00"/>
    <s v="CLOSE"/>
    <n v="1"/>
    <s v="PG"/>
    <n v="2"/>
    <n v="8"/>
    <n v="16"/>
    <s v="21334"/>
    <s v="CLOSE"/>
    <d v="2024-03-04T00:00:00"/>
    <d v="2024-02-24T00:00:00"/>
    <s v="KW1-15278"/>
    <s v="6"/>
    <d v="2024-02-29T00:00:00"/>
    <s v="APPR"/>
    <d v="2024-02-29T00:00:00"/>
    <s v="Santhumayor, Santhosh - Vectrus - No Export"/>
    <x v="5"/>
    <d v="2024-04-11T00:00:00"/>
    <x v="0"/>
    <d v="2024-03-12T00:00:00"/>
    <s v="2.00"/>
    <m/>
    <x v="1"/>
    <x v="1"/>
    <x v="1"/>
    <x v="1"/>
    <x v="1"/>
  </r>
  <r>
    <n v="74"/>
    <x v="33"/>
    <n v="30"/>
    <x v="61"/>
    <s v="(BUH-Z6-CDP-BLDG601-00) Need New two outlets in warehouse."/>
    <n v="9671402"/>
    <s v="5130-01-473-9387"/>
    <s v="HOLDER, SCREWDRIVER BIT, STEEL, 6 INCHES"/>
    <n v="54529"/>
    <x v="42"/>
    <d v="2024-02-19T00:00:00"/>
    <s v="CLOSE"/>
    <n v="1"/>
    <s v="EA"/>
    <n v="2"/>
    <n v="35.9"/>
    <n v="71.8"/>
    <s v="21300"/>
    <s v="CLOSE"/>
    <d v="2024-02-20T00:00:00"/>
    <d v="2024-02-20T00:00:00"/>
    <s v="KW1-15027"/>
    <s v="4"/>
    <d v="2024-02-20T00:00:00"/>
    <s v="APPR"/>
    <d v="2024-02-20T00:00:00"/>
    <s v="Visakh, Ajith - No Export"/>
    <x v="4"/>
    <d v="2024-03-05T00:00:00"/>
    <x v="0"/>
    <d v="2024-02-24T00:00:00"/>
    <s v="2.00"/>
    <m/>
    <x v="1"/>
    <x v="1"/>
    <x v="1"/>
    <x v="1"/>
    <x v="1"/>
  </r>
  <r>
    <n v="74"/>
    <x v="33"/>
    <n v="30"/>
    <x v="61"/>
    <s v="(BUH-Z6-CDP-BLDG601-00) Need New two outlets in warehouse."/>
    <n v="9671402"/>
    <s v="5120-60-V00-0111"/>
    <s v="SCREW DRIVER / NUT DRIVER, HEAVY DUTY, MULTI-BIT"/>
    <n v="54531"/>
    <x v="42"/>
    <d v="2024-02-19T00:00:00"/>
    <s v="CLOSE"/>
    <n v="2"/>
    <s v="EA"/>
    <n v="1"/>
    <n v="24.7"/>
    <n v="24.7"/>
    <s v="21300"/>
    <s v="CLOSE"/>
    <d v="2024-02-20T00:00:00"/>
    <d v="2024-02-20T00:00:00"/>
    <s v="KW1-15027"/>
    <s v="7"/>
    <d v="2024-02-20T00:00:00"/>
    <s v="APPR"/>
    <d v="2024-02-20T00:00:00"/>
    <s v="Visakh, Ajith - No Export"/>
    <x v="4"/>
    <d v="2024-03-05T00:00:00"/>
    <x v="0"/>
    <d v="2024-02-24T00:00:00"/>
    <s v="1.00"/>
    <m/>
    <x v="1"/>
    <x v="1"/>
    <x v="1"/>
    <x v="1"/>
    <x v="1"/>
  </r>
  <r>
    <n v="74"/>
    <x v="33"/>
    <n v="30"/>
    <x v="61"/>
    <s v="(BUH-Z6-CDP-BLDG601-00) Need New two outlets in warehouse."/>
    <n v="9671402"/>
    <s v="5120-60-V00-0193"/>
    <s v="NUTDRIVER SET, HEX SOCKET, MAGNETIC, CHROME VANADIUM STEEL, 4 PIECES"/>
    <n v="54531"/>
    <x v="42"/>
    <d v="2024-02-19T00:00:00"/>
    <s v="CLOSE"/>
    <n v="1"/>
    <s v="SE"/>
    <n v="2"/>
    <n v="24.7"/>
    <n v="49.4"/>
    <s v="21300"/>
    <s v="CLOSE"/>
    <d v="2024-02-20T00:00:00"/>
    <d v="2024-02-20T00:00:00"/>
    <s v="KW1-15027"/>
    <s v="6"/>
    <d v="2024-02-20T00:00:00"/>
    <s v="APPR"/>
    <d v="2024-02-20T00:00:00"/>
    <s v="Visakh, Ajith - No Export"/>
    <x v="4"/>
    <d v="2024-03-05T00:00:00"/>
    <x v="0"/>
    <d v="2024-03-05T00:00:00"/>
    <s v="2.00"/>
    <m/>
    <x v="1"/>
    <x v="1"/>
    <x v="1"/>
    <x v="1"/>
    <x v="1"/>
  </r>
  <r>
    <n v="75"/>
    <x v="35"/>
    <n v="30"/>
    <x v="62"/>
    <s v="Repair Floor_x000a_Z4 Pad9 Bldg2_x000a_RM111"/>
    <n v="9653682"/>
    <s v="5530-00-618-8073"/>
    <s v="PLYWOOD, CONSTRUCTION, 3/4 INCH X 4 X 8 FEET"/>
    <n v="54793"/>
    <x v="43"/>
    <d v="2024-02-24T00:00:00"/>
    <s v="CLOSE"/>
    <n v="7"/>
    <s v="SH"/>
    <n v="15"/>
    <n v="47"/>
    <n v="705"/>
    <s v="21453"/>
    <s v="CLOSE"/>
    <d v="2024-02-25T00:00:00"/>
    <s v=""/>
    <s v="KW1-15168"/>
    <s v="15"/>
    <d v="2024-02-25T00:00:00"/>
    <s v="APPR"/>
    <d v="2024-02-25T00:00:00"/>
    <s v="Santhumayor, Santhosh - Vectrus - No Export"/>
    <x v="4"/>
    <d v="2024-03-10T00:00:00"/>
    <x v="0"/>
    <d v="2024-02-27T00:00:00"/>
    <s v="15.00"/>
    <m/>
    <x v="1"/>
    <x v="1"/>
    <x v="1"/>
    <x v="1"/>
    <x v="1"/>
  </r>
  <r>
    <n v="75"/>
    <x v="35"/>
    <n v="30"/>
    <x v="62"/>
    <s v="Repair Floor_x000a_Z4 Pad9 Bldg2_x000a_RM111"/>
    <n v="9653682"/>
    <s v="5530-60-V00-0010"/>
    <s v="PLYWOOD, CONSTRUCTION, MARINE GRADE, 3/4 INCH X 8 X 4 FEET"/>
    <n v="54793"/>
    <x v="43"/>
    <d v="2024-02-24T00:00:00"/>
    <s v="CLOSE"/>
    <n v="6"/>
    <s v="SH"/>
    <n v="15"/>
    <n v="61.61"/>
    <n v="924.15"/>
    <s v="21455"/>
    <s v="CLOSE"/>
    <d v="2024-02-29T00:00:00"/>
    <d v="2024-02-27T00:00:00"/>
    <s v="KW1-15285"/>
    <s v="2"/>
    <d v="2024-02-29T00:00:00"/>
    <s v="APPR"/>
    <d v="2024-02-29T00:00:00"/>
    <s v="Santhumayor, Santhosh - Vectrus - No Export"/>
    <x v="9"/>
    <d v="2024-03-10T00:00:00"/>
    <x v="0"/>
    <d v="2024-03-04T00:00:00"/>
    <s v="15.00"/>
    <m/>
    <x v="1"/>
    <x v="1"/>
    <x v="1"/>
    <x v="1"/>
    <x v="1"/>
  </r>
  <r>
    <n v="75"/>
    <x v="35"/>
    <n v="30"/>
    <x v="62"/>
    <s v="Repair Floor_x000a_Z4 Pad9 Bldg2_x000a_RM111"/>
    <n v="9653682"/>
    <s v="5510-60-V00-0011_x000a_"/>
    <s v="LUMBER, HEAT TREATED, IPPC, 4 X 4 INCHES X 16 FEET_x000a_"/>
    <n v="54794"/>
    <x v="43"/>
    <s v=""/>
    <s v=""/>
    <n v="1"/>
    <s v="EA"/>
    <n v="35"/>
    <s v=""/>
    <s v=""/>
    <s v=""/>
    <s v=""/>
    <s v=""/>
    <s v=""/>
    <s v=""/>
    <s v=""/>
    <s v=""/>
    <s v=""/>
    <s v=""/>
    <s v=""/>
    <x v="2"/>
    <s v=""/>
    <x v="0"/>
    <s v=""/>
    <s v=""/>
    <m/>
    <x v="1"/>
    <x v="1"/>
    <x v="1"/>
    <x v="1"/>
    <x v="1"/>
  </r>
  <r>
    <n v="75"/>
    <x v="35"/>
    <n v="30"/>
    <x v="62"/>
    <s v="Repair Floor_x000a_Z4 Pad9 Bldg2_x000a_RM111"/>
    <n v="9653682"/>
    <s v=" 5510-60-V00-0013"/>
    <s v=" LUMBER, HEAT TREATED, IPPC, 2 X 4 INCHES, 16 FEET"/>
    <n v="54791"/>
    <x v="43"/>
    <d v="2024-02-24T00:00:00"/>
    <s v="CLOSE"/>
    <n v="1"/>
    <s v="EA"/>
    <n v="10"/>
    <n v="27.64"/>
    <n v="276.39999999999998"/>
    <s v="21739"/>
    <s v="CLOSE"/>
    <d v="2024-03-02T00:00:00"/>
    <d v="2024-03-02T00:00:00"/>
    <s v="KW1-15364"/>
    <s v="9"/>
    <d v="2024-03-02T00:00:00"/>
    <s v="APPR"/>
    <d v="2024-03-02T00:00:00"/>
    <s v="Santhumayor, Santhosh - Vectrus - No Export"/>
    <x v="1"/>
    <d v="2024-03-16T00:00:00"/>
    <x v="0"/>
    <d v="2024-03-05T00:00:00"/>
    <s v="10.00"/>
    <m/>
    <x v="1"/>
    <x v="1"/>
    <x v="1"/>
    <x v="1"/>
    <x v="1"/>
  </r>
  <r>
    <n v="75"/>
    <x v="35"/>
    <n v="30"/>
    <x v="62"/>
    <s v="Repair Floor_x000a_Z4 Pad9 Bldg2_x000a_RM111"/>
    <n v="9653682"/>
    <s v="5510-01-433-1371"/>
    <s v="LUMBER, SOFTWOOD, 2 X 6 INCHES X 16 FEET"/>
    <n v="54789"/>
    <x v="43"/>
    <d v="2024-02-24T00:00:00"/>
    <s v="CLOSE"/>
    <n v="1"/>
    <s v="EA"/>
    <n v="15"/>
    <n v="30.64"/>
    <n v="459.6"/>
    <s v="21739"/>
    <s v="CLOSE"/>
    <d v="2024-03-02T00:00:00"/>
    <d v="2024-03-02T00:00:00"/>
    <s v="KW1-15364"/>
    <s v="8"/>
    <d v="2024-03-02T00:00:00"/>
    <s v="APPR"/>
    <d v="2024-03-02T00:00:00"/>
    <s v="Santhumayor, Santhosh - Vectrus - No Export"/>
    <x v="1"/>
    <d v="2024-03-16T00:00:00"/>
    <x v="0"/>
    <d v="2024-03-05T00:00:00"/>
    <s v="15.00"/>
    <m/>
    <x v="1"/>
    <x v="1"/>
    <x v="1"/>
    <x v="1"/>
    <x v="1"/>
  </r>
  <r>
    <n v="75"/>
    <x v="35"/>
    <n v="30"/>
    <x v="62"/>
    <s v="Repair Floor_x000a_Z4 Pad9 Bldg2_x000a_RM111"/>
    <n v="9653682"/>
    <s v="5305-60-V00-0171 "/>
    <s v="SCREW, PHILLIPS, BUGLE HEAD, STEEL, #8 X 2 INCHES "/>
    <n v="54793"/>
    <x v="43"/>
    <d v="2024-02-24T00:00:00"/>
    <s v="CLOSE"/>
    <n v="5"/>
    <s v="BX"/>
    <n v="20"/>
    <n v="19.809999999999999"/>
    <n v="396.2"/>
    <s v="21453"/>
    <s v="CLOSE"/>
    <d v="2024-02-25T00:00:00"/>
    <s v=""/>
    <s v="KW1-15168"/>
    <s v="14"/>
    <d v="2024-02-25T00:00:00"/>
    <s v="APPR"/>
    <d v="2024-02-25T00:00:00"/>
    <s v="Santhumayor, Santhosh - Vectrus - No Export"/>
    <x v="4"/>
    <d v="2024-03-10T00:00:00"/>
    <x v="0"/>
    <d v="2024-02-27T00:00:00"/>
    <s v="20.00"/>
    <m/>
    <x v="1"/>
    <x v="1"/>
    <x v="1"/>
    <x v="1"/>
    <x v="1"/>
  </r>
  <r>
    <n v="75"/>
    <x v="35"/>
    <n v="30"/>
    <x v="62"/>
    <s v="Repair Floor_x000a_Z4 Pad9 Bldg2_x000a_RM111"/>
    <n v="9653682"/>
    <s v="5305-60-V00-0169"/>
    <s v="SCREW, PHILLIPS, BUGLE HEAD, STEEL, #8 X 3 INCHES"/>
    <n v="54793"/>
    <x v="43"/>
    <d v="2024-02-24T00:00:00"/>
    <s v="CLOSE"/>
    <n v="4"/>
    <s v="BX"/>
    <n v="8"/>
    <n v="30.97"/>
    <n v="247.76"/>
    <s v="21453"/>
    <s v="CLOSE"/>
    <d v="2024-02-25T00:00:00"/>
    <s v=""/>
    <s v="KW1-15168"/>
    <s v="13"/>
    <d v="2024-02-25T00:00:00"/>
    <s v="APPR"/>
    <d v="2024-02-25T00:00:00"/>
    <s v="Santhumayor, Santhosh - Vectrus - No Export"/>
    <x v="4"/>
    <d v="2024-03-17T00:00:00"/>
    <x v="0"/>
    <d v="2024-02-27T00:00:00"/>
    <s v="8.00"/>
    <m/>
    <x v="1"/>
    <x v="1"/>
    <x v="1"/>
    <x v="1"/>
    <x v="1"/>
  </r>
  <r>
    <n v="75"/>
    <x v="35"/>
    <n v="30"/>
    <x v="62"/>
    <s v="Repair Floor_x000a_Z4 Pad9 Bldg2_x000a_RM111"/>
    <n v="9653682"/>
    <s v="7210-60-V00-0059"/>
    <s v="FLOOR COVERING, VINYL RESIN, 3 MM X 40 FEET"/>
    <n v="54793"/>
    <x v="43"/>
    <d v="2024-02-24T00:00:00"/>
    <s v="CLOSE"/>
    <n v="3"/>
    <s v="RO"/>
    <n v="1"/>
    <n v="722.61"/>
    <n v="722.61"/>
    <s v="21453"/>
    <s v="CLOSE"/>
    <d v="2024-02-25T00:00:00"/>
    <s v=""/>
    <s v="KW1-15168"/>
    <s v="12"/>
    <d v="2024-02-25T00:00:00"/>
    <s v="APPR"/>
    <d v="2024-02-25T00:00:00"/>
    <s v="Santhumayor, Santhosh - Vectrus - No Export"/>
    <x v="4"/>
    <d v="2024-03-10T00:00:00"/>
    <x v="0"/>
    <d v="2024-03-06T00:00:00"/>
    <s v="1.00"/>
    <m/>
    <x v="1"/>
    <x v="1"/>
    <x v="1"/>
    <x v="1"/>
    <x v="1"/>
  </r>
  <r>
    <n v="75"/>
    <x v="35"/>
    <n v="30"/>
    <x v="62"/>
    <s v="Repair Floor_x000a_Z4 Pad9 Bldg2_x000a_RM111"/>
    <n v="9653682"/>
    <s v="8040-00-273-8713"/>
    <s v="ADHESIVE, FLOORING, WHITE, 1 GL"/>
    <n v="54795"/>
    <x v="43"/>
    <d v="2024-02-24T00:00:00"/>
    <s v="CLOSE"/>
    <n v="3"/>
    <s v="GL"/>
    <n v="3"/>
    <n v="185.7"/>
    <n v="557.1"/>
    <s v="21451"/>
    <s v="CLOSE"/>
    <d v="2024-03-08T00:00:00"/>
    <s v=""/>
    <s v="KW1-15166"/>
    <s v="16"/>
    <d v="2024-02-25T00:00:00"/>
    <s v="APPR"/>
    <d v="2024-02-25T00:00:00"/>
    <s v="Santhumayor, Santhosh - Vectrus - No Export"/>
    <x v="0"/>
    <d v="2024-03-10T00:00:00"/>
    <x v="0"/>
    <d v="2024-02-27T00:00:00"/>
    <s v="3.00"/>
    <m/>
    <x v="1"/>
    <x v="1"/>
    <x v="1"/>
    <x v="1"/>
    <x v="1"/>
  </r>
  <r>
    <n v="75"/>
    <x v="35"/>
    <n v="30"/>
    <x v="62"/>
    <s v="Repair Floor_x000a_Z4 Pad9 Bldg2_x000a_RM111"/>
    <n v="9653682"/>
    <s v="5640-60-V00-0038"/>
    <s v="STRIP, ALUMINIUM, 3MM X 1-1/2 INCHES X 12FEET"/>
    <n v="54793"/>
    <x v="43"/>
    <d v="2024-02-24T00:00:00"/>
    <s v="CLOSE"/>
    <n v="2"/>
    <s v="EA"/>
    <n v="5"/>
    <n v="44.96"/>
    <n v="224.8"/>
    <s v="21455"/>
    <s v="CLOSE"/>
    <d v="2024-02-29T00:00:00"/>
    <d v="2024-02-27T00:00:00"/>
    <s v="KW1-15285"/>
    <s v="1"/>
    <d v="2024-02-29T00:00:00"/>
    <s v="APPR"/>
    <d v="2024-02-29T00:00:00"/>
    <s v="Santhumayor, Santhosh - Vectrus - No Export"/>
    <x v="9"/>
    <d v="2024-03-10T00:00:00"/>
    <x v="0"/>
    <d v="2024-03-04T00:00:00"/>
    <s v="5.00"/>
    <m/>
    <x v="1"/>
    <x v="1"/>
    <x v="1"/>
    <x v="1"/>
    <x v="1"/>
  </r>
  <r>
    <n v="75"/>
    <x v="35"/>
    <n v="30"/>
    <x v="62"/>
    <s v="Repair Floor_x000a_Z4 Pad9 Bldg2_x000a_RM111"/>
    <n v="9653682"/>
    <s v="7220-60-V00-0041"/>
    <s v="BASEBOARD, WALL PLASTIC, PVC FOAM SKIRTING,100MM X 3M X 0.3MM, G100-3.5"/>
    <n v="54793"/>
    <x v="43"/>
    <d v="2024-02-24T00:00:00"/>
    <s v="CLOSE"/>
    <n v="1"/>
    <s v="EA"/>
    <n v="15"/>
    <n v="45.4"/>
    <n v="681"/>
    <s v="21453"/>
    <s v="CLOSE"/>
    <d v="2024-02-25T00:00:00"/>
    <s v=""/>
    <s v="KW1-15168"/>
    <s v="11"/>
    <d v="2024-02-25T00:00:00"/>
    <s v="APPR"/>
    <d v="2024-02-25T00:00:00"/>
    <s v="Santhumayor, Santhosh - Vectrus - No Export"/>
    <x v="4"/>
    <d v="2024-03-10T00:00:00"/>
    <x v="0"/>
    <d v="2024-02-27T00:00:00"/>
    <s v="15.00"/>
    <m/>
    <x v="1"/>
    <x v="1"/>
    <x v="1"/>
    <x v="1"/>
    <x v="1"/>
  </r>
  <r>
    <n v="75"/>
    <x v="35"/>
    <n v="30"/>
    <x v="62"/>
    <s v="Repair Floor_x000a_Z4 Pad9 Bldg2_x000a_RM111"/>
    <n v="9653682"/>
    <s v="8030-60-V00-0055"/>
    <s v="SEALING COMPOUND, SILICONE, WHITE, 10.1 OZ"/>
    <n v="54795"/>
    <x v="43"/>
    <d v="2024-02-24T00:00:00"/>
    <s v="CLOSE"/>
    <n v="2"/>
    <s v="BX"/>
    <n v="1"/>
    <n v="143.19"/>
    <n v="143.19"/>
    <s v="21451"/>
    <s v="CLOSE"/>
    <d v="2024-03-08T00:00:00"/>
    <s v=""/>
    <s v="KW1-15166"/>
    <s v="15"/>
    <d v="2024-02-25T00:00:00"/>
    <s v="APPR"/>
    <d v="2024-02-25T00:00:00"/>
    <s v="Santhumayor, Santhosh - Vectrus - No Export"/>
    <x v="0"/>
    <d v="2024-03-10T00:00:00"/>
    <x v="0"/>
    <d v="2024-02-29T00:00:00"/>
    <s v="1.00"/>
    <m/>
    <x v="1"/>
    <x v="1"/>
    <x v="1"/>
    <x v="1"/>
    <x v="1"/>
  </r>
  <r>
    <n v="75"/>
    <x v="35"/>
    <n v="30"/>
    <x v="62"/>
    <s v="Repair Floor_x000a_Z4 Pad9 Bldg2_x000a_RM111"/>
    <n v="9653682"/>
    <s v="8020-00-753-4914"/>
    <s v="ROLLER, PAINT, POLYESTER, 7 INCHES"/>
    <n v="54795"/>
    <x v="43"/>
    <d v="2024-02-24T00:00:00"/>
    <s v="CLOSE"/>
    <n v="1"/>
    <s v="EA"/>
    <n v="5"/>
    <n v="13.9"/>
    <n v="69.5"/>
    <s v="21451"/>
    <s v="CLOSE"/>
    <d v="2024-03-08T00:00:00"/>
    <s v=""/>
    <s v="KW1-15166"/>
    <s v="14"/>
    <d v="2024-02-25T00:00:00"/>
    <s v="APPR"/>
    <d v="2024-02-25T00:00:00"/>
    <s v="Santhumayor, Santhosh - Vectrus - No Export"/>
    <x v="0"/>
    <d v="2024-03-10T00:00:00"/>
    <x v="0"/>
    <d v="2024-02-27T00:00:00"/>
    <s v="5.00"/>
    <m/>
    <x v="1"/>
    <x v="1"/>
    <x v="1"/>
    <x v="1"/>
    <x v="1"/>
  </r>
  <r>
    <n v="75"/>
    <x v="35"/>
    <n v="30"/>
    <x v="62"/>
    <s v="Repair Floor_x000a_Z4 Pad9 Bldg2_x000a_RM111"/>
    <n v="9653682"/>
    <s v="6515-60-V00-0015"/>
    <s v="GLOVES, EXAM, DISPOSABLE, NITRILE, PURPLE, X-LARGE"/>
    <n v="54790"/>
    <x v="43"/>
    <d v="2024-02-24T00:00:00"/>
    <s v="CLOSE"/>
    <n v="1"/>
    <s v="EA"/>
    <n v="1"/>
    <n v="49.95"/>
    <n v="49.95"/>
    <s v="21736"/>
    <s v="CLOSE"/>
    <d v="2024-02-29T00:00:00"/>
    <s v=""/>
    <s v="KW1-15290"/>
    <s v="4"/>
    <d v="2024-02-29T00:00:00"/>
    <s v="APPR"/>
    <d v="2024-02-29T00:00:00"/>
    <s v="Santhumayor, Santhosh - Vectrus - No Export"/>
    <x v="4"/>
    <d v="2024-03-15T00:00:00"/>
    <x v="0"/>
    <d v="2024-03-03T00:00:00"/>
    <s v="1.00"/>
    <m/>
    <x v="1"/>
    <x v="1"/>
    <x v="1"/>
    <x v="1"/>
    <x v="1"/>
  </r>
  <r>
    <n v="75"/>
    <x v="35"/>
    <n v="30"/>
    <x v="62"/>
    <s v="Repair Floor_x000a_Z4 Pad9 Bldg2_x000a_RM111"/>
    <n v="9653682"/>
    <s v="3405-60-V00-0008"/>
    <s v="BLADE, RECIPROCATING SAW, METAL, STRAIGHT, 14/18 TPI, 8 X 1 INCHES"/>
    <n v="54792"/>
    <x v="43"/>
    <d v="2024-02-24T00:00:00"/>
    <s v="CLOSE"/>
    <n v="1"/>
    <s v="EA"/>
    <n v="3"/>
    <n v="33.299999999999997"/>
    <n v="99.9"/>
    <s v="21739"/>
    <s v="CLOSE"/>
    <d v="2024-03-02T00:00:00"/>
    <d v="2024-03-02T00:00:00"/>
    <s v="KW1-15364"/>
    <s v="2"/>
    <d v="2024-03-02T00:00:00"/>
    <s v="APPR"/>
    <d v="2024-03-02T00:00:00"/>
    <s v="Santhumayor, Santhosh - Vectrus - No Export"/>
    <x v="1"/>
    <d v="2024-03-30T00:00:00"/>
    <x v="0"/>
    <d v="2024-03-05T00:00:00"/>
    <s v="3.00"/>
    <m/>
    <x v="1"/>
    <x v="1"/>
    <x v="1"/>
    <x v="1"/>
    <x v="1"/>
  </r>
  <r>
    <n v="76"/>
    <x v="35"/>
    <n v="30"/>
    <x v="63"/>
    <s v="Repair Floor_x000a_Z4 Pad9 Bldg3_x000a_RM103"/>
    <n v="9653523"/>
    <s v="5530-00-618-8073"/>
    <s v="PLYWOOD, CONSTRUCTION, 3/4 INCH X 4 X 8 FEET"/>
    <n v="54815"/>
    <x v="43"/>
    <d v="2024-02-24T00:00:00"/>
    <s v="CLOSE"/>
    <n v="7"/>
    <s v="SH"/>
    <n v="15"/>
    <n v="47.45"/>
    <n v="711.75"/>
    <s v="21453"/>
    <s v="CLOSE"/>
    <d v="2024-02-25T00:00:00"/>
    <s v=""/>
    <s v="KW1-15168"/>
    <s v="10"/>
    <d v="2024-02-25T00:00:00"/>
    <s v="APPR"/>
    <d v="2024-02-25T00:00:00"/>
    <s v="Santhumayor, Santhosh - Vectrus - No Export"/>
    <x v="4"/>
    <d v="2024-03-10T00:00:00"/>
    <x v="0"/>
    <d v="2024-02-27T00:00:00"/>
    <s v="15.00"/>
    <m/>
    <x v="1"/>
    <x v="1"/>
    <x v="1"/>
    <x v="1"/>
    <x v="1"/>
  </r>
  <r>
    <n v="76"/>
    <x v="35"/>
    <n v="30"/>
    <x v="63"/>
    <s v="Repair Floor_x000a_Z4 Pad9 Bldg3_x000a_RM103"/>
    <n v="9653523"/>
    <s v="5530-60-V00-0010"/>
    <s v="PLYWOOD, CONSTRUCTION, MARINE GRADE, 3/4 INCH X 8 X 4 FEET"/>
    <n v="54815"/>
    <x v="43"/>
    <d v="2024-02-24T00:00:00"/>
    <s v="CLOSE"/>
    <n v="6"/>
    <s v="SH"/>
    <n v="15"/>
    <n v="61.61"/>
    <n v="924.15"/>
    <s v="21455"/>
    <s v="CLOSE"/>
    <d v="2024-02-29T00:00:00"/>
    <d v="2024-02-27T00:00:00"/>
    <s v="KW1-15285"/>
    <s v="4"/>
    <d v="2024-02-29T00:00:00"/>
    <s v="APPR"/>
    <d v="2024-02-29T00:00:00"/>
    <s v="Santhumayor, Santhosh - Vectrus - No Export"/>
    <x v="9"/>
    <d v="2024-03-10T00:00:00"/>
    <x v="0"/>
    <d v="2024-03-04T00:00:00"/>
    <s v="15.00"/>
    <m/>
    <x v="1"/>
    <x v="1"/>
    <x v="1"/>
    <x v="1"/>
    <x v="1"/>
  </r>
  <r>
    <n v="76"/>
    <x v="35"/>
    <n v="30"/>
    <x v="63"/>
    <s v="Repair Floor_x000a_Z4 Pad9 Bldg3_x000a_RM103"/>
    <n v="9653523"/>
    <s v="5510-60-V00-0011_x000a_"/>
    <s v="LUMBER, HEAT TREATED, IPPC, 4 X 4 INCHES X 16 FEET_x000a_"/>
    <n v="54816"/>
    <x v="43"/>
    <s v=""/>
    <s v=""/>
    <n v="1"/>
    <s v="EA"/>
    <n v="35"/>
    <s v=""/>
    <s v=""/>
    <s v=""/>
    <s v=""/>
    <s v=""/>
    <s v=""/>
    <s v=""/>
    <s v=""/>
    <s v=""/>
    <s v=""/>
    <s v=""/>
    <s v=""/>
    <x v="2"/>
    <s v=""/>
    <x v="0"/>
    <s v=""/>
    <s v=""/>
    <m/>
    <x v="1"/>
    <x v="1"/>
    <x v="1"/>
    <x v="1"/>
    <x v="1"/>
  </r>
  <r>
    <n v="76"/>
    <x v="35"/>
    <n v="30"/>
    <x v="63"/>
    <s v="Repair Floor_x000a_Z4 Pad9 Bldg3_x000a_RM103"/>
    <n v="9653523"/>
    <s v=" 5510-60-V00-0013"/>
    <s v=" LUMBER, HEAT TREATED, IPPC, 2 X 4 INCHES, 16 FEET"/>
    <n v="54813"/>
    <x v="43"/>
    <d v="2024-02-24T00:00:00"/>
    <s v="CLOSE"/>
    <n v="1"/>
    <s v="EA"/>
    <n v="10"/>
    <n v="27.64"/>
    <n v="276.39999999999998"/>
    <s v="21739"/>
    <s v="CLOSE"/>
    <d v="2024-03-02T00:00:00"/>
    <d v="2024-03-02T00:00:00"/>
    <s v="KW1-15364"/>
    <s v="11"/>
    <d v="2024-03-02T00:00:00"/>
    <s v="APPR"/>
    <d v="2024-03-02T00:00:00"/>
    <s v="Santhumayor, Santhosh - Vectrus - No Export"/>
    <x v="1"/>
    <d v="2024-03-16T00:00:00"/>
    <x v="0"/>
    <d v="2024-03-05T00:00:00"/>
    <s v="10.00"/>
    <m/>
    <x v="1"/>
    <x v="1"/>
    <x v="1"/>
    <x v="1"/>
    <x v="1"/>
  </r>
  <r>
    <n v="76"/>
    <x v="35"/>
    <n v="30"/>
    <x v="63"/>
    <s v="Repair Floor_x000a_Z4 Pad9 Bldg3_x000a_RM103"/>
    <n v="9653523"/>
    <s v="5510-01-433-1371"/>
    <s v="LUMBER, SOFTWOOD, 2 X 6 INCHES X 16 FEET"/>
    <n v="54811"/>
    <x v="43"/>
    <d v="2024-02-24T00:00:00"/>
    <s v="CLOSE"/>
    <n v="1"/>
    <s v="EA"/>
    <n v="15"/>
    <n v="30.64"/>
    <n v="459.6"/>
    <s v="21739"/>
    <s v="CLOSE"/>
    <d v="2024-03-02T00:00:00"/>
    <d v="2024-03-02T00:00:00"/>
    <s v="KW1-15364"/>
    <s v="10"/>
    <d v="2024-03-02T00:00:00"/>
    <s v="APPR"/>
    <d v="2024-03-02T00:00:00"/>
    <s v="Santhumayor, Santhosh - Vectrus - No Export"/>
    <x v="1"/>
    <d v="2024-03-16T00:00:00"/>
    <x v="0"/>
    <d v="2024-03-05T00:00:00"/>
    <s v="15.00"/>
    <m/>
    <x v="1"/>
    <x v="1"/>
    <x v="1"/>
    <x v="1"/>
    <x v="1"/>
  </r>
  <r>
    <n v="76"/>
    <x v="35"/>
    <n v="30"/>
    <x v="63"/>
    <s v="Repair Floor_x000a_Z4 Pad9 Bldg3_x000a_RM103"/>
    <n v="9653523"/>
    <s v="5305-60-V00-0171 "/>
    <s v="SCREW, PHILLIPS, BUGLE HEAD, STEEL, #8 X 2 INCHES "/>
    <n v="54815"/>
    <x v="43"/>
    <d v="2024-02-24T00:00:00"/>
    <s v="CLOSE"/>
    <n v="5"/>
    <s v="BX"/>
    <n v="20"/>
    <n v="19.809999999999999"/>
    <n v="396.2"/>
    <s v="21453"/>
    <s v="CLOSE"/>
    <d v="2024-02-25T00:00:00"/>
    <s v=""/>
    <s v="KW1-15168"/>
    <s v="9"/>
    <d v="2024-02-25T00:00:00"/>
    <s v="APPR"/>
    <d v="2024-02-25T00:00:00"/>
    <s v="Santhumayor, Santhosh - Vectrus - No Export"/>
    <x v="4"/>
    <d v="2024-03-10T00:00:00"/>
    <x v="0"/>
    <d v="2024-02-27T00:00:00"/>
    <s v="20.00"/>
    <m/>
    <x v="1"/>
    <x v="1"/>
    <x v="1"/>
    <x v="1"/>
    <x v="1"/>
  </r>
  <r>
    <n v="76"/>
    <x v="35"/>
    <n v="30"/>
    <x v="63"/>
    <s v="Repair Floor_x000a_Z4 Pad9 Bldg3_x000a_RM103"/>
    <n v="9653523"/>
    <s v="5305-60-V00-0169"/>
    <s v="SCREW, PHILLIPS, BUGLE HEAD, STEEL, #8 X 3 INCHES-("/>
    <n v="54815"/>
    <x v="43"/>
    <d v="2024-02-24T00:00:00"/>
    <s v="CLOSE"/>
    <n v="4"/>
    <s v="BX"/>
    <n v="8"/>
    <n v="30.97"/>
    <n v="247.76"/>
    <s v="21453"/>
    <s v="CLOSE"/>
    <d v="2024-02-25T00:00:00"/>
    <s v=""/>
    <s v="KW1-15168"/>
    <s v="8"/>
    <d v="2024-02-25T00:00:00"/>
    <s v="APPR"/>
    <d v="2024-02-25T00:00:00"/>
    <s v="Santhumayor, Santhosh - Vectrus - No Export"/>
    <x v="4"/>
    <d v="2024-03-17T00:00:00"/>
    <x v="0"/>
    <d v="2024-02-27T00:00:00"/>
    <s v="8.00"/>
    <m/>
    <x v="1"/>
    <x v="1"/>
    <x v="1"/>
    <x v="1"/>
    <x v="1"/>
  </r>
  <r>
    <n v="76"/>
    <x v="35"/>
    <n v="30"/>
    <x v="63"/>
    <s v="Repair Floor_x000a_Z4 Pad9 Bldg3_x000a_RM103"/>
    <n v="9653523"/>
    <s v="7210-60-V00-0059"/>
    <s v="FLOOR COVERING, VINYL RESIN, 3 MM X 40 FEET"/>
    <n v="54815"/>
    <x v="43"/>
    <d v="2024-02-24T00:00:00"/>
    <s v="CLOSE"/>
    <n v="3"/>
    <s v="RO"/>
    <n v="1"/>
    <n v="722.61"/>
    <n v="722.61"/>
    <s v="21453"/>
    <s v="CLOSE"/>
    <d v="2024-02-25T00:00:00"/>
    <s v=""/>
    <s v="KW1-15168"/>
    <s v="7"/>
    <d v="2024-02-25T00:00:00"/>
    <s v="APPR"/>
    <d v="2024-02-25T00:00:00"/>
    <s v="Santhumayor, Santhosh - Vectrus - No Export"/>
    <x v="4"/>
    <d v="2024-03-10T00:00:00"/>
    <x v="0"/>
    <d v="2024-03-06T00:00:00"/>
    <s v="1.00"/>
    <m/>
    <x v="1"/>
    <x v="1"/>
    <x v="1"/>
    <x v="1"/>
    <x v="1"/>
  </r>
  <r>
    <n v="76"/>
    <x v="35"/>
    <n v="30"/>
    <x v="63"/>
    <s v="Repair Floor_x000a_Z4 Pad9 Bldg3_x000a_RM103"/>
    <n v="9653523"/>
    <s v="8040-00-273-8713"/>
    <s v="ADHESIVE, FLOORING, WHITE,("/>
    <n v="54817"/>
    <x v="43"/>
    <d v="2024-02-24T00:00:00"/>
    <s v="CLOSE"/>
    <n v="3"/>
    <s v="GL"/>
    <n v="3"/>
    <n v="185.7"/>
    <n v="557.1"/>
    <s v="21451"/>
    <s v="CLOSE"/>
    <d v="2024-03-08T00:00:00"/>
    <s v=""/>
    <s v="KW1-15166"/>
    <s v="13"/>
    <d v="2024-02-25T00:00:00"/>
    <s v="APPR"/>
    <d v="2024-02-25T00:00:00"/>
    <s v="Santhumayor, Santhosh - Vectrus - No Export"/>
    <x v="0"/>
    <d v="2024-03-10T00:00:00"/>
    <x v="0"/>
    <d v="2024-02-27T00:00:00"/>
    <s v="3.00"/>
    <m/>
    <x v="1"/>
    <x v="1"/>
    <x v="1"/>
    <x v="1"/>
    <x v="1"/>
  </r>
  <r>
    <n v="76"/>
    <x v="35"/>
    <n v="30"/>
    <x v="63"/>
    <s v="Repair Floor_x000a_Z4 Pad9 Bldg3_x000a_RM103"/>
    <n v="9653523"/>
    <s v="5640-60-V00-0038"/>
    <s v="STRIP, ALUMINIUM, 3MM X 1-1/2 INCHES X 12FEET"/>
    <n v="54815"/>
    <x v="43"/>
    <d v="2024-02-24T00:00:00"/>
    <s v="CLOSE"/>
    <n v="2"/>
    <s v="EA"/>
    <n v="5"/>
    <n v="44.96"/>
    <n v="224.8"/>
    <s v="21455"/>
    <s v="CLOSE"/>
    <d v="2024-02-29T00:00:00"/>
    <d v="2024-02-27T00:00:00"/>
    <s v="KW1-15285"/>
    <s v="3"/>
    <d v="2024-02-29T00:00:00"/>
    <s v="APPR"/>
    <d v="2024-02-29T00:00:00"/>
    <s v="Santhumayor, Santhosh - Vectrus - No Export"/>
    <x v="9"/>
    <d v="2024-03-10T00:00:00"/>
    <x v="0"/>
    <d v="2024-03-04T00:00:00"/>
    <s v="5.00"/>
    <m/>
    <x v="1"/>
    <x v="1"/>
    <x v="1"/>
    <x v="1"/>
    <x v="1"/>
  </r>
  <r>
    <n v="76"/>
    <x v="35"/>
    <n v="30"/>
    <x v="63"/>
    <s v="Repair Floor_x000a_Z4 Pad9 Bldg3_x000a_RM103"/>
    <n v="9653523"/>
    <s v="7220-60-V00-0041"/>
    <s v="BASEBOARD, WALL PLASTIC, PVC FOAM SKIRTING,100MM X 3M X 0.3MM, G100-3.5"/>
    <n v="54815"/>
    <x v="43"/>
    <d v="2024-02-24T00:00:00"/>
    <s v="CLOSE"/>
    <n v="1"/>
    <s v="EA"/>
    <n v="15"/>
    <n v="45.4"/>
    <n v="681"/>
    <s v="21453"/>
    <s v="CLOSE"/>
    <d v="2024-02-25T00:00:00"/>
    <s v=""/>
    <s v="KW1-15168"/>
    <s v="6"/>
    <d v="2024-02-25T00:00:00"/>
    <s v="APPR"/>
    <d v="2024-02-25T00:00:00"/>
    <s v="Santhumayor, Santhosh - Vectrus - No Export"/>
    <x v="4"/>
    <d v="2024-03-10T00:00:00"/>
    <x v="0"/>
    <d v="2024-02-27T00:00:00"/>
    <s v="15.00"/>
    <m/>
    <x v="1"/>
    <x v="1"/>
    <x v="1"/>
    <x v="1"/>
    <x v="1"/>
  </r>
  <r>
    <n v="76"/>
    <x v="35"/>
    <n v="30"/>
    <x v="63"/>
    <s v="Repair Floor_x000a_Z4 Pad9 Bldg3_x000a_RM103"/>
    <n v="9653523"/>
    <s v="8030-60-V00-0055"/>
    <s v="SEALING COMPOUND, SILICONE, WHITE, 10.1 OZ"/>
    <n v="54817"/>
    <x v="43"/>
    <d v="2024-02-24T00:00:00"/>
    <s v="CLOSE"/>
    <n v="2"/>
    <s v="BX"/>
    <n v="1"/>
    <n v="142"/>
    <n v="142"/>
    <s v="21451"/>
    <s v="CLOSE"/>
    <d v="2024-03-08T00:00:00"/>
    <s v=""/>
    <s v="KW1-15166"/>
    <s v="12"/>
    <d v="2024-02-25T00:00:00"/>
    <s v="APPR"/>
    <d v="2024-02-25T00:00:00"/>
    <s v="Santhumayor, Santhosh - Vectrus - No Export"/>
    <x v="0"/>
    <d v="2024-03-10T00:00:00"/>
    <x v="0"/>
    <d v="2024-02-29T00:00:00"/>
    <s v="1.00"/>
    <m/>
    <x v="1"/>
    <x v="1"/>
    <x v="1"/>
    <x v="1"/>
    <x v="1"/>
  </r>
  <r>
    <n v="76"/>
    <x v="35"/>
    <n v="30"/>
    <x v="63"/>
    <s v="Repair Floor_x000a_Z4 Pad9 Bldg3_x000a_RM103"/>
    <n v="9653523"/>
    <s v="8020-00-753-4914"/>
    <s v="ROLLER, PAINT, POLYESTER, 7 INCHES"/>
    <n v="54817"/>
    <x v="43"/>
    <d v="2024-02-24T00:00:00"/>
    <s v="CLOSE"/>
    <n v="1"/>
    <s v="EA"/>
    <n v="5"/>
    <n v="13.9"/>
    <n v="69.5"/>
    <s v="21451"/>
    <s v="CLOSE"/>
    <d v="2024-03-08T00:00:00"/>
    <s v=""/>
    <s v="KW1-15166"/>
    <s v="11"/>
    <d v="2024-02-25T00:00:00"/>
    <s v="APPR"/>
    <d v="2024-02-25T00:00:00"/>
    <s v="Santhumayor, Santhosh - Vectrus - No Export"/>
    <x v="0"/>
    <d v="2024-03-10T00:00:00"/>
    <x v="0"/>
    <d v="2024-02-27T00:00:00"/>
    <s v="5.00"/>
    <m/>
    <x v="1"/>
    <x v="1"/>
    <x v="1"/>
    <x v="1"/>
    <x v="1"/>
  </r>
  <r>
    <n v="76"/>
    <x v="35"/>
    <n v="30"/>
    <x v="63"/>
    <s v="Repair Floor_x000a_Z4 Pad9 Bldg3_x000a_RM103"/>
    <n v="9653523"/>
    <s v="6515-60-V00-0015"/>
    <s v="GLOVES, EXAM, DISPOSABLE, NITRILE, PURPLE, X-LARGE"/>
    <n v="54812"/>
    <x v="43"/>
    <d v="2024-02-24T00:00:00"/>
    <s v="CLOSE"/>
    <n v="1"/>
    <s v="EA"/>
    <n v="1"/>
    <n v="49.95"/>
    <n v="49.95"/>
    <s v="21736"/>
    <s v="CLOSE"/>
    <d v="2024-02-29T00:00:00"/>
    <s v=""/>
    <s v="KW1-15290"/>
    <s v="5"/>
    <d v="2024-02-29T00:00:00"/>
    <s v="APPR"/>
    <d v="2024-02-29T00:00:00"/>
    <s v="Santhumayor, Santhosh - Vectrus - No Export"/>
    <x v="4"/>
    <d v="2024-03-15T00:00:00"/>
    <x v="0"/>
    <d v="2024-03-03T00:00:00"/>
    <s v="1.00"/>
    <m/>
    <x v="1"/>
    <x v="1"/>
    <x v="1"/>
    <x v="1"/>
    <x v="1"/>
  </r>
  <r>
    <n v="76"/>
    <x v="35"/>
    <n v="30"/>
    <x v="63"/>
    <s v="Repair Floor_x000a_Z4 Pad9 Bldg3_x000a_RM103"/>
    <n v="9653523"/>
    <s v="3405-60-V00-0008"/>
    <s v="BLADE, RECIPROCATING SAW, METAL, STRAIGHT, 14/18 TPI, 8 X 1 INCHES"/>
    <n v="54814"/>
    <x v="43"/>
    <d v="2024-02-24T00:00:00"/>
    <s v="CLOSE"/>
    <n v="1"/>
    <s v="EA"/>
    <n v="3"/>
    <n v="33.299999999999997"/>
    <n v="99.9"/>
    <s v="21739"/>
    <s v="CLOSE"/>
    <d v="2024-03-02T00:00:00"/>
    <d v="2024-03-02T00:00:00"/>
    <s v="KW1-15364"/>
    <s v="12"/>
    <d v="2024-03-02T00:00:00"/>
    <s v="APPR"/>
    <d v="2024-03-02T00:00:00"/>
    <s v="Santhumayor, Santhosh - Vectrus - No Export"/>
    <x v="1"/>
    <d v="2024-03-30T00:00:00"/>
    <x v="1"/>
    <s v=""/>
    <s v=""/>
    <m/>
    <x v="1"/>
    <x v="1"/>
    <x v="1"/>
    <x v="1"/>
    <x v="1"/>
  </r>
  <r>
    <n v="77"/>
    <x v="35"/>
    <n v="30"/>
    <x v="64"/>
    <s v="Paint Floor Lines Z3 VLAM005"/>
    <n v="9790969"/>
    <s v="8010-60-V00-0067"/>
    <s v="PAINT, TRAFFIC, GLOSS, YELLOW, 16 LITERS"/>
    <n v="54832"/>
    <x v="43"/>
    <d v="2024-02-24T00:00:00"/>
    <s v="CLOSE"/>
    <n v="1"/>
    <s v="CN"/>
    <n v="6"/>
    <n v="188.84"/>
    <n v="1133.04"/>
    <s v="21451"/>
    <s v="CLOSE"/>
    <d v="2024-03-08T00:00:00"/>
    <s v=""/>
    <s v="KW1-15166"/>
    <s v="10"/>
    <d v="2024-02-25T00:00:00"/>
    <s v="APPR"/>
    <d v="2024-02-25T00:00:00"/>
    <s v="Santhumayor, Santhosh - Vectrus - No Export"/>
    <x v="0"/>
    <d v="2024-03-10T00:00:00"/>
    <x v="0"/>
    <d v="2024-02-27T00:00:00"/>
    <s v="6.00"/>
    <m/>
    <x v="1"/>
    <x v="1"/>
    <x v="1"/>
    <x v="1"/>
    <x v="1"/>
  </r>
  <r>
    <n v="77"/>
    <x v="35"/>
    <n v="30"/>
    <x v="64"/>
    <s v="Paint Floor Lines Z3 VLAM005"/>
    <n v="9790969"/>
    <s v="8020-00-753-4911"/>
    <s v="TRAY, PAINT ROLLER, METAL, 1 QUART"/>
    <n v="54834"/>
    <x v="43"/>
    <d v="2024-02-24T00:00:00"/>
    <s v="CLOSE"/>
    <n v="3"/>
    <s v="EA"/>
    <n v="10"/>
    <n v="29"/>
    <n v="290"/>
    <s v="21463"/>
    <s v="CLOSE"/>
    <d v="2024-02-25T00:00:00"/>
    <s v=""/>
    <s v="KW1-15178"/>
    <s v="4"/>
    <d v="2024-02-25T00:00:00"/>
    <s v="APPR"/>
    <d v="2024-02-25T00:00:00"/>
    <s v="Santhumayor, Santhosh - Vectrus - No Export"/>
    <x v="0"/>
    <d v="2024-03-10T00:00:00"/>
    <x v="0"/>
    <d v="2024-02-27T00:00:00"/>
    <s v="10.00"/>
    <m/>
    <x v="1"/>
    <x v="1"/>
    <x v="1"/>
    <x v="1"/>
    <x v="1"/>
  </r>
  <r>
    <n v="77"/>
    <x v="35"/>
    <n v="30"/>
    <x v="64"/>
    <s v="Paint Floor Lines Z3 VLAM005"/>
    <n v="9790969"/>
    <s v="8020-00-753-4914"/>
    <s v="ROLLER, PAINT, POLYESTER, 7 INCHES"/>
    <n v="54834"/>
    <x v="43"/>
    <d v="2024-02-24T00:00:00"/>
    <s v="CLOSE"/>
    <n v="2"/>
    <s v="EA"/>
    <n v="5"/>
    <n v="13.9"/>
    <n v="69.5"/>
    <s v="21463"/>
    <s v="CLOSE"/>
    <d v="2024-02-25T00:00:00"/>
    <s v=""/>
    <s v="KW1-15178"/>
    <s v="3"/>
    <d v="2024-02-25T00:00:00"/>
    <s v="APPR"/>
    <d v="2024-02-25T00:00:00"/>
    <s v="Santhumayor, Santhosh - Vectrus - No Export"/>
    <x v="0"/>
    <d v="2024-03-10T00:00:00"/>
    <x v="0"/>
    <d v="2024-02-27T00:00:00"/>
    <s v="5.00"/>
    <m/>
    <x v="1"/>
    <x v="1"/>
    <x v="1"/>
    <x v="1"/>
    <x v="1"/>
  </r>
  <r>
    <n v="77"/>
    <x v="35"/>
    <n v="30"/>
    <x v="64"/>
    <s v="Paint Floor Lines Z3 VLAM005"/>
    <n v="9790969"/>
    <s v="8020-01-317-2800"/>
    <s v="ROLLER, PAINT, 3 INCHES"/>
    <n v="54834"/>
    <x v="43"/>
    <d v="2024-02-24T00:00:00"/>
    <s v="CLOSE"/>
    <n v="1"/>
    <s v="EA"/>
    <n v="10"/>
    <n v="2.4"/>
    <n v="24"/>
    <s v="21463"/>
    <s v="CLOSE"/>
    <d v="2024-02-25T00:00:00"/>
    <s v=""/>
    <s v="KW1-15178"/>
    <s v="2"/>
    <d v="2024-02-25T00:00:00"/>
    <s v="APPR"/>
    <d v="2024-02-25T00:00:00"/>
    <s v="Santhumayor, Santhosh - Vectrus - No Export"/>
    <x v="0"/>
    <d v="2024-03-10T00:00:00"/>
    <x v="0"/>
    <d v="2024-02-27T00:00:00"/>
    <s v="10.00"/>
    <m/>
    <x v="1"/>
    <x v="1"/>
    <x v="1"/>
    <x v="1"/>
    <x v="1"/>
  </r>
  <r>
    <n v="77"/>
    <x v="35"/>
    <n v="30"/>
    <x v="64"/>
    <s v="Paint Floor Lines Z3 VLAM005"/>
    <n v="9790969"/>
    <s v="8020-01-421-6849"/>
    <s v="BRUSH, PAINT, CHISELED, 2 INCHES"/>
    <n v="54833"/>
    <x v="43"/>
    <d v="2024-02-24T00:00:00"/>
    <s v="CLOSE"/>
    <n v="2"/>
    <s v="EA"/>
    <n v="10"/>
    <n v="14.6"/>
    <n v="146"/>
    <s v=""/>
    <s v=""/>
    <s v=""/>
    <s v=""/>
    <s v="KW1-15232"/>
    <s v="2"/>
    <d v="2024-02-27T00:00:00"/>
    <s v="APPR"/>
    <d v="2024-02-27T00:00:00"/>
    <s v="Reghuraman, Karthik -Vectrus -GSD -No Export"/>
    <x v="7"/>
    <d v="2024-03-31T00:00:00"/>
    <x v="0"/>
    <d v="2024-02-29T00:00:00"/>
    <s v="10.00"/>
    <m/>
    <x v="1"/>
    <x v="1"/>
    <x v="1"/>
    <x v="1"/>
    <x v="1"/>
  </r>
  <r>
    <n v="77"/>
    <x v="35"/>
    <n v="30"/>
    <x v="64"/>
    <s v="Paint Floor Lines Z3 VLAM005"/>
    <n v="9790969"/>
    <s v="7510-00-266-6710"/>
    <s v="TAPE, PRESSURE SENSITIVE ADHESIVE, PAPER, TAN, 2 INCHES X 60 YARDS"/>
    <n v="54833"/>
    <x v="43"/>
    <d v="2024-02-24T00:00:00"/>
    <s v="CLOSE"/>
    <n v="1"/>
    <s v="EA"/>
    <n v="20"/>
    <n v="8"/>
    <n v="160"/>
    <s v=""/>
    <s v=""/>
    <s v=""/>
    <s v=""/>
    <s v="KW1-15232"/>
    <s v="1"/>
    <d v="2024-02-27T00:00:00"/>
    <s v="APPR"/>
    <d v="2024-02-27T00:00:00"/>
    <s v="Reghuraman, Karthik -Vectrus -GSD -No Export"/>
    <x v="7"/>
    <d v="2024-03-12T00:00:00"/>
    <x v="0"/>
    <d v="2024-02-29T00:00:00"/>
    <s v="20.00"/>
    <m/>
    <x v="1"/>
    <x v="1"/>
    <x v="1"/>
    <x v="1"/>
    <x v="1"/>
  </r>
  <r>
    <n v="77"/>
    <x v="35"/>
    <n v="30"/>
    <x v="64"/>
    <s v="Paint Floor Lines Z3 VLAM005"/>
    <n v="9790969"/>
    <s v="6515-60-V00-0015"/>
    <s v="GLOVES, EXAM, DISPOSABLE, NITRILE, PURPLE, X-LARGE"/>
    <n v="54831"/>
    <x v="43"/>
    <d v="2024-02-24T00:00:00"/>
    <s v="CLOSE"/>
    <n v="1"/>
    <s v="BX"/>
    <n v="1"/>
    <n v="49.95"/>
    <n v="49.95"/>
    <s v="21736"/>
    <s v="CLOSE"/>
    <d v="2024-02-29T00:00:00"/>
    <s v=""/>
    <s v="KW1-15290"/>
    <s v="6"/>
    <d v="2024-02-29T00:00:00"/>
    <s v="APPR"/>
    <d v="2024-02-29T00:00:00"/>
    <s v="Santhumayor, Santhosh - Vectrus - No Export"/>
    <x v="4"/>
    <d v="2024-03-15T00:00:00"/>
    <x v="0"/>
    <d v="2024-03-03T00:00:00"/>
    <s v="1.00"/>
    <m/>
    <x v="1"/>
    <x v="1"/>
    <x v="1"/>
    <x v="1"/>
    <x v="1"/>
  </r>
  <r>
    <n v="78"/>
    <x v="35"/>
    <n v="30"/>
    <x v="65"/>
    <s v="Install_x000a_Overhead_x000a_Lights_x000a_B9501AB"/>
    <n v="9360741"/>
    <s v="5925-60-V00-0267"/>
    <s v="CIRCUIT BREAKER, MINIATURE, 1 POLE, 230-400V, 10A"/>
    <n v="54838"/>
    <x v="43"/>
    <d v="2024-02-24T00:00:00"/>
    <s v="CLOSE"/>
    <n v="3"/>
    <s v="EA"/>
    <n v="2"/>
    <n v="11.63"/>
    <n v="23.26"/>
    <s v="21451"/>
    <s v="CLOSE"/>
    <d v="2024-03-08T00:00:00"/>
    <s v=""/>
    <s v="KW1-15166"/>
    <s v="9"/>
    <d v="2024-02-25T00:00:00"/>
    <s v="APPR"/>
    <d v="2024-02-25T00:00:00"/>
    <s v="Santhumayor, Santhosh - Vectrus - No Export"/>
    <x v="0"/>
    <d v="2024-03-10T00:00:00"/>
    <x v="0"/>
    <d v="2024-02-27T00:00:00"/>
    <s v="2.00"/>
    <m/>
    <x v="1"/>
    <x v="1"/>
    <x v="1"/>
    <x v="1"/>
    <x v="1"/>
  </r>
  <r>
    <n v="78"/>
    <x v="35"/>
    <n v="30"/>
    <x v="65"/>
    <s v="Install_x000a_Overhead_x000a_Lights_x000a_B9501AB"/>
    <n v="9360741"/>
    <s v="6210-60-V00-0094"/>
    <s v="FIXTURE, LIGHTING, LED, RETROFIT, POLYCARBONATE, PURE WHITE, 40W"/>
    <n v="54838"/>
    <x v="43"/>
    <d v="2024-02-24T00:00:00"/>
    <s v="CLOSE"/>
    <n v="2"/>
    <s v="EA"/>
    <n v="9"/>
    <n v="242.35"/>
    <n v="2181.15"/>
    <s v="21451"/>
    <s v="CLOSE"/>
    <d v="2024-03-08T00:00:00"/>
    <s v=""/>
    <s v="KW1-15166"/>
    <s v="8"/>
    <d v="2024-02-25T00:00:00"/>
    <s v="APPR"/>
    <d v="2024-02-25T00:00:00"/>
    <s v="Santhumayor, Santhosh - Vectrus - No Export"/>
    <x v="0"/>
    <d v="2024-03-10T00:00:00"/>
    <x v="0"/>
    <d v="2024-02-27T00:00:00"/>
    <s v="9.00"/>
    <m/>
    <x v="1"/>
    <x v="1"/>
    <x v="1"/>
    <x v="1"/>
    <x v="1"/>
  </r>
  <r>
    <n v="78"/>
    <x v="35"/>
    <n v="30"/>
    <x v="65"/>
    <s v="Install_x000a_Overhead_x000a_Lights_x000a_B9501AB"/>
    <n v="9360741"/>
    <s v="6145-60-V00-0145"/>
    <s v="CABLE, POWER, ELECTRICAL, WHITE, 3 CORES, 1.5MM ²"/>
    <n v="54838"/>
    <x v="43"/>
    <d v="2024-02-24T00:00:00"/>
    <s v="CLOSE"/>
    <n v="1"/>
    <s v="ROLL"/>
    <n v="1"/>
    <n v="145.35"/>
    <n v="145.35"/>
    <s v="21451"/>
    <s v="CLOSE"/>
    <d v="2024-03-08T00:00:00"/>
    <s v=""/>
    <s v="KW1-15166"/>
    <s v="7"/>
    <d v="2024-02-25T00:00:00"/>
    <s v="APPR"/>
    <d v="2024-02-25T00:00:00"/>
    <s v="Santhumayor, Santhosh - Vectrus - No Export"/>
    <x v="0"/>
    <d v="2024-03-10T00:00:00"/>
    <x v="0"/>
    <d v="2024-02-27T00:00:00"/>
    <s v="1.00"/>
    <m/>
    <x v="1"/>
    <x v="1"/>
    <x v="1"/>
    <x v="1"/>
    <x v="1"/>
  </r>
  <r>
    <n v="79"/>
    <x v="35"/>
    <n v="30"/>
    <x v="66"/>
    <s v="(TT404) NEED TO FIX DAMAGE FLOOR"/>
    <n v="9790884"/>
    <s v="8010-00-597-7856"/>
    <s v="VARNISH, OIL, GLOSS, CLEAR, 1 GL "/>
    <n v="54841"/>
    <x v="43"/>
    <d v="2024-02-24T00:00:00"/>
    <s v="CLOSE"/>
    <n v="1"/>
    <s v="CN"/>
    <n v="6"/>
    <n v="247.6"/>
    <n v="1485.6"/>
    <s v="21451"/>
    <s v="CLOSE"/>
    <d v="2024-03-08T00:00:00"/>
    <s v=""/>
    <s v="KW1-15166"/>
    <s v="6"/>
    <d v="2024-02-25T00:00:00"/>
    <s v="APPR"/>
    <d v="2024-02-25T00:00:00"/>
    <s v="Santhumayor, Santhosh - Vectrus - No Export"/>
    <x v="0"/>
    <d v="2024-03-10T00:00:00"/>
    <x v="0"/>
    <d v="2024-03-12T00:00:00"/>
    <s v="6.00"/>
    <m/>
    <x v="1"/>
    <x v="1"/>
    <x v="1"/>
    <x v="1"/>
    <x v="1"/>
  </r>
  <r>
    <n v="79"/>
    <x v="35"/>
    <n v="30"/>
    <x v="66"/>
    <s v="(TT404) NEED TO FIX DAMAGE FLOOR"/>
    <n v="9790884"/>
    <s v="8020-00-753-4911"/>
    <s v="TRAY, PAINT ROLLER, METAL, 1 QUART"/>
    <n v="54842"/>
    <x v="43"/>
    <d v="2024-02-24T00:00:00"/>
    <s v="CLOSE"/>
    <n v="3"/>
    <s v="EA"/>
    <n v="6"/>
    <n v="29"/>
    <n v="174"/>
    <s v="21463"/>
    <s v="CLOSE"/>
    <d v="2024-02-25T00:00:00"/>
    <s v=""/>
    <s v="KW1-15178"/>
    <s v="7"/>
    <d v="2024-02-25T00:00:00"/>
    <s v="APPR"/>
    <d v="2024-02-25T00:00:00"/>
    <s v="Santhumayor, Santhosh - Vectrus - No Export"/>
    <x v="0"/>
    <d v="2024-03-10T00:00:00"/>
    <x v="0"/>
    <d v="2024-02-27T00:00:00"/>
    <s v="6.00"/>
    <m/>
    <x v="1"/>
    <x v="1"/>
    <x v="1"/>
    <x v="1"/>
    <x v="1"/>
  </r>
  <r>
    <n v="79"/>
    <x v="35"/>
    <n v="30"/>
    <x v="66"/>
    <s v="(TT404) NEED TO FIX DAMAGE FLOOR"/>
    <n v="9790884"/>
    <s v="8020-00-753-4914"/>
    <s v="ROLLER, PAINT, POLYESTER, 7 INCHES"/>
    <n v="54842"/>
    <x v="43"/>
    <d v="2024-02-24T00:00:00"/>
    <s v="CLOSE"/>
    <n v="2"/>
    <s v="EA"/>
    <n v="10"/>
    <n v="13.99"/>
    <n v="139.9"/>
    <s v="21463"/>
    <s v="CLOSE"/>
    <d v="2024-02-25T00:00:00"/>
    <s v=""/>
    <s v="KW1-15178"/>
    <s v="6"/>
    <d v="2024-02-25T00:00:00"/>
    <s v="APPR"/>
    <d v="2024-02-25T00:00:00"/>
    <s v="Santhumayor, Santhosh - Vectrus - No Export"/>
    <x v="0"/>
    <d v="2024-03-10T00:00:00"/>
    <x v="0"/>
    <d v="2024-02-27T00:00:00"/>
    <s v="10.00"/>
    <m/>
    <x v="1"/>
    <x v="1"/>
    <x v="1"/>
    <x v="1"/>
    <x v="1"/>
  </r>
  <r>
    <n v="79"/>
    <x v="35"/>
    <n v="30"/>
    <x v="66"/>
    <s v="(TT404) NEED TO FIX DAMAGE FLOOR"/>
    <n v="9790884"/>
    <s v="8020-01-317-2800"/>
    <s v="ROLLER, PAINT, 3 INCHES"/>
    <n v="54842"/>
    <x v="43"/>
    <d v="2024-02-24T00:00:00"/>
    <s v="CLOSE"/>
    <n v="1"/>
    <s v="EA"/>
    <n v="10"/>
    <n v="2.4"/>
    <n v="24"/>
    <s v="21463"/>
    <s v="CLOSE"/>
    <d v="2024-02-25T00:00:00"/>
    <s v=""/>
    <s v="KW1-15178"/>
    <s v="5"/>
    <d v="2024-02-25T00:00:00"/>
    <s v="APPR"/>
    <d v="2024-02-25T00:00:00"/>
    <s v="Santhumayor, Santhosh - Vectrus - No Export"/>
    <x v="0"/>
    <d v="2024-03-10T00:00:00"/>
    <x v="0"/>
    <d v="2024-02-27T00:00:00"/>
    <s v="10.00"/>
    <m/>
    <x v="1"/>
    <x v="1"/>
    <x v="1"/>
    <x v="1"/>
    <x v="1"/>
  </r>
  <r>
    <n v="79"/>
    <x v="35"/>
    <n v="30"/>
    <x v="66"/>
    <s v="(TT404) NEED TO FIX DAMAGE FLOOR"/>
    <n v="9790884"/>
    <s v="8020-01-421-6849"/>
    <s v="BRUSH, PAINT, CHISELED, 2 INCHES"/>
    <n v="54840"/>
    <x v="43"/>
    <d v="2024-02-24T00:00:00"/>
    <s v="CLOSE"/>
    <n v="2"/>
    <s v="EA"/>
    <n v="10"/>
    <n v="14.6"/>
    <n v="146"/>
    <s v=""/>
    <s v=""/>
    <s v=""/>
    <s v=""/>
    <s v="KW1-15232"/>
    <s v="4"/>
    <d v="2024-02-27T00:00:00"/>
    <s v="APPR"/>
    <d v="2024-02-27T00:00:00"/>
    <s v="Reghuraman, Karthik -Vectrus -GSD -No Export"/>
    <x v="7"/>
    <d v="2024-03-31T00:00:00"/>
    <x v="0"/>
    <d v="2024-02-29T00:00:00"/>
    <s v="10.00"/>
    <m/>
    <x v="1"/>
    <x v="1"/>
    <x v="1"/>
    <x v="1"/>
    <x v="1"/>
  </r>
  <r>
    <n v="79"/>
    <x v="35"/>
    <n v="30"/>
    <x v="66"/>
    <s v="(TT404) NEED TO FIX DAMAGE FLOOR"/>
    <n v="9790884"/>
    <s v="7510-00-266-6710"/>
    <s v="TAPE, PRESSURE SENSITIVE ADHESIVE, PAPER, TAN, 2 INCHES X 60 YARDS"/>
    <n v="54840"/>
    <x v="43"/>
    <d v="2024-02-24T00:00:00"/>
    <s v="CLOSE"/>
    <n v="1"/>
    <s v="EA"/>
    <n v="20"/>
    <n v="8"/>
    <n v="160"/>
    <s v=""/>
    <s v=""/>
    <s v=""/>
    <s v=""/>
    <s v="KW1-15232"/>
    <s v="3"/>
    <d v="2024-02-27T00:00:00"/>
    <s v="APPR"/>
    <d v="2024-02-27T00:00:00"/>
    <s v="Reghuraman, Karthik -Vectrus -GSD -No Export"/>
    <x v="7"/>
    <d v="2024-03-12T00:00:00"/>
    <x v="0"/>
    <d v="2024-02-29T00:00:00"/>
    <s v="20.00"/>
    <m/>
    <x v="1"/>
    <x v="1"/>
    <x v="1"/>
    <x v="1"/>
    <x v="1"/>
  </r>
  <r>
    <n v="79"/>
    <x v="35"/>
    <n v="30"/>
    <x v="66"/>
    <s v="(TT404) NEED TO FIX DAMAGE FLOOR"/>
    <n v="9790884"/>
    <s v="6515-60-V00-0015"/>
    <s v="GLOVES, EXAM, DISPOSABLE, NITRILE, PURPLE, X-LARGE"/>
    <n v="54839"/>
    <x v="43"/>
    <d v="2024-02-24T00:00:00"/>
    <s v="CLOSE"/>
    <n v="1"/>
    <s v="BX"/>
    <n v="1"/>
    <n v="49.95"/>
    <n v="49.95"/>
    <s v="21579"/>
    <s v="CLOSE"/>
    <d v="2024-03-01T00:00:00"/>
    <s v=""/>
    <s v="KW1-15331"/>
    <s v="1"/>
    <d v="2024-03-01T00:00:00"/>
    <s v="APPR"/>
    <d v="2024-03-01T00:00:00"/>
    <s v="Reghuraman, Karthik -Vectrus -GSD -No Export"/>
    <x v="10"/>
    <d v="2024-03-09T00:00:00"/>
    <x v="0"/>
    <d v="2024-03-05T00:00:00"/>
    <s v="1.00"/>
    <m/>
    <x v="1"/>
    <x v="1"/>
    <x v="1"/>
    <x v="1"/>
    <x v="1"/>
  </r>
  <r>
    <n v="80"/>
    <x v="35"/>
    <n v="30"/>
    <x v="67"/>
    <s v="Deficiency Repair_initial_signed"/>
    <n v="9791053"/>
    <s v="5340-60-V00-0505"/>
    <s v="RAIN GUARD, DOOR, ALUMINUM, 236.22 X 4 INCHES"/>
    <n v="55566"/>
    <x v="44"/>
    <d v="2024-02-29T00:00:00"/>
    <s v="CLOSE"/>
    <n v="3"/>
    <s v="EA"/>
    <n v="2"/>
    <n v="53.63"/>
    <n v="107.26"/>
    <s v="21797"/>
    <s v="CLOSE"/>
    <d v="2024-03-01T00:00:00"/>
    <d v="2024-03-01T00:00:00"/>
    <s v="KW1-15336"/>
    <s v="2"/>
    <d v="2024-03-01T00:00:00"/>
    <s v="APPR"/>
    <d v="2024-03-01T00:00:00"/>
    <s v="Narayana Kutty Pillai, Nisha - No Export"/>
    <x v="7"/>
    <d v="2024-04-12T00:00:00"/>
    <x v="0"/>
    <d v="2024-03-04T00:00:00"/>
    <s v="2.00"/>
    <m/>
    <x v="1"/>
    <x v="1"/>
    <x v="1"/>
    <x v="1"/>
    <x v="1"/>
  </r>
  <r>
    <n v="80"/>
    <x v="35"/>
    <n v="30"/>
    <x v="67"/>
    <s v="Deficiency Repair_initial_signed"/>
    <n v="9791053"/>
    <s v="5305-60-V00-0005"/>
    <s v="SCREW, PHILLIPS, TRUSS HEAD, STEEL, #8 X 1 INCH"/>
    <n v="55565"/>
    <x v="44"/>
    <d v="2024-02-29T00:00:00"/>
    <s v="CLOSE"/>
    <n v="2"/>
    <s v="BX"/>
    <n v="1"/>
    <n v="29.37"/>
    <n v="29.37"/>
    <s v=""/>
    <s v=""/>
    <s v=""/>
    <s v=""/>
    <s v="KW1-15346"/>
    <s v="5"/>
    <d v="2024-03-01T00:00:00"/>
    <s v="APPR"/>
    <d v="2024-03-01T00:00:00"/>
    <s v="Govind, Binu - No Export"/>
    <x v="4"/>
    <d v="2024-03-08T00:00:00"/>
    <x v="0"/>
    <d v="2024-03-04T00:00:00"/>
    <s v="1.00"/>
    <m/>
    <x v="1"/>
    <x v="1"/>
    <x v="1"/>
    <x v="1"/>
    <x v="1"/>
  </r>
  <r>
    <n v="80"/>
    <x v="35"/>
    <n v="30"/>
    <x v="67"/>
    <s v="Deficiency Repair_initial_signed"/>
    <n v="9791053"/>
    <s v="5610-60-V00-0001"/>
    <s v="CEMENT, MASONRY, (MORTAR MIX), TYPE- N, 60 LB"/>
    <n v="55565"/>
    <x v="44"/>
    <d v="2024-02-29T00:00:00"/>
    <s v="CLOSE"/>
    <n v="1"/>
    <s v="BG"/>
    <n v="1"/>
    <n v="26.4"/>
    <n v="26.4"/>
    <s v=""/>
    <s v=""/>
    <s v=""/>
    <s v=""/>
    <s v="KW1-15346"/>
    <s v="4"/>
    <d v="2024-03-01T00:00:00"/>
    <s v="APPR"/>
    <d v="2024-03-01T00:00:00"/>
    <s v="Govind, Binu - No Export"/>
    <x v="4"/>
    <d v="2024-03-08T00:00:00"/>
    <x v="0"/>
    <d v="2024-03-04T00:00:00"/>
    <s v="1.00"/>
    <m/>
    <x v="1"/>
    <x v="1"/>
    <x v="1"/>
    <x v="1"/>
    <x v="1"/>
  </r>
  <r>
    <n v="80"/>
    <x v="35"/>
    <n v="30"/>
    <x v="67"/>
    <s v="Deficiency Repair_initial_signed"/>
    <n v="9791053"/>
    <s v="5340-60-V00-0481"/>
    <s v="HINGE, DOOR, STAINLESS STEEL, 3 MM X 3-1/2 X 4 INCHES"/>
    <n v="55568"/>
    <x v="44"/>
    <d v="2024-02-29T00:00:00"/>
    <s v="CLOSE"/>
    <n v="4"/>
    <s v="EA"/>
    <n v="1"/>
    <n v="29.9"/>
    <n v="29.9"/>
    <s v=""/>
    <s v=""/>
    <s v=""/>
    <s v=""/>
    <s v="KW1-15346"/>
    <s v="9"/>
    <d v="2024-03-01T00:00:00"/>
    <s v="APPR"/>
    <d v="2024-03-01T00:00:00"/>
    <s v="Govind, Binu - No Export"/>
    <x v="4"/>
    <d v="2024-03-08T00:00:00"/>
    <x v="0"/>
    <d v="2024-03-04T00:00:00"/>
    <s v="1.00"/>
    <m/>
    <x v="1"/>
    <x v="1"/>
    <x v="1"/>
    <x v="1"/>
    <x v="1"/>
  </r>
  <r>
    <n v="80"/>
    <x v="35"/>
    <n v="30"/>
    <x v="67"/>
    <s v="Deficiency Repair_initial_signed"/>
    <n v="9791053"/>
    <s v="5620-60-V00-0043"/>
    <s v="CONCRETE SPLASH BLOCK"/>
    <n v="55568"/>
    <x v="44"/>
    <d v="2024-02-29T00:00:00"/>
    <s v="CLOSE"/>
    <n v="3"/>
    <s v="EA"/>
    <n v="4"/>
    <n v="79.2"/>
    <n v="316.8"/>
    <s v=""/>
    <s v=""/>
    <s v=""/>
    <s v=""/>
    <s v="KW1-15346"/>
    <s v="8"/>
    <d v="2024-03-01T00:00:00"/>
    <s v="APPR"/>
    <d v="2024-03-01T00:00:00"/>
    <s v="Govind, Binu - No Export"/>
    <x v="4"/>
    <d v="2024-03-08T00:00:00"/>
    <x v="0"/>
    <d v="2024-03-04T00:00:00"/>
    <s v="4.00"/>
    <m/>
    <x v="1"/>
    <x v="1"/>
    <x v="1"/>
    <x v="1"/>
    <x v="1"/>
  </r>
  <r>
    <n v="80"/>
    <x v="35"/>
    <n v="30"/>
    <x v="67"/>
    <s v="Deficiency Repair_initial_signed"/>
    <n v="9791053"/>
    <s v="8030-60-V00-0055"/>
    <s v="SEALING COMPOUND, SILICONE, WHITE, 10.1 OZ"/>
    <n v="55569"/>
    <x v="44"/>
    <d v="2024-02-29T00:00:00"/>
    <s v="CLOSE"/>
    <n v="4"/>
    <s v="BX"/>
    <n v="1"/>
    <n v="142"/>
    <n v="142"/>
    <s v=""/>
    <s v=""/>
    <s v=""/>
    <s v=""/>
    <s v="KW1-15340"/>
    <s v="12"/>
    <d v="2024-03-01T00:00:00"/>
    <s v="APPR"/>
    <d v="2024-03-01T00:00:00"/>
    <s v="Govind, Binu - No Export"/>
    <x v="0"/>
    <d v="2024-03-22T00:00:00"/>
    <x v="0"/>
    <d v="2024-03-04T00:00:00"/>
    <s v="1.00"/>
    <m/>
    <x v="1"/>
    <x v="1"/>
    <x v="1"/>
    <x v="1"/>
    <x v="1"/>
  </r>
  <r>
    <n v="80"/>
    <x v="35"/>
    <n v="30"/>
    <x v="67"/>
    <s v="Deficiency Repair_initial_signed"/>
    <n v="9791053"/>
    <s v="8010-60-V00-0095"/>
    <s v="PRIMER, COATING, RED OXIDE, LIQUID, 3.78 TO 4 LITERS"/>
    <n v="55569"/>
    <x v="44"/>
    <d v="2024-02-29T00:00:00"/>
    <s v="CLOSE"/>
    <n v="3"/>
    <s v="CN"/>
    <n v="1"/>
    <n v="41.3"/>
    <n v="41.3"/>
    <s v=""/>
    <s v=""/>
    <s v=""/>
    <s v=""/>
    <s v="KW1-15340"/>
    <s v="10"/>
    <d v="2024-03-01T00:00:00"/>
    <s v="APPR"/>
    <d v="2024-03-01T00:00:00"/>
    <s v="Govind, Binu - No Export"/>
    <x v="0"/>
    <d v="2024-03-08T00:00:00"/>
    <x v="0"/>
    <d v="2024-03-04T00:00:00"/>
    <s v="1.00"/>
    <m/>
    <x v="1"/>
    <x v="1"/>
    <x v="1"/>
    <x v="1"/>
    <x v="1"/>
  </r>
  <r>
    <n v="80"/>
    <x v="35"/>
    <n v="30"/>
    <x v="67"/>
    <s v="Deficiency Repair_initial_signed"/>
    <n v="9791053"/>
    <s v="8010-60-V00-0028"/>
    <s v="PAINT, ENAMEL, GLOSS, DESERT SAND, 3.6 LITER"/>
    <n v="55569"/>
    <x v="44"/>
    <d v="2024-02-29T00:00:00"/>
    <s v="CLOSE"/>
    <n v="5"/>
    <s v="CN"/>
    <n v="1"/>
    <n v="39.6"/>
    <n v="39.6"/>
    <s v=""/>
    <s v=""/>
    <s v=""/>
    <s v=""/>
    <s v="KW1-15340"/>
    <s v="9"/>
    <d v="2024-03-01T00:00:00"/>
    <s v="APPR"/>
    <d v="2024-03-01T00:00:00"/>
    <s v="Govind, Binu - No Export"/>
    <x v="0"/>
    <d v="2024-03-08T00:00:00"/>
    <x v="0"/>
    <d v="2024-03-04T00:00:00"/>
    <s v="1.00"/>
    <m/>
    <x v="1"/>
    <x v="1"/>
    <x v="1"/>
    <x v="1"/>
    <x v="1"/>
  </r>
  <r>
    <n v="80"/>
    <x v="35"/>
    <n v="30"/>
    <x v="67"/>
    <s v="Deficiency Repair_initial_signed"/>
    <n v="9791053"/>
    <s v="8020-01-421-6849"/>
    <s v="BRUSH, PAINT, CHISELED, 2 INCHES"/>
    <n v="55567"/>
    <x v="44"/>
    <d v="2024-02-29T00:00:00"/>
    <s v="CLOSE"/>
    <n v="1"/>
    <s v="EA"/>
    <n v="2"/>
    <n v="14.6"/>
    <n v="29.2"/>
    <s v="21797"/>
    <s v="CLOSE"/>
    <d v="2024-03-01T00:00:00"/>
    <d v="2024-03-01T00:00:00"/>
    <s v="KW1-15336"/>
    <s v="3"/>
    <d v="2024-03-01T00:00:00"/>
    <s v="APPR"/>
    <d v="2024-03-01T00:00:00"/>
    <s v="Narayana Kutty Pillai, Nisha - No Export"/>
    <x v="7"/>
    <d v="2024-04-20T00:00:00"/>
    <x v="0"/>
    <d v="2024-03-04T00:00:00"/>
    <s v="2.00"/>
    <m/>
    <x v="1"/>
    <x v="1"/>
    <x v="1"/>
    <x v="1"/>
    <x v="1"/>
  </r>
  <r>
    <n v="80"/>
    <x v="35"/>
    <n v="30"/>
    <x v="67"/>
    <s v="Deficiency Repair_initial_signed"/>
    <n v="9791053"/>
    <s v="8020-00-753-4911"/>
    <s v="TRAY, PAINT ROLLER, METAL, 1 QUART"/>
    <n v="55569"/>
    <x v="44"/>
    <d v="2024-02-29T00:00:00"/>
    <s v="CLOSE"/>
    <n v="2"/>
    <s v="EA"/>
    <n v="2"/>
    <n v="29"/>
    <n v="58"/>
    <s v=""/>
    <s v=""/>
    <s v=""/>
    <s v=""/>
    <s v="KW1-15340"/>
    <s v="11"/>
    <d v="2024-03-01T00:00:00"/>
    <s v="APPR"/>
    <d v="2024-03-01T00:00:00"/>
    <s v="Govind, Binu - No Export"/>
    <x v="0"/>
    <d v="2024-03-08T00:00:00"/>
    <x v="0"/>
    <d v="2024-03-04T00:00:00"/>
    <s v="2.00"/>
    <m/>
    <x v="1"/>
    <x v="1"/>
    <x v="1"/>
    <x v="1"/>
    <x v="1"/>
  </r>
  <r>
    <n v="80"/>
    <x v="35"/>
    <n v="30"/>
    <x v="67"/>
    <s v="Deficiency Repair_initial_signed"/>
    <n v="9791053"/>
    <s v="7210-60-V00-0059"/>
    <s v="FLOOR COVERING, VINYL RESIN, 3 MM X 40 FEET"/>
    <n v="55568"/>
    <x v="44"/>
    <d v="2024-02-29T00:00:00"/>
    <s v="CLOSE"/>
    <n v="2"/>
    <s v="RL"/>
    <n v="1"/>
    <n v="716.1"/>
    <n v="716.1"/>
    <s v=""/>
    <s v=""/>
    <s v=""/>
    <s v=""/>
    <s v="KW1-15346"/>
    <s v="7"/>
    <d v="2024-03-01T00:00:00"/>
    <s v="APPR"/>
    <d v="2024-03-01T00:00:00"/>
    <s v="Govind, Binu - No Export"/>
    <x v="4"/>
    <d v="2024-03-08T00:00:00"/>
    <x v="0"/>
    <d v="2024-03-11T00:00:00"/>
    <s v="1.00"/>
    <m/>
    <x v="1"/>
    <x v="1"/>
    <x v="1"/>
    <x v="1"/>
    <x v="1"/>
  </r>
  <r>
    <n v="80"/>
    <x v="35"/>
    <n v="30"/>
    <x v="67"/>
    <s v="Deficiency Repair_initial_signed"/>
    <n v="9791053"/>
    <s v="7220-60-V00-0041"/>
    <s v="BASEBOARD, WALL PLASTIC, PVC FOAM SKIRTING,100MM X 3M X 0.3MM, G100-3.5"/>
    <n v="55568"/>
    <x v="44"/>
    <d v="2024-02-29T00:00:00"/>
    <s v="CLOSE"/>
    <n v="1"/>
    <s v="EA"/>
    <n v="12"/>
    <n v="45.4"/>
    <n v="544.79999999999995"/>
    <s v=""/>
    <s v=""/>
    <s v=""/>
    <s v=""/>
    <s v="KW1-15346"/>
    <s v="6"/>
    <d v="2024-03-01T00:00:00"/>
    <s v="APPR"/>
    <d v="2024-03-01T00:00:00"/>
    <s v="Govind, Binu - No Export"/>
    <x v="4"/>
    <d v="2024-03-08T00:00:00"/>
    <x v="0"/>
    <d v="2024-03-04T00:00:00"/>
    <s v="12.00"/>
    <m/>
    <x v="1"/>
    <x v="1"/>
    <x v="1"/>
    <x v="1"/>
    <x v="1"/>
  </r>
  <r>
    <n v="80"/>
    <x v="35"/>
    <n v="30"/>
    <x v="67"/>
    <s v="Deficiency Repair_initial_signed"/>
    <n v="9791053"/>
    <s v="8040-60-V00-0027"/>
    <s v="TAPE, ADHESIVE, POLY FOAM, OPEN CELL, BLACK, 12.7 X 19 MM X 5 METERS"/>
    <n v="55566"/>
    <x v="44"/>
    <d v="2024-02-29T00:00:00"/>
    <s v="CLOSE"/>
    <n v="2"/>
    <s v="RO"/>
    <n v="2"/>
    <n v="19.8"/>
    <n v="39.6"/>
    <s v="21802"/>
    <s v="CLOSE"/>
    <d v="2024-03-01T00:00:00"/>
    <d v="2024-03-01T00:00:00"/>
    <s v="KW1-15339"/>
    <s v="1"/>
    <d v="2024-03-01T00:00:00"/>
    <s v="APPR"/>
    <d v="2024-03-01T00:00:00"/>
    <s v="Narayana Kutty Pillai, Nisha - No Export"/>
    <x v="0"/>
    <d v="2024-03-08T00:00:00"/>
    <x v="0"/>
    <d v="2024-03-04T00:00:00"/>
    <s v="2.00"/>
    <m/>
    <x v="1"/>
    <x v="1"/>
    <x v="1"/>
    <x v="1"/>
    <x v="1"/>
  </r>
  <r>
    <n v="80"/>
    <x v="35"/>
    <n v="30"/>
    <x v="67"/>
    <s v="Deficiency Repair_initial_signed"/>
    <n v="9791053"/>
    <s v="5640-60-V00-0032"/>
    <s v="WEATHER STRIP, DOOR, W/RUBBER BOTTOM SWEEP, 39&quot;"/>
    <n v="55564"/>
    <x v="44"/>
    <d v="2024-02-29T00:00:00"/>
    <s v="CLOSE"/>
    <n v="1"/>
    <s v="EA"/>
    <n v="2"/>
    <n v="16.170000000000002"/>
    <n v="32.340000000000003"/>
    <s v="21809"/>
    <s v="CLOSE"/>
    <d v="2024-03-05T00:00:00"/>
    <d v="2024-03-04T00:00:00"/>
    <s v="KW1-15356"/>
    <s v="13"/>
    <d v="2024-03-01T00:00:00"/>
    <s v="APPR"/>
    <d v="2024-03-01T00:00:00"/>
    <s v="Reghuraman, Karthik -Vectrus -GSD -No Export"/>
    <x v="5"/>
    <d v="2024-03-09T00:00:00"/>
    <x v="0"/>
    <d v="2024-03-05T00:00:00"/>
    <s v="2.00"/>
    <m/>
    <x v="1"/>
    <x v="1"/>
    <x v="1"/>
    <x v="1"/>
    <x v="1"/>
  </r>
  <r>
    <n v="80"/>
    <x v="35"/>
    <n v="30"/>
    <x v="67"/>
    <s v="Deficiency Repair_initial_signed"/>
    <n v="9791053"/>
    <s v="5640-60-V00-0035"/>
    <s v="WEATHER STRIP, DOOR, W/BRUSH, 2 X 36 INCHES"/>
    <n v="55563"/>
    <x v="44"/>
    <d v="2024-02-29T00:00:00"/>
    <s v="CLOSE"/>
    <n v="1"/>
    <s v="EA"/>
    <n v="2"/>
    <n v="53.3"/>
    <n v="106.6"/>
    <s v="21809"/>
    <s v="CLOSE"/>
    <d v="2024-03-05T00:00:00"/>
    <d v="2024-03-04T00:00:00"/>
    <s v="KW1-15356"/>
    <s v="12"/>
    <d v="2024-03-01T00:00:00"/>
    <s v="APPR"/>
    <d v="2024-03-01T00:00:00"/>
    <s v="Reghuraman, Karthik -Vectrus -GSD -No Export"/>
    <x v="5"/>
    <d v="2024-03-09T00:00:00"/>
    <x v="0"/>
    <d v="2024-03-05T00:00:00"/>
    <s v="2.00"/>
    <m/>
    <x v="1"/>
    <x v="1"/>
    <x v="1"/>
    <x v="1"/>
    <x v="1"/>
  </r>
  <r>
    <n v="80"/>
    <x v="35"/>
    <n v="30"/>
    <x v="67"/>
    <s v="Deficiency Repair_initial_signed"/>
    <n v="9791053"/>
    <s v="8040-00-273-8713"/>
    <s v="ADHESIVE, FLOORING, WHITE, 1 GL"/>
    <n v="55569"/>
    <x v="44"/>
    <d v="2024-02-29T00:00:00"/>
    <s v="CLOSE"/>
    <n v="1"/>
    <s v="GL"/>
    <n v="4"/>
    <n v="185.7"/>
    <n v="742.8"/>
    <s v=""/>
    <s v=""/>
    <s v=""/>
    <s v=""/>
    <s v="KW1-15340"/>
    <s v="13"/>
    <d v="2024-03-01T00:00:00"/>
    <s v="APPR"/>
    <d v="2024-03-01T00:00:00"/>
    <s v="Govind, Binu - No Export"/>
    <x v="0"/>
    <d v="2024-03-08T00:00:00"/>
    <x v="0"/>
    <d v="2024-03-04T00:00:00"/>
    <s v="4.00"/>
    <m/>
    <x v="1"/>
    <x v="1"/>
    <x v="1"/>
    <x v="1"/>
    <x v="1"/>
  </r>
  <r>
    <n v="80"/>
    <x v="35"/>
    <n v="30"/>
    <x v="67"/>
    <s v="Deficiency Repair_initial_signed"/>
    <n v="9791053"/>
    <s v="5110-60-V00-0077"/>
    <s v="KNIFE, PUTTY, 3 INCHES"/>
    <n v="55566"/>
    <x v="44"/>
    <d v="2024-02-29T00:00:00"/>
    <s v="CLOSE"/>
    <n v="1"/>
    <s v="EA"/>
    <n v="3"/>
    <n v="11.55"/>
    <n v="34.65"/>
    <s v=""/>
    <s v=""/>
    <s v=""/>
    <s v=""/>
    <s v="KW1-15338"/>
    <s v="1"/>
    <d v="2024-03-01T00:00:00"/>
    <s v="APPR"/>
    <d v="2024-03-01T00:00:00"/>
    <s v="Narayana Kutty Pillai, Nisha - No Export"/>
    <x v="4"/>
    <d v="2024-03-08T00:00:00"/>
    <x v="0"/>
    <d v="2024-03-04T00:00:00"/>
    <s v="3.00"/>
    <m/>
    <x v="1"/>
    <x v="1"/>
    <x v="1"/>
    <x v="1"/>
    <x v="1"/>
  </r>
  <r>
    <n v="80"/>
    <x v="35"/>
    <n v="40"/>
    <x v="67"/>
    <s v="Deficiency Repair_initial_signed"/>
    <n v="9791053"/>
    <s v="4730-60-V00-0869"/>
    <s v="ELBOW, PIPE, SCH-40, SOCKET X SOCKET, 90°, PVC, GRAY, 63 MM"/>
    <n v="55573"/>
    <x v="44"/>
    <d v="2024-02-29T00:00:00"/>
    <s v="CLOSE"/>
    <n v="3"/>
    <s v="EA"/>
    <n v="8"/>
    <n v="4.3"/>
    <n v="34.4"/>
    <s v=""/>
    <s v=""/>
    <s v=""/>
    <s v=""/>
    <s v="KW1-15346"/>
    <s v="12"/>
    <d v="2024-03-01T00:00:00"/>
    <s v="APPR"/>
    <d v="2024-03-01T00:00:00"/>
    <s v="Govind, Binu - No Export"/>
    <x v="4"/>
    <d v="2024-03-08T00:00:00"/>
    <x v="0"/>
    <d v="2024-03-04T00:00:00"/>
    <s v="8.00"/>
    <m/>
    <x v="1"/>
    <x v="1"/>
    <x v="1"/>
    <x v="1"/>
    <x v="1"/>
  </r>
  <r>
    <n v="80"/>
    <x v="35"/>
    <n v="40"/>
    <x v="67"/>
    <s v="Deficiency Repair_initial_signed"/>
    <n v="9791053"/>
    <s v="4710-60-V00-0103"/>
    <s v="PIPE, PLASTIC, SCH-40, UPVC, GRAY, 2 INCHES"/>
    <n v="55573"/>
    <x v="44"/>
    <d v="2024-02-29T00:00:00"/>
    <s v="CLOSE"/>
    <n v="2"/>
    <s v="EA"/>
    <n v="1"/>
    <n v="31.4"/>
    <n v="31.4"/>
    <s v=""/>
    <s v=""/>
    <s v=""/>
    <s v=""/>
    <s v="KW1-15346"/>
    <s v="11"/>
    <d v="2024-03-01T00:00:00"/>
    <s v="APPR"/>
    <d v="2024-03-01T00:00:00"/>
    <s v="Govind, Binu - No Export"/>
    <x v="4"/>
    <d v="2024-03-08T00:00:00"/>
    <x v="0"/>
    <d v="2024-03-04T00:00:00"/>
    <s v="1.00"/>
    <m/>
    <x v="1"/>
    <x v="1"/>
    <x v="1"/>
    <x v="1"/>
    <x v="1"/>
  </r>
  <r>
    <n v="80"/>
    <x v="35"/>
    <n v="40"/>
    <x v="67"/>
    <s v="Deficiency Repair_initial_signed"/>
    <n v="9791053"/>
    <s v="4730-60-V00-0428"/>
    <s v="ELBOW, PIPE, SOCKET X SOCKET, 45 °, PVC, GRAY, 63 MM"/>
    <n v="55573"/>
    <x v="44"/>
    <d v="2024-02-29T00:00:00"/>
    <s v="CLOSE"/>
    <n v="1"/>
    <s v="EA"/>
    <n v="4"/>
    <n v="24.6"/>
    <n v="98.4"/>
    <s v=""/>
    <s v=""/>
    <s v=""/>
    <s v=""/>
    <s v="KW1-15346"/>
    <s v="10"/>
    <d v="2024-03-01T00:00:00"/>
    <s v="APPR"/>
    <d v="2024-03-01T00:00:00"/>
    <s v="Govind, Binu - No Export"/>
    <x v="4"/>
    <d v="2024-03-08T00:00:00"/>
    <x v="0"/>
    <d v="2024-03-04T00:00:00"/>
    <s v="4.00"/>
    <m/>
    <x v="1"/>
    <x v="1"/>
    <x v="1"/>
    <x v="1"/>
    <x v="1"/>
  </r>
  <r>
    <n v="80"/>
    <x v="35"/>
    <n v="40"/>
    <x v="67"/>
    <s v="Deficiency Repair_initial_signed"/>
    <n v="9791053"/>
    <s v="8040-60-V00-0040"/>
    <s v="CEMENT, HEAVY BODIED, CPVC, ORANGE, 16 OZ"/>
    <n v="55574"/>
    <x v="44"/>
    <d v="2024-02-29T00:00:00"/>
    <s v="CLOSE"/>
    <n v="2"/>
    <s v="EA"/>
    <n v="1"/>
    <n v="18.2"/>
    <n v="18.2"/>
    <s v=""/>
    <s v=""/>
    <s v=""/>
    <s v=""/>
    <s v="KW1-15340"/>
    <s v="14"/>
    <d v="2024-03-01T00:00:00"/>
    <s v="APPR"/>
    <d v="2024-03-01T00:00:00"/>
    <s v="Govind, Binu - No Export"/>
    <x v="0"/>
    <d v="2024-03-08T00:00:00"/>
    <x v="0"/>
    <d v="2024-03-04T00:00:00"/>
    <s v="1.00"/>
    <m/>
    <x v="1"/>
    <x v="1"/>
    <x v="1"/>
    <x v="1"/>
    <x v="1"/>
  </r>
  <r>
    <n v="80"/>
    <x v="35"/>
    <n v="40"/>
    <x v="67"/>
    <s v="Deficiency Repair_initial_signed"/>
    <n v="9791053"/>
    <s v="7930-60-V00-0046"/>
    <s v="CLEANER, PVC/CPVC, CLEAR, 8 FL OUNCES"/>
    <n v="55572"/>
    <x v="44"/>
    <d v="2024-02-29T00:00:00"/>
    <s v="CLOSE"/>
    <n v="1"/>
    <s v="EA"/>
    <n v="1"/>
    <n v="21.65"/>
    <n v="21.65"/>
    <s v="21809"/>
    <s v="CLOSE"/>
    <d v="2024-03-05T00:00:00"/>
    <d v="2024-03-04T00:00:00"/>
    <s v="KW1-15356"/>
    <s v="14"/>
    <d v="2024-03-01T00:00:00"/>
    <s v="APPR"/>
    <d v="2024-03-01T00:00:00"/>
    <s v="Reghuraman, Karthik -Vectrus -GSD -No Export"/>
    <x v="5"/>
    <d v="2024-03-09T00:00:00"/>
    <x v="0"/>
    <d v="2024-03-05T00:00:00"/>
    <s v="1.00"/>
    <m/>
    <x v="1"/>
    <x v="1"/>
    <x v="1"/>
    <x v="1"/>
    <x v="1"/>
  </r>
  <r>
    <n v="80"/>
    <x v="35"/>
    <n v="40"/>
    <x v="67"/>
    <s v="Deficiency Repair_initial_signed"/>
    <n v="9791053"/>
    <s v="4510-60-V00-0132"/>
    <s v="STRAP, METAL"/>
    <n v="55574"/>
    <x v="44"/>
    <d v="2024-02-29T00:00:00"/>
    <s v="CLOSE"/>
    <n v="1"/>
    <s v="EA"/>
    <n v="1"/>
    <n v="73.900000000000006"/>
    <n v="73.900000000000006"/>
    <s v=""/>
    <s v=""/>
    <s v=""/>
    <s v=""/>
    <s v="KW1-15340"/>
    <s v="1"/>
    <d v="2024-03-01T00:00:00"/>
    <s v="APPR"/>
    <d v="2024-03-01T00:00:00"/>
    <s v="Govind, Binu - No Export"/>
    <x v="0"/>
    <d v="2024-03-08T00:00:00"/>
    <x v="0"/>
    <d v="2024-03-04T00:00:00"/>
    <s v="1.00"/>
    <m/>
    <x v="1"/>
    <x v="1"/>
    <x v="1"/>
    <x v="1"/>
    <x v="1"/>
  </r>
  <r>
    <n v="80"/>
    <x v="35"/>
    <n v="40"/>
    <x v="67"/>
    <s v="Deficiency Repair_initial_signed"/>
    <n v="9791053"/>
    <s v="5610-60-V00-0009"/>
    <s v="GRAVEL (CUSTOMIZED)"/>
    <n v="55654"/>
    <x v="44"/>
    <d v="2024-03-03T00:00:00"/>
    <s v="CLOSE"/>
    <n v="1"/>
    <s v="CZ"/>
    <n v="1"/>
    <n v="94.25"/>
    <n v="94.25"/>
    <s v="22027"/>
    <s v="CLOSE"/>
    <d v="2024-03-08T00:00:00"/>
    <d v="2024-03-06T00:00:00"/>
    <s v="KW1-15482"/>
    <s v="10"/>
    <d v="2024-03-08T00:00:00"/>
    <s v="APPR"/>
    <d v="2024-03-08T00:00:00"/>
    <s v="Reghuraman, Karthik -Vectrus -GSD -No Export"/>
    <x v="9"/>
    <d v="2024-03-15T00:00:00"/>
    <x v="0"/>
    <d v="2024-03-14T00:00:00"/>
    <s v="1.00"/>
    <m/>
    <x v="1"/>
    <x v="1"/>
    <x v="1"/>
    <x v="1"/>
    <x v="1"/>
  </r>
  <r>
    <n v="80"/>
    <x v="35"/>
    <n v="50"/>
    <x v="67"/>
    <s v="Deficiency Repair_initial_signed"/>
    <n v="9791053"/>
    <s v="6145-60-V00-0142"/>
    <s v="WIRE, ELECTRICAL, YELLOW &amp; GREEN, 1 CORE, 4 MM ²_x0009_"/>
    <n v="55593"/>
    <x v="44"/>
    <d v="2024-03-01T00:00:00"/>
    <s v="CLOSE"/>
    <n v="3"/>
    <s v="MT"/>
    <n v="25"/>
    <n v="65.510000000000005"/>
    <n v="1637.75"/>
    <s v=""/>
    <s v=""/>
    <s v=""/>
    <s v=""/>
    <s v="KW1-15347"/>
    <s v="5"/>
    <d v="2024-03-01T00:00:00"/>
    <s v="APPR"/>
    <d v="2024-03-01T00:00:00"/>
    <s v="Reghuraman, Karthik -Vectrus -GSD -No Export"/>
    <x v="0"/>
    <d v="2024-03-09T00:00:00"/>
    <x v="0"/>
    <d v="2024-03-04T00:00:00"/>
    <s v="25.00"/>
    <m/>
    <x v="1"/>
    <x v="1"/>
    <x v="1"/>
    <x v="1"/>
    <x v="1"/>
  </r>
  <r>
    <n v="80"/>
    <x v="35"/>
    <n v="50"/>
    <x v="67"/>
    <s v="Deficiency Repair_initial_signed"/>
    <n v="9791053"/>
    <s v="6145-60-V00-0139"/>
    <s v="WIRE, ELECTRICAL, YELLOW &amp; GREEN, 1 CORE, 6 MM ²"/>
    <n v="55596"/>
    <x v="44"/>
    <d v="2024-03-01T00:00:00"/>
    <s v="CLOSE"/>
    <n v="10"/>
    <s v="YD"/>
    <n v="25"/>
    <n v="28.1"/>
    <n v="702.5"/>
    <s v="21805"/>
    <s v="CLOSE"/>
    <d v="2024-03-01T00:00:00"/>
    <s v=""/>
    <s v="KW1-15342"/>
    <s v="11"/>
    <d v="2024-03-01T00:00:00"/>
    <s v="APPR"/>
    <d v="2024-03-01T00:00:00"/>
    <s v="Santhumayor, Santhosh - Vectrus - No Export"/>
    <x v="0"/>
    <d v="2024-03-15T00:00:00"/>
    <x v="0"/>
    <d v="2024-03-04T00:00:00"/>
    <s v="25.00"/>
    <m/>
    <x v="1"/>
    <x v="1"/>
    <x v="1"/>
    <x v="1"/>
    <x v="1"/>
  </r>
  <r>
    <n v="80"/>
    <x v="35"/>
    <n v="50"/>
    <x v="67"/>
    <s v="Deficiency Repair_initial_signed"/>
    <n v="9791053"/>
    <s v="5975-60-V00-0421"/>
    <s v="LUG, TERMINAL, ROUND TYPE, ONE-HOLE, 6MM² X 6MM"/>
    <n v="55595"/>
    <x v="44"/>
    <d v="2024-03-01T00:00:00"/>
    <s v="CLOSE"/>
    <n v="3"/>
    <s v="PG"/>
    <n v="1"/>
    <n v="70"/>
    <n v="70"/>
    <s v=""/>
    <s v=""/>
    <s v=""/>
    <s v=""/>
    <s v="KW1-15352"/>
    <s v="3"/>
    <d v="2024-03-01T00:00:00"/>
    <s v="APPR"/>
    <d v="2024-03-01T00:00:00"/>
    <s v="Narayana Kutty Pillai, Nisha - No Export"/>
    <x v="0"/>
    <d v="2024-03-08T00:00:00"/>
    <x v="0"/>
    <d v="2024-03-04T00:00:00"/>
    <s v="1.00"/>
    <m/>
    <x v="1"/>
    <x v="1"/>
    <x v="1"/>
    <x v="1"/>
    <x v="1"/>
  </r>
  <r>
    <n v="80"/>
    <x v="35"/>
    <n v="50"/>
    <x v="67"/>
    <s v="Deficiency Repair_initial_signed"/>
    <n v="9791053"/>
    <s v="5975-60-V00-0425"/>
    <s v="LUG, TERMINAL, ROUND TYPE, ONE-HOLE, 10MM X M6"/>
    <n v="55592"/>
    <x v="44"/>
    <d v="2024-03-01T00:00:00"/>
    <s v="CLOSE"/>
    <n v="1"/>
    <s v="EA"/>
    <n v="10"/>
    <n v="6.93"/>
    <n v="69.3"/>
    <s v="21805"/>
    <s v="CLOSE"/>
    <d v="2024-03-01T00:00:00"/>
    <s v=""/>
    <s v="KW1-15342"/>
    <s v="1"/>
    <d v="2024-03-01T00:00:00"/>
    <s v="APPR"/>
    <d v="2024-03-01T00:00:00"/>
    <s v="Santhumayor, Santhosh - Vectrus - No Export"/>
    <x v="0"/>
    <d v="2024-04-12T00:00:00"/>
    <x v="0"/>
    <d v="2024-03-04T00:00:00"/>
    <s v="10.00"/>
    <m/>
    <x v="1"/>
    <x v="1"/>
    <x v="1"/>
    <x v="1"/>
    <x v="1"/>
  </r>
  <r>
    <n v="80"/>
    <x v="35"/>
    <n v="50"/>
    <x v="67"/>
    <s v="Deficiency Repair_initial_signed"/>
    <n v="9791053"/>
    <s v="5975-00-727-5153"/>
    <s v="STRAP, TIE DOWN, ELECTRICAL COMPONENTS, 3.9 INCHES"/>
    <n v="55596"/>
    <x v="44"/>
    <d v="2024-03-01T00:00:00"/>
    <s v="CLOSE"/>
    <n v="9"/>
    <s v="HD"/>
    <n v="1"/>
    <n v="81.2"/>
    <n v="81.2"/>
    <s v="21805"/>
    <s v="CLOSE"/>
    <d v="2024-03-01T00:00:00"/>
    <s v=""/>
    <s v="KW1-15342"/>
    <s v="10"/>
    <d v="2024-03-01T00:00:00"/>
    <s v="APPR"/>
    <d v="2024-03-01T00:00:00"/>
    <s v="Santhumayor, Santhosh - Vectrus - No Export"/>
    <x v="0"/>
    <d v="2024-03-15T00:00:00"/>
    <x v="0"/>
    <d v="2024-03-04T00:00:00"/>
    <s v="1.00"/>
    <m/>
    <x v="1"/>
    <x v="1"/>
    <x v="1"/>
    <x v="1"/>
    <x v="1"/>
  </r>
  <r>
    <n v="80"/>
    <x v="35"/>
    <n v="50"/>
    <x v="67"/>
    <s v="Deficiency Repair_initial_signed"/>
    <n v="9791053"/>
    <s v="5975-01-223-8533"/>
    <s v="STRAP, TIE DOWN, ELECTRICAL COMPONENTS, PLASTIC POLYAMIDE, 0.1 X 8 INCHES"/>
    <n v="55596"/>
    <x v="44"/>
    <d v="2024-03-01T00:00:00"/>
    <s v="CLOSE"/>
    <n v="8"/>
    <s v="PG"/>
    <n v="1"/>
    <n v="66.48"/>
    <n v="66.48"/>
    <s v="21805"/>
    <s v="CLOSE"/>
    <d v="2024-03-01T00:00:00"/>
    <s v=""/>
    <s v="KW1-15342"/>
    <s v="9"/>
    <d v="2024-03-01T00:00:00"/>
    <s v="APPR"/>
    <d v="2024-03-01T00:00:00"/>
    <s v="Santhumayor, Santhosh - Vectrus - No Export"/>
    <x v="0"/>
    <d v="2024-03-15T00:00:00"/>
    <x v="0"/>
    <d v="2024-03-04T00:00:00"/>
    <s v="1.00"/>
    <m/>
    <x v="1"/>
    <x v="1"/>
    <x v="1"/>
    <x v="1"/>
    <x v="1"/>
  </r>
  <r>
    <n v="80"/>
    <x v="35"/>
    <n v="50"/>
    <x v="67"/>
    <s v="Deficiency Repair_initial_signed"/>
    <n v="9791053"/>
    <s v="7510-01-490-7265"/>
    <s v="TAPE, LABELING, BLACK ON WHITE, 1/2 INCH X 26 FEET"/>
    <n v="55595"/>
    <x v="44"/>
    <d v="2024-03-01T00:00:00"/>
    <s v="CLOSE"/>
    <n v="2"/>
    <s v="EA"/>
    <n v="1"/>
    <n v="29.7"/>
    <n v="29.7"/>
    <s v=""/>
    <s v=""/>
    <s v=""/>
    <s v=""/>
    <s v="KW1-15354"/>
    <s v="1"/>
    <d v="2024-03-01T00:00:00"/>
    <s v="APPR"/>
    <d v="2024-03-01T00:00:00"/>
    <s v="Narayana Kutty Pillai, Nisha - No Export"/>
    <x v="7"/>
    <d v="2024-03-15T00:00:00"/>
    <x v="0"/>
    <d v="2024-03-04T00:00:00"/>
    <s v="1.00"/>
    <m/>
    <x v="1"/>
    <x v="1"/>
    <x v="1"/>
    <x v="1"/>
    <x v="1"/>
  </r>
  <r>
    <n v="80"/>
    <x v="35"/>
    <n v="50"/>
    <x v="67"/>
    <s v="Deficiency Repair_initial_signed"/>
    <n v="9791053"/>
    <s v="5975-60-V00-0503"/>
    <s v="UNION, ELECTRICAL CONDUIT, POLYAMIDE, LONG THREAD, 6-12 MM"/>
    <n v="55596"/>
    <x v="44"/>
    <d v="2024-03-01T00:00:00"/>
    <s v="CLOSE"/>
    <n v="7"/>
    <s v="EA"/>
    <n v="10"/>
    <n v="3.5"/>
    <n v="35"/>
    <s v="21805"/>
    <s v="CLOSE"/>
    <d v="2024-03-01T00:00:00"/>
    <s v=""/>
    <s v="KW1-15342"/>
    <s v="8"/>
    <d v="2024-03-01T00:00:00"/>
    <s v="APPR"/>
    <d v="2024-03-01T00:00:00"/>
    <s v="Santhumayor, Santhosh - Vectrus - No Export"/>
    <x v="0"/>
    <d v="2024-03-15T00:00:00"/>
    <x v="0"/>
    <d v="2024-03-04T00:00:00"/>
    <s v="10.00"/>
    <m/>
    <x v="1"/>
    <x v="1"/>
    <x v="1"/>
    <x v="1"/>
    <x v="1"/>
  </r>
  <r>
    <n v="80"/>
    <x v="35"/>
    <n v="50"/>
    <x v="67"/>
    <s v="Deficiency Repair_initial_signed"/>
    <n v="9791053"/>
    <s v="5975-60-V00-0511"/>
    <s v="GLAND, ELECTRICAL CONDUIT, BRASS, BW, w/ EARTH TAG, 25 MM"/>
    <n v="55596"/>
    <x v="44"/>
    <d v="2024-03-01T00:00:00"/>
    <s v="CLOSE"/>
    <n v="6"/>
    <s v="EA"/>
    <n v="2"/>
    <n v="8"/>
    <n v="16"/>
    <s v="21805"/>
    <s v="CLOSE"/>
    <d v="2024-03-01T00:00:00"/>
    <s v=""/>
    <s v="KW1-15342"/>
    <s v="7"/>
    <d v="2024-03-01T00:00:00"/>
    <s v="APPR"/>
    <d v="2024-03-01T00:00:00"/>
    <s v="Santhumayor, Santhosh - Vectrus - No Export"/>
    <x v="0"/>
    <d v="2024-03-15T00:00:00"/>
    <x v="0"/>
    <d v="2024-03-04T00:00:00"/>
    <s v="2.00"/>
    <m/>
    <x v="1"/>
    <x v="1"/>
    <x v="1"/>
    <x v="1"/>
    <x v="1"/>
  </r>
  <r>
    <n v="80"/>
    <x v="35"/>
    <n v="50"/>
    <x v="67"/>
    <s v="Deficiency Repair_initial_signed"/>
    <n v="9791053"/>
    <s v="5975-60-V00-0128"/>
    <s v="TRAY, CABLE, STRAIGHT, MEDIUM DUTY, GALVANIZED STEEL, 450 MM X 3 METERS"/>
    <n v="55597"/>
    <x v="44"/>
    <d v="2024-03-01T00:00:00"/>
    <s v="CLOSE"/>
    <n v="2"/>
    <s v="MT"/>
    <n v="4"/>
    <n v="77.55"/>
    <n v="310.2"/>
    <s v="22432"/>
    <s v="CLOSE"/>
    <d v="2024-03-15T00:00:00"/>
    <d v="2024-03-03T00:00:00"/>
    <s v="KW1-15633"/>
    <s v="1"/>
    <d v="2024-03-15T00:00:00"/>
    <s v="CLOSE"/>
    <d v="2024-03-19T00:00:00"/>
    <s v="Santhumayor, Santhosh - Vectrus - No Export"/>
    <x v="0"/>
    <d v="2024-04-12T00:00:00"/>
    <x v="0"/>
    <d v="2024-03-18T00:00:00"/>
    <s v="4.00"/>
    <m/>
    <x v="1"/>
    <x v="1"/>
    <x v="1"/>
    <x v="1"/>
    <x v="1"/>
  </r>
  <r>
    <n v="80"/>
    <x v="35"/>
    <n v="50"/>
    <x v="67"/>
    <s v="Deficiency Repair_initial_signed"/>
    <n v="9791053"/>
    <s v="5975-60-V00-0108"/>
    <s v="RACEWAY, METALLIC, GALVANISED STEEL, 150 X 100 MM, 10 FEET"/>
    <n v="55591"/>
    <x v="44"/>
    <d v="2024-02-29T00:00:00"/>
    <s v="CLOSE"/>
    <n v="2"/>
    <s v="EA"/>
    <n v="3"/>
    <n v="503.25"/>
    <n v="1509.75"/>
    <s v=""/>
    <s v=""/>
    <s v=""/>
    <s v=""/>
    <s v="KW1-15347"/>
    <s v="4"/>
    <d v="2024-03-01T00:00:00"/>
    <s v="APPR"/>
    <d v="2024-03-01T00:00:00"/>
    <s v="Reghuraman, Karthik -Vectrus -GSD -No Export"/>
    <x v="0"/>
    <d v="2024-04-30T00:00:00"/>
    <x v="1"/>
    <s v=""/>
    <s v=""/>
    <m/>
    <x v="1"/>
    <x v="1"/>
    <x v="1"/>
    <x v="1"/>
    <x v="1"/>
  </r>
  <r>
    <n v="80"/>
    <x v="35"/>
    <n v="50"/>
    <x v="67"/>
    <s v="Deficiency Repair_initial_signed"/>
    <n v="9791053"/>
    <s v="5940-60-V00-0077"/>
    <s v="TERMINAL STRIP, GROUNDING, 12 WAY, PLASTIC, WHITE, 16 MM ², 30A"/>
    <n v="55594"/>
    <x v="44"/>
    <d v="2024-03-01T00:00:00"/>
    <s v="CLOSE"/>
    <n v="1"/>
    <s v="EA"/>
    <n v="5"/>
    <n v="23.1"/>
    <n v="115.5"/>
    <s v=""/>
    <s v=""/>
    <s v=""/>
    <s v=""/>
    <s v="KW1-15352"/>
    <s v="1"/>
    <d v="2024-03-01T00:00:00"/>
    <s v="APPR"/>
    <d v="2024-03-01T00:00:00"/>
    <s v="Narayana Kutty Pillai, Nisha - No Export"/>
    <x v="0"/>
    <d v="2024-03-22T00:00:00"/>
    <x v="0"/>
    <d v="2024-03-18T00:00:00"/>
    <s v="5.00"/>
    <m/>
    <x v="1"/>
    <x v="1"/>
    <x v="1"/>
    <x v="1"/>
    <x v="1"/>
  </r>
  <r>
    <n v="80"/>
    <x v="35"/>
    <n v="50"/>
    <x v="67"/>
    <s v="Deficiency Repair_initial_signed"/>
    <n v="9791053"/>
    <s v="5975-60-V00-0480"/>
    <s v="JUNCTION BOX, w/ BLANK SIDE, 100 X 100 X 50 MM"/>
    <n v="55596"/>
    <x v="44"/>
    <d v="2024-03-01T00:00:00"/>
    <s v="CLOSE"/>
    <n v="5"/>
    <s v="EA"/>
    <n v="3"/>
    <n v="12"/>
    <n v="36"/>
    <s v="21805"/>
    <s v="CLOSE"/>
    <d v="2024-03-01T00:00:00"/>
    <s v=""/>
    <s v="KW1-15342"/>
    <s v="6"/>
    <d v="2024-03-01T00:00:00"/>
    <s v="APPR"/>
    <d v="2024-03-01T00:00:00"/>
    <s v="Santhumayor, Santhosh - Vectrus - No Export"/>
    <x v="0"/>
    <d v="2024-03-15T00:00:00"/>
    <x v="0"/>
    <d v="2024-03-04T00:00:00"/>
    <s v="3.00"/>
    <m/>
    <x v="1"/>
    <x v="1"/>
    <x v="1"/>
    <x v="1"/>
    <x v="1"/>
  </r>
  <r>
    <n v="80"/>
    <x v="35"/>
    <n v="50"/>
    <x v="67"/>
    <s v="Deficiency Repair_initial_signed"/>
    <n v="9791053"/>
    <s v="5975-60-V00-0477"/>
    <s v="JUNCTION BOX, CIRCULAR, 3-WAY, GALVANIZED MALLEABLE IRON, 20 X 20 X 25 MM"/>
    <n v="55591"/>
    <x v="44"/>
    <d v="2024-02-29T00:00:00"/>
    <s v="CLOSE"/>
    <n v="1"/>
    <s v="EA"/>
    <n v="3"/>
    <n v="44.55"/>
    <n v="133.65"/>
    <s v="21809"/>
    <s v="CLOSE"/>
    <d v="2024-03-05T00:00:00"/>
    <d v="2024-03-04T00:00:00"/>
    <s v="KW1-15356"/>
    <s v="15"/>
    <d v="2024-03-01T00:00:00"/>
    <s v="APPR"/>
    <d v="2024-03-01T00:00:00"/>
    <s v="Reghuraman, Karthik -Vectrus -GSD -No Export"/>
    <x v="5"/>
    <d v="2024-03-09T00:00:00"/>
    <x v="0"/>
    <d v="2024-03-09T00:00:00"/>
    <s v="3.00"/>
    <m/>
    <x v="1"/>
    <x v="1"/>
    <x v="1"/>
    <x v="1"/>
    <x v="1"/>
  </r>
  <r>
    <n v="80"/>
    <x v="35"/>
    <n v="50"/>
    <x v="67"/>
    <s v="Deficiency Repair_initial_signed"/>
    <n v="9791053"/>
    <s v="5970-01-013-9369"/>
    <s v="TAPE, INSULATION, ELECTRICAL, RED, 3/4 X 792 INCHES"/>
    <n v="55596"/>
    <x v="44"/>
    <d v="2024-03-01T00:00:00"/>
    <s v="CLOSE"/>
    <n v="4"/>
    <s v="RL"/>
    <n v="2"/>
    <n v="10.1"/>
    <n v="20.2"/>
    <s v="21805"/>
    <s v="CLOSE"/>
    <d v="2024-03-01T00:00:00"/>
    <s v=""/>
    <s v="KW1-15342"/>
    <s v="5"/>
    <d v="2024-03-01T00:00:00"/>
    <s v="APPR"/>
    <d v="2024-03-01T00:00:00"/>
    <s v="Santhumayor, Santhosh - Vectrus - No Export"/>
    <x v="0"/>
    <d v="2024-03-15T00:00:00"/>
    <x v="0"/>
    <d v="2024-03-04T00:00:00"/>
    <s v="2.00"/>
    <m/>
    <x v="1"/>
    <x v="1"/>
    <x v="1"/>
    <x v="1"/>
    <x v="1"/>
  </r>
  <r>
    <n v="80"/>
    <x v="35"/>
    <n v="50"/>
    <x v="67"/>
    <s v="Deficiency Repair_initial_signed"/>
    <n v="9791053"/>
    <s v="5970-00-419-4291"/>
    <s v="TAPE, INSULATION, ELECTRICAL, BLACK, 3/4 X 1296 INCHES"/>
    <n v="55596"/>
    <x v="44"/>
    <d v="2024-03-01T00:00:00"/>
    <s v="CLOSE"/>
    <n v="3"/>
    <s v="RL"/>
    <n v="2"/>
    <n v="21.11"/>
    <n v="42.22"/>
    <s v="21805"/>
    <s v="CLOSE"/>
    <d v="2024-03-01T00:00:00"/>
    <s v=""/>
    <s v="KW1-15342"/>
    <s v="4"/>
    <d v="2024-03-01T00:00:00"/>
    <s v="APPR"/>
    <d v="2024-03-01T00:00:00"/>
    <s v="Santhumayor, Santhosh - Vectrus - No Export"/>
    <x v="0"/>
    <d v="2024-03-15T00:00:00"/>
    <x v="0"/>
    <d v="2024-03-04T00:00:00"/>
    <s v="2.00"/>
    <m/>
    <x v="1"/>
    <x v="1"/>
    <x v="1"/>
    <x v="1"/>
    <x v="1"/>
  </r>
  <r>
    <n v="80"/>
    <x v="35"/>
    <n v="50"/>
    <x v="67"/>
    <s v="Deficiency Repair_initial_signed"/>
    <n v="9791053"/>
    <s v="5970-60-v00-0032"/>
    <s v="TAPE, INSULATION, ELECTRICAL, YELLOW-GREEN, 19 MM X 20 METER"/>
    <n v="55595"/>
    <x v="44"/>
    <d v="2024-03-01T00:00:00"/>
    <s v="CLOSE"/>
    <n v="1"/>
    <s v="RO"/>
    <n v="2"/>
    <n v="16.5"/>
    <n v="33"/>
    <s v=""/>
    <s v=""/>
    <s v=""/>
    <s v=""/>
    <s v="KW1-15352"/>
    <s v="2"/>
    <d v="2024-03-01T00:00:00"/>
    <s v="APPR"/>
    <d v="2024-03-01T00:00:00"/>
    <s v="Narayana Kutty Pillai, Nisha - No Export"/>
    <x v="0"/>
    <d v="2024-03-08T00:00:00"/>
    <x v="0"/>
    <d v="2024-03-04T00:00:00"/>
    <s v="2.00"/>
    <m/>
    <x v="1"/>
    <x v="1"/>
    <x v="1"/>
    <x v="1"/>
    <x v="1"/>
  </r>
  <r>
    <n v="80"/>
    <x v="35"/>
    <n v="50"/>
    <x v="67"/>
    <s v="Deficiency Repair_initial_signed"/>
    <n v="9791053"/>
    <s v="4240-60-V00-0054"/>
    <s v="TAPE, BARRICADE, &quot;CAUTION BURIED ELECTRIC LINE BELOW&quot;, 3 INCHES X 1000 FEET"/>
    <n v="55593"/>
    <x v="44"/>
    <d v="2024-03-01T00:00:00"/>
    <s v="CLOSE"/>
    <n v="2"/>
    <s v="RO"/>
    <n v="2"/>
    <n v="239.75"/>
    <n v="479.5"/>
    <s v="21809"/>
    <s v="CLOSE"/>
    <d v="2024-03-05T00:00:00"/>
    <d v="2024-03-04T00:00:00"/>
    <s v="KW1-15356"/>
    <s v="17"/>
    <d v="2024-03-01T00:00:00"/>
    <s v="APPR"/>
    <d v="2024-03-01T00:00:00"/>
    <s v="Reghuraman, Karthik -Vectrus -GSD -No Export"/>
    <x v="5"/>
    <d v="2024-03-09T00:00:00"/>
    <x v="0"/>
    <d v="2024-03-05T00:00:00"/>
    <s v="2.00"/>
    <m/>
    <x v="1"/>
    <x v="1"/>
    <x v="1"/>
    <x v="1"/>
    <x v="1"/>
  </r>
  <r>
    <n v="80"/>
    <x v="35"/>
    <n v="50"/>
    <x v="67"/>
    <s v="Deficiency Repair_initial_signed"/>
    <n v="9791053"/>
    <s v="5975-60-V00-0209"/>
    <s v="RACEWAY, METALLIC, GALVANIZED STEEL, 2 X 2 INCHES X 10 FEET"/>
    <n v="55596"/>
    <x v="44"/>
    <d v="2024-03-01T00:00:00"/>
    <s v="CLOSE"/>
    <n v="2"/>
    <s v="EA"/>
    <n v="2"/>
    <n v="56.21"/>
    <n v="112.42"/>
    <s v="21805"/>
    <s v="CLOSE"/>
    <d v="2024-03-01T00:00:00"/>
    <s v=""/>
    <s v="KW1-15342"/>
    <s v="3"/>
    <d v="2024-03-01T00:00:00"/>
    <s v="APPR"/>
    <d v="2024-03-01T00:00:00"/>
    <s v="Santhumayor, Santhosh - Vectrus - No Export"/>
    <x v="0"/>
    <d v="2024-03-15T00:00:00"/>
    <x v="0"/>
    <d v="2024-03-04T00:00:00"/>
    <s v="2.00"/>
    <m/>
    <x v="1"/>
    <x v="1"/>
    <x v="1"/>
    <x v="1"/>
    <x v="1"/>
  </r>
  <r>
    <n v="80"/>
    <x v="35"/>
    <n v="50"/>
    <x v="67"/>
    <s v="Deficiency Repair_initial_signed"/>
    <n v="9791053"/>
    <s v="5975-60-V00-0161"/>
    <s v="RACEWAY, NON-METALLIC (CABLE TRUNKING), UPVC, WHITE, 50 X 50MM X 3 METER_x0009_12"/>
    <n v="55596"/>
    <x v="44"/>
    <d v="2024-03-01T00:00:00"/>
    <s v="CLOSE"/>
    <n v="1"/>
    <s v="EA"/>
    <n v="2"/>
    <n v="25.25"/>
    <n v="50.5"/>
    <s v="21805"/>
    <s v="CLOSE"/>
    <d v="2024-03-01T00:00:00"/>
    <s v=""/>
    <s v="KW1-15342"/>
    <s v="2"/>
    <d v="2024-03-01T00:00:00"/>
    <s v="APPR"/>
    <d v="2024-03-01T00:00:00"/>
    <s v="Santhumayor, Santhosh - Vectrus - No Export"/>
    <x v="0"/>
    <d v="2024-03-15T00:00:00"/>
    <x v="0"/>
    <d v="2024-03-04T00:00:00"/>
    <s v="2.00"/>
    <m/>
    <x v="1"/>
    <x v="1"/>
    <x v="1"/>
    <x v="1"/>
    <x v="1"/>
  </r>
  <r>
    <n v="80"/>
    <x v="35"/>
    <n v="50"/>
    <x v="67"/>
    <s v="Deficiency Repair_initial_signed"/>
    <n v="9791053"/>
    <s v="4210-60-V00-0189"/>
    <s v="EXTINGUISHER, FIRE, ABC DRY CHEMICAL W/ WALL HOOK, 10 LBS"/>
    <n v="55593"/>
    <x v="44"/>
    <d v="2024-03-01T00:00:00"/>
    <s v="CLOSE"/>
    <n v="1"/>
    <s v="EA"/>
    <n v="1"/>
    <n v="274.73"/>
    <n v="274.73"/>
    <s v="21809"/>
    <s v="CLOSE"/>
    <d v="2024-03-05T00:00:00"/>
    <d v="2024-03-04T00:00:00"/>
    <s v="KW1-15356"/>
    <s v="16"/>
    <d v="2024-03-01T00:00:00"/>
    <s v="APPR"/>
    <d v="2024-03-01T00:00:00"/>
    <s v="Reghuraman, Karthik -Vectrus -GSD -No Export"/>
    <x v="5"/>
    <d v="2024-04-30T00:00:00"/>
    <x v="1"/>
    <s v=""/>
    <s v=""/>
    <m/>
    <x v="1"/>
    <x v="1"/>
    <x v="1"/>
    <x v="1"/>
    <x v="1"/>
  </r>
  <r>
    <n v="80"/>
    <x v="35"/>
    <n v="50"/>
    <x v="67"/>
    <s v="Deficiency Repair_initial_signed"/>
    <n v="9791053"/>
    <s v="7125-09-V00-0027"/>
    <s v="CABINET, FIRE EXTINGUISHER, SURFACE MOUNT, POLYSTYRENE, ACRYLIC, 20 LBS"/>
    <n v="55597"/>
    <x v="44"/>
    <d v="2024-03-01T00:00:00"/>
    <s v="CLOSE"/>
    <n v="1"/>
    <s v="EA"/>
    <n v="2"/>
    <n v="93.83"/>
    <n v="187.66"/>
    <s v="21808"/>
    <s v="SENT"/>
    <d v="2024-03-15T00:00:00"/>
    <d v="2024-03-03T00:00:00"/>
    <s v="KW1-15472"/>
    <s v="1"/>
    <d v="2024-03-08T00:00:00"/>
    <s v="APPR"/>
    <d v="2024-03-08T00:00:00"/>
    <s v="Santhumayor, Santhosh - Vectrus - No Export"/>
    <x v="12"/>
    <d v="2024-04-19T00:00:00"/>
    <x v="0"/>
    <d v="2024-03-20T00:00:00"/>
    <s v="2.00"/>
    <m/>
    <x v="1"/>
    <x v="1"/>
    <x v="1"/>
    <x v="1"/>
    <x v="1"/>
  </r>
  <r>
    <n v="81"/>
    <x v="36"/>
    <n v="30"/>
    <x v="68"/>
    <s v="Zone 2 T-T2059"/>
    <n v="9671349"/>
    <s v="5975-60-V00-0391"/>
    <s v="SOCKET, PLUG-IN ELECTRONIC COMPONENT, OUTLET, SHUTTERED, 2 GANG, 15A, 127V"/>
    <n v="55476"/>
    <x v="45"/>
    <d v="2024-02-29T00:00:00"/>
    <s v="CLOSE"/>
    <n v="3"/>
    <s v="EA"/>
    <n v="6"/>
    <n v="42.5"/>
    <n v="255"/>
    <s v="21809"/>
    <s v="CLOSE"/>
    <d v="2024-03-05T00:00:00"/>
    <d v="2024-03-04T00:00:00"/>
    <s v="KW1-15356"/>
    <s v="8"/>
    <d v="2024-03-01T00:00:00"/>
    <s v="APPR"/>
    <d v="2024-03-01T00:00:00"/>
    <s v="Reghuraman, Karthik -Vectrus -GSD -No Export"/>
    <x v="5"/>
    <d v="2024-03-15T00:00:00"/>
    <x v="0"/>
    <d v="2024-03-05T00:00:00"/>
    <s v="6.00"/>
    <m/>
    <x v="1"/>
    <x v="1"/>
    <x v="1"/>
    <x v="1"/>
    <x v="1"/>
  </r>
  <r>
    <n v="81"/>
    <x v="36"/>
    <n v="30"/>
    <x v="68"/>
    <s v="Zone 2 T-T2059"/>
    <n v="9671349"/>
    <s v="5975-60-V00-0208"/>
    <s v="BOX, METAL CLAD, SURFACE MOUNT, 2 GANG, 20MM"/>
    <n v="55480"/>
    <x v="45"/>
    <d v="2024-02-29T00:00:00"/>
    <s v="CLOSE"/>
    <n v="7"/>
    <s v="EA"/>
    <n v="6"/>
    <n v="11.02"/>
    <n v="66.12"/>
    <s v=""/>
    <s v=""/>
    <s v=""/>
    <s v=""/>
    <s v="KW1-15340"/>
    <s v="4"/>
    <d v="2024-03-01T00:00:00"/>
    <s v="APPR"/>
    <d v="2024-03-01T00:00:00"/>
    <s v="Govind, Binu - No Export"/>
    <x v="0"/>
    <d v="2024-03-08T00:00:00"/>
    <x v="0"/>
    <d v="2024-03-04T00:00:00"/>
    <s v="6.00"/>
    <m/>
    <x v="1"/>
    <x v="1"/>
    <x v="1"/>
    <x v="1"/>
    <x v="1"/>
  </r>
  <r>
    <n v="81"/>
    <x v="36"/>
    <n v="30"/>
    <x v="68"/>
    <s v="Zone 2 T-T2059"/>
    <n v="9671349"/>
    <s v="5975-60-V00-0254"/>
    <s v="COVER, JUNCTION BOX, BLANKING PLATE, STEEL, 1 GANG, GRAY, 79 X 79 X 42 MM"/>
    <n v="55480"/>
    <x v="45"/>
    <d v="2024-02-29T00:00:00"/>
    <s v="CLOSE"/>
    <n v="6"/>
    <s v="EA"/>
    <n v="10"/>
    <n v="6.27"/>
    <n v="62.7"/>
    <s v=""/>
    <s v=""/>
    <s v=""/>
    <s v=""/>
    <s v="KW1-15340"/>
    <s v="5"/>
    <d v="2024-03-01T00:00:00"/>
    <s v="APPR"/>
    <d v="2024-03-01T00:00:00"/>
    <s v="Govind, Binu - No Export"/>
    <x v="0"/>
    <d v="2024-03-08T00:00:00"/>
    <x v="0"/>
    <d v="2024-03-04T00:00:00"/>
    <s v="10.00"/>
    <m/>
    <x v="1"/>
    <x v="1"/>
    <x v="1"/>
    <x v="1"/>
    <x v="1"/>
  </r>
  <r>
    <n v="81"/>
    <x v="36"/>
    <n v="30"/>
    <x v="68"/>
    <s v="Zone 2 T-T2059"/>
    <n v="9671349"/>
    <s v="6145-60-V00-0136"/>
    <s v="WIRE, ELECTRICAL, RED, 1 CORE, 4MM²"/>
    <n v="55480"/>
    <x v="45"/>
    <d v="2024-02-29T00:00:00"/>
    <s v="CLOSE"/>
    <n v="5"/>
    <s v="RO"/>
    <n v="1"/>
    <n v="90.56"/>
    <n v="90.56"/>
    <s v=""/>
    <s v=""/>
    <s v=""/>
    <s v=""/>
    <s v="KW1-15340"/>
    <s v="6"/>
    <d v="2024-03-01T00:00:00"/>
    <s v="APPR"/>
    <d v="2024-03-01T00:00:00"/>
    <s v="Govind, Binu - No Export"/>
    <x v="0"/>
    <d v="2024-03-08T00:00:00"/>
    <x v="0"/>
    <d v="2024-03-04T00:00:00"/>
    <s v="1.00"/>
    <m/>
    <x v="1"/>
    <x v="1"/>
    <x v="1"/>
    <x v="1"/>
    <x v="1"/>
  </r>
  <r>
    <n v="81"/>
    <x v="36"/>
    <n v="30"/>
    <x v="68"/>
    <s v="Zone 2 T-T2059"/>
    <n v="9671349"/>
    <s v="6145-60-V00-0154"/>
    <s v="WIRE, ELECTRICAL, BLACK, 1 CORE, 4MM²"/>
    <n v="55480"/>
    <x v="45"/>
    <d v="2024-02-29T00:00:00"/>
    <s v="CLOSE"/>
    <n v="4"/>
    <s v="RO"/>
    <n v="1"/>
    <n v="90.56"/>
    <n v="90.56"/>
    <s v=""/>
    <s v=""/>
    <s v=""/>
    <s v=""/>
    <s v="KW1-15340"/>
    <s v="7"/>
    <d v="2024-03-01T00:00:00"/>
    <s v="APPR"/>
    <d v="2024-03-01T00:00:00"/>
    <s v="Govind, Binu - No Export"/>
    <x v="0"/>
    <d v="2024-03-08T00:00:00"/>
    <x v="0"/>
    <d v="2024-03-04T00:00:00"/>
    <s v="1.00"/>
    <m/>
    <x v="1"/>
    <x v="1"/>
    <x v="1"/>
    <x v="1"/>
    <x v="1"/>
  </r>
  <r>
    <n v="81"/>
    <x v="36"/>
    <n v="30"/>
    <x v="68"/>
    <s v="Zone 2 T-T2059"/>
    <n v="9671349"/>
    <s v="6145-60-V00-0143"/>
    <s v="WIRE, ELECTRICAL, YELLOW &amp; GREEN, 1 CORE, 4MM²"/>
    <n v="55478"/>
    <x v="45"/>
    <d v="2024-02-29T00:00:00"/>
    <s v="CLOSE"/>
    <n v="2"/>
    <s v="RO"/>
    <n v="1"/>
    <n v="90"/>
    <n v="90"/>
    <s v="21792"/>
    <s v="CLOSE"/>
    <d v="2024-03-01T00:00:00"/>
    <d v="2024-03-01T00:00:00"/>
    <s v="KW1-15330"/>
    <s v="2"/>
    <d v="2024-03-01T00:00:00"/>
    <s v="APPR"/>
    <d v="2024-03-01T00:00:00"/>
    <s v="Narayana Kutty Pillai, Nisha - No Export"/>
    <x v="0"/>
    <d v="2024-03-07T00:00:00"/>
    <x v="0"/>
    <d v="2024-03-04T00:00:00"/>
    <s v="1.00"/>
    <m/>
    <x v="1"/>
    <x v="1"/>
    <x v="1"/>
    <x v="1"/>
    <x v="1"/>
  </r>
  <r>
    <n v="81"/>
    <x v="36"/>
    <n v="30"/>
    <x v="68"/>
    <s v="Zone 2 T-T2059"/>
    <n v="9671349"/>
    <s v="5975-60-V00-0743"/>
    <s v="BOX CONNECTOR, ELECTRICAL, CONDUIT, SET SCREW, STEEL, 3/4 INCH"/>
    <n v="55476"/>
    <x v="45"/>
    <d v="2024-02-29T00:00:00"/>
    <s v="CLOSE"/>
    <n v="2"/>
    <s v="EA"/>
    <n v="30"/>
    <n v="17.16"/>
    <n v="514.79999999999995"/>
    <s v=""/>
    <s v=""/>
    <s v=""/>
    <s v=""/>
    <s v="KW1-15347"/>
    <s v="2"/>
    <d v="2024-03-01T00:00:00"/>
    <s v="APPR"/>
    <d v="2024-03-01T00:00:00"/>
    <s v="Reghuraman, Karthik -Vectrus -GSD -No Export"/>
    <x v="0"/>
    <d v="2024-04-10T00:00:00"/>
    <x v="0"/>
    <d v="2024-03-11T00:00:00"/>
    <s v="15.00"/>
    <m/>
    <x v="1"/>
    <x v="1"/>
    <x v="1"/>
    <x v="1"/>
    <x v="1"/>
  </r>
  <r>
    <n v="81"/>
    <x v="36"/>
    <n v="30"/>
    <x v="68"/>
    <s v="Zone 2 T-T2059"/>
    <n v="9671349"/>
    <s v="5975-60-V00-0376"/>
    <s v="COUPLING, CONDUIT, w/ SET SCREW, STEEL, 3/4 INCH"/>
    <n v="55476"/>
    <x v="45"/>
    <d v="2024-02-29T00:00:00"/>
    <s v="CLOSE"/>
    <n v="1"/>
    <s v="EA"/>
    <n v="5"/>
    <n v="1.95"/>
    <n v="9.75"/>
    <s v=""/>
    <s v=""/>
    <s v=""/>
    <s v=""/>
    <s v="KW1-15347"/>
    <s v="1"/>
    <d v="2024-03-01T00:00:00"/>
    <s v="APPR"/>
    <d v="2024-03-01T00:00:00"/>
    <s v="Reghuraman, Karthik -Vectrus -GSD -No Export"/>
    <x v="0"/>
    <d v="2024-03-22T00:00:00"/>
    <x v="0"/>
    <d v="2024-03-04T00:00:00"/>
    <s v="5.00"/>
    <m/>
    <x v="1"/>
    <x v="1"/>
    <x v="1"/>
    <x v="1"/>
    <x v="1"/>
  </r>
  <r>
    <n v="81"/>
    <x v="36"/>
    <n v="30"/>
    <x v="68"/>
    <s v="Zone 2 T-T2059"/>
    <n v="9671349"/>
    <s v="5975-00-178-1217"/>
    <s v="CONDUIT, RIGID, EMT, GALVANIZED STEEL, 3/4&quot; INCH X 10 FEET"/>
    <n v="55478"/>
    <x v="45"/>
    <d v="2024-02-29T00:00:00"/>
    <s v="CLOSE"/>
    <n v="1"/>
    <s v="EA"/>
    <n v="10"/>
    <n v="14.9"/>
    <n v="149"/>
    <s v="21792"/>
    <s v="CLOSE"/>
    <d v="2024-03-01T00:00:00"/>
    <d v="2024-03-01T00:00:00"/>
    <s v="KW1-15330"/>
    <s v="1"/>
    <d v="2024-03-01T00:00:00"/>
    <s v="APPR"/>
    <d v="2024-03-01T00:00:00"/>
    <s v="Narayana Kutty Pillai, Nisha - No Export"/>
    <x v="0"/>
    <d v="2024-03-07T00:00:00"/>
    <x v="0"/>
    <d v="2024-03-04T00:00:00"/>
    <s v="10.00"/>
    <m/>
    <x v="1"/>
    <x v="1"/>
    <x v="1"/>
    <x v="1"/>
    <x v="1"/>
  </r>
  <r>
    <n v="81"/>
    <x v="36"/>
    <n v="30"/>
    <x v="68"/>
    <s v="Zone 2 T-T2059"/>
    <n v="9671349"/>
    <s v="5133-60-V00-0002"/>
    <s v="DRILL, MULTI-STEP, (BIT), TITANIUM, 4 PIECES"/>
    <n v="55477"/>
    <x v="45"/>
    <d v="2024-02-29T00:00:00"/>
    <s v="CLOSE"/>
    <n v="2"/>
    <s v="SE"/>
    <n v="2"/>
    <n v="287.10000000000002"/>
    <n v="574.20000000000005"/>
    <s v="21809"/>
    <s v="CLOSE"/>
    <d v="2024-03-05T00:00:00"/>
    <d v="2024-03-04T00:00:00"/>
    <s v="KW1-15419"/>
    <s v="1"/>
    <d v="2024-03-05T00:00:00"/>
    <s v="CLOSE"/>
    <d v="2024-03-12T00:00:00"/>
    <s v="Reghuraman, Karthik -Vectrus -GSD -No Export"/>
    <x v="5"/>
    <d v="2024-03-12T00:00:00"/>
    <x v="1"/>
    <s v=""/>
    <s v=""/>
    <m/>
    <x v="1"/>
    <x v="1"/>
    <x v="1"/>
    <x v="1"/>
    <x v="1"/>
  </r>
  <r>
    <n v="81"/>
    <x v="36"/>
    <n v="30"/>
    <x v="68"/>
    <s v="Zone 2 T-T2059"/>
    <n v="9671349"/>
    <s v="8040-01-024-6988"/>
    <s v="SUPER GLUE, INSTANT ADHESIVE, 3500PSI, CLEAR, 20G"/>
    <n v="55477"/>
    <x v="45"/>
    <d v="2024-02-29T00:00:00"/>
    <s v="CLOSE"/>
    <n v="1"/>
    <s v="EA"/>
    <n v="5"/>
    <n v="108.57"/>
    <n v="542.85"/>
    <s v=""/>
    <s v=""/>
    <s v=""/>
    <s v=""/>
    <s v="KW1-15347"/>
    <s v="3"/>
    <d v="2024-03-01T00:00:00"/>
    <s v="APPR"/>
    <d v="2024-03-01T00:00:00"/>
    <s v="Reghuraman, Karthik -Vectrus -GSD -No Export"/>
    <x v="0"/>
    <d v="2024-04-30T00:00:00"/>
    <x v="1"/>
    <s v=""/>
    <s v=""/>
    <m/>
    <x v="1"/>
    <x v="1"/>
    <x v="1"/>
    <x v="1"/>
    <x v="1"/>
  </r>
  <r>
    <n v="81"/>
    <x v="36"/>
    <n v="30"/>
    <x v="68"/>
    <s v="Zone 2 T-T2059"/>
    <n v="9671349"/>
    <s v="5935-60-V00-0167"/>
    <s v="CONNECTOR, WIRE, RED, 18 -10 AWG"/>
    <n v="55480"/>
    <x v="45"/>
    <d v="2024-02-29T00:00:00"/>
    <s v="CLOSE"/>
    <n v="3"/>
    <s v="PG"/>
    <n v="2"/>
    <n v="25.3"/>
    <n v="50.6"/>
    <s v=""/>
    <s v=""/>
    <s v=""/>
    <s v=""/>
    <s v="KW1-15340"/>
    <s v="2"/>
    <d v="2024-03-01T00:00:00"/>
    <s v="APPR"/>
    <d v="2024-03-01T00:00:00"/>
    <s v="Govind, Binu - No Export"/>
    <x v="0"/>
    <d v="2024-03-08T00:00:00"/>
    <x v="0"/>
    <d v="2024-03-04T00:00:00"/>
    <s v="2.00"/>
    <m/>
    <x v="1"/>
    <x v="1"/>
    <x v="1"/>
    <x v="1"/>
    <x v="1"/>
  </r>
  <r>
    <n v="81"/>
    <x v="36"/>
    <n v="30"/>
    <x v="68"/>
    <s v="Zone 2 T-T2059"/>
    <n v="9671349"/>
    <s v="5975-00-111-3208"/>
    <s v="STRAP, TIE DOWN, ELECTRICAL COMPONENTS, PLASTIC, NATURAL, 0.146 X 0.055 X 4.680 INCHES"/>
    <n v="55480"/>
    <x v="45"/>
    <d v="2024-02-29T00:00:00"/>
    <s v="CLOSE"/>
    <n v="2"/>
    <s v="HD"/>
    <n v="20"/>
    <n v="1.31"/>
    <n v="26.2"/>
    <s v=""/>
    <s v=""/>
    <s v=""/>
    <s v=""/>
    <s v="KW1-15340"/>
    <s v="3"/>
    <d v="2024-03-01T00:00:00"/>
    <s v="APPR"/>
    <d v="2024-03-01T00:00:00"/>
    <s v="Govind, Binu - No Export"/>
    <x v="0"/>
    <d v="2024-03-08T00:00:00"/>
    <x v="0"/>
    <d v="2024-03-04T00:00:00"/>
    <s v="20.00"/>
    <m/>
    <x v="1"/>
    <x v="1"/>
    <x v="1"/>
    <x v="1"/>
    <x v="1"/>
  </r>
  <r>
    <n v="81"/>
    <x v="36"/>
    <n v="30"/>
    <x v="68"/>
    <s v="Zone 2 T-T2059"/>
    <n v="9671349"/>
    <s v="6150-60-V00-0012"/>
    <s v="REEL, CABLE, 4 WAY, 50 METERS, 13A"/>
    <n v="55480"/>
    <x v="45"/>
    <d v="2024-02-29T00:00:00"/>
    <s v="CLOSE"/>
    <n v="1"/>
    <s v="EA"/>
    <n v="2"/>
    <n v="230.62"/>
    <n v="461.24"/>
    <s v=""/>
    <s v=""/>
    <s v=""/>
    <s v=""/>
    <s v="KW1-15340"/>
    <s v="8"/>
    <d v="2024-03-01T00:00:00"/>
    <s v="APPR"/>
    <d v="2024-03-01T00:00:00"/>
    <s v="Govind, Binu - No Export"/>
    <x v="0"/>
    <d v="2024-03-08T00:00:00"/>
    <x v="0"/>
    <d v="2024-03-04T00:00:00"/>
    <s v="2.00"/>
    <m/>
    <x v="1"/>
    <x v="1"/>
    <x v="1"/>
    <x v="1"/>
    <x v="1"/>
  </r>
  <r>
    <n v="81"/>
    <x v="36"/>
    <n v="30"/>
    <x v="68"/>
    <s v="Zone 2 T-T2059"/>
    <n v="9671349"/>
    <s v="5305-60-V00-0002"/>
    <s v="SCREW, SELF DRILLING, PHILIPS, MODIFIED TRUSS HEAD, #8 X 1-1/2 INCHES"/>
    <n v="55479"/>
    <x v="45"/>
    <d v="2024-02-29T00:00:00"/>
    <s v="CLOSE"/>
    <n v="1"/>
    <s v="BX"/>
    <n v="1"/>
    <n v="29.5"/>
    <n v="29.5"/>
    <s v=""/>
    <s v=""/>
    <s v=""/>
    <s v=""/>
    <s v="KW1-15346"/>
    <s v="2"/>
    <d v="2024-03-01T00:00:00"/>
    <s v="APPR"/>
    <d v="2024-03-01T00:00:00"/>
    <s v="Govind, Binu - No Export"/>
    <x v="4"/>
    <d v="2024-03-08T00:00:00"/>
    <x v="0"/>
    <d v="2024-03-04T00:00:00"/>
    <s v="1.00"/>
    <m/>
    <x v="1"/>
    <x v="1"/>
    <x v="1"/>
    <x v="1"/>
    <x v="1"/>
  </r>
  <r>
    <n v="82"/>
    <x v="37"/>
    <n v="30"/>
    <x v="69"/>
    <s v="Remove Wall Z5 Pad23 TT11"/>
    <n v="9808603"/>
    <s v="5307-60-V00-0021"/>
    <s v="STUD, DRYWALL FRAME, U-CHANNEL, GALVANIZED STEEL, 3 X 1-1/4 INCHES X 12 FEET"/>
    <n v="55474"/>
    <x v="45"/>
    <d v="2024-02-29T00:00:00"/>
    <s v="CLOSE"/>
    <n v="5"/>
    <s v="EA"/>
    <n v="2"/>
    <n v="6.34"/>
    <n v="12.68"/>
    <s v="21809"/>
    <s v="CLOSE"/>
    <d v="2024-03-05T00:00:00"/>
    <d v="2024-03-04T00:00:00"/>
    <s v="KW1-15356"/>
    <s v="7"/>
    <d v="2024-03-01T00:00:00"/>
    <s v="APPR"/>
    <d v="2024-03-01T00:00:00"/>
    <s v="Reghuraman, Karthik -Vectrus -GSD -No Export"/>
    <x v="5"/>
    <d v="2024-03-09T00:00:00"/>
    <x v="0"/>
    <d v="2024-03-05T00:00:00"/>
    <s v="2.00"/>
    <m/>
    <x v="1"/>
    <x v="1"/>
    <x v="1"/>
    <x v="1"/>
    <x v="1"/>
  </r>
  <r>
    <n v="82"/>
    <x v="37"/>
    <n v="30"/>
    <x v="69"/>
    <s v="Remove Wall Z5 Pad23 TT11"/>
    <n v="9808603"/>
    <s v="5305-60-V00-0220"/>
    <s v="SCREW, DRYWALL, BUGLE HEAD, PHILLIPS, STEEL, #6 X 2 INCHES"/>
    <n v="55469"/>
    <x v="45"/>
    <d v="2024-02-28T00:00:00"/>
    <s v="CLOSE"/>
    <n v="3"/>
    <s v="BX"/>
    <n v="1"/>
    <n v="52"/>
    <n v="52"/>
    <s v="21682"/>
    <s v="CLOSE"/>
    <d v="2024-03-01T00:00:00"/>
    <d v="2024-02-29T00:00:00"/>
    <s v="KW1-15335"/>
    <s v="8"/>
    <d v="2024-03-01T00:00:00"/>
    <s v="APPR"/>
    <d v="2024-03-01T00:00:00"/>
    <s v="Reghuraman, Karthik -Vectrus -GSD -No Export"/>
    <x v="15"/>
    <d v="2024-03-09T00:00:00"/>
    <x v="0"/>
    <d v="2024-03-04T00:00:00"/>
    <s v="1.00"/>
    <m/>
    <x v="1"/>
    <x v="1"/>
    <x v="1"/>
    <x v="1"/>
    <x v="1"/>
  </r>
  <r>
    <n v="82"/>
    <x v="37"/>
    <n v="30"/>
    <x v="69"/>
    <s v="Remove Wall Z5 Pad23 TT11"/>
    <n v="9808603"/>
    <s v="5640-60-V00-0048"/>
    <s v="DRYWALL SHEET, (GYPSUM BOARD), 4 X 8 FEET X 1/2 INCH"/>
    <n v="55474"/>
    <x v="45"/>
    <d v="2024-02-29T00:00:00"/>
    <s v="CLOSE"/>
    <n v="4"/>
    <s v="EA"/>
    <n v="2"/>
    <n v="19.100000000000001"/>
    <n v="38.200000000000003"/>
    <s v="21809"/>
    <s v="CLOSE"/>
    <d v="2024-03-05T00:00:00"/>
    <d v="2024-03-04T00:00:00"/>
    <s v="KW1-15356"/>
    <s v="6"/>
    <d v="2024-03-01T00:00:00"/>
    <s v="APPR"/>
    <d v="2024-03-01T00:00:00"/>
    <s v="Reghuraman, Karthik -Vectrus -GSD -No Export"/>
    <x v="5"/>
    <d v="2024-03-09T00:00:00"/>
    <x v="0"/>
    <d v="2024-03-05T00:00:00"/>
    <s v="2.00"/>
    <m/>
    <x v="1"/>
    <x v="1"/>
    <x v="1"/>
    <x v="1"/>
    <x v="1"/>
  </r>
  <r>
    <n v="82"/>
    <x v="37"/>
    <n v="30"/>
    <x v="69"/>
    <s v="Remove Wall Z5 Pad23 TT11"/>
    <n v="9808603"/>
    <s v="5305-60-V00-0157"/>
    <s v="SCREW, DRYWALL, BUGLE HEAD, PHILLIPS, COARSE THREAD, #7 X 1-3/8 INCHES 1000pc/box"/>
    <n v="55469"/>
    <x v="45"/>
    <d v="2024-02-28T00:00:00"/>
    <s v="CLOSE"/>
    <n v="2"/>
    <s v="BX"/>
    <n v="1"/>
    <n v="23.1"/>
    <n v="23.1"/>
    <s v="21682"/>
    <s v="CLOSE"/>
    <d v="2024-03-01T00:00:00"/>
    <d v="2024-02-29T00:00:00"/>
    <s v="KW1-15335"/>
    <s v="7"/>
    <d v="2024-03-01T00:00:00"/>
    <s v="APPR"/>
    <d v="2024-03-01T00:00:00"/>
    <s v="Reghuraman, Karthik -Vectrus -GSD -No Export"/>
    <x v="15"/>
    <d v="2024-03-09T00:00:00"/>
    <x v="0"/>
    <d v="2024-03-04T00:00:00"/>
    <s v="1.00"/>
    <m/>
    <x v="1"/>
    <x v="1"/>
    <x v="1"/>
    <x v="1"/>
    <x v="1"/>
  </r>
  <r>
    <n v="82"/>
    <x v="37"/>
    <n v="30"/>
    <x v="69"/>
    <s v="Remove Wall Z5 Pad23 TT11"/>
    <n v="9808603"/>
    <s v="5640-60-V00-0044"/>
    <s v="TAPE, SELF ADHESIVE, DRYWALL JOINT, FIBERGLASS, 2 INCHES X 300 FEET"/>
    <n v="55470"/>
    <x v="45"/>
    <d v="2024-02-28T00:00:00"/>
    <s v="CLOSE"/>
    <n v="1"/>
    <s v="EA"/>
    <n v="1"/>
    <n v="18.2"/>
    <n v="18.2"/>
    <s v="21682"/>
    <s v="CLOSE"/>
    <d v="2024-03-01T00:00:00"/>
    <d v="2024-02-29T00:00:00"/>
    <s v="KW1-15335"/>
    <s v="9"/>
    <d v="2024-03-01T00:00:00"/>
    <s v="APPR"/>
    <d v="2024-03-01T00:00:00"/>
    <s v="Reghuraman, Karthik -Vectrus -GSD -No Export"/>
    <x v="15"/>
    <d v="2024-03-09T00:00:00"/>
    <x v="0"/>
    <d v="2024-03-04T00:00:00"/>
    <s v="1.00"/>
    <m/>
    <x v="1"/>
    <x v="1"/>
    <x v="1"/>
    <x v="1"/>
    <x v="1"/>
  </r>
  <r>
    <n v="82"/>
    <x v="37"/>
    <n v="30"/>
    <x v="69"/>
    <s v="Remove Wall Z5 Pad23 TT11"/>
    <n v="9808603"/>
    <s v="5640-60-V00-0051"/>
    <s v="JOINT COMPOUND, WALLBOARD, 28 KG"/>
    <n v="55474"/>
    <x v="45"/>
    <d v="2024-02-29T00:00:00"/>
    <s v="CLOSE"/>
    <n v="3"/>
    <s v="CN"/>
    <n v="1"/>
    <n v="37"/>
    <n v="37"/>
    <s v=""/>
    <s v=""/>
    <s v=""/>
    <s v=""/>
    <s v="KW1-15349"/>
    <s v="3"/>
    <d v="2024-03-01T00:00:00"/>
    <s v="APPR"/>
    <d v="2024-03-01T00:00:00"/>
    <s v="Reghuraman, Karthik -Vectrus -GSD -No Export"/>
    <x v="4"/>
    <d v="2024-03-08T00:00:00"/>
    <x v="0"/>
    <d v="2024-03-04T00:00:00"/>
    <s v="1.00"/>
    <m/>
    <x v="1"/>
    <x v="1"/>
    <x v="1"/>
    <x v="1"/>
    <x v="1"/>
  </r>
  <r>
    <n v="82"/>
    <x v="37"/>
    <n v="30"/>
    <x v="69"/>
    <s v="Remove Wall Z5 Pad23 TT11"/>
    <n v="9808603"/>
    <s v="7510-00-680-2395"/>
    <s v="TAPE, PRESSURE SENSITIVE ADHESIVE, PAPER, TAN, 2 INCHES X 60 YARDS"/>
    <n v="55469"/>
    <x v="45"/>
    <d v="2024-02-28T00:00:00"/>
    <s v="CLOSE"/>
    <n v="1"/>
    <s v="RO"/>
    <n v="1"/>
    <n v="12.67"/>
    <n v="12.67"/>
    <s v="21682"/>
    <s v="CLOSE"/>
    <d v="2024-03-01T00:00:00"/>
    <d v="2024-02-29T00:00:00"/>
    <s v="KW1-15335"/>
    <s v="6"/>
    <d v="2024-03-01T00:00:00"/>
    <s v="APPR"/>
    <d v="2024-03-01T00:00:00"/>
    <s v="Reghuraman, Karthik -Vectrus -GSD -No Export"/>
    <x v="15"/>
    <d v="2024-03-09T00:00:00"/>
    <x v="0"/>
    <d v="2024-03-04T00:00:00"/>
    <s v="1.00"/>
    <m/>
    <x v="1"/>
    <x v="1"/>
    <x v="1"/>
    <x v="1"/>
    <x v="1"/>
  </r>
  <r>
    <n v="82"/>
    <x v="37"/>
    <n v="30"/>
    <x v="69"/>
    <s v="Remove Wall Z5 Pad23 TT11"/>
    <n v="9808603"/>
    <s v="5350-60-V00-0007"/>
    <s v="PAPER, ABRASIVE (SANDPAPER), 120 GRIT, 9 X 11 INCHES"/>
    <n v="55474"/>
    <x v="45"/>
    <d v="2024-02-29T00:00:00"/>
    <s v="CLOSE"/>
    <n v="2"/>
    <s v="EA"/>
    <n v="10"/>
    <n v="4.2"/>
    <n v="42"/>
    <s v=""/>
    <s v=""/>
    <s v=""/>
    <s v=""/>
    <s v="KW1-15349"/>
    <s v="2"/>
    <d v="2024-03-01T00:00:00"/>
    <s v="APPR"/>
    <d v="2024-03-01T00:00:00"/>
    <s v="Reghuraman, Karthik -Vectrus -GSD -No Export"/>
    <x v="4"/>
    <d v="2024-03-08T00:00:00"/>
    <x v="0"/>
    <d v="2024-03-04T00:00:00"/>
    <s v="10.00"/>
    <m/>
    <x v="1"/>
    <x v="1"/>
    <x v="1"/>
    <x v="1"/>
    <x v="1"/>
  </r>
  <r>
    <n v="82"/>
    <x v="37"/>
    <n v="30"/>
    <x v="69"/>
    <s v="Remove Wall Z5 Pad23 TT11"/>
    <n v="9808603"/>
    <s v="8010-60-V00-0241"/>
    <s v="PRIMER, PAINT, LATEX, INTERIOR, WATERBASED, WHITE, 5 GALLON"/>
    <n v="55474"/>
    <x v="45"/>
    <d v="2024-02-29T00:00:00"/>
    <s v="CLOSE"/>
    <n v="1"/>
    <s v="CN"/>
    <n v="1"/>
    <n v="55.08"/>
    <n v="55.08"/>
    <s v=""/>
    <s v=""/>
    <s v=""/>
    <s v=""/>
    <s v="KW1-15349"/>
    <s v="1"/>
    <d v="2024-03-01T00:00:00"/>
    <s v="APPR"/>
    <d v="2024-03-01T00:00:00"/>
    <s v="Reghuraman, Karthik -Vectrus -GSD -No Export"/>
    <x v="4"/>
    <d v="2024-03-23T00:00:00"/>
    <x v="0"/>
    <d v="2024-03-04T00:00:00"/>
    <s v="1.00"/>
    <m/>
    <x v="1"/>
    <x v="1"/>
    <x v="1"/>
    <x v="1"/>
    <x v="1"/>
  </r>
  <r>
    <n v="82"/>
    <x v="37"/>
    <n v="30"/>
    <x v="69"/>
    <s v="Remove Wall Z5 Pad23 TT11"/>
    <n v="9808603"/>
    <s v="8010-60-V00-0130"/>
    <s v="PAINT, LATEX, MATT, WHITE, 1 GL (3.2 TO 3.6 LT)"/>
    <n v="55475"/>
    <x v="45"/>
    <d v="2024-02-29T00:00:00"/>
    <s v="CLOSE"/>
    <n v="4"/>
    <s v="CN"/>
    <n v="1"/>
    <n v="42.2"/>
    <n v="42.2"/>
    <s v="21790"/>
    <s v="CLOSE"/>
    <d v="2024-03-01T00:00:00"/>
    <d v="2024-03-01T00:00:00"/>
    <s v="KW1-15329"/>
    <s v="4"/>
    <d v="2024-03-02T00:00:00"/>
    <s v="APPR"/>
    <d v="2024-03-02T00:00:00"/>
    <s v="Narayana Kutty Pillai, Nisha - No Export"/>
    <x v="0"/>
    <d v="2024-03-07T00:00:00"/>
    <x v="0"/>
    <d v="2024-03-07T00:00:00"/>
    <s v="1.00"/>
    <m/>
    <x v="1"/>
    <x v="1"/>
    <x v="1"/>
    <x v="1"/>
    <x v="1"/>
  </r>
  <r>
    <n v="82"/>
    <x v="37"/>
    <n v="30"/>
    <x v="69"/>
    <s v="Remove Wall Z5 Pad23 TT11"/>
    <n v="9808603"/>
    <s v="8010-60-V00-0028 "/>
    <s v="PAINT, ENAMEL, GLOSS, DESERT SAND, 3.6 LITER "/>
    <n v="55475"/>
    <x v="45"/>
    <d v="2024-02-29T00:00:00"/>
    <s v="CLOSE"/>
    <n v="3"/>
    <s v="CN"/>
    <n v="1"/>
    <n v="39.6"/>
    <n v="39.6"/>
    <s v="21790"/>
    <s v="CLOSE"/>
    <d v="2024-03-01T00:00:00"/>
    <d v="2024-03-01T00:00:00"/>
    <s v="KW1-15329"/>
    <s v="3"/>
    <d v="2024-03-02T00:00:00"/>
    <s v="APPR"/>
    <d v="2024-03-02T00:00:00"/>
    <s v="Narayana Kutty Pillai, Nisha - No Export"/>
    <x v="0"/>
    <d v="2024-03-07T00:00:00"/>
    <x v="0"/>
    <d v="2024-03-04T00:00:00"/>
    <s v="1.00"/>
    <m/>
    <x v="1"/>
    <x v="1"/>
    <x v="1"/>
    <x v="1"/>
    <x v="1"/>
  </r>
  <r>
    <n v="82"/>
    <x v="37"/>
    <n v="30"/>
    <x v="69"/>
    <s v="Remove Wall Z5 Pad23 TT11"/>
    <n v="9808603"/>
    <s v="8020-01-421-6849"/>
    <s v="BRUSH, PAINT, CHISELED, 2 INCHES"/>
    <n v="55473"/>
    <x v="45"/>
    <d v="2024-02-29T00:00:00"/>
    <s v="CLOSE"/>
    <n v="1"/>
    <s v="EA"/>
    <n v="2"/>
    <n v="14.6"/>
    <n v="29.2"/>
    <s v="21797"/>
    <s v="CLOSE"/>
    <d v="2024-03-01T00:00:00"/>
    <d v="2024-03-01T00:00:00"/>
    <s v="KW1-15336"/>
    <s v="1"/>
    <d v="2024-03-01T00:00:00"/>
    <s v="APPR"/>
    <d v="2024-03-01T00:00:00"/>
    <s v="Narayana Kutty Pillai, Nisha - No Export"/>
    <x v="7"/>
    <d v="2024-04-20T00:00:00"/>
    <x v="0"/>
    <d v="2024-03-04T00:00:00"/>
    <s v="2.00"/>
    <m/>
    <x v="1"/>
    <x v="1"/>
    <x v="1"/>
    <x v="1"/>
    <x v="1"/>
  </r>
  <r>
    <n v="82"/>
    <x v="37"/>
    <n v="30"/>
    <x v="69"/>
    <s v="Remove Wall Z5 Pad23 TT11"/>
    <n v="9808603"/>
    <s v="8020-00-753-4914"/>
    <s v="ROLLER, PAINT, POLYESTER, 7 INCHES"/>
    <n v="55475"/>
    <x v="45"/>
    <d v="2024-02-29T00:00:00"/>
    <s v="CLOSE"/>
    <n v="2"/>
    <s v="EA"/>
    <n v="2"/>
    <n v="13.9"/>
    <n v="27.8"/>
    <s v="21790"/>
    <s v="CLOSE"/>
    <d v="2024-03-01T00:00:00"/>
    <d v="2024-03-01T00:00:00"/>
    <s v="KW1-15329"/>
    <s v="2"/>
    <d v="2024-03-02T00:00:00"/>
    <s v="APPR"/>
    <d v="2024-03-02T00:00:00"/>
    <s v="Narayana Kutty Pillai, Nisha - No Export"/>
    <x v="0"/>
    <d v="2024-03-07T00:00:00"/>
    <x v="0"/>
    <d v="2024-03-04T00:00:00"/>
    <s v="2.00"/>
    <m/>
    <x v="1"/>
    <x v="1"/>
    <x v="1"/>
    <x v="1"/>
    <x v="1"/>
  </r>
  <r>
    <n v="82"/>
    <x v="37"/>
    <n v="30"/>
    <x v="69"/>
    <s v="Remove Wall Z5 Pad23 TT11"/>
    <n v="9808603"/>
    <s v="8020-00-753-4911"/>
    <s v="TRAY, PAINT ROLLER, METAL, 1 QUAR"/>
    <n v="55475"/>
    <x v="45"/>
    <d v="2024-02-29T00:00:00"/>
    <s v="CLOSE"/>
    <n v="1"/>
    <s v="EA"/>
    <n v="2"/>
    <n v="29"/>
    <n v="58"/>
    <s v="21790"/>
    <s v="CLOSE"/>
    <d v="2024-03-01T00:00:00"/>
    <d v="2024-03-01T00:00:00"/>
    <s v="KW1-15329"/>
    <s v="1"/>
    <d v="2024-03-02T00:00:00"/>
    <s v="APPR"/>
    <d v="2024-03-02T00:00:00"/>
    <s v="Narayana Kutty Pillai, Nisha - No Export"/>
    <x v="0"/>
    <d v="2024-03-07T00:00:00"/>
    <x v="0"/>
    <d v="2024-03-04T00:00:00"/>
    <s v="2.00"/>
    <m/>
    <x v="1"/>
    <x v="1"/>
    <x v="1"/>
    <x v="1"/>
    <x v="1"/>
  </r>
  <r>
    <n v="82"/>
    <x v="37"/>
    <n v="30"/>
    <x v="69"/>
    <s v="Remove Wall Z5 Pad23 TT11"/>
    <n v="9808603"/>
    <s v="5680-09-V00-0001"/>
    <s v="CORNER BEAD, QUICKSILVER, METAL, 8 FEET X 1-1/4 INCHES"/>
    <n v="55472"/>
    <x v="45"/>
    <d v="2024-02-29T00:00:00"/>
    <s v="CLOSE"/>
    <n v="1"/>
    <s v="ea"/>
    <n v="2"/>
    <n v="8.42"/>
    <n v="16.84"/>
    <s v="21809"/>
    <s v="CLOSE"/>
    <d v="2024-03-05T00:00:00"/>
    <d v="2024-03-04T00:00:00"/>
    <s v="KW1-15356"/>
    <s v="5"/>
    <d v="2024-03-01T00:00:00"/>
    <s v="APPR"/>
    <d v="2024-03-01T00:00:00"/>
    <s v="Reghuraman, Karthik -Vectrus -GSD -No Export"/>
    <x v="5"/>
    <d v="2024-04-30T00:00:00"/>
    <x v="0"/>
    <d v="2024-03-17T00:00:00"/>
    <s v="2.00"/>
    <m/>
    <x v="1"/>
    <x v="1"/>
    <x v="1"/>
    <x v="1"/>
    <x v="1"/>
  </r>
  <r>
    <n v="82"/>
    <x v="37"/>
    <n v="30"/>
    <x v="69"/>
    <s v="Remove Wall Z5 Pad23 TT11"/>
    <n v="9808603"/>
    <s v="8415-01-492-0179"/>
    <s v="GLOVES, DISPOSABLE, LATEX FREE, NITRILE, MEDIUM"/>
    <n v="55471"/>
    <x v="45"/>
    <d v="2024-02-28T00:00:00"/>
    <s v="CLOSE"/>
    <n v="1"/>
    <s v="BX"/>
    <n v="1"/>
    <n v="18.48"/>
    <n v="18.48"/>
    <s v=""/>
    <s v=""/>
    <s v=""/>
    <s v=""/>
    <s v="KW1-15265"/>
    <s v="1"/>
    <d v="2024-02-28T00:00:00"/>
    <s v="APPR"/>
    <d v="2024-02-28T00:00:00"/>
    <s v="Narayana Kutty Pillai, Nisha - No Export"/>
    <x v="11"/>
    <d v="2024-05-31T00:00:00"/>
    <x v="0"/>
    <d v="2024-03-02T00:00:00"/>
    <s v="1.00"/>
    <m/>
    <x v="1"/>
    <x v="1"/>
    <x v="1"/>
    <x v="1"/>
    <x v="1"/>
  </r>
  <r>
    <n v="83"/>
    <x v="38"/>
    <n v="30"/>
    <x v="70"/>
    <s v="Replace Electrical Cable Z1 B103"/>
    <n v="9791027"/>
    <s v="5940-60-V00-0025"/>
    <s v="TERMINAL, LUG, COPPER TUBE, SILVER, 95MM² X 10 MM"/>
    <n v="56822"/>
    <x v="46"/>
    <d v="2024-03-14T00:00:00"/>
    <s v="CLOSE"/>
    <n v="3"/>
    <s v="EA"/>
    <n v="12"/>
    <n v="28.71"/>
    <n v="344.52"/>
    <s v=""/>
    <s v=""/>
    <s v=""/>
    <s v=""/>
    <s v="KW1-15621"/>
    <s v="37"/>
    <d v="2024-03-15T00:00:00"/>
    <s v="APPR"/>
    <d v="2024-03-15T00:00:00"/>
    <s v="Reghuraman, Karthik -Vectrus -GSD -No Export"/>
    <x v="0"/>
    <d v="2024-03-22T00:00:00"/>
    <x v="0"/>
    <d v="2024-03-18T00:00:00"/>
    <s v="12.00"/>
    <m/>
    <x v="1"/>
    <x v="1"/>
    <x v="5"/>
    <x v="1"/>
    <x v="1"/>
  </r>
  <r>
    <n v="83"/>
    <x v="38"/>
    <n v="30"/>
    <x v="70"/>
    <s v="Replace Electrical Cable Z1 B103"/>
    <n v="9791027"/>
    <s v="5975-60-V00-0515"/>
    <s v="STUFFING TUBE (CABLE GLAND), BRASS, BW, 50 MM"/>
    <n v="56829"/>
    <x v="46"/>
    <d v="2024-03-14T00:00:00"/>
    <s v="CLOSE"/>
    <n v="8"/>
    <s v="EA"/>
    <n v="3"/>
    <n v="29"/>
    <n v="87"/>
    <s v=""/>
    <s v=""/>
    <s v=""/>
    <s v=""/>
    <s v="KW1-15621"/>
    <s v="45"/>
    <d v="2024-03-15T00:00:00"/>
    <s v="APPR"/>
    <d v="2024-03-15T00:00:00"/>
    <s v="Reghuraman, Karthik -Vectrus -GSD -No Export"/>
    <x v="0"/>
    <d v="2024-03-22T00:00:00"/>
    <x v="0"/>
    <d v="2024-03-18T00:00:00"/>
    <s v="3.00"/>
    <m/>
    <x v="1"/>
    <x v="1"/>
    <x v="5"/>
    <x v="1"/>
    <x v="1"/>
  </r>
  <r>
    <n v="83"/>
    <x v="38"/>
    <n v="30"/>
    <x v="70"/>
    <s v="Replace Electrical Cable Z1 B103"/>
    <n v="9791027"/>
    <s v="6145-60-V00-0112"/>
    <s v="CABLE, POWER, ELECTRICAL, XLPE, BLACK, 4 CORE, 95 MM²"/>
    <n v="56822"/>
    <x v="46"/>
    <d v="2024-03-14T00:00:00"/>
    <s v="CLOSE"/>
    <n v="1"/>
    <s v="MR"/>
    <n v="85"/>
    <n v="85.47"/>
    <n v="7264.95"/>
    <s v=""/>
    <s v=""/>
    <s v=""/>
    <s v=""/>
    <s v="KW1-15621"/>
    <s v="35"/>
    <d v="2024-03-15T00:00:00"/>
    <s v="APPR"/>
    <d v="2024-03-15T00:00:00"/>
    <s v="Reghuraman, Karthik -Vectrus -GSD -No Export"/>
    <x v="0"/>
    <d v="2024-03-22T00:00:00"/>
    <x v="0"/>
    <d v="2024-03-18T00:00:00"/>
    <s v="85.00"/>
    <m/>
    <x v="1"/>
    <x v="1"/>
    <x v="5"/>
    <x v="1"/>
    <x v="1"/>
  </r>
  <r>
    <n v="83"/>
    <x v="38"/>
    <n v="30"/>
    <x v="70"/>
    <s v="Replace Electrical Cable Z1 B103"/>
    <n v="9791027"/>
    <s v="6145-60-V00-0047"/>
    <s v="WIRE, ELECTRICAL, GREEN/YELLOW, 1 CORE, 50MM ²"/>
    <n v="56829"/>
    <x v="46"/>
    <d v="2024-03-14T00:00:00"/>
    <s v="CLOSE"/>
    <n v="7"/>
    <s v="MR"/>
    <n v="90"/>
    <n v="10.3"/>
    <n v="927"/>
    <s v=""/>
    <s v=""/>
    <s v=""/>
    <s v=""/>
    <s v="KW1-15621"/>
    <s v="44"/>
    <d v="2024-03-15T00:00:00"/>
    <s v="APPR"/>
    <d v="2024-03-15T00:00:00"/>
    <s v="Reghuraman, Karthik -Vectrus -GSD -No Export"/>
    <x v="0"/>
    <d v="2024-03-22T00:00:00"/>
    <x v="0"/>
    <d v="2024-03-18T00:00:00"/>
    <s v="90.00"/>
    <m/>
    <x v="1"/>
    <x v="1"/>
    <x v="5"/>
    <x v="1"/>
    <x v="1"/>
  </r>
  <r>
    <n v="83"/>
    <x v="38"/>
    <n v="30"/>
    <x v="70"/>
    <s v="Replace Electrical Cable Z1 B103"/>
    <n v="9791027"/>
    <s v="5940-60-V00-0086"/>
    <s v="TERMINAL, LUG, CABLE, TIN PLATED COPPER ALLOY, STUD HOLE, 50MM x 10MM"/>
    <n v="56822"/>
    <x v="46"/>
    <d v="2024-03-14T00:00:00"/>
    <s v="CLOSE"/>
    <n v="2"/>
    <s v="PG"/>
    <n v="1"/>
    <n v="78.05"/>
    <n v="78.05"/>
    <s v=""/>
    <s v=""/>
    <s v=""/>
    <s v=""/>
    <s v="KW1-15621"/>
    <s v="36"/>
    <d v="2024-03-15T00:00:00"/>
    <s v="APPR"/>
    <d v="2024-03-15T00:00:00"/>
    <s v="Reghuraman, Karthik -Vectrus -GSD -No Export"/>
    <x v="0"/>
    <d v="2024-03-22T00:00:00"/>
    <x v="0"/>
    <d v="2024-03-18T00:00:00"/>
    <s v="1.00"/>
    <m/>
    <x v="1"/>
    <x v="1"/>
    <x v="5"/>
    <x v="1"/>
    <x v="1"/>
  </r>
  <r>
    <n v="83"/>
    <x v="38"/>
    <n v="30"/>
    <x v="70"/>
    <s v="Replace Electrical Cable Z1 B103"/>
    <n v="9791027"/>
    <s v="5970-00-419-4291"/>
    <s v="TAPE, INSULATION, ELECTRICAL, BLACK, 3/4 X 1296 INCHES"/>
    <n v="56829"/>
    <x v="46"/>
    <d v="2024-03-14T00:00:00"/>
    <s v="CLOSE"/>
    <n v="6"/>
    <s v="RO"/>
    <n v="1"/>
    <n v="21.11"/>
    <n v="21.11"/>
    <s v=""/>
    <s v=""/>
    <s v=""/>
    <s v=""/>
    <s v="KW1-15621"/>
    <s v="43"/>
    <d v="2024-03-15T00:00:00"/>
    <s v="APPR"/>
    <d v="2024-03-15T00:00:00"/>
    <s v="Reghuraman, Karthik -Vectrus -GSD -No Export"/>
    <x v="0"/>
    <d v="2024-03-22T00:00:00"/>
    <x v="0"/>
    <d v="2024-03-18T00:00:00"/>
    <s v="1.00"/>
    <m/>
    <x v="1"/>
    <x v="1"/>
    <x v="5"/>
    <x v="1"/>
    <x v="1"/>
  </r>
  <r>
    <n v="83"/>
    <x v="38"/>
    <n v="30"/>
    <x v="70"/>
    <s v="Replace Electrical Cable Z1 B103"/>
    <n v="9791027"/>
    <s v="5970-01-013-9369"/>
    <s v="TAPE, INSULATION, ELECTRICAL, RED, 3/4 X 792 INCHES"/>
    <n v="56829"/>
    <x v="46"/>
    <d v="2024-03-14T00:00:00"/>
    <s v="CLOSE"/>
    <n v="5"/>
    <s v="RO"/>
    <n v="1"/>
    <n v="10.1"/>
    <n v="10.1"/>
    <s v=""/>
    <s v=""/>
    <s v=""/>
    <s v=""/>
    <s v="KW1-15621"/>
    <s v="42"/>
    <d v="2024-03-15T00:00:00"/>
    <s v="APPR"/>
    <d v="2024-03-15T00:00:00"/>
    <s v="Reghuraman, Karthik -Vectrus -GSD -No Export"/>
    <x v="0"/>
    <d v="2024-03-22T00:00:00"/>
    <x v="0"/>
    <d v="2024-03-18T00:00:00"/>
    <s v="1.00"/>
    <m/>
    <x v="1"/>
    <x v="1"/>
    <x v="5"/>
    <x v="1"/>
    <x v="1"/>
  </r>
  <r>
    <n v="83"/>
    <x v="38"/>
    <n v="30"/>
    <x v="70"/>
    <s v="Replace Electrical Cable Z1 B103"/>
    <n v="9791027"/>
    <s v="5970-01-015-5060"/>
    <s v="TAPE, INSULATION, ELECTRICAL, BLUE, 3/4 X 792 INCHES"/>
    <n v="56829"/>
    <x v="46"/>
    <d v="2024-03-14T00:00:00"/>
    <s v="CLOSE"/>
    <n v="4"/>
    <s v="RO"/>
    <n v="1"/>
    <n v="10.1"/>
    <n v="10.1"/>
    <s v=""/>
    <s v=""/>
    <s v=""/>
    <s v=""/>
    <s v="KW1-15621"/>
    <s v="41"/>
    <d v="2024-03-15T00:00:00"/>
    <s v="APPR"/>
    <d v="2024-03-15T00:00:00"/>
    <s v="Reghuraman, Karthik -Vectrus -GSD -No Export"/>
    <x v="0"/>
    <d v="2024-03-22T00:00:00"/>
    <x v="0"/>
    <d v="2024-03-18T00:00:00"/>
    <s v="1.00"/>
    <m/>
    <x v="1"/>
    <x v="1"/>
    <x v="5"/>
    <x v="1"/>
    <x v="1"/>
  </r>
  <r>
    <n v="83"/>
    <x v="38"/>
    <n v="30"/>
    <x v="70"/>
    <s v="Replace Electrical Cable Z1 B103"/>
    <n v="9791027"/>
    <s v="5970-01-174-5651"/>
    <s v="TAPE, INSULATION, ELECTRICAL, YELLOW, 3/4 X 792 INCHES"/>
    <n v="56829"/>
    <x v="46"/>
    <d v="2024-03-14T00:00:00"/>
    <s v="CLOSE"/>
    <n v="3"/>
    <s v="RO"/>
    <n v="1"/>
    <n v="10.1"/>
    <n v="10.1"/>
    <s v=""/>
    <s v=""/>
    <s v=""/>
    <s v=""/>
    <s v="KW1-15621"/>
    <s v="40"/>
    <d v="2024-03-15T00:00:00"/>
    <s v="APPR"/>
    <d v="2024-03-15T00:00:00"/>
    <s v="Reghuraman, Karthik -Vectrus -GSD -No Export"/>
    <x v="0"/>
    <d v="2024-03-22T00:00:00"/>
    <x v="0"/>
    <d v="2024-03-18T00:00:00"/>
    <s v="1.00"/>
    <m/>
    <x v="1"/>
    <x v="1"/>
    <x v="5"/>
    <x v="1"/>
    <x v="1"/>
  </r>
  <r>
    <n v="83"/>
    <x v="38"/>
    <n v="30"/>
    <x v="70"/>
    <s v="Replace Electrical Cable Z1 B103"/>
    <n v="9791027"/>
    <s v="5970-60-V00-0032"/>
    <s v="TAPE, INSULATION, ELECTRICAL, YELLOW-GREEN, 19 MM X 20 METER"/>
    <n v="56829"/>
    <x v="46"/>
    <d v="2024-03-14T00:00:00"/>
    <s v="CLOSE"/>
    <n v="2"/>
    <s v="RO"/>
    <n v="1"/>
    <n v="16.829999999999998"/>
    <n v="16.829999999999998"/>
    <s v=""/>
    <s v=""/>
    <s v=""/>
    <s v=""/>
    <s v="KW1-15621"/>
    <s v="39"/>
    <d v="2024-03-15T00:00:00"/>
    <s v="APPR"/>
    <d v="2024-03-15T00:00:00"/>
    <s v="Reghuraman, Karthik -Vectrus -GSD -No Export"/>
    <x v="0"/>
    <d v="2024-03-22T00:00:00"/>
    <x v="0"/>
    <d v="2024-03-18T00:00:00"/>
    <s v="1.00"/>
    <m/>
    <x v="1"/>
    <x v="1"/>
    <x v="5"/>
    <x v="1"/>
    <x v="1"/>
  </r>
  <r>
    <n v="83"/>
    <x v="38"/>
    <n v="30"/>
    <x v="70"/>
    <s v="Replace Electrical Cable Z1 B103"/>
    <n v="9791027"/>
    <s v="9520-60-V00-0005"/>
    <s v="ANGLE, STRUCTURAL, STEEL, 4MM X 2 X 2 INCHES X 10 FEET"/>
    <n v="56823"/>
    <x v="46"/>
    <d v="2024-03-14T00:00:00"/>
    <s v="CLOSE"/>
    <n v="1"/>
    <s v="EA"/>
    <n v="10"/>
    <n v="46.2"/>
    <n v="462"/>
    <s v="22427"/>
    <s v="CLOSE"/>
    <d v="2024-03-20T00:00:00"/>
    <d v="2024-03-15T00:00:00"/>
    <s v="KW1-15745"/>
    <s v="5"/>
    <d v="2024-03-20T00:00:00"/>
    <s v="APPR"/>
    <d v="2024-03-20T00:00:00"/>
    <s v="Reghuraman, Karthik -Vectrus -GSD -No Export"/>
    <x v="12"/>
    <d v="2024-03-27T00:00:00"/>
    <x v="1"/>
    <s v=""/>
    <s v=""/>
    <m/>
    <x v="1"/>
    <x v="1"/>
    <x v="5"/>
    <x v="1"/>
    <x v="1"/>
  </r>
  <r>
    <n v="83"/>
    <x v="38"/>
    <n v="30"/>
    <x v="70"/>
    <s v="Replace Electrical Cable Z1 B103"/>
    <n v="9791027"/>
    <s v="5305-05-V01-0081"/>
    <s v="SCREW, SELF DRILLING, HEX WASHER, CARBON STEEL, #14 X 2 INCHES"/>
    <n v="56830"/>
    <x v="46"/>
    <d v="2024-03-14T00:00:00"/>
    <s v="CLOSE"/>
    <n v="12"/>
    <s v="BX"/>
    <n v="3"/>
    <n v="15"/>
    <n v="45"/>
    <s v="22440"/>
    <s v="SENT"/>
    <d v="2024-03-22T00:00:00"/>
    <d v="2024-03-17T00:00:00"/>
    <s v="KW1-15696"/>
    <s v="20"/>
    <d v="2024-03-21T00:00:00"/>
    <s v="APPR"/>
    <d v="2024-03-21T00:00:00"/>
    <s v="Santhumayor, Santhosh - Vectrus - No Export"/>
    <x v="15"/>
    <d v="2024-04-15T00:00:00"/>
    <x v="1"/>
    <s v=""/>
    <s v=""/>
    <m/>
    <x v="1"/>
    <x v="1"/>
    <x v="5"/>
    <x v="1"/>
    <x v="1"/>
  </r>
  <r>
    <n v="83"/>
    <x v="38"/>
    <n v="30"/>
    <x v="70"/>
    <s v="Replace Electrical Cable Z1 B103"/>
    <n v="9791027"/>
    <s v="5305-60-V00-0197"/>
    <s v="SCREW, PHILLIPS DRIVE, SELF-DRILLING, ZINC PLATED, TRUSS HEAD, # 8, 8 X 1/2 INCH"/>
    <n v="56828"/>
    <x v="46"/>
    <d v="2024-03-14T00:00:00"/>
    <s v="CLOSE"/>
    <n v="2"/>
    <s v="BX"/>
    <n v="1"/>
    <n v="27.1"/>
    <n v="27.1"/>
    <s v="22437"/>
    <s v="CLOSE"/>
    <d v="2024-03-15T00:00:00"/>
    <s v=""/>
    <s v="KW1-15644"/>
    <s v="9"/>
    <d v="2024-03-15T00:00:00"/>
    <s v="APPR"/>
    <d v="2024-03-15T00:00:00"/>
    <s v="Santhumayor, Santhosh - Vectrus - No Export"/>
    <x v="4"/>
    <d v="2024-03-29T00:00:00"/>
    <x v="0"/>
    <d v="2024-03-18T00:00:00"/>
    <s v="1.00"/>
    <m/>
    <x v="1"/>
    <x v="1"/>
    <x v="5"/>
    <x v="1"/>
    <x v="1"/>
  </r>
  <r>
    <n v="83"/>
    <x v="38"/>
    <n v="30"/>
    <x v="70"/>
    <s v="Replace Electrical Cable Z1 B103"/>
    <n v="9791027"/>
    <s v="5305-60-V00-0206"/>
    <s v="SCREW, SELF DRILLING, HEX HEAD, METAL WASHER, #14 X 1 INCH"/>
    <n v="56826"/>
    <x v="46"/>
    <d v="2024-03-14T00:00:00"/>
    <s v="CLOSE"/>
    <n v="1"/>
    <s v="PG"/>
    <n v="5"/>
    <n v="4.88"/>
    <n v="24.4"/>
    <s v="22427"/>
    <s v="CLOSE"/>
    <d v="2024-03-20T00:00:00"/>
    <d v="2024-03-15T00:00:00"/>
    <s v="KW1-15745"/>
    <s v="6"/>
    <d v="2024-03-20T00:00:00"/>
    <s v="APPR"/>
    <d v="2024-03-20T00:00:00"/>
    <s v="Reghuraman, Karthik -Vectrus -GSD -No Export"/>
    <x v="12"/>
    <d v="2024-03-27T00:00:00"/>
    <x v="1"/>
    <s v=""/>
    <s v=""/>
    <m/>
    <x v="1"/>
    <x v="1"/>
    <x v="5"/>
    <x v="1"/>
    <x v="1"/>
  </r>
  <r>
    <n v="83"/>
    <x v="38"/>
    <n v="30"/>
    <x v="70"/>
    <s v="Replace Electrical Cable Z1 B103"/>
    <n v="9791027"/>
    <s v="9530-60-V00-0007"/>
    <s v="ROD, CONTINUOUS THREAD, GALVANIZED STEEL, M8 X 2 METER"/>
    <n v="56824"/>
    <x v="46"/>
    <d v="2024-03-14T00:00:00"/>
    <s v="CLOSE"/>
    <n v="2"/>
    <s v="EA"/>
    <n v="40"/>
    <n v="10.89"/>
    <n v="435.6"/>
    <s v="22437"/>
    <s v="CLOSE"/>
    <d v="2024-03-15T00:00:00"/>
    <s v=""/>
    <s v="KW1-15644"/>
    <s v="5"/>
    <d v="2024-03-15T00:00:00"/>
    <s v="APPR"/>
    <d v="2024-03-15T00:00:00"/>
    <s v="Santhumayor, Santhosh - Vectrus - No Export"/>
    <x v="4"/>
    <d v="2024-03-29T00:00:00"/>
    <x v="0"/>
    <d v="2024-03-18T00:00:00"/>
    <s v="40.00"/>
    <m/>
    <x v="1"/>
    <x v="1"/>
    <x v="5"/>
    <x v="1"/>
    <x v="1"/>
  </r>
  <r>
    <n v="83"/>
    <x v="38"/>
    <n v="30"/>
    <x v="70"/>
    <s v="Replace Electrical Cable Z1 B103"/>
    <n v="9791027"/>
    <s v="5999-60-V00-0014"/>
    <s v="CLAMP, ELECTRICAL, CONDUIT, STEEL, 2 HOLE, 2 INCHES"/>
    <n v="56830"/>
    <x v="46"/>
    <d v="2024-03-14T00:00:00"/>
    <s v="CLOSE"/>
    <n v="11"/>
    <s v="EA"/>
    <n v="30"/>
    <n v="0.6"/>
    <n v="18"/>
    <s v="22440"/>
    <s v="SENT"/>
    <d v="2024-03-22T00:00:00"/>
    <d v="2024-03-17T00:00:00"/>
    <s v="KW1-15696"/>
    <s v="19"/>
    <d v="2024-03-21T00:00:00"/>
    <s v="APPR"/>
    <d v="2024-03-21T00:00:00"/>
    <s v="Santhumayor, Santhosh - Vectrus - No Export"/>
    <x v="15"/>
    <d v="2024-04-15T00:00:00"/>
    <x v="1"/>
    <s v=""/>
    <s v=""/>
    <m/>
    <x v="1"/>
    <x v="1"/>
    <x v="5"/>
    <x v="1"/>
    <x v="1"/>
  </r>
  <r>
    <n v="83"/>
    <x v="38"/>
    <n v="30"/>
    <x v="70"/>
    <s v="Replace Electrical Cable Z1 B103"/>
    <n v="9791027"/>
    <s v="5306-05-V00-0035"/>
    <s v="BOLT SET, W/ FLANGE NUT, CABLE TRAY, MILD STEEL, M6 X 16MM"/>
    <n v="56830"/>
    <x v="46"/>
    <d v="2024-03-14T00:00:00"/>
    <s v="CLOSE"/>
    <n v="10"/>
    <s v="BX"/>
    <n v="10"/>
    <n v="3.43"/>
    <n v="34.299999999999997"/>
    <s v="22440"/>
    <s v="SENT"/>
    <d v="2024-03-22T00:00:00"/>
    <d v="2024-03-17T00:00:00"/>
    <s v="KW1-15696"/>
    <s v="18"/>
    <d v="2024-03-21T00:00:00"/>
    <s v="APPR"/>
    <d v="2024-03-21T00:00:00"/>
    <s v="Santhumayor, Santhosh - Vectrus - No Export"/>
    <x v="15"/>
    <d v="2024-04-15T00:00:00"/>
    <x v="1"/>
    <s v=""/>
    <s v=""/>
    <m/>
    <x v="1"/>
    <x v="1"/>
    <x v="5"/>
    <x v="1"/>
    <x v="1"/>
  </r>
  <r>
    <n v="83"/>
    <x v="38"/>
    <n v="30"/>
    <x v="70"/>
    <s v="Replace Electrical Cable Z1 B103"/>
    <n v="9791027"/>
    <s v="5975-00-156-3253"/>
    <s v="STRAP, TIE DOWN, ELECTRICAL COMPONE, 13-7/20 INCHES"/>
    <n v="56829"/>
    <x v="46"/>
    <d v="2024-03-14T00:00:00"/>
    <s v="CLOSE"/>
    <n v="1"/>
    <s v="HD"/>
    <n v="3"/>
    <n v="26.52"/>
    <n v="79.56"/>
    <s v=""/>
    <s v=""/>
    <s v=""/>
    <s v=""/>
    <s v="KW1-15621"/>
    <s v="38"/>
    <d v="2024-03-15T00:00:00"/>
    <s v="APPR"/>
    <d v="2024-03-15T00:00:00"/>
    <s v="Reghuraman, Karthik -Vectrus -GSD -No Export"/>
    <x v="0"/>
    <d v="2024-03-22T00:00:00"/>
    <x v="0"/>
    <d v="2024-03-18T00:00:00"/>
    <s v="3.00"/>
    <m/>
    <x v="1"/>
    <x v="1"/>
    <x v="5"/>
    <x v="1"/>
    <x v="1"/>
  </r>
  <r>
    <n v="83"/>
    <x v="38"/>
    <n v="30"/>
    <x v="70"/>
    <s v="Replace Electrical Cable Z1 B103"/>
    <n v="9791027"/>
    <s v="5310-05-V01-0082"/>
    <s v="NUT, PLAIN, HEXAGON, M8, BRASS"/>
    <n v="56830"/>
    <x v="46"/>
    <d v="2024-03-14T00:00:00"/>
    <s v="CLOSE"/>
    <n v="9"/>
    <s v="PG"/>
    <n v="6"/>
    <n v="29.7"/>
    <n v="178.2"/>
    <s v="22440"/>
    <s v="SENT"/>
    <d v="2024-03-22T00:00:00"/>
    <d v="2024-03-17T00:00:00"/>
    <s v="KW1-15696"/>
    <s v="17"/>
    <d v="2024-03-21T00:00:00"/>
    <s v="APPR"/>
    <d v="2024-03-21T00:00:00"/>
    <s v="Santhumayor, Santhosh - Vectrus - No Export"/>
    <x v="15"/>
    <d v="2024-04-29T00:00:00"/>
    <x v="1"/>
    <s v=""/>
    <s v=""/>
    <m/>
    <x v="1"/>
    <x v="1"/>
    <x v="5"/>
    <x v="1"/>
    <x v="1"/>
  </r>
  <r>
    <n v="83"/>
    <x v="38"/>
    <n v="30"/>
    <x v="70"/>
    <s v="Replace Electrical Cable Z1 B103"/>
    <n v="9791027"/>
    <s v="5310-60-V00-0084"/>
    <s v="WASHER, FLAT, STEEL, M8"/>
    <n v="56828"/>
    <x v="46"/>
    <d v="2024-03-14T00:00:00"/>
    <s v="CLOSE"/>
    <n v="1"/>
    <s v="PG"/>
    <n v="10"/>
    <n v="6.5"/>
    <n v="65"/>
    <s v="22437"/>
    <s v="CLOSE"/>
    <d v="2024-03-15T00:00:00"/>
    <s v=""/>
    <s v="KW1-15644"/>
    <s v="8"/>
    <d v="2024-03-15T00:00:00"/>
    <s v="APPR"/>
    <d v="2024-03-15T00:00:00"/>
    <s v="Santhumayor, Santhosh - Vectrus - No Export"/>
    <x v="4"/>
    <d v="2024-03-29T00:00:00"/>
    <x v="0"/>
    <d v="2024-03-18T00:00:00"/>
    <s v="10.00"/>
    <m/>
    <x v="1"/>
    <x v="1"/>
    <x v="5"/>
    <x v="1"/>
    <x v="1"/>
  </r>
  <r>
    <n v="83"/>
    <x v="38"/>
    <n v="30"/>
    <x v="70"/>
    <s v="Replace Electrical Cable Z1 B103"/>
    <n v="9791027"/>
    <s v="5620-60-V00-0013"/>
    <s v="CONCRETE BLOCK, READYMADE, AAC, WHITE, 600 X 200 X 100 MM"/>
    <n v="56824"/>
    <x v="46"/>
    <d v="2024-03-14T00:00:00"/>
    <s v="CLOSE"/>
    <n v="1"/>
    <s v="EA"/>
    <n v="5"/>
    <n v="12.71"/>
    <n v="63.55"/>
    <s v="22440"/>
    <s v="SENT"/>
    <d v="2024-03-22T00:00:00"/>
    <d v="2024-03-17T00:00:00"/>
    <s v="KW1-15696"/>
    <s v="8"/>
    <d v="2024-03-21T00:00:00"/>
    <s v="APPR"/>
    <d v="2024-03-21T00:00:00"/>
    <s v="Santhumayor, Santhosh - Vectrus - No Export"/>
    <x v="15"/>
    <d v="2024-03-31T00:00:00"/>
    <x v="1"/>
    <s v=""/>
    <s v=""/>
    <m/>
    <x v="1"/>
    <x v="1"/>
    <x v="5"/>
    <x v="1"/>
    <x v="1"/>
  </r>
  <r>
    <n v="83"/>
    <x v="38"/>
    <n v="30"/>
    <x v="70"/>
    <s v="Replace Electrical Cable Z1 B103"/>
    <n v="9791027"/>
    <s v="5975-60-V00-0816"/>
    <s v="CABLE TRAY MCT 150-75, MEDIUM DUTY, HOT DIPPED GALVANIZED, T: 1.2MM, W: 150MM, H: 75MM, L: 3 MTR. ORDER # SVCTBS-F-00011414 075 0150 2/CTI 3000 HD"/>
    <n v="56830"/>
    <x v="46"/>
    <d v="2024-03-14T00:00:00"/>
    <s v="CLOSE"/>
    <n v="8"/>
    <s v="EA"/>
    <n v="30"/>
    <n v="41.6"/>
    <n v="1248"/>
    <s v="22440"/>
    <s v="SENT"/>
    <d v="2024-03-22T00:00:00"/>
    <d v="2024-03-17T00:00:00"/>
    <s v="KW1-15696"/>
    <s v="16"/>
    <d v="2024-03-21T00:00:00"/>
    <s v="APPR"/>
    <d v="2024-03-21T00:00:00"/>
    <s v="Santhumayor, Santhosh - Vectrus - No Export"/>
    <x v="15"/>
    <d v="2024-04-15T00:00:00"/>
    <x v="1"/>
    <s v=""/>
    <s v=""/>
    <m/>
    <x v="1"/>
    <x v="1"/>
    <x v="5"/>
    <x v="1"/>
    <x v="1"/>
  </r>
  <r>
    <n v="83"/>
    <x v="38"/>
    <n v="30"/>
    <x v="70"/>
    <s v="Replace Electrical Cable Z1 B103"/>
    <n v="9791027"/>
    <s v="5975-60-V00-0817"/>
    <s v="CABLE TRAY COVER, SOLID WITH FLANGE, T: 1.2MM, W: 150MM, H:75MM, L: 3 MTR                                    ORDER# SVCTCS-F-00044554 075 0150 2/VWF 3000 HD"/>
    <n v="56830"/>
    <x v="46"/>
    <d v="2024-03-14T00:00:00"/>
    <s v="CLOSE"/>
    <n v="7"/>
    <s v="EA"/>
    <n v="10"/>
    <n v="24.7"/>
    <n v="247"/>
    <s v="22440"/>
    <s v="SENT"/>
    <d v="2024-03-22T00:00:00"/>
    <d v="2024-03-17T00:00:00"/>
    <s v="KW1-15696"/>
    <s v="15"/>
    <d v="2024-03-21T00:00:00"/>
    <s v="APPR"/>
    <d v="2024-03-21T00:00:00"/>
    <s v="Santhumayor, Santhosh - Vectrus - No Export"/>
    <x v="15"/>
    <d v="2024-04-15T00:00:00"/>
    <x v="1"/>
    <s v=""/>
    <s v=""/>
    <m/>
    <x v="1"/>
    <x v="1"/>
    <x v="5"/>
    <x v="1"/>
    <x v="1"/>
  </r>
  <r>
    <n v="83"/>
    <x v="38"/>
    <n v="30"/>
    <x v="70"/>
    <s v="Replace Electrical Cable Z1 B103"/>
    <n v="9791027"/>
    <s v="5340-60-V00-0925"/>
    <s v="ANGLE CONNECTOR 90 DEG, CABLE TRAY, HOT DIPPED GALVANIZED, T: 1.2MM, W: 150MM, H: 075MM. ORDER# 1030-75 075 2"/>
    <n v="56830"/>
    <x v="46"/>
    <d v="2024-03-14T00:00:00"/>
    <s v="CLOSE"/>
    <n v="6"/>
    <s v="EA"/>
    <n v="60"/>
    <n v="8.1300000000000008"/>
    <n v="487.8"/>
    <s v="22440"/>
    <s v="SENT"/>
    <d v="2024-03-22T00:00:00"/>
    <d v="2024-03-17T00:00:00"/>
    <s v="KW1-15696"/>
    <s v="14"/>
    <d v="2024-03-21T00:00:00"/>
    <s v="APPR"/>
    <d v="2024-03-21T00:00:00"/>
    <s v="Santhumayor, Santhosh - Vectrus - No Export"/>
    <x v="15"/>
    <d v="2024-04-15T00:00:00"/>
    <x v="1"/>
    <s v=""/>
    <s v=""/>
    <m/>
    <x v="1"/>
    <x v="1"/>
    <x v="5"/>
    <x v="1"/>
    <x v="1"/>
  </r>
  <r>
    <n v="83"/>
    <x v="38"/>
    <n v="30"/>
    <x v="70"/>
    <s v="Replace Electrical Cable Z1 B103"/>
    <n v="9791027"/>
    <s v="5975-60-V00-0818"/>
    <s v="END PLATE, CABLE TRAY, SIDE HEIGHT: 075, THICKNESS: 2 ORDER# 1090-75 075 2"/>
    <n v="56830"/>
    <x v="46"/>
    <d v="2024-03-14T00:00:00"/>
    <s v="CLOSE"/>
    <n v="5"/>
    <s v="EA"/>
    <n v="2"/>
    <n v="14.65"/>
    <n v="29.3"/>
    <s v="22440"/>
    <s v="SENT"/>
    <d v="2024-03-22T00:00:00"/>
    <d v="2024-03-17T00:00:00"/>
    <s v="KW1-15696"/>
    <s v="13"/>
    <d v="2024-03-21T00:00:00"/>
    <s v="APPR"/>
    <d v="2024-03-21T00:00:00"/>
    <s v="Santhumayor, Santhosh - Vectrus - No Export"/>
    <x v="15"/>
    <d v="2024-04-15T00:00:00"/>
    <x v="1"/>
    <s v=""/>
    <s v=""/>
    <m/>
    <x v="1"/>
    <x v="1"/>
    <x v="5"/>
    <x v="1"/>
    <x v="1"/>
  </r>
  <r>
    <n v="83"/>
    <x v="38"/>
    <n v="30"/>
    <x v="70"/>
    <s v="Replace Electrical Cable Z1 B103"/>
    <n v="9791027"/>
    <s v="9540-60-V00-0015"/>
    <s v="METAL FRAMING CHANNELS, CABLE TRAY, SLOTTED TYPE, PRE-GALVANIZED, THICKNESS; 2MM, WIDTH: 41MM, HEIGHT: 21MM, LENGTH: 3 MTR (CCH-321). ORDER# CCH 321"/>
    <n v="56830"/>
    <x v="46"/>
    <d v="2024-03-14T00:00:00"/>
    <s v="CLOSE"/>
    <n v="4"/>
    <s v="EA"/>
    <n v="4"/>
    <n v="21.14"/>
    <n v="84.56"/>
    <s v="22440"/>
    <s v="SENT"/>
    <d v="2024-03-22T00:00:00"/>
    <d v="2024-03-17T00:00:00"/>
    <s v="KW1-15696"/>
    <s v="12"/>
    <d v="2024-03-21T00:00:00"/>
    <s v="APPR"/>
    <d v="2024-03-21T00:00:00"/>
    <s v="Santhumayor, Santhosh - Vectrus - No Export"/>
    <x v="15"/>
    <d v="2024-04-15T00:00:00"/>
    <x v="1"/>
    <s v=""/>
    <s v=""/>
    <m/>
    <x v="1"/>
    <x v="1"/>
    <x v="5"/>
    <x v="1"/>
    <x v="1"/>
  </r>
  <r>
    <n v="83"/>
    <x v="38"/>
    <n v="30"/>
    <x v="70"/>
    <s v="Replace Electrical Cable Z1 B103"/>
    <n v="9791027"/>
    <s v="4730-60-V00-1785"/>
    <s v="BEND, 45 DEG, CABLE TRAY, HOT DIPPED GALVANIZED, WIDTH: 150MM, HEIGHT: 75MM, THICKNESS: 1.2MM ORDER# SVCTBA-F-00323530 075 0150 2/CTI HD"/>
    <n v="56830"/>
    <x v="46"/>
    <d v="2024-03-14T00:00:00"/>
    <s v="CLOSE"/>
    <n v="3"/>
    <s v="EA"/>
    <n v="8"/>
    <n v="30.89"/>
    <n v="247.12"/>
    <s v="22440"/>
    <s v="SENT"/>
    <d v="2024-03-22T00:00:00"/>
    <d v="2024-03-17T00:00:00"/>
    <s v="KW1-15696"/>
    <s v="11"/>
    <d v="2024-03-21T00:00:00"/>
    <s v="APPR"/>
    <d v="2024-03-21T00:00:00"/>
    <s v="Santhumayor, Santhosh - Vectrus - No Export"/>
    <x v="15"/>
    <d v="2024-04-15T00:00:00"/>
    <x v="1"/>
    <s v=""/>
    <s v=""/>
    <m/>
    <x v="1"/>
    <x v="1"/>
    <x v="5"/>
    <x v="1"/>
    <x v="1"/>
  </r>
  <r>
    <n v="83"/>
    <x v="38"/>
    <n v="30"/>
    <x v="70"/>
    <s v="Replace Electrical Cable Z1 B103"/>
    <n v="9791027"/>
    <s v="4730-60-V00-1786"/>
    <s v="BEND, 90 DEG, CABLE TRAY, HOT DIPPED GALVANIZED, WIDTH: 150MM, HEIGHT: 75MM, THICKNESS: 1.2MM ORDER# SVCTBA-F-00233551 075 0150 2/CTI HD"/>
    <n v="56830"/>
    <x v="46"/>
    <d v="2024-03-14T00:00:00"/>
    <s v="CLOSE"/>
    <n v="2"/>
    <s v="EA"/>
    <n v="6"/>
    <n v="30.89"/>
    <n v="185.34"/>
    <s v="22440"/>
    <s v="SENT"/>
    <d v="2024-03-22T00:00:00"/>
    <d v="2024-03-17T00:00:00"/>
    <s v="KW1-15696"/>
    <s v="10"/>
    <d v="2024-03-21T00:00:00"/>
    <s v="APPR"/>
    <d v="2024-03-21T00:00:00"/>
    <s v="Santhumayor, Santhosh - Vectrus - No Export"/>
    <x v="15"/>
    <d v="2024-04-15T00:00:00"/>
    <x v="1"/>
    <s v=""/>
    <s v=""/>
    <m/>
    <x v="1"/>
    <x v="1"/>
    <x v="5"/>
    <x v="1"/>
    <x v="1"/>
  </r>
  <r>
    <n v="83"/>
    <x v="38"/>
    <n v="30"/>
    <x v="70"/>
    <s v="Replace Electrical Cable Z1 B103"/>
    <n v="9791027"/>
    <s v="4730-60-V00-1787"/>
    <s v="INSIDE RISER, 45 DEG, CABLE TRAY,  HOT DIPPED GALVANIZED, WIDTH: 150MM, HEIGHT: 75MM, THICKNESS: 1.2MM, ORDER# SVCTBA-F-00323530 075 0150 2/CTI HD"/>
    <n v="56830"/>
    <x v="46"/>
    <d v="2024-03-14T00:00:00"/>
    <s v="CLOSE"/>
    <n v="1"/>
    <s v="EA"/>
    <n v="2"/>
    <n v="33.33"/>
    <n v="66.66"/>
    <s v="22440"/>
    <s v="SENT"/>
    <d v="2024-03-22T00:00:00"/>
    <d v="2024-03-17T00:00:00"/>
    <s v="KW1-15696"/>
    <s v="9"/>
    <d v="2024-03-21T00:00:00"/>
    <s v="APPR"/>
    <d v="2024-03-21T00:00:00"/>
    <s v="Santhumayor, Santhosh - Vectrus - No Export"/>
    <x v="15"/>
    <d v="2024-04-15T00:00:00"/>
    <x v="1"/>
    <s v=""/>
    <s v=""/>
    <m/>
    <x v="1"/>
    <x v="1"/>
    <x v="5"/>
    <x v="1"/>
    <x v="1"/>
  </r>
  <r>
    <n v="83"/>
    <x v="38"/>
    <n v="30"/>
    <x v="70"/>
    <s v="Replace Electrical Cable Z1 B103"/>
    <n v="9791027"/>
    <s v="5130-60-V00-0121"/>
    <s v="WHEEL, ABRASIVE, ALUMINUM OXIDE, 4-1/2 X .045 X 7/8 INCHES"/>
    <n v="56825"/>
    <x v="46"/>
    <d v="2024-03-14T00:00:00"/>
    <s v="CLOSE"/>
    <n v="1"/>
    <s v="EA"/>
    <n v="24"/>
    <n v="5.28"/>
    <n v="126.72"/>
    <s v="22437"/>
    <s v="CLOSE"/>
    <d v="2024-03-15T00:00:00"/>
    <s v=""/>
    <s v="KW1-15644"/>
    <s v="6"/>
    <d v="2024-03-15T00:00:00"/>
    <s v="APPR"/>
    <d v="2024-03-15T00:00:00"/>
    <s v="Santhumayor, Santhosh - Vectrus - No Export"/>
    <x v="4"/>
    <d v="2024-03-29T00:00:00"/>
    <x v="0"/>
    <d v="2024-03-18T00:00:00"/>
    <s v="24.00"/>
    <m/>
    <x v="1"/>
    <x v="1"/>
    <x v="5"/>
    <x v="1"/>
    <x v="1"/>
  </r>
  <r>
    <n v="83"/>
    <x v="38"/>
    <n v="30"/>
    <x v="70"/>
    <s v="Replace Electrical Cable Z1 B103"/>
    <n v="9791027"/>
    <s v="5133-60-V00-0010"/>
    <s v="DRILL, TWIST, (BIT), HIGH SPEED STEEL, TITANIUM, 8.5 X 8.5 MM"/>
    <n v="56827"/>
    <x v="46"/>
    <d v="2024-03-14T00:00:00"/>
    <s v="CLOSE"/>
    <n v="1"/>
    <s v="PG"/>
    <n v="2"/>
    <n v="19.309999999999999"/>
    <n v="38.619999999999997"/>
    <s v="22437"/>
    <s v="CLOSE"/>
    <d v="2024-03-15T00:00:00"/>
    <s v=""/>
    <s v="KW1-15644"/>
    <s v="7"/>
    <d v="2024-03-15T00:00:00"/>
    <s v="APPR"/>
    <d v="2024-03-15T00:00:00"/>
    <s v="Santhumayor, Santhosh - Vectrus - No Export"/>
    <x v="4"/>
    <d v="2024-03-29T00:00:00"/>
    <x v="0"/>
    <d v="2024-03-18T00:00:00"/>
    <s v="2.00"/>
    <m/>
    <x v="1"/>
    <x v="1"/>
    <x v="5"/>
    <x v="1"/>
    <x v="1"/>
  </r>
  <r>
    <n v="84"/>
    <x v="1"/>
    <n v="50"/>
    <x v="71"/>
    <s v="TI Deficiency_x000a_Repairs Zone6_x000a_TT6078 - C to_x000a_TDP"/>
    <n v="7562117"/>
    <s v="5340-60-V00-0213"/>
    <s v="VERTICAL ROD EXIT DEVICE, SURFACE, 1-1/2 HOUR FIRE-LISTED, SATIN STAINLESS STEEL, LHR"/>
    <n v="55705"/>
    <x v="1"/>
    <d v="2024-03-03T00:00:00"/>
    <s v="CLOSE"/>
    <n v="1"/>
    <s v="EA"/>
    <n v="1"/>
    <n v="2046"/>
    <n v="2046"/>
    <s v="21896"/>
    <s v="SENT"/>
    <d v="2024-03-14T00:00:00"/>
    <d v="2024-03-05T00:00:00"/>
    <s v="KW1-15486"/>
    <s v="3"/>
    <d v="2024-03-08T00:00:00"/>
    <s v="APPR"/>
    <d v="2024-03-08T00:00:00"/>
    <s v="Santhumayor, Santhosh - Vectrus - No Export"/>
    <x v="0"/>
    <d v="2024-04-30T00:00:00"/>
    <x v="1"/>
    <s v=""/>
    <s v=""/>
    <m/>
    <x v="1"/>
    <x v="1"/>
    <x v="1"/>
    <x v="1"/>
    <x v="1"/>
  </r>
  <r>
    <n v="84"/>
    <x v="1"/>
    <n v="70"/>
    <x v="71"/>
    <s v="TI Deficiency_x000a_Repairs Zone6_x000a_TT6078 - C to_x000a_TDP"/>
    <n v="7562117"/>
    <s v="5340-60-V00-0213"/>
    <s v="VERTICAL ROD EXIT DEVICE, SURFACE, 1-1/2 HOUR FIRE-LISTED, SATIN STAINLESS STEEL, LHR"/>
    <n v="55697"/>
    <x v="1"/>
    <d v="2024-03-03T00:00:00"/>
    <s v="CLOSE"/>
    <n v="1"/>
    <s v="EA"/>
    <n v="1"/>
    <n v="2046"/>
    <n v="2046"/>
    <s v="21896"/>
    <s v="SENT"/>
    <d v="2024-03-14T00:00:00"/>
    <d v="2024-03-05T00:00:00"/>
    <s v="KW1-15486"/>
    <s v="1"/>
    <d v="2024-03-08T00:00:00"/>
    <s v="APPR"/>
    <d v="2024-03-08T00:00:00"/>
    <s v="Santhumayor, Santhosh - Vectrus - No Export"/>
    <x v="0"/>
    <d v="2024-04-30T00:00:00"/>
    <x v="1"/>
    <s v=""/>
    <s v=""/>
    <m/>
    <x v="1"/>
    <x v="1"/>
    <x v="1"/>
    <x v="1"/>
    <x v="1"/>
  </r>
  <r>
    <n v="85"/>
    <x v="39"/>
    <n v="30"/>
    <x v="72"/>
    <s v="REQUESTING A COVER ON TOP OF THE ONE ROOM, ACCORING TO AR 600-8-3 POSTAL OPERATIONS"/>
    <n v="9869144"/>
    <s v="5660-60-V00-0033"/>
    <s v="FENCE, GALVANIZED STEEL, CHAIN LINK MESH, 50 x 10 FEET"/>
    <n v="56039"/>
    <x v="47"/>
    <d v="2024-03-07T00:00:00"/>
    <s v="CLOSE"/>
    <n v="13"/>
    <s v="RL"/>
    <n v="1"/>
    <n v="500.6"/>
    <n v="500.6"/>
    <s v=""/>
    <s v=""/>
    <s v=""/>
    <s v=""/>
    <s v="KW1-15459"/>
    <s v="16"/>
    <d v="2024-03-07T00:00:00"/>
    <s v="APPR"/>
    <d v="2024-03-07T00:00:00"/>
    <s v="Reghuraman, Karthik -Vectrus -GSD -No Export"/>
    <x v="4"/>
    <d v="2024-04-04T00:00:00"/>
    <x v="0"/>
    <d v="2024-03-11T00:00:00"/>
    <s v="1.00"/>
    <m/>
    <x v="1"/>
    <x v="1"/>
    <x v="5"/>
    <x v="1"/>
    <x v="1"/>
  </r>
  <r>
    <n v="85"/>
    <x v="39"/>
    <n v="30"/>
    <x v="72"/>
    <s v="REQUESTING A COVER ON TOP OF THE ONE ROOM, ACCORING TO AR 600-8-3 POSTAL OPERATIONS"/>
    <n v="9869144"/>
    <s v="5650-60-V01-0003"/>
    <s v="C-STUD RUNNER, STEEL, 0.0366IN X 1¼&quot; X 3&quot; X 12FT"/>
    <n v="56039"/>
    <x v="47"/>
    <d v="2024-03-07T00:00:00"/>
    <s v="CLOSE"/>
    <n v="12"/>
    <s v="EA"/>
    <n v="14"/>
    <n v="6.3"/>
    <n v="88.2"/>
    <s v="22160"/>
    <s v="CLOSE"/>
    <d v="2024-03-13T00:00:00"/>
    <d v="2024-03-12T00:00:00"/>
    <s v="KW1-15572"/>
    <s v="7"/>
    <d v="2024-03-13T00:00:00"/>
    <s v="APPR"/>
    <d v="2024-03-13T00:00:00"/>
    <s v="Reghuraman, Karthik -Vectrus -GSD -No Export"/>
    <x v="5"/>
    <d v="2024-03-27T00:00:00"/>
    <x v="0"/>
    <d v="2024-03-17T00:00:00"/>
    <s v="14.00"/>
    <m/>
    <x v="1"/>
    <x v="1"/>
    <x v="5"/>
    <x v="1"/>
    <x v="1"/>
  </r>
  <r>
    <n v="85"/>
    <x v="39"/>
    <n v="30"/>
    <x v="72"/>
    <s v="REQUESTING A COVER ON TOP OF THE ONE ROOM, ACCORING TO AR 600-8-3 POSTAL OPERATIONS"/>
    <n v="9869144"/>
    <s v="5307-60-V00-0021"/>
    <s v="STUD, DRYWALL FRAME, U-CHANNEL, GALVANIZED STEEL, 3 X 1-1/4 INCHES X 12 FEET"/>
    <n v="56034"/>
    <x v="47"/>
    <d v="2024-03-07T00:00:00"/>
    <s v="CLOSE"/>
    <n v="2"/>
    <s v="EA"/>
    <n v="14"/>
    <n v="6.27"/>
    <n v="87.78"/>
    <s v="22160"/>
    <s v="CLOSE"/>
    <d v="2024-03-13T00:00:00"/>
    <d v="2024-03-12T00:00:00"/>
    <s v="KW1-15572"/>
    <s v="4"/>
    <d v="2024-03-13T00:00:00"/>
    <s v="APPR"/>
    <d v="2024-03-13T00:00:00"/>
    <s v="Reghuraman, Karthik -Vectrus -GSD -No Export"/>
    <x v="5"/>
    <d v="2024-03-27T00:00:00"/>
    <x v="0"/>
    <d v="2024-03-17T00:00:00"/>
    <s v="14.00"/>
    <m/>
    <x v="1"/>
    <x v="1"/>
    <x v="5"/>
    <x v="1"/>
    <x v="1"/>
  </r>
  <r>
    <n v="85"/>
    <x v="39"/>
    <n v="30"/>
    <x v="72"/>
    <s v="REQUESTING A COVER ON TOP OF THE ONE ROOM, ACCORING TO AR 600-8-3 POSTAL OPERATIONS"/>
    <n v="9869144"/>
    <s v="5640-60-V00-0048"/>
    <s v="DRYWALL SHEET, (GYPSUM BOARD), 4 X 8 FEET X 1/2 INCH"/>
    <n v="56034"/>
    <x v="47"/>
    <d v="2024-03-07T00:00:00"/>
    <s v="CLOSE"/>
    <n v="1"/>
    <s v="EA"/>
    <n v="15"/>
    <n v="19.100000000000001"/>
    <n v="286.5"/>
    <s v="22160"/>
    <s v="CLOSE"/>
    <d v="2024-03-13T00:00:00"/>
    <d v="2024-03-12T00:00:00"/>
    <s v="KW1-15572"/>
    <s v="3"/>
    <d v="2024-03-13T00:00:00"/>
    <s v="APPR"/>
    <d v="2024-03-13T00:00:00"/>
    <s v="Reghuraman, Karthik -Vectrus -GSD -No Export"/>
    <x v="5"/>
    <d v="2024-03-27T00:00:00"/>
    <x v="0"/>
    <d v="2024-03-17T00:00:00"/>
    <s v="15.00"/>
    <m/>
    <x v="1"/>
    <x v="1"/>
    <x v="5"/>
    <x v="1"/>
    <x v="1"/>
  </r>
  <r>
    <n v="85"/>
    <x v="39"/>
    <n v="30"/>
    <x v="72"/>
    <s v="REQUESTING A COVER ON TOP OF THE ONE ROOM, ACCORING TO AR 600-8-3 POSTAL OPERATIONS"/>
    <n v="9869144"/>
    <s v="5340-05-V00-0095"/>
    <s v="HINGE, BUTT, CABINET, PIANO, STEEL, 1-1/2 X 12 INCHES"/>
    <n v="56041"/>
    <x v="47"/>
    <d v="2024-03-07T00:00:00"/>
    <s v="CLOSE"/>
    <n v="5"/>
    <s v="EA"/>
    <n v="2"/>
    <n v="14.79"/>
    <n v="29.58"/>
    <s v="22160"/>
    <s v="CLOSE"/>
    <d v="2024-03-13T00:00:00"/>
    <d v="2024-03-12T00:00:00"/>
    <s v="KW1-15572"/>
    <s v="11"/>
    <d v="2024-03-13T00:00:00"/>
    <s v="APPR"/>
    <d v="2024-03-13T00:00:00"/>
    <s v="Reghuraman, Karthik -Vectrus -GSD -No Export"/>
    <x v="5"/>
    <d v="2024-04-24T00:00:00"/>
    <x v="0"/>
    <d v="2024-03-17T00:00:00"/>
    <s v="2.00"/>
    <m/>
    <x v="1"/>
    <x v="1"/>
    <x v="5"/>
    <x v="1"/>
    <x v="1"/>
  </r>
  <r>
    <n v="85"/>
    <x v="39"/>
    <n v="30"/>
    <x v="72"/>
    <s v="REQUESTING A COVER ON TOP OF THE ONE ROOM, ACCORING TO AR 600-8-3 POSTAL OPERATIONS"/>
    <n v="9869144"/>
    <s v="5305-60-V00-0171"/>
    <s v="SCREW, PHILLIPS, BUGLE HEAD, STEEL, #8 X 2 INCHES"/>
    <n v="56039"/>
    <x v="47"/>
    <d v="2024-03-07T00:00:00"/>
    <s v="CLOSE"/>
    <n v="11"/>
    <s v="BX"/>
    <n v="2"/>
    <n v="19.600000000000001"/>
    <n v="39.200000000000003"/>
    <s v=""/>
    <s v=""/>
    <s v=""/>
    <s v=""/>
    <s v="KW1-15459"/>
    <s v="15"/>
    <d v="2024-03-07T00:00:00"/>
    <s v="APPR"/>
    <d v="2024-03-07T00:00:00"/>
    <s v="Reghuraman, Karthik -Vectrus -GSD -No Export"/>
    <x v="4"/>
    <d v="2024-04-04T00:00:00"/>
    <x v="0"/>
    <d v="2024-03-10T00:00:00"/>
    <s v="2.00"/>
    <m/>
    <x v="1"/>
    <x v="1"/>
    <x v="5"/>
    <x v="1"/>
    <x v="1"/>
  </r>
  <r>
    <n v="85"/>
    <x v="39"/>
    <n v="30"/>
    <x v="72"/>
    <s v="REQUESTING A COVER ON TOP OF THE ONE ROOM, ACCORING TO AR 600-8-3 POSTAL OPERATIONS"/>
    <n v="9869144"/>
    <s v="5305-60-V00-0005"/>
    <s v="SCREW, PHILLIPS, TRUSS HEAD, STAINLESS STEEL, 10 X 3/4 INCHES 100pc / bx"/>
    <n v="56039"/>
    <x v="47"/>
    <d v="2024-03-07T00:00:00"/>
    <s v="CLOSE"/>
    <n v="1"/>
    <s v="BX"/>
    <n v="3"/>
    <n v="29.4"/>
    <n v="88.2"/>
    <s v=""/>
    <s v=""/>
    <s v=""/>
    <s v=""/>
    <s v="KW1-15459"/>
    <s v="6"/>
    <d v="2024-03-07T00:00:00"/>
    <s v="APPR"/>
    <d v="2024-03-07T00:00:00"/>
    <s v="Reghuraman, Karthik -Vectrus -GSD -No Export"/>
    <x v="4"/>
    <d v="2024-04-04T00:00:00"/>
    <x v="0"/>
    <d v="2024-03-10T00:00:00"/>
    <s v="3.00"/>
    <m/>
    <x v="1"/>
    <x v="1"/>
    <x v="5"/>
    <x v="1"/>
    <x v="1"/>
  </r>
  <r>
    <n v="85"/>
    <x v="39"/>
    <n v="30"/>
    <x v="72"/>
    <s v="REQUESTING A COVER ON TOP OF THE ONE ROOM, ACCORING TO AR 600-8-3 POSTAL OPERATIONS"/>
    <n v="9869144"/>
    <s v="5640-60-V00-0051"/>
    <s v="JOINT COMPOUND, WALLBOARD, 28 KG"/>
    <n v="56039"/>
    <x v="47"/>
    <d v="2024-03-07T00:00:00"/>
    <s v="CLOSE"/>
    <n v="10"/>
    <s v="CN"/>
    <n v="1"/>
    <n v="37"/>
    <n v="37"/>
    <s v=""/>
    <s v=""/>
    <s v=""/>
    <s v=""/>
    <s v="KW1-15459"/>
    <s v="14"/>
    <d v="2024-03-07T00:00:00"/>
    <s v="APPR"/>
    <d v="2024-03-07T00:00:00"/>
    <s v="Reghuraman, Karthik -Vectrus -GSD -No Export"/>
    <x v="4"/>
    <d v="2024-04-04T00:00:00"/>
    <x v="0"/>
    <d v="2024-03-10T00:00:00"/>
    <s v="1.00"/>
    <m/>
    <x v="1"/>
    <x v="1"/>
    <x v="5"/>
    <x v="1"/>
    <x v="1"/>
  </r>
  <r>
    <n v="85"/>
    <x v="39"/>
    <n v="30"/>
    <x v="72"/>
    <s v="REQUESTING A COVER ON TOP OF THE ONE ROOM, ACCORING TO AR 600-8-3 POSTAL OPERATIONS"/>
    <n v="9869144"/>
    <s v="5640-60-V00-0044"/>
    <s v="TAPE, SELF ADHESIVE, DRYWALL JOINT, FIBERGLASS, 2 INCHES X 300 FEET"/>
    <n v="56035"/>
    <x v="47"/>
    <d v="2024-03-07T00:00:00"/>
    <s v="CLOSE"/>
    <n v="1"/>
    <s v="EA"/>
    <n v="2"/>
    <n v="18.48"/>
    <n v="36.96"/>
    <s v="22160"/>
    <s v="CLOSE"/>
    <d v="2024-03-13T00:00:00"/>
    <d v="2024-03-12T00:00:00"/>
    <s v="KW1-15572"/>
    <s v="5"/>
    <d v="2024-03-13T00:00:00"/>
    <s v="APPR"/>
    <d v="2024-03-13T00:00:00"/>
    <s v="Reghuraman, Karthik -Vectrus -GSD -No Export"/>
    <x v="5"/>
    <d v="2024-03-27T00:00:00"/>
    <x v="0"/>
    <d v="2024-03-17T00:00:00"/>
    <s v="2.00"/>
    <m/>
    <x v="1"/>
    <x v="1"/>
    <x v="5"/>
    <x v="1"/>
    <x v="1"/>
  </r>
  <r>
    <n v="85"/>
    <x v="39"/>
    <n v="30"/>
    <x v="72"/>
    <s v="REQUESTING A COVER ON TOP OF THE ONE ROOM, ACCORING TO AR 600-8-3 POSTAL OPERATIONS"/>
    <n v="9869144"/>
    <s v="8010-60-V00-0006"/>
    <s v="PAINT, LATEX, MATT, OFF-WHITE, 3.2 LITER"/>
    <n v="56040"/>
    <x v="47"/>
    <d v="2024-03-07T00:00:00"/>
    <s v="CLOSE"/>
    <n v="10"/>
    <s v="CN"/>
    <n v="2"/>
    <n v="44"/>
    <n v="88"/>
    <s v="22152"/>
    <s v="CLOSE"/>
    <d v="2024-03-07T00:00:00"/>
    <s v=""/>
    <s v="KW1-15456"/>
    <s v="9"/>
    <d v="2024-03-08T00:00:00"/>
    <s v="APPR"/>
    <d v="2024-03-08T00:00:00"/>
    <s v="Santhumayor, Santhosh - Vectrus - No Export"/>
    <x v="0"/>
    <d v="2024-03-21T00:00:00"/>
    <x v="0"/>
    <d v="2024-03-11T00:00:00"/>
    <s v="2.00"/>
    <m/>
    <x v="1"/>
    <x v="1"/>
    <x v="5"/>
    <x v="1"/>
    <x v="1"/>
  </r>
  <r>
    <n v="85"/>
    <x v="39"/>
    <n v="30"/>
    <x v="72"/>
    <s v="REQUESTING A COVER ON TOP OF THE ONE ROOM, ACCORING TO AR 600-8-3 POSTAL OPERATIONS"/>
    <n v="9869144"/>
    <s v="8020-00-753-4911"/>
    <s v="TRAY, PAINT ROLLER, METAL, 1 QUART"/>
    <n v="56040"/>
    <x v="47"/>
    <d v="2024-03-07T00:00:00"/>
    <s v="CLOSE"/>
    <n v="9"/>
    <s v="EA"/>
    <n v="4"/>
    <n v="29"/>
    <n v="116"/>
    <s v="22152"/>
    <s v="CLOSE"/>
    <d v="2024-03-07T00:00:00"/>
    <s v=""/>
    <s v="KW1-15456"/>
    <s v="8"/>
    <d v="2024-03-08T00:00:00"/>
    <s v="APPR"/>
    <d v="2024-03-08T00:00:00"/>
    <s v="Santhumayor, Santhosh - Vectrus - No Export"/>
    <x v="0"/>
    <d v="2024-03-21T00:00:00"/>
    <x v="0"/>
    <d v="2024-03-11T00:00:00"/>
    <s v="4.00"/>
    <m/>
    <x v="1"/>
    <x v="1"/>
    <x v="5"/>
    <x v="1"/>
    <x v="1"/>
  </r>
  <r>
    <n v="85"/>
    <x v="39"/>
    <n v="30"/>
    <x v="72"/>
    <s v="REQUESTING A COVER ON TOP OF THE ONE ROOM, ACCORING TO AR 600-8-3 POSTAL OPERATIONS"/>
    <n v="9869144"/>
    <s v="8020-00-753-4914"/>
    <s v="ROLLER, PAINT, POLYESTER, 7 INCHES"/>
    <n v="56040"/>
    <x v="47"/>
    <d v="2024-03-07T00:00:00"/>
    <s v="CLOSE"/>
    <n v="8"/>
    <s v="EA"/>
    <n v="2"/>
    <n v="13.9"/>
    <n v="27.8"/>
    <s v="22152"/>
    <s v="CLOSE"/>
    <d v="2024-03-07T00:00:00"/>
    <s v=""/>
    <s v="KW1-15456"/>
    <s v="7"/>
    <d v="2024-03-08T00:00:00"/>
    <s v="APPR"/>
    <d v="2024-03-08T00:00:00"/>
    <s v="Santhumayor, Santhosh - Vectrus - No Export"/>
    <x v="0"/>
    <d v="2024-03-21T00:00:00"/>
    <x v="0"/>
    <d v="2024-03-11T00:00:00"/>
    <s v="2.00"/>
    <m/>
    <x v="1"/>
    <x v="1"/>
    <x v="5"/>
    <x v="1"/>
    <x v="1"/>
  </r>
  <r>
    <n v="85"/>
    <x v="39"/>
    <n v="30"/>
    <x v="72"/>
    <s v="REQUESTING A COVER ON TOP OF THE ONE ROOM, ACCORING TO AR 600-8-3 POSTAL OPERATIONS"/>
    <n v="9869144"/>
    <s v="8020-00-682-6489"/>
    <s v="COVER, PAINT ROLLER, ACRYLIC, 0.375 X 7 INCHES"/>
    <n v="56040"/>
    <x v="47"/>
    <d v="2024-03-07T00:00:00"/>
    <s v="CLOSE"/>
    <n v="7"/>
    <s v="EA"/>
    <n v="3"/>
    <n v="14.2"/>
    <n v="42.6"/>
    <s v="22152"/>
    <s v="CLOSE"/>
    <d v="2024-03-07T00:00:00"/>
    <s v=""/>
    <s v="KW1-15456"/>
    <s v="6"/>
    <d v="2024-03-08T00:00:00"/>
    <s v="APPR"/>
    <d v="2024-03-08T00:00:00"/>
    <s v="Santhumayor, Santhosh - Vectrus - No Export"/>
    <x v="0"/>
    <d v="2024-04-30T00:00:00"/>
    <x v="0"/>
    <d v="2024-03-11T00:00:00"/>
    <s v="3.00"/>
    <m/>
    <x v="1"/>
    <x v="1"/>
    <x v="5"/>
    <x v="1"/>
    <x v="1"/>
  </r>
  <r>
    <n v="85"/>
    <x v="39"/>
    <n v="30"/>
    <x v="72"/>
    <s v="REQUESTING A COVER ON TOP OF THE ONE ROOM, ACCORING TO AR 600-8-3 POSTAL OPERATIONS"/>
    <n v="9869144"/>
    <s v="8020-01-421-6849"/>
    <s v="BRUSH, PAINT, CHISELED, 2 INCHES"/>
    <n v="56038"/>
    <x v="47"/>
    <d v="2024-03-07T00:00:00"/>
    <s v="CLOSE"/>
    <n v="2"/>
    <s v="EA"/>
    <n v="4"/>
    <n v="14.6"/>
    <n v="58.4"/>
    <s v="22161"/>
    <s v="CLOSE"/>
    <d v="2024-03-07T00:00:00"/>
    <s v=""/>
    <s v="KW1-15460"/>
    <s v="2"/>
    <d v="2024-03-07T00:00:00"/>
    <s v="APPR"/>
    <d v="2024-03-07T00:00:00"/>
    <s v="Santhumayor, Santhosh - Vectrus - No Export"/>
    <x v="7"/>
    <d v="2024-04-18T00:00:00"/>
    <x v="0"/>
    <d v="2024-03-11T00:00:00"/>
    <s v="4.00"/>
    <m/>
    <x v="1"/>
    <x v="1"/>
    <x v="5"/>
    <x v="1"/>
    <x v="1"/>
  </r>
  <r>
    <n v="85"/>
    <x v="39"/>
    <n v="30"/>
    <x v="72"/>
    <s v="REQUESTING A COVER ON TOP OF THE ONE ROOM, ACCORING TO AR 600-8-3 POSTAL OPERATIONS"/>
    <n v="9869144"/>
    <s v="7510-00-266-6710"/>
    <s v="TAPE, PRESSURE SENSITIVE ADHESIVE, PAPER, TAN, 2 INCHES X 60 YARDS"/>
    <n v="56038"/>
    <x v="47"/>
    <d v="2024-03-07T00:00:00"/>
    <s v="CLOSE"/>
    <n v="1"/>
    <s v="EA"/>
    <n v="2"/>
    <n v="8"/>
    <n v="16"/>
    <s v="22161"/>
    <s v="CLOSE"/>
    <d v="2024-03-07T00:00:00"/>
    <s v=""/>
    <s v="KW1-15460"/>
    <s v="1"/>
    <d v="2024-03-07T00:00:00"/>
    <s v="APPR"/>
    <d v="2024-03-07T00:00:00"/>
    <s v="Santhumayor, Santhosh - Vectrus - No Export"/>
    <x v="7"/>
    <d v="2024-03-21T00:00:00"/>
    <x v="0"/>
    <d v="2024-03-11T00:00:00"/>
    <s v="2.00"/>
    <m/>
    <x v="1"/>
    <x v="1"/>
    <x v="5"/>
    <x v="1"/>
    <x v="1"/>
  </r>
  <r>
    <n v="85"/>
    <x v="39"/>
    <n v="30"/>
    <x v="72"/>
    <s v="REQUESTING A COVER ON TOP OF THE ONE ROOM, ACCORING TO AR 600-8-3 POSTAL OPERATIONS"/>
    <n v="9869144"/>
    <s v="7220-60-V00-0041"/>
    <s v="BASEBOARD, WALL PLASTIC, PVC FOAM SKIRTING,100MM X 3M X 0.3MM, G100-3.5"/>
    <n v="56039"/>
    <x v="47"/>
    <d v="2024-03-07T00:00:00"/>
    <s v="CLOSE"/>
    <n v="9"/>
    <s v="ea"/>
    <n v="8"/>
    <n v="45.4"/>
    <n v="363.2"/>
    <s v=""/>
    <s v=""/>
    <s v=""/>
    <s v=""/>
    <s v="KW1-15459"/>
    <s v="13"/>
    <d v="2024-03-07T00:00:00"/>
    <s v="APPR"/>
    <d v="2024-03-07T00:00:00"/>
    <s v="Reghuraman, Karthik -Vectrus -GSD -No Export"/>
    <x v="4"/>
    <d v="2024-04-04T00:00:00"/>
    <x v="0"/>
    <d v="2024-03-10T00:00:00"/>
    <s v="8.00"/>
    <m/>
    <x v="1"/>
    <x v="1"/>
    <x v="5"/>
    <x v="1"/>
    <x v="1"/>
  </r>
  <r>
    <n v="85"/>
    <x v="39"/>
    <n v="30"/>
    <x v="72"/>
    <s v="REQUESTING A COVER ON TOP OF THE ONE ROOM, ACCORING TO AR 600-8-3 POSTAL OPERATIONS"/>
    <n v="9869144"/>
    <s v="8030-01-075-1156"/>
    <s v="CAULKING COMPOUND, CARTRIDGE, WHITE, 10 OZ"/>
    <n v="56039"/>
    <x v="47"/>
    <d v="2024-03-07T00:00:00"/>
    <s v="CLOSE"/>
    <n v="8"/>
    <s v="ea"/>
    <n v="10"/>
    <n v="14.9"/>
    <n v="149"/>
    <s v="22160"/>
    <s v="CLOSE"/>
    <d v="2024-03-13T00:00:00"/>
    <d v="2024-03-12T00:00:00"/>
    <s v="KW1-15571"/>
    <s v="1"/>
    <d v="2024-03-13T00:00:00"/>
    <s v="APPR"/>
    <d v="2024-03-13T00:00:00"/>
    <s v="Reghuraman, Karthik -Vectrus -GSD -No Export"/>
    <x v="4"/>
    <d v="2024-03-31T00:00:00"/>
    <x v="1"/>
    <s v=""/>
    <s v=""/>
    <m/>
    <x v="1"/>
    <x v="1"/>
    <x v="5"/>
    <x v="1"/>
    <x v="1"/>
  </r>
  <r>
    <n v="85"/>
    <x v="39"/>
    <n v="30"/>
    <x v="72"/>
    <s v="REQUESTING A COVER ON TOP OF THE ONE ROOM, ACCORING TO AR 600-8-3 POSTAL OPERATIONS"/>
    <n v="9869144"/>
    <s v="5335-60-V00-0001"/>
    <s v="WIRE MESH, GALVANIZED STEEL, 21 GAGE, 4 X 50 FEET"/>
    <n v="56040"/>
    <x v="47"/>
    <d v="2024-03-07T00:00:00"/>
    <s v="CLOSE"/>
    <n v="6"/>
    <s v="rool"/>
    <n v="1"/>
    <n v="39.700000000000003"/>
    <n v="39.700000000000003"/>
    <s v="22149"/>
    <s v="CLOSE"/>
    <d v="2024-03-07T00:00:00"/>
    <s v=""/>
    <s v="KW1-15453"/>
    <s v="2"/>
    <d v="2024-03-07T00:00:00"/>
    <s v="APPR"/>
    <d v="2024-03-07T00:00:00"/>
    <s v="Santhumayor, Santhosh - Vectrus - No Export"/>
    <x v="4"/>
    <d v="2024-03-21T00:00:00"/>
    <x v="0"/>
    <d v="2024-03-11T00:00:00"/>
    <s v="1.00"/>
    <m/>
    <x v="1"/>
    <x v="1"/>
    <x v="5"/>
    <x v="1"/>
    <x v="1"/>
  </r>
  <r>
    <n v="85"/>
    <x v="39"/>
    <n v="30"/>
    <x v="72"/>
    <s v="REQUESTING A COVER ON TOP OF THE ONE ROOM, ACCORING TO AR 600-8-3 POSTAL OPERATIONS"/>
    <n v="9869144"/>
    <s v="8415-01-492-0178"/>
    <s v="GLOVES, DISPOSABLE, NITRILE, LARGE, 9-1/2 X 0-1/250 INCHES"/>
    <n v="56037"/>
    <x v="47"/>
    <d v="2024-03-07T00:00:00"/>
    <s v="CLOSE"/>
    <n v="1"/>
    <s v="bx"/>
    <n v="1"/>
    <n v="19.47"/>
    <n v="19.47"/>
    <s v="22164"/>
    <s v="CLOSE"/>
    <d v="2024-03-07T00:00:00"/>
    <s v=""/>
    <s v="KW1-15462"/>
    <s v="1"/>
    <d v="2024-03-09T00:00:00"/>
    <s v="APPR"/>
    <d v="2024-03-09T00:00:00"/>
    <s v="Santhumayor, Santhosh - Vectrus - No Export"/>
    <x v="11"/>
    <d v="2024-04-30T00:00:00"/>
    <x v="0"/>
    <d v="2024-03-11T00:00:00"/>
    <s v="1.00"/>
    <m/>
    <x v="1"/>
    <x v="1"/>
    <x v="5"/>
    <x v="1"/>
    <x v="1"/>
  </r>
  <r>
    <n v="85"/>
    <x v="39"/>
    <n v="30"/>
    <x v="72"/>
    <s v="REQUESTING A COVER ON TOP OF THE ONE ROOM, ACCORING TO AR 600-8-3 POSTAL OPERATIONS"/>
    <n v="9869144"/>
    <s v="8010-60-V00-0089"/>
    <s v="PRIMER COATING, WHITE, 1 GL"/>
    <n v="56040"/>
    <x v="47"/>
    <d v="2024-03-07T00:00:00"/>
    <s v="CLOSE"/>
    <n v="5"/>
    <s v="gal"/>
    <n v="2"/>
    <n v="41.3"/>
    <n v="82.6"/>
    <s v="22152"/>
    <s v="CLOSE"/>
    <d v="2024-03-07T00:00:00"/>
    <s v=""/>
    <s v="KW1-15456"/>
    <s v="5"/>
    <d v="2024-03-08T00:00:00"/>
    <s v="APPR"/>
    <d v="2024-03-08T00:00:00"/>
    <s v="Santhumayor, Santhosh - Vectrus - No Export"/>
    <x v="0"/>
    <d v="2024-03-21T00:00:00"/>
    <x v="0"/>
    <d v="2024-03-11T00:00:00"/>
    <s v="2.00"/>
    <m/>
    <x v="1"/>
    <x v="1"/>
    <x v="5"/>
    <x v="1"/>
    <x v="1"/>
  </r>
  <r>
    <n v="85"/>
    <x v="39"/>
    <n v="30"/>
    <x v="72"/>
    <s v="REQUESTING A COVER ON TOP OF THE ONE ROOM, ACCORING TO AR 600-8-3 POSTAL OPERATIONS"/>
    <n v="9869144"/>
    <s v="5130-60-V00-0123"/>
    <s v="WHEEL, ABRASIVE, ALUMINUM OXIDE, 12,225 RPM, 5 X 1/16 X 7/8 INCHES"/>
    <n v="56039"/>
    <x v="47"/>
    <d v="2024-03-07T00:00:00"/>
    <s v="CLOSE"/>
    <n v="7"/>
    <s v="EA"/>
    <n v="6"/>
    <n v="15"/>
    <n v="90"/>
    <s v=""/>
    <s v=""/>
    <s v=""/>
    <s v=""/>
    <s v="KW1-15459"/>
    <s v="12"/>
    <d v="2024-03-07T00:00:00"/>
    <s v="APPR"/>
    <d v="2024-03-07T00:00:00"/>
    <s v="Reghuraman, Karthik -Vectrus -GSD -No Export"/>
    <x v="4"/>
    <d v="2024-04-04T00:00:00"/>
    <x v="0"/>
    <d v="2024-03-10T00:00:00"/>
    <s v="6.00"/>
    <m/>
    <x v="1"/>
    <x v="1"/>
    <x v="5"/>
    <x v="1"/>
    <x v="1"/>
  </r>
  <r>
    <n v="85"/>
    <x v="39"/>
    <n v="30"/>
    <x v="72"/>
    <s v="REQUESTING A COVER ON TOP OF THE ONE ROOM, ACCORING TO AR 600-8-3 POSTAL OPERATIONS"/>
    <n v="9869144"/>
    <s v="5130-60-V00-0134"/>
    <s v="BIT, SCREWDRIVER, (POWER BIT), PHILLIPS, STEEL, #2 X 2 INCHES"/>
    <n v="56039"/>
    <x v="47"/>
    <d v="2024-03-07T00:00:00"/>
    <s v="CLOSE"/>
    <n v="6"/>
    <s v="pg"/>
    <n v="1"/>
    <n v="14.8"/>
    <n v="14.8"/>
    <s v=""/>
    <s v=""/>
    <s v=""/>
    <s v=""/>
    <s v="KW1-15459"/>
    <s v="11"/>
    <d v="2024-03-07T00:00:00"/>
    <s v="APPR"/>
    <d v="2024-03-07T00:00:00"/>
    <s v="Reghuraman, Karthik -Vectrus -GSD -No Export"/>
    <x v="4"/>
    <d v="2024-04-04T00:00:00"/>
    <x v="0"/>
    <d v="2024-03-10T00:00:00"/>
    <s v="1.00"/>
    <m/>
    <x v="1"/>
    <x v="1"/>
    <x v="5"/>
    <x v="1"/>
    <x v="1"/>
  </r>
  <r>
    <n v="85"/>
    <x v="39"/>
    <n v="30"/>
    <x v="72"/>
    <s v="REQUESTING A COVER ON TOP OF THE ONE ROOM, ACCORING TO AR 600-8-3 POSTAL OPERATIONS"/>
    <n v="9869144"/>
    <s v="5350-60-V00-0007"/>
    <s v="PAPER, ABRASIVE (SANDPAPER), 120 GRIT, 9 X 11 INCHES"/>
    <n v="56039"/>
    <x v="47"/>
    <d v="2024-03-07T00:00:00"/>
    <s v="CLOSE"/>
    <n v="5"/>
    <s v="ea"/>
    <n v="10"/>
    <n v="4.2"/>
    <n v="42"/>
    <s v=""/>
    <s v=""/>
    <s v=""/>
    <s v=""/>
    <s v="KW1-15459"/>
    <s v="10"/>
    <d v="2024-03-07T00:00:00"/>
    <s v="APPR"/>
    <d v="2024-03-07T00:00:00"/>
    <s v="Reghuraman, Karthik -Vectrus -GSD -No Export"/>
    <x v="4"/>
    <d v="2024-04-04T00:00:00"/>
    <x v="0"/>
    <d v="2024-03-10T00:00:00"/>
    <s v="10.00"/>
    <m/>
    <x v="1"/>
    <x v="1"/>
    <x v="5"/>
    <x v="1"/>
    <x v="1"/>
  </r>
  <r>
    <n v="85"/>
    <x v="39"/>
    <n v="30"/>
    <x v="72"/>
    <s v="REQUESTING A COVER ON TOP OF THE ONE ROOM, ACCORING TO AR 600-8-3 POSTAL OPERATIONS"/>
    <n v="9869144"/>
    <s v="5680-60-V01-0002"/>
    <s v="CORNER BEAD, STAINLESS STEEL, 25 MM X2.5 METER"/>
    <n v="56033"/>
    <x v="47"/>
    <d v="2024-03-07T00:00:00"/>
    <s v="CLOSE"/>
    <n v="3"/>
    <s v="ea"/>
    <n v="10"/>
    <n v="108.9"/>
    <n v="1089"/>
    <s v="22173"/>
    <s v="CLOSE"/>
    <d v="2024-03-11T00:00:00"/>
    <d v="2024-03-10T00:00:00"/>
    <s v="KW1-15541"/>
    <s v="11"/>
    <d v="2024-03-11T00:00:00"/>
    <s v="APPR"/>
    <d v="2024-03-11T00:00:00"/>
    <s v="Santhumayor, Santhosh - Vectrus - No Export"/>
    <x v="9"/>
    <d v="2024-03-25T00:00:00"/>
    <x v="0"/>
    <d v="2024-03-17T00:00:00"/>
    <s v="10.00"/>
    <m/>
    <x v="1"/>
    <x v="1"/>
    <x v="5"/>
    <x v="1"/>
    <x v="1"/>
  </r>
  <r>
    <n v="85"/>
    <x v="39"/>
    <n v="30"/>
    <x v="72"/>
    <s v="REQUESTING A COVER ON TOP OF THE ONE ROOM, ACCORING TO AR 600-8-3 POSTAL OPERATIONS"/>
    <n v="9869144"/>
    <s v="5130-60-V00-0125"/>
    <s v="DISK, ABRASIVE, SANDING, HOOK AND LOOP, 220 GRIT, 8 HOLE, 5 INCHES-DUSTLESS HOOK AND LOOP SANDING DISC"/>
    <n v="56039"/>
    <x v="47"/>
    <d v="2024-03-07T00:00:00"/>
    <s v="CLOSE"/>
    <n v="4"/>
    <s v="bx"/>
    <n v="1"/>
    <n v="45.7"/>
    <n v="45.7"/>
    <s v=""/>
    <s v=""/>
    <s v=""/>
    <s v=""/>
    <s v="KW1-15459"/>
    <s v="9"/>
    <d v="2024-03-07T00:00:00"/>
    <s v="APPR"/>
    <d v="2024-03-07T00:00:00"/>
    <s v="Reghuraman, Karthik -Vectrus -GSD -No Export"/>
    <x v="4"/>
    <d v="2024-04-04T00:00:00"/>
    <x v="0"/>
    <d v="2024-03-10T00:00:00"/>
    <s v="1.00"/>
    <m/>
    <x v="1"/>
    <x v="1"/>
    <x v="5"/>
    <x v="1"/>
    <x v="1"/>
  </r>
  <r>
    <n v="85"/>
    <x v="39"/>
    <n v="30"/>
    <x v="72"/>
    <s v="REQUESTING A COVER ON TOP OF THE ONE ROOM, ACCORING TO AR 600-8-3 POSTAL OPERATIONS"/>
    <n v="9869144"/>
    <s v="4710-05-V00-0007"/>
    <s v="TUBE, RECTANGULAR, STEEL, 3 X 1-1/2 X 1/8 INCHES x 20ft"/>
    <n v="56033"/>
    <x v="47"/>
    <d v="2024-03-07T00:00:00"/>
    <s v="CLOSE"/>
    <n v="2"/>
    <s v="ea"/>
    <n v="4"/>
    <n v="41.25"/>
    <n v="165"/>
    <s v="22173"/>
    <s v="CLOSE"/>
    <d v="2024-03-11T00:00:00"/>
    <d v="2024-03-10T00:00:00"/>
    <s v="KW1-15541"/>
    <s v="10"/>
    <d v="2024-03-11T00:00:00"/>
    <s v="APPR"/>
    <d v="2024-03-11T00:00:00"/>
    <s v="Santhumayor, Santhosh - Vectrus - No Export"/>
    <x v="9"/>
    <d v="2024-03-25T00:00:00"/>
    <x v="0"/>
    <d v="2024-03-17T00:00:00"/>
    <s v="4.00"/>
    <m/>
    <x v="1"/>
    <x v="1"/>
    <x v="5"/>
    <x v="1"/>
    <x v="1"/>
  </r>
  <r>
    <n v="85"/>
    <x v="39"/>
    <n v="30"/>
    <x v="72"/>
    <s v="REQUESTING A COVER ON TOP OF THE ONE ROOM, ACCORING TO AR 600-8-3 POSTAL OPERATIONS"/>
    <n v="9869144"/>
    <s v="5306-60-V00-0100"/>
    <s v="CARRIAGE BOLT 8M X 4 1/4&quot; WITH NUT AND WASHER SQUARE NECK"/>
    <n v="56036"/>
    <x v="47"/>
    <d v="2024-03-07T00:00:00"/>
    <s v="CLOSE"/>
    <n v="1"/>
    <s v="ea"/>
    <n v="20"/>
    <n v="3.63"/>
    <n v="72.599999999999994"/>
    <s v="22160"/>
    <s v="CLOSE"/>
    <d v="2024-03-13T00:00:00"/>
    <d v="2024-03-12T00:00:00"/>
    <s v="KW1-15572"/>
    <s v="6"/>
    <d v="2024-03-13T00:00:00"/>
    <s v="APPR"/>
    <d v="2024-03-13T00:00:00"/>
    <s v="Reghuraman, Karthik -Vectrus -GSD -No Export"/>
    <x v="5"/>
    <d v="2024-03-27T00:00:00"/>
    <x v="0"/>
    <d v="2024-03-17T00:00:00"/>
    <s v="20.00"/>
    <m/>
    <x v="1"/>
    <x v="1"/>
    <x v="5"/>
    <x v="1"/>
    <x v="1"/>
  </r>
  <r>
    <n v="85"/>
    <x v="39"/>
    <n v="30"/>
    <x v="72"/>
    <s v="REQUESTING A COVER ON TOP OF THE ONE ROOM, ACCORING TO AR 600-8-3 POSTAL OPERATIONS"/>
    <n v="9869144"/>
    <s v="5340-60-V00-0116"/>
    <s v="LOCK, FLUSH, CABINET AND DRAWER, STEEL, GOLD, 1.8 X 1.3 INCHES"/>
    <n v="56041"/>
    <x v="47"/>
    <d v="2024-03-07T00:00:00"/>
    <s v="CLOSE"/>
    <n v="4"/>
    <s v="ea"/>
    <n v="1"/>
    <n v="13.2"/>
    <n v="13.2"/>
    <s v="22160"/>
    <s v="CLOSE"/>
    <d v="2024-03-13T00:00:00"/>
    <d v="2024-03-12T00:00:00"/>
    <s v="KW1-15572"/>
    <s v="10"/>
    <d v="2024-03-13T00:00:00"/>
    <s v="APPR"/>
    <d v="2024-03-13T00:00:00"/>
    <s v="Reghuraman, Karthik -Vectrus -GSD -No Export"/>
    <x v="5"/>
    <d v="2024-04-24T00:00:00"/>
    <x v="0"/>
    <d v="2024-03-17T00:00:00"/>
    <s v="1.00"/>
    <m/>
    <x v="1"/>
    <x v="1"/>
    <x v="5"/>
    <x v="1"/>
    <x v="1"/>
  </r>
  <r>
    <n v="85"/>
    <x v="39"/>
    <n v="30"/>
    <x v="72"/>
    <s v="REQUESTING A COVER ON TOP OF THE ONE ROOM, ACCORING TO AR 600-8-3 POSTAL OPERATIONS"/>
    <n v="9869144"/>
    <s v="8010-00-242-2089"/>
    <s v="THINNER, PAINT PRODUCTS, 1 GL"/>
    <n v="56040"/>
    <x v="47"/>
    <d v="2024-03-07T00:00:00"/>
    <s v="CLOSE"/>
    <n v="4"/>
    <s v="GAL"/>
    <n v="1"/>
    <n v="54.6"/>
    <n v="54.6"/>
    <s v="22152"/>
    <s v="CLOSE"/>
    <d v="2024-03-07T00:00:00"/>
    <s v=""/>
    <s v="KW1-15456"/>
    <s v="4"/>
    <d v="2024-03-08T00:00:00"/>
    <s v="APPR"/>
    <d v="2024-03-08T00:00:00"/>
    <s v="Santhumayor, Santhosh - Vectrus - No Export"/>
    <x v="0"/>
    <d v="2024-03-21T00:00:00"/>
    <x v="0"/>
    <d v="2024-03-11T00:00:00"/>
    <s v="1.00"/>
    <m/>
    <x v="1"/>
    <x v="1"/>
    <x v="5"/>
    <x v="1"/>
    <x v="1"/>
  </r>
  <r>
    <n v="85"/>
    <x v="39"/>
    <n v="30"/>
    <x v="72"/>
    <s v="REQUESTING A COVER ON TOP OF THE ONE ROOM, ACCORING TO AR 600-8-3 POSTAL OPERATIONS"/>
    <n v="9869144"/>
    <s v="8010-00-297-0584"/>
    <s v="PAINT, ENAMEL, SEMIPAINT, ENAMEL, SEMIGLOSPAINT, ENAMEL, SEMIGLOSS, WHITE, 1 GLS, WHITE, 1 GLGLOSS, WHITE, 1 GL"/>
    <n v="56062"/>
    <x v="47"/>
    <d v="2024-03-07T00:00:00"/>
    <s v="CLOSE"/>
    <n v="1"/>
    <s v="GAL"/>
    <n v="1"/>
    <n v="41.53"/>
    <n v="41.53"/>
    <s v="22466"/>
    <s v="CLOSE"/>
    <d v="2024-03-16T00:00:00"/>
    <d v="2024-03-10T00:00:00"/>
    <s v="KW1-15657"/>
    <s v="1"/>
    <d v="2024-03-16T00:00:00"/>
    <s v="APPR"/>
    <d v="2024-03-16T00:00:00"/>
    <s v="Santhumayor, Santhosh - Vectrus - No Export"/>
    <x v="16"/>
    <d v="2024-03-24T00:00:00"/>
    <x v="0"/>
    <d v="2024-03-21T00:00:00"/>
    <s v="1.00"/>
    <m/>
    <x v="1"/>
    <x v="1"/>
    <x v="5"/>
    <x v="1"/>
    <x v="1"/>
  </r>
  <r>
    <n v="85"/>
    <x v="39"/>
    <n v="30"/>
    <x v="72"/>
    <s v="REQUESTING A COVER ON TOP OF THE ONE ROOM, ACCORING TO AR 600-8-3 POSTAL OPERATIONS"/>
    <n v="9869144"/>
    <s v="8010-60-V00-0124"/>
    <s v="PRIMER, RED OXIDE, OIL BASED, RED, 1 GL"/>
    <n v="56040"/>
    <x v="47"/>
    <d v="2024-03-07T00:00:00"/>
    <s v="CLOSE"/>
    <n v="3"/>
    <s v="gal"/>
    <n v="1"/>
    <n v="41.4"/>
    <n v="41.4"/>
    <s v="22152"/>
    <s v="CLOSE"/>
    <d v="2024-03-07T00:00:00"/>
    <s v=""/>
    <s v="KW1-15456"/>
    <s v="3"/>
    <d v="2024-03-08T00:00:00"/>
    <s v="APPR"/>
    <d v="2024-03-08T00:00:00"/>
    <s v="Santhumayor, Santhosh - Vectrus - No Export"/>
    <x v="0"/>
    <d v="2024-03-21T00:00:00"/>
    <x v="0"/>
    <d v="2024-03-14T00:00:00"/>
    <s v="1.00"/>
    <m/>
    <x v="1"/>
    <x v="1"/>
    <x v="5"/>
    <x v="1"/>
    <x v="1"/>
  </r>
  <r>
    <n v="85"/>
    <x v="39"/>
    <n v="30"/>
    <x v="72"/>
    <s v="REQUESTING A COVER ON TOP OF THE ONE ROOM, ACCORING TO AR 600-8-3 POSTAL OPERATIONS"/>
    <n v="9869144"/>
    <s v="8020-01-317-2800"/>
    <s v="ROLLER, PAINT, 3 INCHES"/>
    <n v="56040"/>
    <x v="47"/>
    <d v="2024-03-07T00:00:00"/>
    <s v="CLOSE"/>
    <n v="2"/>
    <s v="EA"/>
    <n v="3"/>
    <n v="12.4"/>
    <n v="37.200000000000003"/>
    <s v="22152"/>
    <s v="CLOSE"/>
    <d v="2024-03-07T00:00:00"/>
    <s v=""/>
    <s v="KW1-15456"/>
    <s v="2"/>
    <d v="2024-03-08T00:00:00"/>
    <s v="APPR"/>
    <d v="2024-03-08T00:00:00"/>
    <s v="Santhumayor, Santhosh - Vectrus - No Export"/>
    <x v="0"/>
    <d v="2024-03-21T00:00:00"/>
    <x v="0"/>
    <d v="2024-03-11T00:00:00"/>
    <s v="3.00"/>
    <m/>
    <x v="1"/>
    <x v="1"/>
    <x v="5"/>
    <x v="1"/>
    <x v="1"/>
  </r>
  <r>
    <n v="85"/>
    <x v="39"/>
    <n v="30"/>
    <x v="72"/>
    <s v="REQUESTING A COVER ON TOP OF THE ONE ROOM, ACCORING TO AR 600-8-3 POSTAL OPERATIONS"/>
    <n v="9869144"/>
    <s v="8020-01-317-2854"/>
    <s v="COVER, PAINT ROLLER, POLYESTER FIBER, 3 INCHES"/>
    <n v="56040"/>
    <x v="47"/>
    <d v="2024-03-07T00:00:00"/>
    <s v="CLOSE"/>
    <n v="1"/>
    <s v="EA"/>
    <n v="3"/>
    <n v="6.6"/>
    <n v="19.8"/>
    <s v="22152"/>
    <s v="CLOSE"/>
    <d v="2024-03-07T00:00:00"/>
    <s v=""/>
    <s v="KW1-15456"/>
    <s v="1"/>
    <d v="2024-03-08T00:00:00"/>
    <s v="APPR"/>
    <d v="2024-03-08T00:00:00"/>
    <s v="Santhumayor, Santhosh - Vectrus - No Export"/>
    <x v="0"/>
    <d v="2024-03-21T00:00:00"/>
    <x v="0"/>
    <d v="2024-03-12T00:00:00"/>
    <s v="3.00"/>
    <m/>
    <x v="1"/>
    <x v="1"/>
    <x v="5"/>
    <x v="1"/>
    <x v="1"/>
  </r>
  <r>
    <n v="85"/>
    <x v="39"/>
    <n v="30"/>
    <x v="72"/>
    <s v="REQUESTING A COVER ON TOP OF THE ONE ROOM, ACCORING TO AR 600-8-3 POSTAL OPERATIONS"/>
    <n v="9869144"/>
    <s v="5305-05-V00-0020"/>
    <s v="SCREW, SELF DRILLING, HEX HEAD, w/NEOPRENE WASHER, STAINLESS STEEL, #10 X 1-1/2 INCHES"/>
    <n v="56041"/>
    <x v="47"/>
    <d v="2024-03-07T00:00:00"/>
    <s v="CLOSE"/>
    <n v="2"/>
    <s v="EA"/>
    <n v="50"/>
    <n v="0.7"/>
    <n v="35"/>
    <s v="22160"/>
    <s v="CLOSE"/>
    <d v="2024-03-13T00:00:00"/>
    <d v="2024-03-12T00:00:00"/>
    <s v="KW1-15572"/>
    <s v="9"/>
    <d v="2024-03-13T00:00:00"/>
    <s v="APPR"/>
    <d v="2024-03-13T00:00:00"/>
    <s v="Reghuraman, Karthik -Vectrus -GSD -No Export"/>
    <x v="5"/>
    <d v="2024-04-24T00:00:00"/>
    <x v="0"/>
    <d v="2024-03-17T00:00:00"/>
    <s v="50.00"/>
    <m/>
    <x v="1"/>
    <x v="1"/>
    <x v="5"/>
    <x v="1"/>
    <x v="1"/>
  </r>
  <r>
    <n v="85"/>
    <x v="39"/>
    <n v="30"/>
    <x v="72"/>
    <s v="REQUESTING A COVER ON TOP OF THE ONE ROOM, ACCORING TO AR 600-8-3 POSTAL OPERATIONS"/>
    <n v="9869144"/>
    <s v="5305-60-V00-0167"/>
    <s v="SCREW, HEX WASHER HEAD, STEEL, #14 X 3 INCHES"/>
    <n v="56039"/>
    <x v="47"/>
    <d v="2024-03-07T00:00:00"/>
    <s v="CLOSE"/>
    <n v="3"/>
    <s v="bx"/>
    <n v="32"/>
    <n v="35.6"/>
    <n v="1139.2"/>
    <s v=""/>
    <s v=""/>
    <s v=""/>
    <s v=""/>
    <s v="KW1-15459"/>
    <s v="8"/>
    <d v="2024-03-07T00:00:00"/>
    <s v="APPR"/>
    <d v="2024-03-07T00:00:00"/>
    <s v="Reghuraman, Karthik -Vectrus -GSD -No Export"/>
    <x v="4"/>
    <d v="2024-04-04T00:00:00"/>
    <x v="0"/>
    <d v="2024-03-10T00:00:00"/>
    <s v="32.00"/>
    <m/>
    <x v="1"/>
    <x v="1"/>
    <x v="5"/>
    <x v="1"/>
    <x v="1"/>
  </r>
  <r>
    <n v="85"/>
    <x v="39"/>
    <n v="30"/>
    <x v="72"/>
    <s v="REQUESTING A COVER ON TOP OF THE ONE ROOM, ACCORING TO AR 600-8-3 POSTAL OPERATIONS"/>
    <n v="9869144"/>
    <s v="5133-05-V01-0089"/>
    <s v="DRILL BIT, CARBIDE, TIPPED, SAND BLAST, 12 MM"/>
    <n v="56041"/>
    <x v="47"/>
    <d v="2024-03-07T00:00:00"/>
    <s v="CLOSE"/>
    <n v="1"/>
    <s v="EA"/>
    <n v="2"/>
    <n v="22.1"/>
    <n v="44.2"/>
    <s v="22160"/>
    <s v="CLOSE"/>
    <d v="2024-03-13T00:00:00"/>
    <d v="2024-03-12T00:00:00"/>
    <s v="KW1-15572"/>
    <s v="8"/>
    <d v="2024-03-13T00:00:00"/>
    <s v="APPR"/>
    <d v="2024-03-13T00:00:00"/>
    <s v="Reghuraman, Karthik -Vectrus -GSD -No Export"/>
    <x v="5"/>
    <d v="2024-04-24T00:00:00"/>
    <x v="0"/>
    <d v="2024-03-17T00:00:00"/>
    <s v="2.00"/>
    <m/>
    <x v="1"/>
    <x v="1"/>
    <x v="5"/>
    <x v="1"/>
    <x v="1"/>
  </r>
  <r>
    <n v="85"/>
    <x v="39"/>
    <n v="30"/>
    <x v="72"/>
    <s v="REQUESTING A COVER ON TOP OF THE ONE ROOM, ACCORING TO AR 600-8-3 POSTAL OPERATIONS"/>
    <n v="9869144"/>
    <s v="4240-60-V00-0043"/>
    <s v="MASK, N95, PARTICULATE RESPIRATOR, 10EA/BOX, WHITE"/>
    <n v="56033"/>
    <x v="47"/>
    <d v="2024-03-07T00:00:00"/>
    <s v="CLOSE"/>
    <n v="1"/>
    <s v="bx"/>
    <n v="1"/>
    <n v="53.46"/>
    <n v="53.46"/>
    <s v="22173"/>
    <s v="CLOSE"/>
    <d v="2024-03-11T00:00:00"/>
    <d v="2024-03-10T00:00:00"/>
    <s v="KW1-15541"/>
    <s v="9"/>
    <d v="2024-03-11T00:00:00"/>
    <s v="APPR"/>
    <d v="2024-03-11T00:00:00"/>
    <s v="Santhumayor, Santhosh - Vectrus - No Export"/>
    <x v="9"/>
    <d v="2024-03-25T00:00:00"/>
    <x v="0"/>
    <d v="2024-03-16T00:00:00"/>
    <s v="1.00"/>
    <m/>
    <x v="1"/>
    <x v="1"/>
    <x v="5"/>
    <x v="1"/>
    <x v="1"/>
  </r>
  <r>
    <n v="85"/>
    <x v="39"/>
    <n v="30"/>
    <x v="72"/>
    <s v="REQUESTING A COVER ON TOP OF THE ONE ROOM, ACCORING TO AR 600-8-3 POSTAL OPERATIONS"/>
    <n v="9869144"/>
    <s v="5305-60-V00-0022"/>
    <s v="MATERIAL: STAINLESS STEELSIZE: #10SCREW LENGTH: 1-1/2 INCHESHEAD STYLE: TRUSS HEADDRIVE TYPE: PHILLIPSUNIT OF MEASURE: PACKAGE (CONTAINS 100 EACH)"/>
    <n v="56039"/>
    <x v="47"/>
    <d v="2024-03-07T00:00:00"/>
    <s v="CLOSE"/>
    <n v="2"/>
    <s v="pg"/>
    <n v="1"/>
    <n v="44.9"/>
    <n v="44.9"/>
    <s v=""/>
    <s v=""/>
    <s v=""/>
    <s v=""/>
    <s v="KW1-15459"/>
    <s v="7"/>
    <d v="2024-03-07T00:00:00"/>
    <s v="APPR"/>
    <d v="2024-03-07T00:00:00"/>
    <s v="Reghuraman, Karthik -Vectrus -GSD -No Export"/>
    <x v="4"/>
    <d v="2024-04-04T00:00:00"/>
    <x v="0"/>
    <d v="2024-03-10T00:00:00"/>
    <s v="1.00"/>
    <m/>
    <x v="1"/>
    <x v="1"/>
    <x v="5"/>
    <x v="1"/>
    <x v="1"/>
  </r>
  <r>
    <n v="86"/>
    <x v="40"/>
    <n v="40"/>
    <x v="73"/>
    <s v="Convert to_x000a_Sunshade Z7_x000a_TT700"/>
    <n v="8675135"/>
    <s v="5130-60-V00-0122"/>
    <s v="WHEEL ABRASIVE, ALUMINIUM OXIDE, 4 X 1/16 X 5/8 INCHES"/>
    <n v="56045"/>
    <x v="47"/>
    <d v="2024-03-07T00:00:00"/>
    <s v="CLOSE"/>
    <n v="1"/>
    <s v="EA"/>
    <n v="10"/>
    <n v="19.8"/>
    <n v="198"/>
    <s v="22160"/>
    <s v="CLOSE"/>
    <d v="2024-03-13T00:00:00"/>
    <d v="2024-03-12T00:00:00"/>
    <s v="KW1-15572"/>
    <s v="12"/>
    <d v="2024-03-13T00:00:00"/>
    <s v="APPR"/>
    <d v="2024-03-13T00:00:00"/>
    <s v="Reghuraman, Karthik -Vectrus -GSD -No Export"/>
    <x v="5"/>
    <d v="2024-03-27T00:00:00"/>
    <x v="0"/>
    <d v="2024-03-17T00:00:00"/>
    <s v="10.00"/>
    <m/>
    <x v="1"/>
    <x v="1"/>
    <x v="5"/>
    <x v="1"/>
    <x v="1"/>
  </r>
  <r>
    <n v="86"/>
    <x v="40"/>
    <n v="40"/>
    <x v="73"/>
    <s v="Convert to_x000a_Sunshade Z7_x000a_TT700"/>
    <n v="8675135"/>
    <s v="5345-60-V00-0019"/>
    <s v="DISK, FLAP, ABRASIVE, 60 GRIT, ZIRCONIA, 4-1/2 X 7/8 INCHES"/>
    <n v="56047"/>
    <x v="47"/>
    <d v="2024-03-07T00:00:00"/>
    <s v="CLOSE"/>
    <n v="2"/>
    <s v="EA"/>
    <n v="15"/>
    <n v="12.8"/>
    <n v="192"/>
    <s v=""/>
    <s v=""/>
    <s v=""/>
    <s v=""/>
    <s v="KW1-15459"/>
    <s v="20"/>
    <d v="2024-03-07T00:00:00"/>
    <s v="APPR"/>
    <d v="2024-03-07T00:00:00"/>
    <s v="Reghuraman, Karthik -Vectrus -GSD -No Export"/>
    <x v="4"/>
    <d v="2024-04-04T00:00:00"/>
    <x v="0"/>
    <d v="2024-03-10T00:00:00"/>
    <s v="15.00"/>
    <m/>
    <x v="1"/>
    <x v="1"/>
    <x v="5"/>
    <x v="1"/>
    <x v="1"/>
  </r>
  <r>
    <n v="86"/>
    <x v="40"/>
    <n v="40"/>
    <x v="73"/>
    <s v="Convert to_x000a_Sunshade Z7_x000a_TT700"/>
    <n v="8675135"/>
    <s v="9150-01-418-9008"/>
    <s v="LUBRICATING OIL, UTILITY, 11 OZ."/>
    <n v="56046"/>
    <x v="47"/>
    <d v="2024-03-07T00:00:00"/>
    <s v="CLOSE"/>
    <n v="3"/>
    <s v="EA"/>
    <n v="3"/>
    <n v="23.3"/>
    <n v="69.900000000000006"/>
    <s v="22172"/>
    <s v="SENT"/>
    <d v="2024-03-16T00:00:00"/>
    <d v="2024-03-10T00:00:00"/>
    <s v="KW1-15618"/>
    <s v="5"/>
    <d v="2024-03-15T00:00:00"/>
    <s v="APPR"/>
    <d v="2024-03-15T00:00:00"/>
    <s v="Santhumayor, Santhosh - Vectrus - No Export"/>
    <x v="16"/>
    <d v="2024-03-22T00:00:00"/>
    <x v="0"/>
    <d v="2024-03-19T00:00:00"/>
    <s v="3.00"/>
    <m/>
    <x v="1"/>
    <x v="1"/>
    <x v="5"/>
    <x v="1"/>
    <x v="1"/>
  </r>
  <r>
    <n v="86"/>
    <x v="40"/>
    <n v="40"/>
    <x v="73"/>
    <s v="Convert to_x000a_Sunshade Z7_x000a_TT700"/>
    <n v="8675135"/>
    <s v="8010-60-V00-0095"/>
    <s v="PRIMER, COATING, RED OXIDE, LIQUID, 3.78 TO 4 LITERS"/>
    <n v="56048"/>
    <x v="47"/>
    <d v="2024-03-07T00:00:00"/>
    <s v="CLOSE"/>
    <n v="5"/>
    <s v="GL"/>
    <n v="6"/>
    <n v="41.3"/>
    <n v="247.8"/>
    <s v="22152"/>
    <s v="CLOSE"/>
    <d v="2024-03-07T00:00:00"/>
    <s v=""/>
    <s v="KW1-15456"/>
    <s v="14"/>
    <d v="2024-03-08T00:00:00"/>
    <s v="APPR"/>
    <d v="2024-03-08T00:00:00"/>
    <s v="Santhumayor, Santhosh - Vectrus - No Export"/>
    <x v="0"/>
    <d v="2024-03-21T00:00:00"/>
    <x v="0"/>
    <d v="2024-03-11T00:00:00"/>
    <s v="6.00"/>
    <m/>
    <x v="1"/>
    <x v="1"/>
    <x v="5"/>
    <x v="1"/>
    <x v="1"/>
  </r>
  <r>
    <n v="86"/>
    <x v="40"/>
    <n v="40"/>
    <x v="73"/>
    <s v="Convert to_x000a_Sunshade Z7_x000a_TT700"/>
    <n v="8675135"/>
    <s v="8010-60-V00-0028"/>
    <s v="PAINT, ENAMEL, GLOSS, DESERT SAND, 3.6 LITER"/>
    <n v="56048"/>
    <x v="47"/>
    <d v="2024-03-07T00:00:00"/>
    <s v="CLOSE"/>
    <n v="4"/>
    <s v="EA"/>
    <n v="10"/>
    <n v="39.6"/>
    <n v="396"/>
    <s v="22152"/>
    <s v="CLOSE"/>
    <d v="2024-03-07T00:00:00"/>
    <s v=""/>
    <s v="KW1-15456"/>
    <s v="13"/>
    <d v="2024-03-08T00:00:00"/>
    <s v="APPR"/>
    <d v="2024-03-08T00:00:00"/>
    <s v="Santhumayor, Santhosh - Vectrus - No Export"/>
    <x v="0"/>
    <d v="2024-03-21T00:00:00"/>
    <x v="0"/>
    <d v="2024-03-11T00:00:00"/>
    <s v="10.00"/>
    <m/>
    <x v="1"/>
    <x v="1"/>
    <x v="5"/>
    <x v="1"/>
    <x v="1"/>
  </r>
  <r>
    <n v="86"/>
    <x v="40"/>
    <n v="40"/>
    <x v="73"/>
    <s v="Convert to_x000a_Sunshade Z7_x000a_TT700"/>
    <n v="8675135"/>
    <s v="8415-01-492-0178"/>
    <s v="GLOVES, DISPOSABLE, NITRILE, LARGE, 9-1/2 X 0-1/250 INCHES"/>
    <n v="56044"/>
    <x v="47"/>
    <d v="2024-03-07T00:00:00"/>
    <s v="CLOSE"/>
    <n v="1"/>
    <s v="bx"/>
    <n v="2"/>
    <n v="19.47"/>
    <n v="38.94"/>
    <s v="22164"/>
    <s v="CLOSE"/>
    <d v="2024-03-07T00:00:00"/>
    <s v=""/>
    <s v="KW1-15462"/>
    <s v="3"/>
    <d v="2024-03-09T00:00:00"/>
    <s v="APPR"/>
    <d v="2024-03-09T00:00:00"/>
    <s v="Santhumayor, Santhosh - Vectrus - No Export"/>
    <x v="11"/>
    <d v="2024-04-30T00:00:00"/>
    <x v="0"/>
    <d v="2024-03-11T00:00:00"/>
    <s v="2.00"/>
    <m/>
    <x v="1"/>
    <x v="1"/>
    <x v="5"/>
    <x v="1"/>
    <x v="1"/>
  </r>
  <r>
    <n v="86"/>
    <x v="40"/>
    <n v="40"/>
    <x v="73"/>
    <s v="Convert to_x000a_Sunshade Z7_x000a_TT700"/>
    <n v="8675135"/>
    <s v="8020-01-421-6849"/>
    <s v="BRUSH, PAINT, CHISELED, 2 INCHES"/>
    <n v="56046"/>
    <x v="47"/>
    <d v="2024-03-07T00:00:00"/>
    <s v="CLOSE"/>
    <n v="2"/>
    <s v="EA"/>
    <n v="8"/>
    <n v="14.6"/>
    <n v="116.8"/>
    <s v="22161"/>
    <s v="CLOSE"/>
    <d v="2024-03-07T00:00:00"/>
    <s v=""/>
    <s v="KW1-15460"/>
    <s v="4"/>
    <d v="2024-03-07T00:00:00"/>
    <s v="APPR"/>
    <d v="2024-03-07T00:00:00"/>
    <s v="Santhumayor, Santhosh - Vectrus - No Export"/>
    <x v="7"/>
    <d v="2024-04-18T00:00:00"/>
    <x v="0"/>
    <d v="2024-03-11T00:00:00"/>
    <s v="8.00"/>
    <m/>
    <x v="1"/>
    <x v="1"/>
    <x v="5"/>
    <x v="1"/>
    <x v="1"/>
  </r>
  <r>
    <n v="86"/>
    <x v="40"/>
    <n v="40"/>
    <x v="73"/>
    <s v="Convert to_x000a_Sunshade Z7_x000a_TT700"/>
    <n v="8675135"/>
    <s v="5120-60-V00-0328"/>
    <s v="NUTDRIVER SET, MAGNETIC, 3 PIECES"/>
    <n v="56047"/>
    <x v="47"/>
    <d v="2024-03-07T00:00:00"/>
    <s v="CLOSE"/>
    <n v="1"/>
    <s v="ea"/>
    <n v="4"/>
    <n v="24.1"/>
    <n v="96.4"/>
    <s v=""/>
    <s v=""/>
    <s v=""/>
    <s v=""/>
    <s v="KW1-15459"/>
    <s v="19"/>
    <d v="2024-03-07T00:00:00"/>
    <s v="APPR"/>
    <d v="2024-03-07T00:00:00"/>
    <s v="Reghuraman, Karthik -Vectrus -GSD -No Export"/>
    <x v="4"/>
    <d v="2024-04-04T00:00:00"/>
    <x v="0"/>
    <d v="2024-03-10T00:00:00"/>
    <s v="4.00"/>
    <m/>
    <x v="1"/>
    <x v="1"/>
    <x v="5"/>
    <x v="1"/>
    <x v="1"/>
  </r>
  <r>
    <n v="86"/>
    <x v="40"/>
    <n v="40"/>
    <x v="73"/>
    <s v="Convert to_x000a_Sunshade Z7_x000a_TT700"/>
    <n v="8675135"/>
    <s v="5305-60-V00-0090"/>
    <s v="SCREW, SELF-DRILLING, STEEL, w/ RUBBER WASHER, #14 X 1 INCH"/>
    <n v="56046"/>
    <x v="47"/>
    <d v="2024-03-07T00:00:00"/>
    <s v="CLOSE"/>
    <n v="1"/>
    <s v="PK"/>
    <n v="15"/>
    <n v="23.5"/>
    <n v="352.5"/>
    <s v="22172"/>
    <s v="SENT"/>
    <d v="2024-03-16T00:00:00"/>
    <d v="2024-03-10T00:00:00"/>
    <s v="KW1-15618"/>
    <s v="4"/>
    <d v="2024-03-15T00:00:00"/>
    <s v="APPR"/>
    <d v="2024-03-15T00:00:00"/>
    <s v="Santhumayor, Santhosh - Vectrus - No Export"/>
    <x v="16"/>
    <d v="2024-03-22T00:00:00"/>
    <x v="0"/>
    <d v="2024-03-19T00:00:00"/>
    <s v="15.00"/>
    <m/>
    <x v="1"/>
    <x v="1"/>
    <x v="5"/>
    <x v="1"/>
    <x v="1"/>
  </r>
  <r>
    <n v="86"/>
    <x v="40"/>
    <n v="40"/>
    <x v="73"/>
    <s v="Convert to_x000a_Sunshade Z7_x000a_TT700"/>
    <n v="8675135"/>
    <s v="8020-01-317-2800"/>
    <s v="ROLLER, PAINT, 3 INCHES"/>
    <n v="56048"/>
    <x v="47"/>
    <d v="2024-03-07T00:00:00"/>
    <s v="CLOSE"/>
    <n v="3"/>
    <s v="EA"/>
    <n v="4"/>
    <n v="12.4"/>
    <n v="49.6"/>
    <s v="22152"/>
    <s v="CLOSE"/>
    <d v="2024-03-07T00:00:00"/>
    <s v=""/>
    <s v="KW1-15456"/>
    <s v="12"/>
    <d v="2024-03-08T00:00:00"/>
    <s v="APPR"/>
    <d v="2024-03-08T00:00:00"/>
    <s v="Santhumayor, Santhosh - Vectrus - No Export"/>
    <x v="0"/>
    <d v="2024-03-21T00:00:00"/>
    <x v="0"/>
    <d v="2024-03-11T00:00:00"/>
    <s v="4.00"/>
    <m/>
    <x v="1"/>
    <x v="1"/>
    <x v="5"/>
    <x v="1"/>
    <x v="1"/>
  </r>
  <r>
    <n v="86"/>
    <x v="40"/>
    <n v="40"/>
    <x v="73"/>
    <s v="Convert to_x000a_Sunshade Z7_x000a_TT700"/>
    <n v="8675135"/>
    <s v="8020-01-317-2854"/>
    <s v="COVER, PAINT ROLLER, POLYESTER FIBER, 3 INCHES"/>
    <n v="56048"/>
    <x v="47"/>
    <d v="2024-03-07T00:00:00"/>
    <s v="CLOSE"/>
    <n v="2"/>
    <s v="EA"/>
    <n v="12"/>
    <n v="6.6"/>
    <n v="79.2"/>
    <s v="22152"/>
    <s v="CLOSE"/>
    <d v="2024-03-07T00:00:00"/>
    <s v=""/>
    <s v="KW1-15456"/>
    <s v="11"/>
    <d v="2024-03-08T00:00:00"/>
    <s v="APPR"/>
    <d v="2024-03-08T00:00:00"/>
    <s v="Santhumayor, Santhosh - Vectrus - No Export"/>
    <x v="0"/>
    <d v="2024-03-21T00:00:00"/>
    <x v="0"/>
    <d v="2024-03-11T00:00:00"/>
    <s v="12.00"/>
    <m/>
    <x v="1"/>
    <x v="1"/>
    <x v="5"/>
    <x v="1"/>
    <x v="1"/>
  </r>
  <r>
    <n v="86"/>
    <x v="40"/>
    <n v="40"/>
    <x v="73"/>
    <s v="Convert to_x000a_Sunshade Z7_x000a_TT700"/>
    <n v="8675135"/>
    <s v="8020-00-753-4911"/>
    <s v="TRAY, PAINT ROLLER, METAL, 1 QUART"/>
    <n v="56048"/>
    <x v="47"/>
    <d v="2024-03-07T00:00:00"/>
    <s v="CLOSE"/>
    <n v="1"/>
    <s v="EA"/>
    <n v="4"/>
    <n v="29"/>
    <n v="116"/>
    <s v="22152"/>
    <s v="CLOSE"/>
    <d v="2024-03-07T00:00:00"/>
    <s v=""/>
    <s v="KW1-15456"/>
    <s v="10"/>
    <d v="2024-03-08T00:00:00"/>
    <s v="APPR"/>
    <d v="2024-03-08T00:00:00"/>
    <s v="Santhumayor, Santhosh - Vectrus - No Export"/>
    <x v="0"/>
    <d v="2024-03-21T00:00:00"/>
    <x v="0"/>
    <d v="2024-03-11T00:00:00"/>
    <s v="4.00"/>
    <m/>
    <x v="1"/>
    <x v="1"/>
    <x v="5"/>
    <x v="1"/>
    <x v="1"/>
  </r>
  <r>
    <n v="86"/>
    <x v="40"/>
    <n v="40"/>
    <x v="73"/>
    <s v="Convert to_x000a_Sunshade Z7_x000a_TT700"/>
    <n v="8675135"/>
    <s v="8030-60-V00-0008"/>
    <s v="SEALING COMPOUND, GUTTER &amp; SEAM, WHITE, 10 OZ."/>
    <n v="56043"/>
    <x v="47"/>
    <d v="2024-03-07T00:00:00"/>
    <s v="CLOSE"/>
    <n v="2"/>
    <s v="ea"/>
    <n v="12"/>
    <n v="23.1"/>
    <n v="277.2"/>
    <s v=""/>
    <s v=""/>
    <s v=""/>
    <s v=""/>
    <s v="KW1-15459"/>
    <s v="18"/>
    <d v="2024-03-07T00:00:00"/>
    <s v="APPR"/>
    <d v="2024-03-07T00:00:00"/>
    <s v="Reghuraman, Karthik -Vectrus -GSD -No Export"/>
    <x v="4"/>
    <d v="2024-04-04T00:00:00"/>
    <x v="0"/>
    <d v="2024-03-10T00:00:00"/>
    <s v="12.00"/>
    <m/>
    <x v="1"/>
    <x v="1"/>
    <x v="5"/>
    <x v="1"/>
    <x v="1"/>
  </r>
  <r>
    <n v="86"/>
    <x v="40"/>
    <n v="40"/>
    <x v="73"/>
    <s v="Convert to_x000a_Sunshade Z7_x000a_TT700"/>
    <n v="8675135"/>
    <s v="5130-60-V00-0101"/>
    <s v="GRINDER, ELECTRIC, PORTABLE, ANGLE, RPM 800, 20 V"/>
    <n v="56043"/>
    <x v="47"/>
    <d v="2024-03-07T00:00:00"/>
    <s v="CLOSE"/>
    <n v="1"/>
    <s v="EA"/>
    <n v="1"/>
    <n v="1205.49"/>
    <n v="1205.49"/>
    <s v=""/>
    <s v=""/>
    <s v=""/>
    <s v=""/>
    <s v="KW1-15459"/>
    <s v="17"/>
    <d v="2024-03-07T00:00:00"/>
    <s v="APPR"/>
    <d v="2024-03-07T00:00:00"/>
    <s v="Reghuraman, Karthik -Vectrus -GSD -No Export"/>
    <x v="4"/>
    <d v="2024-04-04T00:00:00"/>
    <x v="0"/>
    <d v="2024-03-10T00:00:00"/>
    <s v="1.00"/>
    <m/>
    <x v="1"/>
    <x v="1"/>
    <x v="5"/>
    <x v="1"/>
    <x v="1"/>
  </r>
  <r>
    <n v="86"/>
    <x v="40"/>
    <n v="50"/>
    <x v="73"/>
    <s v="Convert to_x000a_Sunshade Z7_x000a_TT700"/>
    <n v="8675135"/>
    <s v="9515-60-V00-0008"/>
    <s v="SHEET, METAL, CORRUGATED, 4 X 14 FEET"/>
    <n v="56069"/>
    <x v="47"/>
    <d v="2024-03-14T00:00:00"/>
    <s v="CLOSE"/>
    <n v="1"/>
    <s v="EA"/>
    <n v="33"/>
    <n v="169.65"/>
    <n v="5598.45"/>
    <s v="22427"/>
    <s v="CLOSE"/>
    <d v="2024-03-20T00:00:00"/>
    <d v="2024-03-15T00:00:00"/>
    <s v="KW1-15745"/>
    <s v="2"/>
    <d v="2024-03-20T00:00:00"/>
    <s v="APPR"/>
    <d v="2024-03-20T00:00:00"/>
    <s v="Reghuraman, Karthik -Vectrus -GSD -No Export"/>
    <x v="12"/>
    <d v="2024-03-27T00:00:00"/>
    <x v="1"/>
    <s v=""/>
    <s v=""/>
    <m/>
    <x v="1"/>
    <x v="1"/>
    <x v="5"/>
    <x v="1"/>
    <x v="1"/>
  </r>
  <r>
    <n v="86"/>
    <x v="40"/>
    <n v="50"/>
    <x v="73"/>
    <s v="Convert to_x000a_Sunshade Z7_x000a_TT700"/>
    <n v="8675135"/>
    <s v="9515-60-V00-0004"/>
    <s v="SHEET, METAL, CORRUGATED, 1 X 3 METER"/>
    <n v="56070"/>
    <x v="47"/>
    <d v="2024-03-07T00:00:00"/>
    <s v="CLOSE"/>
    <n v="1"/>
    <s v="EA"/>
    <n v="24"/>
    <n v="21.47"/>
    <n v="515.28"/>
    <s v="22160"/>
    <s v="CLOSE"/>
    <d v="2024-03-13T00:00:00"/>
    <d v="2024-03-12T00:00:00"/>
    <s v="KW1-15572"/>
    <s v="13"/>
    <d v="2024-03-13T00:00:00"/>
    <s v="APPR"/>
    <d v="2024-03-13T00:00:00"/>
    <s v="Reghuraman, Karthik -Vectrus -GSD -No Export"/>
    <x v="5"/>
    <d v="2024-03-27T00:00:00"/>
    <x v="0"/>
    <d v="2024-03-19T00:00:00"/>
    <s v="24.00"/>
    <m/>
    <x v="1"/>
    <x v="1"/>
    <x v="5"/>
    <x v="1"/>
    <x v="1"/>
  </r>
  <r>
    <n v="87"/>
    <x v="41"/>
    <n v="30"/>
    <x v="74"/>
    <s v="ADN 2 GENERATOR REPLACEMENT"/>
    <n v="9548113"/>
    <s v="6115-60-V00-0037"/>
    <s v="GENERATOR SET, DIESEL ENGINE, 4-CYCLE, 400V, 24 KW, 50HZ"/>
    <n v="56512"/>
    <x v="48"/>
    <d v="2024-03-14T00:00:00"/>
    <s v="CLOSE"/>
    <n v="1"/>
    <s v="EA"/>
    <n v="2"/>
    <n v="14597.59"/>
    <n v="29195.18"/>
    <s v="22425"/>
    <s v="CLOSE"/>
    <d v="2024-03-20T00:00:00"/>
    <d v="2024-03-18T00:00:00"/>
    <s v="KW1-15740"/>
    <s v="2"/>
    <d v="2024-03-22T00:00:00"/>
    <s v="APPR"/>
    <d v="2024-03-22T00:00:00"/>
    <s v="Reghuraman, Karthik -Vectrus -GSD -No Export"/>
    <x v="0"/>
    <d v="2024-04-03T00:00:00"/>
    <x v="1"/>
    <s v=""/>
    <s v=""/>
    <s v="Waiting Submittal approval "/>
    <x v="1"/>
    <x v="1"/>
    <x v="1"/>
    <x v="1"/>
    <x v="1"/>
  </r>
  <r>
    <n v="87"/>
    <x v="41"/>
    <n v="30"/>
    <x v="74"/>
    <s v="ADN 2 GENERATOR REPLACEMENT"/>
    <n v="9548113"/>
    <s v="5975-00-878-3791"/>
    <s v="ROD, GROUNDING, 108 INCHES"/>
    <n v="56514"/>
    <x v="48"/>
    <d v="2024-03-14T00:00:00"/>
    <s v="CLOSE"/>
    <n v="8"/>
    <s v="EA"/>
    <n v="4"/>
    <n v="302.94"/>
    <n v="1211.76"/>
    <s v=""/>
    <s v=""/>
    <s v=""/>
    <s v=""/>
    <s v="KW1-15621"/>
    <s v="57"/>
    <d v="2024-03-15T00:00:00"/>
    <s v="APPR"/>
    <d v="2024-03-15T00:00:00"/>
    <s v="Reghuraman, Karthik -Vectrus -GSD -No Export"/>
    <x v="0"/>
    <d v="2024-03-22T00:00:00"/>
    <x v="0"/>
    <d v="2024-03-18T00:00:00"/>
    <s v="4.00"/>
    <m/>
    <x v="1"/>
    <x v="1"/>
    <x v="1"/>
    <x v="1"/>
    <x v="1"/>
  </r>
  <r>
    <n v="87"/>
    <x v="41"/>
    <n v="30"/>
    <x v="74"/>
    <s v="ADN 2 GENERATOR REPLACEMENT"/>
    <n v="9548113"/>
    <s v="5975-60-V00-0469"/>
    <s v="EARTH PIT, CONCRETE, 6 X 12 X 12 INCHES"/>
    <n v="56514"/>
    <x v="48"/>
    <d v="2024-03-14T00:00:00"/>
    <s v="CLOSE"/>
    <n v="7"/>
    <s v="EA"/>
    <n v="4"/>
    <n v="58.91"/>
    <n v="235.64"/>
    <s v=""/>
    <s v=""/>
    <s v=""/>
    <s v=""/>
    <s v="KW1-15621"/>
    <s v="24"/>
    <d v="2024-03-15T00:00:00"/>
    <s v="APPR"/>
    <d v="2024-03-15T00:00:00"/>
    <s v="Reghuraman, Karthik -Vectrus -GSD -No Export"/>
    <x v="0"/>
    <d v="2024-03-22T00:00:00"/>
    <x v="0"/>
    <d v="2024-03-18T00:00:00"/>
    <s v="4.00"/>
    <m/>
    <x v="1"/>
    <x v="1"/>
    <x v="1"/>
    <x v="1"/>
    <x v="1"/>
  </r>
  <r>
    <n v="87"/>
    <x v="41"/>
    <n v="30"/>
    <x v="74"/>
    <s v="ADN 2 GENERATOR REPLACEMENT"/>
    <n v="9548113"/>
    <s v="6145-60-V00-0119"/>
    <s v="CABLE, POWER, ELECTRICAL, XLPE, BLACK, 4 CORE, 25 MM²"/>
    <n v="56514"/>
    <x v="48"/>
    <d v="2024-03-14T00:00:00"/>
    <s v="CLOSE"/>
    <n v="6"/>
    <s v="MR"/>
    <n v="30"/>
    <n v="26.5"/>
    <n v="795"/>
    <s v=""/>
    <s v=""/>
    <s v=""/>
    <s v=""/>
    <s v="KW1-15621"/>
    <s v="23"/>
    <d v="2024-03-15T00:00:00"/>
    <s v="APPR"/>
    <d v="2024-03-15T00:00:00"/>
    <s v="Reghuraman, Karthik -Vectrus -GSD -No Export"/>
    <x v="0"/>
    <d v="2024-03-22T00:00:00"/>
    <x v="0"/>
    <d v="2024-03-18T00:00:00"/>
    <s v="30.00"/>
    <m/>
    <x v="1"/>
    <x v="1"/>
    <x v="1"/>
    <x v="1"/>
    <x v="1"/>
  </r>
  <r>
    <n v="87"/>
    <x v="41"/>
    <n v="30"/>
    <x v="74"/>
    <s v="ADN 2 GENERATOR REPLACEMENT"/>
    <n v="9548113"/>
    <s v="6145-60-V00-0148"/>
    <s v="WIRE, ELECTRICAL, 1 CORE, YELLOW &amp; GREEN, 16 MM ²"/>
    <n v="56514"/>
    <x v="48"/>
    <d v="2024-03-14T00:00:00"/>
    <s v="CLOSE"/>
    <n v="5"/>
    <s v="YD"/>
    <n v="35"/>
    <n v="242.58"/>
    <n v="242.58"/>
    <s v=""/>
    <s v=""/>
    <s v=""/>
    <s v=""/>
    <s v="KW1-15621"/>
    <s v="22"/>
    <d v="2024-03-15T00:00:00"/>
    <s v="APPR"/>
    <d v="2024-03-15T00:00:00"/>
    <s v="Reghuraman, Karthik -Vectrus -GSD -No Export"/>
    <x v="0"/>
    <d v="2024-03-22T00:00:00"/>
    <x v="0"/>
    <d v="2024-03-18T00:00:00"/>
    <s v="1.00"/>
    <m/>
    <x v="1"/>
    <x v="1"/>
    <x v="1"/>
    <x v="1"/>
    <x v="1"/>
  </r>
  <r>
    <n v="87"/>
    <x v="41"/>
    <n v="30"/>
    <x v="74"/>
    <s v="ADN 2 GENERATOR REPLACEMENT"/>
    <n v="9548113"/>
    <s v="5940-60-V00-0016"/>
    <s v="TERMINAL, LUG, ONE HOLE, COPPER, 8.4 MM X 16 MM²"/>
    <n v="56513"/>
    <x v="48"/>
    <d v="2024-03-14T00:00:00"/>
    <s v="CLOSE"/>
    <n v="1"/>
    <s v="EA"/>
    <n v="10"/>
    <n v="5"/>
    <n v="50"/>
    <s v=""/>
    <s v=""/>
    <s v=""/>
    <s v=""/>
    <s v="KW1-15621"/>
    <s v="17"/>
    <d v="2024-03-15T00:00:00"/>
    <s v="APPR"/>
    <d v="2024-03-15T00:00:00"/>
    <s v="Reghuraman, Karthik -Vectrus -GSD -No Export"/>
    <x v="0"/>
    <d v="2024-03-22T00:00:00"/>
    <x v="0"/>
    <d v="2024-03-18T00:00:00"/>
    <s v="10.00"/>
    <m/>
    <x v="1"/>
    <x v="1"/>
    <x v="1"/>
    <x v="1"/>
    <x v="1"/>
  </r>
  <r>
    <n v="87"/>
    <x v="41"/>
    <n v="30"/>
    <x v="74"/>
    <s v="ADN 2 GENERATOR REPLACEMENT"/>
    <n v="9548113"/>
    <s v="5975-60-V00-0512"/>
    <s v="STUFFING TUBE (CABLE GLAND), w/EARTH TAG, CW, BRASS, 32 MM"/>
    <n v="56514"/>
    <x v="48"/>
    <d v="2024-03-14T00:00:00"/>
    <s v="CLOSE"/>
    <n v="4"/>
    <s v="KT"/>
    <n v="2"/>
    <n v="25.5"/>
    <n v="51"/>
    <s v=""/>
    <s v=""/>
    <s v=""/>
    <s v=""/>
    <s v="KW1-15621"/>
    <s v="21"/>
    <d v="2024-03-15T00:00:00"/>
    <s v="APPR"/>
    <d v="2024-03-15T00:00:00"/>
    <s v="Reghuraman, Karthik -Vectrus -GSD -No Export"/>
    <x v="0"/>
    <d v="2024-03-22T00:00:00"/>
    <x v="0"/>
    <d v="2024-03-18T00:00:00"/>
    <s v="2.00"/>
    <m/>
    <x v="1"/>
    <x v="1"/>
    <x v="1"/>
    <x v="1"/>
    <x v="1"/>
  </r>
  <r>
    <n v="87"/>
    <x v="41"/>
    <n v="30"/>
    <x v="74"/>
    <s v="ADN 2 GENERATOR REPLACEMENT"/>
    <n v="9548113"/>
    <s v="5940-60-V00-0017"/>
    <s v="TERMINAL, LUG, ONE HOLE, COPPER, 8.4 MM X 25 MM²"/>
    <n v="56514"/>
    <x v="48"/>
    <d v="2024-03-14T00:00:00"/>
    <s v="CLOSE"/>
    <n v="3"/>
    <s v="EA"/>
    <n v="10"/>
    <n v="5"/>
    <n v="50"/>
    <s v=""/>
    <s v=""/>
    <s v=""/>
    <s v=""/>
    <s v="KW1-15621"/>
    <s v="20"/>
    <d v="2024-03-15T00:00:00"/>
    <s v="APPR"/>
    <d v="2024-03-15T00:00:00"/>
    <s v="Reghuraman, Karthik -Vectrus -GSD -No Export"/>
    <x v="0"/>
    <d v="2024-03-22T00:00:00"/>
    <x v="0"/>
    <d v="2024-03-18T00:00:00"/>
    <s v="10.00"/>
    <m/>
    <x v="1"/>
    <x v="1"/>
    <x v="1"/>
    <x v="1"/>
    <x v="1"/>
  </r>
  <r>
    <n v="87"/>
    <x v="41"/>
    <n v="30"/>
    <x v="74"/>
    <s v="ADN 2 GENERATOR REPLACEMENT"/>
    <n v="9548113"/>
    <s v="6145-60-V00-0134"/>
    <s v="CABLE, POWER, ELECTRICAL, 3 CORES, WHITE, 2.5 MM²"/>
    <n v="56514"/>
    <x v="48"/>
    <d v="2024-03-14T00:00:00"/>
    <s v="CLOSE"/>
    <n v="2"/>
    <s v="YD"/>
    <n v="35"/>
    <n v="163"/>
    <n v="163"/>
    <s v=""/>
    <s v=""/>
    <s v=""/>
    <s v=""/>
    <s v="KW1-15621"/>
    <s v="19"/>
    <d v="2024-03-15T00:00:00"/>
    <s v="APPR"/>
    <d v="2024-03-15T00:00:00"/>
    <s v="Reghuraman, Karthik -Vectrus -GSD -No Export"/>
    <x v="0"/>
    <d v="2024-03-22T00:00:00"/>
    <x v="0"/>
    <d v="2024-03-18T00:00:00"/>
    <s v="1.00"/>
    <m/>
    <x v="1"/>
    <x v="1"/>
    <x v="1"/>
    <x v="1"/>
    <x v="1"/>
  </r>
  <r>
    <n v="87"/>
    <x v="41"/>
    <n v="30"/>
    <x v="74"/>
    <s v="ADN 2 GENERATOR REPLACEMENT"/>
    <n v="9548113"/>
    <s v="5975-60-V00-0209"/>
    <s v="RACEWAY, METALLIC, GALVANIZED STEEL, 2 X 2 INCHES X 10 FEET"/>
    <n v="56514"/>
    <x v="48"/>
    <d v="2024-03-14T00:00:00"/>
    <s v="CLOSE"/>
    <n v="1"/>
    <s v="EA"/>
    <n v="1"/>
    <n v="56.21"/>
    <n v="56.21"/>
    <s v=""/>
    <s v=""/>
    <s v=""/>
    <s v=""/>
    <s v="KW1-15621"/>
    <s v="18"/>
    <d v="2024-03-15T00:00:00"/>
    <s v="APPR"/>
    <d v="2024-03-15T00:00:00"/>
    <s v="Reghuraman, Karthik -Vectrus -GSD -No Export"/>
    <x v="0"/>
    <d v="2024-03-22T00:00:00"/>
    <x v="0"/>
    <d v="2024-03-18T00:00:00"/>
    <s v="1.00"/>
    <m/>
    <x v="1"/>
    <x v="1"/>
    <x v="1"/>
    <x v="1"/>
    <x v="1"/>
  </r>
  <r>
    <n v="87"/>
    <x v="41"/>
    <n v="30"/>
    <x v="74"/>
    <s v="ADN 2 GENERATOR REPLACEMENT"/>
    <n v="9548113"/>
    <s v="5975-60-V00-0793"/>
    <s v="TRAY, CABLE, STRAIGHT, MEDIUM DUTY, GALVANIZED STEEL, 450 MM X 3 METERS"/>
    <n v="56511"/>
    <x v="48"/>
    <d v="2024-03-14T00:00:00"/>
    <s v="CLOSE"/>
    <n v="1"/>
    <s v="EA"/>
    <n v="1"/>
    <n v="55.09"/>
    <n v="55.09"/>
    <s v="22440"/>
    <s v="SENT"/>
    <d v="2024-03-22T00:00:00"/>
    <d v="2024-03-17T00:00:00"/>
    <s v="KW1-15696"/>
    <s v="2"/>
    <d v="2024-03-21T00:00:00"/>
    <s v="APPR"/>
    <d v="2024-03-21T00:00:00"/>
    <s v="Santhumayor, Santhosh - Vectrus - No Export"/>
    <x v="15"/>
    <d v="2024-03-31T00:00:00"/>
    <x v="1"/>
    <s v=""/>
    <s v=""/>
    <m/>
    <x v="1"/>
    <x v="1"/>
    <x v="1"/>
    <x v="1"/>
    <x v="1"/>
  </r>
  <r>
    <n v="88"/>
    <x v="41"/>
    <n v="30"/>
    <x v="75"/>
    <s v="ADN 4 GENERATOR REPLACEMENT"/>
    <n v="9548324"/>
    <s v="6115-60-V00-0037"/>
    <s v="GENERATOR SET, DIESEL ENGINE, 4-CYCLE, 400V, 24 KW, 50HZ"/>
    <n v="56508"/>
    <x v="48"/>
    <d v="2024-03-14T00:00:00"/>
    <s v="CLOSE"/>
    <n v="1"/>
    <s v="EA"/>
    <n v="2"/>
    <n v="14597.6"/>
    <n v="29195.200000000001"/>
    <s v="22425"/>
    <s v="CLOSE"/>
    <d v="2024-03-20T00:00:00"/>
    <d v="2024-03-18T00:00:00"/>
    <s v="KW1-15740"/>
    <s v="1"/>
    <d v="2024-03-22T00:00:00"/>
    <s v="APPR"/>
    <d v="2024-03-22T00:00:00"/>
    <s v="Reghuraman, Karthik -Vectrus -GSD -No Export"/>
    <x v="0"/>
    <d v="2024-04-03T00:00:00"/>
    <x v="1"/>
    <s v=""/>
    <s v=""/>
    <m/>
    <x v="1"/>
    <x v="1"/>
    <x v="1"/>
    <x v="1"/>
    <x v="1"/>
  </r>
  <r>
    <n v="88"/>
    <x v="41"/>
    <n v="30"/>
    <x v="75"/>
    <s v="ADN 4 GENERATOR REPLACEMENT"/>
    <n v="9548324"/>
    <s v="5975-00-878-3791"/>
    <s v="ROD, GROUNDING, 108 INCHES"/>
    <n v="56510"/>
    <x v="48"/>
    <d v="2024-03-14T00:00:00"/>
    <s v="CLOSE"/>
    <n v="8"/>
    <s v="EA"/>
    <n v="4"/>
    <n v="302.94"/>
    <n v="1211.76"/>
    <s v="22435"/>
    <s v="CLOSE"/>
    <d v="2024-03-15T00:00:00"/>
    <s v=""/>
    <s v="KW1-15640"/>
    <s v="11"/>
    <d v="2024-03-15T00:00:00"/>
    <s v="APPR"/>
    <d v="2024-03-15T00:00:00"/>
    <s v="Santhumayor, Santhosh - Vectrus - No Export"/>
    <x v="0"/>
    <d v="2024-03-29T00:00:00"/>
    <x v="0"/>
    <d v="2024-03-18T00:00:00"/>
    <s v="4.00"/>
    <m/>
    <x v="1"/>
    <x v="1"/>
    <x v="1"/>
    <x v="1"/>
    <x v="1"/>
  </r>
  <r>
    <n v="88"/>
    <x v="41"/>
    <n v="30"/>
    <x v="75"/>
    <s v="ADN 4 GENERATOR REPLACEMENT"/>
    <n v="9548324"/>
    <s v="5975-60-V00-0469"/>
    <s v="EARTH PIT, CONCRETE, 6 X 12 X 12 INCHES"/>
    <n v="56510"/>
    <x v="48"/>
    <d v="2024-03-14T00:00:00"/>
    <s v="CLOSE"/>
    <n v="7"/>
    <s v="EA"/>
    <n v="4"/>
    <n v="58.91"/>
    <n v="235.64"/>
    <s v="22435"/>
    <s v="CLOSE"/>
    <d v="2024-03-15T00:00:00"/>
    <s v=""/>
    <s v="KW1-15640"/>
    <s v="10"/>
    <d v="2024-03-15T00:00:00"/>
    <s v="APPR"/>
    <d v="2024-03-15T00:00:00"/>
    <s v="Santhumayor, Santhosh - Vectrus - No Export"/>
    <x v="0"/>
    <d v="2024-03-29T00:00:00"/>
    <x v="0"/>
    <d v="2024-03-18T00:00:00"/>
    <s v="4.00"/>
    <m/>
    <x v="1"/>
    <x v="1"/>
    <x v="1"/>
    <x v="1"/>
    <x v="1"/>
  </r>
  <r>
    <n v="88"/>
    <x v="41"/>
    <n v="30"/>
    <x v="75"/>
    <s v="ADN 4 GENERATOR REPLACEMENT"/>
    <n v="9548324"/>
    <s v="6145-60-V00-0119"/>
    <s v="CABLE, POWER, ELECTRICAL, XLPE, BLACK, 4 CORE, 25 MM²"/>
    <n v="56510"/>
    <x v="48"/>
    <d v="2024-03-14T00:00:00"/>
    <s v="CLOSE"/>
    <n v="6"/>
    <s v="MR"/>
    <n v="30"/>
    <n v="26.5"/>
    <n v="795"/>
    <s v="22435"/>
    <s v="CLOSE"/>
    <d v="2024-03-15T00:00:00"/>
    <s v=""/>
    <s v="KW1-15640"/>
    <s v="9"/>
    <d v="2024-03-15T00:00:00"/>
    <s v="APPR"/>
    <d v="2024-03-15T00:00:00"/>
    <s v="Santhumayor, Santhosh - Vectrus - No Export"/>
    <x v="0"/>
    <d v="2024-03-29T00:00:00"/>
    <x v="0"/>
    <d v="2024-03-18T00:00:00"/>
    <s v="30.00"/>
    <m/>
    <x v="1"/>
    <x v="1"/>
    <x v="1"/>
    <x v="1"/>
    <x v="1"/>
  </r>
  <r>
    <n v="88"/>
    <x v="41"/>
    <n v="30"/>
    <x v="75"/>
    <s v="ADN 4 GENERATOR REPLACEMENT"/>
    <n v="9548324"/>
    <s v="6145-60-V00-0148"/>
    <s v="WIRE, ELECTRICAL, 1 CORE, YELLOW &amp; GREEN, 16 MM ²"/>
    <n v="56510"/>
    <x v="48"/>
    <d v="2024-03-14T00:00:00"/>
    <s v="CLOSE"/>
    <n v="5"/>
    <s v="YD"/>
    <n v="35"/>
    <n v="242.58"/>
    <n v="242.58"/>
    <s v="22435"/>
    <s v="CLOSE"/>
    <d v="2024-03-15T00:00:00"/>
    <s v=""/>
    <s v="KW1-15640"/>
    <s v="8"/>
    <d v="2024-03-15T00:00:00"/>
    <s v="APPR"/>
    <d v="2024-03-15T00:00:00"/>
    <s v="Santhumayor, Santhosh - Vectrus - No Export"/>
    <x v="0"/>
    <d v="2024-03-29T00:00:00"/>
    <x v="0"/>
    <d v="2024-03-18T00:00:00"/>
    <s v="1.00"/>
    <m/>
    <x v="1"/>
    <x v="1"/>
    <x v="1"/>
    <x v="1"/>
    <x v="1"/>
  </r>
  <r>
    <n v="88"/>
    <x v="41"/>
    <n v="30"/>
    <x v="75"/>
    <s v="ADN 4 GENERATOR REPLACEMENT"/>
    <n v="9548324"/>
    <s v="5940-60-V00-0016"/>
    <s v="TERMINAL, LUG, ONE HOLE, COPPER, 8.4 MM X 16 MM²"/>
    <n v="56509"/>
    <x v="48"/>
    <d v="2024-03-14T00:00:00"/>
    <s v="CLOSE"/>
    <n v="1"/>
    <s v="EA"/>
    <n v="10"/>
    <n v="5"/>
    <n v="50"/>
    <s v=""/>
    <s v=""/>
    <s v=""/>
    <s v=""/>
    <s v="KW1-15621"/>
    <s v="16"/>
    <d v="2024-03-15T00:00:00"/>
    <s v="APPR"/>
    <d v="2024-03-15T00:00:00"/>
    <s v="Reghuraman, Karthik -Vectrus -GSD -No Export"/>
    <x v="0"/>
    <d v="2024-03-22T00:00:00"/>
    <x v="0"/>
    <d v="2024-03-18T00:00:00"/>
    <s v="10.00"/>
    <m/>
    <x v="1"/>
    <x v="1"/>
    <x v="1"/>
    <x v="1"/>
    <x v="1"/>
  </r>
  <r>
    <n v="88"/>
    <x v="41"/>
    <n v="30"/>
    <x v="75"/>
    <s v="ADN 4 GENERATOR REPLACEMENT"/>
    <n v="9548324"/>
    <s v="5975-60-V00-0512"/>
    <s v="STUFFING TUBE (CABLE GLAND), w/EARTH TAG, CW, BRASS, 32 MM"/>
    <n v="56510"/>
    <x v="48"/>
    <d v="2024-03-14T00:00:00"/>
    <s v="CLOSE"/>
    <n v="4"/>
    <s v="KT"/>
    <n v="2"/>
    <n v="25.5"/>
    <n v="51"/>
    <s v="22435"/>
    <s v="CLOSE"/>
    <d v="2024-03-15T00:00:00"/>
    <s v=""/>
    <s v="KW1-15640"/>
    <s v="7"/>
    <d v="2024-03-15T00:00:00"/>
    <s v="APPR"/>
    <d v="2024-03-15T00:00:00"/>
    <s v="Santhumayor, Santhosh - Vectrus - No Export"/>
    <x v="0"/>
    <d v="2024-03-29T00:00:00"/>
    <x v="0"/>
    <d v="2024-03-18T00:00:00"/>
    <s v="2.00"/>
    <m/>
    <x v="1"/>
    <x v="1"/>
    <x v="1"/>
    <x v="1"/>
    <x v="1"/>
  </r>
  <r>
    <n v="88"/>
    <x v="41"/>
    <n v="30"/>
    <x v="75"/>
    <s v="ADN 4 GENERATOR REPLACEMENT"/>
    <n v="9548324"/>
    <s v="5940-60-V00-0017"/>
    <s v="TERMINAL, LUG, ONE HOLE, COPPER, 8.4 MM X 25 MM²"/>
    <n v="56510"/>
    <x v="48"/>
    <d v="2024-03-14T00:00:00"/>
    <s v="CLOSE"/>
    <n v="3"/>
    <s v="EA"/>
    <n v="10"/>
    <n v="5"/>
    <n v="50"/>
    <s v="22435"/>
    <s v="CLOSE"/>
    <d v="2024-03-15T00:00:00"/>
    <s v=""/>
    <s v="KW1-15640"/>
    <s v="6"/>
    <d v="2024-03-15T00:00:00"/>
    <s v="APPR"/>
    <d v="2024-03-15T00:00:00"/>
    <s v="Santhumayor, Santhosh - Vectrus - No Export"/>
    <x v="0"/>
    <d v="2024-03-29T00:00:00"/>
    <x v="0"/>
    <d v="2024-03-18T00:00:00"/>
    <s v="10.00"/>
    <m/>
    <x v="1"/>
    <x v="1"/>
    <x v="1"/>
    <x v="1"/>
    <x v="1"/>
  </r>
  <r>
    <n v="88"/>
    <x v="41"/>
    <n v="30"/>
    <x v="75"/>
    <s v="ADN 4 GENERATOR REPLACEMENT"/>
    <n v="9548324"/>
    <s v="6145-60-V00-0134"/>
    <s v="CABLE, POWER, ELECTRICAL, 3 CORES, WHITE, 2.5 MM²"/>
    <n v="56510"/>
    <x v="48"/>
    <d v="2024-03-14T00:00:00"/>
    <s v="CLOSE"/>
    <n v="2"/>
    <s v="YD"/>
    <n v="35"/>
    <n v="163"/>
    <n v="163"/>
    <s v="22435"/>
    <s v="CLOSE"/>
    <d v="2024-03-15T00:00:00"/>
    <s v=""/>
    <s v="KW1-15640"/>
    <s v="5"/>
    <d v="2024-03-15T00:00:00"/>
    <s v="APPR"/>
    <d v="2024-03-15T00:00:00"/>
    <s v="Santhumayor, Santhosh - Vectrus - No Export"/>
    <x v="0"/>
    <d v="2024-03-29T00:00:00"/>
    <x v="0"/>
    <d v="2024-03-18T00:00:00"/>
    <s v="1.00"/>
    <m/>
    <x v="1"/>
    <x v="1"/>
    <x v="1"/>
    <x v="1"/>
    <x v="1"/>
  </r>
  <r>
    <n v="88"/>
    <x v="41"/>
    <n v="30"/>
    <x v="75"/>
    <s v="ADN 4 GENERATOR REPLACEMENT"/>
    <n v="9548324"/>
    <s v="5975-60-V00-0209"/>
    <s v="RACEWAY, METALLIC, GALVANIZED STEEL, 2 X 2 INCHES X 10 FEET"/>
    <n v="56510"/>
    <x v="48"/>
    <d v="2024-03-14T00:00:00"/>
    <s v="CLOSE"/>
    <n v="1"/>
    <s v="EA"/>
    <n v="1"/>
    <n v="56.21"/>
    <n v="56.21"/>
    <s v="22435"/>
    <s v="CLOSE"/>
    <d v="2024-03-15T00:00:00"/>
    <s v=""/>
    <s v="KW1-15640"/>
    <s v="4"/>
    <d v="2024-03-15T00:00:00"/>
    <s v="APPR"/>
    <d v="2024-03-15T00:00:00"/>
    <s v="Santhumayor, Santhosh - Vectrus - No Export"/>
    <x v="0"/>
    <d v="2024-03-29T00:00:00"/>
    <x v="0"/>
    <d v="2024-03-18T00:00:00"/>
    <s v="1.00"/>
    <m/>
    <x v="1"/>
    <x v="1"/>
    <x v="1"/>
    <x v="1"/>
    <x v="1"/>
  </r>
  <r>
    <n v="88"/>
    <x v="41"/>
    <n v="30"/>
    <x v="75"/>
    <s v="ADN 4 GENERATOR REPLACEMENT"/>
    <n v="9548324"/>
    <s v="5975-60-V00-0793"/>
    <s v="RACEWAY, METALLIC, (CABLE TRAY), MEDIUM DUTY, HOT-DIP GALVANIZED, 1.20 X 50 X 3000 X 450 MM"/>
    <n v="56507"/>
    <x v="48"/>
    <d v="2024-03-14T00:00:00"/>
    <s v="CLOSE"/>
    <n v="1"/>
    <s v="EA"/>
    <n v="1"/>
    <n v="55.09"/>
    <n v="55.09"/>
    <s v="22440"/>
    <s v="SENT"/>
    <d v="2024-03-22T00:00:00"/>
    <d v="2024-03-17T00:00:00"/>
    <s v="KW1-15696"/>
    <s v="1"/>
    <d v="2024-03-21T00:00:00"/>
    <s v="APPR"/>
    <d v="2024-03-21T00:00:00"/>
    <s v="Santhumayor, Santhosh - Vectrus - No Export"/>
    <x v="15"/>
    <d v="2024-03-31T00:00:00"/>
    <x v="1"/>
    <s v=""/>
    <s v=""/>
    <m/>
    <x v="1"/>
    <x v="1"/>
    <x v="1"/>
    <x v="1"/>
    <x v="1"/>
  </r>
  <r>
    <n v="89"/>
    <x v="40"/>
    <n v="30"/>
    <x v="76"/>
    <s v="4 New Cipher Locks TT301"/>
    <n v="9966783"/>
    <s v="5340-60-V00-0429"/>
    <s v="LOCK SET, MECHANICAL, PUSH BUTTON, RIGHT HAND, 2-3/4 INCHES"/>
    <n v="56124"/>
    <x v="49"/>
    <d v="2024-03-07T00:00:00"/>
    <s v="CLOSE"/>
    <n v="3"/>
    <s v="EA"/>
    <n v="2"/>
    <n v="602.6"/>
    <n v="1205.2"/>
    <s v="22149"/>
    <s v="CLOSE"/>
    <d v="2024-03-07T00:00:00"/>
    <s v=""/>
    <s v="KW1-15453"/>
    <s v="5"/>
    <d v="2024-03-07T00:00:00"/>
    <s v="APPR"/>
    <d v="2024-03-07T00:00:00"/>
    <s v="Santhumayor, Santhosh - Vectrus - No Export"/>
    <x v="4"/>
    <d v="2024-03-21T00:00:00"/>
    <x v="0"/>
    <d v="2024-03-10T00:00:00"/>
    <s v="2.00"/>
    <m/>
    <x v="1"/>
    <x v="1"/>
    <x v="5"/>
    <x v="1"/>
    <x v="1"/>
  </r>
  <r>
    <n v="89"/>
    <x v="40"/>
    <n v="30"/>
    <x v="76"/>
    <s v="4 New Cipher Locks TT301"/>
    <n v="9966783"/>
    <s v="5340-60-V00-0171"/>
    <s v="LOCK SET, RIM, PUSHBUTTON, LHR, 5 INCHES"/>
    <n v="56124"/>
    <x v="49"/>
    <d v="2024-03-07T00:00:00"/>
    <s v="CLOSE"/>
    <n v="2"/>
    <s v="EA"/>
    <n v="2"/>
    <n v="751.4"/>
    <n v="1502.8"/>
    <s v="22149"/>
    <s v="CLOSE"/>
    <d v="2024-03-07T00:00:00"/>
    <s v=""/>
    <s v="KW1-15453"/>
    <s v="4"/>
    <d v="2024-03-07T00:00:00"/>
    <s v="APPR"/>
    <d v="2024-03-07T00:00:00"/>
    <s v="Santhumayor, Santhosh - Vectrus - No Export"/>
    <x v="4"/>
    <d v="2024-03-21T00:00:00"/>
    <x v="0"/>
    <d v="2024-03-10T00:00:00"/>
    <s v="2.00"/>
    <m/>
    <x v="1"/>
    <x v="1"/>
    <x v="5"/>
    <x v="1"/>
    <x v="1"/>
  </r>
  <r>
    <n v="89"/>
    <x v="40"/>
    <n v="30"/>
    <x v="76"/>
    <s v="4 New Cipher Locks TT301"/>
    <n v="9966783"/>
    <s v="5340-60-V00-0169"/>
    <s v="LOCK SET, MORTISE, RIM EXIT DEVICE, KEY OUTSIDE UNLOCKS/LOCKS TRIM"/>
    <n v="56124"/>
    <x v="49"/>
    <d v="2024-03-07T00:00:00"/>
    <s v="CLOSE"/>
    <n v="1"/>
    <s v="EA"/>
    <n v="2"/>
    <n v="2227.5"/>
    <n v="4455"/>
    <s v="22149"/>
    <s v="CLOSE"/>
    <d v="2024-03-07T00:00:00"/>
    <s v=""/>
    <s v="KW1-15453"/>
    <s v="3"/>
    <d v="2024-03-07T00:00:00"/>
    <s v="APPR"/>
    <d v="2024-03-07T00:00:00"/>
    <s v="Santhumayor, Santhosh - Vectrus - No Export"/>
    <x v="4"/>
    <d v="2024-03-21T00:00:00"/>
    <x v="0"/>
    <d v="2024-03-10T00:00:00"/>
    <s v="2.00"/>
    <m/>
    <x v="1"/>
    <x v="1"/>
    <x v="5"/>
    <x v="1"/>
    <x v="1"/>
  </r>
  <r>
    <n v="90"/>
    <x v="42"/>
    <n v="30"/>
    <x v="77"/>
    <s v="Correct TI deficiencies water reclamation system"/>
    <n v="8851969"/>
    <s v="9905-60-V00-0065"/>
    <s v="SIGN, DANGER HIGH VOLTAGE, ADHESIVE, CUSTOMIZED (Length 9X8 Width Inches)"/>
    <n v="56188"/>
    <x v="49"/>
    <d v="2024-03-07T00:00:00"/>
    <s v="CLOSE"/>
    <n v="1"/>
    <s v="EA"/>
    <n v="1"/>
    <n v="9.75"/>
    <n v="9.75"/>
    <s v="22160"/>
    <s v="CLOSE"/>
    <d v="2024-03-13T00:00:00"/>
    <d v="2024-03-12T00:00:00"/>
    <s v="KW1-15572"/>
    <s v="20"/>
    <d v="2024-03-13T00:00:00"/>
    <s v="APPR"/>
    <d v="2024-03-13T00:00:00"/>
    <s v="Reghuraman, Karthik -Vectrus -GSD -No Export"/>
    <x v="5"/>
    <d v="2024-03-27T00:00:00"/>
    <x v="0"/>
    <d v="2024-03-17T00:00:00"/>
    <s v="1.00"/>
    <m/>
    <x v="1"/>
    <x v="1"/>
    <x v="5"/>
    <x v="1"/>
    <x v="1"/>
  </r>
  <r>
    <n v="90"/>
    <x v="42"/>
    <n v="30"/>
    <x v="77"/>
    <s v="Correct TI deficiencies water reclamation system"/>
    <n v="8851969"/>
    <s v="9905-60-V00-0066"/>
    <s v="SIGN, DANGER,   415 VOLTS , 5 X 3-3/4 INCHES"/>
    <n v="56156"/>
    <x v="49"/>
    <d v="2024-03-07T00:00:00"/>
    <s v="CLOSE"/>
    <n v="1"/>
    <s v="PG"/>
    <n v="1"/>
    <n v="17.059999999999999"/>
    <n v="17.059999999999999"/>
    <s v="22160"/>
    <s v="CLOSE"/>
    <d v="2024-03-13T00:00:00"/>
    <d v="2024-03-12T00:00:00"/>
    <s v="KW1-15572"/>
    <s v="18"/>
    <d v="2024-03-13T00:00:00"/>
    <s v="APPR"/>
    <d v="2024-03-13T00:00:00"/>
    <s v="Reghuraman, Karthik -Vectrus -GSD -No Export"/>
    <x v="5"/>
    <d v="2024-03-27T00:00:00"/>
    <x v="0"/>
    <d v="2024-03-17T00:00:00"/>
    <s v="1.00"/>
    <m/>
    <x v="1"/>
    <x v="1"/>
    <x v="5"/>
    <x v="1"/>
    <x v="1"/>
  </r>
  <r>
    <n v="90"/>
    <x v="42"/>
    <n v="30"/>
    <x v="77"/>
    <s v="Correct TI deficiencies water reclamation system"/>
    <n v="8851969"/>
    <s v="5975-00-878-3791"/>
    <s v="ROD, GROUNDING, 108 INCHES"/>
    <n v="56144"/>
    <x v="49"/>
    <d v="2024-03-07T00:00:00"/>
    <s v="CLOSE"/>
    <n v="11"/>
    <s v="EA"/>
    <n v="1"/>
    <n v="302.94"/>
    <n v="302.94"/>
    <s v="22152"/>
    <s v="CLOSE"/>
    <d v="2024-03-07T00:00:00"/>
    <s v=""/>
    <s v="KW1-15456"/>
    <s v="25"/>
    <d v="2024-03-08T00:00:00"/>
    <s v="APPR"/>
    <d v="2024-03-08T00:00:00"/>
    <s v="Santhumayor, Santhosh - Vectrus - No Export"/>
    <x v="0"/>
    <d v="2024-03-21T00:00:00"/>
    <x v="0"/>
    <d v="2024-03-11T00:00:00"/>
    <s v="1.00"/>
    <m/>
    <x v="1"/>
    <x v="1"/>
    <x v="5"/>
    <x v="1"/>
    <x v="1"/>
  </r>
  <r>
    <n v="90"/>
    <x v="42"/>
    <n v="30"/>
    <x v="77"/>
    <s v="Correct TI deficiencies water reclamation system"/>
    <n v="8851969"/>
    <s v="5975-60-V00-0469"/>
    <s v="EARTH PIT, CONCRETE, 6 X 12 X 12 INCHES"/>
    <n v="56144"/>
    <x v="49"/>
    <d v="2024-03-07T00:00:00"/>
    <s v="CLOSE"/>
    <n v="10"/>
    <s v="EA"/>
    <n v="1"/>
    <n v="58.91"/>
    <n v="58.91"/>
    <s v="22152"/>
    <s v="CLOSE"/>
    <d v="2024-03-07T00:00:00"/>
    <s v=""/>
    <s v="KW1-15456"/>
    <s v="24"/>
    <d v="2024-03-08T00:00:00"/>
    <s v="APPR"/>
    <d v="2024-03-08T00:00:00"/>
    <s v="Santhumayor, Santhosh - Vectrus - No Export"/>
    <x v="0"/>
    <d v="2024-03-21T00:00:00"/>
    <x v="0"/>
    <d v="2024-03-11T00:00:00"/>
    <s v="1.00"/>
    <m/>
    <x v="1"/>
    <x v="1"/>
    <x v="5"/>
    <x v="1"/>
    <x v="1"/>
  </r>
  <r>
    <n v="90"/>
    <x v="42"/>
    <n v="30"/>
    <x v="77"/>
    <s v="Correct TI deficiencies water reclamation system"/>
    <n v="8851969"/>
    <s v="6210-60-V00-0114"/>
    <s v="LIGHT UNIT, EMERGENCY, (EXIT SIGN), WHITE, 230/240V, 8W"/>
    <n v="56144"/>
    <x v="49"/>
    <d v="2024-03-07T00:00:00"/>
    <s v="CLOSE"/>
    <n v="9"/>
    <s v="EA"/>
    <n v="1"/>
    <n v="146.47"/>
    <n v="146.47"/>
    <s v="22152"/>
    <s v="CLOSE"/>
    <d v="2024-03-07T00:00:00"/>
    <s v=""/>
    <s v="KW1-15456"/>
    <s v="23"/>
    <d v="2024-03-08T00:00:00"/>
    <s v="APPR"/>
    <d v="2024-03-08T00:00:00"/>
    <s v="Santhumayor, Santhosh - Vectrus - No Export"/>
    <x v="0"/>
    <d v="2024-03-21T00:00:00"/>
    <x v="0"/>
    <d v="2024-03-11T00:00:00"/>
    <s v="1.00"/>
    <m/>
    <x v="1"/>
    <x v="1"/>
    <x v="5"/>
    <x v="1"/>
    <x v="1"/>
  </r>
  <r>
    <n v="90"/>
    <x v="42"/>
    <n v="30"/>
    <x v="77"/>
    <s v="Correct TI deficiencies water reclamation system"/>
    <n v="8851969"/>
    <s v="6145-60-V00-0134_x0009_"/>
    <s v="CABLE, POWER, ELECTRICAL, 3 CORES, WHITE, 2.5 MM²_x0009__x000a_ "/>
    <n v="56144"/>
    <x v="49"/>
    <d v="2024-03-07T00:00:00"/>
    <s v="CLOSE"/>
    <n v="8"/>
    <s v="RO"/>
    <n v="2"/>
    <s v=""/>
    <s v=""/>
    <s v=""/>
    <s v=""/>
    <s v=""/>
    <s v=""/>
    <s v="KW1-15456"/>
    <n v="22"/>
    <s v=""/>
    <s v=""/>
    <s v=""/>
    <s v="Santhumayor, Santhosh - Vectrus - No Export"/>
    <x v="0"/>
    <d v="2024-03-21T00:00:00"/>
    <x v="0"/>
    <d v="2024-03-11T00:00:00"/>
    <s v=""/>
    <m/>
    <x v="1"/>
    <x v="1"/>
    <x v="5"/>
    <x v="1"/>
    <x v="1"/>
  </r>
  <r>
    <n v="90"/>
    <x v="42"/>
    <n v="30"/>
    <x v="77"/>
    <s v="Correct TI deficiencies water reclamation system"/>
    <n v="8851969"/>
    <s v="5975-60-V00-0503"/>
    <s v="UNION, ELECTRICAL CONDUIT, POLYAMIDE, LONG THREAD, 6-12 MM"/>
    <n v="56144"/>
    <x v="49"/>
    <d v="2024-03-07T00:00:00"/>
    <s v="CLOSE"/>
    <n v="7"/>
    <s v="EA"/>
    <n v="6"/>
    <n v="3.26"/>
    <n v="19.559999999999999"/>
    <s v="22152"/>
    <s v="CLOSE"/>
    <d v="2024-03-07T00:00:00"/>
    <s v=""/>
    <s v="KW1-15456"/>
    <s v="21"/>
    <d v="2024-03-08T00:00:00"/>
    <s v="APPR"/>
    <d v="2024-03-08T00:00:00"/>
    <s v="Santhumayor, Santhosh - Vectrus - No Export"/>
    <x v="0"/>
    <d v="2024-03-21T00:00:00"/>
    <x v="0"/>
    <d v="2024-03-11T00:00:00"/>
    <s v="6.00"/>
    <m/>
    <x v="1"/>
    <x v="1"/>
    <x v="5"/>
    <x v="1"/>
    <x v="1"/>
  </r>
  <r>
    <n v="90"/>
    <x v="42"/>
    <n v="30"/>
    <x v="77"/>
    <s v="Correct TI deficiencies water reclamation system"/>
    <n v="8851969"/>
    <s v="5975-60-V00-0529"/>
    <s v="CONDUIT, FLEXIBLE, CORRUGATED, GALVANIZED, 3/4 INCH"/>
    <n v="56144"/>
    <x v="49"/>
    <d v="2024-03-07T00:00:00"/>
    <s v="CLOSE"/>
    <n v="6"/>
    <s v="RO"/>
    <n v="1"/>
    <n v="92.02"/>
    <n v="92.02"/>
    <s v="22152"/>
    <s v="CLOSE"/>
    <d v="2024-03-07T00:00:00"/>
    <s v=""/>
    <s v="KW1-15456"/>
    <s v="20"/>
    <d v="2024-03-08T00:00:00"/>
    <s v="APPR"/>
    <d v="2024-03-08T00:00:00"/>
    <s v="Santhumayor, Santhosh - Vectrus - No Export"/>
    <x v="0"/>
    <d v="2024-03-21T00:00:00"/>
    <x v="0"/>
    <d v="2024-03-10T00:00:00"/>
    <s v="1.00"/>
    <m/>
    <x v="1"/>
    <x v="1"/>
    <x v="5"/>
    <x v="1"/>
    <x v="1"/>
  </r>
  <r>
    <n v="90"/>
    <x v="42"/>
    <n v="30"/>
    <x v="77"/>
    <s v="Correct TI deficiencies water reclamation system"/>
    <n v="8851969"/>
    <s v="5975-60-V00-0480"/>
    <m/>
    <n v="56144"/>
    <x v="49"/>
    <d v="2024-03-07T00:00:00"/>
    <s v="CLOSE"/>
    <n v="5"/>
    <s v="EA"/>
    <n v="1"/>
    <n v="12"/>
    <n v="12"/>
    <s v="22152"/>
    <s v="CLOSE"/>
    <d v="2024-03-07T00:00:00"/>
    <s v=""/>
    <s v="KW1-15456"/>
    <s v="19"/>
    <d v="2024-03-08T00:00:00"/>
    <s v="APPR"/>
    <d v="2024-03-08T00:00:00"/>
    <s v="Santhumayor, Santhosh - Vectrus - No Export"/>
    <x v="0"/>
    <d v="2024-03-21T00:00:00"/>
    <x v="0"/>
    <d v="2024-03-11T00:00:00"/>
    <s v="1.00"/>
    <m/>
    <x v="1"/>
    <x v="1"/>
    <x v="5"/>
    <x v="1"/>
    <x v="1"/>
  </r>
  <r>
    <n v="90"/>
    <x v="42"/>
    <n v="30"/>
    <x v="77"/>
    <s v="Correct TI deficiencies water reclamation system"/>
    <n v="8851969"/>
    <s v="6145-60-V00-0101"/>
    <s v="CABLE, POWER, ELECTRICAL, H07RN-F, BLACK, 3 CORE, 4 MM²"/>
    <n v="56144"/>
    <x v="49"/>
    <d v="2024-03-07T00:00:00"/>
    <s v="CLOSE"/>
    <n v="4"/>
    <s v="MR"/>
    <n v="20"/>
    <n v="13.5"/>
    <n v="270"/>
    <s v="22152"/>
    <s v="CLOSE"/>
    <d v="2024-03-07T00:00:00"/>
    <s v=""/>
    <s v="KW1-15456"/>
    <s v="18"/>
    <d v="2024-03-08T00:00:00"/>
    <s v="APPR"/>
    <d v="2024-03-08T00:00:00"/>
    <s v="Santhumayor, Santhosh - Vectrus - No Export"/>
    <x v="0"/>
    <d v="2024-03-21T00:00:00"/>
    <x v="0"/>
    <d v="2024-03-11T00:00:00"/>
    <s v="20.00"/>
    <m/>
    <x v="1"/>
    <x v="1"/>
    <x v="5"/>
    <x v="1"/>
    <x v="1"/>
  </r>
  <r>
    <n v="90"/>
    <x v="42"/>
    <n v="30"/>
    <x v="77"/>
    <s v="Correct TI deficiencies water reclamation system"/>
    <n v="8851969"/>
    <s v="6145-60-V00-0128"/>
    <s v="WIRE, ELECTRICAL, YELLOW &amp; GREEN, 1 CORE, 10 MM ²"/>
    <n v="56143"/>
    <x v="49"/>
    <d v="2024-03-07T00:00:00"/>
    <s v="CLOSE"/>
    <n v="1"/>
    <s v="RL"/>
    <n v="1"/>
    <n v="26"/>
    <n v="26"/>
    <s v=""/>
    <s v=""/>
    <s v=""/>
    <s v=""/>
    <s v="KW1-15455"/>
    <s v="2"/>
    <d v="2024-03-07T00:00:00"/>
    <s v="APPR"/>
    <d v="2024-03-07T00:00:00"/>
    <s v="Reghuraman, Karthik -Vectrus -GSD -No Export"/>
    <x v="7"/>
    <d v="2024-03-31T00:00:00"/>
    <x v="0"/>
    <d v="2024-03-11T00:00:00"/>
    <s v="1.00"/>
    <m/>
    <x v="1"/>
    <x v="1"/>
    <x v="5"/>
    <x v="1"/>
    <x v="1"/>
  </r>
  <r>
    <n v="90"/>
    <x v="42"/>
    <n v="30"/>
    <x v="77"/>
    <s v="Correct TI deficiencies water reclamation system"/>
    <n v="8851969"/>
    <s v="5975-60-V00-0299"/>
    <s v="PLATE, ELECTRICAL GROUNDING (BUS BAR), 20 HOLES, COPPER, TIN-PLATED, 19-3/8 X 1 X 3/16 INCHES"/>
    <n v="56141"/>
    <x v="49"/>
    <d v="2024-03-07T00:00:00"/>
    <s v="CLOSE"/>
    <n v="1"/>
    <s v="KT"/>
    <n v="1"/>
    <n v="273.24"/>
    <n v="273.24"/>
    <s v=""/>
    <s v=""/>
    <s v=""/>
    <s v=""/>
    <s v="KW1-15457"/>
    <s v="1"/>
    <d v="2024-03-07T00:00:00"/>
    <s v="APPR"/>
    <d v="2024-03-07T00:00:00"/>
    <s v="Reghuraman, Karthik -Vectrus -GSD -No Export"/>
    <x v="0"/>
    <d v="2024-03-14T00:00:00"/>
    <x v="0"/>
    <d v="2024-03-11T00:00:00"/>
    <s v="1.00"/>
    <m/>
    <x v="1"/>
    <x v="1"/>
    <x v="5"/>
    <x v="1"/>
    <x v="1"/>
  </r>
  <r>
    <n v="90"/>
    <x v="42"/>
    <n v="30"/>
    <x v="77"/>
    <s v="Correct TI deficiencies water reclamation system"/>
    <n v="8851969"/>
    <s v="6210-60-V00-0095"/>
    <s v="FIXTURE, LIGHTING, w/ EMERGENCY BATTERY, LED, RETROFIT, PURE WHITE, 200-240V, 40W"/>
    <n v="56144"/>
    <x v="49"/>
    <d v="2024-03-07T00:00:00"/>
    <s v="CLOSE"/>
    <n v="3"/>
    <s v="EA"/>
    <n v="1"/>
    <n v="260.02"/>
    <n v="260.02"/>
    <s v="22152"/>
    <s v="CLOSE"/>
    <d v="2024-03-07T00:00:00"/>
    <s v=""/>
    <s v="KW1-15456"/>
    <s v="17"/>
    <d v="2024-03-08T00:00:00"/>
    <s v="APPR"/>
    <d v="2024-03-08T00:00:00"/>
    <s v="Santhumayor, Santhosh - Vectrus - No Export"/>
    <x v="0"/>
    <d v="2024-03-21T00:00:00"/>
    <x v="0"/>
    <d v="2024-03-11T00:00:00"/>
    <s v="1.00"/>
    <m/>
    <x v="1"/>
    <x v="1"/>
    <x v="5"/>
    <x v="1"/>
    <x v="1"/>
  </r>
  <r>
    <n v="90"/>
    <x v="42"/>
    <n v="30"/>
    <x v="77"/>
    <s v="Correct TI deficiencies water reclamation system"/>
    <n v="8851969"/>
    <s v="6210-60-V00-0094"/>
    <s v="FIXTURE, LIGHTING, LED, RETROFIT, POLYCARBONATE, PURE WHITE, 40W"/>
    <n v="56144"/>
    <x v="49"/>
    <d v="2024-03-07T00:00:00"/>
    <s v="CLOSE"/>
    <n v="2"/>
    <s v="EA"/>
    <n v="2"/>
    <n v="242.35"/>
    <n v="484.7"/>
    <s v="22152"/>
    <s v="CLOSE"/>
    <d v="2024-03-07T00:00:00"/>
    <s v=""/>
    <s v="KW1-15456"/>
    <s v="16"/>
    <d v="2024-03-08T00:00:00"/>
    <s v="APPR"/>
    <d v="2024-03-08T00:00:00"/>
    <s v="Santhumayor, Santhosh - Vectrus - No Export"/>
    <x v="0"/>
    <d v="2024-03-21T00:00:00"/>
    <x v="0"/>
    <d v="2024-03-11T00:00:00"/>
    <s v="2.00"/>
    <m/>
    <x v="1"/>
    <x v="1"/>
    <x v="5"/>
    <x v="1"/>
    <x v="1"/>
  </r>
  <r>
    <n v="90"/>
    <x v="42"/>
    <n v="30"/>
    <x v="77"/>
    <s v="Correct TI deficiencies water reclamation system"/>
    <n v="8851969"/>
    <s v="6210-60-V00-0040"/>
    <s v="FIXTURE, LIGHTING, LED, WALL PACK, 5000K, 100-277 VAC, 30W"/>
    <n v="56144"/>
    <x v="49"/>
    <d v="2024-03-07T00:00:00"/>
    <s v="CLOSE"/>
    <n v="1"/>
    <s v="EA"/>
    <n v="1"/>
    <n v="142.6"/>
    <n v="142.6"/>
    <s v="22152"/>
    <s v="CLOSE"/>
    <d v="2024-03-07T00:00:00"/>
    <s v=""/>
    <s v="KW1-15456"/>
    <s v="15"/>
    <d v="2024-03-08T00:00:00"/>
    <s v="APPR"/>
    <d v="2024-03-08T00:00:00"/>
    <s v="Santhumayor, Santhosh - Vectrus - No Export"/>
    <x v="0"/>
    <d v="2024-03-21T00:00:00"/>
    <x v="0"/>
    <d v="2024-03-11T00:00:00"/>
    <s v="1.00"/>
    <m/>
    <x v="1"/>
    <x v="1"/>
    <x v="5"/>
    <x v="1"/>
    <x v="1"/>
  </r>
  <r>
    <n v="90"/>
    <x v="42"/>
    <n v="30"/>
    <x v="77"/>
    <s v="Correct TI deficiencies water reclamation system"/>
    <n v="8851969"/>
    <s v="6130-60-V00-0097"/>
    <s v="BATTERY, EMERGENCY LED DRIVER, 50/60HZ, 15W, 100-277V"/>
    <n v="56142"/>
    <x v="49"/>
    <d v="2024-03-07T00:00:00"/>
    <s v="CLOSE"/>
    <n v="1"/>
    <s v="EA"/>
    <n v="1"/>
    <n v="117.81"/>
    <n v="117.81"/>
    <s v="22160"/>
    <s v="CLOSE"/>
    <d v="2024-03-13T00:00:00"/>
    <d v="2024-03-12T00:00:00"/>
    <s v="KW1-15572"/>
    <s v="15"/>
    <d v="2024-03-13T00:00:00"/>
    <s v="APPR"/>
    <d v="2024-03-13T00:00:00"/>
    <s v="Reghuraman, Karthik -Vectrus -GSD -No Export"/>
    <x v="5"/>
    <d v="2024-03-27T00:00:00"/>
    <x v="0"/>
    <d v="2024-03-17T00:00:00"/>
    <s v="1.00"/>
    <m/>
    <x v="1"/>
    <x v="1"/>
    <x v="5"/>
    <x v="1"/>
    <x v="1"/>
  </r>
  <r>
    <n v="90"/>
    <x v="42"/>
    <n v="30"/>
    <x v="77"/>
    <s v="Correct TI deficiencies water reclamation system"/>
    <n v="8851969"/>
    <s v="6625-60-V00-0093"/>
    <s v="TESTER, SOCKET, THREE, FLAT, PRONG, 220V, 13A"/>
    <n v="56155"/>
    <x v="49"/>
    <d v="2024-03-07T00:00:00"/>
    <s v="CLOSE"/>
    <n v="1"/>
    <s v="EA"/>
    <n v="1"/>
    <n v="211.79"/>
    <n v="211.79"/>
    <s v="22160"/>
    <s v="CLOSE"/>
    <d v="2024-03-13T00:00:00"/>
    <d v="2024-03-12T00:00:00"/>
    <s v="KW1-15572"/>
    <s v="17"/>
    <d v="2024-03-13T00:00:00"/>
    <s v="APPR"/>
    <d v="2024-03-13T00:00:00"/>
    <s v="Reghuraman, Karthik -Vectrus -GSD -No Export"/>
    <x v="5"/>
    <d v="2024-03-27T00:00:00"/>
    <x v="0"/>
    <d v="2024-03-17T00:00:00"/>
    <s v="1.00"/>
    <m/>
    <x v="1"/>
    <x v="1"/>
    <x v="5"/>
    <x v="1"/>
    <x v="1"/>
  </r>
  <r>
    <n v="90"/>
    <x v="42"/>
    <n v="30"/>
    <x v="77"/>
    <s v="Correct TI deficiencies water reclamation system"/>
    <n v="8851969"/>
    <s v="6625-60-V00-0049"/>
    <s v="TESTER, VOLTAGE, W/FLASHLIGHT, 12-1000V"/>
    <n v="56154"/>
    <x v="49"/>
    <d v="2024-03-07T00:00:00"/>
    <s v="CLOSE"/>
    <n v="1"/>
    <s v="EA"/>
    <n v="1"/>
    <n v="169.99"/>
    <n v="169.99"/>
    <s v="22160"/>
    <s v="CLOSE"/>
    <d v="2024-03-13T00:00:00"/>
    <d v="2024-03-12T00:00:00"/>
    <s v="KW1-15572"/>
    <s v="16"/>
    <d v="2024-03-13T00:00:00"/>
    <s v="APPR"/>
    <d v="2024-03-13T00:00:00"/>
    <s v="Reghuraman, Karthik -Vectrus -GSD -No Export"/>
    <x v="5"/>
    <d v="2024-03-27T00:00:00"/>
    <x v="0"/>
    <d v="2024-03-17T00:00:00"/>
    <s v="1.00"/>
    <m/>
    <x v="1"/>
    <x v="1"/>
    <x v="5"/>
    <x v="1"/>
    <x v="1"/>
  </r>
  <r>
    <n v="91"/>
    <x v="43"/>
    <n v="30"/>
    <x v="78"/>
    <s v="Correct TI deficiencies ECP1 Breakroom"/>
    <n v="9978852"/>
    <s v="8030-60-V00-0008"/>
    <s v="SEALING COMPOUND, GUTTER &amp; SEAM, WHITE, 10 OZ."/>
    <n v="56364"/>
    <x v="50"/>
    <d v="2024-03-09T00:00:00"/>
    <s v="CLOSE"/>
    <n v="1"/>
    <s v="CS"/>
    <n v="24"/>
    <n v="23.1"/>
    <n v="554.4"/>
    <s v="22249"/>
    <s v="CLOSE"/>
    <d v="2024-03-10T00:00:00"/>
    <s v=""/>
    <s v="KW1-15519"/>
    <s v="6"/>
    <d v="2024-03-10T00:00:00"/>
    <s v="APPR"/>
    <d v="2024-03-10T00:00:00"/>
    <s v="Santhumayor, Santhosh - Vectrus - No Export"/>
    <x v="4"/>
    <d v="2024-03-24T00:00:00"/>
    <x v="1"/>
    <s v=""/>
    <s v=""/>
    <m/>
    <x v="1"/>
    <x v="1"/>
    <x v="5"/>
    <x v="1"/>
    <x v="1"/>
  </r>
  <r>
    <n v="91"/>
    <x v="43"/>
    <n v="30"/>
    <x v="78"/>
    <s v="Correct TI deficiencies ECP1 Breakroom"/>
    <n v="9978852"/>
    <s v="8030-60-V00-0055"/>
    <s v="SEALING COMPOUND, SILICONE, WHITE, 10.1 OZ"/>
    <n v="56366"/>
    <x v="48"/>
    <d v="2024-03-09T00:00:00"/>
    <s v="CLOSE"/>
    <n v="3"/>
    <s v="BX"/>
    <n v="1"/>
    <n v="141.9"/>
    <n v="141.9"/>
    <s v=""/>
    <s v=""/>
    <s v=""/>
    <s v=""/>
    <s v="KW1-15508"/>
    <s v="3"/>
    <d v="2024-03-09T00:00:00"/>
    <s v="APPR"/>
    <d v="2024-03-09T00:00:00"/>
    <s v="Reghuraman, Karthik -Vectrus -GSD -No Export"/>
    <x v="0"/>
    <d v="2024-03-16T00:00:00"/>
    <x v="0"/>
    <d v="2024-03-12T00:00:00"/>
    <s v="1.00"/>
    <m/>
    <x v="1"/>
    <x v="1"/>
    <x v="5"/>
    <x v="1"/>
    <x v="1"/>
  </r>
  <r>
    <n v="91"/>
    <x v="43"/>
    <n v="30"/>
    <x v="78"/>
    <s v="Correct TI deficiencies ECP1 Breakroom"/>
    <n v="9978852"/>
    <s v="9330-60-V00-0016"/>
    <s v="SHEET, ACRYLIC, WHITE, 48 X 96 X 0.250 INCHES"/>
    <n v="56366"/>
    <x v="48"/>
    <d v="2024-03-09T00:00:00"/>
    <s v="CLOSE"/>
    <n v="2"/>
    <s v="SH"/>
    <n v="1"/>
    <n v="181.5"/>
    <n v="181.5"/>
    <s v=""/>
    <s v=""/>
    <s v=""/>
    <s v=""/>
    <s v="KW1-15508"/>
    <s v="2"/>
    <d v="2024-03-09T00:00:00"/>
    <s v="APPR"/>
    <d v="2024-03-09T00:00:00"/>
    <s v="Reghuraman, Karthik -Vectrus -GSD -No Export"/>
    <x v="0"/>
    <d v="2024-03-16T00:00:00"/>
    <x v="0"/>
    <d v="2024-03-12T00:00:00"/>
    <s v="1.00"/>
    <m/>
    <x v="1"/>
    <x v="1"/>
    <x v="5"/>
    <x v="1"/>
    <x v="1"/>
  </r>
  <r>
    <n v="91"/>
    <x v="43"/>
    <n v="30"/>
    <x v="78"/>
    <s v="Correct TI deficiencies ECP1 Breakroom"/>
    <n v="9978852"/>
    <s v="8010-01-331-6107"/>
    <s v="PAINT, ENAMEL, GLOSS, SPRAY, BLACK, 11 OZ"/>
    <n v="56366"/>
    <x v="48"/>
    <d v="2024-03-09T00:00:00"/>
    <s v="CLOSE"/>
    <n v="1"/>
    <s v="PT"/>
    <n v="3"/>
    <n v="57.5"/>
    <n v="172.5"/>
    <s v=""/>
    <s v=""/>
    <s v=""/>
    <s v=""/>
    <s v="KW1-15508"/>
    <s v="1"/>
    <d v="2024-03-09T00:00:00"/>
    <s v="APPR"/>
    <d v="2024-03-09T00:00:00"/>
    <s v="Reghuraman, Karthik -Vectrus -GSD -No Export"/>
    <x v="0"/>
    <d v="2024-03-16T00:00:00"/>
    <x v="0"/>
    <d v="2024-03-12T00:00:00"/>
    <s v="3.00"/>
    <m/>
    <x v="1"/>
    <x v="1"/>
    <x v="5"/>
    <x v="1"/>
    <x v="1"/>
  </r>
  <r>
    <n v="91"/>
    <x v="43"/>
    <n v="30"/>
    <x v="78"/>
    <s v="Correct TI deficiencies ECP1 Breakroom"/>
    <n v="9978852"/>
    <s v="5305-60-V00-0005"/>
    <s v="SCREW, PHILLIPS, TRUSS HEAD, STEEL, #8 X 1 INCH"/>
    <n v="56365"/>
    <x v="48"/>
    <d v="2024-03-09T00:00:00"/>
    <s v="CLOSE"/>
    <n v="1"/>
    <s v="BX"/>
    <n v="1"/>
    <n v="29.4"/>
    <n v="29.4"/>
    <s v=""/>
    <s v=""/>
    <s v=""/>
    <s v=""/>
    <s v="KW1-15509"/>
    <s v="5"/>
    <d v="2024-03-09T00:00:00"/>
    <s v="APPR"/>
    <d v="2024-03-09T00:00:00"/>
    <s v="Reghuraman, Karthik -Vectrus -GSD -No Export"/>
    <x v="4"/>
    <d v="2024-03-16T00:00:00"/>
    <x v="0"/>
    <d v="2024-03-12T00:00:00"/>
    <s v="1.00"/>
    <m/>
    <x v="1"/>
    <x v="1"/>
    <x v="5"/>
    <x v="1"/>
    <x v="1"/>
  </r>
  <r>
    <n v="91"/>
    <x v="43"/>
    <n v="40"/>
    <x v="78"/>
    <s v="Correct TI deficiencies ECP1 Breakroom"/>
    <n v="9978852"/>
    <s v="9905-60-V00-0065"/>
    <s v="SIGN, DANGER HIGH VOLTAGE, ADHESIVE, CUSTOMIZED (Length 9X8 Width Inches)"/>
    <n v="56459"/>
    <x v="48"/>
    <d v="2024-03-09T00:00:00"/>
    <s v="CLOSE"/>
    <n v="1"/>
    <s v="EA"/>
    <n v="1"/>
    <n v="9.9"/>
    <n v="9.9"/>
    <s v="22252"/>
    <s v="SENT"/>
    <d v="2024-03-22T00:00:00"/>
    <d v="2024-03-12T00:00:00"/>
    <s v="KW1-15626"/>
    <s v="3"/>
    <d v="2024-03-15T00:00:00"/>
    <s v="APPR"/>
    <d v="2024-03-15T00:00:00"/>
    <s v="Santhumayor, Santhosh - Vectrus - No Export"/>
    <x v="5"/>
    <d v="2024-03-22T00:00:00"/>
    <x v="0"/>
    <d v="2024-03-18T00:00:00"/>
    <s v="1.00"/>
    <m/>
    <x v="1"/>
    <x v="1"/>
    <x v="5"/>
    <x v="1"/>
    <x v="1"/>
  </r>
  <r>
    <n v="91"/>
    <x v="43"/>
    <n v="40"/>
    <x v="78"/>
    <s v="Correct TI deficiencies ECP1 Breakroom"/>
    <n v="9978852"/>
    <s v="9905-60-V00-0066"/>
    <s v="SIGN, DANGER,   415 VOLTS , 5 X 3-3/4 INCHES"/>
    <n v="56462"/>
    <x v="48"/>
    <d v="2024-03-14T00:00:00"/>
    <s v="CLOSE"/>
    <n v="1"/>
    <s v="PG"/>
    <n v="1"/>
    <n v="17.329999999999998"/>
    <n v="17.329999999999998"/>
    <s v="22427"/>
    <s v="CLOSE"/>
    <d v="2024-03-20T00:00:00"/>
    <d v="2024-03-15T00:00:00"/>
    <s v="KW1-15745"/>
    <s v="3"/>
    <d v="2024-03-20T00:00:00"/>
    <s v="APPR"/>
    <d v="2024-03-20T00:00:00"/>
    <s v="Reghuraman, Karthik -Vectrus -GSD -No Export"/>
    <x v="12"/>
    <d v="2024-03-27T00:00:00"/>
    <x v="1"/>
    <s v=""/>
    <s v=""/>
    <m/>
    <x v="1"/>
    <x v="1"/>
    <x v="5"/>
    <x v="1"/>
    <x v="1"/>
  </r>
  <r>
    <n v="91"/>
    <x v="43"/>
    <n v="40"/>
    <x v="78"/>
    <s v="Correct TI deficiencies ECP1 Breakroom"/>
    <n v="9978852"/>
    <s v="5975-00-878-3791"/>
    <s v="ROD, GROUNDING, 108 INCHES"/>
    <n v="56464"/>
    <x v="48"/>
    <d v="2024-03-14T00:00:00"/>
    <s v="CLOSE"/>
    <n v="9"/>
    <s v="EA"/>
    <n v="1"/>
    <n v="302.94"/>
    <n v="302.94"/>
    <s v=""/>
    <s v=""/>
    <s v=""/>
    <s v=""/>
    <s v="KW1-15621"/>
    <s v="9"/>
    <d v="2024-03-15T00:00:00"/>
    <s v="APPR"/>
    <d v="2024-03-15T00:00:00"/>
    <s v="Reghuraman, Karthik -Vectrus -GSD -No Export"/>
    <x v="0"/>
    <d v="2024-03-22T00:00:00"/>
    <x v="0"/>
    <d v="2024-03-18T00:00:00"/>
    <s v="1.00"/>
    <m/>
    <x v="1"/>
    <x v="1"/>
    <x v="5"/>
    <x v="1"/>
    <x v="1"/>
  </r>
  <r>
    <n v="91"/>
    <x v="43"/>
    <n v="40"/>
    <x v="78"/>
    <s v="Correct TI deficiencies ECP1 Breakroom"/>
    <n v="9978852"/>
    <s v="5975-60-V00-0469"/>
    <s v="EARTH PIT, CONCRETE, 6 X 12 X 12 INCHES"/>
    <n v="56464"/>
    <x v="48"/>
    <d v="2024-03-14T00:00:00"/>
    <s v="CLOSE"/>
    <n v="8"/>
    <s v="EA"/>
    <n v="1"/>
    <n v="58.91"/>
    <n v="58.91"/>
    <s v=""/>
    <s v=""/>
    <s v=""/>
    <s v=""/>
    <s v="KW1-15621"/>
    <s v="8"/>
    <d v="2024-03-15T00:00:00"/>
    <s v="APPR"/>
    <d v="2024-03-15T00:00:00"/>
    <s v="Reghuraman, Karthik -Vectrus -GSD -No Export"/>
    <x v="0"/>
    <d v="2024-03-22T00:00:00"/>
    <x v="0"/>
    <d v="2024-03-18T00:00:00"/>
    <s v="1.00"/>
    <m/>
    <x v="1"/>
    <x v="1"/>
    <x v="5"/>
    <x v="1"/>
    <x v="1"/>
  </r>
  <r>
    <n v="91"/>
    <x v="43"/>
    <m/>
    <x v="78"/>
    <s v="Correct TI deficiencies ECP1 Breakroom"/>
    <n v="9978852"/>
    <s v="6625-60-V00-0109"/>
    <s v="TESTER, SAFETY, SOCKET, LED, 45-65 HZ, 90-250 V"/>
    <n v="56800"/>
    <x v="51"/>
    <d v="2024-03-14T00:00:00"/>
    <s v="APPR"/>
    <n v="2"/>
    <s v="EA"/>
    <n v="1"/>
    <n v="18.88"/>
    <n v="18.88"/>
    <s v="22429"/>
    <s v="SENT"/>
    <d v="2024-03-15T00:00:00"/>
    <d v="2024-03-18T00:00:00"/>
    <s v=""/>
    <s v=""/>
    <s v=""/>
    <s v=""/>
    <s v=""/>
    <s v=""/>
    <x v="2"/>
    <s v=""/>
    <x v="1"/>
    <s v=""/>
    <s v=""/>
    <m/>
    <x v="1"/>
    <x v="1"/>
    <x v="5"/>
    <x v="1"/>
    <x v="1"/>
  </r>
  <r>
    <n v="91"/>
    <x v="43"/>
    <n v="40"/>
    <x v="78"/>
    <s v="Correct TI deficiencies ECP1 Breakroom"/>
    <n v="9978852"/>
    <s v="5975-60-V00-0531"/>
    <s v="PROTECTOR, ELECTRICAL CABLE, PVC, WHITE, 1 INCH X 9 FEET"/>
    <n v="56464"/>
    <x v="48"/>
    <d v="2024-03-14T00:00:00"/>
    <s v="CLOSE"/>
    <n v="7"/>
    <s v="EA"/>
    <n v="5"/>
    <n v="11.83"/>
    <n v="59.15"/>
    <s v=""/>
    <s v=""/>
    <s v=""/>
    <s v=""/>
    <s v="KW1-15621"/>
    <s v="7"/>
    <d v="2024-03-15T00:00:00"/>
    <s v="APPR"/>
    <d v="2024-03-15T00:00:00"/>
    <s v="Reghuraman, Karthik -Vectrus -GSD -No Export"/>
    <x v="0"/>
    <d v="2024-03-22T00:00:00"/>
    <x v="0"/>
    <d v="2024-03-18T00:00:00"/>
    <s v="5.00"/>
    <m/>
    <x v="1"/>
    <x v="1"/>
    <x v="5"/>
    <x v="1"/>
    <x v="1"/>
  </r>
  <r>
    <n v="91"/>
    <x v="43"/>
    <n v="40"/>
    <x v="78"/>
    <s v="Correct TI deficiencies ECP1 Breakroom"/>
    <n v="9978852"/>
    <s v="6210-60-V00-0095"/>
    <s v="FIXTURE, LIGHTING, w/ EMERGENCY BATTERY, LED, RETROFIT, PURE WHITE, 200-240V, 40W"/>
    <n v="56464"/>
    <x v="48"/>
    <d v="2024-03-14T00:00:00"/>
    <s v="CLOSE"/>
    <n v="6"/>
    <s v="EA"/>
    <n v="1"/>
    <n v="260.02"/>
    <n v="260.02"/>
    <s v=""/>
    <s v=""/>
    <s v=""/>
    <s v=""/>
    <s v="KW1-15621"/>
    <s v="6"/>
    <d v="2024-03-15T00:00:00"/>
    <s v="APPR"/>
    <d v="2024-03-15T00:00:00"/>
    <s v="Reghuraman, Karthik -Vectrus -GSD -No Export"/>
    <x v="0"/>
    <d v="2024-03-22T00:00:00"/>
    <x v="0"/>
    <d v="2024-03-18T00:00:00"/>
    <s v="1.00"/>
    <m/>
    <x v="1"/>
    <x v="1"/>
    <x v="5"/>
    <x v="1"/>
    <x v="1"/>
  </r>
  <r>
    <n v="91"/>
    <x v="43"/>
    <n v="40"/>
    <x v="78"/>
    <s v="Correct TI deficiencies ECP1 Breakroom"/>
    <n v="9978852"/>
    <s v="6145-60-V00-0134_x0009_"/>
    <s v="CABLE, POWER, ELECTRICAL, 3 CORES, WHITE, 2.5 MM²_x0009__x000a_ "/>
    <n v="56464"/>
    <x v="48"/>
    <s v=""/>
    <s v=""/>
    <n v="5"/>
    <s v="RO"/>
    <n v="1"/>
    <s v=""/>
    <s v=""/>
    <s v=""/>
    <s v=""/>
    <s v=""/>
    <s v=""/>
    <s v=""/>
    <s v=""/>
    <s v=""/>
    <s v=""/>
    <s v=""/>
    <s v=""/>
    <x v="2"/>
    <s v=""/>
    <x v="1"/>
    <s v=""/>
    <s v=""/>
    <m/>
    <x v="1"/>
    <x v="1"/>
    <x v="5"/>
    <x v="1"/>
    <x v="1"/>
  </r>
  <r>
    <n v="91"/>
    <x v="43"/>
    <n v="40"/>
    <x v="78"/>
    <s v="Correct TI deficiencies ECP1 Breakroom"/>
    <n v="9978852"/>
    <s v="5975-60-V00-0503"/>
    <s v="UNION, ELECTRICAL CONDUIT, POLYAMIDE, LONG THREAD, 6-12 MM"/>
    <n v="56464"/>
    <x v="48"/>
    <d v="2024-03-14T00:00:00"/>
    <s v="CLOSE"/>
    <n v="4"/>
    <s v="EA"/>
    <n v="6"/>
    <n v="3.7"/>
    <n v="22.2"/>
    <s v=""/>
    <s v=""/>
    <s v=""/>
    <s v=""/>
    <s v="KW1-15621"/>
    <s v="4"/>
    <d v="2024-03-15T00:00:00"/>
    <s v="APPR"/>
    <d v="2024-03-15T00:00:00"/>
    <s v="Reghuraman, Karthik -Vectrus -GSD -No Export"/>
    <x v="0"/>
    <d v="2024-03-22T00:00:00"/>
    <x v="0"/>
    <d v="2024-03-18T00:00:00"/>
    <s v="6.00"/>
    <m/>
    <x v="1"/>
    <x v="1"/>
    <x v="5"/>
    <x v="1"/>
    <x v="1"/>
  </r>
  <r>
    <n v="91"/>
    <x v="43"/>
    <n v="40"/>
    <x v="78"/>
    <s v="Correct TI deficiencies ECP1 Breakroom"/>
    <n v="9978852"/>
    <s v="5120-01-428-8497"/>
    <s v="SCREWDRIVER SET, FLAT TIP AND CROSS TIP, 8 PIECES"/>
    <n v="56461"/>
    <x v="48"/>
    <d v="2024-03-09T00:00:00"/>
    <s v="CLOSE"/>
    <n v="1"/>
    <s v="SE"/>
    <n v="1"/>
    <n v="94.71"/>
    <n v="94.71"/>
    <s v=""/>
    <s v=""/>
    <s v=""/>
    <s v=""/>
    <s v="KW1-15509"/>
    <s v="11"/>
    <d v="2024-03-09T00:00:00"/>
    <s v="APPR"/>
    <d v="2024-03-09T00:00:00"/>
    <s v="Reghuraman, Karthik -Vectrus -GSD -No Export"/>
    <x v="4"/>
    <d v="2024-03-24T00:00:00"/>
    <x v="1"/>
    <s v=""/>
    <s v=""/>
    <m/>
    <x v="1"/>
    <x v="1"/>
    <x v="5"/>
    <x v="1"/>
    <x v="1"/>
  </r>
  <r>
    <n v="91"/>
    <x v="43"/>
    <n v="40"/>
    <x v="78"/>
    <s v="Correct TI deficiencies ECP1 Breakroom"/>
    <n v="9978852"/>
    <s v="6625-60-V00-0093"/>
    <s v="TESTER, SOCKET, W/ BEEPER, RCD, 250 V, 50 HZ"/>
    <n v="56460"/>
    <x v="48"/>
    <d v="2024-03-09T00:00:00"/>
    <s v="CLOSE"/>
    <n v="1"/>
    <s v="EA"/>
    <n v="3"/>
    <n v="74.25"/>
    <n v="222.75"/>
    <s v="22252"/>
    <s v="SENT"/>
    <d v="2024-03-22T00:00:00"/>
    <d v="2024-03-12T00:00:00"/>
    <s v="KW1-15626"/>
    <s v="4"/>
    <d v="2024-03-15T00:00:00"/>
    <s v="APPR"/>
    <d v="2024-03-15T00:00:00"/>
    <s v="Santhumayor, Santhosh - Vectrus - No Export"/>
    <x v="5"/>
    <d v="2024-03-22T00:00:00"/>
    <x v="0"/>
    <d v="2024-03-19T00:00:00"/>
    <s v="3.00"/>
    <m/>
    <x v="1"/>
    <x v="1"/>
    <x v="5"/>
    <x v="1"/>
    <x v="1"/>
  </r>
  <r>
    <n v="91"/>
    <x v="43"/>
    <n v="40"/>
    <x v="78"/>
    <s v="Correct TI deficiencies ECP1 Breakroom"/>
    <n v="9978852"/>
    <s v="5975-60-V00-0480"/>
    <s v="JUNCTION BOX, w/ BLANK SIDE, 100 X 100 X 50 MM"/>
    <n v="56464"/>
    <x v="48"/>
    <d v="2024-03-14T00:00:00"/>
    <s v="CLOSE"/>
    <n v="3"/>
    <s v="EA"/>
    <n v="3"/>
    <n v="13.1"/>
    <n v="39.299999999999997"/>
    <s v=""/>
    <s v=""/>
    <s v=""/>
    <s v=""/>
    <s v="KW1-15621"/>
    <s v="3"/>
    <d v="2024-03-15T00:00:00"/>
    <s v="APPR"/>
    <d v="2024-03-15T00:00:00"/>
    <s v="Reghuraman, Karthik -Vectrus -GSD -No Export"/>
    <x v="0"/>
    <d v="2024-03-22T00:00:00"/>
    <x v="0"/>
    <d v="2024-03-18T00:00:00"/>
    <s v="3.00"/>
    <m/>
    <x v="1"/>
    <x v="1"/>
    <x v="5"/>
    <x v="1"/>
    <x v="1"/>
  </r>
  <r>
    <n v="91"/>
    <x v="43"/>
    <n v="40"/>
    <x v="78"/>
    <s v="Correct TI deficiencies ECP1 Breakroom"/>
    <n v="9978852"/>
    <s v="6145-60-V00-0101"/>
    <s v="CABLE, POWER, ELECTRICAL, H07RN-F, BLACK, 3 CORE, 4 MM²"/>
    <n v="56464"/>
    <x v="48"/>
    <d v="2024-03-14T00:00:00"/>
    <s v="CLOSE"/>
    <n v="2"/>
    <s v="MR"/>
    <n v="20"/>
    <n v="12.75"/>
    <n v="255"/>
    <s v=""/>
    <s v=""/>
    <s v=""/>
    <s v=""/>
    <s v="KW1-15621"/>
    <s v="2"/>
    <d v="2024-03-15T00:00:00"/>
    <s v="APPR"/>
    <d v="2024-03-15T00:00:00"/>
    <s v="Reghuraman, Karthik -Vectrus -GSD -No Export"/>
    <x v="0"/>
    <d v="2024-03-22T00:00:00"/>
    <x v="0"/>
    <d v="2024-03-18T00:00:00"/>
    <s v="20.00"/>
    <m/>
    <x v="1"/>
    <x v="1"/>
    <x v="5"/>
    <x v="1"/>
    <x v="1"/>
  </r>
  <r>
    <n v="91"/>
    <x v="43"/>
    <n v="40"/>
    <x v="78"/>
    <s v="Correct TI deficiencies ECP1 Breakroom"/>
    <n v="9978852"/>
    <s v="6145-60-V00-0128"/>
    <s v="WIRE, ELECTRICAL, YELLOW &amp; GREEN, 1 CORE, 10 MM ²"/>
    <n v="56463"/>
    <x v="48"/>
    <d v="2024-03-14T00:00:00"/>
    <s v="CLOSE"/>
    <n v="1"/>
    <s v="RL"/>
    <n v="1"/>
    <n v="26"/>
    <n v="26"/>
    <s v=""/>
    <s v=""/>
    <s v=""/>
    <s v=""/>
    <s v="KW1-15620"/>
    <s v="1"/>
    <d v="2024-03-15T00:00:00"/>
    <s v="APPR"/>
    <d v="2024-03-15T00:00:00"/>
    <s v="Reghuraman, Karthik -Vectrus -GSD -No Export"/>
    <x v="7"/>
    <d v="2024-04-05T00:00:00"/>
    <x v="0"/>
    <d v="2024-03-18T00:00:00"/>
    <s v="1.00"/>
    <m/>
    <x v="1"/>
    <x v="1"/>
    <x v="5"/>
    <x v="1"/>
    <x v="1"/>
  </r>
  <r>
    <n v="91"/>
    <x v="43"/>
    <n v="40"/>
    <x v="78"/>
    <s v="Correct TI deficiencies ECP1 Breakroom"/>
    <n v="9978852"/>
    <s v="6210-60-V00-0021"/>
    <s v="FIXTURE, LIGHTING, LED, SAFETY AND EXIT SIGN, SINGLE SIDED, GREEN, 230V AC, 136 X 303 X 62 MM"/>
    <n v="56464"/>
    <x v="48"/>
    <d v="2024-03-14T00:00:00"/>
    <s v="CLOSE"/>
    <n v="1"/>
    <s v="EA"/>
    <n v="1"/>
    <n v="639.54"/>
    <n v="639.54"/>
    <s v=""/>
    <s v=""/>
    <s v=""/>
    <s v=""/>
    <s v="KW1-15621"/>
    <s v="1"/>
    <d v="2024-03-15T00:00:00"/>
    <s v="APPR"/>
    <d v="2024-03-15T00:00:00"/>
    <s v="Reghuraman, Karthik -Vectrus -GSD -No Export"/>
    <x v="0"/>
    <d v="2024-04-05T00:00:00"/>
    <x v="1"/>
    <s v=""/>
    <s v=""/>
    <m/>
    <x v="1"/>
    <x v="1"/>
    <x v="5"/>
    <x v="1"/>
    <x v="1"/>
  </r>
  <r>
    <n v="91"/>
    <x v="43"/>
    <n v="50"/>
    <x v="78"/>
    <s v="Correct TI deficiencies ECP1 Breakroom"/>
    <n v="9978852"/>
    <s v="4130-60-V00-0288"/>
    <s v="TAPE, WRAP, INSULATION, 3 INCHES X 150 FEET"/>
    <n v="56471"/>
    <x v="48"/>
    <d v="2024-03-14T00:00:00"/>
    <s v="CLOSE"/>
    <n v="2"/>
    <s v="RO"/>
    <n v="1"/>
    <n v="32"/>
    <n v="32"/>
    <s v="22437"/>
    <s v="CLOSE"/>
    <d v="2024-03-15T00:00:00"/>
    <s v=""/>
    <s v="KW1-15644"/>
    <s v="2"/>
    <d v="2024-03-15T00:00:00"/>
    <s v="APPR"/>
    <d v="2024-03-15T00:00:00"/>
    <s v="Santhumayor, Santhosh - Vectrus - No Export"/>
    <x v="4"/>
    <d v="2024-03-29T00:00:00"/>
    <x v="0"/>
    <d v="2024-03-18T00:00:00"/>
    <s v="1.00"/>
    <m/>
    <x v="1"/>
    <x v="1"/>
    <x v="5"/>
    <x v="1"/>
    <x v="1"/>
  </r>
  <r>
    <n v="91"/>
    <x v="43"/>
    <n v="50"/>
    <x v="78"/>
    <s v="Correct TI deficiencies ECP1 Breakroom"/>
    <n v="9978852"/>
    <s v="5970-60-V00-0037"/>
    <s v="TAPE, INSULATION, ELECTRICAL, WHITE, 19MM X 20M"/>
    <n v="56468"/>
    <x v="48"/>
    <d v="2024-03-14T00:00:00"/>
    <s v="CLOSE"/>
    <n v="1"/>
    <s v="RO"/>
    <n v="1"/>
    <n v="21.45"/>
    <n v="21.45"/>
    <s v="22435"/>
    <s v="CLOSE"/>
    <d v="2024-03-15T00:00:00"/>
    <s v=""/>
    <s v="KW1-15640"/>
    <s v="1"/>
    <d v="2024-03-15T00:00:00"/>
    <s v="APPR"/>
    <d v="2024-03-15T00:00:00"/>
    <s v="Santhumayor, Santhosh - Vectrus - No Export"/>
    <x v="0"/>
    <d v="2024-03-29T00:00:00"/>
    <x v="0"/>
    <d v="2024-03-18T00:00:00"/>
    <s v="1.00"/>
    <m/>
    <x v="1"/>
    <x v="1"/>
    <x v="5"/>
    <x v="1"/>
    <x v="1"/>
  </r>
  <r>
    <n v="91"/>
    <x v="43"/>
    <n v="50"/>
    <x v="78"/>
    <s v="Correct TI deficiencies ECP1 Breakroom"/>
    <n v="9978852"/>
    <s v="5975-60-V00-0529"/>
    <s v="CONDUIT, FLEXIBLE, CORRUGATED, GALVANIZED, 3/4 INCH"/>
    <n v="56472"/>
    <x v="48"/>
    <d v="2024-03-14T00:00:00"/>
    <s v="CLOSE"/>
    <n v="6"/>
    <s v="RO"/>
    <n v="1"/>
    <n v="92"/>
    <n v="92"/>
    <s v=""/>
    <s v=""/>
    <s v=""/>
    <s v=""/>
    <s v="KW1-15621"/>
    <s v="15"/>
    <d v="2024-03-15T00:00:00"/>
    <s v="APPR"/>
    <d v="2024-03-15T00:00:00"/>
    <s v="Reghuraman, Karthik -Vectrus -GSD -No Export"/>
    <x v="0"/>
    <d v="2024-03-22T00:00:00"/>
    <x v="0"/>
    <d v="2024-03-18T00:00:00"/>
    <s v="1.00"/>
    <m/>
    <x v="1"/>
    <x v="1"/>
    <x v="5"/>
    <x v="1"/>
    <x v="1"/>
  </r>
  <r>
    <n v="91"/>
    <x v="43"/>
    <n v="50"/>
    <x v="78"/>
    <s v="Correct TI deficiencies ECP1 Breakroom"/>
    <n v="9978852"/>
    <s v="6145-60-V00-0139"/>
    <s v="WIRE, ELECTRICAL, YELLOW &amp; GREEN, 1 CORE, 6 MM ²"/>
    <n v="56472"/>
    <x v="48"/>
    <d v="2024-03-14T00:00:00"/>
    <s v="CLOSE"/>
    <n v="5"/>
    <s v="RO"/>
    <n v="1"/>
    <n v="28.1"/>
    <n v="28.1"/>
    <s v=""/>
    <s v=""/>
    <s v=""/>
    <s v=""/>
    <s v="KW1-15621"/>
    <s v="14"/>
    <d v="2024-03-15T00:00:00"/>
    <s v="APPR"/>
    <d v="2024-03-15T00:00:00"/>
    <s v="Reghuraman, Karthik -Vectrus -GSD -No Export"/>
    <x v="0"/>
    <d v="2024-03-22T00:00:00"/>
    <x v="0"/>
    <d v="2024-03-18T00:00:00"/>
    <s v="1.00"/>
    <m/>
    <x v="1"/>
    <x v="1"/>
    <x v="5"/>
    <x v="1"/>
    <x v="1"/>
  </r>
  <r>
    <n v="91"/>
    <x v="43"/>
    <n v="50"/>
    <x v="78"/>
    <s v="Correct TI deficiencies ECP1 Breakroom"/>
    <n v="9978852"/>
    <s v="5975-60-V00-0421"/>
    <s v="LUG, TERMINAL, ROUND TYPE, ONE-HOLE, 6 X 6 MM"/>
    <n v="56472"/>
    <x v="48"/>
    <d v="2024-03-14T00:00:00"/>
    <s v="CLOSE"/>
    <n v="4"/>
    <s v="PG"/>
    <n v="1"/>
    <n v="51.82"/>
    <n v="51.82"/>
    <s v=""/>
    <s v=""/>
    <s v=""/>
    <s v=""/>
    <s v="KW1-15621"/>
    <s v="13"/>
    <d v="2024-03-15T00:00:00"/>
    <s v="APPR"/>
    <d v="2024-03-15T00:00:00"/>
    <s v="Reghuraman, Karthik -Vectrus -GSD -No Export"/>
    <x v="0"/>
    <d v="2024-03-22T00:00:00"/>
    <x v="0"/>
    <d v="2024-03-18T00:00:00"/>
    <s v="1.00"/>
    <m/>
    <x v="1"/>
    <x v="1"/>
    <x v="5"/>
    <x v="1"/>
    <x v="1"/>
  </r>
  <r>
    <n v="91"/>
    <x v="43"/>
    <m/>
    <x v="78"/>
    <s v="Correct TI deficiencies ECP1 Breakroom"/>
    <n v="9978852"/>
    <s v="5306-35-V00-0001"/>
    <s v="ASSORTMENT KIT, BOLTS AND NUTS, 375PCS"/>
    <n v="56800"/>
    <x v="51"/>
    <d v="2024-03-14T00:00:00"/>
    <s v="APPR"/>
    <n v="1"/>
    <s v="KT"/>
    <n v="1"/>
    <n v="182.73"/>
    <n v="182.73"/>
    <s v="22429"/>
    <s v="SENT"/>
    <d v="2024-03-15T00:00:00"/>
    <d v="2024-03-18T00:00:00"/>
    <s v=""/>
    <s v=""/>
    <s v=""/>
    <s v=""/>
    <s v=""/>
    <s v=""/>
    <x v="2"/>
    <s v=""/>
    <x v="1"/>
    <s v=""/>
    <s v=""/>
    <s v="Waiting catalog"/>
    <x v="1"/>
    <x v="1"/>
    <x v="5"/>
    <x v="1"/>
    <x v="1"/>
  </r>
  <r>
    <n v="91"/>
    <x v="43"/>
    <n v="50"/>
    <x v="78"/>
    <s v="Correct TI deficiencies ECP1 Breakroom"/>
    <n v="9978852"/>
    <s v="5930-60-V00-0255"/>
    <s v="ISOLATOR, WALL MOUNT WEATHERPROOF, 3 POLE, 32A"/>
    <n v="56472"/>
    <x v="48"/>
    <d v="2024-03-14T00:00:00"/>
    <s v="CLOSE"/>
    <n v="3"/>
    <s v="EA"/>
    <n v="1"/>
    <n v="52"/>
    <n v="52"/>
    <s v=""/>
    <s v=""/>
    <s v=""/>
    <s v=""/>
    <s v="KW1-15621"/>
    <s v="12"/>
    <d v="2024-03-15T00:00:00"/>
    <s v="APPR"/>
    <d v="2024-03-15T00:00:00"/>
    <s v="Reghuraman, Karthik -Vectrus -GSD -No Export"/>
    <x v="0"/>
    <d v="2024-03-22T00:00:00"/>
    <x v="0"/>
    <d v="2024-03-18T00:00:00"/>
    <s v="1.00"/>
    <m/>
    <x v="1"/>
    <x v="1"/>
    <x v="5"/>
    <x v="1"/>
    <x v="1"/>
  </r>
  <r>
    <n v="91"/>
    <x v="43"/>
    <n v="50"/>
    <x v="78"/>
    <s v="Correct TI deficiencies ECP1 Breakroom"/>
    <n v="9978852"/>
    <s v="5975-60-V00-0505"/>
    <s v="STUFFING TUBE (CABLE GLAND), PG16, POLYAMIDE, GRAY, 9 -14 MM"/>
    <n v="56472"/>
    <x v="48"/>
    <d v="2024-03-14T00:00:00"/>
    <s v="CLOSE"/>
    <n v="2"/>
    <s v="EA"/>
    <n v="4"/>
    <n v="2.96"/>
    <n v="11.84"/>
    <s v=""/>
    <s v=""/>
    <s v=""/>
    <s v=""/>
    <s v="KW1-15621"/>
    <s v="11"/>
    <d v="2024-03-15T00:00:00"/>
    <s v="APPR"/>
    <d v="2024-03-15T00:00:00"/>
    <s v="Reghuraman, Karthik -Vectrus -GSD -No Export"/>
    <x v="0"/>
    <d v="2024-03-22T00:00:00"/>
    <x v="0"/>
    <d v="2024-03-18T00:00:00"/>
    <s v="4.00"/>
    <m/>
    <x v="1"/>
    <x v="1"/>
    <x v="5"/>
    <x v="1"/>
    <x v="1"/>
  </r>
  <r>
    <n v="91"/>
    <x v="43"/>
    <n v="50"/>
    <x v="78"/>
    <s v="Correct TI deficiencies ECP1 Breakroom"/>
    <n v="9978852"/>
    <s v="4730-60-V00-0594"/>
    <s v="C-CLAMP W/ RUBBER, GALVANIZED STEEL, 2 INCHES"/>
    <n v="56470"/>
    <x v="48"/>
    <d v="2024-03-14T00:00:00"/>
    <s v="CLOSE"/>
    <n v="2"/>
    <s v="EA"/>
    <n v="4"/>
    <n v="9.4"/>
    <n v="37.6"/>
    <s v=""/>
    <s v=""/>
    <s v=""/>
    <s v=""/>
    <s v="KW1-15620"/>
    <s v="3"/>
    <d v="2024-03-15T00:00:00"/>
    <s v="APPR"/>
    <d v="2024-03-15T00:00:00"/>
    <s v="Reghuraman, Karthik -Vectrus -GSD -No Export"/>
    <x v="7"/>
    <d v="2024-04-05T00:00:00"/>
    <x v="0"/>
    <d v="2024-03-18T00:00:00"/>
    <s v="4.00"/>
    <m/>
    <x v="1"/>
    <x v="1"/>
    <x v="5"/>
    <x v="1"/>
    <x v="1"/>
  </r>
  <r>
    <n v="91"/>
    <x v="43"/>
    <n v="50"/>
    <x v="78"/>
    <s v="Correct TI deficiencies ECP1 Breakroom"/>
    <n v="9978852"/>
    <s v="4710-60-V00-0110"/>
    <s v="PIPE, PLASTIC, SCH-80, CPVC, OFF-WHITE, 3/4 INCH"/>
    <n v="56470"/>
    <x v="48"/>
    <d v="2024-03-14T00:00:00"/>
    <s v="CLOSE"/>
    <n v="1"/>
    <s v="EA"/>
    <n v="1"/>
    <n v="17.5"/>
    <n v="17.5"/>
    <s v=""/>
    <s v=""/>
    <s v=""/>
    <s v=""/>
    <s v="KW1-15620"/>
    <s v="2"/>
    <d v="2024-03-15T00:00:00"/>
    <s v="APPR"/>
    <d v="2024-03-15T00:00:00"/>
    <s v="Reghuraman, Karthik -Vectrus -GSD -No Export"/>
    <x v="7"/>
    <d v="2024-04-05T00:00:00"/>
    <x v="0"/>
    <d v="2024-03-18T00:00:00"/>
    <s v="1.00"/>
    <m/>
    <x v="1"/>
    <x v="1"/>
    <x v="5"/>
    <x v="1"/>
    <x v="1"/>
  </r>
  <r>
    <n v="91"/>
    <x v="43"/>
    <n v="50"/>
    <x v="78"/>
    <s v="Correct TI deficiencies ECP1 Breakroom"/>
    <n v="9978852"/>
    <s v="4130-60-V00-0137"/>
    <s v="MOUNTING BASE, AIR-CONDITIONER, POLYPROPYLENE, IVORY, 17 X 3 X 5.12 INCHES"/>
    <n v="56471"/>
    <x v="48"/>
    <d v="2024-03-14T00:00:00"/>
    <s v="CLOSE"/>
    <n v="1"/>
    <s v="PG"/>
    <n v="1"/>
    <n v="68"/>
    <n v="68"/>
    <s v="22437"/>
    <s v="CLOSE"/>
    <d v="2024-03-15T00:00:00"/>
    <s v=""/>
    <s v="KW1-15644"/>
    <s v="1"/>
    <d v="2024-03-15T00:00:00"/>
    <s v="APPR"/>
    <d v="2024-03-15T00:00:00"/>
    <s v="Santhumayor, Santhosh - Vectrus - No Export"/>
    <x v="4"/>
    <d v="2024-03-29T00:00:00"/>
    <x v="0"/>
    <d v="2024-03-18T00:00:00"/>
    <s v="1.00"/>
    <m/>
    <x v="1"/>
    <x v="1"/>
    <x v="5"/>
    <x v="1"/>
    <x v="1"/>
  </r>
  <r>
    <n v="91"/>
    <x v="43"/>
    <n v="50"/>
    <x v="78"/>
    <s v="Correct TI deficiencies ECP1 Breakroom"/>
    <n v="9978852"/>
    <s v="8030-60-V00-0053"/>
    <s v="FOAM, CONSTRUCTION, CREAM, 700ML"/>
    <n v="56472"/>
    <x v="48"/>
    <d v="2024-03-14T00:00:00"/>
    <s v="CLOSE"/>
    <n v="1"/>
    <s v="EA"/>
    <n v="1"/>
    <n v="19.5"/>
    <n v="19.5"/>
    <s v=""/>
    <s v=""/>
    <s v=""/>
    <s v=""/>
    <s v="KW1-15621"/>
    <s v="10"/>
    <d v="2024-03-15T00:00:00"/>
    <s v="APPR"/>
    <d v="2024-03-15T00:00:00"/>
    <s v="Reghuraman, Karthik -Vectrus -GSD -No Export"/>
    <x v="0"/>
    <d v="2024-03-22T00:00:00"/>
    <x v="0"/>
    <d v="2024-03-18T00:00:00"/>
    <s v="1.00"/>
    <m/>
    <x v="1"/>
    <x v="1"/>
    <x v="5"/>
    <x v="1"/>
    <x v="1"/>
  </r>
  <r>
    <n v="91"/>
    <x v="43"/>
    <n v="50"/>
    <x v="78"/>
    <s v="Correct TI deficiencies ECP1 Breakroom"/>
    <n v="9978852"/>
    <s v="6350-60-V00-0102"/>
    <s v="ALARM, SMOKE, AUTOMATIC, PLASTIC"/>
    <n v="56469"/>
    <x v="48"/>
    <d v="2024-03-14T00:00:00"/>
    <s v="CLOSE"/>
    <n v="1"/>
    <s v="EA"/>
    <n v="1"/>
    <n v="28.71"/>
    <n v="28.71"/>
    <s v="22427"/>
    <s v="CLOSE"/>
    <d v="2024-03-20T00:00:00"/>
    <d v="2024-03-15T00:00:00"/>
    <s v="KW1-15745"/>
    <s v="4"/>
    <d v="2024-03-20T00:00:00"/>
    <s v="APPR"/>
    <d v="2024-03-20T00:00:00"/>
    <s v="Reghuraman, Karthik -Vectrus -GSD -No Export"/>
    <x v="12"/>
    <d v="2024-03-27T00:00:00"/>
    <x v="1"/>
    <s v=""/>
    <s v=""/>
    <m/>
    <x v="1"/>
    <x v="1"/>
    <x v="5"/>
    <x v="1"/>
    <x v="1"/>
  </r>
  <r>
    <n v="92"/>
    <x v="44"/>
    <n v="40"/>
    <x v="65"/>
    <s v="Install Overhead Lights B9501AB "/>
    <n v="9360741"/>
    <s v="6210-60-V00-0095"/>
    <s v="FIXTURE, LIGHTING, w/ EMERGENCY BATTERY, LED, RETROFIT, PURE WHITE, 200-240V, 40W"/>
    <n v="56500"/>
    <x v="48"/>
    <d v="2024-03-14T00:00:00"/>
    <s v="CLOSE"/>
    <n v="2"/>
    <s v="EA"/>
    <n v="3"/>
    <n v="260.02"/>
    <n v="780.06"/>
    <s v="22435"/>
    <s v="CLOSE"/>
    <d v="2024-03-15T00:00:00"/>
    <s v=""/>
    <s v="KW1-15640"/>
    <s v="3"/>
    <d v="2024-03-15T00:00:00"/>
    <s v="APPR"/>
    <d v="2024-03-15T00:00:00"/>
    <s v="Santhumayor, Santhosh - Vectrus - No Export"/>
    <x v="0"/>
    <d v="2024-03-29T00:00:00"/>
    <x v="0"/>
    <d v="2024-03-18T00:00:00"/>
    <s v="3.00"/>
    <s v="Additional  material request"/>
    <x v="1"/>
    <x v="1"/>
    <x v="5"/>
    <x v="1"/>
    <x v="1"/>
  </r>
  <r>
    <n v="92"/>
    <x v="44"/>
    <n v="40"/>
    <x v="65"/>
    <s v="Install Overhead Lights B9501AB "/>
    <n v="9360741"/>
    <s v="5306-60-V00-0117"/>
    <s v="BOLT, TOGGLE, ROUND HEAD, BRASS, 3/16 X 2-1/2 INCHES"/>
    <n v="56501"/>
    <x v="48"/>
    <d v="2024-03-14T00:00:00"/>
    <s v="APPR"/>
    <n v="1"/>
    <s v="EA"/>
    <n v="30"/>
    <n v="1.49"/>
    <n v="44.7"/>
    <s v="22429"/>
    <s v="SENT"/>
    <d v="2024-03-15T00:00:00"/>
    <d v="2024-03-18T00:00:00"/>
    <s v=""/>
    <s v=""/>
    <s v=""/>
    <s v=""/>
    <s v=""/>
    <s v=""/>
    <x v="2"/>
    <s v=""/>
    <x v="1"/>
    <s v=""/>
    <s v=""/>
    <m/>
    <x v="1"/>
    <x v="1"/>
    <x v="5"/>
    <x v="1"/>
    <x v="1"/>
  </r>
  <r>
    <n v="92"/>
    <x v="44"/>
    <n v="40"/>
    <x v="65"/>
    <s v="Install Overhead Lights B9501AB "/>
    <n v="9360741"/>
    <s v="5975-60-V00-0475"/>
    <s v="JUNCTION BOX, IRON, 4 X 4 INCHES"/>
    <n v="56500"/>
    <x v="48"/>
    <d v="2024-03-14T00:00:00"/>
    <s v="CLOSE"/>
    <n v="1"/>
    <s v="EA"/>
    <n v="10"/>
    <n v="27"/>
    <n v="270"/>
    <s v="22435"/>
    <s v="CLOSE"/>
    <d v="2024-03-15T00:00:00"/>
    <s v=""/>
    <s v="KW1-15640"/>
    <s v="2"/>
    <d v="2024-03-15T00:00:00"/>
    <s v="APPR"/>
    <d v="2024-03-15T00:00:00"/>
    <s v="Santhumayor, Santhosh - Vectrus - No Export"/>
    <x v="0"/>
    <d v="2024-03-29T00:00:00"/>
    <x v="0"/>
    <d v="2024-03-18T00:00:00"/>
    <s v="10.00"/>
    <m/>
    <x v="1"/>
    <x v="1"/>
    <x v="5"/>
    <x v="1"/>
    <x v="1"/>
  </r>
  <r>
    <n v="93"/>
    <x v="45"/>
    <n v="30"/>
    <x v="79"/>
    <s v="Relocate Retention Pond RP6002"/>
    <n v="10050442"/>
    <s v="5610-60-V00-0027"/>
    <s v="RIP-RAP, EROSION PREVENTION, 5-9 INCHES"/>
    <n v="56694"/>
    <x v="52"/>
    <d v="2024-03-14T00:00:00"/>
    <s v="CLOSE"/>
    <n v="1"/>
    <s v="CZ"/>
    <n v="40"/>
    <n v="156.75"/>
    <n v="6270"/>
    <s v="22426"/>
    <s v="CLOSE"/>
    <d v="2024-03-20T00:00:00"/>
    <d v="2024-03-18T00:00:00"/>
    <s v="KW1-15742"/>
    <s v="2"/>
    <d v="2024-03-22T00:00:00"/>
    <s v="APPR"/>
    <d v="2024-03-22T00:00:00"/>
    <s v="Reghuraman, Karthik -Vectrus -GSD -No Export"/>
    <x v="6"/>
    <d v="2024-03-31T00:00:00"/>
    <x v="1"/>
    <s v=""/>
    <s v=""/>
    <m/>
    <x v="1"/>
    <x v="1"/>
    <x v="5"/>
    <x v="1"/>
    <x v="1"/>
  </r>
  <r>
    <n v="93"/>
    <x v="45"/>
    <n v="30"/>
    <x v="79"/>
    <s v="Relocate Retention Pond RP6002"/>
    <n v="10050442"/>
    <s v="5610-60-V00-0010"/>
    <s v="GATCH AND GRAVEL, MIXED, CUBIC METER"/>
    <n v="56691"/>
    <x v="52"/>
    <d v="2024-03-14T00:00:00"/>
    <s v="CLOSE"/>
    <n v="1"/>
    <s v="CZ"/>
    <n v="85"/>
    <n v="57.75"/>
    <n v="4908.75"/>
    <s v="22426"/>
    <s v="CLOSE"/>
    <d v="2024-03-20T00:00:00"/>
    <d v="2024-03-18T00:00:00"/>
    <s v="KW1-15742"/>
    <s v="1"/>
    <d v="2024-03-22T00:00:00"/>
    <s v="APPR"/>
    <d v="2024-03-22T00:00:00"/>
    <s v="Reghuraman, Karthik -Vectrus -GSD -No Export"/>
    <x v="6"/>
    <d v="2024-03-31T00:00:00"/>
    <x v="1"/>
    <s v=""/>
    <s v=""/>
    <m/>
    <x v="1"/>
    <x v="1"/>
    <x v="5"/>
    <x v="1"/>
    <x v="1"/>
  </r>
  <r>
    <n v="93"/>
    <x v="45"/>
    <n v="30"/>
    <x v="79"/>
    <s v="Relocate Retention Pond RP6002"/>
    <n v="10050442"/>
    <s v="5610-60-V00-0009"/>
    <s v="GRAVEL (CUSTOMIZED)"/>
    <n v="56717"/>
    <x v="52"/>
    <d v="2024-03-14T00:00:00"/>
    <s v="CLOSE"/>
    <n v="1"/>
    <s v="CZ"/>
    <n v="75"/>
    <n v="94.39"/>
    <n v="7079.25"/>
    <s v="22439"/>
    <s v="CLOSE"/>
    <d v="2024-03-17T00:00:00"/>
    <d v="2024-03-16T00:00:00"/>
    <s v="KW1-15683"/>
    <s v="1"/>
    <d v="2024-03-17T00:00:00"/>
    <s v="APPR"/>
    <d v="2024-03-17T00:00:00"/>
    <s v="Santhumayor, Santhosh - Vectrus - No Export"/>
    <x v="8"/>
    <d v="2024-03-31T00:00:00"/>
    <x v="0"/>
    <d v="2024-03-19T00:00:00"/>
    <s v="75.00"/>
    <m/>
    <x v="1"/>
    <x v="1"/>
    <x v="5"/>
    <x v="1"/>
    <x v="1"/>
  </r>
  <r>
    <n v="93"/>
    <x v="45"/>
    <n v="30"/>
    <x v="79"/>
    <s v="Relocate Retention Pond RP6002"/>
    <n v="10050442"/>
    <s v="8305-60-V00-0014"/>
    <s v="GEOTEXTILE, NONWOVEN, NEEDLEPUNCHED, POLYPROPYLENE, 12.5 X 360 FEET"/>
    <n v="56692"/>
    <x v="52"/>
    <d v="2024-03-14T00:00:00"/>
    <s v="CLOSE"/>
    <n v="1"/>
    <s v="RO"/>
    <n v="3"/>
    <n v="1369.5"/>
    <n v="4108.5"/>
    <s v="22443"/>
    <s v="CLOSE"/>
    <d v="2024-03-18T00:00:00"/>
    <d v="2024-03-17T00:00:00"/>
    <s v="KW1-15700"/>
    <s v="1"/>
    <d v="2024-03-18T00:00:00"/>
    <s v="APPR"/>
    <d v="2024-03-18T00:00:00"/>
    <s v="Santhumayor, Santhosh - Vectrus - No Export"/>
    <x v="1"/>
    <d v="2024-04-30T00:00:00"/>
    <x v="0"/>
    <d v="2024-03-21T00:00:00"/>
    <s v="3.00"/>
    <m/>
    <x v="1"/>
    <x v="1"/>
    <x v="5"/>
    <x v="1"/>
    <x v="1"/>
  </r>
  <r>
    <n v="93"/>
    <x v="45"/>
    <n v="30"/>
    <x v="79"/>
    <s v="Relocate Retention Pond RP6002"/>
    <n v="10050442"/>
    <s v="9510-60-V00-0023"/>
    <s v="BAR, METAL, ANCHORING, U-PIN, STEEL, 150 X 50 X 6 MILLIMETERS"/>
    <n v="56696"/>
    <x v="52"/>
    <d v="2024-03-14T00:00:00"/>
    <s v="APPR"/>
    <n v="1"/>
    <s v="PG"/>
    <n v="10"/>
    <n v="32.78"/>
    <n v="327.8"/>
    <s v="22429"/>
    <s v="SENT"/>
    <d v="2024-03-15T00:00:00"/>
    <d v="2024-03-18T00:00:00"/>
    <s v=""/>
    <s v=""/>
    <s v=""/>
    <s v=""/>
    <s v=""/>
    <s v=""/>
    <x v="2"/>
    <s v=""/>
    <x v="1"/>
    <s v=""/>
    <s v=""/>
    <m/>
    <x v="1"/>
    <x v="1"/>
    <x v="5"/>
    <x v="1"/>
    <x v="1"/>
  </r>
  <r>
    <n v="93"/>
    <x v="45"/>
    <n v="30"/>
    <x v="79"/>
    <s v="Relocate Retention Pond RP6002"/>
    <n v="10050442"/>
    <s v="9905-01-282-2285"/>
    <s v="TAPE, FLAGGING, CAUTION DO NOT ENTER, POLYETHYLENE, BLACK ON YELLOW, 3 INCHES X 200 FEET"/>
    <n v="56695"/>
    <x v="52"/>
    <d v="2024-03-14T00:00:00"/>
    <s v="CLOSE"/>
    <n v="1"/>
    <s v="RO"/>
    <n v="4"/>
    <n v="90.1"/>
    <n v="360.4"/>
    <s v="22437"/>
    <s v="CLOSE"/>
    <d v="2024-03-15T00:00:00"/>
    <s v=""/>
    <s v="KW1-15644"/>
    <s v="3"/>
    <d v="2024-03-15T00:00:00"/>
    <s v="APPR"/>
    <d v="2024-03-15T00:00:00"/>
    <s v="Santhumayor, Santhosh - Vectrus - No Export"/>
    <x v="4"/>
    <d v="2024-03-29T00:00:00"/>
    <x v="0"/>
    <d v="2024-03-18T00:00:00"/>
    <s v="4.00"/>
    <m/>
    <x v="1"/>
    <x v="1"/>
    <x v="5"/>
    <x v="1"/>
    <x v="1"/>
  </r>
  <r>
    <n v="94"/>
    <x v="46"/>
    <n v="30"/>
    <x v="80"/>
    <s v="To Install Electrical Outlets In Zone 5 BA4-10."/>
    <n v="10051140"/>
    <s v="5935-60-V00-0101"/>
    <s v="SOCKET, SWITCH, METAL CLAD, 2 GANG, GRAY, 13A, 142 X 79 X 42 MM"/>
    <n v="56729"/>
    <x v="51"/>
    <d v="2024-03-14T00:00:00"/>
    <s v="CLOSE"/>
    <n v="10"/>
    <s v="EA"/>
    <n v="12"/>
    <n v="11.7"/>
    <n v="140.4"/>
    <s v=""/>
    <s v=""/>
    <s v=""/>
    <s v=""/>
    <s v="KW1-15621"/>
    <s v="34"/>
    <d v="2024-03-15T00:00:00"/>
    <s v="APPR"/>
    <d v="2024-03-15T00:00:00"/>
    <s v="Reghuraman, Karthik -Vectrus -GSD -No Export"/>
    <x v="0"/>
    <d v="2024-03-22T00:00:00"/>
    <x v="0"/>
    <d v="2024-03-18T00:00:00"/>
    <s v="12.00"/>
    <m/>
    <x v="1"/>
    <x v="1"/>
    <x v="5"/>
    <x v="1"/>
    <x v="1"/>
  </r>
  <r>
    <n v="94"/>
    <x v="46"/>
    <n v="30"/>
    <x v="80"/>
    <s v="To Install Electrical Outlets In Zone 5 BA4-10."/>
    <n v="10051140"/>
    <s v="5935-60-V00-0156"/>
    <s v="CONNECTOR, WIRE, RED, 18-6 AWG"/>
    <n v="56729"/>
    <x v="51"/>
    <d v="2024-03-14T00:00:00"/>
    <s v="CLOSE"/>
    <n v="9"/>
    <s v="PG"/>
    <n v="1"/>
    <n v="35.700000000000003"/>
    <n v="35.700000000000003"/>
    <s v=""/>
    <s v=""/>
    <s v=""/>
    <s v=""/>
    <s v="KW1-15621"/>
    <s v="33"/>
    <d v="2024-03-15T00:00:00"/>
    <s v="APPR"/>
    <d v="2024-03-15T00:00:00"/>
    <s v="Reghuraman, Karthik -Vectrus -GSD -No Export"/>
    <x v="0"/>
    <d v="2024-03-30T00:00:00"/>
    <x v="1"/>
    <s v=""/>
    <s v=""/>
    <m/>
    <x v="1"/>
    <x v="1"/>
    <x v="5"/>
    <x v="1"/>
    <x v="1"/>
  </r>
  <r>
    <n v="94"/>
    <x v="46"/>
    <n v="30"/>
    <x v="80"/>
    <s v="To Install Electrical Outlets In Zone 5 BA4-10."/>
    <n v="10051140"/>
    <s v="5970-60-V00-0032"/>
    <s v="TAPE, INSULATION, ELECTRICAL, YELLOW-GREEN, 19 MM X 20 METER"/>
    <n v="56729"/>
    <x v="51"/>
    <d v="2024-03-14T00:00:00"/>
    <s v="CLOSE"/>
    <n v="8"/>
    <s v="RO"/>
    <n v="1"/>
    <n v="16.829999999999998"/>
    <n v="16.829999999999998"/>
    <s v=""/>
    <s v=""/>
    <s v=""/>
    <s v=""/>
    <s v="KW1-15621"/>
    <s v="32"/>
    <d v="2024-03-15T00:00:00"/>
    <s v="APPR"/>
    <d v="2024-03-15T00:00:00"/>
    <s v="Reghuraman, Karthik -Vectrus -GSD -No Export"/>
    <x v="0"/>
    <d v="2024-03-22T00:00:00"/>
    <x v="0"/>
    <d v="2024-03-18T00:00:00"/>
    <s v="1.00"/>
    <m/>
    <x v="1"/>
    <x v="1"/>
    <x v="5"/>
    <x v="1"/>
    <x v="1"/>
  </r>
  <r>
    <n v="94"/>
    <x v="46"/>
    <n v="30"/>
    <x v="80"/>
    <s v="To Install Electrical Outlets In Zone 5 BA4-10."/>
    <n v="10051140"/>
    <s v="5975-60-V00-0254"/>
    <s v="COVER, JUNCTION BOX, BLANKING PLATE, STEEL, 1 GANG, GRAY, 79 X 79 X 42 MM"/>
    <n v="56729"/>
    <x v="51"/>
    <d v="2024-03-14T00:00:00"/>
    <s v="CLOSE"/>
    <n v="7"/>
    <s v="EA"/>
    <n v="20"/>
    <n v="8.6"/>
    <n v="172"/>
    <s v=""/>
    <s v=""/>
    <s v=""/>
    <s v=""/>
    <s v="KW1-15621"/>
    <s v="31"/>
    <d v="2024-03-15T00:00:00"/>
    <s v="APPR"/>
    <d v="2024-03-15T00:00:00"/>
    <s v="Reghuraman, Karthik -Vectrus -GSD -No Export"/>
    <x v="0"/>
    <d v="2024-03-22T00:00:00"/>
    <x v="0"/>
    <d v="2024-03-18T00:00:00"/>
    <s v="20.00"/>
    <m/>
    <x v="1"/>
    <x v="1"/>
    <x v="5"/>
    <x v="1"/>
    <x v="1"/>
  </r>
  <r>
    <n v="94"/>
    <x v="46"/>
    <n v="30"/>
    <x v="80"/>
    <s v="To Install Electrical Outlets In Zone 5 BA4-10."/>
    <n v="10051140"/>
    <s v="6145-60-V00-0163"/>
    <s v="CABLE, POWER, ELECTRICAL, WHITE, 3 CORE, 4 MM²"/>
    <n v="56729"/>
    <x v="51"/>
    <d v="2024-03-14T00:00:00"/>
    <s v="CLOSE"/>
    <n v="6"/>
    <s v="RO"/>
    <n v="4"/>
    <n v="248.88"/>
    <n v="995.52"/>
    <s v=""/>
    <s v=""/>
    <s v=""/>
    <s v=""/>
    <s v="KW1-15621"/>
    <s v="30"/>
    <d v="2024-03-15T00:00:00"/>
    <s v="APPR"/>
    <d v="2024-03-15T00:00:00"/>
    <s v="Reghuraman, Karthik -Vectrus -GSD -No Export"/>
    <x v="0"/>
    <d v="2024-03-22T00:00:00"/>
    <x v="0"/>
    <d v="2024-03-18T00:00:00"/>
    <s v="4.00"/>
    <m/>
    <x v="1"/>
    <x v="1"/>
    <x v="5"/>
    <x v="1"/>
    <x v="1"/>
  </r>
  <r>
    <n v="94"/>
    <x v="46"/>
    <n v="30"/>
    <x v="80"/>
    <s v="To Install Electrical Outlets In Zone 5 BA4-10."/>
    <n v="10051140"/>
    <s v="5975-60-V00-0504"/>
    <s v="UNION, ELECTRICAL CONDUIT, NYLON POLYAMIDE, LONG THREAD, 5-10 MM"/>
    <n v="56729"/>
    <x v="51"/>
    <d v="2024-03-14T00:00:00"/>
    <s v="CLOSE"/>
    <n v="5"/>
    <s v="EA"/>
    <n v="30"/>
    <n v="3.3"/>
    <n v="99"/>
    <s v=""/>
    <s v=""/>
    <s v=""/>
    <s v=""/>
    <s v="KW1-15621"/>
    <s v="29"/>
    <d v="2024-03-15T00:00:00"/>
    <s v="APPR"/>
    <d v="2024-03-15T00:00:00"/>
    <s v="Reghuraman, Karthik -Vectrus -GSD -No Export"/>
    <x v="0"/>
    <d v="2024-03-22T00:00:00"/>
    <x v="0"/>
    <d v="2024-03-18T00:00:00"/>
    <s v="30.00"/>
    <m/>
    <x v="1"/>
    <x v="1"/>
    <x v="5"/>
    <x v="1"/>
    <x v="1"/>
  </r>
  <r>
    <n v="94"/>
    <x v="46"/>
    <n v="30"/>
    <x v="80"/>
    <s v="To Install Electrical Outlets In Zone 5 BA4-10."/>
    <n v="10051140"/>
    <s v="5935-60-V00-0154"/>
    <s v="BOX CONNECTOR, ELECTRICAL, CONCRETE-TIGHT CONDUIT, STEEL, 3/4 INCH"/>
    <n v="56726"/>
    <x v="51"/>
    <d v="2024-03-14T00:00:00"/>
    <s v="CLOSE"/>
    <n v="2"/>
    <s v="PG"/>
    <n v="2"/>
    <n v="100.49"/>
    <n v="200.98"/>
    <s v="22435"/>
    <s v="CLOSE"/>
    <d v="2024-03-15T00:00:00"/>
    <s v=""/>
    <s v="KW1-15640"/>
    <s v="14"/>
    <d v="2024-03-15T00:00:00"/>
    <s v="APPR"/>
    <d v="2024-03-15T00:00:00"/>
    <s v="Santhumayor, Santhosh - Vectrus - No Export"/>
    <x v="0"/>
    <d v="2024-03-29T00:00:00"/>
    <x v="0"/>
    <d v="2024-03-18T00:00:00"/>
    <s v="2.00"/>
    <m/>
    <x v="1"/>
    <x v="1"/>
    <x v="5"/>
    <x v="1"/>
    <x v="1"/>
  </r>
  <r>
    <n v="94"/>
    <x v="46"/>
    <n v="30"/>
    <x v="80"/>
    <s v="To Install Electrical Outlets In Zone 5 BA4-10."/>
    <n v="10051140"/>
    <s v="5935-60-V00-0169"/>
    <s v="CONNECTOR, WIRE, ORANGE, 18-14 AWG"/>
    <n v="56729"/>
    <x v="51"/>
    <d v="2024-03-14T00:00:00"/>
    <s v="CLOSE"/>
    <n v="4"/>
    <s v="PG"/>
    <n v="1"/>
    <n v="28.1"/>
    <n v="28.1"/>
    <s v=""/>
    <s v=""/>
    <s v=""/>
    <s v=""/>
    <s v="KW1-15621"/>
    <s v="28"/>
    <d v="2024-03-15T00:00:00"/>
    <s v="APPR"/>
    <d v="2024-03-15T00:00:00"/>
    <s v="Reghuraman, Karthik -Vectrus -GSD -No Export"/>
    <x v="0"/>
    <d v="2024-03-22T00:00:00"/>
    <x v="0"/>
    <d v="2024-03-18T00:00:00"/>
    <s v="1.00"/>
    <m/>
    <x v="1"/>
    <x v="1"/>
    <x v="5"/>
    <x v="1"/>
    <x v="1"/>
  </r>
  <r>
    <n v="94"/>
    <x v="46"/>
    <n v="30"/>
    <x v="80"/>
    <s v="To Install Electrical Outlets In Zone 5 BA4-10."/>
    <n v="10051140"/>
    <s v="5305-60-V00-0148"/>
    <s v="SCREW, PHILLIPS, BUGLE HEAD, STEEL, #8 X 2 INCHES"/>
    <n v="56728"/>
    <x v="51"/>
    <d v="2024-03-14T00:00:00"/>
    <s v="CLOSE"/>
    <n v="2"/>
    <s v="BX"/>
    <n v="1"/>
    <n v="31.4"/>
    <n v="31.4"/>
    <s v=""/>
    <s v=""/>
    <s v=""/>
    <s v=""/>
    <s v="KW1-15623"/>
    <s v="3"/>
    <d v="2024-03-15T00:00:00"/>
    <s v="APPR"/>
    <d v="2024-03-15T00:00:00"/>
    <s v="Reghuraman, Karthik -Vectrus -GSD -No Export"/>
    <x v="4"/>
    <d v="2024-03-22T00:00:00"/>
    <x v="0"/>
    <d v="2024-03-18T00:00:00"/>
    <s v="1.00"/>
    <m/>
    <x v="1"/>
    <x v="1"/>
    <x v="5"/>
    <x v="1"/>
    <x v="1"/>
  </r>
  <r>
    <n v="94"/>
    <x v="46"/>
    <n v="30"/>
    <x v="80"/>
    <s v="To Install Electrical Outlets In Zone 5 BA4-10."/>
    <n v="10051140"/>
    <s v="5975-60-V00-0529"/>
    <s v="CONDUIT, FLEXIBLE, CORRUGATED, GALVANIZED, 3/4 INCH"/>
    <n v="56729"/>
    <x v="51"/>
    <d v="2024-03-14T00:00:00"/>
    <s v="CLOSE"/>
    <n v="3"/>
    <s v="RO"/>
    <n v="1"/>
    <n v="92"/>
    <n v="92"/>
    <s v=""/>
    <s v=""/>
    <s v=""/>
    <s v=""/>
    <s v="KW1-15621"/>
    <s v="27"/>
    <d v="2024-03-15T00:00:00"/>
    <s v="APPR"/>
    <d v="2024-03-15T00:00:00"/>
    <s v="Reghuraman, Karthik -Vectrus -GSD -No Export"/>
    <x v="0"/>
    <d v="2024-03-22T00:00:00"/>
    <x v="0"/>
    <d v="2024-03-18T00:00:00"/>
    <s v="1.00"/>
    <m/>
    <x v="1"/>
    <x v="1"/>
    <x v="5"/>
    <x v="1"/>
    <x v="1"/>
  </r>
  <r>
    <n v="94"/>
    <x v="46"/>
    <n v="30"/>
    <x v="80"/>
    <s v="To Install Electrical Outlets In Zone 5 BA4-10."/>
    <n v="10051140"/>
    <s v="5305-60-V00-0205"/>
    <s v="SCREW, PHILLIPS, FLAT HEAD, STEEL, #8 X 1 INCH"/>
    <n v="56728"/>
    <x v="51"/>
    <d v="2024-03-14T00:00:00"/>
    <s v="CLOSE"/>
    <n v="1"/>
    <s v="BX"/>
    <n v="1"/>
    <n v="28.4"/>
    <n v="28.4"/>
    <s v=""/>
    <s v=""/>
    <s v=""/>
    <s v=""/>
    <s v="KW1-15623"/>
    <s v="2"/>
    <d v="2024-03-15T00:00:00"/>
    <s v="APPR"/>
    <d v="2024-03-15T00:00:00"/>
    <s v="Reghuraman, Karthik -Vectrus -GSD -No Export"/>
    <x v="4"/>
    <d v="2024-03-22T00:00:00"/>
    <x v="0"/>
    <d v="2024-03-18T00:00:00"/>
    <s v="1.00"/>
    <m/>
    <x v="1"/>
    <x v="1"/>
    <x v="5"/>
    <x v="1"/>
    <x v="1"/>
  </r>
  <r>
    <n v="94"/>
    <x v="46"/>
    <n v="30"/>
    <x v="80"/>
    <s v="To Install Electrical Outlets In Zone 5 BA4-10."/>
    <n v="10051140"/>
    <s v="5970-60-V00-0040"/>
    <s v="TAPE, INSULATION, RED, 3/4 INCH X 25 METER"/>
    <n v="56729"/>
    <x v="51"/>
    <d v="2024-03-14T00:00:00"/>
    <s v="CLOSE"/>
    <n v="2"/>
    <s v="RO"/>
    <n v="1"/>
    <n v="23.8"/>
    <n v="23.8"/>
    <s v=""/>
    <s v=""/>
    <s v=""/>
    <s v=""/>
    <s v="KW1-15621"/>
    <s v="26"/>
    <d v="2024-03-15T00:00:00"/>
    <s v="APPR"/>
    <d v="2024-03-15T00:00:00"/>
    <s v="Reghuraman, Karthik -Vectrus -GSD -No Export"/>
    <x v="0"/>
    <d v="2024-03-22T00:00:00"/>
    <x v="0"/>
    <d v="2024-03-18T00:00:00"/>
    <s v="1.00"/>
    <m/>
    <x v="1"/>
    <x v="1"/>
    <x v="5"/>
    <x v="1"/>
    <x v="1"/>
  </r>
  <r>
    <n v="94"/>
    <x v="46"/>
    <n v="30"/>
    <x v="80"/>
    <s v="To Install Electrical Outlets In Zone 5 BA4-10."/>
    <n v="10051140"/>
    <s v="5975-00-178-1217"/>
    <s v="CONDUIT, METAL, RIGID, STEEL, 3/4 INCH X 10 FEET"/>
    <n v="56727"/>
    <x v="51"/>
    <d v="2024-03-14T00:00:00"/>
    <s v="CLOSE"/>
    <n v="1"/>
    <s v="LG"/>
    <n v="50"/>
    <n v="14.9"/>
    <n v="745"/>
    <s v="22435"/>
    <s v="CLOSE"/>
    <d v="2024-03-15T00:00:00"/>
    <s v=""/>
    <s v="KW1-15640"/>
    <s v="13"/>
    <d v="2024-03-15T00:00:00"/>
    <s v="APPR"/>
    <d v="2024-03-15T00:00:00"/>
    <s v="Santhumayor, Santhosh - Vectrus - No Export"/>
    <x v="0"/>
    <d v="2024-03-29T00:00:00"/>
    <x v="0"/>
    <d v="2024-03-18T00:00:00"/>
    <s v="50.00"/>
    <m/>
    <x v="1"/>
    <x v="1"/>
    <x v="5"/>
    <x v="1"/>
    <x v="1"/>
  </r>
  <r>
    <n v="94"/>
    <x v="46"/>
    <n v="30"/>
    <x v="80"/>
    <s v="To Install Electrical Outlets In Zone 5 BA4-10."/>
    <n v="10051140"/>
    <s v="5975-60-V00-0379"/>
    <s v="CLAMP, ELECTRICAL, CONDUIT, 2 HOLE, GALVANIZED STEEL, 3/4 INCH"/>
    <n v="56729"/>
    <x v="51"/>
    <d v="2024-03-14T00:00:00"/>
    <s v="CLOSE"/>
    <n v="1"/>
    <s v="EA"/>
    <n v="30"/>
    <n v="2.5"/>
    <n v="75"/>
    <s v=""/>
    <s v=""/>
    <s v=""/>
    <s v=""/>
    <s v="KW1-15621"/>
    <s v="25"/>
    <d v="2024-03-15T00:00:00"/>
    <s v="APPR"/>
    <d v="2024-03-15T00:00:00"/>
    <s v="Reghuraman, Karthik -Vectrus -GSD -No Export"/>
    <x v="0"/>
    <d v="2024-03-22T00:00:00"/>
    <x v="0"/>
    <d v="2024-03-18T00:00:00"/>
    <s v="30.00"/>
    <m/>
    <x v="1"/>
    <x v="1"/>
    <x v="5"/>
    <x v="1"/>
    <x v="1"/>
  </r>
  <r>
    <n v="94"/>
    <x v="46"/>
    <n v="30"/>
    <x v="80"/>
    <s v="To Install Electrical Outlets In Zone 5 BA4-10."/>
    <n v="10051140"/>
    <s v="5975-60-V00-0017"/>
    <s v="COUPLING, ELECTRICAL CONDUIT, ZINC PLATED STEEL, 3/4 INCH"/>
    <n v="56726"/>
    <x v="51"/>
    <d v="2024-03-14T00:00:00"/>
    <s v="CLOSE"/>
    <n v="1"/>
    <s v="PG"/>
    <n v="2"/>
    <n v="89.03"/>
    <n v="178.06"/>
    <s v="22440"/>
    <s v="SENT"/>
    <d v="2024-03-22T00:00:00"/>
    <d v="2024-03-17T00:00:00"/>
    <s v="KW1-15696"/>
    <s v="7"/>
    <d v="2024-03-21T00:00:00"/>
    <s v="APPR"/>
    <d v="2024-03-21T00:00:00"/>
    <s v="Santhumayor, Santhosh - Vectrus - No Export"/>
    <x v="15"/>
    <d v="2024-03-31T00:00:00"/>
    <x v="1"/>
    <s v=""/>
    <s v=""/>
    <m/>
    <x v="1"/>
    <x v="1"/>
    <x v="5"/>
    <x v="1"/>
    <x v="1"/>
  </r>
  <r>
    <n v="95"/>
    <x v="47"/>
    <n v="30"/>
    <x v="81"/>
    <s v="Install Exterior Lighting Z2 B201"/>
    <n v="10071568"/>
    <s v="6210-60-V00-0099"/>
    <s v="FIXTURE, LIGHTING, LED, FLOOD, 5000K, 50/60HZ, 90W"/>
    <n v="56859"/>
    <x v="46"/>
    <d v="2024-03-14T00:00:00"/>
    <s v="CLOSE"/>
    <n v="10"/>
    <s v="EACH"/>
    <n v="4"/>
    <n v="656.37"/>
    <n v="2625.48"/>
    <s v=""/>
    <s v=""/>
    <s v=""/>
    <s v=""/>
    <s v="KW1-15621"/>
    <s v="56"/>
    <d v="2024-03-15T00:00:00"/>
    <s v="APPR"/>
    <d v="2024-03-15T00:00:00"/>
    <s v="Reghuraman, Karthik -Vectrus -GSD -No Export"/>
    <x v="0"/>
    <d v="2024-03-22T00:00:00"/>
    <x v="0"/>
    <d v="2024-03-18T00:00:00"/>
    <s v="4.00"/>
    <m/>
    <x v="1"/>
    <x v="1"/>
    <x v="5"/>
    <x v="1"/>
    <x v="1"/>
  </r>
  <r>
    <n v="95"/>
    <x v="47"/>
    <n v="30"/>
    <x v="81"/>
    <s v="Install Exterior Lighting Z2 B201"/>
    <n v="10071568"/>
    <s v="5975-60-V00-0042"/>
    <s v="BOX CONNECTOR, ELECTRICAL, STRAIGHT, LIQUID TIGHT CONDUIT, NICKEL PLATED BRASS, 1/2 INCH"/>
    <n v="56857"/>
    <x v="46"/>
    <d v="2024-03-14T00:00:00"/>
    <s v="CLOSE"/>
    <n v="1"/>
    <s v="EA"/>
    <n v="20"/>
    <n v="23.7"/>
    <n v="474"/>
    <s v="22435"/>
    <s v="CLOSE"/>
    <d v="2024-03-15T00:00:00"/>
    <s v=""/>
    <s v="KW1-15640"/>
    <s v="19"/>
    <d v="2024-03-15T00:00:00"/>
    <s v="APPR"/>
    <d v="2024-03-15T00:00:00"/>
    <s v="Santhumayor, Santhosh - Vectrus - No Export"/>
    <x v="0"/>
    <d v="2024-03-29T00:00:00"/>
    <x v="0"/>
    <d v="2024-03-18T00:00:00"/>
    <s v="20.00"/>
    <m/>
    <x v="1"/>
    <x v="1"/>
    <x v="5"/>
    <x v="1"/>
    <x v="1"/>
  </r>
  <r>
    <n v="95"/>
    <x v="47"/>
    <n v="30"/>
    <x v="81"/>
    <s v="Install Exterior Lighting Z2 B201"/>
    <n v="10071568"/>
    <s v="6145-60-V00-0158"/>
    <s v="WIRE, ELECTRICAL, RED, 1 CORE, 2.5 MM²"/>
    <n v="56859"/>
    <x v="46"/>
    <d v="2024-03-14T00:00:00"/>
    <s v="CLOSE"/>
    <n v="9"/>
    <s v="RL"/>
    <n v="1"/>
    <n v="57"/>
    <n v="57"/>
    <s v=""/>
    <s v=""/>
    <s v=""/>
    <s v=""/>
    <s v="KW1-15621"/>
    <s v="55"/>
    <d v="2024-03-15T00:00:00"/>
    <s v="APPR"/>
    <d v="2024-03-15T00:00:00"/>
    <s v="Reghuraman, Karthik -Vectrus -GSD -No Export"/>
    <x v="0"/>
    <d v="2024-03-22T00:00:00"/>
    <x v="0"/>
    <d v="2024-03-18T00:00:00"/>
    <s v="1.00"/>
    <m/>
    <x v="1"/>
    <x v="1"/>
    <x v="5"/>
    <x v="1"/>
    <x v="1"/>
  </r>
  <r>
    <n v="95"/>
    <x v="47"/>
    <n v="30"/>
    <x v="81"/>
    <s v="Install Exterior Lighting Z2 B201"/>
    <n v="10071568"/>
    <s v="6145-60-V00-0151"/>
    <s v="WIRE, ELECTRICAL, BLACK 1 CORE, 2.5 MM²"/>
    <n v="56859"/>
    <x v="46"/>
    <d v="2024-03-14T00:00:00"/>
    <s v="CLOSE"/>
    <n v="8"/>
    <s v="RL"/>
    <n v="1"/>
    <n v="64.92"/>
    <n v="64.92"/>
    <s v=""/>
    <s v=""/>
    <s v=""/>
    <s v=""/>
    <s v="KW1-15621"/>
    <s v="54"/>
    <d v="2024-03-15T00:00:00"/>
    <s v="APPR"/>
    <d v="2024-03-15T00:00:00"/>
    <s v="Reghuraman, Karthik -Vectrus -GSD -No Export"/>
    <x v="0"/>
    <d v="2024-03-22T00:00:00"/>
    <x v="0"/>
    <d v="2024-03-18T00:00:00"/>
    <s v="1.00"/>
    <m/>
    <x v="1"/>
    <x v="1"/>
    <x v="5"/>
    <x v="1"/>
    <x v="1"/>
  </r>
  <r>
    <n v="95"/>
    <x v="47"/>
    <n v="30"/>
    <x v="81"/>
    <s v="Install Exterior Lighting Z2 B201"/>
    <n v="10071568"/>
    <s v="6145-60-V00-0007"/>
    <s v="WIRE, ELECTRICAL, YELLOW &amp; GREEN, 1 CORE, 2.5 MM²"/>
    <n v="56858"/>
    <x v="46"/>
    <d v="2024-03-14T00:00:00"/>
    <s v="CLOSE"/>
    <n v="4"/>
    <s v="RL"/>
    <n v="1"/>
    <n v="64.5"/>
    <n v="64.5"/>
    <s v="22437"/>
    <s v="CLOSE"/>
    <d v="2024-03-15T00:00:00"/>
    <s v=""/>
    <s v="KW1-15644"/>
    <s v="13"/>
    <d v="2024-03-15T00:00:00"/>
    <s v="APPR"/>
    <d v="2024-03-15T00:00:00"/>
    <s v="Santhumayor, Santhosh - Vectrus - No Export"/>
    <x v="4"/>
    <d v="2024-04-05T00:00:00"/>
    <x v="1"/>
    <s v=""/>
    <s v=""/>
    <m/>
    <x v="1"/>
    <x v="1"/>
    <x v="5"/>
    <x v="1"/>
    <x v="1"/>
  </r>
  <r>
    <n v="95"/>
    <x v="47"/>
    <n v="30"/>
    <x v="81"/>
    <s v="Install Exterior Lighting Z2 B201"/>
    <n v="10071568"/>
    <s v="5975-60-V00-0475"/>
    <s v="JUNCTION BOX, IRON, 4 X 4 INCHES"/>
    <n v="56859"/>
    <x v="46"/>
    <d v="2024-03-14T00:00:00"/>
    <s v="CLOSE"/>
    <n v="7"/>
    <s v="EA"/>
    <n v="6"/>
    <n v="27"/>
    <n v="162"/>
    <s v=""/>
    <s v=""/>
    <s v=""/>
    <s v=""/>
    <s v="KW1-15621"/>
    <s v="53"/>
    <d v="2024-03-15T00:00:00"/>
    <s v="APPR"/>
    <d v="2024-03-15T00:00:00"/>
    <s v="Reghuraman, Karthik -Vectrus -GSD -No Export"/>
    <x v="0"/>
    <d v="2024-03-22T00:00:00"/>
    <x v="0"/>
    <d v="2024-03-18T00:00:00"/>
    <s v="6.00"/>
    <m/>
    <x v="1"/>
    <x v="1"/>
    <x v="5"/>
    <x v="1"/>
    <x v="1"/>
  </r>
  <r>
    <n v="95"/>
    <x v="47"/>
    <n v="30"/>
    <x v="81"/>
    <s v="Install Exterior Lighting Z2 B201"/>
    <n v="10071568"/>
    <s v="5975-60-V00-0529"/>
    <s v="CONDUIT, FLEXIBLE, CORRUGATED, GALVANIZED, 3/4 INCH"/>
    <n v="56859"/>
    <x v="46"/>
    <d v="2024-03-14T00:00:00"/>
    <s v="CLOSE"/>
    <n v="6"/>
    <s v="BX"/>
    <n v="1"/>
    <n v="92"/>
    <n v="92"/>
    <s v=""/>
    <s v=""/>
    <s v=""/>
    <s v=""/>
    <s v="KW1-15621"/>
    <s v="52"/>
    <d v="2024-03-15T00:00:00"/>
    <s v="APPR"/>
    <d v="2024-03-15T00:00:00"/>
    <s v="Reghuraman, Karthik -Vectrus -GSD -No Export"/>
    <x v="0"/>
    <d v="2024-03-22T00:00:00"/>
    <x v="0"/>
    <d v="2024-03-18T00:00:00"/>
    <s v="1.00"/>
    <m/>
    <x v="1"/>
    <x v="1"/>
    <x v="5"/>
    <x v="1"/>
    <x v="1"/>
  </r>
  <r>
    <n v="95"/>
    <x v="47"/>
    <n v="30"/>
    <x v="81"/>
    <s v="Install Exterior Lighting Z2 B201"/>
    <n v="10071568"/>
    <s v="5975-60-V00-0066"/>
    <s v="CONDUIT, METAL, RIGID, GALVANIZED STEEL, 1/2 INCH X 10 FEET"/>
    <n v="56859"/>
    <x v="46"/>
    <d v="2024-03-14T00:00:00"/>
    <s v="CLOSE"/>
    <n v="5"/>
    <s v="EA"/>
    <n v="20"/>
    <n v="265"/>
    <n v="5300"/>
    <s v=""/>
    <s v=""/>
    <s v=""/>
    <s v=""/>
    <s v="KW1-15621"/>
    <s v="51"/>
    <d v="2024-03-15T00:00:00"/>
    <s v="APPR"/>
    <d v="2024-03-15T00:00:00"/>
    <s v="Reghuraman, Karthik -Vectrus -GSD -No Export"/>
    <x v="0"/>
    <d v="2024-04-15T00:00:00"/>
    <x v="1"/>
    <s v=""/>
    <s v=""/>
    <m/>
    <x v="1"/>
    <x v="1"/>
    <x v="5"/>
    <x v="1"/>
    <x v="1"/>
  </r>
  <r>
    <n v="95"/>
    <x v="47"/>
    <n v="30"/>
    <x v="81"/>
    <s v="Install Exterior Lighting Z2 B201"/>
    <n v="10071568"/>
    <s v="5975-60-V00-0043"/>
    <s v="COUPLING, ELECTRICAL, CONDUIT, COMBINATION, EMT TO FMC, DIE CAST ZINC, 1/2 INCH"/>
    <n v="56856"/>
    <x v="46"/>
    <d v="2024-03-14T00:00:00"/>
    <s v="CLOSE"/>
    <n v="1"/>
    <s v="EA"/>
    <n v="10"/>
    <n v="10.23"/>
    <n v="102.3"/>
    <s v=""/>
    <s v=""/>
    <s v=""/>
    <s v=""/>
    <s v="KW1-15621"/>
    <s v="46"/>
    <d v="2024-03-15T00:00:00"/>
    <s v="APPR"/>
    <d v="2024-03-15T00:00:00"/>
    <s v="Reghuraman, Karthik -Vectrus -GSD -No Export"/>
    <x v="0"/>
    <d v="2024-03-22T00:00:00"/>
    <x v="0"/>
    <d v="2024-03-18T00:00:00"/>
    <s v="10.00"/>
    <m/>
    <x v="1"/>
    <x v="1"/>
    <x v="5"/>
    <x v="1"/>
    <x v="1"/>
  </r>
  <r>
    <n v="95"/>
    <x v="47"/>
    <n v="30"/>
    <x v="81"/>
    <s v="Install Exterior Lighting Z2 B201"/>
    <n v="10071568"/>
    <s v="5935-60-V00-0153"/>
    <s v="BOX CONNECTOR, ELECTRICAL, ZINC PLATED STEEL, 1/2 INCH"/>
    <n v="56855"/>
    <x v="46"/>
    <d v="2024-03-14T00:00:00"/>
    <s v="CLOSE"/>
    <n v="1"/>
    <s v="PG"/>
    <n v="1"/>
    <n v="91.74"/>
    <n v="91.74"/>
    <s v="22435"/>
    <s v="CLOSE"/>
    <d v="2024-03-15T00:00:00"/>
    <s v=""/>
    <s v="KW1-15640"/>
    <s v="18"/>
    <d v="2024-03-15T00:00:00"/>
    <s v="APPR"/>
    <d v="2024-03-15T00:00:00"/>
    <s v="Santhumayor, Santhosh - Vectrus - No Export"/>
    <x v="0"/>
    <d v="2024-03-29T00:00:00"/>
    <x v="0"/>
    <d v="2024-03-19T00:00:00"/>
    <s v="1.00"/>
    <m/>
    <x v="1"/>
    <x v="1"/>
    <x v="5"/>
    <x v="1"/>
    <x v="1"/>
  </r>
  <r>
    <n v="95"/>
    <x v="47"/>
    <n v="30"/>
    <x v="81"/>
    <s v="Install Exterior Lighting Z2 B201"/>
    <n v="10071568"/>
    <s v="5975-60-V00-0491"/>
    <s v="COUPLING, ELECTRICAL CONDUIT, GALVANIZED STEEL, 1/2 INCH"/>
    <n v="56859"/>
    <x v="46"/>
    <d v="2024-03-14T00:00:00"/>
    <s v="CLOSE"/>
    <n v="4"/>
    <s v="EA"/>
    <n v="10"/>
    <n v="8.9"/>
    <n v="89"/>
    <s v=""/>
    <s v=""/>
    <s v=""/>
    <s v=""/>
    <s v="KW1-15621"/>
    <s v="50"/>
    <d v="2024-03-15T00:00:00"/>
    <s v="APPR"/>
    <d v="2024-03-15T00:00:00"/>
    <s v="Reghuraman, Karthik -Vectrus -GSD -No Export"/>
    <x v="0"/>
    <d v="2024-03-22T00:00:00"/>
    <x v="0"/>
    <d v="2024-03-18T00:00:00"/>
    <s v="10.00"/>
    <m/>
    <x v="1"/>
    <x v="1"/>
    <x v="5"/>
    <x v="1"/>
    <x v="1"/>
  </r>
  <r>
    <n v="95"/>
    <x v="47"/>
    <n v="30"/>
    <x v="81"/>
    <s v="Install Exterior Lighting Z2 B201"/>
    <n v="10071568"/>
    <s v="5305-60-V00-0207"/>
    <s v="SCREW, HEX, STEEL, w/ RUBBER WASHER, #14 X 1-1/2 INCHES"/>
    <n v="56858"/>
    <x v="46"/>
    <d v="2024-03-14T00:00:00"/>
    <s v="CLOSE"/>
    <n v="3"/>
    <s v="PG"/>
    <n v="1"/>
    <n v="51.5"/>
    <n v="51.5"/>
    <s v="22437"/>
    <s v="CLOSE"/>
    <d v="2024-03-15T00:00:00"/>
    <s v=""/>
    <s v="KW1-15644"/>
    <s v="12"/>
    <d v="2024-03-15T00:00:00"/>
    <s v="APPR"/>
    <d v="2024-03-15T00:00:00"/>
    <s v="Santhumayor, Santhosh - Vectrus - No Export"/>
    <x v="4"/>
    <d v="2024-03-29T00:00:00"/>
    <x v="0"/>
    <d v="2024-03-18T00:00:00"/>
    <s v="1.00"/>
    <m/>
    <x v="1"/>
    <x v="1"/>
    <x v="5"/>
    <x v="1"/>
    <x v="1"/>
  </r>
  <r>
    <n v="95"/>
    <x v="47"/>
    <n v="30"/>
    <x v="81"/>
    <s v="Install Exterior Lighting Z2 B201"/>
    <n v="10071568"/>
    <s v="5975-60-V00-0819"/>
    <s v="GLAND  CABLE, STANDARD, M20 ,THREAD LG ,GRAY, 20 MM"/>
    <n v="56860"/>
    <x v="46"/>
    <d v="2024-03-14T00:00:00"/>
    <s v="CLOSE"/>
    <n v="1"/>
    <s v="EA"/>
    <n v="10"/>
    <n v="0.49"/>
    <n v="4.9000000000000004"/>
    <s v="22599"/>
    <s v="CLOSE"/>
    <d v="2024-03-22T00:00:00"/>
    <d v="2024-03-17T00:00:00"/>
    <s v="KW1-15766"/>
    <s v="3"/>
    <d v="2024-03-22T00:00:00"/>
    <s v="APPR"/>
    <d v="2024-03-22T00:00:00"/>
    <s v="Santhumayor, Santhosh - Vectrus - No Export"/>
    <x v="15"/>
    <d v="2024-04-30T00:00:00"/>
    <x v="1"/>
    <s v=""/>
    <s v=""/>
    <m/>
    <x v="1"/>
    <x v="1"/>
    <x v="5"/>
    <x v="1"/>
    <x v="1"/>
  </r>
  <r>
    <n v="95"/>
    <x v="47"/>
    <n v="30"/>
    <x v="81"/>
    <s v="Install Exterior Lighting Z2 B201"/>
    <n v="10071568"/>
    <s v="5120-60-V00-0111"/>
    <s v="SCREW DRIVER / NUT DRIVER, HEAVY DUTY, MULTI-BIT"/>
    <n v="56858"/>
    <x v="46"/>
    <d v="2024-03-14T00:00:00"/>
    <s v="CLOSE"/>
    <n v="2"/>
    <s v="EA"/>
    <n v="2"/>
    <n v="41"/>
    <n v="82"/>
    <s v="22437"/>
    <s v="CLOSE"/>
    <d v="2024-03-15T00:00:00"/>
    <s v=""/>
    <s v="KW1-15644"/>
    <s v="11"/>
    <d v="2024-03-15T00:00:00"/>
    <s v="APPR"/>
    <d v="2024-03-15T00:00:00"/>
    <s v="Santhumayor, Santhosh - Vectrus - No Export"/>
    <x v="4"/>
    <d v="2024-03-29T00:00:00"/>
    <x v="0"/>
    <d v="2024-03-18T00:00:00"/>
    <s v="2.00"/>
    <m/>
    <x v="1"/>
    <x v="1"/>
    <x v="5"/>
    <x v="1"/>
    <x v="1"/>
  </r>
  <r>
    <n v="95"/>
    <x v="47"/>
    <n v="30"/>
    <x v="81"/>
    <s v="Install Exterior Lighting Z2 B201"/>
    <n v="10071568"/>
    <s v="5120-60-V00-0033"/>
    <s v="WRENCH SET, COMBINATION SAE/METRIC, 28-PIECE"/>
    <n v="56858"/>
    <x v="46"/>
    <d v="2024-03-14T00:00:00"/>
    <s v="CLOSE"/>
    <n v="1"/>
    <s v="ST"/>
    <n v="1"/>
    <n v="145.9"/>
    <n v="145.9"/>
    <s v="22437"/>
    <s v="CLOSE"/>
    <d v="2024-03-15T00:00:00"/>
    <s v=""/>
    <s v="KW1-15644"/>
    <s v="10"/>
    <d v="2024-03-15T00:00:00"/>
    <s v="APPR"/>
    <d v="2024-03-15T00:00:00"/>
    <s v="Santhumayor, Santhosh - Vectrus - No Export"/>
    <x v="4"/>
    <d v="2024-03-29T00:00:00"/>
    <x v="1"/>
    <s v=""/>
    <s v=""/>
    <m/>
    <x v="1"/>
    <x v="1"/>
    <x v="5"/>
    <x v="1"/>
    <x v="1"/>
  </r>
  <r>
    <n v="95"/>
    <x v="47"/>
    <n v="30"/>
    <x v="81"/>
    <s v="Install Exterior Lighting Z2 B201"/>
    <n v="10071568"/>
    <s v="5925-60-V00-0267"/>
    <s v="CIRCUIT BREAKER, MINIATURE, 1 POLE, 230-400V, 10A"/>
    <n v="56859"/>
    <x v="46"/>
    <d v="2024-03-14T00:00:00"/>
    <s v="CLOSE"/>
    <n v="3"/>
    <s v="EA"/>
    <n v="1"/>
    <n v="11.63"/>
    <n v="11.63"/>
    <s v=""/>
    <s v=""/>
    <s v=""/>
    <s v=""/>
    <s v="KW1-15621"/>
    <s v="49"/>
    <d v="2024-03-15T00:00:00"/>
    <s v="APPR"/>
    <d v="2024-03-15T00:00:00"/>
    <s v="Reghuraman, Karthik -Vectrus -GSD -No Export"/>
    <x v="0"/>
    <d v="2024-03-22T00:00:00"/>
    <x v="0"/>
    <d v="2024-03-18T00:00:00"/>
    <s v="1.00"/>
    <m/>
    <x v="1"/>
    <x v="1"/>
    <x v="5"/>
    <x v="1"/>
    <x v="1"/>
  </r>
  <r>
    <n v="95"/>
    <x v="47"/>
    <n v="30"/>
    <x v="81"/>
    <s v="Install Exterior Lighting Z2 B201"/>
    <n v="10071568"/>
    <s v="5935-60-V00-0168"/>
    <s v="CONNECTOR, WIRE, ROUND, YELLOW"/>
    <n v="56859"/>
    <x v="46"/>
    <d v="2024-03-14T00:00:00"/>
    <s v="CLOSE"/>
    <n v="2"/>
    <s v="PG"/>
    <n v="1"/>
    <n v="26.93"/>
    <n v="26.93"/>
    <s v=""/>
    <s v=""/>
    <s v=""/>
    <s v=""/>
    <s v="KW1-15621"/>
    <s v="48"/>
    <d v="2024-03-15T00:00:00"/>
    <s v="APPR"/>
    <d v="2024-03-15T00:00:00"/>
    <s v="Reghuraman, Karthik -Vectrus -GSD -No Export"/>
    <x v="0"/>
    <d v="2024-03-22T00:00:00"/>
    <x v="0"/>
    <d v="2024-03-18T00:00:00"/>
    <s v="1.00"/>
    <m/>
    <x v="1"/>
    <x v="1"/>
    <x v="5"/>
    <x v="1"/>
    <x v="1"/>
  </r>
  <r>
    <n v="95"/>
    <x v="47"/>
    <n v="30"/>
    <x v="81"/>
    <s v="Install Exterior Lighting Z2 B201"/>
    <n v="10071568"/>
    <s v="6110-60-V00-0166"/>
    <s v="SENSOR, PHOTOCELL CONTROL, 15A, 50/60 HZ"/>
    <n v="56859"/>
    <x v="46"/>
    <d v="2024-03-14T00:00:00"/>
    <s v="CLOSE"/>
    <n v="1"/>
    <s v="EACH"/>
    <n v="1"/>
    <n v="74.8"/>
    <n v="74.8"/>
    <s v=""/>
    <s v=""/>
    <s v=""/>
    <s v=""/>
    <s v="KW1-15621"/>
    <s v="47"/>
    <d v="2024-03-15T00:00:00"/>
    <s v="APPR"/>
    <d v="2024-03-15T00:00:00"/>
    <s v="Reghuraman, Karthik -Vectrus -GSD -No Export"/>
    <x v="0"/>
    <d v="2024-03-22T00:00:00"/>
    <x v="0"/>
    <d v="2024-03-18T00:00:00"/>
    <s v="1.00"/>
    <m/>
    <x v="1"/>
    <x v="1"/>
    <x v="5"/>
    <x v="1"/>
    <x v="1"/>
  </r>
  <r>
    <n v="96"/>
    <x v="47"/>
    <n v="30"/>
    <x v="82"/>
    <s v="Fix Air_x000a_Compressor_x000a_Z1 B103"/>
    <n v="10061945"/>
    <s v="4710-60-V00-0028"/>
    <s v="PIPE, METALLIC, STEEL, BLACK, SCH 40, 3/4 INCH X 10 FEET"/>
    <n v="57036"/>
    <x v="2"/>
    <d v="2024-03-18T00:00:00"/>
    <s v="APPR"/>
    <n v="2"/>
    <s v="EA "/>
    <n v="2"/>
    <n v="38.799999999999997"/>
    <n v="77.599999999999994"/>
    <s v="22561"/>
    <s v="SENT"/>
    <d v="2024-03-21T00:00:00"/>
    <d v="2024-03-23T00:00:00"/>
    <s v=""/>
    <s v=""/>
    <s v=""/>
    <s v=""/>
    <s v=""/>
    <s v=""/>
    <x v="2"/>
    <s v=""/>
    <x v="1"/>
    <s v=""/>
    <s v=""/>
    <m/>
    <x v="1"/>
    <x v="1"/>
    <x v="5"/>
    <x v="1"/>
    <x v="1"/>
  </r>
  <r>
    <n v="96"/>
    <x v="47"/>
    <n v="30"/>
    <x v="82"/>
    <s v="Fix Air_x000a_Compressor_x000a_Z1 B103"/>
    <n v="10061945"/>
    <s v="4820-60-V00-0229"/>
    <s v="VALVE, BALL, BRASS, PN25, RED, 3/4 INCH"/>
    <n v="57035"/>
    <x v="2"/>
    <d v="2024-03-18T00:00:00"/>
    <s v="CLOSE"/>
    <n v="2"/>
    <s v="EA "/>
    <n v="1"/>
    <n v="15.6"/>
    <n v="15.6"/>
    <s v="22558"/>
    <s v="INPRG"/>
    <d v="2024-03-21T00:00:00"/>
    <s v=""/>
    <s v="KW1-15750"/>
    <s v="12"/>
    <d v="2024-03-21T00:00:00"/>
    <s v="APPR"/>
    <d v="2024-03-21T00:00:00"/>
    <s v="Santhumayor, Santhosh - Vectrus - No Export"/>
    <x v="4"/>
    <d v="2024-04-07T00:00:00"/>
    <x v="1"/>
    <s v=""/>
    <s v=""/>
    <m/>
    <x v="1"/>
    <x v="1"/>
    <x v="5"/>
    <x v="1"/>
    <x v="1"/>
  </r>
  <r>
    <n v="96"/>
    <x v="47"/>
    <n v="30"/>
    <x v="82"/>
    <s v="Fix Air_x000a_Compressor_x000a_Z1 B103"/>
    <n v="10061945"/>
    <s v="4730-60-V00-0726"/>
    <s v="UNION, PIPE, METAL, 3/4 INCH"/>
    <n v="57034"/>
    <x v="2"/>
    <d v="2024-03-18T00:00:00"/>
    <s v="APPR"/>
    <n v="1"/>
    <s v="EA "/>
    <n v="2"/>
    <n v="5.0999999999999996"/>
    <n v="10.199999999999999"/>
    <s v="22561"/>
    <s v="SENT"/>
    <d v="2024-03-21T00:00:00"/>
    <d v="2024-03-23T00:00:00"/>
    <s v=""/>
    <s v=""/>
    <s v=""/>
    <s v=""/>
    <s v=""/>
    <s v=""/>
    <x v="2"/>
    <s v=""/>
    <x v="1"/>
    <s v=""/>
    <s v=""/>
    <m/>
    <x v="1"/>
    <x v="1"/>
    <x v="5"/>
    <x v="1"/>
    <x v="1"/>
  </r>
  <r>
    <n v="96"/>
    <x v="47"/>
    <n v="30"/>
    <x v="82"/>
    <s v="Fix Air_x000a_Compressor_x000a_Z1 B103"/>
    <n v="10061945"/>
    <s v="8030-60-V00-0051"/>
    <s v="TAPE, ANTISEIZING, (TEFLON TAPE), 0.5 X 520 INCHES"/>
    <n v="57035"/>
    <x v="2"/>
    <d v="2024-03-18T00:00:00"/>
    <s v="CLOSE"/>
    <n v="1"/>
    <s v="EA"/>
    <n v="2"/>
    <n v="1.7"/>
    <n v="3.4"/>
    <s v="22574"/>
    <s v="CLOSE"/>
    <d v="2024-03-21T00:00:00"/>
    <s v=""/>
    <s v="KW1-15757"/>
    <s v="1"/>
    <d v="2024-03-21T00:00:00"/>
    <s v="APPR"/>
    <d v="2024-03-21T00:00:00"/>
    <s v="Santhumayor, Santhosh - Vectrus - No Export"/>
    <x v="0"/>
    <d v="2024-04-07T00:00:00"/>
    <x v="1"/>
    <s v=""/>
    <s v=""/>
    <m/>
    <x v="1"/>
    <x v="1"/>
    <x v="5"/>
    <x v="1"/>
    <x v="1"/>
  </r>
  <r>
    <n v="96"/>
    <x v="47"/>
    <n v="30"/>
    <x v="82"/>
    <s v="Fix Air_x000a_Compressor_x000a_Z1 B103"/>
    <n v="10061945"/>
    <s v="4710-60-V00-0170"/>
    <s v="G I PIPE 3/4&quot; 350 MM WITH THREADED "/>
    <n v="57037"/>
    <x v="2"/>
    <d v="2024-03-18T00:00:00"/>
    <s v="APPR"/>
    <n v="5"/>
    <s v="EA "/>
    <n v="1"/>
    <n v="16.27"/>
    <n v="16.27"/>
    <s v="22561"/>
    <s v="SENT"/>
    <d v="2024-03-21T00:00:00"/>
    <d v="2024-03-23T00:00:00"/>
    <s v=""/>
    <s v=""/>
    <s v=""/>
    <s v=""/>
    <s v=""/>
    <s v=""/>
    <x v="2"/>
    <s v=""/>
    <x v="1"/>
    <s v=""/>
    <s v=""/>
    <m/>
    <x v="1"/>
    <x v="1"/>
    <x v="5"/>
    <x v="1"/>
    <x v="1"/>
  </r>
  <r>
    <n v="96"/>
    <x v="47"/>
    <n v="30"/>
    <x v="82"/>
    <s v="Fix Air_x000a_Compressor_x000a_Z1 B103"/>
    <n v="10061945"/>
    <s v="4710-60-V00-0171"/>
    <s v="G I PIPE 3/4&quot; 1500 MM WITH THREADED "/>
    <n v="57037"/>
    <x v="2"/>
    <d v="2024-03-18T00:00:00"/>
    <s v="APPR"/>
    <n v="4"/>
    <s v="EA "/>
    <n v="1"/>
    <n v="26.04"/>
    <n v="26.04"/>
    <s v="22561"/>
    <s v="SENT"/>
    <d v="2024-03-21T00:00:00"/>
    <d v="2024-03-23T00:00:00"/>
    <s v=""/>
    <s v=""/>
    <s v=""/>
    <s v=""/>
    <s v=""/>
    <s v=""/>
    <x v="2"/>
    <s v=""/>
    <x v="1"/>
    <s v=""/>
    <s v=""/>
    <m/>
    <x v="1"/>
    <x v="1"/>
    <x v="5"/>
    <x v="1"/>
    <x v="1"/>
  </r>
  <r>
    <n v="96"/>
    <x v="47"/>
    <n v="30"/>
    <x v="82"/>
    <s v="Fix Air_x000a_Compressor_x000a_Z1 B103"/>
    <n v="10061945"/>
    <s v="4730-60-V00-1788"/>
    <s v="G I ELBOW 90 DEGREE"/>
    <n v="57037"/>
    <x v="2"/>
    <d v="2024-03-18T00:00:00"/>
    <s v="APPR"/>
    <n v="3"/>
    <s v="EA "/>
    <n v="3"/>
    <n v="3.74"/>
    <n v="11.22"/>
    <s v="22561"/>
    <s v="SENT"/>
    <d v="2024-03-21T00:00:00"/>
    <d v="2024-03-23T00:00:00"/>
    <s v=""/>
    <s v=""/>
    <s v=""/>
    <s v=""/>
    <s v=""/>
    <s v=""/>
    <x v="2"/>
    <s v=""/>
    <x v="1"/>
    <s v=""/>
    <s v=""/>
    <m/>
    <x v="1"/>
    <x v="1"/>
    <x v="5"/>
    <x v="1"/>
    <x v="1"/>
  </r>
  <r>
    <n v="96"/>
    <x v="47"/>
    <n v="30"/>
    <x v="82"/>
    <s v="Fix Air_x000a_Compressor_x000a_Z1 B103"/>
    <n v="10061945"/>
    <s v="4730-60-V00-1665"/>
    <s v="ELBOW, PIPE, FNPT, GALVANIZED, 90°, 3/4 INCH"/>
    <n v="57032"/>
    <x v="2"/>
    <d v="2024-03-18T00:00:00"/>
    <s v="APPR"/>
    <n v="2"/>
    <s v="EA"/>
    <n v="3"/>
    <n v="7.76"/>
    <n v="23.28"/>
    <s v="22558"/>
    <s v="INPRG"/>
    <d v="2024-03-21T00:00:00"/>
    <s v=""/>
    <s v="KW1-15750"/>
    <s v="17"/>
    <d v="2024-03-21T00:00:00"/>
    <s v="APPR"/>
    <d v="2024-03-21T00:00:00"/>
    <s v="Santhumayor, Santhosh - Vectrus - No Export"/>
    <x v="4"/>
    <d v="2024-04-07T00:00:00"/>
    <x v="1"/>
    <s v=""/>
    <s v=""/>
    <m/>
    <x v="1"/>
    <x v="1"/>
    <x v="5"/>
    <x v="1"/>
    <x v="1"/>
  </r>
  <r>
    <n v="96"/>
    <x v="47"/>
    <n v="30"/>
    <x v="82"/>
    <s v="Fix Air_x000a_Compressor_x000a_Z1 B103"/>
    <n v="10061945"/>
    <s v="8030-09-V00-0034"/>
    <s v="SEALANT, THREAD/GASKET, 30 ML"/>
    <n v="57037"/>
    <x v="2"/>
    <d v="2024-03-18T00:00:00"/>
    <s v="APPR"/>
    <n v="2"/>
    <s v="PG"/>
    <n v="5"/>
    <n v="16.02"/>
    <n v="80.099999999999994"/>
    <s v="22561"/>
    <s v="SENT"/>
    <d v="2024-03-21T00:00:00"/>
    <d v="2024-03-23T00:00:00"/>
    <s v=""/>
    <s v=""/>
    <s v=""/>
    <s v=""/>
    <s v=""/>
    <s v=""/>
    <x v="2"/>
    <s v=""/>
    <x v="1"/>
    <s v=""/>
    <s v=""/>
    <m/>
    <x v="1"/>
    <x v="1"/>
    <x v="5"/>
    <x v="1"/>
    <x v="1"/>
  </r>
  <r>
    <n v="96"/>
    <x v="47"/>
    <n v="30"/>
    <x v="82"/>
    <s v="Fix Air_x000a_Compressor_x000a_Z1 B103"/>
    <n v="10061945"/>
    <s v="5510-01-433-1371"/>
    <s v="LUMBER, SOFTWOOD, 2 X 6 INCHES X 16 FEET"/>
    <n v="57032"/>
    <x v="2"/>
    <d v="2024-03-18T00:00:00"/>
    <s v="APPR"/>
    <n v="1"/>
    <s v="EA "/>
    <n v="4"/>
    <n v="30.36"/>
    <n v="121.44"/>
    <s v="22561"/>
    <s v="SENT"/>
    <d v="2024-03-21T00:00:00"/>
    <d v="2024-03-23T00:00:00"/>
    <s v=""/>
    <s v=""/>
    <s v=""/>
    <s v=""/>
    <s v=""/>
    <s v=""/>
    <x v="2"/>
    <s v=""/>
    <x v="1"/>
    <s v=""/>
    <s v=""/>
    <m/>
    <x v="1"/>
    <x v="1"/>
    <x v="5"/>
    <x v="1"/>
    <x v="1"/>
  </r>
  <r>
    <n v="96"/>
    <x v="47"/>
    <n v="30"/>
    <x v="82"/>
    <s v="Fix Air_x000a_Compressor_x000a_Z1 B103"/>
    <n v="10061945"/>
    <s v="5510-01-433-4221"/>
    <s v="LUMBER, SOFTWOOD, 4 X 4 INCHES X 16 FEET"/>
    <n v="57033"/>
    <x v="2"/>
    <d v="2024-03-18T00:00:00"/>
    <s v="APPR"/>
    <n v="2"/>
    <s v="EA "/>
    <n v="1"/>
    <n v="37.130000000000003"/>
    <n v="37.130000000000003"/>
    <s v="22561"/>
    <s v="SENT"/>
    <d v="2024-03-21T00:00:00"/>
    <d v="2024-03-23T00:00:00"/>
    <s v=""/>
    <s v=""/>
    <s v=""/>
    <s v=""/>
    <s v=""/>
    <s v=""/>
    <x v="2"/>
    <s v=""/>
    <x v="1"/>
    <s v=""/>
    <s v=""/>
    <m/>
    <x v="1"/>
    <x v="1"/>
    <x v="5"/>
    <x v="1"/>
    <x v="1"/>
  </r>
  <r>
    <n v="96"/>
    <x v="47"/>
    <n v="30"/>
    <x v="82"/>
    <s v="Fix Air_x000a_Compressor_x000a_Z1 B103"/>
    <n v="10061945"/>
    <s v="5305-60-V00-0146"/>
    <s v="SCREW, DRYWALL, BUGLE HEAD, PHILLIPS, STEEL, #10 X 3 INCHES"/>
    <n v="57036"/>
    <x v="2"/>
    <d v="2024-03-18T00:00:00"/>
    <s v="APPR"/>
    <n v="1"/>
    <s v="BX"/>
    <n v="1"/>
    <n v="79.7"/>
    <n v="79.7"/>
    <s v="22561"/>
    <s v="SENT"/>
    <d v="2024-03-21T00:00:00"/>
    <d v="2024-03-23T00:00:00"/>
    <s v=""/>
    <s v=""/>
    <s v=""/>
    <s v=""/>
    <s v=""/>
    <s v=""/>
    <x v="2"/>
    <s v=""/>
    <x v="1"/>
    <s v=""/>
    <s v=""/>
    <m/>
    <x v="1"/>
    <x v="1"/>
    <x v="5"/>
    <x v="1"/>
    <x v="1"/>
  </r>
  <r>
    <n v="96"/>
    <x v="47"/>
    <n v="30"/>
    <x v="82"/>
    <s v="Fix Air_x000a_Compressor_x000a_Z1 B103"/>
    <n v="10061945"/>
    <s v="5306-60-V00-0108"/>
    <s v="BOLT, MACHINE, HEX HEAD, w/ WASHER AND NUT, STEEL, 3/8 X 7 INCHES"/>
    <n v="57033"/>
    <x v="2"/>
    <d v="2024-03-18T00:00:00"/>
    <s v="APPR"/>
    <n v="1"/>
    <s v="EA"/>
    <n v="6"/>
    <n v="2.81"/>
    <n v="16.86"/>
    <s v="22558"/>
    <s v="INPRG"/>
    <d v="2024-03-21T00:00:00"/>
    <s v=""/>
    <s v="KW1-15750"/>
    <s v="18"/>
    <d v="2024-03-21T00:00:00"/>
    <s v="APPR"/>
    <d v="2024-03-21T00:00:00"/>
    <s v="Santhumayor, Santhosh - Vectrus - No Export"/>
    <x v="4"/>
    <d v="2024-04-07T00:00:00"/>
    <x v="1"/>
    <s v=""/>
    <s v=""/>
    <m/>
    <x v="1"/>
    <x v="1"/>
    <x v="5"/>
    <x v="1"/>
    <x v="1"/>
  </r>
  <r>
    <n v="96"/>
    <x v="47"/>
    <n v="30"/>
    <x v="82"/>
    <s v="Fix Air_x000a_Compressor_x000a_Z1 B103"/>
    <n v="10061945"/>
    <s v="5120-01-357-4758"/>
    <s v="WRENCH, PIPE, HEAVY DUTY, IRON, 12 X 2 INCHES"/>
    <n v="57037"/>
    <x v="2"/>
    <d v="2024-03-18T00:00:00"/>
    <s v="APPR"/>
    <n v="1"/>
    <s v="EA"/>
    <n v="2"/>
    <n v="47.25"/>
    <n v="94.5"/>
    <s v="22561"/>
    <s v="SENT"/>
    <d v="2024-03-21T00:00:00"/>
    <d v="2024-03-23T00:00:00"/>
    <s v=""/>
    <s v=""/>
    <s v=""/>
    <s v=""/>
    <s v=""/>
    <s v=""/>
    <x v="2"/>
    <s v=""/>
    <x v="1"/>
    <s v=""/>
    <s v=""/>
    <m/>
    <x v="1"/>
    <x v="1"/>
    <x v="5"/>
    <x v="1"/>
    <x v="1"/>
  </r>
  <r>
    <n v="97"/>
    <x v="48"/>
    <n v="30"/>
    <x v="83"/>
    <s v="Install Outlets Z6 TT602"/>
    <n v="9868864"/>
    <s v="5975-00-178-1217"/>
    <s v="CONDUIT, METAL, RIGID, STEEL, 3/4 INCH X 10 FEET"/>
    <n v="57080"/>
    <x v="53"/>
    <d v="2024-03-18T00:00:00"/>
    <s v="CLOSE"/>
    <n v="9"/>
    <s v="LG"/>
    <n v="10"/>
    <n v="13.6"/>
    <n v="136"/>
    <s v=""/>
    <s v=""/>
    <s v=""/>
    <s v=""/>
    <s v="KW1-15724"/>
    <s v="35"/>
    <d v="2024-03-19T00:00:00"/>
    <s v="APPR"/>
    <d v="2024-03-19T00:00:00"/>
    <s v="Reghuraman, Karthik -Vectrus -GSD -No Export"/>
    <x v="0"/>
    <d v="2024-03-26T00:00:00"/>
    <x v="1"/>
    <s v=""/>
    <s v=""/>
    <m/>
    <x v="1"/>
    <x v="1"/>
    <x v="5"/>
    <x v="1"/>
    <x v="1"/>
  </r>
  <r>
    <n v="97"/>
    <x v="48"/>
    <n v="30"/>
    <x v="83"/>
    <s v="Install Outlets Z6 TT602"/>
    <n v="9868864"/>
    <s v="5935-60-V00-0154"/>
    <s v="BOX CONNECTOR, ELECTRICAL, CONCRETE-TIGHT CONDUIT, STEEL, 3/4 INCH"/>
    <n v="57080"/>
    <x v="53"/>
    <d v="2024-03-18T00:00:00"/>
    <s v="CLOSE"/>
    <n v="8"/>
    <s v="PG"/>
    <n v="1"/>
    <n v="100.5"/>
    <n v="100.5"/>
    <s v=""/>
    <s v=""/>
    <s v=""/>
    <s v=""/>
    <s v="KW1-15724"/>
    <s v="34"/>
    <d v="2024-03-19T00:00:00"/>
    <s v="APPR"/>
    <d v="2024-03-19T00:00:00"/>
    <s v="Reghuraman, Karthik -Vectrus -GSD -No Export"/>
    <x v="0"/>
    <d v="2024-03-26T00:00:00"/>
    <x v="1"/>
    <s v=""/>
    <s v=""/>
    <m/>
    <x v="1"/>
    <x v="1"/>
    <x v="5"/>
    <x v="1"/>
    <x v="1"/>
  </r>
  <r>
    <n v="97"/>
    <x v="48"/>
    <n v="30"/>
    <x v="83"/>
    <s v="Install Outlets Z6 TT602"/>
    <n v="9868864"/>
    <s v="5975-60-V00-0017"/>
    <s v="COUPLING, ELECTRICAL CONDUIT, ZINC PLATED STEEL, 3/4 INCH"/>
    <n v="57075"/>
    <x v="53"/>
    <d v="2024-03-18T00:00:00"/>
    <s v="CLOSE"/>
    <n v="1"/>
    <s v="PG"/>
    <n v="1"/>
    <n v="89.03"/>
    <n v="89.03"/>
    <s v="22536"/>
    <s v="CLOSE"/>
    <d v="2024-03-22T00:00:00"/>
    <d v="2024-03-21T00:00:00"/>
    <s v="KW1-15779"/>
    <s v="17"/>
    <d v="2024-03-22T00:00:00"/>
    <s v="APPR"/>
    <d v="2024-03-22T00:00:00"/>
    <s v="Reghuraman, Karthik -Vectrus -GSD -No Export"/>
    <x v="3"/>
    <d v="2024-03-30T00:00:00"/>
    <x v="1"/>
    <s v=""/>
    <s v=""/>
    <m/>
    <x v="1"/>
    <x v="1"/>
    <x v="5"/>
    <x v="1"/>
    <x v="1"/>
  </r>
  <r>
    <n v="97"/>
    <x v="48"/>
    <n v="30"/>
    <x v="83"/>
    <s v="Install Outlets Z6 TT602"/>
    <n v="9868864"/>
    <s v="5975-60-V00-0042"/>
    <s v="BOX CONNECTOR, ELECTRICAL, STRAIGHT, LIQUID TIGHT CONDUIT, NICKEL PLATED BRASS, 1/2 INCH"/>
    <n v="57080"/>
    <x v="53"/>
    <d v="2024-03-18T00:00:00"/>
    <s v="CLOSE"/>
    <n v="7"/>
    <s v="EA"/>
    <n v="10"/>
    <n v="24"/>
    <n v="240"/>
    <s v=""/>
    <s v=""/>
    <s v=""/>
    <s v=""/>
    <s v="KW1-15724"/>
    <s v="33"/>
    <d v="2024-03-19T00:00:00"/>
    <s v="APPR"/>
    <d v="2024-03-19T00:00:00"/>
    <s v="Reghuraman, Karthik -Vectrus -GSD -No Export"/>
    <x v="0"/>
    <d v="2024-03-26T00:00:00"/>
    <x v="1"/>
    <s v=""/>
    <s v=""/>
    <m/>
    <x v="1"/>
    <x v="1"/>
    <x v="5"/>
    <x v="1"/>
    <x v="1"/>
  </r>
  <r>
    <n v="97"/>
    <x v="48"/>
    <n v="30"/>
    <x v="83"/>
    <s v="Install Outlets Z6 TT602"/>
    <n v="9868864"/>
    <s v="5975-60-V00-0460"/>
    <s v="CLAMP, ELECTRICAL, CONDUIT, ONE HOLE, GALVANIZED STEEL, 3/4 INCHES"/>
    <n v="57080"/>
    <x v="53"/>
    <d v="2024-03-18T00:00:00"/>
    <s v="CLOSE"/>
    <n v="6"/>
    <s v="EA"/>
    <n v="20"/>
    <n v="2.04"/>
    <n v="40.799999999999997"/>
    <s v=""/>
    <s v=""/>
    <s v=""/>
    <s v=""/>
    <s v="KW1-15724"/>
    <s v="32"/>
    <d v="2024-03-19T00:00:00"/>
    <s v="APPR"/>
    <d v="2024-03-19T00:00:00"/>
    <s v="Reghuraman, Karthik -Vectrus -GSD -No Export"/>
    <x v="0"/>
    <d v="2024-03-26T00:00:00"/>
    <x v="1"/>
    <s v=""/>
    <s v=""/>
    <m/>
    <x v="1"/>
    <x v="1"/>
    <x v="5"/>
    <x v="1"/>
    <x v="1"/>
  </r>
  <r>
    <n v="97"/>
    <x v="48"/>
    <n v="30"/>
    <x v="83"/>
    <s v="Install Outlets Z6 TT602"/>
    <n v="9868864"/>
    <s v="6145-60-V00-0136"/>
    <s v="WIRE, ELECTRICAL, RED, 1 CORE, 4MM²"/>
    <n v="57080"/>
    <x v="53"/>
    <d v="2024-03-18T00:00:00"/>
    <s v="CLOSE"/>
    <n v="5"/>
    <s v="RO"/>
    <n v="1"/>
    <n v="90.56"/>
    <n v="90.56"/>
    <s v=""/>
    <s v=""/>
    <s v=""/>
    <s v=""/>
    <s v="KW1-15724"/>
    <s v="31"/>
    <d v="2024-03-19T00:00:00"/>
    <s v="APPR"/>
    <d v="2024-03-19T00:00:00"/>
    <s v="Reghuraman, Karthik -Vectrus -GSD -No Export"/>
    <x v="0"/>
    <d v="2024-03-26T00:00:00"/>
    <x v="1"/>
    <s v=""/>
    <s v=""/>
    <m/>
    <x v="1"/>
    <x v="1"/>
    <x v="5"/>
    <x v="1"/>
    <x v="1"/>
  </r>
  <r>
    <n v="97"/>
    <x v="48"/>
    <n v="30"/>
    <x v="83"/>
    <s v="Install Outlets Z6 TT602"/>
    <n v="9868864"/>
    <s v="6145-60-V00-0154"/>
    <s v="WIRE, ELECTRICAL, BLACK, 1 CORE, 4MM²"/>
    <n v="57080"/>
    <x v="53"/>
    <d v="2024-03-18T00:00:00"/>
    <s v="CLOSE"/>
    <n v="4"/>
    <s v="RO"/>
    <n v="1"/>
    <n v="90.56"/>
    <n v="90.56"/>
    <s v=""/>
    <s v=""/>
    <s v=""/>
    <s v=""/>
    <s v="KW1-15724"/>
    <s v="30"/>
    <d v="2024-03-19T00:00:00"/>
    <s v="APPR"/>
    <d v="2024-03-19T00:00:00"/>
    <s v="Reghuraman, Karthik -Vectrus -GSD -No Export"/>
    <x v="0"/>
    <d v="2024-03-26T00:00:00"/>
    <x v="1"/>
    <s v=""/>
    <s v=""/>
    <m/>
    <x v="1"/>
    <x v="1"/>
    <x v="5"/>
    <x v="1"/>
    <x v="1"/>
  </r>
  <r>
    <n v="97"/>
    <x v="48"/>
    <n v="30"/>
    <x v="83"/>
    <s v="Install Outlets Z6 TT602"/>
    <n v="9868864"/>
    <s v="6145-60-V00-0143"/>
    <s v="WIRE, ELECTRICAL, YELLOW &amp; GREEN, 1 CORE, 4MM²"/>
    <n v="57080"/>
    <x v="53"/>
    <d v="2024-03-18T00:00:00"/>
    <s v="CLOSE"/>
    <n v="3"/>
    <s v="RO"/>
    <n v="1"/>
    <n v="90.56"/>
    <n v="90.56"/>
    <s v=""/>
    <s v=""/>
    <s v=""/>
    <s v=""/>
    <s v="KW1-15724"/>
    <s v="29"/>
    <d v="2024-03-19T00:00:00"/>
    <s v="APPR"/>
    <d v="2024-03-19T00:00:00"/>
    <s v="Reghuraman, Karthik -Vectrus -GSD -No Export"/>
    <x v="0"/>
    <d v="2024-03-26T00:00:00"/>
    <x v="1"/>
    <s v=""/>
    <s v=""/>
    <m/>
    <x v="1"/>
    <x v="1"/>
    <x v="5"/>
    <x v="1"/>
    <x v="1"/>
  </r>
  <r>
    <n v="97"/>
    <x v="48"/>
    <n v="30"/>
    <x v="83"/>
    <s v="Install Outlets Z6 TT602"/>
    <n v="9868864"/>
    <s v="5975-60-V00-0395"/>
    <s v="STRAP, TIE DOWN, WHITE, 12 INCHES"/>
    <n v="57078"/>
    <x v="53"/>
    <d v="2024-03-18T00:00:00"/>
    <s v="CLOSE"/>
    <n v="1"/>
    <s v="PG"/>
    <n v="1"/>
    <n v="13.86"/>
    <n v="13.86"/>
    <s v=""/>
    <s v=""/>
    <s v=""/>
    <s v=""/>
    <s v="KW1-15724"/>
    <s v="26"/>
    <d v="2024-03-19T00:00:00"/>
    <s v="APPR"/>
    <d v="2024-03-19T00:00:00"/>
    <s v="Reghuraman, Karthik -Vectrus -GSD -No Export"/>
    <x v="0"/>
    <d v="2024-03-26T00:00:00"/>
    <x v="1"/>
    <s v=""/>
    <s v=""/>
    <m/>
    <x v="1"/>
    <x v="1"/>
    <x v="5"/>
    <x v="1"/>
    <x v="1"/>
  </r>
  <r>
    <n v="97"/>
    <x v="48"/>
    <n v="30"/>
    <x v="83"/>
    <s v="Install Outlets Z6 TT602"/>
    <n v="9868864"/>
    <s v="5975-60-V00-0529"/>
    <s v="CONDUIT, FLEXIBLE, CORRUGATED, GALVANIZED, 3/4 INCH"/>
    <n v="57080"/>
    <x v="53"/>
    <d v="2024-03-18T00:00:00"/>
    <s v="CLOSE"/>
    <n v="2"/>
    <s v="RO"/>
    <n v="1"/>
    <n v="92.02"/>
    <n v="92.02"/>
    <s v=""/>
    <s v=""/>
    <s v=""/>
    <s v=""/>
    <s v="KW1-15724"/>
    <s v="28"/>
    <d v="2024-03-19T00:00:00"/>
    <s v="APPR"/>
    <d v="2024-03-19T00:00:00"/>
    <s v="Reghuraman, Karthik -Vectrus -GSD -No Export"/>
    <x v="0"/>
    <d v="2024-03-26T00:00:00"/>
    <x v="0"/>
    <d v="2024-03-21T00:00:00"/>
    <s v="1.00"/>
    <m/>
    <x v="1"/>
    <x v="1"/>
    <x v="5"/>
    <x v="1"/>
    <x v="1"/>
  </r>
  <r>
    <n v="97"/>
    <x v="48"/>
    <n v="30"/>
    <x v="83"/>
    <s v="Install Outlets Z6 TT602"/>
    <n v="9868864"/>
    <s v="5975-60-V00-0475"/>
    <s v="JUNCTION BOX, IRON, 4 X 4 INCHES"/>
    <n v="57080"/>
    <x v="53"/>
    <d v="2024-03-18T00:00:00"/>
    <s v="CLOSE"/>
    <n v="1"/>
    <s v="EA"/>
    <n v="3"/>
    <n v="27"/>
    <n v="81"/>
    <s v=""/>
    <s v=""/>
    <s v=""/>
    <s v=""/>
    <s v="KW1-15724"/>
    <s v="27"/>
    <d v="2024-03-19T00:00:00"/>
    <s v="APPR"/>
    <d v="2024-03-19T00:00:00"/>
    <s v="Reghuraman, Karthik -Vectrus -GSD -No Export"/>
    <x v="0"/>
    <d v="2024-03-26T00:00:00"/>
    <x v="1"/>
    <s v=""/>
    <s v=""/>
    <m/>
    <x v="1"/>
    <x v="1"/>
    <x v="5"/>
    <x v="1"/>
    <x v="1"/>
  </r>
  <r>
    <n v="97"/>
    <x v="48"/>
    <n v="30"/>
    <x v="83"/>
    <s v="Install Outlets Z6 TT602"/>
    <n v="9868864"/>
    <s v="5120-60-V00-0238"/>
    <s v="TAPE, FISH, STEEL &amp; PLASTIC, 1/8 X 12 INCHES X 250 FEET"/>
    <n v="57077"/>
    <x v="53"/>
    <d v="2024-03-18T00:00:00"/>
    <s v="APPR"/>
    <n v="1"/>
    <s v="EA"/>
    <n v="1"/>
    <n v="235.95"/>
    <n v="235.95"/>
    <s v="22561"/>
    <s v="SENT"/>
    <d v="2024-03-21T00:00:00"/>
    <d v="2024-03-23T00:00:00"/>
    <s v=""/>
    <s v=""/>
    <s v=""/>
    <s v=""/>
    <s v=""/>
    <s v=""/>
    <x v="2"/>
    <s v=""/>
    <x v="1"/>
    <s v=""/>
    <s v=""/>
    <m/>
    <x v="1"/>
    <x v="1"/>
    <x v="5"/>
    <x v="1"/>
    <x v="1"/>
  </r>
  <r>
    <n v="97"/>
    <x v="48"/>
    <n v="30"/>
    <x v="83"/>
    <s v="Install Outlets Z6 TT602"/>
    <n v="9868864"/>
    <s v="5120-01-428-8497"/>
    <s v="SCREWDRIVER SET, FLAT TIP AND CROSS TIP, 8 PIECES"/>
    <n v="57079"/>
    <x v="53"/>
    <d v="2024-03-18T00:00:00"/>
    <s v="CLOSE"/>
    <n v="3"/>
    <s v="PG"/>
    <n v="1"/>
    <n v="89.5"/>
    <n v="89.5"/>
    <s v="22558"/>
    <s v="INPRG"/>
    <d v="2024-03-21T00:00:00"/>
    <s v=""/>
    <s v="KW1-15750"/>
    <s v="26"/>
    <d v="2024-03-21T00:00:00"/>
    <s v="APPR"/>
    <d v="2024-03-21T00:00:00"/>
    <s v="Santhumayor, Santhosh - Vectrus - No Export"/>
    <x v="4"/>
    <d v="2024-04-07T00:00:00"/>
    <x v="1"/>
    <s v=""/>
    <s v=""/>
    <m/>
    <x v="1"/>
    <x v="1"/>
    <x v="5"/>
    <x v="1"/>
    <x v="1"/>
  </r>
  <r>
    <n v="97"/>
    <x v="48"/>
    <n v="30"/>
    <x v="83"/>
    <s v="Install Outlets Z6 TT602"/>
    <n v="9868864"/>
    <s v="5110-01-367-7278"/>
    <s v="CUTTER, CABLE/WIRE, HAND OPERATED, ALLOY STEEL, 140MM"/>
    <n v="57079"/>
    <x v="53"/>
    <d v="2024-03-18T00:00:00"/>
    <s v="CLOSE"/>
    <n v="2"/>
    <s v="EA"/>
    <n v="2"/>
    <n v="60"/>
    <n v="120"/>
    <s v="22558"/>
    <s v="INPRG"/>
    <d v="2024-03-21T00:00:00"/>
    <s v=""/>
    <s v="KW1-15750"/>
    <s v="25"/>
    <d v="2024-03-21T00:00:00"/>
    <s v="APPR"/>
    <d v="2024-03-21T00:00:00"/>
    <s v="Santhumayor, Santhosh - Vectrus - No Export"/>
    <x v="4"/>
    <d v="2024-04-07T00:00:00"/>
    <x v="1"/>
    <s v=""/>
    <s v=""/>
    <m/>
    <x v="1"/>
    <x v="1"/>
    <x v="5"/>
    <x v="1"/>
    <x v="1"/>
  </r>
  <r>
    <n v="97"/>
    <x v="48"/>
    <n v="30"/>
    <x v="83"/>
    <s v="Install Outlets Z6 TT602"/>
    <n v="9868864"/>
    <s v="5935-60-V00-0101"/>
    <s v="SOCKET, SWITCH, METAL CLAD, 2 GANG, GRAY, 13A, 142 X 79 X 42 MM"/>
    <n v="57076"/>
    <x v="53"/>
    <d v="2024-03-18T00:00:00"/>
    <s v="CLOSE"/>
    <n v="1"/>
    <s v="EA"/>
    <n v="4"/>
    <n v="10.23"/>
    <n v="40.92"/>
    <s v=""/>
    <s v=""/>
    <s v=""/>
    <s v=""/>
    <s v="KW1-15724"/>
    <s v="25"/>
    <d v="2024-03-19T00:00:00"/>
    <s v="APPR"/>
    <d v="2024-03-19T00:00:00"/>
    <s v="Reghuraman, Karthik -Vectrus -GSD -No Export"/>
    <x v="0"/>
    <d v="2024-04-16T00:00:00"/>
    <x v="1"/>
    <s v=""/>
    <s v=""/>
    <m/>
    <x v="1"/>
    <x v="1"/>
    <x v="5"/>
    <x v="1"/>
    <x v="1"/>
  </r>
  <r>
    <n v="97"/>
    <x v="48"/>
    <n v="30"/>
    <x v="83"/>
    <s v="Install Outlets Z6 TT602"/>
    <n v="9868864"/>
    <s v="5305-60-V00-0173"/>
    <s v="SCREW, PHILLIPS, HEX HEAD, STEEL, #10-16 X 1 INCH"/>
    <n v="57079"/>
    <x v="53"/>
    <d v="2024-03-18T00:00:00"/>
    <s v="CLOSE"/>
    <n v="1"/>
    <s v="PG"/>
    <n v="1"/>
    <n v="33.200000000000003"/>
    <n v="33.200000000000003"/>
    <s v="22558"/>
    <s v="INPRG"/>
    <d v="2024-03-21T00:00:00"/>
    <s v=""/>
    <s v="KW1-15750"/>
    <s v="24"/>
    <d v="2024-03-21T00:00:00"/>
    <s v="APPR"/>
    <d v="2024-03-21T00:00:00"/>
    <s v="Santhumayor, Santhosh - Vectrus - No Export"/>
    <x v="4"/>
    <d v="2024-04-07T00:00:00"/>
    <x v="1"/>
    <s v=""/>
    <s v=""/>
    <m/>
    <x v="1"/>
    <x v="1"/>
    <x v="5"/>
    <x v="1"/>
    <x v="1"/>
  </r>
  <r>
    <n v="98"/>
    <x v="49"/>
    <m/>
    <x v="84"/>
    <s v=" Repaired or replaced floor"/>
    <m/>
    <m/>
    <m/>
    <s v="PRINPRG"/>
    <x v="13"/>
    <s v=""/>
    <s v=""/>
    <s v=""/>
    <s v=""/>
    <s v=""/>
    <s v=""/>
    <s v=""/>
    <s v=""/>
    <s v=""/>
    <s v=""/>
    <s v=""/>
    <s v=""/>
    <s v=""/>
    <s v=""/>
    <s v=""/>
    <s v=""/>
    <s v=""/>
    <x v="2"/>
    <s v=""/>
    <x v="1"/>
    <s v=""/>
    <s v=""/>
    <s v="ON-HOLD"/>
    <x v="1"/>
    <x v="1"/>
    <x v="5"/>
    <x v="1"/>
    <x v="1"/>
  </r>
  <r>
    <n v="99"/>
    <x v="50"/>
    <n v="30"/>
    <x v="85"/>
    <s v="Replace current wall sheeting with Drywall Z1"/>
    <n v="10106695"/>
    <s v="5640-60-V00-0048"/>
    <s v="DRYWALL SHEET, (GYPSUM BOARD), 4 X 8 FEET X 1/2 INCH"/>
    <m/>
    <x v="54"/>
    <m/>
    <m/>
    <m/>
    <s v="EA"/>
    <n v="16"/>
    <m/>
    <m/>
    <m/>
    <m/>
    <m/>
    <m/>
    <m/>
    <m/>
    <m/>
    <m/>
    <m/>
    <m/>
    <x v="17"/>
    <m/>
    <x v="2"/>
    <m/>
    <m/>
    <m/>
    <x v="1"/>
    <x v="1"/>
    <x v="5"/>
    <x v="1"/>
    <x v="1"/>
  </r>
  <r>
    <n v="99"/>
    <x v="50"/>
    <n v="30"/>
    <x v="85"/>
    <s v="Replace current wall sheeting with Drywall Z1"/>
    <n v="10106695"/>
    <s v="5640-60-V00-0015"/>
    <s v="INSULATION BLANKET, THERMAL, FIBERGLASS, R4.1, 50 MM X 1.2 X 10 METER"/>
    <m/>
    <x v="54"/>
    <m/>
    <m/>
    <m/>
    <s v="ROLL"/>
    <n v="3"/>
    <m/>
    <m/>
    <m/>
    <m/>
    <m/>
    <m/>
    <m/>
    <m/>
    <m/>
    <m/>
    <m/>
    <m/>
    <x v="17"/>
    <m/>
    <x v="2"/>
    <m/>
    <m/>
    <m/>
    <x v="1"/>
    <x v="1"/>
    <x v="5"/>
    <x v="1"/>
    <x v="1"/>
  </r>
  <r>
    <n v="99"/>
    <x v="50"/>
    <n v="30"/>
    <x v="85"/>
    <s v="Replace current wall sheeting with Drywall Z1"/>
    <n v="10106695"/>
    <s v="5305-60-V00-0154"/>
    <s v="SCREW, DRYWALL, BUGLE HEAD, PHILLIPS, COARSE THREAD, #6 X 1-1/4 INCHES"/>
    <m/>
    <x v="54"/>
    <m/>
    <m/>
    <m/>
    <s v="BX"/>
    <n v="1"/>
    <m/>
    <m/>
    <m/>
    <m/>
    <m/>
    <m/>
    <m/>
    <m/>
    <m/>
    <m/>
    <m/>
    <m/>
    <x v="17"/>
    <m/>
    <x v="2"/>
    <m/>
    <m/>
    <m/>
    <x v="1"/>
    <x v="1"/>
    <x v="5"/>
    <x v="1"/>
    <x v="1"/>
  </r>
  <r>
    <n v="99"/>
    <x v="50"/>
    <n v="30"/>
    <x v="85"/>
    <s v="Replace current wall sheeting with Drywall Z1"/>
    <n v="10106695"/>
    <s v="5640-60-V00-0044"/>
    <s v="TAPE, SELF ADHESIVE, DRYWALL JOINT, FIBERGLASS, 2 INCHES X 300 FEET"/>
    <m/>
    <x v="54"/>
    <m/>
    <m/>
    <m/>
    <s v="EA"/>
    <n v="2"/>
    <m/>
    <m/>
    <m/>
    <m/>
    <m/>
    <m/>
    <m/>
    <m/>
    <m/>
    <m/>
    <m/>
    <m/>
    <x v="17"/>
    <m/>
    <x v="2"/>
    <m/>
    <m/>
    <m/>
    <x v="1"/>
    <x v="1"/>
    <x v="5"/>
    <x v="1"/>
    <x v="1"/>
  </r>
  <r>
    <n v="99"/>
    <x v="50"/>
    <n v="30"/>
    <x v="85"/>
    <s v="Replace current wall sheeting with Drywall Z1"/>
    <n v="10106695"/>
    <s v="5640-60-V00-0051"/>
    <s v="JOINT COMPOUND, WALLBOARD, 28 KG"/>
    <m/>
    <x v="54"/>
    <m/>
    <m/>
    <m/>
    <s v="CN"/>
    <n v="2"/>
    <m/>
    <m/>
    <m/>
    <m/>
    <m/>
    <m/>
    <m/>
    <m/>
    <m/>
    <m/>
    <m/>
    <m/>
    <x v="17"/>
    <m/>
    <x v="2"/>
    <m/>
    <m/>
    <m/>
    <x v="1"/>
    <x v="1"/>
    <x v="5"/>
    <x v="1"/>
    <x v="1"/>
  </r>
  <r>
    <n v="99"/>
    <x v="50"/>
    <n v="30"/>
    <x v="85"/>
    <s v="Replace current wall sheeting with Drywall Z1"/>
    <n v="10106695"/>
    <s v="5350-60-V00-0007"/>
    <s v="PAPER, ABRASIVE (SANDPAPER), 120 GRIT, 9 X 11 INCHES"/>
    <m/>
    <x v="54"/>
    <m/>
    <m/>
    <m/>
    <s v="EA"/>
    <n v="20"/>
    <m/>
    <m/>
    <m/>
    <m/>
    <m/>
    <m/>
    <m/>
    <m/>
    <m/>
    <m/>
    <m/>
    <m/>
    <x v="17"/>
    <m/>
    <x v="2"/>
    <m/>
    <m/>
    <m/>
    <x v="1"/>
    <x v="1"/>
    <x v="5"/>
    <x v="1"/>
    <x v="1"/>
  </r>
  <r>
    <n v="99"/>
    <x v="50"/>
    <n v="30"/>
    <x v="85"/>
    <s v="Replace current wall sheeting with Drywall Z1"/>
    <n v="10106695"/>
    <s v="5130-60-V00-0125"/>
    <s v="DISK, ABRASIVE, SANDING, HOOK AND LOOP, 220 GRIT, 8 HOLE, 5 INCHES"/>
    <m/>
    <x v="54"/>
    <m/>
    <m/>
    <m/>
    <s v="PG"/>
    <n v="1"/>
    <m/>
    <m/>
    <m/>
    <m/>
    <m/>
    <m/>
    <m/>
    <m/>
    <m/>
    <m/>
    <m/>
    <m/>
    <x v="17"/>
    <m/>
    <x v="2"/>
    <m/>
    <m/>
    <m/>
    <x v="1"/>
    <x v="1"/>
    <x v="5"/>
    <x v="1"/>
    <x v="1"/>
  </r>
  <r>
    <n v="99"/>
    <x v="50"/>
    <n v="30"/>
    <x v="85"/>
    <s v="Replace current wall sheeting with Drywall Z1"/>
    <n v="10106695"/>
    <s v="5510-60-V00-0002"/>
    <s v="LUMBER, SOFTWOOD, PRESSURE TREATED, 2 X 4 INCHES, 16 FEET"/>
    <m/>
    <x v="54"/>
    <m/>
    <m/>
    <m/>
    <s v="ea"/>
    <n v="15"/>
    <m/>
    <m/>
    <m/>
    <m/>
    <m/>
    <m/>
    <m/>
    <m/>
    <m/>
    <m/>
    <m/>
    <m/>
    <x v="17"/>
    <m/>
    <x v="2"/>
    <m/>
    <m/>
    <m/>
    <x v="1"/>
    <x v="1"/>
    <x v="5"/>
    <x v="1"/>
    <x v="1"/>
  </r>
  <r>
    <n v="99"/>
    <x v="50"/>
    <n v="30"/>
    <x v="85"/>
    <s v="Replace current wall sheeting with Drywall Z1"/>
    <n v="10106695"/>
    <s v="5305-05-V00-0025"/>
    <s v="SCREW, PHILLIPS, TRUSS HEAD, STAINLESS STEEL, 10 X 3/4 INCHES 100pc / bx"/>
    <m/>
    <x v="54"/>
    <m/>
    <m/>
    <m/>
    <s v="PK"/>
    <n v="2"/>
    <m/>
    <m/>
    <m/>
    <m/>
    <m/>
    <m/>
    <m/>
    <m/>
    <m/>
    <m/>
    <m/>
    <m/>
    <x v="17"/>
    <m/>
    <x v="2"/>
    <m/>
    <m/>
    <m/>
    <x v="1"/>
    <x v="1"/>
    <x v="5"/>
    <x v="1"/>
    <x v="1"/>
  </r>
  <r>
    <n v="99"/>
    <x v="50"/>
    <n v="30"/>
    <x v="85"/>
    <s v="Replace current wall sheeting with Drywall Z1"/>
    <n v="10106695"/>
    <s v="8135-09-V09-0001"/>
    <s v="PLASTIC SHEETING, ROLL, CLEAR, 12 X 100 FEET"/>
    <m/>
    <x v="54"/>
    <m/>
    <m/>
    <m/>
    <s v="roll"/>
    <n v="1"/>
    <m/>
    <m/>
    <m/>
    <m/>
    <m/>
    <m/>
    <m/>
    <m/>
    <m/>
    <m/>
    <m/>
    <m/>
    <x v="17"/>
    <m/>
    <x v="2"/>
    <m/>
    <m/>
    <m/>
    <x v="1"/>
    <x v="1"/>
    <x v="5"/>
    <x v="1"/>
    <x v="1"/>
  </r>
  <r>
    <n v="99"/>
    <x v="50"/>
    <n v="30"/>
    <x v="85"/>
    <s v="Replace current wall sheeting with Drywall Z1"/>
    <n v="10106695"/>
    <s v="8010-60-V00-0089"/>
    <s v="PRIMER, COATING, WHITE, 4 - 5 LITERS"/>
    <m/>
    <x v="54"/>
    <m/>
    <m/>
    <m/>
    <s v="GAL"/>
    <n v="2"/>
    <m/>
    <m/>
    <m/>
    <m/>
    <m/>
    <m/>
    <m/>
    <m/>
    <m/>
    <m/>
    <m/>
    <m/>
    <x v="17"/>
    <m/>
    <x v="2"/>
    <m/>
    <m/>
    <m/>
    <x v="1"/>
    <x v="1"/>
    <x v="5"/>
    <x v="1"/>
    <x v="1"/>
  </r>
  <r>
    <n v="99"/>
    <x v="50"/>
    <n v="30"/>
    <x v="85"/>
    <s v="Replace current wall sheeting with Drywall Z1"/>
    <n v="10106695"/>
    <s v="8010-60-V00-0021"/>
    <s v="PAINT, LATEX, MATT, EGGSHELL, 3.2 LITER"/>
    <m/>
    <x v="54"/>
    <m/>
    <m/>
    <m/>
    <s v="CN"/>
    <n v="4"/>
    <m/>
    <m/>
    <m/>
    <m/>
    <m/>
    <m/>
    <m/>
    <m/>
    <m/>
    <m/>
    <m/>
    <m/>
    <x v="17"/>
    <m/>
    <x v="2"/>
    <m/>
    <m/>
    <m/>
    <x v="1"/>
    <x v="1"/>
    <x v="5"/>
    <x v="1"/>
    <x v="1"/>
  </r>
  <r>
    <n v="99"/>
    <x v="50"/>
    <n v="30"/>
    <x v="85"/>
    <s v="Replace current wall sheeting with Drywall Z1"/>
    <n v="10106695"/>
    <s v="8020-00-753-4911"/>
    <s v="TRAY, PAINT ROLLER, METAL, 1 QUART"/>
    <m/>
    <x v="54"/>
    <m/>
    <m/>
    <m/>
    <s v="EA"/>
    <n v="2"/>
    <m/>
    <m/>
    <m/>
    <m/>
    <m/>
    <m/>
    <m/>
    <m/>
    <m/>
    <m/>
    <m/>
    <m/>
    <x v="17"/>
    <m/>
    <x v="2"/>
    <m/>
    <m/>
    <m/>
    <x v="1"/>
    <x v="1"/>
    <x v="5"/>
    <x v="1"/>
    <x v="1"/>
  </r>
  <r>
    <n v="99"/>
    <x v="50"/>
    <n v="30"/>
    <x v="85"/>
    <s v="Replace current wall sheeting with Drywall Z1"/>
    <n v="10106695"/>
    <s v="8020-00-682-6489"/>
    <s v="COVER, PAINT ROLLER, ACRYLIC, 0.375 X 7 INCHES"/>
    <m/>
    <x v="54"/>
    <m/>
    <m/>
    <m/>
    <s v="EA"/>
    <n v="4"/>
    <m/>
    <m/>
    <m/>
    <m/>
    <m/>
    <m/>
    <m/>
    <m/>
    <m/>
    <m/>
    <m/>
    <m/>
    <x v="17"/>
    <m/>
    <x v="2"/>
    <m/>
    <m/>
    <m/>
    <x v="1"/>
    <x v="1"/>
    <x v="5"/>
    <x v="1"/>
    <x v="1"/>
  </r>
  <r>
    <n v="99"/>
    <x v="50"/>
    <n v="30"/>
    <x v="85"/>
    <s v="Replace current wall sheeting with Drywall Z1"/>
    <n v="10106695"/>
    <s v="8020-00-753-4914"/>
    <s v="ROLLER, PAINT, POLYESTER, 7 INCHES"/>
    <m/>
    <x v="54"/>
    <m/>
    <m/>
    <m/>
    <s v="EA"/>
    <n v="3"/>
    <m/>
    <m/>
    <m/>
    <m/>
    <m/>
    <m/>
    <m/>
    <m/>
    <m/>
    <m/>
    <m/>
    <m/>
    <x v="17"/>
    <m/>
    <x v="2"/>
    <m/>
    <m/>
    <m/>
    <x v="1"/>
    <x v="1"/>
    <x v="5"/>
    <x v="1"/>
    <x v="1"/>
  </r>
  <r>
    <n v="99"/>
    <x v="50"/>
    <n v="30"/>
    <x v="85"/>
    <s v="Replace current wall sheeting with Drywall Z1"/>
    <n v="10106695"/>
    <s v="8020-01-421-6849"/>
    <s v="BRUSH, PAINT, CHISELED, 2 INCHES"/>
    <m/>
    <x v="54"/>
    <m/>
    <m/>
    <m/>
    <s v="EA"/>
    <n v="2"/>
    <m/>
    <m/>
    <m/>
    <m/>
    <m/>
    <m/>
    <m/>
    <m/>
    <m/>
    <m/>
    <m/>
    <m/>
    <x v="17"/>
    <m/>
    <x v="2"/>
    <m/>
    <m/>
    <m/>
    <x v="1"/>
    <x v="1"/>
    <x v="5"/>
    <x v="1"/>
    <x v="1"/>
  </r>
  <r>
    <n v="99"/>
    <x v="50"/>
    <n v="30"/>
    <x v="85"/>
    <s v="Replace current wall sheeting with Drywall Z1"/>
    <n v="10106695"/>
    <s v="7510-00-266-6710"/>
    <s v="TAPE, PRESSURE SENSITIVE ADHESIVE, PAPER, TAN, 2 INCHES X 60 YARDS"/>
    <m/>
    <x v="54"/>
    <m/>
    <m/>
    <m/>
    <s v="EA"/>
    <n v="4"/>
    <m/>
    <m/>
    <m/>
    <m/>
    <m/>
    <m/>
    <m/>
    <m/>
    <m/>
    <m/>
    <m/>
    <m/>
    <x v="17"/>
    <m/>
    <x v="2"/>
    <m/>
    <m/>
    <m/>
    <x v="1"/>
    <x v="1"/>
    <x v="5"/>
    <x v="1"/>
    <x v="1"/>
  </r>
  <r>
    <n v="99"/>
    <x v="50"/>
    <n v="30"/>
    <x v="85"/>
    <s v="Replace current wall sheeting with Drywall Z1"/>
    <n v="10106695"/>
    <s v="6515-60-V00-0015"/>
    <s v="GLOVES, EXAM, DISPOSABLE, NITRILE, PURPLE, X-LARGE"/>
    <m/>
    <x v="54"/>
    <m/>
    <m/>
    <m/>
    <s v="EA"/>
    <n v="1"/>
    <m/>
    <m/>
    <m/>
    <m/>
    <m/>
    <m/>
    <m/>
    <m/>
    <m/>
    <m/>
    <m/>
    <m/>
    <x v="17"/>
    <m/>
    <x v="2"/>
    <m/>
    <m/>
    <m/>
    <x v="1"/>
    <x v="1"/>
    <x v="5"/>
    <x v="1"/>
    <x v="1"/>
  </r>
  <r>
    <n v="99"/>
    <x v="50"/>
    <n v="30"/>
    <x v="85"/>
    <s v="Replace current wall sheeting with Drywall Z1"/>
    <n v="10106695"/>
    <s v="9540-60-V00-0016"/>
    <s v="ANGLE, STRUCTURAL, SHARP CORNER, ALUMINIUM, 16 X 16 X 1.6 X 3000 MM"/>
    <m/>
    <x v="54"/>
    <m/>
    <m/>
    <m/>
    <s v="EA"/>
    <n v="4"/>
    <m/>
    <m/>
    <m/>
    <m/>
    <m/>
    <m/>
    <m/>
    <m/>
    <m/>
    <m/>
    <m/>
    <m/>
    <x v="17"/>
    <m/>
    <x v="2"/>
    <m/>
    <m/>
    <m/>
    <x v="1"/>
    <x v="1"/>
    <x v="5"/>
    <x v="1"/>
    <x v="1"/>
  </r>
  <r>
    <n v="99"/>
    <x v="50"/>
    <n v="30"/>
    <x v="85"/>
    <s v="Replace current wall sheeting with Drywall Z1"/>
    <n v="10106695"/>
    <s v="8030-09-V01-0003"/>
    <s v="SEALING COMPOUND, CAULK, ACRYLIC, WHITE, 5.5 OZ"/>
    <m/>
    <x v="54"/>
    <m/>
    <m/>
    <m/>
    <s v="ea"/>
    <n v="6"/>
    <m/>
    <m/>
    <m/>
    <m/>
    <m/>
    <m/>
    <m/>
    <m/>
    <m/>
    <m/>
    <m/>
    <m/>
    <x v="17"/>
    <m/>
    <x v="2"/>
    <m/>
    <m/>
    <m/>
    <x v="1"/>
    <x v="1"/>
    <x v="5"/>
    <x v="1"/>
    <x v="1"/>
  </r>
  <r>
    <n v="99"/>
    <x v="50"/>
    <n v="30"/>
    <x v="85"/>
    <s v="Replace current wall sheeting with Drywall Z1"/>
    <n v="10106695"/>
    <s v="7220-60-V00-0041"/>
    <s v="BASEBOARD, WALL PLASTIC, PVC FOAM SKIRTING,100MM X 3M X 0.3MM, G100-3.5"/>
    <m/>
    <x v="54"/>
    <m/>
    <m/>
    <m/>
    <s v="EA"/>
    <n v="10"/>
    <m/>
    <m/>
    <m/>
    <m/>
    <m/>
    <m/>
    <m/>
    <m/>
    <m/>
    <m/>
    <m/>
    <m/>
    <x v="17"/>
    <m/>
    <x v="2"/>
    <m/>
    <m/>
    <m/>
    <x v="1"/>
    <x v="1"/>
    <x v="5"/>
    <x v="1"/>
    <x v="1"/>
  </r>
  <r>
    <n v="99"/>
    <x v="50"/>
    <n v="30"/>
    <x v="85"/>
    <s v="Replace current wall sheeting with Drywall Z1"/>
    <n v="10106695"/>
    <s v="8030-60-V00-0055"/>
    <s v="SEALING COMPOUND, SILICONE, WHITE, 10.1 OZ"/>
    <m/>
    <x v="54"/>
    <m/>
    <m/>
    <m/>
    <s v="ea"/>
    <n v="6"/>
    <m/>
    <m/>
    <m/>
    <m/>
    <m/>
    <m/>
    <m/>
    <m/>
    <m/>
    <m/>
    <m/>
    <m/>
    <x v="17"/>
    <m/>
    <x v="2"/>
    <m/>
    <m/>
    <m/>
    <x v="1"/>
    <x v="1"/>
    <x v="5"/>
    <x v="1"/>
    <x v="1"/>
  </r>
  <r>
    <n v="99"/>
    <x v="50"/>
    <n v="30"/>
    <x v="85"/>
    <s v="Replace current wall sheeting with Drywall Z1"/>
    <n v="10106695"/>
    <s v="5660-60-V00-0045"/>
    <s v="WIRE, STEEL, GALVANIZED, 28 GAGE, 100 FEET"/>
    <m/>
    <x v="54"/>
    <m/>
    <m/>
    <m/>
    <s v="ROOL"/>
    <n v="10"/>
    <m/>
    <m/>
    <m/>
    <m/>
    <m/>
    <m/>
    <m/>
    <m/>
    <m/>
    <m/>
    <m/>
    <m/>
    <x v="17"/>
    <m/>
    <x v="2"/>
    <m/>
    <m/>
    <m/>
    <x v="1"/>
    <x v="1"/>
    <x v="5"/>
    <x v="1"/>
    <x v="1"/>
  </r>
  <r>
    <n v="99"/>
    <x v="50"/>
    <n v="30"/>
    <x v="85"/>
    <s v="Replace current wall sheeting with Drywall Z1"/>
    <n v="10106695"/>
    <s v="5680-60-V00-0007"/>
    <s v="GRID, CEILING, T-RUNNER, WHITE, 12 FEET"/>
    <m/>
    <x v="54"/>
    <m/>
    <m/>
    <m/>
    <s v="EA"/>
    <n v="20"/>
    <m/>
    <m/>
    <m/>
    <m/>
    <m/>
    <m/>
    <m/>
    <m/>
    <m/>
    <m/>
    <m/>
    <m/>
    <x v="17"/>
    <m/>
    <x v="2"/>
    <m/>
    <m/>
    <m/>
    <x v="1"/>
    <x v="1"/>
    <x v="5"/>
    <x v="1"/>
    <x v="1"/>
  </r>
  <r>
    <n v="99"/>
    <x v="50"/>
    <n v="30"/>
    <x v="85"/>
    <s v="Replace current wall sheeting with Drywall Z1"/>
    <n v="10106695"/>
    <s v="5680-60-V00-0006"/>
    <s v="GRID, CEILING, TEE, WHITE, 24 INCHES"/>
    <m/>
    <x v="54"/>
    <m/>
    <m/>
    <m/>
    <s v="ea"/>
    <n v="30"/>
    <m/>
    <m/>
    <m/>
    <m/>
    <m/>
    <m/>
    <m/>
    <m/>
    <m/>
    <m/>
    <m/>
    <m/>
    <x v="17"/>
    <m/>
    <x v="2"/>
    <m/>
    <m/>
    <m/>
    <x v="1"/>
    <x v="1"/>
    <x v="5"/>
    <x v="1"/>
    <x v="1"/>
  </r>
  <r>
    <n v="99"/>
    <x v="50"/>
    <n v="30"/>
    <x v="85"/>
    <s v="Replace current wall sheeting with Drywall Z1"/>
    <n v="10106695"/>
    <s v="5620-60-V00-0024"/>
    <s v="TILES, CEILING, 24 X 48 X 5/8 INCHES"/>
    <m/>
    <x v="54"/>
    <m/>
    <m/>
    <m/>
    <s v="bx"/>
    <n v="1"/>
    <m/>
    <m/>
    <m/>
    <m/>
    <m/>
    <m/>
    <m/>
    <m/>
    <m/>
    <m/>
    <m/>
    <m/>
    <x v="17"/>
    <m/>
    <x v="2"/>
    <m/>
    <m/>
    <m/>
    <x v="1"/>
    <x v="1"/>
    <x v="5"/>
    <x v="1"/>
    <x v="1"/>
  </r>
  <r>
    <n v="99"/>
    <x v="50"/>
    <n v="30"/>
    <x v="85"/>
    <s v="Replace current wall sheeting with Drywall Z1"/>
    <n v="10106695"/>
    <s v="5670-60-V00-0026"/>
    <s v="WALL ANGLE / GRID, CEILING, TEE, GALVANIZED STEEL, WHITE, 12 FEET"/>
    <m/>
    <x v="54"/>
    <m/>
    <m/>
    <m/>
    <s v="ea"/>
    <n v="6"/>
    <m/>
    <m/>
    <m/>
    <m/>
    <m/>
    <m/>
    <m/>
    <m/>
    <m/>
    <m/>
    <m/>
    <m/>
    <x v="17"/>
    <m/>
    <x v="2"/>
    <m/>
    <m/>
    <m/>
    <x v="1"/>
    <x v="1"/>
    <x v="5"/>
    <x v="1"/>
    <x v="1"/>
  </r>
  <r>
    <n v="99"/>
    <x v="50"/>
    <n v="30"/>
    <x v="85"/>
    <s v="Replace current wall sheeting with Drywall Z1"/>
    <n v="10106695"/>
    <s v="7910-60-V00-0001"/>
    <s v="CLEANER, VACUUM, ELECTRIC, WET/DRY, 220-240V, 1800W, 60 LTR"/>
    <m/>
    <x v="54"/>
    <m/>
    <m/>
    <m/>
    <s v="EA"/>
    <n v="1"/>
    <m/>
    <m/>
    <m/>
    <m/>
    <m/>
    <m/>
    <m/>
    <m/>
    <m/>
    <m/>
    <m/>
    <m/>
    <x v="17"/>
    <m/>
    <x v="2"/>
    <m/>
    <m/>
    <m/>
    <x v="1"/>
    <x v="1"/>
    <x v="5"/>
    <x v="1"/>
    <x v="1"/>
  </r>
  <r>
    <n v="99"/>
    <x v="50"/>
    <n v="30"/>
    <x v="85"/>
    <s v="Replace current wall sheeting with Drywall Z1"/>
    <n v="10106695"/>
    <s v="7930-60-V00-0065"/>
    <s v="CLEANING COMPOUND, RUG AND UPHOLSTARY, SPOT &amp; STAIN REMOVER, CIRTUS, PALE AMBER, 32 OZ"/>
    <m/>
    <x v="54"/>
    <m/>
    <m/>
    <m/>
    <s v="CS"/>
    <n v="1"/>
    <m/>
    <m/>
    <m/>
    <m/>
    <m/>
    <m/>
    <m/>
    <m/>
    <m/>
    <m/>
    <m/>
    <m/>
    <x v="17"/>
    <m/>
    <x v="2"/>
    <m/>
    <m/>
    <m/>
    <x v="1"/>
    <x v="1"/>
    <x v="5"/>
    <x v="1"/>
    <x v="1"/>
  </r>
  <r>
    <n v="99"/>
    <x v="50"/>
    <n v="30"/>
    <x v="85"/>
    <s v="Replace current wall sheeting with Drywall Z1"/>
    <n v="10106695"/>
    <s v="7920-00-240-7174"/>
    <s v="BRUSH, SCRUB, POLYPROPYLENE, 2.750 X 7.938 INCHES"/>
    <m/>
    <x v="54"/>
    <m/>
    <m/>
    <m/>
    <s v="EA"/>
    <n v="2"/>
    <m/>
    <m/>
    <m/>
    <m/>
    <m/>
    <m/>
    <m/>
    <m/>
    <m/>
    <m/>
    <m/>
    <m/>
    <x v="17"/>
    <m/>
    <x v="2"/>
    <m/>
    <m/>
    <m/>
    <x v="1"/>
    <x v="1"/>
    <x v="5"/>
    <x v="1"/>
    <x v="1"/>
  </r>
  <r>
    <n v="99"/>
    <x v="50"/>
    <n v="30"/>
    <x v="85"/>
    <s v="Replace current wall sheeting with Drywall Z1"/>
    <n v="10106695"/>
    <s v="5130-60-V00-0123"/>
    <s v="CUTTING WHEEL, METAL, ALUMINUM OXIDE, 4X0.05X5/8 INCHES"/>
    <m/>
    <x v="54"/>
    <m/>
    <m/>
    <m/>
    <s v="ea"/>
    <n v="4"/>
    <m/>
    <m/>
    <m/>
    <m/>
    <m/>
    <m/>
    <m/>
    <m/>
    <m/>
    <m/>
    <m/>
    <m/>
    <x v="17"/>
    <m/>
    <x v="2"/>
    <m/>
    <m/>
    <m/>
    <x v="1"/>
    <x v="1"/>
    <x v="5"/>
    <x v="1"/>
    <x v="1"/>
  </r>
  <r>
    <n v="99"/>
    <x v="50"/>
    <n v="30"/>
    <x v="85"/>
    <s v="Replace current wall sheeting with Drywall Z1"/>
    <n v="10106695"/>
    <s v="5130-60-V00-0134"/>
    <s v="BIT, SCREWDRIVER, (POWER BIT), PHILLIPS, STEEL, #2 X 2 INCHES"/>
    <m/>
    <x v="54"/>
    <m/>
    <m/>
    <m/>
    <s v="pg"/>
    <n v="1"/>
    <m/>
    <m/>
    <m/>
    <m/>
    <m/>
    <m/>
    <m/>
    <m/>
    <m/>
    <m/>
    <m/>
    <m/>
    <x v="17"/>
    <m/>
    <x v="2"/>
    <m/>
    <m/>
    <m/>
    <x v="1"/>
    <x v="1"/>
    <x v="5"/>
    <x v="1"/>
    <x v="1"/>
  </r>
  <r>
    <n v="99"/>
    <x v="50"/>
    <n v="40"/>
    <x v="85"/>
    <s v="Replace current wall sheeting with Drywall Z1"/>
    <n v="10106695"/>
    <s v="4710-60-V00-0098"/>
    <s v="TUBE, METALLIC, REFRIGERATION, COPPER, 5/8 INCH X 50 FEET"/>
    <m/>
    <x v="54"/>
    <m/>
    <m/>
    <m/>
    <s v="RO"/>
    <n v="1"/>
    <m/>
    <m/>
    <m/>
    <m/>
    <m/>
    <m/>
    <m/>
    <m/>
    <m/>
    <m/>
    <m/>
    <m/>
    <x v="17"/>
    <m/>
    <x v="2"/>
    <m/>
    <m/>
    <m/>
    <x v="1"/>
    <x v="1"/>
    <x v="5"/>
    <x v="1"/>
    <x v="1"/>
  </r>
  <r>
    <n v="99"/>
    <x v="50"/>
    <n v="40"/>
    <x v="85"/>
    <s v="Replace current wall sheeting with Drywall Z1"/>
    <n v="10106695"/>
    <s v="4710-60-V00-0097"/>
    <s v="TUBE, METALLIC, REFRIGERATION, COPPER, 3/8 INCH X 50 FEET"/>
    <m/>
    <x v="54"/>
    <m/>
    <m/>
    <m/>
    <s v="RO"/>
    <n v="1"/>
    <m/>
    <m/>
    <m/>
    <m/>
    <m/>
    <m/>
    <m/>
    <m/>
    <m/>
    <m/>
    <m/>
    <m/>
    <x v="17"/>
    <m/>
    <x v="2"/>
    <m/>
    <m/>
    <m/>
    <x v="1"/>
    <x v="1"/>
    <x v="5"/>
    <x v="1"/>
    <x v="1"/>
  </r>
  <r>
    <n v="99"/>
    <x v="50"/>
    <n v="40"/>
    <x v="85"/>
    <s v="Replace current wall sheeting with Drywall Z1"/>
    <n v="10106695"/>
    <s v="5640-60-V00-0031"/>
    <s v="INSULATION SLEEVING, THERMAL, 5/8 X 72 INCHES"/>
    <m/>
    <x v="54"/>
    <m/>
    <m/>
    <m/>
    <s v="EA"/>
    <n v="3"/>
    <m/>
    <m/>
    <m/>
    <m/>
    <m/>
    <m/>
    <m/>
    <m/>
    <m/>
    <m/>
    <m/>
    <m/>
    <x v="17"/>
    <m/>
    <x v="2"/>
    <m/>
    <m/>
    <m/>
    <x v="1"/>
    <x v="1"/>
    <x v="5"/>
    <x v="1"/>
    <x v="1"/>
  </r>
  <r>
    <n v="99"/>
    <x v="50"/>
    <n v="40"/>
    <x v="85"/>
    <s v="Replace current wall sheeting with Drywall Z1"/>
    <n v="10106695"/>
    <s v="5640-60-V00-0030"/>
    <s v="INSULATION SLEEVING, THERMAL, 3/8 X 72 INCHES"/>
    <m/>
    <x v="54"/>
    <m/>
    <m/>
    <m/>
    <s v="EA"/>
    <n v="3"/>
    <m/>
    <m/>
    <m/>
    <m/>
    <m/>
    <m/>
    <m/>
    <m/>
    <m/>
    <m/>
    <m/>
    <m/>
    <x v="17"/>
    <m/>
    <x v="2"/>
    <m/>
    <m/>
    <m/>
    <x v="1"/>
    <x v="1"/>
    <x v="5"/>
    <x v="1"/>
    <x v="1"/>
  </r>
  <r>
    <n v="99"/>
    <x v="50"/>
    <n v="40"/>
    <x v="85"/>
    <s v="Replace current wall sheeting with Drywall Z1"/>
    <n v="10106695"/>
    <s v="4710-60-V00-0110"/>
    <s v="PIPE, PLASTIC, SCH-80, CPVC, OFF-WHITE, 3/4 INCH"/>
    <m/>
    <x v="54"/>
    <m/>
    <m/>
    <m/>
    <s v="EA"/>
    <n v="1"/>
    <m/>
    <m/>
    <m/>
    <m/>
    <m/>
    <m/>
    <m/>
    <m/>
    <m/>
    <m/>
    <m/>
    <m/>
    <x v="17"/>
    <m/>
    <x v="2"/>
    <m/>
    <m/>
    <m/>
    <x v="1"/>
    <x v="1"/>
    <x v="5"/>
    <x v="1"/>
    <x v="1"/>
  </r>
  <r>
    <n v="99"/>
    <x v="50"/>
    <n v="40"/>
    <x v="85"/>
    <s v="Replace current wall sheeting with Drywall Z1"/>
    <n v="10106695"/>
    <s v="6850-01-192-2492"/>
    <s v="SEALER, CHEMICAL, PLASTIC POLYURETHANE, WHITE, 12 OZ"/>
    <m/>
    <x v="54"/>
    <m/>
    <m/>
    <m/>
    <s v="CN"/>
    <n v="1"/>
    <m/>
    <m/>
    <m/>
    <m/>
    <m/>
    <m/>
    <m/>
    <m/>
    <m/>
    <m/>
    <m/>
    <m/>
    <x v="17"/>
    <m/>
    <x v="2"/>
    <m/>
    <m/>
    <m/>
    <x v="1"/>
    <x v="1"/>
    <x v="5"/>
    <x v="1"/>
    <x v="1"/>
  </r>
  <r>
    <n v="99"/>
    <x v="50"/>
    <n v="40"/>
    <x v="85"/>
    <s v="Replace current wall sheeting with Drywall Z1"/>
    <n v="10106695"/>
    <s v="4130-60-V00-0288"/>
    <s v="TAPE, WRAP, INSULATION, 3 INCHES X 150 FEET"/>
    <m/>
    <x v="54"/>
    <m/>
    <m/>
    <m/>
    <s v="RO"/>
    <n v="1"/>
    <m/>
    <m/>
    <m/>
    <m/>
    <m/>
    <m/>
    <m/>
    <m/>
    <m/>
    <m/>
    <m/>
    <m/>
    <x v="17"/>
    <m/>
    <x v="2"/>
    <m/>
    <m/>
    <m/>
    <x v="1"/>
    <x v="1"/>
    <x v="5"/>
    <x v="1"/>
    <x v="1"/>
  </r>
  <r>
    <n v="99"/>
    <x v="50"/>
    <n v="40"/>
    <x v="85"/>
    <s v="Replace current wall sheeting with Drywall Z1"/>
    <n v="10106695"/>
    <s v="4730-60-V00-0594"/>
    <s v="C-CLAMP W/ RUBBER, GALVANIZED STEEL, 2 INCHES"/>
    <m/>
    <x v="54"/>
    <m/>
    <m/>
    <m/>
    <s v="EA"/>
    <n v="3"/>
    <m/>
    <m/>
    <m/>
    <m/>
    <m/>
    <m/>
    <m/>
    <m/>
    <m/>
    <m/>
    <m/>
    <m/>
    <x v="17"/>
    <m/>
    <x v="2"/>
    <m/>
    <m/>
    <m/>
    <x v="1"/>
    <x v="1"/>
    <x v="5"/>
    <x v="1"/>
    <x v="1"/>
  </r>
  <r>
    <n v="99"/>
    <x v="50"/>
    <n v="40"/>
    <x v="85"/>
    <s v="Replace current wall sheeting with Drywall Z1"/>
    <n v="10106695"/>
    <s v="5975-60-V00-0505"/>
    <s v="STUFFING TUBE (CABLE GLAND), PG16, POLYAMIDE, GRAY, 9 -14 MM"/>
    <m/>
    <x v="54"/>
    <m/>
    <m/>
    <m/>
    <s v="EA"/>
    <n v="4"/>
    <m/>
    <m/>
    <m/>
    <m/>
    <m/>
    <m/>
    <m/>
    <m/>
    <m/>
    <m/>
    <m/>
    <m/>
    <x v="17"/>
    <m/>
    <x v="2"/>
    <m/>
    <m/>
    <m/>
    <x v="1"/>
    <x v="1"/>
    <x v="5"/>
    <x v="1"/>
    <x v="1"/>
  </r>
  <r>
    <n v="99"/>
    <x v="50"/>
    <n v="40"/>
    <x v="85"/>
    <s v="Replace current wall sheeting with Drywall Z1"/>
    <n v="10106695"/>
    <s v="6145-60-V00-0145"/>
    <s v="CABLE, POWER, ELECTRICAL, WHITE, 3 CORES, 1.5MM 2"/>
    <m/>
    <x v="54"/>
    <m/>
    <m/>
    <m/>
    <s v="RO"/>
    <n v="1"/>
    <m/>
    <m/>
    <m/>
    <m/>
    <m/>
    <m/>
    <m/>
    <m/>
    <m/>
    <m/>
    <m/>
    <m/>
    <x v="17"/>
    <m/>
    <x v="2"/>
    <m/>
    <m/>
    <m/>
    <x v="1"/>
    <x v="1"/>
    <x v="5"/>
    <x v="1"/>
    <x v="1"/>
  </r>
  <r>
    <n v="99"/>
    <x v="50"/>
    <n v="40"/>
    <x v="85"/>
    <s v="Replace current wall sheeting with Drywall Z1"/>
    <n v="10106695"/>
    <s v="6145-60-V00-0134"/>
    <s v="CABLE, POWER, ELECTRICAL, 3 CORES, WHITE, 2.5 MM ²"/>
    <m/>
    <x v="54"/>
    <m/>
    <m/>
    <m/>
    <s v="RO"/>
    <n v="1"/>
    <m/>
    <m/>
    <m/>
    <m/>
    <m/>
    <m/>
    <m/>
    <m/>
    <m/>
    <m/>
    <m/>
    <m/>
    <x v="17"/>
    <m/>
    <x v="2"/>
    <m/>
    <m/>
    <m/>
    <x v="1"/>
    <x v="1"/>
    <x v="5"/>
    <x v="1"/>
    <x v="1"/>
  </r>
  <r>
    <n v="99"/>
    <x v="50"/>
    <n v="40"/>
    <x v="85"/>
    <s v="Replace current wall sheeting with Drywall Z1"/>
    <n v="10106695"/>
    <s v="4130-60-V00-0353"/>
    <s v="NUT, TUBE COUPLING, 3/8 INCH"/>
    <m/>
    <x v="54"/>
    <m/>
    <m/>
    <m/>
    <s v="EA"/>
    <n v="2"/>
    <m/>
    <m/>
    <m/>
    <m/>
    <m/>
    <m/>
    <m/>
    <m/>
    <m/>
    <m/>
    <m/>
    <m/>
    <x v="17"/>
    <m/>
    <x v="2"/>
    <m/>
    <m/>
    <m/>
    <x v="1"/>
    <x v="1"/>
    <x v="5"/>
    <x v="1"/>
    <x v="1"/>
  </r>
  <r>
    <n v="99"/>
    <x v="50"/>
    <n v="40"/>
    <x v="85"/>
    <s v="Replace current wall sheeting with Drywall Z1"/>
    <n v="10106695"/>
    <s v="5310-60-V00-0126"/>
    <s v="NUT, TUBE COUPLING, 5/8 INCH"/>
    <m/>
    <x v="54"/>
    <m/>
    <m/>
    <m/>
    <s v="EA"/>
    <n v="2"/>
    <m/>
    <m/>
    <m/>
    <m/>
    <m/>
    <m/>
    <m/>
    <m/>
    <m/>
    <m/>
    <m/>
    <m/>
    <x v="17"/>
    <m/>
    <x v="2"/>
    <m/>
    <m/>
    <m/>
    <x v="1"/>
    <x v="1"/>
    <x v="5"/>
    <x v="1"/>
    <x v="1"/>
  </r>
  <r>
    <n v="99"/>
    <x v="50"/>
    <n v="40"/>
    <x v="85"/>
    <s v="Replace current wall sheeting with Drywall Z1"/>
    <n v="10106695"/>
    <s v="4130-60-V00-0137"/>
    <s v="MOUNTING BASE, AIR-CONDITIONER, POLYPROPYLENE, IVORY, 17 X 3 X 5.12 INCHES"/>
    <m/>
    <x v="54"/>
    <m/>
    <m/>
    <m/>
    <s v="PG"/>
    <n v="1"/>
    <m/>
    <m/>
    <m/>
    <m/>
    <m/>
    <m/>
    <m/>
    <m/>
    <m/>
    <m/>
    <m/>
    <m/>
    <x v="17"/>
    <m/>
    <x v="2"/>
    <m/>
    <m/>
    <m/>
    <x v="1"/>
    <x v="1"/>
    <x v="5"/>
    <x v="1"/>
    <x v="1"/>
  </r>
  <r>
    <n v="99"/>
    <x v="50"/>
    <n v="40"/>
    <x v="85"/>
    <s v="Replace current wall sheeting with Drywall Z1"/>
    <n v="10106695"/>
    <s v="5975-60-V00-0529"/>
    <s v="CONDUIT, FLEXIBLE, CORRUGATED, GALVANIZED, 3/4 INCH"/>
    <m/>
    <x v="54"/>
    <m/>
    <m/>
    <m/>
    <s v="RO"/>
    <n v="1"/>
    <m/>
    <m/>
    <m/>
    <m/>
    <m/>
    <m/>
    <m/>
    <m/>
    <m/>
    <m/>
    <m/>
    <m/>
    <x v="17"/>
    <m/>
    <x v="2"/>
    <m/>
    <m/>
    <m/>
    <x v="1"/>
    <x v="1"/>
    <x v="5"/>
    <x v="1"/>
    <x v="1"/>
  </r>
  <r>
    <n v="99"/>
    <x v="50"/>
    <n v="40"/>
    <x v="85"/>
    <s v="Replace current wall sheeting with Drywall Z1"/>
    <n v="10106695"/>
    <s v="5970-00-419-4291"/>
    <s v="TAPE, INSULATION, ELECTRICAL, BLACK, 3/4 X 1296 INCHES"/>
    <m/>
    <x v="54"/>
    <m/>
    <m/>
    <m/>
    <s v="RO"/>
    <n v="1"/>
    <m/>
    <m/>
    <m/>
    <m/>
    <m/>
    <m/>
    <m/>
    <m/>
    <m/>
    <m/>
    <m/>
    <m/>
    <x v="17"/>
    <m/>
    <x v="2"/>
    <m/>
    <m/>
    <m/>
    <x v="1"/>
    <x v="1"/>
    <x v="5"/>
    <x v="1"/>
    <x v="1"/>
  </r>
  <r>
    <n v="99"/>
    <x v="50"/>
    <n v="40"/>
    <x v="85"/>
    <s v="Replace current wall sheeting with Drywall Z1"/>
    <n v="10106695"/>
    <s v="5970-60-V00-0032"/>
    <s v="TAPE, INSULATION, ELECTRICAL, YELLOW-GREEN, 19 MM X 20 METER"/>
    <m/>
    <x v="54"/>
    <m/>
    <m/>
    <m/>
    <s v="RO"/>
    <n v="1"/>
    <m/>
    <m/>
    <m/>
    <m/>
    <m/>
    <m/>
    <m/>
    <m/>
    <m/>
    <m/>
    <m/>
    <m/>
    <x v="17"/>
    <m/>
    <x v="2"/>
    <m/>
    <m/>
    <m/>
    <x v="1"/>
    <x v="1"/>
    <x v="5"/>
    <x v="1"/>
    <x v="1"/>
  </r>
  <r>
    <n v="99"/>
    <x v="50"/>
    <n v="40"/>
    <x v="85"/>
    <s v="Replace current wall sheeting with Drywall Z1"/>
    <n v="10106695"/>
    <s v="5970-60-V00-0040"/>
    <s v="TAPE, INSULATION, RED, 3/4 INCH X 25 METER"/>
    <m/>
    <x v="54"/>
    <m/>
    <m/>
    <m/>
    <s v="RO"/>
    <n v="1"/>
    <m/>
    <m/>
    <m/>
    <m/>
    <m/>
    <m/>
    <m/>
    <m/>
    <m/>
    <m/>
    <m/>
    <m/>
    <x v="17"/>
    <m/>
    <x v="2"/>
    <m/>
    <m/>
    <m/>
    <x v="1"/>
    <x v="1"/>
    <x v="5"/>
    <x v="1"/>
    <x v="1"/>
  </r>
  <r>
    <n v="99"/>
    <x v="50"/>
    <n v="40"/>
    <x v="85"/>
    <s v="Replace current wall sheeting with Drywall Z1"/>
    <n v="10106695"/>
    <s v="9999-05-V03-1397"/>
    <s v="SEALANT, SPRAY, INSULATION FOAM, 12 OZ"/>
    <m/>
    <x v="54"/>
    <m/>
    <m/>
    <m/>
    <s v="EA"/>
    <n v="1"/>
    <m/>
    <m/>
    <m/>
    <m/>
    <m/>
    <m/>
    <m/>
    <m/>
    <m/>
    <m/>
    <m/>
    <m/>
    <x v="17"/>
    <m/>
    <x v="2"/>
    <m/>
    <m/>
    <m/>
    <x v="1"/>
    <x v="1"/>
    <x v="5"/>
    <x v="1"/>
    <x v="1"/>
  </r>
  <r>
    <n v="99"/>
    <x v="50"/>
    <n v="60"/>
    <x v="85"/>
    <s v="Replace current wall sheeting with Drywall Z1"/>
    <n v="10106695"/>
    <s v="5930-60-V00-0255"/>
    <s v="ISOLATOR, WALL MOUNT WEATHERPROOF, 3 POLE, 32A"/>
    <m/>
    <x v="54"/>
    <m/>
    <m/>
    <m/>
    <s v="EA"/>
    <n v="1"/>
    <m/>
    <m/>
    <m/>
    <m/>
    <m/>
    <m/>
    <m/>
    <m/>
    <m/>
    <m/>
    <m/>
    <m/>
    <x v="17"/>
    <m/>
    <x v="2"/>
    <m/>
    <m/>
    <m/>
    <x v="1"/>
    <x v="1"/>
    <x v="5"/>
    <x v="1"/>
    <x v="1"/>
  </r>
  <r>
    <n v="99"/>
    <x v="50"/>
    <n v="60"/>
    <x v="85"/>
    <s v="Replace current wall sheeting with Drywall Z1"/>
    <n v="10106695"/>
    <s v="5930-60-V00-0211"/>
    <s v="SWITCH, ELECTRICAL, w/NEON, 1 GANG, WHITE, 250V, 20A"/>
    <m/>
    <x v="54"/>
    <m/>
    <m/>
    <m/>
    <s v="EA"/>
    <n v="2"/>
    <m/>
    <m/>
    <m/>
    <m/>
    <m/>
    <m/>
    <m/>
    <m/>
    <m/>
    <m/>
    <m/>
    <m/>
    <x v="17"/>
    <m/>
    <x v="2"/>
    <m/>
    <m/>
    <m/>
    <x v="1"/>
    <x v="1"/>
    <x v="5"/>
    <x v="1"/>
    <x v="1"/>
  </r>
  <r>
    <n v="99"/>
    <x v="50"/>
    <n v="60"/>
    <x v="85"/>
    <s v="Replace current wall sheeting with Drywall Z1"/>
    <n v="10106695"/>
    <s v="5935-60-V00-0138"/>
    <s v="SOCKET OUTLET, SWITCH, METALCLAD, 1 GANG, 230V, 13A"/>
    <m/>
    <x v="54"/>
    <m/>
    <m/>
    <m/>
    <s v="EA"/>
    <n v="3"/>
    <m/>
    <m/>
    <m/>
    <m/>
    <m/>
    <m/>
    <m/>
    <m/>
    <m/>
    <m/>
    <m/>
    <m/>
    <x v="17"/>
    <m/>
    <x v="2"/>
    <m/>
    <m/>
    <m/>
    <x v="1"/>
    <x v="1"/>
    <x v="5"/>
    <x v="1"/>
    <x v="1"/>
  </r>
  <r>
    <n v="99"/>
    <x v="50"/>
    <n v="60"/>
    <x v="85"/>
    <s v="Replace current wall sheeting with Drywall Z1"/>
    <n v="10106695"/>
    <s v="5930-60-V00-0162"/>
    <s v="LIGHT-SWITCH, METALCLAD, 2 WAY, 2 GANG, 230V, 10A"/>
    <m/>
    <x v="54"/>
    <m/>
    <m/>
    <m/>
    <s v="EA"/>
    <n v="2"/>
    <m/>
    <m/>
    <m/>
    <m/>
    <m/>
    <m/>
    <m/>
    <m/>
    <m/>
    <m/>
    <m/>
    <m/>
    <x v="17"/>
    <m/>
    <x v="2"/>
    <m/>
    <m/>
    <m/>
    <x v="1"/>
    <x v="1"/>
    <x v="5"/>
    <x v="1"/>
    <x v="1"/>
  </r>
  <r>
    <n v="99"/>
    <x v="50"/>
    <n v="60"/>
    <x v="85"/>
    <s v="Replace current wall sheeting with Drywall Z1"/>
    <n v="10106695"/>
    <s v="4730-60-V00-0979"/>
    <s v="ADAPTOR, W/LOCK NUT AND SCREW, MALE, BRASS, 3/4 INCH"/>
    <m/>
    <x v="54"/>
    <m/>
    <m/>
    <m/>
    <s v="EA"/>
    <n v="10"/>
    <m/>
    <m/>
    <m/>
    <m/>
    <m/>
    <m/>
    <m/>
    <m/>
    <m/>
    <m/>
    <m/>
    <m/>
    <x v="17"/>
    <m/>
    <x v="2"/>
    <m/>
    <m/>
    <m/>
    <x v="1"/>
    <x v="1"/>
    <x v="5"/>
    <x v="1"/>
    <x v="1"/>
  </r>
  <r>
    <n v="100"/>
    <x v="51"/>
    <n v="40"/>
    <x v="36"/>
    <s v="(T3020) MOLD ON THE CEILING &amp; WALL (NEAR BY ELECTRICAL CABLE)"/>
    <n v="8938044"/>
    <s v="5640-60-V00-0048"/>
    <s v="DRYWALL SHEET, (GYPSUM BOARD), 4 X 8 FEET X 1/2 INCH"/>
    <n v="57382"/>
    <x v="55"/>
    <d v="2024-03-21T00:00:00"/>
    <s v="CLOSE"/>
    <n v="1"/>
    <s v="EA"/>
    <n v="5"/>
    <n v="19.14"/>
    <n v="95.7"/>
    <s v="22632"/>
    <s v="CLOSE"/>
    <d v="2024-03-23T00:00:00"/>
    <s v=""/>
    <s v="KW1-15791"/>
    <s v="5"/>
    <d v="2024-03-23T00:00:00"/>
    <s v="APPR"/>
    <d v="2024-03-23T00:00:00"/>
    <s v="Santhumayor, Santhosh - Vectrus - No Export"/>
    <x v="4"/>
    <d v="2024-04-06T00:00:00"/>
    <x v="1"/>
    <s v=""/>
    <s v=""/>
    <m/>
    <x v="1"/>
    <x v="1"/>
    <x v="5"/>
    <x v="1"/>
    <x v="1"/>
  </r>
  <r>
    <n v="100"/>
    <x v="51"/>
    <n v="40"/>
    <x v="36"/>
    <s v="(T3020) MOLD ON THE CEILING &amp; WALL (NEAR BY ELECTRICAL CABLE)"/>
    <n v="8938044"/>
    <s v="8010-60-V00-0089"/>
    <s v="PRIMER, WATER BASED, INTERIOR / EXTERIOR, WHITE, 1GAL"/>
    <n v="57385"/>
    <x v="55"/>
    <d v="2024-03-21T00:00:00"/>
    <s v="CLOSE"/>
    <n v="2"/>
    <s v="GAL"/>
    <n v="3"/>
    <n v="41.3"/>
    <n v="123.9"/>
    <s v="22633"/>
    <s v="CLOSE"/>
    <d v="2024-03-23T00:00:00"/>
    <s v=""/>
    <s v="KW1-15793"/>
    <s v="9"/>
    <d v="2024-03-23T00:00:00"/>
    <s v="APPR"/>
    <d v="2024-03-23T00:00:00"/>
    <s v="Santhumayor, Santhosh - Vectrus - No Export"/>
    <x v="0"/>
    <d v="2024-04-06T00:00:00"/>
    <x v="1"/>
    <s v=""/>
    <s v=""/>
    <m/>
    <x v="1"/>
    <x v="1"/>
    <x v="5"/>
    <x v="1"/>
    <x v="1"/>
  </r>
  <r>
    <n v="100"/>
    <x v="51"/>
    <n v="40"/>
    <x v="36"/>
    <s v="(T3020) MOLD ON THE CEILING &amp; WALL (NEAR BY ELECTRICAL CABLE)"/>
    <n v="8938044"/>
    <s v="5640-60-V00-0015"/>
    <s v="INSULATION BLANKET, THERMAL, FIBERGLASS, R4.1, 50 MM X 1.2 X 10 METER"/>
    <n v="57383"/>
    <x v="55"/>
    <d v="2024-03-21T00:00:00"/>
    <s v="APPR"/>
    <n v="1"/>
    <s v="ROLL"/>
    <n v="8"/>
    <n v="172.59"/>
    <n v="1380.72"/>
    <s v=""/>
    <s v=""/>
    <s v=""/>
    <s v=""/>
    <s v=""/>
    <s v=""/>
    <s v=""/>
    <s v=""/>
    <s v=""/>
    <s v=""/>
    <x v="2"/>
    <s v=""/>
    <x v="1"/>
    <s v=""/>
    <s v=""/>
    <m/>
    <x v="1"/>
    <x v="1"/>
    <x v="5"/>
    <x v="1"/>
    <x v="1"/>
  </r>
  <r>
    <n v="100"/>
    <x v="51"/>
    <n v="40"/>
    <x v="36"/>
    <s v="(T3020) MOLD ON THE CEILING &amp; WALL (NEAR BY ELECTRICAL CABLE)"/>
    <n v="8938044"/>
    <s v="5305-60-V00-0154"/>
    <s v="SCREW, DRYWALL, BUGLE HEAD, PHILLIPS, COARSE THREAD, #6 X 1-1/4 INCHES"/>
    <n v="57384"/>
    <x v="55"/>
    <d v="2024-03-21T00:00:00"/>
    <s v="CLOSE"/>
    <n v="11"/>
    <s v="BX"/>
    <n v="1"/>
    <n v="32.5"/>
    <n v="32.5"/>
    <s v=""/>
    <s v=""/>
    <s v=""/>
    <s v=""/>
    <s v="KW1-15787"/>
    <s v="19"/>
    <d v="2024-03-22T00:00:00"/>
    <s v="APPR"/>
    <d v="2024-03-22T00:00:00"/>
    <s v="Reghuraman, Karthik -Vectrus -GSD -No Export"/>
    <x v="4"/>
    <d v="2024-03-30T00:00:00"/>
    <x v="1"/>
    <s v=""/>
    <s v=""/>
    <m/>
    <x v="1"/>
    <x v="1"/>
    <x v="5"/>
    <x v="1"/>
    <x v="1"/>
  </r>
  <r>
    <n v="100"/>
    <x v="51"/>
    <n v="40"/>
    <x v="36"/>
    <s v="(T3020) MOLD ON THE CEILING &amp; WALL (NEAR BY ELECTRICAL CABLE)"/>
    <n v="8938044"/>
    <s v="5130-60-V00-0125"/>
    <s v="DISK, ABRASIVE, SANDING, HOOK AND LOOP, 220 GRIT, 8 HOLE, 5 INCHES-DUSTLESS HOOK AND LOOP SANDING DISC"/>
    <n v="57384"/>
    <x v="55"/>
    <d v="2024-03-21T00:00:00"/>
    <s v="CLOSE"/>
    <n v="10"/>
    <s v="PG"/>
    <n v="1"/>
    <n v="48.84"/>
    <n v="48.84"/>
    <s v=""/>
    <s v=""/>
    <s v=""/>
    <s v=""/>
    <s v="KW1-15787"/>
    <s v="18"/>
    <d v="2024-03-22T00:00:00"/>
    <s v="APPR"/>
    <d v="2024-03-22T00:00:00"/>
    <s v="Reghuraman, Karthik -Vectrus -GSD -No Export"/>
    <x v="4"/>
    <d v="2024-03-30T00:00:00"/>
    <x v="1"/>
    <s v=""/>
    <s v=""/>
    <m/>
    <x v="1"/>
    <x v="1"/>
    <x v="5"/>
    <x v="1"/>
    <x v="1"/>
  </r>
  <r>
    <n v="100"/>
    <x v="51"/>
    <n v="40"/>
    <x v="36"/>
    <s v="(T3020) MOLD ON THE CEILING &amp; WALL (NEAR BY ELECTRICAL CABLE)"/>
    <n v="8938044"/>
    <s v="8020-00-682-6489"/>
    <s v="COVER, PAINT ROLLER, ACRYLIC, 0.375 X 7 INCHES"/>
    <n v="57385"/>
    <x v="55"/>
    <d v="2024-03-21T00:00:00"/>
    <s v="CLOSE"/>
    <n v="1"/>
    <s v="EA"/>
    <n v="8"/>
    <n v="14.2"/>
    <n v="113.6"/>
    <s v="22633"/>
    <s v="CLOSE"/>
    <d v="2024-03-23T00:00:00"/>
    <s v=""/>
    <s v="KW1-15793"/>
    <s v="8"/>
    <d v="2024-03-23T00:00:00"/>
    <s v="APPR"/>
    <d v="2024-03-23T00:00:00"/>
    <s v="Santhumayor, Santhosh - Vectrus - No Export"/>
    <x v="0"/>
    <d v="2024-04-30T00:00:00"/>
    <x v="1"/>
    <s v=""/>
    <s v=""/>
    <m/>
    <x v="1"/>
    <x v="1"/>
    <x v="5"/>
    <x v="1"/>
    <x v="1"/>
  </r>
  <r>
    <n v="100"/>
    <x v="51"/>
    <n v="40"/>
    <x v="36"/>
    <s v="(T3020) MOLD ON THE CEILING &amp; WALL (NEAR BY ELECTRICAL CABLE)"/>
    <n v="8938044"/>
    <s v="7220-60-V00-0041"/>
    <s v="BASEBOARD, WALL PLASTIC, PVC FOAM SKIRTING,100MM X 3M X 0.3MM, G100-3.5"/>
    <n v="57384"/>
    <x v="55"/>
    <d v="2024-03-21T00:00:00"/>
    <s v="CLOSE"/>
    <n v="9"/>
    <s v="EA"/>
    <n v="12"/>
    <n v="45.4"/>
    <n v="544.79999999999995"/>
    <s v=""/>
    <s v=""/>
    <s v=""/>
    <s v=""/>
    <s v="KW1-15787"/>
    <s v="17"/>
    <d v="2024-03-22T00:00:00"/>
    <s v="APPR"/>
    <d v="2024-03-22T00:00:00"/>
    <s v="Reghuraman, Karthik -Vectrus -GSD -No Export"/>
    <x v="4"/>
    <d v="2024-03-30T00:00:00"/>
    <x v="1"/>
    <s v=""/>
    <s v=""/>
    <m/>
    <x v="1"/>
    <x v="1"/>
    <x v="5"/>
    <x v="1"/>
    <x v="1"/>
  </r>
  <r>
    <n v="100"/>
    <x v="51"/>
    <n v="40"/>
    <x v="36"/>
    <s v="(T3020) MOLD ON THE CEILING &amp; WALL (NEAR BY ELECTRICAL CABLE)"/>
    <n v="8938044"/>
    <s v="5660-60-V00-0045"/>
    <s v="WIRE, STEEL, GALVANIZED, 28 GAGE, 100 FEET"/>
    <n v="57384"/>
    <x v="55"/>
    <d v="2024-03-21T00:00:00"/>
    <s v="CLOSE"/>
    <n v="8"/>
    <s v="ROLL"/>
    <n v="10"/>
    <n v="68.3"/>
    <n v="683"/>
    <s v=""/>
    <s v=""/>
    <s v=""/>
    <s v=""/>
    <s v="KW1-15787"/>
    <s v="16"/>
    <d v="2024-03-22T00:00:00"/>
    <s v="APPR"/>
    <d v="2024-03-22T00:00:00"/>
    <s v="Reghuraman, Karthik -Vectrus -GSD -No Export"/>
    <x v="4"/>
    <d v="2024-04-30T00:00:00"/>
    <x v="1"/>
    <s v=""/>
    <s v=""/>
    <m/>
    <x v="1"/>
    <x v="1"/>
    <x v="5"/>
    <x v="1"/>
    <x v="1"/>
  </r>
  <r>
    <n v="100"/>
    <x v="51"/>
    <n v="40"/>
    <x v="36"/>
    <s v="(T3020) MOLD ON THE CEILING &amp; WALL (NEAR BY ELECTRICAL CABLE)"/>
    <n v="8938044"/>
    <s v="5680-60-V00-0007"/>
    <s v="GRID, CEILING, T-RUNNER, WHITE, 12 FEET"/>
    <n v="57384"/>
    <x v="55"/>
    <d v="2024-03-21T00:00:00"/>
    <s v="CLOSE"/>
    <n v="7"/>
    <s v="EA"/>
    <n v="30"/>
    <n v="19"/>
    <n v="570"/>
    <s v=""/>
    <s v=""/>
    <s v=""/>
    <s v=""/>
    <s v="KW1-15787"/>
    <s v="15"/>
    <d v="2024-03-22T00:00:00"/>
    <s v="APPR"/>
    <d v="2024-03-22T00:00:00"/>
    <s v="Reghuraman, Karthik -Vectrus -GSD -No Export"/>
    <x v="4"/>
    <d v="2024-03-30T00:00:00"/>
    <x v="1"/>
    <s v=""/>
    <s v=""/>
    <m/>
    <x v="1"/>
    <x v="1"/>
    <x v="5"/>
    <x v="1"/>
    <x v="1"/>
  </r>
  <r>
    <n v="100"/>
    <x v="51"/>
    <n v="40"/>
    <x v="36"/>
    <s v="(T3020) MOLD ON THE CEILING &amp; WALL (NEAR BY ELECTRICAL CABLE)"/>
    <n v="8938044"/>
    <s v="5680-60-V00-0006"/>
    <s v="GRID, CEILING, TEE, WHITE, 24 INCHES"/>
    <n v="57384"/>
    <x v="55"/>
    <d v="2024-03-21T00:00:00"/>
    <s v="CLOSE"/>
    <n v="6"/>
    <s v="EA"/>
    <n v="95"/>
    <n v="4.3"/>
    <n v="107.5"/>
    <s v=""/>
    <s v=""/>
    <s v=""/>
    <s v=""/>
    <s v="KW1-15787"/>
    <s v="14"/>
    <d v="2024-03-22T00:00:00"/>
    <s v="APPR"/>
    <d v="2024-03-22T00:00:00"/>
    <s v="Reghuraman, Karthik -Vectrus -GSD -No Export"/>
    <x v="4"/>
    <d v="2024-03-30T00:00:00"/>
    <x v="1"/>
    <s v=""/>
    <s v=""/>
    <m/>
    <x v="1"/>
    <x v="1"/>
    <x v="5"/>
    <x v="1"/>
    <x v="1"/>
  </r>
  <r>
    <n v="100"/>
    <x v="51"/>
    <n v="40"/>
    <x v="36"/>
    <s v="(T3020) MOLD ON THE CEILING &amp; WALL (NEAR BY ELECTRICAL CABLE)"/>
    <n v="8938044"/>
    <s v="5620-60-V00-0024"/>
    <s v="TILES, CEILING, 24 X 48 X 5/8 INCHES"/>
    <n v="57384"/>
    <x v="55"/>
    <d v="2024-03-21T00:00:00"/>
    <s v="CLOSE"/>
    <n v="5"/>
    <s v="EA"/>
    <n v="95"/>
    <n v="112.2"/>
    <n v="1346.4"/>
    <s v=""/>
    <s v=""/>
    <s v=""/>
    <s v=""/>
    <s v="KW1-15787"/>
    <s v="13"/>
    <d v="2024-03-22T00:00:00"/>
    <s v="APPR"/>
    <d v="2024-03-22T00:00:00"/>
    <s v="Reghuraman, Karthik -Vectrus -GSD -No Export"/>
    <x v="4"/>
    <d v="2024-03-30T00:00:00"/>
    <x v="1"/>
    <s v=""/>
    <s v=""/>
    <m/>
    <x v="1"/>
    <x v="1"/>
    <x v="5"/>
    <x v="1"/>
    <x v="1"/>
  </r>
  <r>
    <n v="100"/>
    <x v="51"/>
    <n v="40"/>
    <x v="36"/>
    <s v="(T3020) MOLD ON THE CEILING &amp; WALL (NEAR BY ELECTRICAL CABLE)"/>
    <n v="8938044"/>
    <s v="5670-60-V00-0026"/>
    <s v="WALL ANGLE / GRID, CEILING, TEE, GALVANIZED STEEL, WHITE, 12 FEET"/>
    <n v="57384"/>
    <x v="55"/>
    <d v="2024-03-21T00:00:00"/>
    <s v="CLOSE"/>
    <n v="4"/>
    <s v="EA"/>
    <n v="10"/>
    <n v="18.2"/>
    <n v="182"/>
    <s v=""/>
    <s v=""/>
    <s v=""/>
    <s v=""/>
    <s v="KW1-15787"/>
    <s v="12"/>
    <d v="2024-03-22T00:00:00"/>
    <s v="APPR"/>
    <d v="2024-03-22T00:00:00"/>
    <s v="Reghuraman, Karthik -Vectrus -GSD -No Export"/>
    <x v="4"/>
    <d v="2024-03-30T00:00:00"/>
    <x v="1"/>
    <s v=""/>
    <s v=""/>
    <m/>
    <x v="1"/>
    <x v="1"/>
    <x v="5"/>
    <x v="1"/>
    <x v="1"/>
  </r>
  <r>
    <n v="100"/>
    <x v="51"/>
    <n v="40"/>
    <x v="36"/>
    <s v="(T3020) MOLD ON THE CEILING &amp; WALL (NEAR BY ELECTRICAL CABLE)"/>
    <n v="8938044"/>
    <s v="5130-60-V00-0123"/>
    <s v="CUTTING WHEEL, METAL, ALUMINUM OXIDE, 4X0.05X5/8 INCHES"/>
    <n v="57384"/>
    <x v="55"/>
    <d v="2024-03-21T00:00:00"/>
    <s v="CLOSE"/>
    <n v="3"/>
    <s v="EA"/>
    <n v="4"/>
    <n v="14.8"/>
    <n v="59.2"/>
    <s v=""/>
    <s v=""/>
    <s v=""/>
    <s v=""/>
    <s v="KW1-15787"/>
    <s v="11"/>
    <d v="2024-03-22T00:00:00"/>
    <s v="APPR"/>
    <d v="2024-03-22T00:00:00"/>
    <s v="Reghuraman, Karthik -Vectrus -GSD -No Export"/>
    <x v="4"/>
    <d v="2024-04-30T00:00:00"/>
    <x v="1"/>
    <s v=""/>
    <s v=""/>
    <m/>
    <x v="1"/>
    <x v="1"/>
    <x v="5"/>
    <x v="1"/>
    <x v="1"/>
  </r>
  <r>
    <n v="100"/>
    <x v="51"/>
    <n v="40"/>
    <x v="36"/>
    <s v="(T3020) MOLD ON THE CEILING &amp; WALL (NEAR BY ELECTRICAL CABLE)"/>
    <n v="8938044"/>
    <s v="5130-60-V00-0134"/>
    <s v="BIT, SCREWDRIVER, (POWER BIT), PHILLIPS, STEEL, #2 X 2 INCHES"/>
    <n v="57384"/>
    <x v="55"/>
    <d v="2024-03-21T00:00:00"/>
    <s v="CLOSE"/>
    <n v="2"/>
    <s v="PG"/>
    <n v="1"/>
    <n v="14.8"/>
    <n v="14.8"/>
    <s v=""/>
    <s v=""/>
    <s v=""/>
    <s v=""/>
    <s v="KW1-15787"/>
    <s v="10"/>
    <d v="2024-03-22T00:00:00"/>
    <s v="APPR"/>
    <d v="2024-03-22T00:00:00"/>
    <s v="Reghuraman, Karthik -Vectrus -GSD -No Export"/>
    <x v="4"/>
    <d v="2024-04-30T00:00:00"/>
    <x v="1"/>
    <s v=""/>
    <s v=""/>
    <m/>
    <x v="1"/>
    <x v="1"/>
    <x v="5"/>
    <x v="1"/>
    <x v="1"/>
  </r>
  <r>
    <n v="100"/>
    <x v="51"/>
    <n v="40"/>
    <x v="36"/>
    <s v="(T3020) MOLD ON THE CEILING &amp; WALL (NEAR BY ELECTRICAL CABLE)"/>
    <n v="8938044"/>
    <s v="5305-60-V00-0169"/>
    <s v="SCREW, PHILLIPS, BUGLE HEAD, STEEL, #8 X 3 INCHES"/>
    <n v="57384"/>
    <x v="55"/>
    <d v="2024-03-21T00:00:00"/>
    <s v="CLOSE"/>
    <n v="1"/>
    <s v="BX"/>
    <n v="2"/>
    <n v="30.4"/>
    <n v="60.8"/>
    <s v=""/>
    <s v=""/>
    <s v=""/>
    <s v=""/>
    <s v="KW1-15787"/>
    <s v="9"/>
    <d v="2024-03-22T00:00:00"/>
    <s v="APPR"/>
    <d v="2024-03-22T00:00:00"/>
    <s v="Reghuraman, Karthik -Vectrus -GSD -No Export"/>
    <x v="4"/>
    <d v="2024-04-30T00:00:00"/>
    <x v="1"/>
    <s v=""/>
    <s v=""/>
    <m/>
    <x v="1"/>
    <x v="1"/>
    <x v="5"/>
    <x v="1"/>
    <x v="1"/>
  </r>
  <r>
    <n v="100"/>
    <x v="51"/>
    <n v="40"/>
    <x v="36"/>
    <s v="(T3020) MOLD ON THE CEILING &amp; WALL (NEAR BY ELECTRICAL CABLE)"/>
    <n v="8938044"/>
    <s v="9540-60-V00-0016"/>
    <s v="ANGLE, STRUCTURAL, SHARP CORNER, ALUMINIUM, 16 X 16 X 1.6 X 3000 MM"/>
    <n v="57386"/>
    <x v="55"/>
    <d v="2024-03-21T00:00:00"/>
    <s v="APPR"/>
    <n v="1"/>
    <s v="EA"/>
    <n v="2"/>
    <n v="2.25"/>
    <n v="4.5"/>
    <s v=""/>
    <s v=""/>
    <s v=""/>
    <s v=""/>
    <s v=""/>
    <s v=""/>
    <s v=""/>
    <s v=""/>
    <s v=""/>
    <s v=""/>
    <x v="2"/>
    <s v=""/>
    <x v="1"/>
    <s v=""/>
    <s v=""/>
    <m/>
    <x v="1"/>
    <x v="1"/>
    <x v="5"/>
    <x v="1"/>
    <x v="1"/>
  </r>
  <r>
    <n v="101"/>
    <x v="52"/>
    <n v="60"/>
    <x v="36"/>
    <s v="(T3020) MOLD ON THE CEILING &amp; WALL (NEAR BY ELECTRICAL CABLE)"/>
    <n v="8938044"/>
    <s v="9540-60-V00-0001"/>
    <s v="ITEM: DRYWALL FRAMING STUDMATERIAL: GALVANIZED STEELWEB WIDTH: 4 INCHESFLANGE SIZE: 1-1/4 INCHESLIP SIZE: 1/4 INCHLENGTH: 10 FEETMATERIAL THICKNESS: 20 GUAGE/22MILYIELD STRENGTH: 65 KSI"/>
    <n v="57624"/>
    <x v="54"/>
    <m/>
    <m/>
    <n v="1"/>
    <s v="EA"/>
    <n v="100"/>
    <m/>
    <m/>
    <m/>
    <m/>
    <m/>
    <m/>
    <m/>
    <m/>
    <m/>
    <m/>
    <m/>
    <m/>
    <x v="17"/>
    <m/>
    <x v="2"/>
    <m/>
    <m/>
    <m/>
    <x v="1"/>
    <x v="1"/>
    <x v="5"/>
    <x v="1"/>
    <x v="1"/>
  </r>
  <r>
    <n v="101"/>
    <x v="52"/>
    <n v="60"/>
    <x v="36"/>
    <s v="(T3020) MOLD ON THE CEILING &amp; WALL (NEAR BY ELECTRICAL CABLE)"/>
    <n v="8938044"/>
    <s v="9520-60-V00-0027"/>
    <s v="CHANNEL, STRUCTURAL, DRYWALL TRAK, GALVANIZED STEEL, 20 GAUGE, 4 X 2 INCHES"/>
    <n v="57627"/>
    <x v="54"/>
    <m/>
    <m/>
    <n v="1"/>
    <s v="EA"/>
    <n v="30"/>
    <m/>
    <m/>
    <m/>
    <m/>
    <m/>
    <m/>
    <m/>
    <m/>
    <m/>
    <m/>
    <m/>
    <m/>
    <x v="17"/>
    <m/>
    <x v="2"/>
    <m/>
    <m/>
    <m/>
    <x v="1"/>
    <x v="1"/>
    <x v="5"/>
    <x v="1"/>
    <x v="1"/>
  </r>
  <r>
    <n v="101"/>
    <x v="52"/>
    <n v="60"/>
    <x v="36"/>
    <s v="(T3020) MOLD ON THE CEILING &amp; WALL (NEAR BY ELECTRICAL CABLE)"/>
    <n v="8938044"/>
    <s v="5305-05-V00-0025"/>
    <s v="SCREW, PHILLIPS, TRUSS HEAD, STAINLESS STEEL, 10 X 3/4 INCHES 100pc / bx"/>
    <n v="57626"/>
    <x v="54"/>
    <m/>
    <m/>
    <n v="1"/>
    <s v="PK"/>
    <n v="10"/>
    <m/>
    <m/>
    <m/>
    <m/>
    <m/>
    <m/>
    <m/>
    <m/>
    <m/>
    <m/>
    <m/>
    <m/>
    <x v="17"/>
    <m/>
    <x v="2"/>
    <m/>
    <m/>
    <m/>
    <x v="1"/>
    <x v="1"/>
    <x v="5"/>
    <x v="1"/>
    <x v="1"/>
  </r>
  <r>
    <n v="101"/>
    <x v="52"/>
    <n v="60"/>
    <x v="36"/>
    <s v="(T3020) MOLD ON THE CEILING &amp; WALL (NEAR BY ELECTRICAL CABLE)"/>
    <n v="8938044"/>
    <s v="9540-60-V00-0009"/>
    <s v="ANGLE, STRUCTURAL, ALUMINUM, CREAM, 2 X 2 INCH X 20  FEET"/>
    <n v="57625"/>
    <x v="54"/>
    <m/>
    <m/>
    <n v="1"/>
    <s v="EA"/>
    <n v="3"/>
    <m/>
    <m/>
    <m/>
    <m/>
    <m/>
    <m/>
    <m/>
    <m/>
    <m/>
    <m/>
    <m/>
    <m/>
    <x v="17"/>
    <m/>
    <x v="2"/>
    <m/>
    <m/>
    <m/>
    <x v="1"/>
    <x v="1"/>
    <x v="5"/>
    <x v="1"/>
    <x v="1"/>
  </r>
  <r>
    <n v="101"/>
    <x v="52"/>
    <n v="60"/>
    <x v="36"/>
    <s v="(T3020) MOLD ON THE CEILING &amp; WALL (NEAR BY ELECTRICAL CABLE)"/>
    <n v="8938044"/>
    <s v="5340-60-V00-0267      "/>
    <s v="COVER STRIP, DRIP, RAIN GUARD, ALUMINUM, 2-1/2 X 1-1/2 INCHES-"/>
    <n v="57623"/>
    <x v="54"/>
    <m/>
    <m/>
    <n v="1"/>
    <s v="FT"/>
    <n v="15"/>
    <m/>
    <m/>
    <m/>
    <m/>
    <m/>
    <m/>
    <m/>
    <m/>
    <m/>
    <m/>
    <m/>
    <m/>
    <x v="17"/>
    <m/>
    <x v="2"/>
    <m/>
    <m/>
    <m/>
    <x v="1"/>
    <x v="1"/>
    <x v="5"/>
    <x v="1"/>
    <x v="1"/>
  </r>
  <r>
    <n v="101"/>
    <x v="52"/>
    <m/>
    <x v="86"/>
    <s v="Replace Signs_x000a_At ECP 1&amp;2 Z2_x000a_and Z3"/>
    <n v="10106753"/>
    <m/>
    <m/>
    <s v="PRINPRG"/>
    <x v="13"/>
    <m/>
    <m/>
    <m/>
    <m/>
    <m/>
    <m/>
    <m/>
    <m/>
    <m/>
    <m/>
    <m/>
    <m/>
    <m/>
    <m/>
    <m/>
    <m/>
    <m/>
    <x v="17"/>
    <m/>
    <x v="2"/>
    <m/>
    <m/>
    <m/>
    <x v="1"/>
    <x v="1"/>
    <x v="5"/>
    <x v="1"/>
    <x v="1"/>
  </r>
  <r>
    <n v="102"/>
    <x v="52"/>
    <m/>
    <x v="87"/>
    <s v="SUPPLYING  THE GATE DISTRIBUTION BOARD BY PERMINANT SOURCE -K-crossing-Gate 2"/>
    <n v="9978950"/>
    <m/>
    <m/>
    <s v="PRINPRG"/>
    <x v="13"/>
    <m/>
    <m/>
    <m/>
    <m/>
    <m/>
    <m/>
    <m/>
    <m/>
    <m/>
    <m/>
    <m/>
    <m/>
    <m/>
    <m/>
    <m/>
    <m/>
    <m/>
    <x v="17"/>
    <m/>
    <x v="2"/>
    <m/>
    <m/>
    <m/>
    <x v="1"/>
    <x v="1"/>
    <x v="5"/>
    <x v="1"/>
    <x v="1"/>
  </r>
  <r>
    <n v="1"/>
    <x v="53"/>
    <m/>
    <x v="88"/>
    <s v="BLDG 540 Hanel Lean-Lift Power Panel and Equipment Installation "/>
    <n v="1194736"/>
    <s v="FABRICATION"/>
    <s v="FABRICATION POWER DFISTRIBUTION PANEL 12 way"/>
    <n v="32165"/>
    <x v="56"/>
    <d v="2022-05-13T00:00:00"/>
    <m/>
    <n v="1"/>
    <s v="EA"/>
    <n v="1"/>
    <m/>
    <m/>
    <m/>
    <m/>
    <m/>
    <m/>
    <s v="LCVKW0302S _x000a_"/>
    <n v="1"/>
    <m/>
    <m/>
    <m/>
    <m/>
    <x v="17"/>
    <d v="2022-08-17T00:00:00"/>
    <x v="0"/>
    <d v="2022-08-21T00:00:00"/>
    <n v="1"/>
    <s v="Vendor Submittal approved 5 July 22"/>
    <x v="0"/>
    <x v="2"/>
    <x v="0"/>
    <x v="3"/>
    <x v="2"/>
  </r>
  <r>
    <n v="2"/>
    <x v="54"/>
    <m/>
    <x v="89"/>
    <s v="MP23LM2"/>
    <n v="1234123"/>
    <s v="FABRICATION"/>
    <s v="FABRICATION PANEL, POWER DISTRIBUTION , 8WAY , 415V, 63AMPS, 3PHASE"/>
    <n v="32198"/>
    <x v="57"/>
    <d v="2022-05-16T00:00:00"/>
    <m/>
    <n v="2"/>
    <s v="EA"/>
    <n v="1"/>
    <m/>
    <m/>
    <m/>
    <m/>
    <m/>
    <m/>
    <s v="LCVKW0313S"/>
    <n v="2"/>
    <m/>
    <m/>
    <m/>
    <m/>
    <x v="17"/>
    <d v="2022-07-15T00:00:00"/>
    <x v="0"/>
    <d v="2022-07-21T00:00:00"/>
    <n v="1"/>
    <s v=""/>
    <x v="0"/>
    <x v="2"/>
    <x v="0"/>
    <x v="3"/>
    <x v="2"/>
  </r>
  <r>
    <n v="3"/>
    <x v="55"/>
    <m/>
    <x v="90"/>
    <s v="RLB T6044 Relocation and Modification"/>
    <n v="1368335"/>
    <s v="FABRICATION"/>
    <s v="FABRICATION PANEL WITH DISCONNECT SWITCH "/>
    <n v="32698"/>
    <x v="58"/>
    <d v="2022-05-26T00:00:00"/>
    <m/>
    <n v="2"/>
    <s v="AY"/>
    <n v="2"/>
    <m/>
    <m/>
    <m/>
    <m/>
    <m/>
    <m/>
    <s v="LCVKW0312S"/>
    <s v="N/A"/>
    <m/>
    <m/>
    <m/>
    <m/>
    <x v="17"/>
    <d v="2022-07-15T00:00:00"/>
    <x v="0"/>
    <d v="2022-07-22T00:00:00"/>
    <n v="2"/>
    <s v=""/>
    <x v="0"/>
    <x v="2"/>
    <x v="0"/>
    <x v="3"/>
    <x v="2"/>
  </r>
  <r>
    <n v="3"/>
    <x v="56"/>
    <m/>
    <x v="90"/>
    <s v="RLB T6044 Relocation and Modification"/>
    <n v="1368335"/>
    <s v="FABRICATION"/>
    <s v="FABRICATION DOOR WITH FRAME "/>
    <n v="32848"/>
    <x v="59"/>
    <d v="2022-06-01T00:00:00"/>
    <m/>
    <n v="1"/>
    <s v="AY"/>
    <n v="11"/>
    <m/>
    <m/>
    <m/>
    <m/>
    <m/>
    <m/>
    <s v="LCVKW0320S"/>
    <s v="N/A"/>
    <m/>
    <m/>
    <m/>
    <m/>
    <x v="17"/>
    <d v="2022-07-28T00:00:00"/>
    <x v="0"/>
    <d v="2022-08-01T00:00:00"/>
    <n v="11"/>
    <s v="Materials Recived"/>
    <x v="0"/>
    <x v="2"/>
    <x v="6"/>
    <x v="3"/>
    <x v="2"/>
  </r>
  <r>
    <n v="4"/>
    <x v="57"/>
    <m/>
    <x v="91"/>
    <s v="Replace 65 Street _x000a_Light Heads "/>
    <n v="2238765"/>
    <s v="FABRICATION"/>
    <s v="FABRICATION OF LIGHT POLE BRACKET ASPER THE DRAWING, SOUTH ABRAMS, FABRICATION OF BRACKET ASPER THE DRAWING,"/>
    <n v="33968"/>
    <x v="60"/>
    <d v="2022-06-23T00:00:00"/>
    <m/>
    <n v="1"/>
    <s v="EA"/>
    <n v="63"/>
    <m/>
    <m/>
    <m/>
    <m/>
    <m/>
    <m/>
    <s v="LCVKW0341S"/>
    <n v="1"/>
    <m/>
    <m/>
    <m/>
    <m/>
    <x v="17"/>
    <d v="2022-10-15T00:00:00"/>
    <x v="0"/>
    <d v="2022-10-15T00:00:00"/>
    <n v="63"/>
    <s v=""/>
    <x v="0"/>
    <x v="2"/>
    <x v="6"/>
    <x v="3"/>
    <x v="2"/>
  </r>
  <r>
    <n v="5"/>
    <x v="58"/>
    <m/>
    <x v="92"/>
    <s v="T725 Power Outlets_x000a_and Equipment_x000a_Install"/>
    <n v="2141547"/>
    <s v="FABRICATION"/>
    <s v="FABRICATION PANEL (INDOOR PANEL), 32A 1POLE RCBO-1EA, 25A 1 POLE RCBO -3EA, 20A 1 POLE RCBO-6EA,16A 1 POLE RCBO-2EA"/>
    <n v="34654"/>
    <x v="61"/>
    <d v="2022-07-08T00:00:00"/>
    <m/>
    <n v="1"/>
    <s v="AY"/>
    <n v="1"/>
    <m/>
    <m/>
    <m/>
    <m/>
    <m/>
    <m/>
    <s v="LCVKW0350S"/>
    <n v="1"/>
    <m/>
    <m/>
    <m/>
    <m/>
    <x v="17"/>
    <d v="2022-09-16T00:00:00"/>
    <x v="0"/>
    <d v="2022-09-16T00:00:00"/>
    <n v="1"/>
    <s v="Vendor Submittal approved 20 Aug 22"/>
    <x v="0"/>
    <x v="2"/>
    <x v="7"/>
    <x v="3"/>
    <x v="2"/>
  </r>
  <r>
    <n v="6"/>
    <x v="59"/>
    <m/>
    <x v="93"/>
    <s v="Joint Portal Shield_x000a_Biological Detection_x000a_Sensor"/>
    <n v="2671164"/>
    <s v="FABRICATION"/>
    <s v="FABRICATION, OUTDOOR PANEL AND 40A MCCB 3 POLE BREAKER WITH STAND"/>
    <n v="35777"/>
    <x v="62"/>
    <d v="2022-08-04T00:00:00"/>
    <m/>
    <n v="1"/>
    <s v="AY"/>
    <n v="3"/>
    <m/>
    <m/>
    <m/>
    <m/>
    <m/>
    <m/>
    <s v="LCVKW0357S "/>
    <n v="1"/>
    <m/>
    <m/>
    <m/>
    <m/>
    <x v="17"/>
    <d v="2022-09-30T00:00:00"/>
    <x v="0"/>
    <d v="2022-09-30T00:00:00"/>
    <n v="3"/>
    <s v=""/>
    <x v="0"/>
    <x v="2"/>
    <x v="7"/>
    <x v="3"/>
    <x v="2"/>
  </r>
  <r>
    <n v="7"/>
    <x v="60"/>
    <m/>
    <x v="94"/>
    <s v="T340 Security_x000a_Features Install"/>
    <n v="2621467"/>
    <s v="FABRICATION"/>
    <s v="SINGLE WOODEN DOOR, SOLID WOODEN DOOR THICKNESS IS 1-3/4” (3'X7') WITH GYPSUM BOARD METAL FRAME(FABRICATION SERVICES)"/>
    <n v="37171"/>
    <x v="63"/>
    <d v="2022-09-10T00:00:00"/>
    <m/>
    <n v="1"/>
    <s v="EA"/>
    <n v="8"/>
    <m/>
    <m/>
    <m/>
    <m/>
    <m/>
    <m/>
    <s v="LCVKW0390S"/>
    <n v="1"/>
    <m/>
    <m/>
    <m/>
    <m/>
    <x v="17"/>
    <d v="2022-10-18T00:00:00"/>
    <x v="2"/>
    <s v=""/>
    <s v=""/>
    <s v=""/>
    <x v="0"/>
    <x v="2"/>
    <x v="8"/>
    <x v="3"/>
    <x v="2"/>
  </r>
  <r>
    <n v="7"/>
    <x v="60"/>
    <m/>
    <x v="94"/>
    <s v="T340 Security_x000a_Features Install"/>
    <n v="2621467"/>
    <s v="FABRICATION"/>
    <s v="DOUBLE DOOR, SOLID WOODEN DOOR THICKNESS IS 1-3/4”(6'X7') (WOODEN) WITH GYPSUM BOARD METAL FRAME(FABRICATION SERVICES)"/>
    <n v="37171"/>
    <x v="63"/>
    <d v="2022-09-10T00:00:00"/>
    <m/>
    <n v="2"/>
    <s v="EA"/>
    <n v="1"/>
    <m/>
    <m/>
    <m/>
    <m/>
    <m/>
    <m/>
    <s v="LCVKW0390S"/>
    <n v="2"/>
    <m/>
    <m/>
    <m/>
    <m/>
    <x v="17"/>
    <d v="2022-10-18T00:00:00"/>
    <x v="2"/>
    <s v=""/>
    <s v=""/>
    <s v=""/>
    <x v="0"/>
    <x v="2"/>
    <x v="8"/>
    <x v="3"/>
    <x v="2"/>
  </r>
  <r>
    <n v="7"/>
    <x v="60"/>
    <m/>
    <x v="94"/>
    <s v="T340 Security_x000a_Features Install"/>
    <n v="2621467"/>
    <s v="FABRICATION"/>
    <s v="WINDOWS SECURITY ALUMINIUM BAR FOR EXTERNAL WINDOWS(4'X3'5.5&quot;) (FABRICATION SERVICES)"/>
    <n v="37171"/>
    <x v="63"/>
    <d v="2022-09-10T00:00:00"/>
    <m/>
    <n v="3"/>
    <s v="EA"/>
    <n v="22"/>
    <m/>
    <m/>
    <m/>
    <m/>
    <m/>
    <m/>
    <s v="LCVKW0390S"/>
    <n v="3"/>
    <m/>
    <m/>
    <m/>
    <m/>
    <x v="17"/>
    <d v="2022-10-18T00:00:00"/>
    <x v="2"/>
    <s v=""/>
    <s v=""/>
    <s v=""/>
    <x v="0"/>
    <x v="2"/>
    <x v="8"/>
    <x v="3"/>
    <x v="2"/>
  </r>
  <r>
    <n v="7"/>
    <x v="60"/>
    <m/>
    <x v="94"/>
    <s v="T340 Security_x000a_Features Install"/>
    <n v="2621467"/>
    <s v="FABRICATION"/>
    <s v="WINDOWS SECURITY ALUMINIUM BAR FOR EXTERNAL DOOR WINDOWS WITH FLEXI GLASS (1'X1'4&quot;) (FABRICATION SERVICES)"/>
    <n v="37171"/>
    <x v="63"/>
    <d v="2022-09-10T00:00:00"/>
    <m/>
    <n v="4"/>
    <s v="EA"/>
    <n v="5"/>
    <m/>
    <m/>
    <m/>
    <m/>
    <m/>
    <m/>
    <s v="LCVKW0390S"/>
    <n v="4"/>
    <m/>
    <m/>
    <m/>
    <m/>
    <x v="17"/>
    <d v="2022-10-18T00:00:00"/>
    <x v="2"/>
    <s v=""/>
    <s v=""/>
    <s v=""/>
    <x v="0"/>
    <x v="2"/>
    <x v="8"/>
    <x v="3"/>
    <x v="2"/>
  </r>
  <r>
    <n v="8"/>
    <x v="61"/>
    <m/>
    <x v="95"/>
    <s v="Vectrus Tent 1_x000a_Relocation"/>
    <n v="2238613"/>
    <s v="FABRICATION"/>
    <s v="FABRICATION OF 2 NEW 90-DEGREE ELBOW TRANSITION DUCTS"/>
    <n v="37556"/>
    <x v="64"/>
    <d v="2022-09-21T00:00:00"/>
    <m/>
    <n v="1"/>
    <s v="AY"/>
    <n v="2"/>
    <m/>
    <m/>
    <m/>
    <m/>
    <m/>
    <m/>
    <s v="LCKW0404S"/>
    <s v=""/>
    <m/>
    <m/>
    <m/>
    <m/>
    <x v="17"/>
    <d v="2022-10-11T00:00:00"/>
    <x v="0"/>
    <d v="2022-10-30T00:00:00"/>
    <n v="2"/>
    <s v=""/>
    <x v="0"/>
    <x v="2"/>
    <x v="9"/>
    <x v="3"/>
    <x v="2"/>
  </r>
  <r>
    <n v="9"/>
    <x v="61"/>
    <m/>
    <x v="96"/>
    <s v="Vectrus Tent 2_x000a_Relocation"/>
    <n v="2238650"/>
    <s v="FABRICATION"/>
    <s v="FABRICATION OF 2 NEW 90-DEGREE ELBOW TRANSITION DUCTS"/>
    <n v="37558"/>
    <x v="64"/>
    <d v="2022-09-21T00:00:00"/>
    <m/>
    <n v="1"/>
    <s v="EA"/>
    <n v="2"/>
    <m/>
    <m/>
    <m/>
    <m/>
    <m/>
    <m/>
    <s v="LCKW0404S"/>
    <s v=""/>
    <m/>
    <m/>
    <m/>
    <m/>
    <x v="17"/>
    <d v="2022-10-11T00:00:00"/>
    <x v="0"/>
    <d v="2022-10-30T00:00:00"/>
    <n v="2"/>
    <n v="2"/>
    <x v="0"/>
    <x v="2"/>
    <x v="9"/>
    <x v="3"/>
    <x v="2"/>
  </r>
  <r>
    <n v="10"/>
    <x v="61"/>
    <m/>
    <x v="97"/>
    <s v="Vectrus Tent 3_x000a_Relocation"/>
    <n v="2238605"/>
    <s v="FABRICATION"/>
    <s v="FABRICATION OF 2 NEW 90-DEGREE ELBOW TRANSITION DUCTS"/>
    <n v="37559"/>
    <x v="64"/>
    <d v="2022-09-21T00:00:00"/>
    <m/>
    <n v="1"/>
    <s v="EA"/>
    <n v="2"/>
    <m/>
    <m/>
    <m/>
    <m/>
    <m/>
    <m/>
    <s v="LCKW0404S"/>
    <s v=""/>
    <m/>
    <m/>
    <m/>
    <m/>
    <x v="17"/>
    <d v="2022-10-11T00:00:00"/>
    <x v="0"/>
    <d v="2022-10-01T00:00:00"/>
    <n v="2"/>
    <s v=""/>
    <x v="0"/>
    <x v="2"/>
    <x v="9"/>
    <x v="3"/>
    <x v="2"/>
  </r>
  <r>
    <n v="11"/>
    <x v="61"/>
    <m/>
    <x v="98"/>
    <s v="Vectrus Tent 4_x000a_Relocation"/>
    <n v="2238683"/>
    <s v="FABRICATION"/>
    <s v="FABRICATION OF 2 NEW 90-DEGREE ELBOW TRANSITION DUCTS"/>
    <n v="37560"/>
    <x v="64"/>
    <d v="2022-09-21T00:00:00"/>
    <m/>
    <n v="1"/>
    <s v="EA"/>
    <n v="2"/>
    <m/>
    <m/>
    <m/>
    <m/>
    <m/>
    <m/>
    <s v="LCKW0404S"/>
    <s v=""/>
    <m/>
    <m/>
    <m/>
    <m/>
    <x v="17"/>
    <d v="2022-10-11T00:00:00"/>
    <x v="0"/>
    <d v="2022-10-01T00:00:00"/>
    <n v="2"/>
    <s v=""/>
    <x v="0"/>
    <x v="2"/>
    <x v="9"/>
    <x v="3"/>
    <x v="2"/>
  </r>
  <r>
    <n v="12"/>
    <x v="61"/>
    <m/>
    <x v="99"/>
    <s v="Vectrus Tent 5_x000a_Relocation"/>
    <n v="2238643"/>
    <s v="FABRICATION"/>
    <s v="FABRICATION OF 2 NEW 90-DEGREE ELBOW TRANSITION DUCTS"/>
    <n v="37561"/>
    <x v="64"/>
    <d v="2022-09-21T00:00:00"/>
    <m/>
    <n v="1"/>
    <s v="EA"/>
    <n v="2"/>
    <m/>
    <m/>
    <m/>
    <m/>
    <m/>
    <m/>
    <s v="LCKW0404S"/>
    <s v=""/>
    <m/>
    <m/>
    <m/>
    <m/>
    <x v="17"/>
    <d v="2022-10-11T00:00:00"/>
    <x v="0"/>
    <d v="2022-10-11T00:00:00"/>
    <n v="2"/>
    <s v=""/>
    <x v="0"/>
    <x v="2"/>
    <x v="9"/>
    <x v="3"/>
    <x v="2"/>
  </r>
  <r>
    <n v="13"/>
    <x v="61"/>
    <m/>
    <x v="100"/>
    <s v="Vectrus Tent 6_x000a_Relocation"/>
    <n v="2238633"/>
    <s v="FABRICATION"/>
    <s v="FABRICATION OF 2 NEW 90-DEGREE ELBOW TRANSITION DUCTS"/>
    <n v="37554"/>
    <x v="64"/>
    <d v="2022-09-21T00:00:00"/>
    <m/>
    <n v="1"/>
    <s v="EA"/>
    <n v="2"/>
    <m/>
    <m/>
    <m/>
    <m/>
    <m/>
    <m/>
    <s v="LCKW0404S"/>
    <s v=""/>
    <m/>
    <m/>
    <m/>
    <m/>
    <x v="17"/>
    <d v="2022-10-11T00:00:00"/>
    <x v="0"/>
    <d v="2022-10-11T00:00:00"/>
    <n v="2"/>
    <s v=""/>
    <x v="0"/>
    <x v="2"/>
    <x v="9"/>
    <x v="3"/>
    <x v="2"/>
  </r>
  <r>
    <n v="14"/>
    <x v="61"/>
    <m/>
    <x v="101"/>
    <s v="Vectrus Tent 7_x000a_Relocation"/>
    <n v="2539656"/>
    <s v="FABRICATION"/>
    <s v="FABRICATION OF 2 NEW 90-DEGREE ELBOW TRANSITION DUCTS"/>
    <n v="37555"/>
    <x v="64"/>
    <d v="2022-09-21T00:00:00"/>
    <m/>
    <n v="1"/>
    <s v="EA"/>
    <n v="2"/>
    <m/>
    <m/>
    <m/>
    <m/>
    <m/>
    <m/>
    <s v="LCKW0404S"/>
    <s v=""/>
    <m/>
    <m/>
    <m/>
    <m/>
    <x v="17"/>
    <d v="2022-10-11T00:00:00"/>
    <x v="0"/>
    <d v="2022-10-11T00:00:00"/>
    <n v="2"/>
    <s v=""/>
    <x v="0"/>
    <x v="2"/>
    <x v="9"/>
    <x v="3"/>
    <x v="2"/>
  </r>
  <r>
    <n v="15"/>
    <x v="62"/>
    <m/>
    <x v="102"/>
    <s v="Z7 Utility_x000a_Infrastructure-Power_x000a_Generation"/>
    <n v="2219753"/>
    <s v="FABRICATION"/>
    <s v="MDP (OUTDOOR): AIR CIRCUIT BREAKERS(ACB) 1250A,                                           BRANCH: 3Px160A, 6EA ,  3Px 300A, 1EA, 3Px 63A, 1EA,                                 SPARE BLANK 2EA,  W/ STAND"/>
    <n v="45822"/>
    <x v="65"/>
    <s v="CANCELLED"/>
    <m/>
    <s v=""/>
    <s v="EA"/>
    <n v="1"/>
    <m/>
    <m/>
    <m/>
    <m/>
    <m/>
    <m/>
    <s v=""/>
    <s v=""/>
    <m/>
    <m/>
    <m/>
    <m/>
    <x v="17"/>
    <s v=""/>
    <x v="2"/>
    <s v=""/>
    <s v=""/>
    <s v=""/>
    <x v="0"/>
    <x v="2"/>
    <x v="9"/>
    <x v="3"/>
    <x v="2"/>
  </r>
  <r>
    <n v="15"/>
    <x v="62"/>
    <m/>
    <x v="102"/>
    <s v="Z7 Utility_x000a_Infrastructure-Power_x000a_Generation"/>
    <n v="2219753"/>
    <s v="FABRICATION"/>
    <s v="DISCONNECT SWITCH(OUTDOOR): 4Px100A  W/ STAND"/>
    <n v="45822"/>
    <x v="65"/>
    <d v="2023-05-10T00:00:00"/>
    <m/>
    <n v="1"/>
    <s v="EA"/>
    <n v="4"/>
    <m/>
    <m/>
    <m/>
    <m/>
    <m/>
    <m/>
    <s v="LCVKW0637S"/>
    <s v=""/>
    <m/>
    <m/>
    <m/>
    <m/>
    <x v="17"/>
    <s v=""/>
    <x v="2"/>
    <s v=""/>
    <s v=""/>
    <s v=""/>
    <x v="0"/>
    <x v="2"/>
    <x v="9"/>
    <x v="3"/>
    <x v="2"/>
  </r>
  <r>
    <n v="15"/>
    <x v="62"/>
    <m/>
    <x v="102"/>
    <s v="Z7 Utility_x000a_Infrastructure-Power_x000a_Generation"/>
    <n v="2219753"/>
    <s v="FABRICATION"/>
    <s v="DISCONNECT SWITCH(OUTDOOR): 4Px63A  W/ STAND"/>
    <n v="45822"/>
    <x v="65"/>
    <d v="2023-05-10T00:00:00"/>
    <m/>
    <n v="2"/>
    <s v="EA"/>
    <n v="1"/>
    <m/>
    <m/>
    <m/>
    <m/>
    <m/>
    <m/>
    <s v="LCVKW0637S"/>
    <s v=""/>
    <m/>
    <m/>
    <m/>
    <m/>
    <x v="17"/>
    <s v=""/>
    <x v="2"/>
    <s v=""/>
    <s v=""/>
    <s v=""/>
    <x v="0"/>
    <x v="2"/>
    <x v="9"/>
    <x v="3"/>
    <x v="2"/>
  </r>
  <r>
    <n v="15"/>
    <x v="62"/>
    <m/>
    <x v="102"/>
    <s v="Z7 Utility_x000a_Infrastructure-Power_x000a_Generation"/>
    <n v="2219753"/>
    <s v="FABRICATION"/>
    <s v="MANUAL TRANSFER SWITCH, MTS (OUTDOOR) 4Px2000A, W/ STAND"/>
    <n v="45822"/>
    <x v="65"/>
    <d v="2023-05-10T00:00:00"/>
    <m/>
    <n v="3"/>
    <s v="EA"/>
    <n v="1"/>
    <m/>
    <m/>
    <m/>
    <m/>
    <m/>
    <m/>
    <s v="LCVKW0637S"/>
    <s v=""/>
    <m/>
    <m/>
    <m/>
    <m/>
    <x v="17"/>
    <s v=""/>
    <x v="2"/>
    <s v=""/>
    <s v=""/>
    <s v=""/>
    <x v="0"/>
    <x v="2"/>
    <x v="9"/>
    <x v="3"/>
    <x v="2"/>
  </r>
  <r>
    <n v="16"/>
    <x v="63"/>
    <m/>
    <x v="103"/>
    <s v="RMOs Motor Pool 19"/>
    <n v="2854733"/>
    <s v="FABRICATION"/>
    <s v="FABRICATION, 8 WAY PANEL, MCB, IP54 APPROVED SUBMITTAL VIA TRANSMITTAL #_x000a_AJ220156-LCV-ELE-MTL-0001 DATED 2022-09-15"/>
    <n v="38064"/>
    <x v="66"/>
    <d v="2022-10-05T00:00:00"/>
    <m/>
    <s v=""/>
    <s v="AY"/>
    <n v="1"/>
    <m/>
    <m/>
    <m/>
    <m/>
    <m/>
    <m/>
    <s v="PO KW1-6993"/>
    <s v=""/>
    <m/>
    <m/>
    <m/>
    <m/>
    <x v="17"/>
    <d v="2023-01-31T00:00:00"/>
    <x v="2"/>
    <s v=""/>
    <s v=""/>
    <s v=""/>
    <x v="0"/>
    <x v="2"/>
    <x v="10"/>
    <x v="3"/>
    <x v="2"/>
  </r>
  <r>
    <n v="17"/>
    <x v="64"/>
    <m/>
    <x v="104"/>
    <s v="ZONE 1 B209"/>
    <n v="2969436"/>
    <s v="FABRICATION"/>
    <s v="FABRICATION, DISTRIBUTION BOARD (DB-220/415V ), FABRICATION, DISTRIBUTION BOARD ( DB-120/230V )"/>
    <n v="39709"/>
    <x v="67"/>
    <d v="2022-11-23T00:00:00"/>
    <m/>
    <s v=""/>
    <s v="AY"/>
    <n v="1"/>
    <m/>
    <m/>
    <m/>
    <m/>
    <m/>
    <m/>
    <s v=""/>
    <s v=""/>
    <m/>
    <m/>
    <m/>
    <m/>
    <x v="17"/>
    <s v=""/>
    <x v="2"/>
    <s v=""/>
    <s v=""/>
    <s v=""/>
    <x v="0"/>
    <x v="2"/>
    <x v="4"/>
    <x v="3"/>
    <x v="2"/>
  </r>
  <r>
    <n v="18"/>
    <x v="65"/>
    <m/>
    <x v="105"/>
    <s v="Replace 65 Street Light Heads "/>
    <n v="238765"/>
    <s v="FABRICATION"/>
    <s v="FABRICATION OF BRACKET ASPER THE DRAWING, ALUMINUM TAPERED ELLIPTICAL BRACKET_x000a_(4 FEET LENGTH) (PATTON BLVD) ( INCLUDING ALL THE NUTS, BOLTS, SCREWS AND WASHER"/>
    <n v="41504"/>
    <x v="68"/>
    <d v="2023-01-21T00:00:00"/>
    <m/>
    <n v="1"/>
    <s v="AY"/>
    <n v="27"/>
    <m/>
    <m/>
    <m/>
    <m/>
    <m/>
    <m/>
    <s v="LCVKW0522S"/>
    <s v=""/>
    <m/>
    <m/>
    <m/>
    <m/>
    <x v="17"/>
    <d v="2023-03-08T00:00:00"/>
    <x v="0"/>
    <d v="2023-04-04T00:00:00"/>
    <n v="1"/>
    <s v=""/>
    <x v="0"/>
    <x v="2"/>
    <x v="3"/>
    <x v="0"/>
    <x v="2"/>
  </r>
  <r>
    <n v="19"/>
    <x v="66"/>
    <m/>
    <x v="106"/>
    <s v="Vectrus Tent 7 Relocation"/>
    <s v=""/>
    <s v="FABRICATION"/>
    <s v="FABRICATION OF SOLID CORE WOOD DOORS AND METAL ,FRAMES, SARGENT PUSH BARS_x000a_(CATALOG: 5340-60-V00-0169 ) SARGENT LEVER DOOR HANDLE"/>
    <n v="44110"/>
    <x v="69"/>
    <d v="2023-03-28T00:00:00"/>
    <m/>
    <s v=""/>
    <s v="AY"/>
    <n v="2"/>
    <m/>
    <m/>
    <m/>
    <m/>
    <m/>
    <m/>
    <s v=""/>
    <s v=""/>
    <m/>
    <m/>
    <m/>
    <m/>
    <x v="17"/>
    <s v=""/>
    <x v="2"/>
    <s v=""/>
    <s v=""/>
    <s v=""/>
    <x v="0"/>
    <x v="2"/>
    <x v="5"/>
    <x v="0"/>
    <x v="2"/>
  </r>
  <r>
    <n v="20"/>
    <x v="67"/>
    <m/>
    <x v="107"/>
    <s v="B314 Backup Power Connection"/>
    <s v=""/>
    <s v="FABRICATION"/>
    <s v="FABRICATION, MSB-2 WAYS ( INCOMER 250A) , APPROVED SUBMITTAL VIA TRANSMITTAL #_x000a_AJ230089-LCV-ELE-DSN-0001"/>
    <n v="43694"/>
    <x v="70"/>
    <d v="2023-03-16T00:00:00"/>
    <m/>
    <s v=""/>
    <s v="AY"/>
    <n v="1"/>
    <m/>
    <m/>
    <m/>
    <m/>
    <m/>
    <m/>
    <s v="LCVKW0574S"/>
    <n v="1"/>
    <m/>
    <m/>
    <m/>
    <m/>
    <x v="17"/>
    <s v=""/>
    <x v="2"/>
    <s v=""/>
    <s v=""/>
    <s v=""/>
    <x v="0"/>
    <x v="2"/>
    <x v="5"/>
    <x v="0"/>
    <x v="2"/>
  </r>
  <r>
    <n v="21"/>
    <x v="68"/>
    <m/>
    <x v="108"/>
    <s v="Z1 Pool Water Leak"/>
    <n v="5434294"/>
    <s v="FABRICATION"/>
    <s v="READY MADE CONCRETE MIX (4000 PSI) CONCRETE STRENGTH (TYPE-K-300-4000PSI)"/>
    <n v="44816"/>
    <x v="71"/>
    <d v="2023-04-17T00:00:00"/>
    <m/>
    <n v="1"/>
    <s v="CUM"/>
    <n v="5"/>
    <m/>
    <m/>
    <m/>
    <m/>
    <m/>
    <m/>
    <s v=""/>
    <s v=""/>
    <m/>
    <m/>
    <m/>
    <m/>
    <x v="17"/>
    <s v=""/>
    <x v="2"/>
    <s v=""/>
    <s v=""/>
    <s v=""/>
    <x v="0"/>
    <x v="2"/>
    <x v="11"/>
    <x v="0"/>
    <x v="2"/>
  </r>
  <r>
    <n v="23"/>
    <x v="69"/>
    <m/>
    <x v="109"/>
    <s v="Z6 Patton Pipe Repair"/>
    <n v="2874083"/>
    <s v="FABRICATION"/>
    <s v="READY MADE CONCRETE MIX (4000 PSI) CONCRETE STRENGTH (TYPE-K-300-4000PSI)"/>
    <n v="44798"/>
    <x v="72"/>
    <d v="2023-04-16T00:00:00"/>
    <m/>
    <n v="1"/>
    <s v="CUM"/>
    <n v="6"/>
    <m/>
    <m/>
    <m/>
    <m/>
    <m/>
    <m/>
    <s v=""/>
    <s v=""/>
    <m/>
    <m/>
    <m/>
    <m/>
    <x v="17"/>
    <s v=""/>
    <x v="2"/>
    <s v=""/>
    <s v=""/>
    <s v=""/>
    <x v="0"/>
    <x v="2"/>
    <x v="11"/>
    <x v="0"/>
    <x v="2"/>
  </r>
  <r>
    <n v="26"/>
    <x v="70"/>
    <m/>
    <x v="110"/>
    <s v="FSLIDs Container Power Connection"/>
    <n v="4982395"/>
    <s v="FABRICATION"/>
    <s v="FABRICATION PANEL, DISTRIBUTION BOARD IP-65, 120V,40A,60HZ 10ka"/>
    <n v="46730"/>
    <x v="73"/>
    <d v="2023-05-31T00:00:00"/>
    <m/>
    <s v=""/>
    <s v="AY"/>
    <n v="1"/>
    <m/>
    <m/>
    <m/>
    <m/>
    <m/>
    <m/>
    <s v=""/>
    <s v=""/>
    <m/>
    <m/>
    <m/>
    <m/>
    <x v="17"/>
    <s v=""/>
    <x v="2"/>
    <s v=""/>
    <s v=""/>
    <s v=""/>
    <x v="0"/>
    <x v="2"/>
    <x v="0"/>
    <x v="0"/>
    <x v="2"/>
  </r>
  <r>
    <n v="26"/>
    <x v="71"/>
    <m/>
    <x v="110"/>
    <s v="Warehouse 532 Power for Four Lift Storage Systems"/>
    <n v="5967149"/>
    <s v="FABRICATION"/>
    <s v="FABRICATION, PANEL (MAIN BREAKER-63A 3 POLE MCCB SUB BREAKERS 30MA 20A 3 POLE_x000a_MCB (4EA) TWO SPACE INDOOR DB PANEL)"/>
    <n v="48005"/>
    <x v="74"/>
    <d v="2023-07-06T00:00:00"/>
    <m/>
    <s v=""/>
    <s v="AY"/>
    <n v="2"/>
    <m/>
    <m/>
    <m/>
    <m/>
    <m/>
    <m/>
    <s v="LCVKW0681S"/>
    <s v=""/>
    <m/>
    <m/>
    <m/>
    <m/>
    <x v="17"/>
    <s v=""/>
    <x v="2"/>
    <s v=""/>
    <s v=""/>
    <s v=""/>
    <x v="0"/>
    <x v="2"/>
    <x v="6"/>
    <x v="0"/>
    <x v="2"/>
  </r>
  <r>
    <n v="26"/>
    <x v="72"/>
    <m/>
    <x v="110"/>
    <s v="Electrical Outlets"/>
    <n v="424782"/>
    <s v="FABRICATION"/>
    <s v="FABRICATION, POWER OUTLETS STAND (METAL HOLLOW) (20&quot;x12&quot;x4&quot;) SEE ATTACHED DRAWING"/>
    <n v="48795"/>
    <x v="75"/>
    <d v="2023-07-26T00:00:00"/>
    <m/>
    <s v=""/>
    <s v="AY"/>
    <n v="2"/>
    <m/>
    <m/>
    <m/>
    <m/>
    <m/>
    <m/>
    <s v=""/>
    <s v=""/>
    <m/>
    <m/>
    <m/>
    <m/>
    <x v="17"/>
    <s v=""/>
    <x v="2"/>
    <s v=""/>
    <s v=""/>
    <s v=""/>
    <x v="0"/>
    <x v="2"/>
    <x v="7"/>
    <x v="0"/>
    <x v="2"/>
  </r>
  <r>
    <n v="27"/>
    <x v="73"/>
    <m/>
    <x v="111"/>
    <s v="Technical Inspection Repairs, T5802"/>
    <n v="7162722"/>
    <s v="FABRICATION"/>
    <s v="FABRICATION, SERVICES METAL STAIR 1.5M WIDTH X 1.84M DEPTH AND 1M HEIGTH_x000a_HANDRAIL, STEEL PLATE LANDING WITH DIAMOND GRATING_x000a_FABRICATION SERVICES ALUMINUM SLIDING WINDOW WITH FRAME 100X120CM WITH_x000a_SECONDARY SLIDING MESH_x000a_PROCESSED BY (BUYER)_x000a_PROMISED SHIPPING DATE_x000a_Are these items ITAR controlled?_x000a_METAL DOOR KNOCK OUT TYPE FRAME, JAMB LIP OPENING 12CM, DOOR LEAF PANEL 4.5_x000a_CM X 86CM_x000a_X 202CM W/ HINGES,PUSH BAR MORTISE TYPE LEVER HANDLE, LEFT HAND REVERSE_x000a_PRIMERED AND PAINTED TAN COLOR SMOOTH FINISH. (VENDOR SITE VISIT REQUIRED)_x000a_FABRICATION SERVICE SIGN BOARDS T5802_x000a_(FABRICATION SERVICE) METAL STAND,CARRIER OUTDOOR SPLIT UNIT.SIZE:39.5&quot; L X 19&quot; W X_x000a_12&quot; H (2&quot;X2&quot; ANGLE BAR THICKNESS 5MM)_x000a_(SEE ATTACHED FABRICATION SOW AND DRAWINGS)"/>
    <n v="50407"/>
    <x v="76"/>
    <s v=""/>
    <m/>
    <n v="1"/>
    <s v="AY"/>
    <n v="15"/>
    <m/>
    <m/>
    <m/>
    <m/>
    <m/>
    <m/>
    <s v=""/>
    <s v=""/>
    <m/>
    <m/>
    <m/>
    <m/>
    <x v="17"/>
    <s v=""/>
    <x v="2"/>
    <s v=""/>
    <s v=""/>
    <s v=""/>
    <x v="0"/>
    <x v="2"/>
    <x v="9"/>
    <x v="0"/>
    <x v="2"/>
  </r>
  <r>
    <n v="28"/>
    <x v="74"/>
    <m/>
    <x v="112"/>
    <s v="TI Repairs"/>
    <n v="7162722"/>
    <s v="FABRICATION"/>
    <s v="FABRICATION ITEMS "/>
    <n v="50407"/>
    <x v="77"/>
    <d v="2023-09-13T00:00:00"/>
    <m/>
    <s v=""/>
    <s v="AY"/>
    <n v="15"/>
    <m/>
    <m/>
    <m/>
    <m/>
    <m/>
    <m/>
    <s v=""/>
    <s v=""/>
    <m/>
    <m/>
    <m/>
    <m/>
    <x v="17"/>
    <s v=""/>
    <x v="2"/>
    <s v=""/>
    <s v=""/>
    <s v=""/>
    <x v="0"/>
    <x v="2"/>
    <x v="9"/>
    <x v="0"/>
    <x v="2"/>
  </r>
  <r>
    <n v="30"/>
    <x v="75"/>
    <m/>
    <x v="111"/>
    <s v="Technical Inspection Repairs, T5802"/>
    <n v="7162722"/>
    <s v="FABRICATION"/>
    <s v="FABRICATION PANEL, DB APPROVED SUBMITTAL VIA TRANSMITTAL# AJ230508-LCV-ELE-MTL-_x000a_0001"/>
    <n v="52073"/>
    <x v="78"/>
    <s v=""/>
    <m/>
    <n v="1"/>
    <s v="AY"/>
    <n v="1"/>
    <m/>
    <m/>
    <m/>
    <m/>
    <m/>
    <m/>
    <s v=""/>
    <s v=""/>
    <m/>
    <m/>
    <m/>
    <m/>
    <x v="17"/>
    <s v=""/>
    <x v="2"/>
    <s v=""/>
    <s v=""/>
    <s v=""/>
    <x v="0"/>
    <x v="2"/>
    <x v="10"/>
    <x v="0"/>
    <x v="2"/>
  </r>
  <r>
    <n v="31"/>
    <x v="76"/>
    <m/>
    <x v="105"/>
    <s v=" Install Smart Electric Meters "/>
    <n v="8018616"/>
    <s v="FABRICATION"/>
    <s v="FABRICATION, SCHNEIDER ELECTRIC (SE)FABRICATION, _x000a_NEMA 4X CUSTOM ENCLOSURE, EACH_x000a_WITH (1) INSTALLED PM5563 METER. THE_x000a_ENCLOSURE TO INCLUDE THE_x000a_FOLLOWING:PM5563 RD METER, FACTORY_x000a_ASSEMBLED (WIRED) NEMA 4X_x000a_ENCLOSURE, POWER SUPPLY,CONTROL_x000a_POWER TRANSFORMER, FIBER MEDIA_x000a_CONVERTER FUSE BLOCKS PROTECTION. (SEE ATTACHED APPROVED 4025)"/>
    <n v="52595"/>
    <x v="79"/>
    <d v="2023-11-08T00:00:00"/>
    <m/>
    <s v=""/>
    <s v="AY"/>
    <n v="1"/>
    <m/>
    <m/>
    <m/>
    <m/>
    <m/>
    <m/>
    <s v=""/>
    <s v=""/>
    <m/>
    <m/>
    <m/>
    <m/>
    <x v="17"/>
    <s v=""/>
    <x v="2"/>
    <s v=""/>
    <s v=""/>
    <s v=""/>
    <x v="0"/>
    <x v="2"/>
    <x v="4"/>
    <x v="0"/>
    <x v="2"/>
  </r>
  <r>
    <n v="33"/>
    <x v="77"/>
    <m/>
    <x v="105"/>
    <s v="Relocation of Building 370 from Z1 to Z7(IMD)"/>
    <n v="7116535"/>
    <s v="FABRICATION"/>
    <s v="FABRICATION PANEL, DB APPROVED SUBMITTAL VIA TRANSMITTAL# AJ230467-LCV-ELE-DSN-_x000a_0001"/>
    <n v="52514"/>
    <x v="80"/>
    <d v="2023-11-06T00:00:00"/>
    <m/>
    <s v=""/>
    <s v="AY"/>
    <n v="1"/>
    <m/>
    <m/>
    <m/>
    <m/>
    <m/>
    <m/>
    <s v=""/>
    <s v=""/>
    <m/>
    <m/>
    <m/>
    <m/>
    <x v="17"/>
    <s v=""/>
    <x v="2"/>
    <s v=""/>
    <s v=""/>
    <m/>
    <x v="0"/>
    <x v="2"/>
    <x v="4"/>
    <x v="0"/>
    <x v="2"/>
  </r>
  <r>
    <n v="33"/>
    <x v="77"/>
    <m/>
    <x v="105"/>
    <s v="Replacement of Isolator Panel and Suction Pumps B169 Z1"/>
    <n v="7641976"/>
    <s v="FABRICATION"/>
    <s v="FABRICATION CONTROL PANEL, APPROVED SUBMITTAL VIA TRANSMITTAL# AJ230726-LCVGEN-_x000a_MTL-0001"/>
    <n v="52516"/>
    <x v="80"/>
    <d v="2023-11-06T00:00:00"/>
    <m/>
    <s v=""/>
    <s v="AY"/>
    <n v="1"/>
    <m/>
    <m/>
    <m/>
    <m/>
    <m/>
    <m/>
    <s v=""/>
    <s v=""/>
    <m/>
    <m/>
    <m/>
    <m/>
    <x v="17"/>
    <s v=""/>
    <x v="2"/>
    <s v=""/>
    <s v=""/>
    <s v=""/>
    <x v="0"/>
    <x v="2"/>
    <x v="4"/>
    <x v="0"/>
    <x v="2"/>
  </r>
  <r>
    <n v="33"/>
    <x v="77"/>
    <m/>
    <x v="105"/>
    <s v="CT Scanner Site Prep and Installation"/>
    <n v="7922463"/>
    <s v="FABRICATION"/>
    <s v="READY MADE CONCRETE MIX (4000 PSI) CONCRETE STRENGTH (TYPE-K-300-4000PSI)"/>
    <n v="52448"/>
    <x v="80"/>
    <d v="2023-11-02T00:00:00"/>
    <m/>
    <s v=""/>
    <s v="CUBIC"/>
    <n v="8"/>
    <m/>
    <m/>
    <m/>
    <m/>
    <m/>
    <m/>
    <s v=""/>
    <s v=""/>
    <m/>
    <m/>
    <m/>
    <m/>
    <x v="17"/>
    <s v=""/>
    <x v="2"/>
    <s v=""/>
    <s v=""/>
    <s v=""/>
    <x v="0"/>
    <x v="2"/>
    <x v="4"/>
    <x v="0"/>
    <x v="2"/>
  </r>
  <r>
    <n v="34"/>
    <x v="78"/>
    <m/>
    <x v="113"/>
    <s v="Provide electrical connection for CCTV installation for 17 buildings"/>
    <n v="7249685"/>
    <s v="FABRICATION"/>
    <s v="DB (DISTRIBUTION PANEL) APPROVED SUBMITTAL VIA TRANSMITTAL# AJ220551-LCV-ELEDSN-_x000a_0001 (SEE ATTCHED APPROVED SUBMITTAL)"/>
    <n v="53320"/>
    <x v="81"/>
    <d v="2023-12-01T00:00:00"/>
    <m/>
    <s v=""/>
    <s v="LT"/>
    <n v="1"/>
    <m/>
    <m/>
    <m/>
    <m/>
    <m/>
    <m/>
    <s v="LCVKW0923S"/>
    <n v="1"/>
    <m/>
    <m/>
    <m/>
    <m/>
    <x v="18"/>
    <d v="2024-01-21T00:00:00"/>
    <x v="2"/>
    <s v=""/>
    <s v=""/>
    <s v="Cancelled "/>
    <x v="0"/>
    <x v="2"/>
    <x v="4"/>
    <x v="0"/>
    <x v="2"/>
  </r>
  <r>
    <n v="34"/>
    <x v="78"/>
    <m/>
    <x v="113"/>
    <s v="Provide electrical connection for CCTV installation for 17 buildings"/>
    <n v="7249685"/>
    <s v="FABRICATION"/>
    <s v="FABRICATION, SPD BOX IP65 8 x 6 x 6in (HxWxD) (SEE ATTACHED DRAWING)"/>
    <n v="53320"/>
    <x v="81"/>
    <d v="2023-12-01T00:00:00"/>
    <m/>
    <s v=""/>
    <s v="LT"/>
    <n v="1"/>
    <m/>
    <m/>
    <m/>
    <m/>
    <m/>
    <m/>
    <s v="LCVKW0923S"/>
    <n v="2"/>
    <m/>
    <m/>
    <m/>
    <m/>
    <x v="18"/>
    <d v="2024-01-21T00:00:00"/>
    <x v="2"/>
    <s v=""/>
    <s v=""/>
    <s v="Cancelled "/>
    <x v="0"/>
    <x v="2"/>
    <x v="4"/>
    <x v="0"/>
    <x v="2"/>
  </r>
  <r>
    <n v="34"/>
    <x v="78"/>
    <m/>
    <x v="113"/>
    <s v="Provide electrical connection for CCTV installation for 17 buildings"/>
    <n v="7249685"/>
    <s v="FABRICATION"/>
    <s v="FABRICATION, STAND (SEE ATTACHED DRAWING)"/>
    <n v="53320"/>
    <x v="81"/>
    <d v="2023-12-01T00:00:00"/>
    <m/>
    <s v=""/>
    <s v="LT"/>
    <n v="12"/>
    <m/>
    <m/>
    <m/>
    <m/>
    <m/>
    <m/>
    <s v="LCVKW0925S"/>
    <n v="3"/>
    <m/>
    <m/>
    <m/>
    <m/>
    <x v="4"/>
    <d v="2024-01-21T00:00:00"/>
    <x v="2"/>
    <s v=""/>
    <s v=""/>
    <s v="Cancelled "/>
    <x v="0"/>
    <x v="2"/>
    <x v="4"/>
    <x v="0"/>
    <x v="2"/>
  </r>
  <r>
    <n v="35"/>
    <x v="5"/>
    <m/>
    <x v="114"/>
    <s v="CLVB RLB Upgrade"/>
    <n v="8139100"/>
    <s v="FABRICATION"/>
    <s v="FABRICATION, PANEL (DB) , APPROVED SUBMITTAL VIA TRANSMITTAL# AJ230512-LCV-ELEDSN-_x000a_0001.01"/>
    <n v="54010"/>
    <x v="8"/>
    <d v="2023-12-17T00:00:00"/>
    <m/>
    <n v="1"/>
    <s v="LT"/>
    <n v="1"/>
    <n v="1148"/>
    <n v="1148"/>
    <m/>
    <m/>
    <m/>
    <m/>
    <s v="LCVKW0950S"/>
    <n v="1"/>
    <m/>
    <m/>
    <m/>
    <m/>
    <x v="18"/>
    <m/>
    <x v="0"/>
    <d v="2024-02-10T00:00:00"/>
    <m/>
    <m/>
    <x v="0"/>
    <x v="2"/>
    <x v="2"/>
    <x v="0"/>
    <x v="2"/>
  </r>
  <r>
    <n v="36"/>
    <x v="5"/>
    <m/>
    <x v="115"/>
    <s v="Electrical &amp; Carpentry B1005 Z6,"/>
    <n v="8379855"/>
    <s v="FABRICATION"/>
    <s v="FABRICATION, PANEL MDB , APPROVED SUBMITTAL VIA TRANSMITTAL# AJ230536-LCV-ELEMTL-_x000a_0001"/>
    <n v="54009"/>
    <x v="8"/>
    <d v="2023-12-17T00:00:00"/>
    <m/>
    <n v="1"/>
    <s v="LT"/>
    <n v="1"/>
    <n v="4430"/>
    <n v="4430"/>
    <m/>
    <m/>
    <m/>
    <m/>
    <s v="LCVKW0949S"/>
    <m/>
    <m/>
    <m/>
    <m/>
    <m/>
    <x v="18"/>
    <d v="2023-01-21T00:00:00"/>
    <x v="0"/>
    <m/>
    <m/>
    <s v="Delivery completed"/>
    <x v="0"/>
    <x v="2"/>
    <x v="2"/>
    <x v="0"/>
    <x v="2"/>
  </r>
  <r>
    <n v="36"/>
    <x v="5"/>
    <m/>
    <x v="115"/>
    <s v="Electrical &amp; Carpentry B1005 Z6,"/>
    <n v="8379855"/>
    <s v="FABRICATION"/>
    <s v="FABRICATION, OUTDOOR OUTLET STAND (SEE ATTCHED DRAWING)"/>
    <n v="54009"/>
    <x v="8"/>
    <d v="2023-12-17T00:00:00"/>
    <m/>
    <n v="2"/>
    <s v="LT"/>
    <n v="6"/>
    <n v="179"/>
    <n v="1074"/>
    <m/>
    <m/>
    <m/>
    <m/>
    <s v="LCVKW0949S"/>
    <m/>
    <m/>
    <m/>
    <m/>
    <m/>
    <x v="18"/>
    <d v="2024-02-15T00:00:00"/>
    <x v="2"/>
    <m/>
    <m/>
    <m/>
    <x v="0"/>
    <x v="2"/>
    <x v="2"/>
    <x v="0"/>
    <x v="2"/>
  </r>
  <r>
    <n v="40"/>
    <x v="79"/>
    <m/>
    <x v="0"/>
    <s v="43 Electrical Meter Installation, "/>
    <n v="5171089"/>
    <s v="FABRICATION"/>
    <s v="FABRICATION, SCHNEIDER ELECTRIC (SE)FABRICATION, SCHNEIDER ELECTRIC (SE)_x000a_NEMA 4X CUSTOM ENCLOSURE, EACH"/>
    <n v="54208"/>
    <x v="82"/>
    <d v="2023-12-21T00:00:00"/>
    <m/>
    <n v="1"/>
    <s v="LT"/>
    <n v="33"/>
    <n v="221970.87"/>
    <n v="221970.87"/>
    <m/>
    <m/>
    <m/>
    <m/>
    <s v="LCVKW0657S"/>
    <n v="1"/>
    <d v="2024-02-05T00:00:00"/>
    <m/>
    <m/>
    <m/>
    <x v="19"/>
    <d v="2024-05-02T00:00:00"/>
    <x v="2"/>
    <m/>
    <m/>
    <s v="IFS PR COMPLETED "/>
    <x v="0"/>
    <x v="2"/>
    <x v="2"/>
    <x v="0"/>
    <x v="2"/>
  </r>
  <r>
    <n v="41"/>
    <x v="79"/>
    <m/>
    <x v="0"/>
    <s v="43 Electrical Meter Installation, "/>
    <n v="5171089"/>
    <s v="FABRICATION"/>
    <s v="CURRENT TRANSFORMER (CT)"/>
    <n v="54208"/>
    <x v="82"/>
    <d v="2023-12-21T00:00:00"/>
    <m/>
    <n v="2"/>
    <s v="LT"/>
    <n v="99"/>
    <n v="31747.47"/>
    <n v="31747.47"/>
    <m/>
    <m/>
    <m/>
    <m/>
    <s v="LCVKW0657S"/>
    <n v="2"/>
    <d v="2024-02-05T00:00:00"/>
    <m/>
    <m/>
    <m/>
    <x v="19"/>
    <d v="2024-05-02T00:00:00"/>
    <x v="2"/>
    <m/>
    <m/>
    <s v="IFS PR COMPLETED "/>
    <x v="0"/>
    <x v="2"/>
    <x v="2"/>
    <x v="0"/>
    <x v="2"/>
  </r>
  <r>
    <n v="44"/>
    <x v="80"/>
    <m/>
    <x v="116"/>
    <s v="Replace electrical panel for TT7011"/>
    <n v="7996575"/>
    <s v="FABRICATION"/>
    <s v="FABRICATION, PANEL MDB , APPROVED SUBMITTAL VIA TRANSMITTAL# AJ230788-LCV-ELEDSN-_x000a_0001"/>
    <n v="54414"/>
    <x v="83"/>
    <d v="2023-12-31T00:00:00"/>
    <m/>
    <n v="1"/>
    <s v="LT"/>
    <n v="1"/>
    <n v="4317.1000000000004"/>
    <n v="4317.1000000000004"/>
    <m/>
    <m/>
    <m/>
    <m/>
    <s v="LCVKW0983"/>
    <m/>
    <m/>
    <m/>
    <m/>
    <m/>
    <x v="18"/>
    <d v="2024-02-15T00:00:00"/>
    <x v="0"/>
    <d v="2024-02-10T00:00:00"/>
    <m/>
    <s v="IFS PR COMPLETED "/>
    <x v="0"/>
    <x v="2"/>
    <x v="2"/>
    <x v="0"/>
    <x v="2"/>
  </r>
  <r>
    <n v="46"/>
    <x v="76"/>
    <m/>
    <x v="117"/>
    <s v="Replacement of Isolator Panel and Suction Pumps"/>
    <n v="7641976"/>
    <s v="FABRICATION"/>
    <s v="FABRICATION CONTROL PANEL, APPROVED SUBMITTAL VIA TRANSMITTAL# AJ230726-LCVGEN-_x000a_MTL-0001"/>
    <n v="52516"/>
    <x v="80"/>
    <d v="2023-11-06T00:00:00"/>
    <m/>
    <n v="1"/>
    <s v="LT"/>
    <n v="1"/>
    <n v="4929"/>
    <n v="4929"/>
    <m/>
    <m/>
    <m/>
    <m/>
    <s v="LCVKW0885S"/>
    <m/>
    <m/>
    <m/>
    <m/>
    <m/>
    <x v="18"/>
    <d v="2024-01-21T00:00:00"/>
    <x v="0"/>
    <m/>
    <m/>
    <s v="Delivery completed"/>
    <x v="0"/>
    <x v="2"/>
    <x v="4"/>
    <x v="0"/>
    <x v="2"/>
  </r>
  <r>
    <n v="47"/>
    <x v="81"/>
    <m/>
    <x v="118"/>
    <s v="Zone 7 Fire Station 4 Refer Power Connection"/>
    <n v="7116535"/>
    <s v="FABRICATION"/>
    <s v="FDP (FINAL DISTRIBUTION PANEL) APPROVED SUBMITTAL VIA TRANSMITTAL# AJ220465-LCVELE-_x000a_MTL-0001 (SEE ATTCHED APPROVED SUBMITTAL)"/>
    <n v="52715"/>
    <x v="84"/>
    <d v="2023-11-12T00:00:00"/>
    <m/>
    <n v="1"/>
    <s v="LT"/>
    <n v="1"/>
    <n v="2300.31"/>
    <n v="2300.31"/>
    <m/>
    <m/>
    <m/>
    <m/>
    <s v="LCVKW0903S"/>
    <m/>
    <m/>
    <m/>
    <m/>
    <m/>
    <x v="18"/>
    <d v="2024-01-21T00:00:00"/>
    <x v="0"/>
    <d v="2024-02-21T00:00:00"/>
    <m/>
    <s v="IFS PR COMPLETED "/>
    <x v="0"/>
    <x v="2"/>
    <x v="4"/>
    <x v="0"/>
    <x v="2"/>
  </r>
  <r>
    <n v="48"/>
    <x v="82"/>
    <m/>
    <x v="119"/>
    <s v="Zone 2 B505 ASG 511 Connection to Support ASG 014"/>
    <n v="8038045"/>
    <s v="FABRICATION"/>
    <s v="MTS-2000A"/>
    <n v="55085"/>
    <x v="85"/>
    <d v="2024-01-22T00:00:00"/>
    <m/>
    <n v="1"/>
    <s v="LT"/>
    <n v="1"/>
    <n v="10437.9"/>
    <n v="10437.9"/>
    <m/>
    <m/>
    <m/>
    <m/>
    <s v="LCVKW1014S"/>
    <m/>
    <m/>
    <m/>
    <m/>
    <m/>
    <x v="18"/>
    <d v="2024-02-29T00:00:00"/>
    <x v="0"/>
    <d v="2024-02-10T00:00:00"/>
    <m/>
    <s v="IFS PR COMPLETED "/>
    <x v="0"/>
    <x v="2"/>
    <x v="2"/>
    <x v="0"/>
    <x v="2"/>
  </r>
  <r>
    <n v="49"/>
    <x v="13"/>
    <m/>
    <x v="114"/>
    <s v="CLVB RLB Upgrade"/>
    <n v="8139100"/>
    <s v="FABRICATION"/>
    <s v="MDB"/>
    <n v="55228"/>
    <x v="85"/>
    <d v="2024-01-24T00:00:00"/>
    <m/>
    <n v="1"/>
    <s v="LT"/>
    <n v="1"/>
    <n v="1750.85"/>
    <n v="1750.85"/>
    <m/>
    <m/>
    <m/>
    <m/>
    <s v="LCVKW1029S"/>
    <m/>
    <m/>
    <m/>
    <m/>
    <m/>
    <x v="18"/>
    <d v="2024-02-21T00:00:00"/>
    <x v="0"/>
    <d v="2024-02-21T00:00:00"/>
    <m/>
    <s v="IFS PR COMPLETED "/>
    <x v="0"/>
    <x v="2"/>
    <x v="3"/>
    <x v="1"/>
    <x v="2"/>
  </r>
  <r>
    <n v="50"/>
    <x v="83"/>
    <m/>
    <x v="120"/>
    <s v="Z7 CRSP Yard SS812 Elec Repairs "/>
    <m/>
    <s v="FABRICATION "/>
    <s v="LDB"/>
    <m/>
    <x v="13"/>
    <m/>
    <m/>
    <m/>
    <m/>
    <m/>
    <m/>
    <m/>
    <m/>
    <m/>
    <m/>
    <m/>
    <m/>
    <m/>
    <m/>
    <m/>
    <m/>
    <m/>
    <x v="17"/>
    <m/>
    <x v="2"/>
    <m/>
    <m/>
    <s v="Vendor submittal received 1 Feb"/>
    <x v="0"/>
    <x v="2"/>
    <x v="3"/>
    <x v="1"/>
    <x v="2"/>
  </r>
  <r>
    <n v="51"/>
    <x v="31"/>
    <m/>
    <x v="121"/>
    <s v=" MAIN FEEDER CABLE DAMAGED NEED TO REPLACE "/>
    <m/>
    <s v="FABRICATION"/>
    <s v="MSB 100A , 4 WAYS 415/240V 100A 50H"/>
    <n v="57208"/>
    <x v="49"/>
    <d v="2024-04-14T00:00:00"/>
    <m/>
    <n v="1"/>
    <s v="LT"/>
    <n v="1"/>
    <n v="2211"/>
    <n v="2211"/>
    <m/>
    <m/>
    <m/>
    <m/>
    <m/>
    <m/>
    <m/>
    <m/>
    <m/>
    <m/>
    <x v="17"/>
    <m/>
    <x v="2"/>
    <m/>
    <m/>
    <m/>
    <x v="0"/>
    <x v="2"/>
    <x v="1"/>
    <x v="1"/>
    <x v="2"/>
  </r>
  <r>
    <n v="52"/>
    <x v="1"/>
    <m/>
    <x v="1"/>
    <s v="B572 New_x000a_HVAC Install,_x000a_Z7"/>
    <n v="9722230"/>
    <s v="FABRICATION "/>
    <s v="Fabrication and Delivery of required ducting "/>
    <n v="57459"/>
    <x v="55"/>
    <d v="2024-03-21T00:00:00"/>
    <m/>
    <n v="1"/>
    <s v="LOT"/>
    <n v="1"/>
    <n v="70000"/>
    <n v="70000"/>
    <m/>
    <m/>
    <m/>
    <m/>
    <m/>
    <m/>
    <m/>
    <m/>
    <m/>
    <m/>
    <x v="17"/>
    <m/>
    <x v="2"/>
    <m/>
    <m/>
    <m/>
    <x v="0"/>
    <x v="2"/>
    <x v="1"/>
    <x v="1"/>
    <x v="2"/>
  </r>
  <r>
    <n v="52"/>
    <x v="1"/>
    <m/>
    <x v="1"/>
    <s v="B572 New_x000a_HVAC Install,_x000a_Z7"/>
    <n v="9722230"/>
    <s v="FABRICATION "/>
    <s v="4 INCH FLEXIBLE CANVAS WITH 2-3/4 INCH WIDE 28 GAUGE GALV. STEEL STRAP ON BOTH SIDES"/>
    <m/>
    <x v="13"/>
    <m/>
    <m/>
    <m/>
    <s v="FT"/>
    <n v="90"/>
    <n v="2.0832999999999999"/>
    <n v="2.0832999999999999"/>
    <m/>
    <m/>
    <m/>
    <m/>
    <m/>
    <m/>
    <m/>
    <m/>
    <m/>
    <m/>
    <x v="17"/>
    <m/>
    <x v="2"/>
    <m/>
    <m/>
    <m/>
    <x v="0"/>
    <x v="2"/>
    <x v="1"/>
    <x v="1"/>
    <x v="2"/>
  </r>
  <r>
    <n v="52"/>
    <x v="1"/>
    <m/>
    <x v="1"/>
    <s v="B572 New_x000a_HVAC Install,_x000a_Z7"/>
    <n v="9722230"/>
    <s v="FABRICATION "/>
    <s v="SANDTRAP LOUVER, 14 X 14 INCHES, 8-INCH LENGTH"/>
    <m/>
    <x v="13"/>
    <m/>
    <m/>
    <m/>
    <s v="EA"/>
    <n v="4"/>
    <n v="54.166699999999999"/>
    <n v="216.66669999999999"/>
    <m/>
    <m/>
    <m/>
    <m/>
    <m/>
    <m/>
    <m/>
    <m/>
    <m/>
    <m/>
    <x v="17"/>
    <m/>
    <x v="2"/>
    <m/>
    <m/>
    <m/>
    <x v="0"/>
    <x v="2"/>
    <x v="1"/>
    <x v="1"/>
    <x v="2"/>
  </r>
  <r>
    <n v="52"/>
    <x v="1"/>
    <m/>
    <x v="1"/>
    <s v="B572 New_x000a_HVAC Install,_x000a_Z7"/>
    <n v="9722230"/>
    <s v="FABRICATION "/>
    <s v="2-INCH THICK WASHABLE ALUMINUM FILTER, 14 X 14 INCHES"/>
    <m/>
    <x v="13"/>
    <m/>
    <m/>
    <m/>
    <s v="EA"/>
    <n v="4"/>
    <n v="41.666699999999999"/>
    <n v="166.66669999999999"/>
    <m/>
    <m/>
    <m/>
    <m/>
    <m/>
    <m/>
    <m/>
    <m/>
    <m/>
    <m/>
    <x v="17"/>
    <m/>
    <x v="2"/>
    <m/>
    <m/>
    <m/>
    <x v="0"/>
    <x v="2"/>
    <x v="1"/>
    <x v="1"/>
    <x v="2"/>
  </r>
  <r>
    <n v="52"/>
    <x v="1"/>
    <m/>
    <x v="1"/>
    <s v="B572 New_x000a_HVAC Install,_x000a_Z7"/>
    <n v="9722230"/>
    <s v="FABRICATION "/>
    <s v="2&quot; 48 KG/M3 INSULATION (ALUMINUM FACING)- SLAB TYPE"/>
    <m/>
    <x v="13"/>
    <m/>
    <m/>
    <m/>
    <s v="SQM"/>
    <n v="36"/>
    <n v="9.5486000000000004"/>
    <n v="343.75"/>
    <m/>
    <m/>
    <m/>
    <m/>
    <m/>
    <m/>
    <m/>
    <m/>
    <m/>
    <m/>
    <x v="17"/>
    <m/>
    <x v="2"/>
    <m/>
    <m/>
    <m/>
    <x v="0"/>
    <x v="2"/>
    <x v="1"/>
    <x v="1"/>
    <x v="2"/>
  </r>
  <r>
    <n v="52"/>
    <x v="1"/>
    <m/>
    <x v="1"/>
    <s v="B572 New_x000a_HVAC Install,_x000a_Z7"/>
    <n v="9722230"/>
    <s v="FABRICATION "/>
    <s v="U CLAMP FOR 10MM ROD"/>
    <m/>
    <x v="13"/>
    <m/>
    <m/>
    <m/>
    <s v="EA"/>
    <n v="40"/>
    <n v="10.5"/>
    <n v="420"/>
    <m/>
    <m/>
    <m/>
    <m/>
    <m/>
    <m/>
    <m/>
    <m/>
    <m/>
    <m/>
    <x v="17"/>
    <m/>
    <x v="2"/>
    <m/>
    <m/>
    <m/>
    <x v="0"/>
    <x v="2"/>
    <x v="1"/>
    <x v="1"/>
    <x v="2"/>
  </r>
  <r>
    <n v="52"/>
    <x v="1"/>
    <m/>
    <x v="1"/>
    <s v="B572 New_x000a_HVAC Install,_x000a_Z7"/>
    <n v="9722230"/>
    <s v="FABRICATION "/>
    <s v="DB-1, INDOOR IP 42, Main 63A"/>
    <m/>
    <x v="13"/>
    <m/>
    <m/>
    <m/>
    <s v="AY"/>
    <n v="1"/>
    <n v="1570"/>
    <n v="1570"/>
    <m/>
    <m/>
    <m/>
    <m/>
    <m/>
    <m/>
    <m/>
    <m/>
    <m/>
    <m/>
    <x v="17"/>
    <m/>
    <x v="2"/>
    <m/>
    <m/>
    <s v="Vendor Suibmittal received 3Mar24"/>
    <x v="0"/>
    <x v="2"/>
    <x v="1"/>
    <x v="1"/>
    <x v="2"/>
  </r>
  <r>
    <n v="52"/>
    <x v="1"/>
    <m/>
    <x v="1"/>
    <s v="B572 New_x000a_HVAC Install,_x000a_Z7"/>
    <n v="9722230"/>
    <s v="FABRICATION "/>
    <s v="DB-2, INDOOR IP 42, Main 80A"/>
    <m/>
    <x v="13"/>
    <m/>
    <m/>
    <m/>
    <s v="AY"/>
    <n v="1"/>
    <n v="2092"/>
    <n v="2092"/>
    <m/>
    <m/>
    <m/>
    <m/>
    <m/>
    <m/>
    <m/>
    <m/>
    <m/>
    <m/>
    <x v="17"/>
    <m/>
    <x v="2"/>
    <m/>
    <m/>
    <m/>
    <x v="0"/>
    <x v="2"/>
    <x v="1"/>
    <x v="1"/>
    <x v="2"/>
  </r>
  <r>
    <n v="52"/>
    <x v="1"/>
    <m/>
    <x v="1"/>
    <s v="B572 New_x000a_HVAC Install,_x000a_Z7"/>
    <n v="9722230"/>
    <s v="FABRICATION "/>
    <s v="BUS BAR FABRICATION (AJ MDP 1600A )https://www.bahra-electric.com/Products/Busbars.aspx"/>
    <m/>
    <x v="13"/>
    <m/>
    <m/>
    <m/>
    <s v="AY"/>
    <n v="1"/>
    <n v="141.24"/>
    <n v="141.24"/>
    <m/>
    <m/>
    <m/>
    <m/>
    <m/>
    <m/>
    <m/>
    <m/>
    <m/>
    <m/>
    <x v="17"/>
    <m/>
    <x v="2"/>
    <m/>
    <m/>
    <m/>
    <x v="0"/>
    <x v="2"/>
    <x v="1"/>
    <x v="1"/>
    <x v="2"/>
  </r>
  <r>
    <n v="53"/>
    <x v="31"/>
    <m/>
    <x v="122"/>
    <s v="SPOD T5_x000a_Refurbishment"/>
    <n v="6443145"/>
    <s v="FABRICATION "/>
    <s v="MDP PANEL 125A 6 WAYS "/>
    <m/>
    <x v="13"/>
    <m/>
    <m/>
    <n v="1"/>
    <s v="AY"/>
    <n v="1"/>
    <m/>
    <m/>
    <m/>
    <m/>
    <m/>
    <m/>
    <m/>
    <m/>
    <m/>
    <m/>
    <m/>
    <m/>
    <x v="17"/>
    <m/>
    <x v="2"/>
    <m/>
    <m/>
    <s v="Vewndor submittal received 14 Feb "/>
    <x v="0"/>
    <x v="2"/>
    <x v="1"/>
    <x v="1"/>
    <x v="2"/>
  </r>
  <r>
    <n v="1"/>
    <x v="7"/>
    <m/>
    <x v="15"/>
    <s v="Install Vestibule Doors Z5 Pad21 TT14"/>
    <n v="8563372"/>
    <s v="FABRICATION"/>
    <s v="FABRICATE METAL DOOR WITH METAL FRAME, CYPHER LOCK, PANIC BAR AND DOOR_x000a_CLOSURE (SEE ATTCHED DRAWING AND SOW )"/>
    <n v="54270"/>
    <x v="10"/>
    <d v="2023-12-24T00:00:00"/>
    <s v="CLOSE"/>
    <n v="1"/>
    <s v="LT"/>
    <n v="2"/>
    <n v="5224.66"/>
    <n v="10449.32"/>
    <m/>
    <m/>
    <m/>
    <m/>
    <s v="LCVKW0995S"/>
    <n v="1"/>
    <d v="2024-01-16T00:00:00"/>
    <s v="APPR"/>
    <m/>
    <s v="SHIJO"/>
    <x v="20"/>
    <d v="2024-02-29T00:00:00"/>
    <x v="0"/>
    <d v="2024-03-05T00:00:00"/>
    <n v="1"/>
    <s v="Rev-1 EDD March 10"/>
    <x v="1"/>
    <x v="2"/>
    <x v="2"/>
    <x v="0"/>
    <x v="3"/>
  </r>
  <r>
    <n v="2"/>
    <x v="7"/>
    <m/>
    <x v="16"/>
    <s v="Install Vestibule Doors Z5 Pad21 TT09"/>
    <n v="8564095"/>
    <s v="FABRICATION"/>
    <s v="FABRICATE METAL DOOR WITH METAL FRAME, CYPHER LOCK, PANIC BAR AND DOOR_x000a_CLOSURE (SEE ATTCHED DRAWING AND SOW )"/>
    <n v="54279"/>
    <x v="10"/>
    <d v="2023-12-24T00:00:00"/>
    <s v="CLOSE"/>
    <n v="1"/>
    <s v="LT"/>
    <n v="2"/>
    <n v="5224.66"/>
    <n v="10449.32"/>
    <m/>
    <m/>
    <m/>
    <m/>
    <s v="LCVKW0995S"/>
    <n v="1"/>
    <d v="2024-01-16T00:00:00"/>
    <s v="APPR"/>
    <m/>
    <s v="SHIJO"/>
    <x v="20"/>
    <d v="2024-02-29T00:00:00"/>
    <x v="0"/>
    <d v="2024-03-05T00:00:00"/>
    <n v="1"/>
    <s v="Rev-1 EDD March 10"/>
    <x v="1"/>
    <x v="2"/>
    <x v="2"/>
    <x v="0"/>
    <x v="3"/>
  </r>
  <r>
    <n v="3"/>
    <x v="79"/>
    <m/>
    <x v="2"/>
    <s v="Install 50 Electrical Meters"/>
    <n v="4103915"/>
    <s v="FABRICATION"/>
    <s v="FABRICATION, SCHNEIDER ELECTRIC (SE)FABRICATION, SCHNEIDER ELECTRIC (SE)_x000a_NEMA 4X CUSTOM ENCLOSURE, EACH"/>
    <n v="54209"/>
    <x v="82"/>
    <d v="2023-12-21T00:00:00"/>
    <s v="APPR"/>
    <n v="1"/>
    <s v="LT"/>
    <n v="40"/>
    <n v="269055.59999999998"/>
    <n v="269055.59999999998"/>
    <m/>
    <m/>
    <m/>
    <m/>
    <s v="LCVKW0657S"/>
    <n v="1"/>
    <d v="2024-02-05T00:00:00"/>
    <s v="APPR"/>
    <m/>
    <s v="ROJAS"/>
    <x v="19"/>
    <d v="2024-05-02T00:00:00"/>
    <x v="2"/>
    <m/>
    <m/>
    <s v="IFS PR COMPLETED "/>
    <x v="1"/>
    <x v="2"/>
    <x v="2"/>
    <x v="0"/>
    <x v="3"/>
  </r>
  <r>
    <n v="4"/>
    <x v="79"/>
    <m/>
    <x v="2"/>
    <s v="Install 50 Electrical Meters"/>
    <n v="4103915"/>
    <s v="FABRICATION"/>
    <s v="CURRENT TRANSFORMER (CT)"/>
    <n v="54209"/>
    <x v="82"/>
    <d v="2023-12-21T00:00:00"/>
    <s v="APPR"/>
    <n v="1"/>
    <s v="LT"/>
    <n v="120"/>
    <n v="17274.27"/>
    <n v="17274.27"/>
    <m/>
    <m/>
    <m/>
    <m/>
    <s v="LCVKW0657S"/>
    <n v="2"/>
    <d v="2024-02-05T00:00:00"/>
    <s v="APPR"/>
    <m/>
    <s v="ROJAS"/>
    <x v="19"/>
    <d v="2024-05-02T00:00:00"/>
    <x v="2"/>
    <m/>
    <m/>
    <s v="IFS PR COMPLETED "/>
    <x v="1"/>
    <x v="2"/>
    <x v="2"/>
    <x v="0"/>
    <x v="3"/>
  </r>
  <r>
    <n v="5"/>
    <x v="84"/>
    <m/>
    <x v="123"/>
    <s v="Change Door Z1 B100 RM127"/>
    <n v="8564196"/>
    <s v="FABRICATION"/>
    <s v="FABRICATE METAL DOOR WITH CIPHER LOCK AS PER APPROVED DESIGN. INCLUDES_x000a_PANICPUSH BAR, SARGENT HEAVY DUTY DOOR CLOSER AND CIPHER LOCK"/>
    <n v="54415"/>
    <x v="86"/>
    <d v="2023-12-31T00:00:00"/>
    <s v="CLOSE"/>
    <n v="1"/>
    <s v="LT"/>
    <n v="1"/>
    <n v="4052.91"/>
    <n v="4052.91"/>
    <m/>
    <m/>
    <m/>
    <m/>
    <s v="LCVKW0995S"/>
    <n v="1"/>
    <d v="2024-01-16T00:00:00"/>
    <s v="APPR"/>
    <m/>
    <s v="SHIJO"/>
    <x v="20"/>
    <d v="2024-02-16T00:00:00"/>
    <x v="0"/>
    <d v="2024-03-05T00:00:00"/>
    <n v="1"/>
    <s v="Rev-1 EDD March 10"/>
    <x v="1"/>
    <x v="2"/>
    <x v="2"/>
    <x v="0"/>
    <x v="3"/>
  </r>
  <r>
    <n v="6"/>
    <x v="15"/>
    <m/>
    <x v="32"/>
    <s v="Construct_x000a_Dividing Walls_x000a_Z5 TT523"/>
    <n v="8944832"/>
    <s v="FABRICATION"/>
    <s v="Wooden door w/ 10cm  frame  x 90 x 210Cm pre painted w/ hinges,door locks lever type and thumblatch, sargeant locks, rigth hand  (Lock set, mortise, 8205 series, office/entry, 2-3/4 inches ; manufacturer: sargent)"/>
    <n v="54848"/>
    <x v="87"/>
    <d v="2024-01-14T00:00:00"/>
    <s v="APPR"/>
    <n v="1"/>
    <s v="AY"/>
    <n v="2"/>
    <n v="2640"/>
    <n v="5280"/>
    <m/>
    <m/>
    <m/>
    <m/>
    <s v="LCVKW1002S"/>
    <n v="1"/>
    <d v="2024-01-18T00:00:00"/>
    <s v="APPR"/>
    <m/>
    <s v="SHIJO"/>
    <x v="4"/>
    <d v="2024-02-18T00:00:00"/>
    <x v="0"/>
    <d v="2024-02-07T00:00:00"/>
    <m/>
    <m/>
    <x v="1"/>
    <x v="2"/>
    <x v="3"/>
    <x v="1"/>
    <x v="3"/>
  </r>
  <r>
    <n v="7"/>
    <x v="15"/>
    <m/>
    <x v="32"/>
    <s v="Construct_x000a_Dividing Walls_x000a_Z5 TT523"/>
    <n v="8944832"/>
    <s v="FABRICATION"/>
    <s v=" Wooden door w/ 10cm  frame  x 100 x 210Cm  pre- painted w/ hinges,door locks lever type and thumblatch, sargeant locks, rigth hand  (Lock set, mortise, 8205 series, office/entry, 2-3/4 inches ; manufacturer: sargent)"/>
    <n v="54848"/>
    <x v="87"/>
    <d v="2024-01-14T00:00:00"/>
    <s v="APPR"/>
    <n v="2"/>
    <s v="AY"/>
    <n v="1"/>
    <n v="2640"/>
    <n v="2640"/>
    <m/>
    <m/>
    <m/>
    <m/>
    <s v="LCVKW1002S"/>
    <n v="2"/>
    <d v="2024-01-18T00:00:00"/>
    <s v="APPR"/>
    <m/>
    <s v="SHIJO"/>
    <x v="4"/>
    <d v="2024-02-18T00:00:00"/>
    <x v="0"/>
    <d v="2024-02-07T00:00:00"/>
    <m/>
    <m/>
    <x v="1"/>
    <x v="2"/>
    <x v="3"/>
    <x v="1"/>
    <x v="3"/>
  </r>
  <r>
    <n v="8"/>
    <x v="85"/>
    <m/>
    <x v="43"/>
    <s v="Z2 TT2071_x000a_Build Out"/>
    <n v="6871039"/>
    <s v="FABRICATION"/>
    <s v="  DB  (DISTRIBUTION PANEL)"/>
    <n v="55258"/>
    <x v="88"/>
    <d v="2024-01-25T00:00:00"/>
    <s v="APPR"/>
    <n v="1"/>
    <s v="AY"/>
    <n v="1"/>
    <n v="2333.1"/>
    <n v="2333.1"/>
    <m/>
    <m/>
    <m/>
    <m/>
    <s v="LCVKW1029S"/>
    <n v="1"/>
    <d v="2024-02-04T00:00:00"/>
    <s v="APPR"/>
    <m/>
    <s v="SHIJO"/>
    <x v="18"/>
    <d v="2023-03-30T00:00:00"/>
    <x v="2"/>
    <m/>
    <m/>
    <s v="IFS PR COMPLETED "/>
    <x v="1"/>
    <x v="2"/>
    <x v="3"/>
    <x v="1"/>
    <x v="3"/>
  </r>
  <r>
    <n v="9"/>
    <x v="17"/>
    <m/>
    <x v="34"/>
    <s v="Repair Sunshade Z3 SS3081"/>
    <n v="8293539"/>
    <s v="FABRICATION"/>
    <s v="FABRICATION WITH MATERIALS OF FRAME AND CANVAS REPAIR (require vendor visit)"/>
    <n v="55206"/>
    <x v="89"/>
    <d v="2024-01-24T00:00:00"/>
    <s v="APPR"/>
    <n v="1"/>
    <s v="AY"/>
    <n v="1"/>
    <n v="15000"/>
    <n v="15000"/>
    <m/>
    <m/>
    <m/>
    <m/>
    <s v="LCVKW1021S"/>
    <n v="1"/>
    <d v="2024-01-29T00:00:00"/>
    <s v="APPR"/>
    <m/>
    <s v="SHIJO"/>
    <x v="6"/>
    <d v="2024-02-28T00:00:00"/>
    <x v="0"/>
    <m/>
    <m/>
    <m/>
    <x v="1"/>
    <x v="2"/>
    <x v="3"/>
    <x v="1"/>
    <x v="3"/>
  </r>
  <r>
    <n v="10"/>
    <x v="17"/>
    <m/>
    <x v="124"/>
    <s v="Rev1 Repair Sunshade Z3 SS3082"/>
    <n v="8687667"/>
    <s v="FABRICATION"/>
    <s v="FABRICATION WITH MATERIALS OF FRAME AND CANVAS REPAIR (require vendor visit)"/>
    <n v="55203"/>
    <x v="89"/>
    <d v="2024-01-24T00:00:00"/>
    <s v="APPR"/>
    <n v="2"/>
    <s v="AY"/>
    <n v="1"/>
    <n v="16000"/>
    <n v="16000"/>
    <m/>
    <m/>
    <m/>
    <m/>
    <s v="LCVKW1021S"/>
    <n v="2"/>
    <d v="2024-01-29T00:00:00"/>
    <s v="APPR"/>
    <m/>
    <s v="SHIJO"/>
    <x v="6"/>
    <d v="2024-02-28T00:00:00"/>
    <x v="0"/>
    <m/>
    <m/>
    <m/>
    <x v="1"/>
    <x v="2"/>
    <x v="3"/>
    <x v="1"/>
    <x v="3"/>
  </r>
  <r>
    <n v="11"/>
    <x v="21"/>
    <m/>
    <x v="38"/>
    <s v="New Signs ASP Z8 T8000"/>
    <n v="8418200"/>
    <s v="FABRICATION"/>
    <s v="Sign stand 2&quot; x 2&quot; squre tube 84&quot; heigth,  6ft base frame 2&quot; x 3&quot; squre tube with 8 hole 4 hole each side, 1 1/4&quot; diameter for anchor rod. Pls see attached file. (Primed and painted tan color)"/>
    <n v="54993"/>
    <x v="28"/>
    <d v="2024-01-18T00:00:00"/>
    <s v="APPR"/>
    <n v="1"/>
    <s v="LT"/>
    <n v="20"/>
    <n v="645"/>
    <n v="12900"/>
    <m/>
    <m/>
    <m/>
    <m/>
    <s v="LCVKW1011S"/>
    <n v="1"/>
    <d v="2024-01-24T00:00:00"/>
    <s v="APPR"/>
    <m/>
    <s v="SHIJO"/>
    <x v="4"/>
    <d v="2024-02-24T00:00:00"/>
    <x v="0"/>
    <d v="2024-02-18T00:00:00"/>
    <m/>
    <s v="IFS PR COMPLETED "/>
    <x v="1"/>
    <x v="2"/>
    <x v="3"/>
    <x v="1"/>
    <x v="3"/>
  </r>
  <r>
    <n v="13"/>
    <x v="21"/>
    <m/>
    <x v="38"/>
    <s v="New Signs ASP Z8 T8000"/>
    <n v="8418200"/>
    <s v="FABRICATION"/>
    <s v="Steel rod  pointed tip 1' diameter 24&quot; length 2&quot; x 2&quot; square head."/>
    <n v="54993"/>
    <x v="28"/>
    <d v="2024-01-18T00:00:00"/>
    <s v="APPR"/>
    <n v="2"/>
    <s v="LT"/>
    <n v="125"/>
    <n v="30"/>
    <n v="3750"/>
    <m/>
    <m/>
    <m/>
    <m/>
    <s v="LCVKW1011S"/>
    <n v="2"/>
    <d v="2024-01-24T00:00:00"/>
    <s v="APPR"/>
    <m/>
    <s v="SHIJO"/>
    <x v="4"/>
    <d v="2024-02-24T00:00:00"/>
    <x v="0"/>
    <d v="2024-02-18T00:00:00"/>
    <m/>
    <s v="IFS PR COMPLETED "/>
    <x v="1"/>
    <x v="2"/>
    <x v="3"/>
    <x v="1"/>
    <x v="3"/>
  </r>
  <r>
    <n v="12"/>
    <x v="26"/>
    <m/>
    <x v="42"/>
    <s v="Add T132 to TE"/>
    <n v="8528915"/>
    <s v="FABRICATION"/>
    <s v="consumer distribution panel indoor"/>
    <n v="56192"/>
    <x v="39"/>
    <d v="2024-02-17T00:00:00"/>
    <s v="APPR"/>
    <n v="2"/>
    <s v="LT"/>
    <n v="1"/>
    <n v="1914"/>
    <n v="3828"/>
    <m/>
    <m/>
    <m/>
    <m/>
    <s v="LCVKW1098S"/>
    <n v="1"/>
    <d v="2024-03-04T00:00:00"/>
    <m/>
    <m/>
    <m/>
    <x v="18"/>
    <d v="2024-03-30T00:00:00"/>
    <x v="2"/>
    <m/>
    <m/>
    <m/>
    <x v="1"/>
    <x v="2"/>
    <x v="3"/>
    <x v="1"/>
    <x v="3"/>
  </r>
  <r>
    <n v="13"/>
    <x v="26"/>
    <m/>
    <x v="42"/>
    <s v="Add T132 to TE"/>
    <n v="8528915"/>
    <s v="FABRICATION"/>
    <s v="Fabrication of single leaf wooden door with wooden frame, Door _x000a_closer and Lock set cylindrical mortise (see attached drawing)"/>
    <n v="56192"/>
    <x v="39"/>
    <d v="2024-02-17T00:00:00"/>
    <s v="APPR"/>
    <n v="1"/>
    <s v="EA"/>
    <n v="2"/>
    <n v="541"/>
    <n v="541"/>
    <m/>
    <m/>
    <m/>
    <m/>
    <s v="LCVKW1092S"/>
    <n v="2"/>
    <d v="2024-03-04T00:00:00"/>
    <m/>
    <m/>
    <m/>
    <x v="4"/>
    <d v="2024-03-30T00:00:00"/>
    <x v="2"/>
    <m/>
    <m/>
    <m/>
    <x v="1"/>
    <x v="2"/>
    <x v="3"/>
    <x v="1"/>
    <x v="3"/>
  </r>
  <r>
    <n v="14"/>
    <x v="83"/>
    <m/>
    <x v="17"/>
    <s v="Connect to MDP Z5 Pad16 TT516"/>
    <n v="8528982"/>
    <s v="FABRICATION"/>
    <s v="FABRICATION, PANEL (DB) DISTRIBUTION BOARD, APPROVED SUBMITTAL VIA TRANSMITTAL_x000a_# BU230366-LCV-ELE-DSN-0001 (SEE ATTCHED SUBMITTAL"/>
    <n v="55610"/>
    <x v="90"/>
    <d v="2024-02-01T00:00:00"/>
    <s v="APPR"/>
    <n v="1"/>
    <s v="LT"/>
    <n v="1"/>
    <n v="2123.7199999999998"/>
    <n v="2123.7199999999998"/>
    <m/>
    <m/>
    <m/>
    <m/>
    <s v="LCVKW1073S"/>
    <n v="1"/>
    <d v="2024-02-13T00:00:00"/>
    <s v="APPR"/>
    <m/>
    <s v="SHIJO"/>
    <x v="18"/>
    <d v="2024-03-13T00:00:00"/>
    <x v="0"/>
    <d v="2024-02-21T00:00:00"/>
    <m/>
    <s v="IFS PR COMPLETED "/>
    <x v="1"/>
    <x v="2"/>
    <x v="3"/>
    <x v="1"/>
    <x v="3"/>
  </r>
  <r>
    <n v="15"/>
    <x v="28"/>
    <m/>
    <x v="47"/>
    <s v="INSTALL WALL &amp; CEILING IN ALL ROOM &amp; SIPER ROOM &amp;  VISTIBULE REPLACE"/>
    <n v="6185444"/>
    <s v="FABRICATION"/>
    <s v="Wooden door  10cm frame, 90x210Cm,  hinges, primed and painted  smooth finish, LEFTT hand, (required vendor visit to match the exisitimg door design and color)"/>
    <n v="55973"/>
    <x v="37"/>
    <d v="2024-02-11T00:00:00"/>
    <s v="APPR"/>
    <n v="1"/>
    <s v="LT"/>
    <n v="5"/>
    <n v="1255"/>
    <n v="6275"/>
    <m/>
    <m/>
    <m/>
    <m/>
    <s v="LCVKW1078S"/>
    <n v="1"/>
    <d v="2024-02-17T00:00:00"/>
    <s v="APPR"/>
    <m/>
    <s v="SHIJO"/>
    <x v="4"/>
    <d v="2024-03-30T00:00:00"/>
    <x v="0"/>
    <d v="2024-03-02T00:00:00"/>
    <n v="5"/>
    <m/>
    <x v="1"/>
    <x v="2"/>
    <x v="1"/>
    <x v="1"/>
    <x v="3"/>
  </r>
  <r>
    <n v="15"/>
    <x v="28"/>
    <m/>
    <x v="47"/>
    <s v="INSTALL WALL &amp; CEILING IN ALL ROOM &amp; SIPER ROOM &amp;  VISTIBULE REPLACE"/>
    <n v="6185444"/>
    <s v="FABRICATION"/>
    <s v="Wooden door  10cm frame, 90x210Cm,  hinges, primed and painted  smooth finish, RIGTH hand, (required vendor visit to match the exisitimg door design and color)"/>
    <n v="55973"/>
    <x v="37"/>
    <d v="2024-02-11T00:00:00"/>
    <s v="APPR"/>
    <n v="2"/>
    <s v="LT"/>
    <n v="5"/>
    <n v="1255"/>
    <n v="6275"/>
    <m/>
    <m/>
    <m/>
    <m/>
    <s v="LCVKW1078S"/>
    <n v="2"/>
    <d v="2024-02-17T00:00:00"/>
    <s v="APPR"/>
    <m/>
    <s v="SHIJO"/>
    <x v="4"/>
    <d v="2024-03-30T00:00:00"/>
    <x v="0"/>
    <d v="2024-03-02T00:00:00"/>
    <n v="5"/>
    <m/>
    <x v="1"/>
    <x v="2"/>
    <x v="1"/>
    <x v="1"/>
    <x v="3"/>
  </r>
  <r>
    <n v="15"/>
    <x v="28"/>
    <m/>
    <x v="47"/>
    <s v="INSTALL WALL &amp; CEILING IN ALL ROOM &amp; SIPER ROOM &amp;  VISTIBULE REPLACE"/>
    <n v="6185444"/>
    <s v="FABRICATION"/>
    <s v="BAR, METAL, FLAT, GALVANIZE STEEL, 1/4 X 1-1/2 INCHES X 20 FEET WITH 18SQMM HOLE 1FT APART "/>
    <n v="55973"/>
    <x v="37"/>
    <d v="2024-02-11T00:00:00"/>
    <s v="APPR"/>
    <n v="3"/>
    <s v="LT"/>
    <n v="30"/>
    <n v="73"/>
    <n v="2190"/>
    <m/>
    <m/>
    <m/>
    <m/>
    <s v="LCVKW1078S"/>
    <n v="3"/>
    <d v="2024-02-17T00:00:00"/>
    <s v="APPR"/>
    <m/>
    <s v="SHIJO"/>
    <x v="4"/>
    <d v="2024-03-30T00:00:00"/>
    <x v="2"/>
    <m/>
    <m/>
    <m/>
    <x v="1"/>
    <x v="2"/>
    <x v="1"/>
    <x v="1"/>
    <x v="3"/>
  </r>
  <r>
    <n v="16"/>
    <x v="28"/>
    <m/>
    <x v="49"/>
    <s v="ARTC TT614 Vestibule"/>
    <n v="9487106"/>
    <s v="FABRICATION"/>
    <s v="PPGI ROOF SHEET BOX PROFILE,28 GAUGE- COLOR : BEIGE, SIZE 1.8 M X 1 M"/>
    <n v="56189"/>
    <x v="91"/>
    <d v="2024-02-17T00:00:00"/>
    <s v="APPR"/>
    <n v="1"/>
    <s v="LT"/>
    <n v="6"/>
    <n v="16"/>
    <n v="96"/>
    <m/>
    <m/>
    <m/>
    <m/>
    <s v="LCVKW1089S"/>
    <n v="1"/>
    <d v="2024-02-27T00:00:00"/>
    <s v="APPR"/>
    <m/>
    <s v="SHIJO"/>
    <x v="4"/>
    <d v="2024-03-30T00:00:00"/>
    <x v="2"/>
    <m/>
    <m/>
    <m/>
    <x v="1"/>
    <x v="2"/>
    <x v="1"/>
    <x v="1"/>
    <x v="3"/>
  </r>
  <r>
    <n v="16"/>
    <x v="28"/>
    <m/>
    <x v="49"/>
    <s v="ARTC TT614 Vestibule"/>
    <n v="9487106"/>
    <s v="FABRICATION"/>
    <s v="PPGI WALL SHEET BOX PROFILE,28 GAUGE- COLOR : BEIGE, SIZE 2.25 M X 1.15 M"/>
    <n v="56189"/>
    <x v="91"/>
    <d v="2024-02-17T00:00:00"/>
    <s v="APPR"/>
    <n v="2"/>
    <s v="LT"/>
    <n v="16"/>
    <n v="25"/>
    <n v="400"/>
    <m/>
    <m/>
    <m/>
    <m/>
    <s v="LCVKW1089S"/>
    <n v="2"/>
    <d v="2024-02-27T00:00:00"/>
    <s v="APPR"/>
    <m/>
    <s v="SHIJO"/>
    <x v="4"/>
    <d v="2024-03-30T00:00:00"/>
    <x v="2"/>
    <m/>
    <m/>
    <m/>
    <x v="1"/>
    <x v="2"/>
    <x v="1"/>
    <x v="1"/>
    <x v="3"/>
  </r>
  <r>
    <n v="16"/>
    <x v="28"/>
    <m/>
    <x v="49"/>
    <s v="ARTC TT614 Vestibule"/>
    <n v="9487106"/>
    <s v="FABRICATION"/>
    <s v="RIDGE - COLOR : BEIGE, SIZE 2.40 M X 0.035 MM"/>
    <n v="56189"/>
    <x v="91"/>
    <d v="2024-02-17T00:00:00"/>
    <s v="APPR"/>
    <n v="3"/>
    <s v="LT"/>
    <n v="4"/>
    <n v="122"/>
    <n v="488"/>
    <m/>
    <m/>
    <m/>
    <m/>
    <s v="LCVKW1089S"/>
    <n v="3"/>
    <d v="2024-02-27T00:00:00"/>
    <s v="APPR"/>
    <m/>
    <s v="SHIJO"/>
    <x v="4"/>
    <d v="2024-03-30T00:00:00"/>
    <x v="2"/>
    <m/>
    <m/>
    <m/>
    <x v="1"/>
    <x v="2"/>
    <x v="1"/>
    <x v="1"/>
    <x v="3"/>
  </r>
  <r>
    <n v="16"/>
    <x v="28"/>
    <m/>
    <x v="49"/>
    <s v="ARTC TT614 Vestibule"/>
    <n v="9487106"/>
    <s v="FABRICATION"/>
    <s v="FLASHING - COLOR : BEIGE, SIZE 2.40 M X 0.035 MM"/>
    <n v="56189"/>
    <x v="91"/>
    <d v="2024-02-17T00:00:00"/>
    <s v="APPR"/>
    <n v="4"/>
    <s v="LT"/>
    <n v="10"/>
    <n v="122"/>
    <n v="1220"/>
    <m/>
    <m/>
    <m/>
    <m/>
    <s v="LCVKW1089S"/>
    <n v="4"/>
    <d v="2024-02-27T00:00:00"/>
    <s v="APPR"/>
    <m/>
    <s v="SHIJO"/>
    <x v="4"/>
    <d v="2024-03-30T00:00:00"/>
    <x v="2"/>
    <m/>
    <m/>
    <m/>
    <x v="1"/>
    <x v="2"/>
    <x v="1"/>
    <x v="1"/>
    <x v="3"/>
  </r>
  <r>
    <n v="16"/>
    <x v="28"/>
    <m/>
    <x v="49"/>
    <s v="ARTC TT614 Vestibule"/>
    <n v="9487106"/>
    <s v="FABRICATION"/>
    <s v="METAL DOOR WITH FRAME INCLUDING ACCESSORIES (KABA CIPHER LOCK , SARGENT _x000a_DOOR CLOSER ,SARGENT PUSH BAR LOCK , DOOR HINGES) "/>
    <n v="56189"/>
    <x v="91"/>
    <d v="2024-02-17T00:00:00"/>
    <s v="APPR"/>
    <n v="5"/>
    <s v="LT"/>
    <n v="2"/>
    <n v="6435"/>
    <n v="12870"/>
    <m/>
    <m/>
    <m/>
    <m/>
    <s v="LCVKW1089S"/>
    <n v="5"/>
    <d v="2024-02-27T00:00:00"/>
    <s v="APPR"/>
    <m/>
    <s v="SHIJO"/>
    <x v="4"/>
    <d v="2024-03-30T00:00:00"/>
    <x v="2"/>
    <m/>
    <m/>
    <m/>
    <x v="1"/>
    <x v="2"/>
    <x v="1"/>
    <x v="1"/>
    <x v="3"/>
  </r>
  <r>
    <n v="17"/>
    <x v="28"/>
    <m/>
    <x v="48"/>
    <s v="ARTC TT615 Vestibule"/>
    <n v="9487373"/>
    <s v="FABRICATION"/>
    <s v="PPGI ROOF SHEET BOX PROFILE,28 GAUGE- COLOR : BEIGE, SIZE 1.8 M X 1 M"/>
    <n v="56190"/>
    <x v="91"/>
    <d v="2024-02-17T00:00:00"/>
    <s v="APPR"/>
    <n v="1"/>
    <s v="EA"/>
    <n v="6"/>
    <n v="16"/>
    <n v="96"/>
    <m/>
    <m/>
    <m/>
    <m/>
    <s v="LCVKW1090S"/>
    <n v="1"/>
    <d v="2024-02-17T00:00:00"/>
    <s v="APPR"/>
    <m/>
    <s v="SHIJO"/>
    <x v="4"/>
    <d v="2024-03-30T00:00:00"/>
    <x v="2"/>
    <m/>
    <m/>
    <m/>
    <x v="1"/>
    <x v="2"/>
    <x v="1"/>
    <x v="1"/>
    <x v="3"/>
  </r>
  <r>
    <n v="17"/>
    <x v="28"/>
    <m/>
    <x v="48"/>
    <s v="ARTC TT615 Vestibule"/>
    <n v="9487373"/>
    <s v="FABRICATION"/>
    <s v="PPGI WALL SHEET BOX PROFILE,28 GAUGE- COLOR : BEIGE, SIZE 2.25 M X 1.15 M"/>
    <n v="56190"/>
    <x v="91"/>
    <d v="2024-02-17T00:00:00"/>
    <s v="APPR"/>
    <n v="2"/>
    <s v="EA"/>
    <n v="16"/>
    <n v="25"/>
    <n v="400"/>
    <m/>
    <m/>
    <m/>
    <m/>
    <s v="LCVKW1090S"/>
    <n v="2"/>
    <d v="2024-02-17T00:00:00"/>
    <s v="APPR"/>
    <m/>
    <s v="SHIJO"/>
    <x v="4"/>
    <d v="2024-03-30T00:00:00"/>
    <x v="2"/>
    <m/>
    <m/>
    <m/>
    <x v="1"/>
    <x v="2"/>
    <x v="1"/>
    <x v="1"/>
    <x v="3"/>
  </r>
  <r>
    <n v="17"/>
    <x v="28"/>
    <m/>
    <x v="48"/>
    <s v="ARTC TT615 Vestibule"/>
    <n v="9487373"/>
    <s v="FABRICATION"/>
    <s v="RIDGE - COLOR : BEIGE, SIZE 2.40 M X 0.035 MM"/>
    <n v="56190"/>
    <x v="91"/>
    <d v="2024-02-17T00:00:00"/>
    <s v="APPR"/>
    <n v="3"/>
    <s v="EA"/>
    <n v="4"/>
    <n v="122"/>
    <n v="488"/>
    <m/>
    <m/>
    <m/>
    <m/>
    <s v="LCVKW1090S"/>
    <n v="3"/>
    <d v="2024-02-17T00:00:00"/>
    <s v="APPR"/>
    <m/>
    <s v="SHIJO"/>
    <x v="4"/>
    <d v="2024-03-30T00:00:00"/>
    <x v="2"/>
    <m/>
    <m/>
    <m/>
    <x v="1"/>
    <x v="2"/>
    <x v="1"/>
    <x v="1"/>
    <x v="3"/>
  </r>
  <r>
    <n v="17"/>
    <x v="28"/>
    <m/>
    <x v="48"/>
    <s v="ARTC TT615 Vestibule"/>
    <n v="9487373"/>
    <s v="FABRICATION"/>
    <s v="FLASHING - COLOR : BEIGE, SIZE 2.40 M X 0.035 MM"/>
    <n v="56190"/>
    <x v="91"/>
    <d v="2024-02-17T00:00:00"/>
    <s v="APPR"/>
    <n v="4"/>
    <s v="EA"/>
    <n v="10"/>
    <n v="122"/>
    <n v="1220"/>
    <m/>
    <m/>
    <m/>
    <m/>
    <s v="LCVKW1090S"/>
    <n v="4"/>
    <d v="2024-02-17T00:00:00"/>
    <s v="APPR"/>
    <m/>
    <s v="SHIJO"/>
    <x v="4"/>
    <d v="2024-03-30T00:00:00"/>
    <x v="2"/>
    <m/>
    <m/>
    <m/>
    <x v="1"/>
    <x v="2"/>
    <x v="1"/>
    <x v="1"/>
    <x v="3"/>
  </r>
  <r>
    <n v="17"/>
    <x v="28"/>
    <m/>
    <x v="48"/>
    <s v="ARTC TT615 Vestibule"/>
    <n v="9487373"/>
    <s v="FABRICATION"/>
    <s v="METAL DOOR WITH FRAME INCLOODING ,ACCESSORIES (KABA CIPHER LOCK , SARGENT DOOR CLOSER ,SARGENT PUSH BAR LOCK , DOOR HINGES) "/>
    <n v="56190"/>
    <x v="91"/>
    <d v="2024-02-17T00:00:00"/>
    <s v="APPR"/>
    <n v="5"/>
    <s v="LOT"/>
    <n v="2"/>
    <n v="6435"/>
    <n v="12870"/>
    <m/>
    <m/>
    <m/>
    <m/>
    <s v="LCVKW1090S"/>
    <n v="5"/>
    <d v="2024-02-17T00:00:00"/>
    <s v="APPR"/>
    <m/>
    <s v="SHIJO"/>
    <x v="4"/>
    <d v="2024-03-30T00:00:00"/>
    <x v="2"/>
    <m/>
    <m/>
    <m/>
    <x v="1"/>
    <x v="2"/>
    <x v="1"/>
    <x v="1"/>
    <x v="3"/>
  </r>
  <r>
    <n v="18"/>
    <x v="33"/>
    <m/>
    <x v="59"/>
    <s v=" Install Security Bars Z2 Trailer2028"/>
    <m/>
    <s v="FABRICATION"/>
    <s v="FABRICATED WINDOW GRILL WITH A HEIGHT OF 118 CM AND A WIDTH OF 98 CM USING A 4CM X 6MM FLAT BAR FRAME, WITH A DIMENSION OF "/>
    <n v="56329"/>
    <x v="43"/>
    <d v="2024-02-21T00:00:00"/>
    <s v="APPR"/>
    <n v="1"/>
    <s v="LT"/>
    <n v="2"/>
    <n v="280.5"/>
    <n v="280.5"/>
    <m/>
    <m/>
    <m/>
    <m/>
    <s v="LCVKW1120S  "/>
    <n v="1"/>
    <d v="2024-02-21T00:00:00"/>
    <s v="APPR"/>
    <m/>
    <s v="SHIJO"/>
    <x v="4"/>
    <d v="2024-03-30T00:00:00"/>
    <x v="2"/>
    <m/>
    <m/>
    <m/>
    <x v="1"/>
    <x v="2"/>
    <x v="1"/>
    <x v="1"/>
    <x v="3"/>
  </r>
  <r>
    <n v="19"/>
    <x v="39"/>
    <m/>
    <x v="72"/>
    <s v="REQUESTING A COVER ON TOP OF THE ONE ROOM, ACCORING TO AR 600-8-3 POSTAL OPERATIONS"/>
    <m/>
    <s v="Fabrication"/>
    <s v="BAR, METAL, FLAT, GALVANIZE STEEL, 1/4 X 1-1/2 INCHES X 20 FEET WITH 18SQMM HOLE 1FT APART)"/>
    <n v="56856"/>
    <x v="49"/>
    <d v="2024-03-05T00:00:00"/>
    <s v="APPR"/>
    <n v="1"/>
    <s v="LT"/>
    <n v="8"/>
    <n v="73"/>
    <n v="584"/>
    <m/>
    <m/>
    <m/>
    <m/>
    <s v="LCVKW1126S"/>
    <n v="1"/>
    <d v="2024-02-14T00:00:00"/>
    <s v="APPR"/>
    <m/>
    <s v="SHIJO"/>
    <x v="4"/>
    <d v="2024-03-31T00:00:00"/>
    <x v="2"/>
    <m/>
    <m/>
    <m/>
    <x v="1"/>
    <x v="2"/>
    <x v="5"/>
    <x v="1"/>
    <x v="3"/>
  </r>
  <r>
    <n v="20"/>
    <x v="86"/>
    <m/>
    <x v="78"/>
    <s v="Correct TI deficiencies ECP1 Breakroom"/>
    <m/>
    <s v="Fabrication"/>
    <s v="FABRICATION OF WINDOW SCREEN ( height -95.5cm, width-79.5)"/>
    <n v="57448"/>
    <x v="53"/>
    <d v="2024-03-20T00:00:00"/>
    <s v="APPR"/>
    <n v="1"/>
    <s v="EA"/>
    <n v="2"/>
    <n v="488"/>
    <n v="488"/>
    <m/>
    <m/>
    <m/>
    <m/>
    <m/>
    <m/>
    <m/>
    <m/>
    <m/>
    <m/>
    <x v="17"/>
    <m/>
    <x v="2"/>
    <m/>
    <m/>
    <m/>
    <x v="1"/>
    <x v="2"/>
    <x v="1"/>
    <x v="1"/>
    <x v="3"/>
  </r>
  <r>
    <n v="21"/>
    <x v="41"/>
    <m/>
    <x v="75"/>
    <s v="ADN 4 GENERATOR REPLACEMENT"/>
    <n v="9548324"/>
    <s v="Fabrication"/>
    <s v="Testing and Commissioning by Supplier/SME"/>
    <n v="57458"/>
    <x v="55"/>
    <d v="2024-03-21T00:00:00"/>
    <s v="APPR"/>
    <n v="1"/>
    <s v="LOT"/>
    <n v="1"/>
    <n v="3697"/>
    <n v="3697"/>
    <m/>
    <m/>
    <m/>
    <m/>
    <m/>
    <m/>
    <m/>
    <m/>
    <m/>
    <m/>
    <x v="17"/>
    <m/>
    <x v="2"/>
    <m/>
    <m/>
    <m/>
    <x v="1"/>
    <x v="1"/>
    <x v="2"/>
    <x v="0"/>
    <x v="3"/>
  </r>
  <r>
    <n v="22"/>
    <x v="41"/>
    <m/>
    <x v="74"/>
    <s v="ADN 2 GENERATOR REPLACEMENT"/>
    <n v="9548113"/>
    <s v="Fabrication"/>
    <s v="Testing and Commissioning by Supplier/SME "/>
    <n v="57455"/>
    <x v="55"/>
    <d v="2024-03-21T00:00:00"/>
    <s v="APPR"/>
    <n v="1"/>
    <s v="LOT"/>
    <n v="1"/>
    <n v="1267"/>
    <n v="1267"/>
    <m/>
    <m/>
    <m/>
    <m/>
    <m/>
    <m/>
    <m/>
    <m/>
    <m/>
    <m/>
    <x v="17"/>
    <m/>
    <x v="2"/>
    <m/>
    <m/>
    <m/>
    <x v="1"/>
    <x v="2"/>
    <x v="1"/>
    <x v="1"/>
    <x v="3"/>
  </r>
  <r>
    <n v="23"/>
    <x v="41"/>
    <m/>
    <x v="3"/>
    <s v="ADN 5 Generator Replacement"/>
    <n v="8417458"/>
    <s v="Fabrication"/>
    <s v="Testing and Commissioning by Supplier/SME"/>
    <n v="57506"/>
    <x v="55"/>
    <d v="2024-03-21T00:00:00"/>
    <s v="APPR"/>
    <n v="1"/>
    <s v="LOT"/>
    <n v="1"/>
    <n v="1267"/>
    <n v="1267"/>
    <m/>
    <m/>
    <m/>
    <m/>
    <m/>
    <m/>
    <m/>
    <m/>
    <m/>
    <m/>
    <x v="17"/>
    <m/>
    <x v="2"/>
    <m/>
    <m/>
    <m/>
    <x v="1"/>
    <x v="2"/>
    <x v="1"/>
    <x v="1"/>
    <x v="3"/>
  </r>
  <r>
    <n v="24"/>
    <x v="41"/>
    <m/>
    <x v="5"/>
    <s v="ADN 3 Generator Replacement"/>
    <n v="8417447"/>
    <s v="Fabrication"/>
    <s v="Testing and Commissioning by Supplier/SME"/>
    <n v="57505"/>
    <x v="55"/>
    <d v="2024-03-21T00:00:00"/>
    <s v="APPR"/>
    <n v="1"/>
    <s v="LOT"/>
    <n v="1"/>
    <n v="845"/>
    <n v="845"/>
    <m/>
    <m/>
    <m/>
    <m/>
    <m/>
    <m/>
    <m/>
    <m/>
    <m/>
    <m/>
    <x v="17"/>
    <m/>
    <x v="2"/>
    <m/>
    <m/>
    <m/>
    <x v="1"/>
    <x v="2"/>
    <x v="1"/>
    <x v="1"/>
    <x v="3"/>
  </r>
  <r>
    <n v="25"/>
    <x v="41"/>
    <m/>
    <x v="4"/>
    <s v="ADN 1 Generator Replacement"/>
    <n v="8417467"/>
    <s v="Fabrication"/>
    <s v="Testing and Commissioning by Supplier/SME"/>
    <s v="PWD-PROJECT-PWO-BU24-0021-4080.5"/>
    <x v="55"/>
    <m/>
    <m/>
    <n v="1"/>
    <s v="LOT"/>
    <n v="1"/>
    <n v="3697"/>
    <n v="3697"/>
    <m/>
    <m/>
    <m/>
    <m/>
    <m/>
    <m/>
    <m/>
    <m/>
    <m/>
    <m/>
    <x v="17"/>
    <m/>
    <x v="2"/>
    <m/>
    <m/>
    <m/>
    <x v="1"/>
    <x v="2"/>
    <x v="1"/>
    <x v="1"/>
    <x v="3"/>
  </r>
  <r>
    <n v="2"/>
    <x v="87"/>
    <m/>
    <x v="125"/>
    <s v="Building 5723 TT PKAC Replacement "/>
    <n v="2647953"/>
    <s v="SUBCON PR"/>
    <s v="COST OF LABOR, MATERIALS AND EQUIPMENT "/>
    <n v="38225"/>
    <x v="92"/>
    <d v="2022-10-11T00:00:00"/>
    <m/>
    <s v=""/>
    <s v=""/>
    <s v=""/>
    <m/>
    <m/>
    <m/>
    <m/>
    <m/>
    <m/>
    <s v=""/>
    <s v=""/>
    <m/>
    <m/>
    <m/>
    <m/>
    <x v="17"/>
    <s v=""/>
    <x v="2"/>
    <s v=""/>
    <s v=""/>
    <s v=""/>
    <x v="0"/>
    <x v="3"/>
    <x v="10"/>
    <x v="3"/>
    <x v="4"/>
  </r>
  <r>
    <n v="3"/>
    <x v="88"/>
    <m/>
    <x v="126"/>
    <s v="Interlock Concrete Pavers for Walking Area at Camp Arifjan."/>
    <n v="2647953"/>
    <s v="SUBCON PR"/>
    <s v="COST OF LABOR, MATERIALS AND EQUIPMENT "/>
    <n v="38173"/>
    <x v="93"/>
    <d v="2022-10-08T00:00:00"/>
    <m/>
    <s v=""/>
    <s v=""/>
    <s v=""/>
    <m/>
    <m/>
    <m/>
    <m/>
    <m/>
    <m/>
    <s v=""/>
    <s v=""/>
    <m/>
    <m/>
    <m/>
    <m/>
    <x v="17"/>
    <s v=""/>
    <x v="2"/>
    <s v=""/>
    <s v=""/>
    <s v=""/>
    <x v="0"/>
    <x v="3"/>
    <x v="10"/>
    <x v="3"/>
    <x v="4"/>
  </r>
  <r>
    <n v="5"/>
    <x v="89"/>
    <m/>
    <x v="127"/>
    <s v="ILU Repair Set 4"/>
    <n v="3326596"/>
    <s v="SUBCON PR"/>
    <s v="COST OF LABOR, MATERIALS AND EQUIPMENT "/>
    <n v="38641"/>
    <x v="94"/>
    <d v="2022-10-26T00:00:00"/>
    <m/>
    <s v=""/>
    <s v=""/>
    <s v=""/>
    <m/>
    <m/>
    <m/>
    <m/>
    <m/>
    <m/>
    <s v=""/>
    <s v=""/>
    <m/>
    <m/>
    <m/>
    <m/>
    <x v="17"/>
    <s v=""/>
    <x v="2"/>
    <s v=""/>
    <s v=""/>
    <s v=""/>
    <x v="0"/>
    <x v="3"/>
    <x v="10"/>
    <x v="3"/>
    <x v="4"/>
  </r>
  <r>
    <n v="6"/>
    <x v="89"/>
    <m/>
    <x v="128"/>
    <s v="ILU Repair Set 1"/>
    <n v="3296566"/>
    <s v="SUBCON PR"/>
    <s v="COST OF LABOR, MATERIALS AND EQUIPMENT "/>
    <n v="38640"/>
    <x v="94"/>
    <d v="2022-10-26T00:00:00"/>
    <m/>
    <s v=""/>
    <s v=""/>
    <s v=""/>
    <m/>
    <m/>
    <m/>
    <m/>
    <m/>
    <m/>
    <s v=""/>
    <s v=""/>
    <m/>
    <m/>
    <m/>
    <m/>
    <x v="17"/>
    <s v=""/>
    <x v="2"/>
    <s v=""/>
    <s v=""/>
    <s v=""/>
    <x v="0"/>
    <x v="3"/>
    <x v="10"/>
    <x v="3"/>
    <x v="4"/>
  </r>
  <r>
    <n v="7"/>
    <x v="90"/>
    <m/>
    <x v="129"/>
    <s v="B6075 MTS Replace"/>
    <n v="2624592"/>
    <s v="SUBCON PR"/>
    <s v="COST OF LABOR, MATERIALS AND EQUIPMENT "/>
    <n v="38638"/>
    <x v="95"/>
    <d v="2022-10-22T00:00:00"/>
    <m/>
    <s v=""/>
    <s v=""/>
    <s v=""/>
    <m/>
    <m/>
    <m/>
    <m/>
    <m/>
    <m/>
    <s v=""/>
    <s v=""/>
    <m/>
    <m/>
    <m/>
    <m/>
    <x v="17"/>
    <s v=""/>
    <x v="2"/>
    <s v=""/>
    <s v=""/>
    <s v=""/>
    <x v="0"/>
    <x v="3"/>
    <x v="10"/>
    <x v="3"/>
    <x v="4"/>
  </r>
  <r>
    <n v="8"/>
    <x v="91"/>
    <m/>
    <x v="130"/>
    <s v="Bldg. 224 Steam Generator 1 Replacement"/>
    <n v="2873774"/>
    <s v="SUBCON PR"/>
    <s v="COST OF LABOR, MATERIALS AND EQUIPMENT "/>
    <n v="39353"/>
    <x v="96"/>
    <d v="2022-11-13T00:00:00"/>
    <m/>
    <s v=""/>
    <s v=""/>
    <s v=""/>
    <m/>
    <m/>
    <m/>
    <m/>
    <m/>
    <m/>
    <s v=""/>
    <s v=""/>
    <m/>
    <m/>
    <m/>
    <m/>
    <x v="17"/>
    <s v=""/>
    <x v="2"/>
    <s v=""/>
    <s v=""/>
    <s v=""/>
    <x v="0"/>
    <x v="3"/>
    <x v="10"/>
    <x v="3"/>
    <x v="4"/>
  </r>
  <r>
    <n v="10"/>
    <x v="92"/>
    <m/>
    <x v="131"/>
    <s v="APS-5 Medical Warehouse Bldg. 4009"/>
    <n v="195272"/>
    <s v="SUBCON PR"/>
    <s v="COST OF LABOR, MATERIALS AND EQUIPMENT "/>
    <n v="39424"/>
    <x v="97"/>
    <d v="2022-11-15T00:00:00"/>
    <m/>
    <s v=""/>
    <s v=""/>
    <s v=""/>
    <m/>
    <m/>
    <m/>
    <m/>
    <m/>
    <m/>
    <s v=""/>
    <s v=""/>
    <m/>
    <m/>
    <m/>
    <m/>
    <x v="17"/>
    <s v=""/>
    <x v="2"/>
    <s v=""/>
    <s v=""/>
    <s v=""/>
    <x v="0"/>
    <x v="3"/>
    <x v="10"/>
    <x v="3"/>
    <x v="4"/>
  </r>
  <r>
    <n v="11"/>
    <x v="92"/>
    <m/>
    <x v="132"/>
    <s v="Hazardous Waste Material Removal in Lot 59"/>
    <n v="3054100"/>
    <s v="SUBCON PR"/>
    <s v="COST OF LABOR, MATERIALS AND EQUIPMENT "/>
    <n v="39621"/>
    <x v="97"/>
    <d v="2022-11-21T00:00:00"/>
    <m/>
    <s v=""/>
    <s v=""/>
    <s v=""/>
    <m/>
    <m/>
    <m/>
    <m/>
    <m/>
    <m/>
    <s v=""/>
    <s v=""/>
    <m/>
    <m/>
    <m/>
    <m/>
    <x v="17"/>
    <s v=""/>
    <x v="2"/>
    <s v=""/>
    <s v=""/>
    <s v=""/>
    <x v="0"/>
    <x v="3"/>
    <x v="10"/>
    <x v="3"/>
    <x v="4"/>
  </r>
  <r>
    <n v="12"/>
    <x v="92"/>
    <m/>
    <x v="133"/>
    <s v="Bldg.205 Substation 5 Cleaning &amp; Maintenance"/>
    <n v="3055849"/>
    <s v="SUBCON PR"/>
    <s v="COST OF LABOR, MATERIALS AND EQUIPMENT "/>
    <n v="39620"/>
    <x v="97"/>
    <d v="2022-11-21T00:00:00"/>
    <m/>
    <s v=""/>
    <s v=""/>
    <s v=""/>
    <m/>
    <m/>
    <m/>
    <m/>
    <m/>
    <m/>
    <s v=""/>
    <s v=""/>
    <m/>
    <m/>
    <m/>
    <m/>
    <x v="17"/>
    <s v=""/>
    <x v="2"/>
    <s v=""/>
    <s v=""/>
    <s v=""/>
    <x v="0"/>
    <x v="3"/>
    <x v="10"/>
    <x v="3"/>
    <x v="4"/>
  </r>
  <r>
    <n v="13"/>
    <x v="92"/>
    <m/>
    <x v="134"/>
    <s v="B224 Chiller Water_x000a_Pump Replacement"/>
    <n v="2539650"/>
    <s v="SUBCON PR"/>
    <s v="COST OF LABOR, MATERIALS AND EQUIPMENT "/>
    <n v="39259"/>
    <x v="97"/>
    <d v="2022-11-09T00:00:00"/>
    <m/>
    <s v=""/>
    <s v=""/>
    <s v=""/>
    <m/>
    <m/>
    <m/>
    <m/>
    <m/>
    <m/>
    <s v=""/>
    <s v=""/>
    <m/>
    <m/>
    <m/>
    <m/>
    <x v="17"/>
    <s v=""/>
    <x v="2"/>
    <s v=""/>
    <s v=""/>
    <s v=""/>
    <x v="0"/>
    <x v="3"/>
    <x v="10"/>
    <x v="3"/>
    <x v="4"/>
  </r>
  <r>
    <n v="14"/>
    <x v="92"/>
    <m/>
    <x v="135"/>
    <s v="Z1 B165 Cleaning_x000a_and Maintenance"/>
    <n v="3055853"/>
    <s v="SUBCON PR"/>
    <s v="COST OF LABOR, MATERIALS AND EQUIPMENT "/>
    <n v="39654"/>
    <x v="97"/>
    <d v="2022-11-22T00:00:00"/>
    <m/>
    <s v=""/>
    <s v=""/>
    <s v=""/>
    <m/>
    <m/>
    <m/>
    <m/>
    <m/>
    <m/>
    <s v=""/>
    <s v=""/>
    <m/>
    <m/>
    <m/>
    <m/>
    <x v="17"/>
    <s v=""/>
    <x v="2"/>
    <s v=""/>
    <s v=""/>
    <s v=""/>
    <x v="0"/>
    <x v="3"/>
    <x v="10"/>
    <x v="3"/>
    <x v="4"/>
  </r>
  <r>
    <n v="15"/>
    <x v="92"/>
    <m/>
    <x v="136"/>
    <s v="Z7 Lot 32 Debris_x000a_Removal"/>
    <n v="3054121"/>
    <s v="SUBCON PR"/>
    <s v="COST OF LABOR, MATERIALS AND EQUIPMENT "/>
    <n v="39264"/>
    <x v="97"/>
    <d v="2022-11-09T00:00:00"/>
    <m/>
    <s v=""/>
    <s v=""/>
    <s v=""/>
    <m/>
    <m/>
    <m/>
    <m/>
    <m/>
    <m/>
    <s v=""/>
    <s v=""/>
    <m/>
    <m/>
    <m/>
    <m/>
    <x v="17"/>
    <s v=""/>
    <x v="2"/>
    <s v=""/>
    <s v=""/>
    <s v=""/>
    <x v="0"/>
    <x v="3"/>
    <x v="10"/>
    <x v="3"/>
    <x v="4"/>
  </r>
  <r>
    <n v="16"/>
    <x v="93"/>
    <m/>
    <x v="137"/>
    <s v="Z7 Clearing EOD_x000a_Training Site"/>
    <n v="2453547"/>
    <s v="SUBCON PR"/>
    <s v="COST OF LABOR, MATERIALS AND EQUIPMENT "/>
    <n v="39352"/>
    <x v="98"/>
    <d v="2022-11-13T00:00:00"/>
    <m/>
    <s v=""/>
    <s v=""/>
    <s v=""/>
    <m/>
    <m/>
    <m/>
    <m/>
    <m/>
    <m/>
    <s v=""/>
    <s v=""/>
    <m/>
    <m/>
    <m/>
    <m/>
    <x v="17"/>
    <s v=""/>
    <x v="2"/>
    <s v=""/>
    <s v=""/>
    <s v=""/>
    <x v="0"/>
    <x v="3"/>
    <x v="10"/>
    <x v="3"/>
    <x v="4"/>
  </r>
  <r>
    <n v="18"/>
    <x v="94"/>
    <m/>
    <x v="138"/>
    <s v="BLDG 1131 Office_x000a_Buildout"/>
    <n v="2504223"/>
    <s v="SUBCON PR"/>
    <s v="COST OF LABOR, MATERIALS AND EQUIPMENT "/>
    <n v="39622"/>
    <x v="99"/>
    <d v="2022-11-21T00:00:00"/>
    <m/>
    <s v=""/>
    <s v=""/>
    <s v=""/>
    <m/>
    <m/>
    <m/>
    <m/>
    <m/>
    <m/>
    <s v=""/>
    <s v=""/>
    <m/>
    <m/>
    <m/>
    <m/>
    <x v="17"/>
    <s v=""/>
    <x v="2"/>
    <s v=""/>
    <s v=""/>
    <s v=""/>
    <x v="0"/>
    <x v="3"/>
    <x v="10"/>
    <x v="3"/>
    <x v="4"/>
  </r>
  <r>
    <n v="19"/>
    <x v="95"/>
    <m/>
    <x v="139"/>
    <s v="ILU Repair Set 3"/>
    <n v="3326587"/>
    <s v="SUBCON PR"/>
    <s v="COST OF LABOR, MATERIALS AND EQUIPMENT "/>
    <n v="39354"/>
    <x v="100"/>
    <d v="2022-11-13T00:00:00"/>
    <m/>
    <s v=""/>
    <s v=""/>
    <s v=""/>
    <m/>
    <m/>
    <m/>
    <m/>
    <m/>
    <m/>
    <s v=""/>
    <s v=""/>
    <m/>
    <m/>
    <m/>
    <m/>
    <x v="17"/>
    <s v=""/>
    <x v="2"/>
    <s v=""/>
    <s v=""/>
    <s v=""/>
    <x v="0"/>
    <x v="3"/>
    <x v="10"/>
    <x v="3"/>
    <x v="4"/>
  </r>
  <r>
    <n v="20"/>
    <x v="96"/>
    <m/>
    <x v="140"/>
    <s v="ILU Repair Set 5"/>
    <n v="3326604"/>
    <s v="SUBCON PR"/>
    <s v="COST OF LABOR, MATERIALS AND EQUIPMENT "/>
    <n v="39349"/>
    <x v="101"/>
    <d v="2022-11-13T00:00:00"/>
    <m/>
    <s v=""/>
    <s v=""/>
    <s v=""/>
    <m/>
    <m/>
    <m/>
    <m/>
    <m/>
    <m/>
    <s v=""/>
    <s v=""/>
    <m/>
    <m/>
    <m/>
    <m/>
    <x v="17"/>
    <s v=""/>
    <x v="2"/>
    <s v=""/>
    <s v=""/>
    <s v=""/>
    <x v="0"/>
    <x v="3"/>
    <x v="10"/>
    <x v="3"/>
    <x v="4"/>
  </r>
  <r>
    <n v="21"/>
    <x v="96"/>
    <m/>
    <x v="141"/>
    <s v="ILU Repair Set 6"/>
    <n v="3326608"/>
    <s v="SUBCON PR"/>
    <s v="COST OF LABOR, MATERIALS AND EQUIPMENT "/>
    <n v="39350"/>
    <x v="101"/>
    <d v="2022-11-13T00:00:00"/>
    <m/>
    <s v=""/>
    <s v=""/>
    <s v=""/>
    <m/>
    <m/>
    <m/>
    <m/>
    <m/>
    <m/>
    <s v=""/>
    <s v=""/>
    <m/>
    <m/>
    <m/>
    <m/>
    <x v="17"/>
    <s v=""/>
    <x v="2"/>
    <s v=""/>
    <s v=""/>
    <s v=""/>
    <x v="0"/>
    <x v="3"/>
    <x v="10"/>
    <x v="3"/>
    <x v="4"/>
  </r>
  <r>
    <n v="22"/>
    <x v="97"/>
    <m/>
    <x v="142"/>
    <s v="BLDG 224 Steam_x000a_Generator_x000a_Replacement"/>
    <n v="2873763"/>
    <s v="SUBCON PR"/>
    <s v="COST OF LABOR, MATERIALS AND EQUIPMENT "/>
    <n v="39261"/>
    <x v="102"/>
    <d v="2022-11-09T00:00:00"/>
    <m/>
    <s v=""/>
    <s v=""/>
    <s v=""/>
    <m/>
    <m/>
    <m/>
    <m/>
    <m/>
    <m/>
    <s v=""/>
    <s v=""/>
    <m/>
    <m/>
    <m/>
    <m/>
    <x v="17"/>
    <s v=""/>
    <x v="2"/>
    <s v=""/>
    <s v=""/>
    <s v=""/>
    <x v="0"/>
    <x v="3"/>
    <x v="10"/>
    <x v="3"/>
    <x v="4"/>
  </r>
  <r>
    <n v="23"/>
    <x v="98"/>
    <m/>
    <x v="143"/>
    <s v="Bldg. 224 Steam Generator 3 Replacement"/>
    <n v="2873756"/>
    <s v="SUBCON PR"/>
    <s v="COST OF LABOR, MATERIALS AND EQUIPMENT "/>
    <n v="39262"/>
    <x v="103"/>
    <d v="2022-11-09T00:00:00"/>
    <m/>
    <s v=""/>
    <s v=""/>
    <s v=""/>
    <m/>
    <m/>
    <m/>
    <m/>
    <m/>
    <m/>
    <s v=""/>
    <s v=""/>
    <m/>
    <m/>
    <m/>
    <m/>
    <x v="17"/>
    <s v=""/>
    <x v="2"/>
    <s v=""/>
    <s v=""/>
    <s v=""/>
    <x v="0"/>
    <x v="3"/>
    <x v="10"/>
    <x v="3"/>
    <x v="4"/>
  </r>
  <r>
    <n v="25"/>
    <x v="99"/>
    <m/>
    <x v="144"/>
    <s v="B507 Fire Hardening"/>
    <n v="2671555"/>
    <s v="SUBCON PR"/>
    <s v="COST OF LABOR, MATERIALS AND EQUIPMENT "/>
    <n v="39050"/>
    <x v="104"/>
    <d v="2022-11-03T00:00:00"/>
    <m/>
    <s v=""/>
    <s v=""/>
    <s v=""/>
    <m/>
    <m/>
    <m/>
    <m/>
    <m/>
    <m/>
    <s v=""/>
    <s v=""/>
    <m/>
    <m/>
    <m/>
    <m/>
    <x v="17"/>
    <s v=""/>
    <x v="2"/>
    <s v=""/>
    <s v=""/>
    <s v=""/>
    <x v="0"/>
    <x v="3"/>
    <x v="10"/>
    <x v="3"/>
    <x v="4"/>
  </r>
  <r>
    <n v="26"/>
    <x v="99"/>
    <m/>
    <x v="145"/>
    <s v="Utilities ASP500 Tie-in"/>
    <n v="2147424"/>
    <s v="SUBCON PR"/>
    <s v="COST OF LABOR, MATERIALS AND EQUIPMENT "/>
    <n v="39048"/>
    <x v="104"/>
    <d v="2022-11-03T00:00:00"/>
    <m/>
    <s v=""/>
    <s v=""/>
    <s v=""/>
    <m/>
    <m/>
    <m/>
    <m/>
    <m/>
    <m/>
    <s v=""/>
    <s v=""/>
    <m/>
    <m/>
    <m/>
    <m/>
    <x v="17"/>
    <s v=""/>
    <x v="2"/>
    <s v=""/>
    <s v=""/>
    <s v=""/>
    <x v="0"/>
    <x v="3"/>
    <x v="10"/>
    <x v="3"/>
    <x v="4"/>
  </r>
  <r>
    <n v="27"/>
    <x v="100"/>
    <m/>
    <x v="146"/>
    <s v="ILU Repair Set 2"/>
    <n v="3296610"/>
    <s v="SUBCON PR"/>
    <s v="COST OF LABOR, MATERIALS AND EQUIPMENT "/>
    <n v="38960"/>
    <x v="105"/>
    <d v="2022-11-01T00:00:00"/>
    <m/>
    <s v=""/>
    <s v=""/>
    <s v=""/>
    <m/>
    <m/>
    <m/>
    <m/>
    <m/>
    <m/>
    <s v=""/>
    <s v=""/>
    <m/>
    <m/>
    <m/>
    <m/>
    <x v="17"/>
    <s v=""/>
    <x v="2"/>
    <s v=""/>
    <s v=""/>
    <s v=""/>
    <x v="0"/>
    <x v="3"/>
    <x v="10"/>
    <x v="3"/>
    <x v="4"/>
  </r>
  <r>
    <n v="29"/>
    <x v="101"/>
    <m/>
    <x v="147"/>
    <s v="Care and Preservation Facility "/>
    <s v=""/>
    <s v="SUBCON PR"/>
    <s v="COST OF LABOR, MATERIALS AND EQUIPMENT "/>
    <n v="39049"/>
    <x v="106"/>
    <d v="2022-11-03T00:00:00"/>
    <m/>
    <s v=""/>
    <s v=""/>
    <s v=""/>
    <m/>
    <m/>
    <m/>
    <m/>
    <m/>
    <m/>
    <s v=""/>
    <s v=""/>
    <m/>
    <m/>
    <m/>
    <m/>
    <x v="17"/>
    <s v=""/>
    <x v="2"/>
    <s v=""/>
    <s v=""/>
    <s v=""/>
    <x v="0"/>
    <x v="3"/>
    <x v="4"/>
    <x v="3"/>
    <x v="4"/>
  </r>
  <r>
    <n v="30"/>
    <x v="102"/>
    <m/>
    <x v="148"/>
    <s v="Z6 Senior Pods_x000a_Shower Replacement"/>
    <n v="3270986"/>
    <s v="SUBCON PR"/>
    <s v="COST OF LABOR, MATERIALS AND EQUIPMENT "/>
    <n v="39265"/>
    <x v="107"/>
    <d v="2022-11-09T00:00:00"/>
    <m/>
    <s v=""/>
    <s v=""/>
    <s v=""/>
    <m/>
    <m/>
    <m/>
    <m/>
    <m/>
    <m/>
    <s v=""/>
    <s v=""/>
    <m/>
    <m/>
    <m/>
    <m/>
    <x v="17"/>
    <s v=""/>
    <x v="2"/>
    <s v=""/>
    <s v=""/>
    <s v=""/>
    <x v="0"/>
    <x v="3"/>
    <x v="4"/>
    <x v="3"/>
    <x v="4"/>
  </r>
  <r>
    <n v="31"/>
    <x v="102"/>
    <m/>
    <x v="149"/>
    <s v="Z6 Senior Pods_x000a_Female Shower"/>
    <n v="3270589"/>
    <s v="SUBCON PR"/>
    <s v="COST OF LABOR, MATERIALS AND EQUIPMENT "/>
    <n v="39256"/>
    <x v="107"/>
    <d v="2022-11-09T00:00:00"/>
    <m/>
    <s v=""/>
    <s v=""/>
    <s v=""/>
    <m/>
    <m/>
    <m/>
    <m/>
    <m/>
    <m/>
    <s v=""/>
    <s v=""/>
    <m/>
    <m/>
    <m/>
    <m/>
    <x v="17"/>
    <s v=""/>
    <x v="2"/>
    <s v=""/>
    <s v=""/>
    <s v=""/>
    <x v="0"/>
    <x v="3"/>
    <x v="4"/>
    <x v="3"/>
    <x v="4"/>
  </r>
  <r>
    <n v="32"/>
    <x v="102"/>
    <m/>
    <x v="148"/>
    <s v="Z6 Senior Pods_x000a_Shower Replacement"/>
    <n v="3270986"/>
    <s v="SUBCON PR"/>
    <s v="COST OF LABOR, MATERIALS AND EQUIPMENT "/>
    <n v="39265"/>
    <x v="107"/>
    <d v="2022-11-09T00:00:00"/>
    <m/>
    <s v=""/>
    <s v=""/>
    <s v=""/>
    <m/>
    <m/>
    <m/>
    <m/>
    <m/>
    <m/>
    <s v=""/>
    <s v=""/>
    <m/>
    <m/>
    <m/>
    <m/>
    <x v="17"/>
    <s v=""/>
    <x v="2"/>
    <s v=""/>
    <s v=""/>
    <s v=""/>
    <x v="0"/>
    <x v="3"/>
    <x v="4"/>
    <x v="3"/>
    <x v="4"/>
  </r>
  <r>
    <n v="33"/>
    <x v="103"/>
    <m/>
    <x v="150"/>
    <s v="Substation 3 Cleaning &amp; Maintenance Zone 1-Bldg 121"/>
    <n v="3137625"/>
    <s v="SUBCON PR"/>
    <s v="COST OF LABOR, MATERIALS AND EQUIPMENT "/>
    <n v="39625"/>
    <x v="108"/>
    <d v="2022-11-21T00:00:00"/>
    <m/>
    <s v=""/>
    <s v=""/>
    <s v=""/>
    <m/>
    <m/>
    <m/>
    <m/>
    <m/>
    <m/>
    <s v=""/>
    <s v=""/>
    <m/>
    <m/>
    <m/>
    <m/>
    <x v="17"/>
    <s v=""/>
    <x v="2"/>
    <s v=""/>
    <s v=""/>
    <s v=""/>
    <x v="0"/>
    <x v="3"/>
    <x v="4"/>
    <x v="3"/>
    <x v="4"/>
  </r>
  <r>
    <n v="34"/>
    <x v="104"/>
    <m/>
    <x v="151"/>
    <s v="Substation 2 Cleaning &amp; Maintenance Zone 2-Bldg 463"/>
    <n v="3055876"/>
    <s v="SUBCON PR"/>
    <s v="COST OF LABOR, MATERIALS AND EQUIPMENT "/>
    <n v="39624"/>
    <x v="109"/>
    <d v="2022-11-21T00:00:00"/>
    <m/>
    <s v=""/>
    <s v=""/>
    <s v=""/>
    <m/>
    <m/>
    <m/>
    <m/>
    <m/>
    <m/>
    <s v=""/>
    <s v=""/>
    <m/>
    <m/>
    <m/>
    <m/>
    <x v="17"/>
    <s v=""/>
    <x v="2"/>
    <s v=""/>
    <s v=""/>
    <s v=""/>
    <x v="0"/>
    <x v="3"/>
    <x v="4"/>
    <x v="3"/>
    <x v="4"/>
  </r>
  <r>
    <n v="35"/>
    <x v="105"/>
    <m/>
    <x v="152"/>
    <s v="Z1 B145 Cleaning and_x000a_Maintenance"/>
    <n v="3055843"/>
    <s v="SUBCON PR"/>
    <s v="COST OF LABOR, MATERIALS AND EQUIPMENT "/>
    <n v="39626"/>
    <x v="110"/>
    <d v="2022-11-21T00:00:00"/>
    <m/>
    <s v=""/>
    <s v=""/>
    <s v=""/>
    <m/>
    <m/>
    <m/>
    <m/>
    <m/>
    <m/>
    <s v=""/>
    <s v=""/>
    <m/>
    <m/>
    <m/>
    <m/>
    <x v="17"/>
    <s v=""/>
    <x v="2"/>
    <s v=""/>
    <s v=""/>
    <s v=""/>
    <x v="0"/>
    <x v="3"/>
    <x v="4"/>
    <x v="3"/>
    <x v="4"/>
  </r>
  <r>
    <n v="36"/>
    <x v="106"/>
    <m/>
    <x v="153"/>
    <s v="Substation 1 Cleaning &amp; Maintenance Zone 2-Bldg 513"/>
    <n v="3055868"/>
    <s v="SUBCON PR"/>
    <s v="COST OF LABOR, MATERIALS AND EQUIPMENT "/>
    <n v="39646"/>
    <x v="111"/>
    <d v="2022-11-22T00:00:00"/>
    <m/>
    <s v=""/>
    <s v=""/>
    <s v=""/>
    <m/>
    <m/>
    <m/>
    <m/>
    <m/>
    <m/>
    <s v=""/>
    <s v=""/>
    <m/>
    <m/>
    <m/>
    <m/>
    <x v="17"/>
    <s v=""/>
    <x v="2"/>
    <s v=""/>
    <s v=""/>
    <s v=""/>
    <x v="0"/>
    <x v="3"/>
    <x v="4"/>
    <x v="3"/>
    <x v="4"/>
  </r>
  <r>
    <n v="37"/>
    <x v="107"/>
    <m/>
    <x v="154"/>
    <s v="Replace HVAC System and Controls at B-306"/>
    <s v=""/>
    <s v="SUBCON PR"/>
    <s v="COST OF LABOR, MATERIALS AND EQUIPMENT "/>
    <n v="39903"/>
    <x v="112"/>
    <d v="2022-11-29T00:00:00"/>
    <m/>
    <s v=""/>
    <s v=""/>
    <s v=""/>
    <m/>
    <m/>
    <m/>
    <m/>
    <m/>
    <m/>
    <s v=""/>
    <s v=""/>
    <m/>
    <m/>
    <m/>
    <m/>
    <x v="17"/>
    <s v=""/>
    <x v="2"/>
    <s v=""/>
    <s v=""/>
    <s v=""/>
    <x v="0"/>
    <x v="3"/>
    <x v="4"/>
    <x v="3"/>
    <x v="4"/>
  </r>
  <r>
    <n v="38"/>
    <x v="107"/>
    <m/>
    <x v="155"/>
    <s v="Pipe Leak Repair At Zone 2 APS 500 Warehouse 4"/>
    <n v="2539713"/>
    <s v="SUBCON PR"/>
    <s v="COST OF LABOR, MATERIALS AND EQUIPMENT "/>
    <s v="PWD-PROJECT-PWO-AJ22-0106- 2325"/>
    <x v="112"/>
    <s v=""/>
    <m/>
    <s v=""/>
    <s v=""/>
    <s v=""/>
    <m/>
    <m/>
    <m/>
    <m/>
    <m/>
    <m/>
    <s v=""/>
    <s v=""/>
    <m/>
    <m/>
    <m/>
    <m/>
    <x v="17"/>
    <s v=""/>
    <x v="2"/>
    <s v=""/>
    <s v=""/>
    <s v="As per Mark The Project has been cancelled "/>
    <x v="0"/>
    <x v="3"/>
    <x v="4"/>
    <x v="3"/>
    <x v="4"/>
  </r>
  <r>
    <n v="39"/>
    <x v="64"/>
    <m/>
    <x v="156"/>
    <s v="Bldg.216 Chiller Efficiency Upgrade, Camp Arifjan"/>
    <n v="3511691"/>
    <s v="SUBCON PR"/>
    <s v="COST OF LABOR, MATERIALS AND EQUIPMENT "/>
    <n v="40106"/>
    <x v="67"/>
    <d v="2022-12-03T00:00:00"/>
    <m/>
    <s v=""/>
    <s v=""/>
    <s v=""/>
    <m/>
    <m/>
    <m/>
    <m/>
    <m/>
    <m/>
    <s v=""/>
    <s v=""/>
    <m/>
    <m/>
    <m/>
    <m/>
    <x v="17"/>
    <s v=""/>
    <x v="2"/>
    <s v=""/>
    <s v=""/>
    <s v=""/>
    <x v="0"/>
    <x v="3"/>
    <x v="4"/>
    <x v="3"/>
    <x v="4"/>
  </r>
  <r>
    <n v="40"/>
    <x v="108"/>
    <m/>
    <x v="157"/>
    <s v="Z5 Trailer T28_x000a_Tie In"/>
    <n v="3133125"/>
    <s v="SUBCON PR"/>
    <s v="COST OF LABOR, MATERIALS AND EQUIPMENT "/>
    <n v="46334"/>
    <x v="113"/>
    <d v="2023-05-23T00:00:00"/>
    <m/>
    <s v=""/>
    <s v=""/>
    <s v=""/>
    <m/>
    <m/>
    <m/>
    <m/>
    <m/>
    <m/>
    <s v=""/>
    <s v=""/>
    <m/>
    <m/>
    <m/>
    <m/>
    <x v="17"/>
    <s v=""/>
    <x v="2"/>
    <s v=""/>
    <s v=""/>
    <s v=""/>
    <x v="0"/>
    <x v="3"/>
    <x v="2"/>
    <x v="3"/>
    <x v="4"/>
  </r>
  <r>
    <n v="41"/>
    <x v="108"/>
    <m/>
    <x v="158"/>
    <s v="Z6 Repair_x000a_Pipeline B544-1"/>
    <n v="3215439"/>
    <s v="SUBCON PR"/>
    <s v="COST OF LABOR, MATERIALS AND EQUIPMENT "/>
    <n v="48591"/>
    <x v="113"/>
    <d v="2023-07-23T00:00:00"/>
    <m/>
    <s v=""/>
    <s v=""/>
    <s v=""/>
    <m/>
    <m/>
    <m/>
    <m/>
    <m/>
    <m/>
    <s v=""/>
    <s v=""/>
    <m/>
    <m/>
    <m/>
    <m/>
    <x v="17"/>
    <s v=""/>
    <x v="2"/>
    <s v=""/>
    <s v=""/>
    <s v=""/>
    <x v="0"/>
    <x v="3"/>
    <x v="2"/>
    <x v="3"/>
    <x v="4"/>
  </r>
  <r>
    <n v="43"/>
    <x v="109"/>
    <m/>
    <x v="159"/>
    <s v="Z7 Relocate_x000a_Tents"/>
    <n v="3145108"/>
    <s v="SUBCON PR"/>
    <s v="COST OF LABOR, MATERIALS AND EQUIPMENT "/>
    <n v="41641"/>
    <x v="114"/>
    <d v="2023-01-24T00:00:00"/>
    <m/>
    <s v=""/>
    <s v=""/>
    <s v=""/>
    <m/>
    <m/>
    <m/>
    <m/>
    <m/>
    <m/>
    <s v=""/>
    <s v=""/>
    <m/>
    <m/>
    <m/>
    <m/>
    <x v="17"/>
    <s v=""/>
    <x v="2"/>
    <s v=""/>
    <s v=""/>
    <s v=""/>
    <x v="0"/>
    <x v="3"/>
    <x v="2"/>
    <x v="3"/>
    <x v="4"/>
  </r>
  <r>
    <n v="44"/>
    <x v="110"/>
    <m/>
    <x v="160"/>
    <s v="Z1 B145 Mini_x000a_Splits"/>
    <n v="3195847"/>
    <s v="SUBCON PR"/>
    <s v="COST OF LABOR, MATERIALS AND EQUIPMENT "/>
    <n v="40978"/>
    <x v="115"/>
    <d v="2023-01-03T00:00:00"/>
    <m/>
    <s v=""/>
    <s v=""/>
    <s v=""/>
    <m/>
    <m/>
    <m/>
    <m/>
    <m/>
    <m/>
    <s v=""/>
    <s v=""/>
    <m/>
    <m/>
    <m/>
    <m/>
    <x v="17"/>
    <s v=""/>
    <x v="2"/>
    <s v=""/>
    <s v=""/>
    <s v=""/>
    <x v="0"/>
    <x v="3"/>
    <x v="2"/>
    <x v="3"/>
    <x v="4"/>
  </r>
  <r>
    <n v="50"/>
    <x v="111"/>
    <m/>
    <x v="161"/>
    <s v="Bldg 162 PSD Control Room Remodel"/>
    <n v="4535846"/>
    <s v="SUBCON PR"/>
    <s v="COST OF LABOR, MATERIALS AND EQUIPMENT "/>
    <n v="41583"/>
    <x v="116"/>
    <d v="2022-01-22T00:00:00"/>
    <m/>
    <s v=""/>
    <s v=""/>
    <s v=""/>
    <m/>
    <m/>
    <m/>
    <m/>
    <m/>
    <m/>
    <s v=""/>
    <s v=""/>
    <m/>
    <m/>
    <m/>
    <m/>
    <x v="17"/>
    <s v=""/>
    <x v="2"/>
    <s v=""/>
    <s v=""/>
    <s v=""/>
    <x v="0"/>
    <x v="3"/>
    <x v="3"/>
    <x v="0"/>
    <x v="4"/>
  </r>
  <r>
    <n v="51"/>
    <x v="112"/>
    <m/>
    <x v="162"/>
    <s v="Deconstruct RLB Pad-D, Camp Arifjan "/>
    <n v="2035242"/>
    <s v="SUBCON PR"/>
    <s v="COST OF LABOR, MATERIALS AND EQUIPMENT "/>
    <n v="41729"/>
    <x v="117"/>
    <d v="2023-01-25T00:00:00"/>
    <m/>
    <s v=""/>
    <s v=""/>
    <s v=""/>
    <m/>
    <m/>
    <m/>
    <m/>
    <m/>
    <m/>
    <s v=""/>
    <s v=""/>
    <m/>
    <m/>
    <m/>
    <m/>
    <x v="17"/>
    <s v=""/>
    <x v="2"/>
    <s v=""/>
    <s v=""/>
    <s v=""/>
    <x v="0"/>
    <x v="3"/>
    <x v="3"/>
    <x v="0"/>
    <x v="4"/>
  </r>
  <r>
    <n v="52"/>
    <x v="113"/>
    <m/>
    <x v="163"/>
    <s v="Bldg B6028 Replacement of Water Pipelines"/>
    <n v="4246289"/>
    <s v="SUBCON PR"/>
    <s v="COST OF LABOR, MATERIALS AND EQUIPMENT "/>
    <n v="42739"/>
    <x v="118"/>
    <d v="2023-01-19T00:00:00"/>
    <m/>
    <s v=""/>
    <s v=""/>
    <s v=""/>
    <m/>
    <m/>
    <m/>
    <m/>
    <m/>
    <m/>
    <s v=""/>
    <s v=""/>
    <m/>
    <m/>
    <m/>
    <m/>
    <x v="17"/>
    <s v=""/>
    <x v="2"/>
    <s v=""/>
    <s v=""/>
    <s v=""/>
    <x v="0"/>
    <x v="3"/>
    <x v="3"/>
    <x v="0"/>
    <x v="4"/>
  </r>
  <r>
    <n v="54"/>
    <x v="114"/>
    <m/>
    <x v="147"/>
    <s v="Care and Preservation Facility T"/>
    <n v="3615548"/>
    <s v="SUBCON PR"/>
    <s v="COST OF LABOR, MATERIALS AND EQUIPMENT "/>
    <s v="PWD-PROJECT-PWO-AJ22-0534-3028"/>
    <x v="119"/>
    <s v=""/>
    <m/>
    <s v=""/>
    <s v=""/>
    <s v=""/>
    <m/>
    <m/>
    <m/>
    <m/>
    <m/>
    <m/>
    <s v=""/>
    <s v=""/>
    <m/>
    <m/>
    <m/>
    <m/>
    <x v="17"/>
    <s v=""/>
    <x v="2"/>
    <s v=""/>
    <s v=""/>
    <s v="PR Cancelled "/>
    <x v="0"/>
    <x v="3"/>
    <x v="3"/>
    <x v="0"/>
    <x v="4"/>
  </r>
  <r>
    <n v="57"/>
    <x v="115"/>
    <m/>
    <x v="164"/>
    <s v="B131 Pool Pump Room HVAC and Handrail Install"/>
    <n v="3604408"/>
    <s v="SUBCON PR"/>
    <s v="COST OF LABOR, MATERIALS AND EQUIPMENT "/>
    <n v="44881"/>
    <x v="120"/>
    <d v="2023-04-19T00:00:00"/>
    <m/>
    <s v=""/>
    <s v=""/>
    <s v=""/>
    <m/>
    <m/>
    <m/>
    <m/>
    <m/>
    <m/>
    <s v=""/>
    <s v=""/>
    <m/>
    <m/>
    <m/>
    <m/>
    <x v="17"/>
    <s v=""/>
    <x v="2"/>
    <s v=""/>
    <s v=""/>
    <s v=""/>
    <x v="0"/>
    <x v="3"/>
    <x v="1"/>
    <x v="0"/>
    <x v="4"/>
  </r>
  <r>
    <n v="68"/>
    <x v="116"/>
    <m/>
    <x v="165"/>
    <s v="Male Latrine Floor Tile Replacement B507 Zone 2"/>
    <s v=""/>
    <s v="SUBCON PR"/>
    <s v="COST OF LABOR, MATERIALS AND EQUIPMENT "/>
    <n v="43635"/>
    <x v="121"/>
    <d v="2023-03-15T00:00:00"/>
    <m/>
    <s v=""/>
    <s v=""/>
    <s v=""/>
    <m/>
    <m/>
    <m/>
    <m/>
    <m/>
    <m/>
    <s v=""/>
    <s v=""/>
    <m/>
    <m/>
    <m/>
    <m/>
    <x v="17"/>
    <s v=""/>
    <x v="2"/>
    <s v=""/>
    <s v=""/>
    <s v=""/>
    <x v="0"/>
    <x v="3"/>
    <x v="5"/>
    <x v="0"/>
    <x v="4"/>
  </r>
  <r>
    <n v="69"/>
    <x v="117"/>
    <m/>
    <x v="138"/>
    <s v="BUILDING 1131 OFFICE BUILDOUT"/>
    <s v=""/>
    <s v="SUBCON PR"/>
    <s v="COST OF LABOR, MATERIALS AND EQUIPMENT "/>
    <n v="45127"/>
    <x v="122"/>
    <d v="2023-04-26T00:00:00"/>
    <m/>
    <s v=""/>
    <s v=""/>
    <s v=""/>
    <m/>
    <m/>
    <m/>
    <m/>
    <m/>
    <m/>
    <s v=""/>
    <s v=""/>
    <m/>
    <m/>
    <m/>
    <m/>
    <x v="17"/>
    <s v=""/>
    <x v="2"/>
    <s v=""/>
    <s v=""/>
    <s v=""/>
    <x v="0"/>
    <x v="3"/>
    <x v="5"/>
    <x v="0"/>
    <x v="4"/>
  </r>
  <r>
    <n v="72"/>
    <x v="118"/>
    <m/>
    <x v="166"/>
    <s v="Z6 T1022 SINK TIE IN"/>
    <n v="3897909"/>
    <s v="SUBCON PR"/>
    <s v="COST OF LABOR, MATERIALS AND EQUIPMENT "/>
    <n v="44237"/>
    <x v="123"/>
    <d v="2023-03-30T00:00:00"/>
    <m/>
    <s v=""/>
    <s v=""/>
    <s v=""/>
    <m/>
    <m/>
    <m/>
    <m/>
    <m/>
    <m/>
    <s v=""/>
    <s v=""/>
    <m/>
    <m/>
    <m/>
    <m/>
    <x v="17"/>
    <s v=""/>
    <x v="2"/>
    <s v=""/>
    <s v=""/>
    <s v=""/>
    <x v="0"/>
    <x v="3"/>
    <x v="5"/>
    <x v="0"/>
    <x v="4"/>
  </r>
  <r>
    <n v="74"/>
    <x v="119"/>
    <m/>
    <x v="167"/>
    <s v="BLDG 513 HVAC AND FACILITY REPAIR"/>
    <n v="3187334"/>
    <s v="SUBCON PR"/>
    <s v="COST OF LABOR, MATERIALS AND EQUIPMENT "/>
    <n v="44605"/>
    <x v="124"/>
    <d v="2023-04-11T00:00:00"/>
    <m/>
    <s v=""/>
    <s v=""/>
    <s v=""/>
    <m/>
    <m/>
    <m/>
    <m/>
    <m/>
    <m/>
    <s v=""/>
    <s v=""/>
    <m/>
    <m/>
    <m/>
    <m/>
    <x v="17"/>
    <s v=""/>
    <x v="2"/>
    <s v=""/>
    <s v=""/>
    <s v=""/>
    <x v="0"/>
    <x v="3"/>
    <x v="11"/>
    <x v="0"/>
    <x v="4"/>
  </r>
  <r>
    <n v="75"/>
    <x v="119"/>
    <m/>
    <x v="168"/>
    <s v="B 205 HVAC AND FACILITY REPAIR"/>
    <n v="3196414"/>
    <s v="SUBCON PR"/>
    <s v="COST OF LABOR, MATERIALS AND EQUIPMENT "/>
    <n v="44608"/>
    <x v="124"/>
    <d v="2023-04-11T00:00:00"/>
    <m/>
    <s v=""/>
    <s v=""/>
    <s v=""/>
    <m/>
    <m/>
    <m/>
    <m/>
    <m/>
    <m/>
    <s v=""/>
    <s v=""/>
    <m/>
    <m/>
    <m/>
    <m/>
    <x v="17"/>
    <s v=""/>
    <x v="2"/>
    <s v=""/>
    <s v=""/>
    <s v=""/>
    <x v="0"/>
    <x v="3"/>
    <x v="11"/>
    <x v="0"/>
    <x v="4"/>
  </r>
  <r>
    <n v="76"/>
    <x v="119"/>
    <m/>
    <x v="169"/>
    <s v="BLDG 121 HVAC AND FACILITY REPAIR"/>
    <n v="3193786"/>
    <s v="SUBCON PR"/>
    <s v="COST OF LABOR, MATERIALS AND EQUIPMENT "/>
    <n v="44603"/>
    <x v="124"/>
    <d v="2023-04-11T00:00:00"/>
    <m/>
    <s v=""/>
    <s v=""/>
    <s v=""/>
    <m/>
    <m/>
    <m/>
    <m/>
    <m/>
    <m/>
    <s v=""/>
    <s v=""/>
    <m/>
    <m/>
    <m/>
    <m/>
    <x v="17"/>
    <s v=""/>
    <x v="2"/>
    <s v=""/>
    <s v=""/>
    <s v=""/>
    <x v="0"/>
    <x v="3"/>
    <x v="11"/>
    <x v="0"/>
    <x v="4"/>
  </r>
  <r>
    <n v="78"/>
    <x v="120"/>
    <m/>
    <x v="170"/>
    <s v="B-165 HVAC AND FACILITY REPAIR"/>
    <n v="3196067"/>
    <s v="SUBCON PR"/>
    <s v="COST OF LABOR, MATERIALS AND EQUIPMENT "/>
    <n v="51577"/>
    <x v="125"/>
    <d v="2023-10-10T00:00:00"/>
    <m/>
    <s v=""/>
    <s v=""/>
    <s v=""/>
    <m/>
    <m/>
    <m/>
    <m/>
    <m/>
    <m/>
    <s v=""/>
    <s v=""/>
    <m/>
    <m/>
    <m/>
    <m/>
    <x v="17"/>
    <s v=""/>
    <x v="2"/>
    <s v=""/>
    <s v=""/>
    <s v=""/>
    <x v="0"/>
    <x v="3"/>
    <x v="11"/>
    <x v="0"/>
    <x v="4"/>
  </r>
  <r>
    <n v="82"/>
    <x v="69"/>
    <m/>
    <x v="171"/>
    <s v="BACKUP CONNECTION TO HOSPITAL REEFER"/>
    <n v="4304698"/>
    <s v="SUBCON PR"/>
    <s v="COST OF LABOR, MATERIALS AND EQUIPMENT "/>
    <n v="47185"/>
    <x v="72"/>
    <d v="2023-06-13T00:00:00"/>
    <m/>
    <s v=""/>
    <s v=""/>
    <s v=""/>
    <m/>
    <m/>
    <m/>
    <m/>
    <m/>
    <m/>
    <s v=""/>
    <s v=""/>
    <m/>
    <m/>
    <m/>
    <m/>
    <x v="17"/>
    <s v=""/>
    <x v="2"/>
    <s v=""/>
    <s v=""/>
    <s v=""/>
    <x v="0"/>
    <x v="3"/>
    <x v="11"/>
    <x v="0"/>
    <x v="4"/>
  </r>
  <r>
    <n v="83"/>
    <x v="121"/>
    <m/>
    <x v="172"/>
    <s v="B-350 HVAC and Facility Repair at Camp Arifjan"/>
    <n v="3196626"/>
    <s v="SUBCON PR"/>
    <s v="COST OF LABOR, MATERIALS AND EQUIPMENT "/>
    <n v="45380"/>
    <x v="126"/>
    <d v="2023-05-02T00:00:00"/>
    <m/>
    <s v=""/>
    <s v=""/>
    <s v=""/>
    <m/>
    <m/>
    <m/>
    <m/>
    <m/>
    <m/>
    <s v=""/>
    <s v=""/>
    <m/>
    <m/>
    <m/>
    <m/>
    <x v="17"/>
    <s v=""/>
    <x v="2"/>
    <s v=""/>
    <s v=""/>
    <s v=""/>
    <x v="0"/>
    <x v="3"/>
    <x v="11"/>
    <x v="0"/>
    <x v="4"/>
  </r>
  <r>
    <n v="85"/>
    <x v="121"/>
    <m/>
    <x v="173"/>
    <s v="CARE &amp; PRESERVATION CENTER GENERATOR SERVICE"/>
    <n v="5685817"/>
    <s v="SUBCON PR"/>
    <s v="COST OF LABOR, MATERIALS AND EQUIPMENT "/>
    <n v="45465"/>
    <x v="126"/>
    <d v="2023-05-03T00:00:00"/>
    <m/>
    <s v=""/>
    <s v=""/>
    <s v=""/>
    <m/>
    <m/>
    <m/>
    <m/>
    <m/>
    <m/>
    <s v=""/>
    <s v=""/>
    <m/>
    <m/>
    <m/>
    <m/>
    <x v="17"/>
    <s v=""/>
    <x v="2"/>
    <s v=""/>
    <s v=""/>
    <s v=""/>
    <x v="0"/>
    <x v="3"/>
    <x v="11"/>
    <x v="0"/>
    <x v="4"/>
  </r>
  <r>
    <n v="87"/>
    <x v="122"/>
    <m/>
    <x v="174"/>
    <s v="SPOD Fuel Generator Consolidation, Camp SPOD"/>
    <n v="5770261"/>
    <s v="SUBCON PR"/>
    <s v="COST OF LABOR, MATERIALS AND EQUIPMENT "/>
    <n v="45805"/>
    <x v="127"/>
    <d v="2023-05-10T00:00:00"/>
    <m/>
    <s v=""/>
    <s v=""/>
    <s v=""/>
    <m/>
    <m/>
    <m/>
    <m/>
    <m/>
    <m/>
    <s v=""/>
    <s v=""/>
    <m/>
    <m/>
    <m/>
    <m/>
    <x v="17"/>
    <s v=""/>
    <x v="2"/>
    <s v=""/>
    <s v=""/>
    <s v=""/>
    <x v="0"/>
    <x v="3"/>
    <x v="11"/>
    <x v="0"/>
    <x v="4"/>
  </r>
  <r>
    <n v="88"/>
    <x v="123"/>
    <m/>
    <x v="175"/>
    <s v="BLDG 6029 REPLACEMENT OF WATER PIPELINES"/>
    <n v="3216160"/>
    <s v="SUBCON PR"/>
    <s v="COST OF LABOR, MATERIALS AND EQUIPMENT "/>
    <n v="45803"/>
    <x v="128"/>
    <d v="2023-05-10T00:00:00"/>
    <m/>
    <s v=""/>
    <s v=""/>
    <s v=""/>
    <m/>
    <m/>
    <m/>
    <m/>
    <m/>
    <m/>
    <s v=""/>
    <s v=""/>
    <m/>
    <m/>
    <m/>
    <m/>
    <x v="17"/>
    <s v=""/>
    <x v="2"/>
    <s v=""/>
    <s v=""/>
    <s v=""/>
    <x v="0"/>
    <x v="3"/>
    <x v="11"/>
    <x v="0"/>
    <x v="4"/>
  </r>
  <r>
    <n v="93"/>
    <x v="124"/>
    <m/>
    <x v="176"/>
    <s v="TI FOR APS 500 WAREHOUSE"/>
    <s v=""/>
    <s v="SUBCON PR"/>
    <s v="COST OF LABOR, MATERIALS AND EQUIPMENT "/>
    <n v="45821"/>
    <x v="129"/>
    <d v="2023-05-10T00:00:00"/>
    <m/>
    <s v=""/>
    <s v=""/>
    <s v=""/>
    <m/>
    <m/>
    <m/>
    <m/>
    <m/>
    <m/>
    <s v=""/>
    <s v=""/>
    <m/>
    <m/>
    <m/>
    <m/>
    <x v="17"/>
    <s v=""/>
    <x v="2"/>
    <s v=""/>
    <s v=""/>
    <s v=""/>
    <x v="0"/>
    <x v="3"/>
    <x v="0"/>
    <x v="0"/>
    <x v="4"/>
  </r>
  <r>
    <n v="94"/>
    <x v="124"/>
    <m/>
    <x v="177"/>
    <s v="TI FOR TIP C WAREHOUSE"/>
    <s v=""/>
    <s v="SUBCON PR"/>
    <s v="COST OF LABOR, MATERIALS AND EQUIPMENT "/>
    <n v="45957"/>
    <x v="129"/>
    <d v="2023-05-13T00:00:00"/>
    <m/>
    <s v=""/>
    <s v=""/>
    <s v=""/>
    <m/>
    <m/>
    <m/>
    <m/>
    <m/>
    <m/>
    <s v=""/>
    <s v=""/>
    <m/>
    <m/>
    <m/>
    <m/>
    <x v="17"/>
    <s v=""/>
    <x v="2"/>
    <s v=""/>
    <s v=""/>
    <s v=""/>
    <x v="0"/>
    <x v="3"/>
    <x v="0"/>
    <x v="0"/>
    <x v="4"/>
  </r>
  <r>
    <n v="96"/>
    <x v="125"/>
    <m/>
    <x v="178"/>
    <s v="PAD HVAC PLACEMENT IN SENIOR PODS"/>
    <n v="3344194"/>
    <s v="SUBCON PR"/>
    <s v="COST OF LABOR, MATERIALS AND EQUIPMENT "/>
    <n v="4623247068"/>
    <x v="130"/>
    <s v="5/21/2023, 8Jun 23"/>
    <m/>
    <s v=""/>
    <s v=""/>
    <s v=""/>
    <m/>
    <m/>
    <m/>
    <m/>
    <m/>
    <m/>
    <s v=""/>
    <s v=""/>
    <m/>
    <m/>
    <m/>
    <m/>
    <x v="17"/>
    <s v=""/>
    <x v="2"/>
    <s v=""/>
    <s v=""/>
    <s v=""/>
    <x v="0"/>
    <x v="3"/>
    <x v="0"/>
    <x v="0"/>
    <x v="4"/>
  </r>
  <r>
    <n v="97"/>
    <x v="125"/>
    <m/>
    <x v="179"/>
    <s v="CONNECT 3100T TO GRID POWER ZONE 3"/>
    <n v="3682675"/>
    <s v="SUBCON PR"/>
    <s v="COST OF LABOR, MATERIALS AND EQUIPMENT "/>
    <n v="46055"/>
    <x v="130"/>
    <d v="2023-05-17T00:00:00"/>
    <m/>
    <s v=""/>
    <s v=""/>
    <s v=""/>
    <m/>
    <m/>
    <m/>
    <m/>
    <m/>
    <m/>
    <s v=""/>
    <s v=""/>
    <m/>
    <m/>
    <m/>
    <m/>
    <x v="17"/>
    <s v=""/>
    <x v="2"/>
    <s v=""/>
    <s v=""/>
    <s v=""/>
    <x v="0"/>
    <x v="3"/>
    <x v="0"/>
    <x v="0"/>
    <x v="4"/>
  </r>
  <r>
    <n v="100"/>
    <x v="126"/>
    <m/>
    <x v="180"/>
    <s v="HVAC LIFECYCLE REPLACEMENT T-824D ZONE 7,"/>
    <s v=""/>
    <s v="SUBCON PR"/>
    <s v="COST OF LABOR, MATERIALS AND EQUIPMENT "/>
    <n v="46250"/>
    <x v="131"/>
    <d v="2023-05-21T00:00:00"/>
    <m/>
    <s v=""/>
    <s v=""/>
    <s v=""/>
    <m/>
    <m/>
    <m/>
    <m/>
    <m/>
    <m/>
    <s v=""/>
    <s v=""/>
    <m/>
    <m/>
    <m/>
    <m/>
    <x v="17"/>
    <s v=""/>
    <x v="2"/>
    <s v=""/>
    <s v=""/>
    <s v=""/>
    <x v="0"/>
    <x v="3"/>
    <x v="0"/>
    <x v="0"/>
    <x v="4"/>
  </r>
  <r>
    <n v="102"/>
    <x v="127"/>
    <m/>
    <x v="181"/>
    <s v="HVAC LIFECYCLE REPLACEMENT T-824C ZONE 7"/>
    <s v=""/>
    <s v="SUBCON PR"/>
    <s v="COST OF LABOR, MATERIALS AND EQUIPMENT "/>
    <n v="46940"/>
    <x v="132"/>
    <d v="2023-06-06T00:00:00"/>
    <m/>
    <s v=""/>
    <s v=""/>
    <s v=""/>
    <m/>
    <m/>
    <m/>
    <m/>
    <m/>
    <m/>
    <s v=""/>
    <s v=""/>
    <m/>
    <m/>
    <m/>
    <m/>
    <x v="17"/>
    <s v=""/>
    <x v="2"/>
    <s v=""/>
    <s v=""/>
    <s v=""/>
    <x v="0"/>
    <x v="3"/>
    <x v="0"/>
    <x v="0"/>
    <x v="4"/>
  </r>
  <r>
    <n v="103"/>
    <x v="128"/>
    <m/>
    <x v="182"/>
    <s v="Z6 TT6007 FLOOR REPAIR"/>
    <n v="3812629"/>
    <s v="SUBCON PR"/>
    <s v="COST OF LABOR, MATERIALS AND EQUIPMENT "/>
    <n v="47193"/>
    <x v="133"/>
    <d v="2023-06-14T00:00:00"/>
    <m/>
    <s v=""/>
    <s v=""/>
    <s v=""/>
    <m/>
    <m/>
    <m/>
    <m/>
    <m/>
    <m/>
    <s v=""/>
    <s v=""/>
    <m/>
    <m/>
    <m/>
    <m/>
    <x v="17"/>
    <s v=""/>
    <x v="2"/>
    <s v=""/>
    <s v=""/>
    <s v=""/>
    <x v="0"/>
    <x v="3"/>
    <x v="0"/>
    <x v="0"/>
    <x v="4"/>
  </r>
  <r>
    <n v="104"/>
    <x v="128"/>
    <m/>
    <x v="167"/>
    <s v="BLDG 513 HVAC FACILITY REPAIR"/>
    <n v="3187334"/>
    <s v="SUBCON PR"/>
    <s v="COST OF LABOR, MATERIALS AND EQUIPMENT "/>
    <n v="50607"/>
    <x v="133"/>
    <d v="2023-09-19T00:00:00"/>
    <m/>
    <s v=""/>
    <s v=""/>
    <s v=""/>
    <m/>
    <m/>
    <m/>
    <m/>
    <m/>
    <m/>
    <s v=""/>
    <s v=""/>
    <m/>
    <m/>
    <m/>
    <m/>
    <x v="17"/>
    <s v=""/>
    <x v="2"/>
    <s v=""/>
    <s v=""/>
    <s v=""/>
    <x v="0"/>
    <x v="3"/>
    <x v="0"/>
    <x v="0"/>
    <x v="4"/>
  </r>
  <r>
    <n v="105"/>
    <x v="128"/>
    <m/>
    <x v="169"/>
    <s v="BLDG 121 HVAC FACILITY REPAIR"/>
    <n v="3193786"/>
    <s v="SUBCON PR"/>
    <s v="COST OF LABOR, MATERIALS AND EQUIPMENT "/>
    <n v="47195"/>
    <x v="133"/>
    <d v="2023-06-14T00:00:00"/>
    <m/>
    <s v=""/>
    <s v=""/>
    <s v=""/>
    <m/>
    <m/>
    <m/>
    <m/>
    <m/>
    <m/>
    <s v=""/>
    <s v=""/>
    <m/>
    <m/>
    <m/>
    <m/>
    <x v="17"/>
    <s v=""/>
    <x v="2"/>
    <s v=""/>
    <s v=""/>
    <s v=""/>
    <x v="0"/>
    <x v="3"/>
    <x v="0"/>
    <x v="0"/>
    <x v="4"/>
  </r>
  <r>
    <n v="106"/>
    <x v="128"/>
    <m/>
    <x v="168"/>
    <s v="B-205 HVAC AND FACILITY REPAIR"/>
    <n v="3196414"/>
    <s v="SUBCON PR"/>
    <s v="COST OF LABOR, MATERIALS AND EQUIPMENT "/>
    <n v="47194"/>
    <x v="133"/>
    <d v="2023-06-14T00:00:00"/>
    <m/>
    <s v=""/>
    <s v=""/>
    <s v=""/>
    <m/>
    <m/>
    <m/>
    <m/>
    <m/>
    <m/>
    <s v=""/>
    <s v=""/>
    <m/>
    <m/>
    <m/>
    <m/>
    <x v="17"/>
    <s v=""/>
    <x v="2"/>
    <s v=""/>
    <s v=""/>
    <s v=""/>
    <x v="0"/>
    <x v="3"/>
    <x v="0"/>
    <x v="0"/>
    <x v="4"/>
  </r>
  <r>
    <n v="108"/>
    <x v="129"/>
    <m/>
    <x v="183"/>
    <s v="UPS LIFE CYCLE REPLACEMENT BLDG 505"/>
    <s v=""/>
    <s v="SUBCON PR"/>
    <s v="COST OF LABOR, MATERIALS AND EQUIPMENT "/>
    <n v="47344"/>
    <x v="134"/>
    <d v="2023-06-19T00:00:00"/>
    <m/>
    <s v=""/>
    <s v=""/>
    <s v=""/>
    <m/>
    <m/>
    <m/>
    <m/>
    <m/>
    <m/>
    <s v=""/>
    <s v=""/>
    <m/>
    <m/>
    <m/>
    <m/>
    <x v="17"/>
    <s v=""/>
    <x v="2"/>
    <s v=""/>
    <s v=""/>
    <s v=""/>
    <x v="0"/>
    <x v="3"/>
    <x v="0"/>
    <x v="0"/>
    <x v="4"/>
  </r>
  <r>
    <n v="109"/>
    <x v="129"/>
    <m/>
    <x v="184"/>
    <s v="RADOME POWER UPGRADE"/>
    <s v=""/>
    <s v="SUBCON PR"/>
    <s v="COST OF LABOR, MATERIALS AND EQUIPMENT "/>
    <n v="48309"/>
    <x v="134"/>
    <d v="2023-07-13T00:00:00"/>
    <m/>
    <s v=""/>
    <s v=""/>
    <s v=""/>
    <m/>
    <m/>
    <m/>
    <m/>
    <m/>
    <m/>
    <s v=""/>
    <s v=""/>
    <m/>
    <m/>
    <m/>
    <m/>
    <x v="17"/>
    <s v=""/>
    <x v="2"/>
    <s v=""/>
    <s v=""/>
    <s v=""/>
    <x v="0"/>
    <x v="3"/>
    <x v="0"/>
    <x v="0"/>
    <x v="4"/>
  </r>
  <r>
    <n v="112"/>
    <x v="130"/>
    <m/>
    <x v="185"/>
    <s v="5th Medical Brigade Warehouse Doors Replacement- Bldg.550"/>
    <n v="3682682"/>
    <s v="SUBCON PR"/>
    <s v="COST OF LABOR, MATERIALS AND EQUIPMENT "/>
    <n v="47340"/>
    <x v="135"/>
    <d v="2023-06-19T00:00:00"/>
    <m/>
    <s v=""/>
    <s v=""/>
    <s v=""/>
    <m/>
    <m/>
    <m/>
    <m/>
    <m/>
    <m/>
    <s v=""/>
    <s v=""/>
    <m/>
    <m/>
    <m/>
    <m/>
    <x v="17"/>
    <s v=""/>
    <x v="2"/>
    <s v=""/>
    <s v=""/>
    <s v=""/>
    <x v="0"/>
    <x v="3"/>
    <x v="0"/>
    <x v="0"/>
    <x v="4"/>
  </r>
  <r>
    <n v="114"/>
    <x v="131"/>
    <m/>
    <x v="186"/>
    <s v="INSTALL SPLIT SYSTEM AND REPLACE THERMOSTAT"/>
    <n v="3878081"/>
    <s v="SUBCON PR"/>
    <s v="COST OF LABOR, MATERIALS AND EQUIPMENT "/>
    <n v="50914"/>
    <x v="136"/>
    <d v="2023-09-23T00:00:00"/>
    <m/>
    <s v=""/>
    <s v=""/>
    <s v=""/>
    <m/>
    <m/>
    <m/>
    <m/>
    <m/>
    <m/>
    <s v=""/>
    <s v=""/>
    <m/>
    <m/>
    <m/>
    <m/>
    <x v="17"/>
    <s v=""/>
    <x v="2"/>
    <s v=""/>
    <s v=""/>
    <s v=""/>
    <x v="0"/>
    <x v="3"/>
    <x v="6"/>
    <x v="0"/>
    <x v="4"/>
  </r>
  <r>
    <n v="115"/>
    <x v="131"/>
    <m/>
    <x v="187"/>
    <s v="REPLACEMENT OF UDS4 CABLE"/>
    <n v="1676813"/>
    <s v="SUBCON PR"/>
    <s v="COST OF LABOR, MATERIALS AND EQUIPMENT "/>
    <n v="48670"/>
    <x v="136"/>
    <d v="2023-07-23T00:00:00"/>
    <m/>
    <s v=""/>
    <s v=""/>
    <s v=""/>
    <m/>
    <m/>
    <m/>
    <m/>
    <m/>
    <m/>
    <s v=""/>
    <s v=""/>
    <m/>
    <m/>
    <m/>
    <m/>
    <x v="17"/>
    <s v=""/>
    <x v="2"/>
    <s v=""/>
    <s v=""/>
    <s v=""/>
    <x v="0"/>
    <x v="3"/>
    <x v="6"/>
    <x v="0"/>
    <x v="4"/>
  </r>
  <r>
    <n v="120"/>
    <x v="132"/>
    <m/>
    <x v="188"/>
    <s v="Electrical Panel Replacement"/>
    <n v="6653886"/>
    <s v="SUBCON PR"/>
    <s v="COST OF LABOR, MATERIALS AND EQUIPMENT "/>
    <s v="PWD-ELECT-PWO-AJ23-0574-3193"/>
    <x v="137"/>
    <s v=""/>
    <m/>
    <s v=""/>
    <s v=""/>
    <s v=""/>
    <m/>
    <m/>
    <m/>
    <m/>
    <m/>
    <m/>
    <s v=""/>
    <s v=""/>
    <m/>
    <m/>
    <m/>
    <m/>
    <x v="17"/>
    <s v=""/>
    <x v="2"/>
    <s v=""/>
    <s v=""/>
    <s v="Send ODC 12 July 23"/>
    <x v="0"/>
    <x v="3"/>
    <x v="7"/>
    <x v="0"/>
    <x v="4"/>
  </r>
  <r>
    <n v="125"/>
    <x v="133"/>
    <m/>
    <x v="189"/>
    <s v="Install 15_x000a_Smart Water_x000a_Meters"/>
    <n v="7178664"/>
    <s v="SUBCON PR"/>
    <s v="COST OF LABOR, MATERIALS AND EQUIPMENT "/>
    <n v="50415"/>
    <x v="138"/>
    <d v="2023-09-13T00:00:00"/>
    <m/>
    <s v=""/>
    <s v=""/>
    <s v=""/>
    <m/>
    <m/>
    <m/>
    <m/>
    <m/>
    <m/>
    <s v=""/>
    <s v=""/>
    <m/>
    <m/>
    <m/>
    <m/>
    <x v="17"/>
    <s v=""/>
    <x v="2"/>
    <s v=""/>
    <s v=""/>
    <s v=""/>
    <x v="0"/>
    <x v="3"/>
    <x v="8"/>
    <x v="0"/>
    <x v="4"/>
  </r>
  <r>
    <n v="126"/>
    <x v="134"/>
    <m/>
    <x v="190"/>
    <s v="ZONE 6 BASKET BALL COURT"/>
    <n v="1975715"/>
    <s v="SUBCON PR"/>
    <s v="COST OF LABOR, MATERIALS AND EQUIPMENT "/>
    <n v="52515"/>
    <x v="139"/>
    <d v="2023-11-06T00:00:00"/>
    <m/>
    <s v=""/>
    <s v=""/>
    <s v=""/>
    <m/>
    <m/>
    <m/>
    <m/>
    <m/>
    <m/>
    <s v=""/>
    <s v=""/>
    <m/>
    <m/>
    <m/>
    <m/>
    <x v="17"/>
    <s v=""/>
    <x v="2"/>
    <s v=""/>
    <s v=""/>
    <s v=""/>
    <x v="0"/>
    <x v="3"/>
    <x v="9"/>
    <x v="0"/>
    <x v="4"/>
  </r>
  <r>
    <n v="127"/>
    <x v="135"/>
    <m/>
    <x v="191"/>
    <s v="KNB Wash Rack Tank Repair"/>
    <n v="7297357"/>
    <s v="SUBCON PR"/>
    <s v="COST OF LABOR, MATERIALS AND EQUIPMENT "/>
    <n v="50097"/>
    <x v="140"/>
    <d v="2023-09-03T00:00:00"/>
    <m/>
    <s v=""/>
    <s v=""/>
    <s v=""/>
    <m/>
    <m/>
    <m/>
    <m/>
    <m/>
    <m/>
    <s v=""/>
    <s v=""/>
    <m/>
    <m/>
    <m/>
    <m/>
    <x v="17"/>
    <s v=""/>
    <x v="2"/>
    <s v=""/>
    <s v=""/>
    <s v=""/>
    <x v="0"/>
    <x v="3"/>
    <x v="9"/>
    <x v="0"/>
    <x v="4"/>
  </r>
  <r>
    <n v="128"/>
    <x v="135"/>
    <m/>
    <x v="192"/>
    <s v="KNB Wash_x000a_Rack Sand_x000a_Filter System_x000a_Repair"/>
    <n v="7312848"/>
    <s v="SUBCON PR"/>
    <s v="COST OF LABOR, MATERIALS AND EQUIPMENT "/>
    <n v="50099"/>
    <x v="140"/>
    <d v="2023-09-03T00:00:00"/>
    <m/>
    <s v=""/>
    <s v=""/>
    <s v=""/>
    <m/>
    <m/>
    <m/>
    <m/>
    <m/>
    <m/>
    <s v=""/>
    <s v=""/>
    <m/>
    <m/>
    <m/>
    <m/>
    <x v="17"/>
    <s v=""/>
    <x v="2"/>
    <s v=""/>
    <s v=""/>
    <s v=""/>
    <x v="0"/>
    <x v="3"/>
    <x v="9"/>
    <x v="0"/>
    <x v="4"/>
  </r>
  <r>
    <n v="129"/>
    <x v="135"/>
    <m/>
    <x v="193"/>
    <s v="TRAILER MOVE AND TIE-IN"/>
    <n v="2624597"/>
    <s v="SUBCON PR"/>
    <s v="COST OF LABOR, MATERIALS AND EQUIPMENT "/>
    <n v="51885"/>
    <x v="140"/>
    <d v="2023-10-18T00:00:00"/>
    <m/>
    <s v=""/>
    <s v=""/>
    <s v=""/>
    <m/>
    <m/>
    <m/>
    <m/>
    <m/>
    <m/>
    <s v=""/>
    <s v=""/>
    <m/>
    <m/>
    <m/>
    <m/>
    <x v="17"/>
    <s v=""/>
    <x v="2"/>
    <s v=""/>
    <s v=""/>
    <s v=""/>
    <x v="0"/>
    <x v="3"/>
    <x v="9"/>
    <x v="0"/>
    <x v="4"/>
  </r>
  <r>
    <n v="130"/>
    <x v="136"/>
    <m/>
    <x v="194"/>
    <s v="TT752B HVAC REPLACEMEN"/>
    <n v="3682803"/>
    <s v="SUBCON PR"/>
    <s v="COST OF LABOR, MATERIALS AND EQUIPMENT "/>
    <n v="3682803"/>
    <x v="141"/>
    <d v="2023-09-07T00:00:00"/>
    <m/>
    <s v=""/>
    <s v=""/>
    <s v=""/>
    <m/>
    <m/>
    <m/>
    <m/>
    <m/>
    <m/>
    <s v=""/>
    <s v=""/>
    <m/>
    <m/>
    <m/>
    <m/>
    <x v="17"/>
    <s v=""/>
    <x v="2"/>
    <s v=""/>
    <s v=""/>
    <s v=""/>
    <x v="0"/>
    <x v="3"/>
    <x v="9"/>
    <x v="0"/>
    <x v="4"/>
  </r>
  <r>
    <n v="131"/>
    <x v="73"/>
    <m/>
    <x v="195"/>
    <s v="TI Deficiencies Correction "/>
    <n v="4911390"/>
    <s v="SUBCON PR"/>
    <s v="COST OF LABOR, MATERIALS AND EQUIPMENT "/>
    <n v="50414"/>
    <x v="76"/>
    <d v="2023-09-13T00:00:00"/>
    <m/>
    <s v=""/>
    <s v=""/>
    <s v=""/>
    <m/>
    <m/>
    <m/>
    <m/>
    <m/>
    <m/>
    <s v=""/>
    <s v=""/>
    <m/>
    <m/>
    <m/>
    <m/>
    <x v="17"/>
    <s v=""/>
    <x v="2"/>
    <s v=""/>
    <s v=""/>
    <s v=""/>
    <x v="0"/>
    <x v="3"/>
    <x v="9"/>
    <x v="0"/>
    <x v="4"/>
  </r>
  <r>
    <n v="132"/>
    <x v="73"/>
    <m/>
    <x v="196"/>
    <s v="Lower Roof Replace Z4 Building 777,"/>
    <n v="4970059"/>
    <s v="SUBCON PR"/>
    <s v="COST OF LABOR, MATERIALS AND EQUIPMENT "/>
    <n v="50412"/>
    <x v="76"/>
    <d v="2023-09-13T00:00:00"/>
    <m/>
    <s v=""/>
    <s v=""/>
    <s v=""/>
    <m/>
    <m/>
    <m/>
    <m/>
    <m/>
    <m/>
    <s v=""/>
    <s v=""/>
    <m/>
    <m/>
    <m/>
    <m/>
    <x v="17"/>
    <s v=""/>
    <x v="2"/>
    <s v=""/>
    <s v=""/>
    <s v=""/>
    <x v="0"/>
    <x v="3"/>
    <x v="9"/>
    <x v="0"/>
    <x v="4"/>
  </r>
  <r>
    <n v="134"/>
    <x v="137"/>
    <m/>
    <x v="197"/>
    <s v="Bldg.134 PX Roof Repair"/>
    <s v=""/>
    <s v="SUBCON PR"/>
    <s v="COST OF LABOR, MATERIALS AND EQUIPMENT "/>
    <n v="50927"/>
    <x v="142"/>
    <d v="2023-09-25T00:00:00"/>
    <m/>
    <s v=""/>
    <s v=""/>
    <s v=""/>
    <m/>
    <m/>
    <m/>
    <m/>
    <m/>
    <m/>
    <s v=""/>
    <s v=""/>
    <m/>
    <m/>
    <m/>
    <m/>
    <x v="17"/>
    <s v=""/>
    <x v="2"/>
    <s v=""/>
    <s v=""/>
    <s v=""/>
    <x v="0"/>
    <x v="3"/>
    <x v="9"/>
    <x v="0"/>
    <x v="4"/>
  </r>
  <r>
    <n v="135"/>
    <x v="137"/>
    <m/>
    <x v="198"/>
    <s v="HVAC THERMOSTAT IN KDOC"/>
    <n v="1567044"/>
    <s v="SUBCON PR"/>
    <s v="COST OF LABOR, MATERIALS AND EQUIPMENT "/>
    <n v="50599"/>
    <x v="142"/>
    <d v="2023-09-19T00:00:00"/>
    <m/>
    <s v=""/>
    <s v=""/>
    <s v=""/>
    <m/>
    <m/>
    <m/>
    <m/>
    <m/>
    <m/>
    <s v=""/>
    <s v=""/>
    <m/>
    <m/>
    <m/>
    <m/>
    <x v="17"/>
    <s v=""/>
    <x v="2"/>
    <s v=""/>
    <s v=""/>
    <s v=""/>
    <x v="0"/>
    <x v="3"/>
    <x v="9"/>
    <x v="0"/>
    <x v="4"/>
  </r>
  <r>
    <n v="136"/>
    <x v="137"/>
    <m/>
    <x v="199"/>
    <s v="REPLACE THE YARD RADIATION DETECTORS AT DLA"/>
    <n v="7527758"/>
    <s v="SUBCON PR"/>
    <s v="COST OF LABOR, MATERIALS AND EQUIPMENT "/>
    <n v="51355"/>
    <x v="142"/>
    <d v="2023-10-04T00:00:00"/>
    <m/>
    <s v=""/>
    <s v=""/>
    <s v=""/>
    <m/>
    <m/>
    <m/>
    <m/>
    <m/>
    <m/>
    <s v=""/>
    <s v=""/>
    <m/>
    <m/>
    <m/>
    <m/>
    <x v="17"/>
    <s v=""/>
    <x v="2"/>
    <s v=""/>
    <s v=""/>
    <s v=""/>
    <x v="0"/>
    <x v="3"/>
    <x v="9"/>
    <x v="0"/>
    <x v="4"/>
  </r>
  <r>
    <n v="137"/>
    <x v="138"/>
    <m/>
    <x v="200"/>
    <s v=" Military Working Dog "/>
    <s v=""/>
    <s v="SUBCON PR"/>
    <s v="COST OF LABOR, MATERIALS AND EQUIPMENT "/>
    <n v="52652"/>
    <x v="27"/>
    <d v="2023-11-08T00:00:00"/>
    <m/>
    <s v=""/>
    <s v=""/>
    <s v=""/>
    <m/>
    <m/>
    <m/>
    <m/>
    <m/>
    <m/>
    <s v=""/>
    <s v=""/>
    <m/>
    <m/>
    <m/>
    <m/>
    <x v="17"/>
    <s v=""/>
    <x v="2"/>
    <s v=""/>
    <s v=""/>
    <s v=""/>
    <x v="0"/>
    <x v="3"/>
    <x v="9"/>
    <x v="0"/>
    <x v="4"/>
  </r>
  <r>
    <n v="138"/>
    <x v="138"/>
    <m/>
    <x v="201"/>
    <s v="Solar Light Set"/>
    <n v="7584104"/>
    <s v="SUBCON PR"/>
    <s v="COST OF LABOR, MATERIALS AND EQUIPMENT "/>
    <n v="52634"/>
    <x v="27"/>
    <d v="2023-11-09T00:00:00"/>
    <m/>
    <s v=""/>
    <s v=""/>
    <s v=""/>
    <m/>
    <m/>
    <m/>
    <m/>
    <m/>
    <m/>
    <s v=""/>
    <s v=""/>
    <m/>
    <m/>
    <m/>
    <m/>
    <x v="17"/>
    <s v=""/>
    <x v="2"/>
    <s v=""/>
    <s v=""/>
    <s v=""/>
    <x v="0"/>
    <x v="3"/>
    <x v="9"/>
    <x v="0"/>
    <x v="4"/>
  </r>
  <r>
    <n v="139"/>
    <x v="138"/>
    <m/>
    <x v="202"/>
    <s v="RELOCATION OF POWER PANEL AND GENERATOR IN Z6"/>
    <s v=""/>
    <s v="SUBCON PR"/>
    <s v="COST OF LABOR, MATERIALS AND EQUIPMENT "/>
    <n v="52636"/>
    <x v="27"/>
    <d v="2023-11-09T00:00:00"/>
    <m/>
    <s v=""/>
    <s v=""/>
    <s v=""/>
    <m/>
    <m/>
    <m/>
    <m/>
    <m/>
    <m/>
    <s v=""/>
    <s v=""/>
    <m/>
    <m/>
    <m/>
    <m/>
    <x v="17"/>
    <s v=""/>
    <x v="2"/>
    <s v=""/>
    <s v=""/>
    <s v=""/>
    <x v="0"/>
    <x v="3"/>
    <x v="9"/>
    <x v="0"/>
    <x v="4"/>
  </r>
  <r>
    <n v="140"/>
    <x v="139"/>
    <m/>
    <x v="203"/>
    <s v="ECP-1 Access Road Repair"/>
    <n v="7584064"/>
    <s v="SUBCON PR"/>
    <s v="COST OF LABOR, MATERIALS AND EQUIPMENT "/>
    <n v="52258"/>
    <x v="143"/>
    <s v="26ODC23"/>
    <m/>
    <s v=""/>
    <s v=""/>
    <s v=""/>
    <m/>
    <m/>
    <m/>
    <m/>
    <m/>
    <m/>
    <s v=""/>
    <s v=""/>
    <m/>
    <m/>
    <m/>
    <m/>
    <x v="17"/>
    <s v=""/>
    <x v="2"/>
    <s v=""/>
    <s v=""/>
    <s v=""/>
    <x v="0"/>
    <x v="3"/>
    <x v="9"/>
    <x v="0"/>
    <x v="4"/>
  </r>
  <r>
    <n v="141"/>
    <x v="140"/>
    <m/>
    <x v="204"/>
    <s v="HVAC Lifecycle Replacement "/>
    <n v="3898188"/>
    <s v="SUBCON PR"/>
    <s v="COST OF LABOR, MATERIALS AND EQUIPMENT "/>
    <n v="52403"/>
    <x v="144"/>
    <d v="2023-11-01T00:00:00"/>
    <m/>
    <s v=""/>
    <s v=""/>
    <s v=""/>
    <m/>
    <m/>
    <m/>
    <m/>
    <m/>
    <m/>
    <s v=""/>
    <s v=""/>
    <m/>
    <m/>
    <m/>
    <m/>
    <x v="17"/>
    <s v=""/>
    <x v="2"/>
    <s v=""/>
    <s v=""/>
    <s v=""/>
    <x v="0"/>
    <x v="3"/>
    <x v="9"/>
    <x v="0"/>
    <x v="4"/>
  </r>
  <r>
    <n v="143"/>
    <x v="141"/>
    <m/>
    <x v="205"/>
    <s v="Replacement of the Solid State Frequency Converte"/>
    <n v="2024951"/>
    <s v="SUBCON PR"/>
    <s v="COST OF LABOR, MATERIALS AND EQUIPMENT "/>
    <n v="51888"/>
    <x v="145"/>
    <d v="2023-10-19T00:00:00"/>
    <m/>
    <s v=""/>
    <s v=""/>
    <s v=""/>
    <m/>
    <m/>
    <m/>
    <m/>
    <m/>
    <m/>
    <s v=""/>
    <s v=""/>
    <m/>
    <m/>
    <m/>
    <m/>
    <x v="17"/>
    <s v=""/>
    <x v="2"/>
    <s v=""/>
    <s v=""/>
    <s v=""/>
    <x v="0"/>
    <x v="3"/>
    <x v="9"/>
    <x v="0"/>
    <x v="4"/>
  </r>
  <r>
    <n v="144"/>
    <x v="142"/>
    <m/>
    <x v="206"/>
    <s v="RP6000 MARCENT New Trenching and Culverts"/>
    <s v=""/>
    <s v="SUBCON PR"/>
    <s v="COST OF LABOR, MATERIALS AND EQUIPMENT "/>
    <n v="52705"/>
    <x v="146"/>
    <d v="2023-11-11T00:00:00"/>
    <m/>
    <s v=""/>
    <s v=""/>
    <s v=""/>
    <m/>
    <m/>
    <m/>
    <m/>
    <m/>
    <m/>
    <s v=""/>
    <s v=""/>
    <m/>
    <m/>
    <m/>
    <m/>
    <x v="17"/>
    <s v=""/>
    <x v="2"/>
    <s v=""/>
    <s v=""/>
    <s v="Resend to Contracts 6 Nov 23"/>
    <x v="0"/>
    <x v="3"/>
    <x v="9"/>
    <x v="0"/>
    <x v="4"/>
  </r>
  <r>
    <n v="145"/>
    <x v="143"/>
    <m/>
    <x v="138"/>
    <s v="Office Buildout1131"/>
    <n v="2504223"/>
    <s v="SUBCON PR"/>
    <s v="COST OF LABOR, MATERIALS AND EQUIPMENT "/>
    <n v="52245"/>
    <x v="147"/>
    <d v="2043-01-14T00:00:00"/>
    <m/>
    <s v=""/>
    <s v=""/>
    <s v=""/>
    <m/>
    <m/>
    <m/>
    <m/>
    <m/>
    <m/>
    <s v=""/>
    <s v=""/>
    <m/>
    <m/>
    <m/>
    <m/>
    <x v="17"/>
    <s v=""/>
    <x v="2"/>
    <s v=""/>
    <s v=""/>
    <s v=""/>
    <x v="0"/>
    <x v="3"/>
    <x v="10"/>
    <x v="0"/>
    <x v="4"/>
  </r>
  <r>
    <n v="146"/>
    <x v="144"/>
    <m/>
    <x v="207"/>
    <s v="DFAC Locker Rebuild"/>
    <n v="4515922"/>
    <s v="SUBCON PR"/>
    <s v="COST OF LABOR, MATERIALS AND EQUIPMENT "/>
    <n v="51361"/>
    <x v="148"/>
    <d v="2023-10-04T00:00:00"/>
    <m/>
    <s v=""/>
    <s v=""/>
    <s v=""/>
    <m/>
    <m/>
    <m/>
    <m/>
    <m/>
    <m/>
    <s v=""/>
    <s v=""/>
    <m/>
    <m/>
    <m/>
    <m/>
    <x v="17"/>
    <s v=""/>
    <x v="2"/>
    <s v=""/>
    <s v=""/>
    <s v=""/>
    <x v="0"/>
    <x v="3"/>
    <x v="10"/>
    <x v="0"/>
    <x v="4"/>
  </r>
  <r>
    <n v="147"/>
    <x v="144"/>
    <m/>
    <x v="208"/>
    <s v="HVAC and Facility Light Fixture Repair,"/>
    <n v="2324497"/>
    <s v="SUBCON PR"/>
    <s v="COST OF LABOR, MATERIALS AND EQUIPMENT "/>
    <n v="51359"/>
    <x v="148"/>
    <d v="2023-10-04T00:00:00"/>
    <m/>
    <s v=""/>
    <s v=""/>
    <s v=""/>
    <m/>
    <m/>
    <m/>
    <m/>
    <m/>
    <m/>
    <s v=""/>
    <s v=""/>
    <m/>
    <m/>
    <m/>
    <m/>
    <x v="17"/>
    <s v=""/>
    <x v="2"/>
    <s v=""/>
    <s v=""/>
    <s v=""/>
    <x v="0"/>
    <x v="3"/>
    <x v="10"/>
    <x v="0"/>
    <x v="4"/>
  </r>
  <r>
    <n v="152"/>
    <x v="145"/>
    <m/>
    <x v="209"/>
    <s v=" Irrigation and Landscaping Zone 1 &amp; 4"/>
    <s v=""/>
    <s v="SUBCON PR"/>
    <s v="COST OF LABOR, MATERIALS AND EQUIPMENT "/>
    <n v="52388"/>
    <x v="149"/>
    <d v="2023-10-31T00:00:00"/>
    <m/>
    <s v=""/>
    <s v=""/>
    <s v=""/>
    <m/>
    <m/>
    <m/>
    <m/>
    <m/>
    <m/>
    <s v=""/>
    <s v=""/>
    <m/>
    <m/>
    <m/>
    <m/>
    <x v="17"/>
    <s v=""/>
    <x v="2"/>
    <s v=""/>
    <s v=""/>
    <s v=""/>
    <x v="0"/>
    <x v="3"/>
    <x v="10"/>
    <x v="0"/>
    <x v="4"/>
  </r>
  <r>
    <n v="154"/>
    <x v="146"/>
    <m/>
    <x v="210"/>
    <s v="Remove existing asphalt road to subbase to be repaired."/>
    <n v="3790651"/>
    <s v="SUBCON PR"/>
    <s v="COST OF LABOR, MATERIALS AND EQUIPMENT "/>
    <n v="51868"/>
    <x v="150"/>
    <d v="2023-10-18T00:00:00"/>
    <m/>
    <s v=""/>
    <s v=""/>
    <s v=""/>
    <m/>
    <m/>
    <m/>
    <m/>
    <m/>
    <m/>
    <s v=""/>
    <s v=""/>
    <m/>
    <m/>
    <m/>
    <m/>
    <x v="17"/>
    <s v=""/>
    <x v="2"/>
    <s v=""/>
    <s v=""/>
    <s v=""/>
    <x v="0"/>
    <x v="3"/>
    <x v="10"/>
    <x v="0"/>
    <x v="4"/>
  </r>
  <r>
    <n v="157"/>
    <x v="147"/>
    <m/>
    <x v="211"/>
    <s v="Walker Road Culvert Z2"/>
    <n v="7874945"/>
    <s v="SUBCON PR"/>
    <s v="COST OF LABOR, MATERIALS AND EQUIPMENT "/>
    <n v="52495"/>
    <x v="151"/>
    <d v="2023-11-04T00:00:00"/>
    <m/>
    <s v=""/>
    <s v=""/>
    <s v=""/>
    <m/>
    <m/>
    <m/>
    <m/>
    <m/>
    <m/>
    <s v=""/>
    <s v=""/>
    <m/>
    <m/>
    <m/>
    <m/>
    <x v="17"/>
    <s v=""/>
    <x v="2"/>
    <s v=""/>
    <s v=""/>
    <s v=""/>
    <x v="0"/>
    <x v="3"/>
    <x v="10"/>
    <x v="0"/>
    <x v="4"/>
  </r>
  <r>
    <n v="159"/>
    <x v="148"/>
    <m/>
    <x v="212"/>
    <s v="TFCF Training Trailer Electrical Upgrades Z4"/>
    <n v="7995997"/>
    <s v="SUBCON PR"/>
    <s v="COST OF LABOR, MATERIALS AND EQUIPMENT "/>
    <n v="52416"/>
    <x v="152"/>
    <d v="2023-11-01T00:00:00"/>
    <m/>
    <s v=""/>
    <s v=""/>
    <s v=""/>
    <m/>
    <m/>
    <m/>
    <m/>
    <m/>
    <m/>
    <s v=""/>
    <s v=""/>
    <m/>
    <m/>
    <m/>
    <m/>
    <x v="17"/>
    <s v=""/>
    <x v="2"/>
    <s v=""/>
    <s v=""/>
    <s v=""/>
    <x v="0"/>
    <x v="3"/>
    <x v="10"/>
    <x v="0"/>
    <x v="4"/>
  </r>
  <r>
    <n v="161"/>
    <x v="148"/>
    <m/>
    <x v="213"/>
    <s v="TT1004 Chapel Refurbishment Z6"/>
    <n v="7986313"/>
    <s v="SUBCON PR"/>
    <s v="COST OF LABOR, MATERIALS AND EQUIPMENT "/>
    <n v="52413"/>
    <x v="152"/>
    <d v="2023-11-01T00:00:00"/>
    <m/>
    <s v=""/>
    <s v=""/>
    <s v=""/>
    <m/>
    <m/>
    <m/>
    <m/>
    <m/>
    <m/>
    <s v=""/>
    <s v=""/>
    <m/>
    <m/>
    <m/>
    <m/>
    <x v="17"/>
    <s v=""/>
    <x v="2"/>
    <s v=""/>
    <s v=""/>
    <s v=""/>
    <x v="0"/>
    <x v="3"/>
    <x v="10"/>
    <x v="0"/>
    <x v="4"/>
  </r>
  <r>
    <n v="162"/>
    <x v="148"/>
    <m/>
    <x v="214"/>
    <s v="T6526 NEW DOOR AND CIPHER LOCKS Z6"/>
    <n v="7975040"/>
    <s v="SUBCON PR"/>
    <s v="COST OF LABOR, MATERIALS AND EQUIPMENT "/>
    <n v="52414"/>
    <x v="152"/>
    <d v="2023-11-01T00:00:00"/>
    <m/>
    <s v=""/>
    <s v=""/>
    <s v=""/>
    <m/>
    <m/>
    <m/>
    <m/>
    <m/>
    <m/>
    <s v=""/>
    <s v=""/>
    <m/>
    <m/>
    <m/>
    <m/>
    <x v="17"/>
    <s v=""/>
    <x v="2"/>
    <s v=""/>
    <s v=""/>
    <s v=""/>
    <x v="0"/>
    <x v="3"/>
    <x v="10"/>
    <x v="0"/>
    <x v="4"/>
  </r>
  <r>
    <n v="163"/>
    <x v="148"/>
    <m/>
    <x v="215"/>
    <s v="PAHP Flight Line Fence"/>
    <n v="7973212"/>
    <s v="SUBCON PR"/>
    <s v="COST OF LABOR, MATERIALS AND EQUIPMENT "/>
    <n v="52496"/>
    <x v="152"/>
    <d v="2023-11-04T00:00:00"/>
    <m/>
    <s v=""/>
    <s v=""/>
    <s v=""/>
    <m/>
    <m/>
    <m/>
    <m/>
    <m/>
    <m/>
    <s v=""/>
    <s v=""/>
    <m/>
    <m/>
    <m/>
    <m/>
    <x v="17"/>
    <s v=""/>
    <x v="2"/>
    <s v=""/>
    <s v=""/>
    <s v=""/>
    <x v="0"/>
    <x v="3"/>
    <x v="10"/>
    <x v="0"/>
    <x v="4"/>
  </r>
  <r>
    <n v="164"/>
    <x v="149"/>
    <m/>
    <x v="216"/>
    <s v="Renovate room 115 of Building 300 Zone 1,"/>
    <n v="3444456"/>
    <s v="SUBCON PR"/>
    <s v="COST OF LABOR, MATERIALS AND EQUIPMENT "/>
    <n v="52334"/>
    <x v="153"/>
    <d v="2023-10-30T00:00:00"/>
    <m/>
    <s v=""/>
    <s v=""/>
    <s v=""/>
    <m/>
    <m/>
    <m/>
    <m/>
    <m/>
    <m/>
    <s v=""/>
    <s v=""/>
    <m/>
    <m/>
    <m/>
    <m/>
    <x v="17"/>
    <s v=""/>
    <x v="2"/>
    <s v=""/>
    <s v=""/>
    <s v=""/>
    <x v="0"/>
    <x v="3"/>
    <x v="10"/>
    <x v="0"/>
    <x v="4"/>
  </r>
  <r>
    <n v="165"/>
    <x v="149"/>
    <m/>
    <x v="217"/>
    <s v="TT755 Grid Connection,"/>
    <n v="8024236"/>
    <s v="SUBCON PR"/>
    <s v="COST OF LABOR, MATERIALS AND EQUIPMENT "/>
    <n v="52134"/>
    <x v="153"/>
    <d v="2023-10-24T00:00:00"/>
    <m/>
    <s v=""/>
    <s v=""/>
    <s v=""/>
    <m/>
    <m/>
    <m/>
    <m/>
    <m/>
    <m/>
    <s v=""/>
    <s v=""/>
    <m/>
    <m/>
    <m/>
    <m/>
    <x v="17"/>
    <s v=""/>
    <x v="2"/>
    <s v=""/>
    <s v=""/>
    <s v=""/>
    <x v="0"/>
    <x v="3"/>
    <x v="10"/>
    <x v="0"/>
    <x v="4"/>
  </r>
  <r>
    <n v="167"/>
    <x v="150"/>
    <m/>
    <x v="218"/>
    <s v="T1000 Structural Assessment Z2"/>
    <n v="8019766"/>
    <s v="SUBCON PR"/>
    <s v="COST OF LABOR, MATERIALS AND EQUIPMENT "/>
    <n v="52378"/>
    <x v="154"/>
    <d v="2023-10-31T00:00:00"/>
    <m/>
    <s v=""/>
    <s v=""/>
    <s v=""/>
    <m/>
    <m/>
    <m/>
    <m/>
    <m/>
    <m/>
    <s v=""/>
    <s v=""/>
    <m/>
    <m/>
    <m/>
    <m/>
    <x v="17"/>
    <s v=""/>
    <x v="2"/>
    <s v=""/>
    <s v=""/>
    <s v=""/>
    <x v="0"/>
    <x v="3"/>
    <x v="10"/>
    <x v="0"/>
    <x v="4"/>
  </r>
  <r>
    <n v="169"/>
    <x v="75"/>
    <m/>
    <x v="219"/>
    <s v="B505 HVAC Replacement"/>
    <n v="7813302"/>
    <s v="SUBCON PR"/>
    <s v="COST OF LABOR, MATERIALS AND EQUIPMENT "/>
    <n v="52316"/>
    <x v="78"/>
    <d v="2023-10-28T00:00:00"/>
    <m/>
    <s v=""/>
    <s v=""/>
    <s v=""/>
    <m/>
    <m/>
    <m/>
    <m/>
    <m/>
    <m/>
    <s v=""/>
    <s v=""/>
    <m/>
    <m/>
    <m/>
    <m/>
    <x v="17"/>
    <s v=""/>
    <x v="2"/>
    <s v=""/>
    <s v=""/>
    <s v=""/>
    <x v="0"/>
    <x v="3"/>
    <x v="10"/>
    <x v="0"/>
    <x v="4"/>
  </r>
  <r>
    <n v="170"/>
    <x v="75"/>
    <m/>
    <x v="220"/>
    <s v="B506 HVAC Replacement"/>
    <n v="7814"/>
    <s v="SUBCON PR"/>
    <s v="COST OF LABOR, MATERIALS AND EQUIPMENT "/>
    <n v="52317"/>
    <x v="78"/>
    <d v="2023-10-28T00:00:00"/>
    <m/>
    <s v=""/>
    <s v=""/>
    <s v=""/>
    <m/>
    <m/>
    <m/>
    <m/>
    <m/>
    <m/>
    <s v=""/>
    <s v=""/>
    <m/>
    <m/>
    <m/>
    <m/>
    <x v="17"/>
    <s v=""/>
    <x v="2"/>
    <s v=""/>
    <s v=""/>
    <s v=""/>
    <x v="0"/>
    <x v="3"/>
    <x v="10"/>
    <x v="0"/>
    <x v="4"/>
  </r>
  <r>
    <n v="171"/>
    <x v="75"/>
    <m/>
    <x v="221"/>
    <s v="B507 HVAC Replacement"/>
    <n v="7815289"/>
    <s v="SUBCON PR"/>
    <s v="COST OF LABOR, MATERIALS AND EQUIPMENT "/>
    <n v="52129"/>
    <x v="78"/>
    <d v="2023-10-24T00:00:00"/>
    <m/>
    <s v=""/>
    <s v=""/>
    <s v=""/>
    <m/>
    <m/>
    <m/>
    <m/>
    <m/>
    <m/>
    <s v=""/>
    <s v=""/>
    <m/>
    <m/>
    <m/>
    <m/>
    <x v="17"/>
    <s v=""/>
    <x v="2"/>
    <s v=""/>
    <s v=""/>
    <s v=""/>
    <x v="0"/>
    <x v="3"/>
    <x v="10"/>
    <x v="0"/>
    <x v="4"/>
  </r>
  <r>
    <n v="172"/>
    <x v="151"/>
    <m/>
    <x v="222"/>
    <s v="Zone 1 Curb Construction Phase 2"/>
    <n v="7815713"/>
    <s v="SUBCON PR"/>
    <s v="COST OF LABOR, MATERIALS AND EQUIPMENT "/>
    <n v="52160"/>
    <x v="155"/>
    <d v="2023-10-24T00:00:00"/>
    <m/>
    <s v=""/>
    <s v=""/>
    <s v=""/>
    <m/>
    <m/>
    <m/>
    <m/>
    <m/>
    <m/>
    <s v=""/>
    <s v=""/>
    <m/>
    <m/>
    <m/>
    <m/>
    <x v="17"/>
    <s v=""/>
    <x v="2"/>
    <s v=""/>
    <s v=""/>
    <s v=""/>
    <x v="0"/>
    <x v="3"/>
    <x v="10"/>
    <x v="0"/>
    <x v="4"/>
  </r>
  <r>
    <n v="173"/>
    <x v="151"/>
    <m/>
    <x v="223"/>
    <s v="Lot 39 Perimeter Fence"/>
    <n v="7815937"/>
    <s v="SUBCON PR"/>
    <s v="COST OF LABOR, MATERIALS AND EQUIPMENT "/>
    <n v="52310"/>
    <x v="155"/>
    <d v="2023-10-28T00:00:00"/>
    <m/>
    <s v=""/>
    <s v=""/>
    <s v=""/>
    <m/>
    <m/>
    <m/>
    <m/>
    <m/>
    <m/>
    <s v=""/>
    <s v=""/>
    <m/>
    <m/>
    <m/>
    <m/>
    <x v="17"/>
    <s v=""/>
    <x v="2"/>
    <s v=""/>
    <s v=""/>
    <s v=""/>
    <x v="0"/>
    <x v="3"/>
    <x v="10"/>
    <x v="0"/>
    <x v="4"/>
  </r>
  <r>
    <n v="174"/>
    <x v="151"/>
    <m/>
    <x v="224"/>
    <s v="Zone 1 Sidewalk Construction"/>
    <n v="7817685"/>
    <s v="SUBCON PR"/>
    <s v="COST OF LABOR, MATERIALS AND EQUIPMENT "/>
    <n v="52309"/>
    <x v="155"/>
    <d v="2023-10-28T00:00:00"/>
    <m/>
    <s v=""/>
    <s v=""/>
    <s v=""/>
    <m/>
    <m/>
    <m/>
    <m/>
    <m/>
    <m/>
    <s v=""/>
    <s v=""/>
    <m/>
    <m/>
    <m/>
    <m/>
    <x v="17"/>
    <s v=""/>
    <x v="2"/>
    <s v=""/>
    <s v=""/>
    <s v=""/>
    <x v="0"/>
    <x v="3"/>
    <x v="10"/>
    <x v="0"/>
    <x v="4"/>
  </r>
  <r>
    <n v="175"/>
    <x v="152"/>
    <m/>
    <x v="225"/>
    <s v="Trailer LDN3 Floor Repairs Z6"/>
    <n v="3527965"/>
    <s v="SUBCON PR"/>
    <s v="COST OF LABOR, MATERIALS AND EQUIPMENT "/>
    <n v="52358"/>
    <x v="156"/>
    <d v="2023-10-30T00:00:00"/>
    <m/>
    <s v=""/>
    <s v=""/>
    <s v=""/>
    <m/>
    <m/>
    <m/>
    <m/>
    <m/>
    <m/>
    <s v=""/>
    <s v=""/>
    <m/>
    <m/>
    <m/>
    <m/>
    <x v="17"/>
    <s v=""/>
    <x v="2"/>
    <s v=""/>
    <s v=""/>
    <s v=""/>
    <x v="0"/>
    <x v="3"/>
    <x v="10"/>
    <x v="0"/>
    <x v="4"/>
  </r>
  <r>
    <n v="176"/>
    <x v="152"/>
    <m/>
    <x v="226"/>
    <s v="ZONE 6 SOFTBALL SCORE BOARD "/>
    <n v="8084482"/>
    <s v="SUBCON PR"/>
    <s v="COST OF LABOR, MATERIALS AND EQUIPMENT "/>
    <n v="52329"/>
    <x v="156"/>
    <d v="2023-10-28T00:00:00"/>
    <m/>
    <s v=""/>
    <s v=""/>
    <s v=""/>
    <m/>
    <m/>
    <m/>
    <m/>
    <m/>
    <m/>
    <s v=""/>
    <s v=""/>
    <m/>
    <m/>
    <m/>
    <m/>
    <x v="17"/>
    <s v=""/>
    <x v="2"/>
    <s v=""/>
    <s v=""/>
    <s v=""/>
    <x v="0"/>
    <x v="3"/>
    <x v="10"/>
    <x v="0"/>
    <x v="4"/>
  </r>
  <r>
    <n v="177"/>
    <x v="152"/>
    <m/>
    <x v="227"/>
    <s v="MOTOR POOL 17 COMPOUND POWER_x000a_CONSOLIDATION"/>
    <n v="8013745"/>
    <s v="SUBCON PR"/>
    <s v="COST OF LABOR, MATERIALS AND EQUIPMENT "/>
    <n v="52661"/>
    <x v="156"/>
    <d v="2023-11-09T00:00:00"/>
    <m/>
    <s v=""/>
    <s v=""/>
    <s v=""/>
    <m/>
    <m/>
    <m/>
    <m/>
    <m/>
    <m/>
    <s v=""/>
    <s v=""/>
    <m/>
    <m/>
    <m/>
    <m/>
    <x v="17"/>
    <s v=""/>
    <x v="2"/>
    <s v=""/>
    <s v=""/>
    <s v=""/>
    <x v="0"/>
    <x v="3"/>
    <x v="10"/>
    <x v="0"/>
    <x v="4"/>
  </r>
  <r>
    <n v="178"/>
    <x v="152"/>
    <m/>
    <x v="228"/>
    <s v="ADA Generator Power Consolidation Z5"/>
    <n v="8017222"/>
    <s v="SUBCON PR"/>
    <s v="COST OF LABOR, MATERIALS AND EQUIPMENT "/>
    <n v="52410"/>
    <x v="156"/>
    <d v="2023-11-01T00:00:00"/>
    <m/>
    <s v=""/>
    <s v=""/>
    <s v=""/>
    <m/>
    <m/>
    <m/>
    <m/>
    <m/>
    <m/>
    <s v=""/>
    <s v=""/>
    <m/>
    <m/>
    <m/>
    <m/>
    <x v="17"/>
    <s v=""/>
    <x v="2"/>
    <s v=""/>
    <s v=""/>
    <s v=""/>
    <x v="0"/>
    <x v="3"/>
    <x v="10"/>
    <x v="0"/>
    <x v="4"/>
  </r>
  <r>
    <n v="179"/>
    <x v="152"/>
    <m/>
    <x v="229"/>
    <s v="PAT Entrance Gate and Fence Install Z5"/>
    <n v="8094857"/>
    <s v="SUBCON PR"/>
    <s v="COST OF LABOR, MATERIALS AND EQUIPMENT "/>
    <n v="52714"/>
    <x v="156"/>
    <d v="2023-11-13T00:00:00"/>
    <m/>
    <s v=""/>
    <s v=""/>
    <s v=""/>
    <m/>
    <m/>
    <m/>
    <m/>
    <m/>
    <m/>
    <s v=""/>
    <s v=""/>
    <m/>
    <m/>
    <m/>
    <m/>
    <x v="17"/>
    <s v=""/>
    <x v="2"/>
    <s v=""/>
    <s v=""/>
    <s v=""/>
    <x v="0"/>
    <x v="3"/>
    <x v="10"/>
    <x v="0"/>
    <x v="4"/>
  </r>
  <r>
    <n v="180"/>
    <x v="152"/>
    <m/>
    <x v="230"/>
    <s v="B148 Chapel Acoustic Z1"/>
    <n v="5233949"/>
    <s v="SUBCON PR"/>
    <s v="COST OF LABOR, MATERIALS AND EQUIPMENT "/>
    <n v="52321"/>
    <x v="156"/>
    <d v="2023-10-28T00:00:00"/>
    <m/>
    <s v=""/>
    <s v=""/>
    <s v=""/>
    <m/>
    <m/>
    <m/>
    <m/>
    <m/>
    <m/>
    <s v=""/>
    <s v=""/>
    <m/>
    <m/>
    <m/>
    <m/>
    <x v="17"/>
    <s v=""/>
    <x v="2"/>
    <s v=""/>
    <s v=""/>
    <s v=""/>
    <x v="0"/>
    <x v="3"/>
    <x v="10"/>
    <x v="0"/>
    <x v="4"/>
  </r>
  <r>
    <n v="182"/>
    <x v="153"/>
    <m/>
    <x v="231"/>
    <s v="Storm Water Drainage "/>
    <n v="8110777"/>
    <s v="SUBCON PR"/>
    <s v="COST OF LABOR, MATERIALS AND EQUIPMENT "/>
    <n v="52319"/>
    <x v="157"/>
    <d v="2023-10-28T00:00:00"/>
    <m/>
    <s v=""/>
    <s v=""/>
    <s v=""/>
    <m/>
    <m/>
    <m/>
    <m/>
    <m/>
    <m/>
    <s v=""/>
    <s v=""/>
    <m/>
    <m/>
    <m/>
    <m/>
    <x v="17"/>
    <s v=""/>
    <x v="2"/>
    <s v=""/>
    <s v=""/>
    <s v=""/>
    <x v="0"/>
    <x v="3"/>
    <x v="10"/>
    <x v="0"/>
    <x v="4"/>
  </r>
  <r>
    <n v="183"/>
    <x v="154"/>
    <m/>
    <x v="232"/>
    <s v="CARE AND PRESERVATION STORM CHANNEL "/>
    <n v="8095088"/>
    <s v="SUBCON PR"/>
    <s v="COST OF LABOR, MATERIALS AND EQUIPMENT "/>
    <n v="52665"/>
    <x v="158"/>
    <d v="2023-11-09T00:00:00"/>
    <m/>
    <s v=""/>
    <s v=""/>
    <s v=""/>
    <m/>
    <m/>
    <m/>
    <m/>
    <m/>
    <m/>
    <s v=""/>
    <s v=""/>
    <m/>
    <m/>
    <m/>
    <m/>
    <x v="17"/>
    <s v=""/>
    <x v="2"/>
    <s v=""/>
    <s v=""/>
    <s v=""/>
    <x v="0"/>
    <x v="3"/>
    <x v="10"/>
    <x v="0"/>
    <x v="4"/>
  </r>
  <r>
    <n v="185"/>
    <x v="76"/>
    <m/>
    <x v="233"/>
    <s v="B224 Fire Protection Assessment Z1"/>
    <n v="8111216"/>
    <s v="SUBCON PR"/>
    <s v="COST OF LABOR, MATERIALS AND EQUIPMENT "/>
    <n v="52579"/>
    <x v="79"/>
    <d v="2023-11-07T00:00:00"/>
    <m/>
    <s v=""/>
    <s v=""/>
    <s v=""/>
    <m/>
    <m/>
    <m/>
    <m/>
    <m/>
    <m/>
    <s v=""/>
    <s v=""/>
    <m/>
    <m/>
    <m/>
    <m/>
    <x v="17"/>
    <s v=""/>
    <x v="2"/>
    <s v=""/>
    <s v=""/>
    <s v=""/>
    <x v="0"/>
    <x v="3"/>
    <x v="4"/>
    <x v="0"/>
    <x v="4"/>
  </r>
  <r>
    <n v="188"/>
    <x v="155"/>
    <m/>
    <x v="234"/>
    <s v="Bldg 3029 PKCA Replacement"/>
    <n v="5337653"/>
    <s v="SUBCON PR"/>
    <s v="COST OF LABOR, MATERIALS AND EQUIPMENT "/>
    <n v="52656"/>
    <x v="159"/>
    <s v=""/>
    <m/>
    <s v=""/>
    <s v=""/>
    <s v=""/>
    <m/>
    <m/>
    <m/>
    <m/>
    <m/>
    <m/>
    <s v=""/>
    <s v=""/>
    <m/>
    <m/>
    <m/>
    <m/>
    <x v="17"/>
    <s v=""/>
    <x v="2"/>
    <s v=""/>
    <s v=""/>
    <s v=""/>
    <x v="0"/>
    <x v="3"/>
    <x v="4"/>
    <x v="0"/>
    <x v="4"/>
  </r>
  <r>
    <n v="189"/>
    <x v="156"/>
    <m/>
    <x v="235"/>
    <s v="B134 POST OFFICE PAINTING Z1 "/>
    <n v="3527959"/>
    <s v="SUBCON PR"/>
    <s v="COST OF LABOR, MATERIALS AND EQUIPMENT "/>
    <n v="53321"/>
    <x v="160"/>
    <d v="2023-12-01T00:00:00"/>
    <m/>
    <s v=""/>
    <s v=""/>
    <s v=""/>
    <m/>
    <m/>
    <m/>
    <m/>
    <m/>
    <m/>
    <s v=""/>
    <s v=""/>
    <m/>
    <m/>
    <m/>
    <m/>
    <x v="17"/>
    <s v=""/>
    <x v="2"/>
    <s v=""/>
    <s v=""/>
    <s v=""/>
    <x v="0"/>
    <x v="3"/>
    <x v="4"/>
    <x v="0"/>
    <x v="4"/>
  </r>
  <r>
    <n v="190"/>
    <x v="156"/>
    <m/>
    <x v="236"/>
    <s v="Replace the flooring for Building T438"/>
    <n v="3804265"/>
    <s v="SUBCON PR"/>
    <s v="COST OF LABOR, MATERIALS AND EQUIPMENT "/>
    <n v="52752"/>
    <x v="160"/>
    <d v="2023-11-15T00:00:00"/>
    <m/>
    <s v=""/>
    <s v=""/>
    <s v=""/>
    <m/>
    <m/>
    <m/>
    <m/>
    <m/>
    <m/>
    <s v=""/>
    <s v=""/>
    <m/>
    <m/>
    <m/>
    <m/>
    <x v="17"/>
    <s v=""/>
    <x v="2"/>
    <s v=""/>
    <s v=""/>
    <s v=""/>
    <x v="0"/>
    <x v="3"/>
    <x v="4"/>
    <x v="0"/>
    <x v="4"/>
  </r>
  <r>
    <n v="191"/>
    <x v="157"/>
    <m/>
    <x v="237"/>
    <s v="MOVE T2003 AND POWER TIE-IN "/>
    <n v="7267384"/>
    <s v="SUBCON PR"/>
    <s v="COST OF LABOR, MATERIALS AND EQUIPMENT "/>
    <n v="52751"/>
    <x v="161"/>
    <d v="2023-11-15T00:00:00"/>
    <m/>
    <s v=""/>
    <s v=""/>
    <s v=""/>
    <m/>
    <m/>
    <m/>
    <m/>
    <m/>
    <m/>
    <s v=""/>
    <s v=""/>
    <m/>
    <m/>
    <m/>
    <m/>
    <x v="17"/>
    <s v=""/>
    <x v="2"/>
    <s v=""/>
    <s v=""/>
    <s v=""/>
    <x v="0"/>
    <x v="3"/>
    <x v="4"/>
    <x v="0"/>
    <x v="4"/>
  </r>
  <r>
    <n v="194"/>
    <x v="158"/>
    <m/>
    <x v="231"/>
    <s v="Zone 1 T115 Storm Water Drainage,"/>
    <n v="8110777"/>
    <s v="SUBCON PR"/>
    <s v="COST OF LABOR, MATERIALS AND EQUIPMENT "/>
    <n v="52319"/>
    <x v="162"/>
    <d v="2023-10-28T00:00:00"/>
    <m/>
    <s v=""/>
    <s v=""/>
    <s v=""/>
    <m/>
    <m/>
    <m/>
    <m/>
    <m/>
    <m/>
    <s v=""/>
    <s v=""/>
    <m/>
    <m/>
    <m/>
    <m/>
    <x v="17"/>
    <s v=""/>
    <x v="0"/>
    <s v=""/>
    <s v=""/>
    <m/>
    <x v="0"/>
    <x v="3"/>
    <x v="4"/>
    <x v="0"/>
    <x v="4"/>
  </r>
  <r>
    <n v="195"/>
    <x v="159"/>
    <m/>
    <x v="238"/>
    <s v="Z4 TT752D PKAC4481 Life Cycle Replacement "/>
    <n v="6602085"/>
    <s v="SUBCON PR"/>
    <s v="COST OF LABOR, MATERIALS AND EQUIPMENT "/>
    <n v="54372"/>
    <x v="163"/>
    <d v="2023-12-28T00:00:00"/>
    <m/>
    <n v="1"/>
    <s v="LT"/>
    <n v="1"/>
    <n v="25000"/>
    <n v="25000"/>
    <m/>
    <m/>
    <m/>
    <m/>
    <s v=""/>
    <s v=""/>
    <m/>
    <m/>
    <m/>
    <m/>
    <x v="17"/>
    <s v=""/>
    <x v="0"/>
    <s v=""/>
    <s v=""/>
    <m/>
    <x v="0"/>
    <x v="3"/>
    <x v="4"/>
    <x v="0"/>
    <x v="4"/>
  </r>
  <r>
    <n v="196"/>
    <x v="159"/>
    <m/>
    <x v="239"/>
    <s v="Replace Feeder Cable,"/>
    <n v="3878015"/>
    <s v="SUBCON PR"/>
    <s v="COST OF LABOR, MATERIALS AND EQUIPMENT "/>
    <n v="54016"/>
    <x v="163"/>
    <d v="2023-12-17T00:00:00"/>
    <m/>
    <n v="1"/>
    <s v="LT"/>
    <n v="1"/>
    <n v="46770"/>
    <n v="46770"/>
    <m/>
    <m/>
    <m/>
    <m/>
    <s v=""/>
    <s v=""/>
    <m/>
    <m/>
    <m/>
    <m/>
    <x v="17"/>
    <s v=""/>
    <x v="0"/>
    <s v=""/>
    <s v=""/>
    <m/>
    <x v="0"/>
    <x v="3"/>
    <x v="4"/>
    <x v="0"/>
    <x v="4"/>
  </r>
  <r>
    <n v="197"/>
    <x v="159"/>
    <m/>
    <x v="240"/>
    <s v="B450 Vent and Duct cleaning"/>
    <n v="1850088"/>
    <s v="SUBCON PR"/>
    <s v="COST OF LABOR, MATERIALS AND EQUIPMENT "/>
    <n v="54287"/>
    <x v="163"/>
    <d v="2023-12-25T00:00:00"/>
    <m/>
    <n v="1"/>
    <s v="LT"/>
    <n v="1"/>
    <n v="11870"/>
    <n v="11870"/>
    <m/>
    <m/>
    <m/>
    <m/>
    <s v=""/>
    <s v=""/>
    <m/>
    <m/>
    <m/>
    <m/>
    <x v="17"/>
    <s v=""/>
    <x v="0"/>
    <s v=""/>
    <s v=""/>
    <m/>
    <x v="0"/>
    <x v="3"/>
    <x v="4"/>
    <x v="0"/>
    <x v="4"/>
  </r>
  <r>
    <n v="198"/>
    <x v="20"/>
    <m/>
    <x v="241"/>
    <s v="RP2002 Modifications Z2"/>
    <n v="8389198"/>
    <s v="SUBCON PR"/>
    <s v="COST OF LABOR, MATERIALS AND EQUIPMENT "/>
    <n v="53316"/>
    <x v="164"/>
    <d v="2023-12-01T00:00:00"/>
    <m/>
    <s v=""/>
    <s v=""/>
    <s v=""/>
    <m/>
    <m/>
    <m/>
    <m/>
    <m/>
    <m/>
    <s v=""/>
    <s v=""/>
    <m/>
    <m/>
    <m/>
    <m/>
    <x v="17"/>
    <s v=""/>
    <x v="0"/>
    <s v=""/>
    <s v=""/>
    <s v=""/>
    <x v="0"/>
    <x v="3"/>
    <x v="4"/>
    <x v="0"/>
    <x v="4"/>
  </r>
  <r>
    <n v="202"/>
    <x v="160"/>
    <m/>
    <x v="242"/>
    <s v="TTHV5 PKAC Replacemen"/>
    <n v="5337643"/>
    <s v="SUBCON PR"/>
    <s v="COST OF LABOR, MATERIALS AND EQUIPMENT "/>
    <n v="54018"/>
    <x v="165"/>
    <d v="2023-12-17T00:00:00"/>
    <m/>
    <n v="1"/>
    <s v="LT"/>
    <n v="1"/>
    <n v="29950"/>
    <n v="29950"/>
    <m/>
    <m/>
    <m/>
    <m/>
    <s v=""/>
    <s v=""/>
    <m/>
    <m/>
    <m/>
    <m/>
    <x v="17"/>
    <s v=""/>
    <x v="0"/>
    <s v=""/>
    <s v=""/>
    <m/>
    <x v="0"/>
    <x v="3"/>
    <x v="2"/>
    <x v="0"/>
    <x v="4"/>
  </r>
  <r>
    <n v="203"/>
    <x v="160"/>
    <m/>
    <x v="243"/>
    <s v="CHILLER REPAIR (SN 12A101231)"/>
    <n v="2564193"/>
    <s v="SUBCON PR"/>
    <s v="COST OF LABOR, MATERIALS AND EQUIPMENT "/>
    <n v="54344"/>
    <x v="165"/>
    <d v="2023-12-27T00:00:00"/>
    <m/>
    <n v="1"/>
    <s v=""/>
    <s v=""/>
    <m/>
    <m/>
    <m/>
    <m/>
    <m/>
    <m/>
    <s v=""/>
    <s v=""/>
    <m/>
    <m/>
    <m/>
    <m/>
    <x v="17"/>
    <s v=""/>
    <x v="0"/>
    <s v=""/>
    <s v=""/>
    <m/>
    <x v="0"/>
    <x v="3"/>
    <x v="2"/>
    <x v="0"/>
    <x v="4"/>
  </r>
  <r>
    <n v="204"/>
    <x v="160"/>
    <m/>
    <x v="244"/>
    <s v="CFLCC Repair"/>
    <n v="4515912"/>
    <s v="SUBCON PR"/>
    <s v="COST OF LABOR, MATERIALS AND EQUIPMENT "/>
    <n v="54022"/>
    <x v="165"/>
    <d v="2023-12-17T00:00:00"/>
    <m/>
    <n v="1"/>
    <s v="LT"/>
    <n v="1"/>
    <n v="52412"/>
    <n v="52412"/>
    <m/>
    <m/>
    <m/>
    <m/>
    <s v=""/>
    <s v=""/>
    <m/>
    <m/>
    <m/>
    <m/>
    <x v="17"/>
    <s v=""/>
    <x v="0"/>
    <s v=""/>
    <s v=""/>
    <m/>
    <x v="0"/>
    <x v="3"/>
    <x v="2"/>
    <x v="0"/>
    <x v="4"/>
  </r>
  <r>
    <n v="205"/>
    <x v="161"/>
    <m/>
    <x v="245"/>
    <s v="Zone 1 Pool Pump House "/>
    <n v="5847348"/>
    <s v="SUBCON PR"/>
    <s v="COST OF LABOR, MATERIALS AND EQUIPMENT "/>
    <n v="54023"/>
    <x v="7"/>
    <d v="2023-12-17T00:00:00"/>
    <m/>
    <n v="1"/>
    <s v="LT"/>
    <n v="1"/>
    <n v="50338"/>
    <n v="50338"/>
    <m/>
    <m/>
    <m/>
    <m/>
    <s v=""/>
    <s v=""/>
    <m/>
    <m/>
    <m/>
    <m/>
    <x v="17"/>
    <s v=""/>
    <x v="0"/>
    <s v=""/>
    <s v=""/>
    <m/>
    <x v="0"/>
    <x v="3"/>
    <x v="2"/>
    <x v="0"/>
    <x v="4"/>
  </r>
  <r>
    <n v="206"/>
    <x v="161"/>
    <m/>
    <x v="246"/>
    <s v="Zone 2 Coalition Village Kitchen"/>
    <n v="5424135"/>
    <s v="SUBCON PR"/>
    <s v="COST OF LABOR, MATERIALS AND EQUIPMENT "/>
    <n v="54024"/>
    <x v="7"/>
    <d v="2023-12-17T00:00:00"/>
    <m/>
    <n v="1"/>
    <s v="LT"/>
    <n v="1"/>
    <n v="49830"/>
    <n v="49830"/>
    <m/>
    <m/>
    <m/>
    <m/>
    <s v=""/>
    <s v=""/>
    <m/>
    <m/>
    <m/>
    <m/>
    <x v="17"/>
    <s v=""/>
    <x v="0"/>
    <s v=""/>
    <s v=""/>
    <m/>
    <x v="0"/>
    <x v="3"/>
    <x v="2"/>
    <x v="0"/>
    <x v="4"/>
  </r>
  <r>
    <n v="207"/>
    <x v="161"/>
    <m/>
    <x v="247"/>
    <s v="Rock or something for Welcome Sign_ Zone 4,"/>
    <n v="4170764"/>
    <s v="SUBCON PR"/>
    <s v="COST OF LABOR, MATERIALS AND EQUIPMENT "/>
    <n v="54375"/>
    <x v="7"/>
    <d v="2023-12-28T00:00:00"/>
    <m/>
    <n v="1"/>
    <s v="LT"/>
    <n v="1"/>
    <n v="16600"/>
    <n v="16600"/>
    <m/>
    <m/>
    <m/>
    <m/>
    <s v=""/>
    <s v=""/>
    <m/>
    <m/>
    <m/>
    <m/>
    <x v="17"/>
    <s v=""/>
    <x v="0"/>
    <s v=""/>
    <s v=""/>
    <m/>
    <x v="0"/>
    <x v="3"/>
    <x v="2"/>
    <x v="0"/>
    <x v="4"/>
  </r>
  <r>
    <n v="209"/>
    <x v="162"/>
    <m/>
    <x v="248"/>
    <s v="Life Cycle Replacement"/>
    <n v="5720168"/>
    <s v="SUBCON PR"/>
    <s v="COST OF LABOR, MATERIALS AND EQUIPMENT "/>
    <n v="54011"/>
    <x v="166"/>
    <d v="2023-12-17T00:00:00"/>
    <m/>
    <n v="1"/>
    <s v="LT"/>
    <n v="1"/>
    <n v="100000"/>
    <n v="10000"/>
    <m/>
    <m/>
    <m/>
    <m/>
    <m/>
    <m/>
    <m/>
    <m/>
    <m/>
    <m/>
    <x v="17"/>
    <m/>
    <x v="0"/>
    <m/>
    <m/>
    <m/>
    <x v="0"/>
    <x v="3"/>
    <x v="2"/>
    <x v="0"/>
    <x v="4"/>
  </r>
  <r>
    <n v="210"/>
    <x v="162"/>
    <m/>
    <x v="249"/>
    <s v="Sink Booster Heater Installation"/>
    <n v="6768439"/>
    <s v="SUBCON PR"/>
    <s v="COST OF LABOR, MATERIALS AND EQUIPMENT "/>
    <n v="54021"/>
    <x v="166"/>
    <d v="2023-12-17T00:00:00"/>
    <m/>
    <n v="1"/>
    <s v="LT"/>
    <n v="1"/>
    <n v="48589"/>
    <n v="48589"/>
    <m/>
    <m/>
    <m/>
    <m/>
    <m/>
    <m/>
    <m/>
    <m/>
    <m/>
    <m/>
    <x v="17"/>
    <m/>
    <x v="0"/>
    <m/>
    <m/>
    <m/>
    <x v="0"/>
    <x v="3"/>
    <x v="2"/>
    <x v="0"/>
    <x v="4"/>
  </r>
  <r>
    <n v="211"/>
    <x v="163"/>
    <m/>
    <x v="250"/>
    <s v="Z6 Life Cycle Replacement 0609L"/>
    <n v="5712915"/>
    <s v="SUBCON PR"/>
    <s v="COST OF LABOR, MATERIALS AND EQUIPMENT "/>
    <n v="54369"/>
    <x v="167"/>
    <d v="2023-12-28T00:00:00"/>
    <m/>
    <n v="1"/>
    <s v="LT"/>
    <n v="1"/>
    <n v="100000"/>
    <n v="100000"/>
    <m/>
    <m/>
    <m/>
    <m/>
    <m/>
    <m/>
    <m/>
    <m/>
    <m/>
    <m/>
    <x v="17"/>
    <m/>
    <x v="0"/>
    <m/>
    <m/>
    <m/>
    <x v="0"/>
    <x v="3"/>
    <x v="2"/>
    <x v="0"/>
    <x v="4"/>
  </r>
  <r>
    <n v="212"/>
    <x v="163"/>
    <m/>
    <x v="251"/>
    <s v="Life Cycle Replacement"/>
    <n v="5720130"/>
    <s v="SUBCON PR"/>
    <s v="COST OF LABOR, MATERIALS AND EQUIPMENT "/>
    <n v="54370"/>
    <x v="167"/>
    <d v="2023-12-28T00:00:00"/>
    <m/>
    <n v="1"/>
    <s v="LT"/>
    <n v="1"/>
    <n v="100000"/>
    <n v="100000"/>
    <m/>
    <m/>
    <m/>
    <m/>
    <m/>
    <m/>
    <m/>
    <m/>
    <m/>
    <m/>
    <x v="17"/>
    <m/>
    <x v="0"/>
    <m/>
    <m/>
    <m/>
    <x v="0"/>
    <x v="3"/>
    <x v="2"/>
    <x v="0"/>
    <x v="4"/>
  </r>
  <r>
    <n v="215"/>
    <x v="8"/>
    <m/>
    <x v="252"/>
    <s v="Plumbing Correction"/>
    <n v="5790685"/>
    <s v="SUBCON PR"/>
    <s v="COST OF LABOR, MATERIALS AND EQUIPMENT "/>
    <n v="54378"/>
    <x v="12"/>
    <d v="2023-12-28T00:00:00"/>
    <m/>
    <n v="1"/>
    <s v="LT"/>
    <n v="1"/>
    <n v="13703"/>
    <n v="13703"/>
    <m/>
    <m/>
    <m/>
    <m/>
    <m/>
    <m/>
    <m/>
    <m/>
    <m/>
    <m/>
    <x v="17"/>
    <m/>
    <x v="0"/>
    <m/>
    <m/>
    <m/>
    <x v="0"/>
    <x v="3"/>
    <x v="2"/>
    <x v="0"/>
    <x v="4"/>
  </r>
  <r>
    <n v="216"/>
    <x v="164"/>
    <m/>
    <x v="253"/>
    <s v="Sunshade Relocate Z7"/>
    <n v="2642514"/>
    <s v="SUBCON PR"/>
    <s v="COST OF LABOR, MATERIALS AND EQUIPMENT "/>
    <n v="54367"/>
    <x v="168"/>
    <d v="2023-12-28T00:00:00"/>
    <m/>
    <n v="1"/>
    <s v="LT"/>
    <n v="1"/>
    <n v="25584"/>
    <n v="25584"/>
    <m/>
    <m/>
    <m/>
    <m/>
    <m/>
    <m/>
    <m/>
    <m/>
    <m/>
    <m/>
    <x v="17"/>
    <m/>
    <x v="0"/>
    <m/>
    <m/>
    <s v="IFS PR COMPLETED "/>
    <x v="0"/>
    <x v="3"/>
    <x v="2"/>
    <x v="0"/>
    <x v="4"/>
  </r>
  <r>
    <n v="217"/>
    <x v="8"/>
    <m/>
    <x v="254"/>
    <s v="Z5 New Grounding Points on_x000a_PAHP"/>
    <n v="6679341"/>
    <s v="SUBCON PR"/>
    <s v="COST OF LABOR, MATERIALS AND EQUIPMENT "/>
    <n v="54289"/>
    <x v="12"/>
    <d v="2023-12-27T00:00:00"/>
    <m/>
    <n v="1"/>
    <s v="LT"/>
    <n v="1"/>
    <n v="27038"/>
    <n v="27038"/>
    <m/>
    <m/>
    <m/>
    <m/>
    <m/>
    <m/>
    <m/>
    <m/>
    <m/>
    <m/>
    <x v="17"/>
    <m/>
    <x v="0"/>
    <m/>
    <m/>
    <s v="IFS PR COMPLETED "/>
    <x v="0"/>
    <x v="3"/>
    <x v="2"/>
    <x v="0"/>
    <x v="4"/>
  </r>
  <r>
    <n v="218"/>
    <x v="79"/>
    <m/>
    <x v="255"/>
    <s v="Zone 6 Post Office Truck Lift_x000a_Repair"/>
    <n v="2232451"/>
    <s v="SUBCON PR"/>
    <s v="COST OF LABOR, MATERIALS AND EQUIPMENT "/>
    <n v="54502"/>
    <x v="82"/>
    <d v="2023-01-06T00:00:00"/>
    <s v="COMP"/>
    <n v="1"/>
    <s v="LT"/>
    <n v="1"/>
    <n v="18412"/>
    <n v="18412"/>
    <m/>
    <m/>
    <m/>
    <m/>
    <m/>
    <m/>
    <m/>
    <m/>
    <m/>
    <m/>
    <x v="17"/>
    <m/>
    <x v="0"/>
    <m/>
    <m/>
    <s v="IFS PR COMPLETED "/>
    <x v="0"/>
    <x v="3"/>
    <x v="2"/>
    <x v="0"/>
    <x v="4"/>
  </r>
  <r>
    <n v="219"/>
    <x v="79"/>
    <m/>
    <x v="256"/>
    <s v="CLM 1 Reskin"/>
    <n v="6043651"/>
    <s v="SUBCON PR"/>
    <s v="COST OF LABOR, MATERIALS AND EQUIPMENT "/>
    <n v="54603"/>
    <x v="82"/>
    <d v="2024-01-06T00:00:00"/>
    <s v="COMP"/>
    <n v="1"/>
    <s v="LT"/>
    <n v="1"/>
    <n v="73100"/>
    <n v="73100"/>
    <m/>
    <m/>
    <m/>
    <m/>
    <m/>
    <m/>
    <m/>
    <m/>
    <m/>
    <m/>
    <x v="17"/>
    <m/>
    <x v="0"/>
    <m/>
    <m/>
    <s v="IFS PR COMPLETED "/>
    <x v="0"/>
    <x v="3"/>
    <x v="2"/>
    <x v="0"/>
    <x v="4"/>
  </r>
  <r>
    <n v="220"/>
    <x v="79"/>
    <m/>
    <x v="257"/>
    <s v="SPOD T70 Female Latrine_x000a_Renovations"/>
    <n v="6417910"/>
    <s v="SUBCON PR"/>
    <s v="COST OF LABOR, MATERIALS AND EQUIPMENT "/>
    <n v="54292"/>
    <x v="82"/>
    <d v="2023-12-25T00:00:00"/>
    <s v="COMP"/>
    <n v="1"/>
    <s v="LT"/>
    <n v="1"/>
    <n v="38000"/>
    <n v="38000"/>
    <m/>
    <m/>
    <m/>
    <m/>
    <m/>
    <m/>
    <m/>
    <m/>
    <m/>
    <m/>
    <x v="17"/>
    <m/>
    <x v="0"/>
    <m/>
    <m/>
    <s v="IFS PR COMPLETED "/>
    <x v="0"/>
    <x v="3"/>
    <x v="2"/>
    <x v="0"/>
    <x v="4"/>
  </r>
  <r>
    <n v="221"/>
    <x v="79"/>
    <m/>
    <x v="258"/>
    <s v="Sink Booster Heater Installation"/>
    <n v="6768274"/>
    <s v="SUBCON PR"/>
    <s v="COST OF LABOR, MATERIALS AND EQUIPMENT "/>
    <n v="54290"/>
    <x v="82"/>
    <d v="2023-12-25T00:00:00"/>
    <s v="COMP"/>
    <n v="1"/>
    <s v="LT"/>
    <n v="1"/>
    <n v="27820"/>
    <n v="27820"/>
    <m/>
    <m/>
    <m/>
    <m/>
    <m/>
    <m/>
    <m/>
    <m/>
    <m/>
    <m/>
    <x v="17"/>
    <m/>
    <x v="0"/>
    <m/>
    <m/>
    <s v="IFS PR COMPLETED "/>
    <x v="0"/>
    <x v="3"/>
    <x v="2"/>
    <x v="0"/>
    <x v="4"/>
  </r>
  <r>
    <n v="223"/>
    <x v="164"/>
    <m/>
    <x v="259"/>
    <s v="SS812_x000a_Sunshade_x000a_Replace"/>
    <n v="2635682"/>
    <s v="SUBCON PR"/>
    <s v="COST OF LABOR, MATERIALS AND EQUIPMENT "/>
    <n v="54280"/>
    <x v="82"/>
    <d v="2023-12-24T00:00:00"/>
    <s v="COMP"/>
    <n v="1"/>
    <s v="LT"/>
    <n v="1"/>
    <n v="41008"/>
    <n v="41008"/>
    <m/>
    <m/>
    <m/>
    <m/>
    <m/>
    <m/>
    <m/>
    <m/>
    <m/>
    <m/>
    <x v="17"/>
    <m/>
    <x v="0"/>
    <m/>
    <m/>
    <s v="IFS PR COMPLETED "/>
    <x v="0"/>
    <x v="3"/>
    <x v="2"/>
    <x v="0"/>
    <x v="4"/>
  </r>
  <r>
    <n v="225"/>
    <x v="160"/>
    <m/>
    <x v="260"/>
    <s v="B777 ATS and Emergency Light, Zine 4"/>
    <n v="8675931"/>
    <s v="SUBCON PR"/>
    <s v="COST OF LABOR, MATERIALS AND EQUIPMENT "/>
    <n v="54286"/>
    <x v="16"/>
    <d v="2023-12-25T00:00:00"/>
    <s v="COMP"/>
    <n v="1"/>
    <s v="LT"/>
    <n v="1"/>
    <n v="39000"/>
    <n v="39000"/>
    <m/>
    <m/>
    <m/>
    <m/>
    <m/>
    <m/>
    <m/>
    <m/>
    <m/>
    <m/>
    <x v="17"/>
    <m/>
    <x v="0"/>
    <m/>
    <m/>
    <s v="IFS PR COMPLETED "/>
    <x v="0"/>
    <x v="3"/>
    <x v="2"/>
    <x v="0"/>
    <x v="4"/>
  </r>
  <r>
    <n v="226"/>
    <x v="10"/>
    <m/>
    <x v="261"/>
    <s v="ARCENT CMD Group Foyer Work"/>
    <m/>
    <s v="SUBCON PR"/>
    <s v="COST OF LABOR, MATERIALS AND EQUIPMENT "/>
    <n v="54615"/>
    <x v="15"/>
    <d v="2024-01-08T00:00:00"/>
    <s v="COMP"/>
    <n v="1"/>
    <s v="LT"/>
    <n v="1"/>
    <n v="14553"/>
    <n v="14553"/>
    <m/>
    <m/>
    <m/>
    <m/>
    <m/>
    <m/>
    <m/>
    <m/>
    <m/>
    <m/>
    <x v="17"/>
    <m/>
    <x v="0"/>
    <m/>
    <m/>
    <s v="IFS PR COMPLETED "/>
    <x v="0"/>
    <x v="3"/>
    <x v="2"/>
    <x v="0"/>
    <x v="4"/>
  </r>
  <r>
    <n v="227"/>
    <x v="10"/>
    <m/>
    <x v="262"/>
    <s v="Z6 Life Cycle Replacement 1404E and 1402W "/>
    <n v="8084482"/>
    <s v="SUBCON PR"/>
    <s v="COST OF LABOR, MATERIALS AND EQUIPMENT "/>
    <n v="54493"/>
    <x v="15"/>
    <d v="2024-01-04T00:00:00"/>
    <s v="COMP"/>
    <n v="1"/>
    <s v="LT"/>
    <n v="1"/>
    <n v="100000"/>
    <n v="100000"/>
    <m/>
    <m/>
    <m/>
    <m/>
    <m/>
    <m/>
    <m/>
    <m/>
    <m/>
    <m/>
    <x v="17"/>
    <m/>
    <x v="0"/>
    <m/>
    <m/>
    <s v="IFS PR COMPLETED "/>
    <x v="0"/>
    <x v="3"/>
    <x v="2"/>
    <x v="0"/>
    <x v="4"/>
  </r>
  <r>
    <n v="228"/>
    <x v="10"/>
    <m/>
    <x v="263"/>
    <s v="SPOD T73 Male Latrine Renovations"/>
    <m/>
    <s v="SUBCON PR"/>
    <s v="COST OF LABOR, MATERIALS AND EQUIPMENT "/>
    <n v="54610"/>
    <x v="15"/>
    <d v="2024-01-07T00:00:00"/>
    <s v="COMP"/>
    <n v="1"/>
    <s v="LT"/>
    <n v="1"/>
    <n v="52585"/>
    <n v="52585"/>
    <m/>
    <m/>
    <m/>
    <m/>
    <m/>
    <m/>
    <m/>
    <m/>
    <m/>
    <m/>
    <x v="17"/>
    <m/>
    <x v="0"/>
    <m/>
    <m/>
    <s v="IFS PR COMPLETED "/>
    <x v="0"/>
    <x v="3"/>
    <x v="2"/>
    <x v="0"/>
    <x v="4"/>
  </r>
  <r>
    <n v="229"/>
    <x v="7"/>
    <m/>
    <x v="264"/>
    <s v="T1084 Outside Stairs Broken"/>
    <n v="8810536"/>
    <s v="SUBCON PR"/>
    <s v="COST OF LABOR, MATERIALS AND EQUIPMENT "/>
    <n v="54291"/>
    <x v="16"/>
    <d v="2023-12-25T00:00:00"/>
    <s v="COMP"/>
    <n v="1"/>
    <s v="LT"/>
    <n v="1"/>
    <n v="10689.28"/>
    <n v="10689.28"/>
    <m/>
    <m/>
    <m/>
    <m/>
    <m/>
    <m/>
    <m/>
    <m/>
    <m/>
    <m/>
    <x v="17"/>
    <m/>
    <x v="0"/>
    <m/>
    <m/>
    <s v="IFS PR COMPLETED "/>
    <x v="0"/>
    <x v="3"/>
    <x v="2"/>
    <x v="0"/>
    <x v="4"/>
  </r>
  <r>
    <n v="230"/>
    <x v="165"/>
    <m/>
    <x v="265"/>
    <s v="ECP2 RMU2-4A-4 Replacement"/>
    <n v="6007449"/>
    <s v="SUBCON PR"/>
    <s v="COST OF LABOR, MATERIALS AND EQUIPMENT "/>
    <n v="54497"/>
    <x v="169"/>
    <d v="2024-01-04T00:00:00"/>
    <s v="COMP"/>
    <n v="1"/>
    <s v="LT"/>
    <n v="1"/>
    <n v="49000"/>
    <n v="49000"/>
    <m/>
    <m/>
    <m/>
    <m/>
    <m/>
    <m/>
    <m/>
    <m/>
    <m/>
    <m/>
    <x v="17"/>
    <m/>
    <x v="0"/>
    <m/>
    <m/>
    <s v="IFS PR COMPLETED "/>
    <x v="0"/>
    <x v="3"/>
    <x v="2"/>
    <x v="0"/>
    <x v="4"/>
  </r>
  <r>
    <n v="231"/>
    <x v="165"/>
    <m/>
    <x v="266"/>
    <s v="T6207 Roof Replacement"/>
    <n v="5903790"/>
    <s v="SUBCON PR"/>
    <s v="COST OF LABOR, MATERIALS AND EQUIPMENT "/>
    <n v="54501"/>
    <x v="169"/>
    <d v="2024-01-04T00:00:00"/>
    <s v="COMP"/>
    <n v="1"/>
    <s v="LT"/>
    <n v="1"/>
    <n v="34857"/>
    <n v="34857"/>
    <m/>
    <m/>
    <m/>
    <m/>
    <m/>
    <m/>
    <m/>
    <m/>
    <m/>
    <m/>
    <x v="17"/>
    <m/>
    <x v="0"/>
    <m/>
    <m/>
    <s v="IFS PR COMPLETED "/>
    <x v="0"/>
    <x v="3"/>
    <x v="2"/>
    <x v="0"/>
    <x v="4"/>
  </r>
  <r>
    <n v="232"/>
    <x v="165"/>
    <m/>
    <x v="267"/>
    <s v="T6206 Roof Replacement"/>
    <n v="5904257"/>
    <s v="SUBCON PR"/>
    <s v="COST OF LABOR, MATERIALS AND EQUIPMENT "/>
    <n v="55069"/>
    <x v="85"/>
    <d v="2024-01-04T00:00:00"/>
    <s v="COMP"/>
    <n v="1"/>
    <s v="LT"/>
    <n v="1"/>
    <n v="34857"/>
    <n v="34857"/>
    <m/>
    <m/>
    <m/>
    <m/>
    <m/>
    <m/>
    <m/>
    <m/>
    <m/>
    <m/>
    <x v="17"/>
    <m/>
    <x v="0"/>
    <m/>
    <m/>
    <s v="IFS PR COMPLETED "/>
    <x v="0"/>
    <x v="3"/>
    <x v="2"/>
    <x v="0"/>
    <x v="4"/>
  </r>
  <r>
    <n v="234"/>
    <x v="166"/>
    <m/>
    <x v="268"/>
    <s v="DFAC Lockers Rebuild, Zone 2, Camp Arifjan, Kuwait"/>
    <n v="6653617"/>
    <s v="SUBCON PR"/>
    <s v="COST OF LABOR, MATERIALS AND EQUIPMENT "/>
    <n v="54608"/>
    <x v="170"/>
    <d v="2023-01-07T00:00:00"/>
    <s v="COMP"/>
    <n v="1"/>
    <s v="LT"/>
    <n v="1"/>
    <n v="24896"/>
    <n v="24896"/>
    <m/>
    <m/>
    <m/>
    <m/>
    <m/>
    <m/>
    <m/>
    <m/>
    <m/>
    <m/>
    <x v="17"/>
    <m/>
    <x v="0"/>
    <m/>
    <m/>
    <s v="IFS PR COMPLETED "/>
    <x v="0"/>
    <x v="3"/>
    <x v="3"/>
    <x v="0"/>
    <x v="4"/>
  </r>
  <r>
    <n v="235"/>
    <x v="13"/>
    <m/>
    <x v="269"/>
    <s v="Z6 T6208 Roof Replacement"/>
    <n v="5904437"/>
    <s v="SUBCON PR"/>
    <s v="COST OF LABOR, MATERIALS AND EQUIPMENT "/>
    <n v="54609"/>
    <x v="170"/>
    <d v="2023-01-07T00:00:00"/>
    <s v="COMP"/>
    <n v="1"/>
    <s v="LT"/>
    <n v="1"/>
    <n v="32857"/>
    <n v="32857"/>
    <m/>
    <m/>
    <m/>
    <m/>
    <m/>
    <m/>
    <m/>
    <m/>
    <m/>
    <m/>
    <x v="17"/>
    <m/>
    <x v="0"/>
    <m/>
    <m/>
    <s v="IFS PR COMPLETED "/>
    <x v="0"/>
    <x v="3"/>
    <x v="3"/>
    <x v="1"/>
    <x v="4"/>
  </r>
  <r>
    <n v="238"/>
    <x v="14"/>
    <m/>
    <x v="270"/>
    <s v="New Concrete Pad Zone 3 Camp Arifjan, Kuwait"/>
    <s v="9069828, "/>
    <s v="SUBCON PR"/>
    <s v="COST OF LABOR, MATERIALS AND EQUIPMENT "/>
    <n v="54843"/>
    <x v="26"/>
    <d v="2024-01-14T00:00:00"/>
    <s v="COMP"/>
    <n v="1"/>
    <s v="LT"/>
    <n v="1"/>
    <n v="35462"/>
    <n v="35462"/>
    <m/>
    <m/>
    <m/>
    <m/>
    <m/>
    <m/>
    <m/>
    <m/>
    <m/>
    <m/>
    <x v="17"/>
    <m/>
    <x v="0"/>
    <m/>
    <m/>
    <s v="IFS PR COMPLETED "/>
    <x v="0"/>
    <x v="3"/>
    <x v="3"/>
    <x v="1"/>
    <x v="4"/>
  </r>
  <r>
    <n v="239"/>
    <x v="15"/>
    <m/>
    <x v="271"/>
    <s v="DFAC Lockers Rebuild, Zone 6, Camp Arifjan, Kuwait"/>
    <n v="6653596"/>
    <s v="SUBCON PR"/>
    <s v="COST OF LABOR, MATERIALS AND EQUIPMENT "/>
    <n v="54844"/>
    <x v="26"/>
    <d v="2024-01-14T00:00:00"/>
    <s v="COMP"/>
    <n v="1"/>
    <s v="LT"/>
    <n v="1"/>
    <n v="15601"/>
    <n v="15601"/>
    <m/>
    <m/>
    <m/>
    <m/>
    <m/>
    <m/>
    <m/>
    <m/>
    <m/>
    <m/>
    <x v="17"/>
    <m/>
    <x v="0"/>
    <m/>
    <m/>
    <s v="IFS PR COMPLETED "/>
    <x v="0"/>
    <x v="3"/>
    <x v="3"/>
    <x v="1"/>
    <x v="4"/>
  </r>
  <r>
    <n v="240"/>
    <x v="17"/>
    <m/>
    <x v="272"/>
    <s v="T6204 Roof Replacement"/>
    <n v="5904246"/>
    <s v="SUBCON PR"/>
    <s v="COST OF LABOR, MATERIALS AND EQUIPMENT "/>
    <n v="54838"/>
    <x v="26"/>
    <d v="2024-01-13T00:00:00"/>
    <s v="COMP"/>
    <n v="1"/>
    <s v="LT"/>
    <n v="1"/>
    <n v="32857.11"/>
    <n v="32857.11"/>
    <m/>
    <m/>
    <m/>
    <m/>
    <m/>
    <m/>
    <m/>
    <m/>
    <m/>
    <m/>
    <x v="17"/>
    <m/>
    <x v="0"/>
    <m/>
    <m/>
    <s v="IFS PR COMPLETED "/>
    <x v="0"/>
    <x v="3"/>
    <x v="3"/>
    <x v="1"/>
    <x v="4"/>
  </r>
  <r>
    <n v="241"/>
    <x v="17"/>
    <m/>
    <x v="273"/>
    <s v="Repair HVAC in B216 Basement,_x000a_S3 section"/>
    <n v="7324760"/>
    <s v="SUBCON PR"/>
    <s v="COST OF LABOR, MATERIALS AND EQUIPMENT "/>
    <n v="54839"/>
    <x v="26"/>
    <d v="2024-01-13T00:00:00"/>
    <s v="COMP"/>
    <n v="1"/>
    <s v="LT"/>
    <n v="1"/>
    <n v="53817"/>
    <n v="53817"/>
    <m/>
    <m/>
    <m/>
    <m/>
    <m/>
    <m/>
    <m/>
    <m/>
    <m/>
    <m/>
    <x v="17"/>
    <m/>
    <x v="0"/>
    <m/>
    <m/>
    <s v="IFS PR COMPLETED "/>
    <x v="0"/>
    <x v="3"/>
    <x v="3"/>
    <x v="1"/>
    <x v="4"/>
  </r>
  <r>
    <n v="242"/>
    <x v="17"/>
    <m/>
    <x v="274"/>
    <s v="T6201 Roof Replacement"/>
    <n v="5904456"/>
    <s v="SUBCON PR"/>
    <s v="COST OF LABOR, MATERIALS AND EQUIPMENT "/>
    <n v="54837"/>
    <x v="26"/>
    <d v="2024-01-13T00:00:00"/>
    <m/>
    <n v="1"/>
    <s v="LT"/>
    <n v="1"/>
    <n v="32857.11"/>
    <n v="32857.11"/>
    <m/>
    <m/>
    <m/>
    <m/>
    <m/>
    <m/>
    <m/>
    <m/>
    <m/>
    <m/>
    <x v="17"/>
    <m/>
    <x v="0"/>
    <m/>
    <m/>
    <s v="IFS PR COMPLETED "/>
    <x v="0"/>
    <x v="3"/>
    <x v="3"/>
    <x v="1"/>
    <x v="4"/>
  </r>
  <r>
    <n v="243"/>
    <x v="17"/>
    <m/>
    <x v="275"/>
    <s v="UDS 1-4A/1 Transformer Replacement Zone 2 Camp Arifjan, Kuwait"/>
    <n v="5600909"/>
    <s v="SUBCON PR"/>
    <s v="COST OF LABOR, MATERIALS AND EQUIPMENT "/>
    <n v="55083"/>
    <x v="26"/>
    <d v="2024-01-22T00:00:00"/>
    <s v="COMP"/>
    <n v="1"/>
    <s v="LT"/>
    <n v="1"/>
    <n v="125780"/>
    <n v="125780"/>
    <m/>
    <m/>
    <m/>
    <m/>
    <m/>
    <m/>
    <m/>
    <m/>
    <m/>
    <m/>
    <x v="17"/>
    <m/>
    <x v="0"/>
    <m/>
    <m/>
    <s v="IFS PR COMPLETED "/>
    <x v="0"/>
    <x v="3"/>
    <x v="3"/>
    <x v="1"/>
    <x v="4"/>
  </r>
  <r>
    <n v="244"/>
    <x v="17"/>
    <m/>
    <x v="276"/>
    <s v="T6203 Roof Replacement"/>
    <n v="5904228"/>
    <s v="SUBCON PR"/>
    <s v="COST OF LABOR, MATERIALS AND EQUIPMENT "/>
    <n v="54847"/>
    <x v="26"/>
    <d v="2024-01-14T00:00:00"/>
    <s v="COMP"/>
    <n v="1"/>
    <s v="LT"/>
    <n v="1"/>
    <n v="32857.11"/>
    <n v="32857.11"/>
    <m/>
    <m/>
    <m/>
    <m/>
    <m/>
    <m/>
    <m/>
    <m/>
    <m/>
    <m/>
    <x v="17"/>
    <m/>
    <x v="0"/>
    <m/>
    <m/>
    <s v="IFS PR COMPLETED "/>
    <x v="0"/>
    <x v="3"/>
    <x v="3"/>
    <x v="1"/>
    <x v="4"/>
  </r>
  <r>
    <n v="245"/>
    <x v="17"/>
    <m/>
    <x v="277"/>
    <s v="T6202 Roof Replacement"/>
    <n v="5904297"/>
    <s v="SUBCON PR"/>
    <s v="COST OF LABOR, MATERIALS AND EQUIPMENT "/>
    <n v="54841"/>
    <x v="26"/>
    <d v="2024-01-13T00:00:00"/>
    <s v="COMP"/>
    <n v="1"/>
    <s v="LT"/>
    <n v="1"/>
    <n v="32857.11"/>
    <n v="32857.11"/>
    <m/>
    <m/>
    <m/>
    <m/>
    <m/>
    <m/>
    <m/>
    <m/>
    <m/>
    <m/>
    <x v="17"/>
    <m/>
    <x v="0"/>
    <m/>
    <m/>
    <s v="IFS PR COMPLETED "/>
    <x v="0"/>
    <x v="3"/>
    <x v="3"/>
    <x v="1"/>
    <x v="4"/>
  </r>
  <r>
    <n v="246"/>
    <x v="17"/>
    <m/>
    <x v="278"/>
    <s v="T6205 Roof Replacement"/>
    <n v="5904289"/>
    <s v="SUBCON PR"/>
    <s v="COST OF LABOR, MATERIALS AND EQUIPMENT "/>
    <n v="54840"/>
    <x v="26"/>
    <d v="2024-01-13T00:00:00"/>
    <s v="COMP"/>
    <n v="1"/>
    <s v="LT"/>
    <n v="1"/>
    <n v="32857"/>
    <n v="32857"/>
    <m/>
    <m/>
    <m/>
    <m/>
    <m/>
    <m/>
    <m/>
    <m/>
    <m/>
    <m/>
    <x v="17"/>
    <m/>
    <x v="0"/>
    <m/>
    <m/>
    <s v="IFS PR COMPLETED "/>
    <x v="0"/>
    <x v="3"/>
    <x v="3"/>
    <x v="1"/>
    <x v="4"/>
  </r>
  <r>
    <n v="247"/>
    <x v="167"/>
    <m/>
    <x v="279"/>
    <s v="B224-BMS Preventive Maintenance Assessment, Camp Arifjan"/>
    <m/>
    <s v="SUBCON PR"/>
    <s v="COST OF LABOR, MATERIALS AND EQUIPMENT "/>
    <n v="55070"/>
    <x v="85"/>
    <d v="2024-01-20T00:00:00"/>
    <s v="COMP"/>
    <n v="1"/>
    <s v="LT"/>
    <n v="1"/>
    <n v="8620"/>
    <n v="8620"/>
    <m/>
    <m/>
    <m/>
    <m/>
    <m/>
    <m/>
    <m/>
    <m/>
    <m/>
    <m/>
    <x v="17"/>
    <m/>
    <x v="0"/>
    <m/>
    <m/>
    <s v="IFS PR COMPLETED "/>
    <x v="0"/>
    <x v="3"/>
    <x v="3"/>
    <x v="1"/>
    <x v="4"/>
  </r>
  <r>
    <n v="248"/>
    <x v="167"/>
    <m/>
    <x v="280"/>
    <s v="Z6 Motor Pool 19 Power Consolidation"/>
    <m/>
    <s v="SUBCON PR"/>
    <s v="COST OF LABOR, MATERIALS AND EQUIPMENT "/>
    <n v="55105"/>
    <x v="85"/>
    <d v="2024-01-22T00:00:00"/>
    <s v="COMP"/>
    <n v="1"/>
    <s v="LT"/>
    <n v="1"/>
    <n v="69135"/>
    <n v="69135"/>
    <m/>
    <m/>
    <m/>
    <m/>
    <m/>
    <m/>
    <m/>
    <m/>
    <m/>
    <m/>
    <x v="17"/>
    <m/>
    <x v="0"/>
    <m/>
    <m/>
    <s v="IFS PR COMPLETED "/>
    <x v="0"/>
    <x v="3"/>
    <x v="3"/>
    <x v="1"/>
    <x v="4"/>
  </r>
  <r>
    <n v="249"/>
    <x v="168"/>
    <m/>
    <x v="281"/>
    <s v="B229 Breaker and Breaker Frame Repair by Replacement, _x000a_Camp Arifjan, Kuwait"/>
    <m/>
    <s v="SUBCON PR"/>
    <s v="COST OF LABOR, MATERIALS AND EQUIPMENT "/>
    <n v="55084"/>
    <x v="85"/>
    <d v="2024-01-22T00:00:00"/>
    <s v="COMP"/>
    <n v="1"/>
    <s v="LT"/>
    <n v="1"/>
    <n v="78500"/>
    <n v="78500"/>
    <m/>
    <m/>
    <m/>
    <m/>
    <m/>
    <m/>
    <m/>
    <m/>
    <m/>
    <m/>
    <x v="17"/>
    <m/>
    <x v="0"/>
    <m/>
    <m/>
    <s v="IFS PR COMPLETED "/>
    <x v="0"/>
    <x v="3"/>
    <x v="3"/>
    <x v="1"/>
    <x v="4"/>
  </r>
  <r>
    <n v="250"/>
    <x v="168"/>
    <m/>
    <x v="282"/>
    <s v="B462 HVAC Replacement"/>
    <n v="9117358"/>
    <s v="SUBCON PR"/>
    <s v="COST OF LABOR, MATERIALS AND EQUIPMENT "/>
    <n v="55684"/>
    <x v="29"/>
    <d v="2024-02-04T00:00:00"/>
    <s v="COMP"/>
    <n v="1"/>
    <s v="LT"/>
    <n v="1"/>
    <s v="$ 1 03,492.00"/>
    <s v="$ 1 03,492.00"/>
    <m/>
    <m/>
    <m/>
    <m/>
    <m/>
    <m/>
    <m/>
    <m/>
    <m/>
    <m/>
    <x v="17"/>
    <m/>
    <x v="0"/>
    <m/>
    <m/>
    <s v="IFS PR COMPLETED "/>
    <x v="0"/>
    <x v="3"/>
    <x v="3"/>
    <x v="1"/>
    <x v="4"/>
  </r>
  <r>
    <n v="251"/>
    <x v="23"/>
    <m/>
    <x v="283"/>
    <s v=" Z1 Repair LV Side at SS-6 "/>
    <n v="9242132"/>
    <s v="SUBCON PR"/>
    <s v="COST OF LABOR, MATERIALS AND EQUIPMENT "/>
    <n v="55790"/>
    <x v="34"/>
    <s v="28jna24"/>
    <s v="COMP"/>
    <n v="1"/>
    <s v="LT"/>
    <n v="1"/>
    <n v="3800"/>
    <n v="3800"/>
    <m/>
    <m/>
    <m/>
    <m/>
    <m/>
    <m/>
    <m/>
    <m/>
    <m/>
    <m/>
    <x v="17"/>
    <m/>
    <x v="0"/>
    <m/>
    <m/>
    <s v="IFS PR COMPLETED "/>
    <x v="0"/>
    <x v="3"/>
    <x v="3"/>
    <x v="1"/>
    <x v="4"/>
  </r>
  <r>
    <n v="252"/>
    <x v="26"/>
    <m/>
    <x v="284"/>
    <s v="Z3 ASP Magazine Concrete_x000a_Remediations"/>
    <n v="6669326"/>
    <s v="SUBCON PR"/>
    <s v="COST OF LABOR, MATERIALS AND EQUIPMENT "/>
    <n v="55500"/>
    <x v="32"/>
    <d v="2024-01-30T00:00:00"/>
    <s v="COMP"/>
    <n v="1"/>
    <s v="LT"/>
    <n v="1"/>
    <n v="114000"/>
    <n v="114000"/>
    <m/>
    <m/>
    <m/>
    <m/>
    <m/>
    <m/>
    <m/>
    <m/>
    <m/>
    <m/>
    <x v="17"/>
    <m/>
    <x v="0"/>
    <m/>
    <m/>
    <s v="IFS PR COMPLETED "/>
    <x v="0"/>
    <x v="3"/>
    <x v="3"/>
    <x v="1"/>
    <x v="4"/>
  </r>
  <r>
    <n v="253"/>
    <x v="26"/>
    <m/>
    <x v="285"/>
    <s v="Zone 1-B229 HVAC Circuit on Backup Power, Camp Arifjan"/>
    <m/>
    <s v="SUBCON PR"/>
    <s v="COST OF LABOR, MATERIALS AND EQUIPMENT "/>
    <n v="55680"/>
    <x v="32"/>
    <d v="2024-02-03T00:00:00"/>
    <s v="COMP"/>
    <n v="1"/>
    <s v="LT"/>
    <n v="1"/>
    <n v="42140"/>
    <n v="42140"/>
    <m/>
    <m/>
    <m/>
    <m/>
    <m/>
    <m/>
    <m/>
    <m/>
    <m/>
    <m/>
    <x v="17"/>
    <m/>
    <x v="0"/>
    <m/>
    <m/>
    <s v="IFS PR COMPLETED "/>
    <x v="0"/>
    <x v="3"/>
    <x v="3"/>
    <x v="1"/>
    <x v="4"/>
  </r>
  <r>
    <n v="254"/>
    <x v="26"/>
    <m/>
    <x v="286"/>
    <s v="Street Sign_x000a_Refurbishment"/>
    <m/>
    <s v="SUBCON PR"/>
    <s v="COST OF LABOR, MATERIALS AND EQUIPMENT "/>
    <n v="55547"/>
    <x v="32"/>
    <d v="2024-01-31T00:00:00"/>
    <s v="COMP"/>
    <n v="1"/>
    <s v="LT"/>
    <n v="1"/>
    <n v="28170"/>
    <n v="28170"/>
    <m/>
    <m/>
    <m/>
    <m/>
    <m/>
    <m/>
    <m/>
    <m/>
    <m/>
    <m/>
    <x v="17"/>
    <m/>
    <x v="0"/>
    <m/>
    <m/>
    <s v="IFS PR COMPLETED "/>
    <x v="0"/>
    <x v="3"/>
    <x v="3"/>
    <x v="1"/>
    <x v="4"/>
  </r>
  <r>
    <n v="255"/>
    <x v="26"/>
    <m/>
    <x v="287"/>
    <s v="Signal Radio Park Privacy Screen &amp; Gate Removal"/>
    <m/>
    <s v="SUBCON PR"/>
    <s v="COST OF LABOR, MATERIALS AND EQUIPMENT "/>
    <n v="55572"/>
    <x v="32"/>
    <d v="2023-02-01T00:00:00"/>
    <s v="COMP"/>
    <n v="1"/>
    <s v="LT"/>
    <n v="1"/>
    <n v="34640"/>
    <n v="34640"/>
    <m/>
    <m/>
    <m/>
    <m/>
    <m/>
    <m/>
    <m/>
    <m/>
    <m/>
    <m/>
    <x v="17"/>
    <m/>
    <x v="0"/>
    <m/>
    <m/>
    <s v="IFS PR COMPLETED "/>
    <x v="0"/>
    <x v="3"/>
    <x v="3"/>
    <x v="1"/>
    <x v="4"/>
  </r>
  <r>
    <n v="256"/>
    <x v="26"/>
    <m/>
    <x v="288"/>
    <s v="Recycling Fence Center Z7, Arifjan (PPR VEC-23-0400-KUW0"/>
    <m/>
    <s v="SUBCON PR"/>
    <s v="COST OF LABOR, MATERIALS AND EQUIPMENT "/>
    <n v="55368"/>
    <x v="34"/>
    <m/>
    <m/>
    <n v="1"/>
    <s v="LT"/>
    <n v="1"/>
    <s v="1 75,000.00"/>
    <s v="1 75,000.00"/>
    <m/>
    <m/>
    <m/>
    <m/>
    <m/>
    <m/>
    <m/>
    <m/>
    <m/>
    <m/>
    <x v="17"/>
    <m/>
    <x v="0"/>
    <m/>
    <m/>
    <s v="IFS PR COMPLETED "/>
    <x v="2"/>
    <x v="3"/>
    <x v="3"/>
    <x v="1"/>
    <x v="4"/>
  </r>
  <r>
    <n v="257"/>
    <x v="169"/>
    <m/>
    <x v="289"/>
    <s v="B134 Post Office Truck Lift Repair, Zone 1, Camp Arifjan"/>
    <m/>
    <s v="SUBCON PR"/>
    <s v="COST OF LABOR, MATERIALS AND EQUIPMENT "/>
    <n v="55967"/>
    <x v="90"/>
    <d v="2024-02-10T00:00:00"/>
    <s v="COMP"/>
    <n v="1"/>
    <s v="LT"/>
    <n v="1"/>
    <s v="1 8,064.00"/>
    <s v="1 8,064.00"/>
    <m/>
    <m/>
    <m/>
    <m/>
    <m/>
    <m/>
    <m/>
    <m/>
    <m/>
    <m/>
    <x v="17"/>
    <m/>
    <x v="0"/>
    <m/>
    <m/>
    <s v="IFS PR COMPLETED "/>
    <x v="0"/>
    <x v="3"/>
    <x v="3"/>
    <x v="1"/>
    <x v="4"/>
  </r>
  <r>
    <n v="258"/>
    <x v="170"/>
    <m/>
    <x v="290"/>
    <s v="Z6 DFAC Prime Power Connection"/>
    <m/>
    <s v="SUBCON PR"/>
    <s v="COST OF LABOR, MATERIALS AND EQUIPMENT "/>
    <n v="55682"/>
    <x v="171"/>
    <d v="2024-02-04T00:00:00"/>
    <m/>
    <n v="1"/>
    <s v="LT"/>
    <n v="1"/>
    <s v="105,44"/>
    <s v="105,44"/>
    <m/>
    <m/>
    <m/>
    <m/>
    <m/>
    <m/>
    <m/>
    <m/>
    <m/>
    <m/>
    <x v="17"/>
    <m/>
    <x v="0"/>
    <m/>
    <m/>
    <s v="IFS PR COMPLETED "/>
    <x v="0"/>
    <x v="3"/>
    <x v="1"/>
    <x v="1"/>
    <x v="4"/>
  </r>
  <r>
    <n v="259"/>
    <x v="171"/>
    <m/>
    <x v="291"/>
    <s v="KNB Wash_x000a_Rack Add_x000a_Gravel,_x000a_Compact and_x000a_Grade"/>
    <m/>
    <s v="SUBCON PR"/>
    <s v="COST OF LABOR, MATERIALS AND EQUIPMENT "/>
    <n v="55683"/>
    <x v="172"/>
    <d v="2024-02-04T00:00:00"/>
    <m/>
    <n v="1"/>
    <s v="LT"/>
    <n v="1"/>
    <n v="28100"/>
    <n v="28100"/>
    <m/>
    <m/>
    <m/>
    <m/>
    <m/>
    <m/>
    <m/>
    <m/>
    <m/>
    <m/>
    <x v="17"/>
    <m/>
    <x v="0"/>
    <m/>
    <m/>
    <s v="IFS PR COMPLETED "/>
    <x v="0"/>
    <x v="3"/>
    <x v="1"/>
    <x v="1"/>
    <x v="4"/>
  </r>
  <r>
    <n v="260"/>
    <x v="171"/>
    <m/>
    <x v="292"/>
    <s v="Bldg.224 Tank Monitoring System Replacement, Camp Arifjan"/>
    <m/>
    <s v="SUBCON PR"/>
    <s v="COST OF LABOR, MATERIALS AND EQUIPMENT "/>
    <n v="55966"/>
    <x v="35"/>
    <d v="2024-02-10T00:00:00"/>
    <s v="COMP"/>
    <n v="1"/>
    <s v="LT"/>
    <n v="1"/>
    <n v="34802"/>
    <n v="34802"/>
    <m/>
    <m/>
    <m/>
    <m/>
    <m/>
    <m/>
    <m/>
    <m/>
    <m/>
    <m/>
    <x v="17"/>
    <m/>
    <x v="0"/>
    <m/>
    <m/>
    <s v="IFS PR COMPLETED "/>
    <x v="0"/>
    <x v="3"/>
    <x v="1"/>
    <x v="1"/>
    <x v="4"/>
  </r>
  <r>
    <n v="261"/>
    <x v="29"/>
    <m/>
    <x v="293"/>
    <s v="RP8002 Expansion"/>
    <m/>
    <s v="SUBCON PR"/>
    <s v="COST OF LABOR, MATERIALS AND EQUIPMENT "/>
    <n v="55977"/>
    <x v="37"/>
    <d v="2024-02-11T00:00:00"/>
    <m/>
    <n v="1"/>
    <s v="LT"/>
    <n v="1"/>
    <s v="1 34,235.00"/>
    <s v="1 34,235.00"/>
    <m/>
    <m/>
    <m/>
    <m/>
    <m/>
    <m/>
    <m/>
    <m/>
    <m/>
    <m/>
    <x v="17"/>
    <m/>
    <x v="0"/>
    <m/>
    <m/>
    <s v="IFS PR COMPLETED "/>
    <x v="0"/>
    <x v="3"/>
    <x v="1"/>
    <x v="1"/>
    <x v="4"/>
  </r>
  <r>
    <n v="262"/>
    <x v="29"/>
    <m/>
    <x v="294"/>
    <s v="Z2 B532 Door Frame Replacement "/>
    <m/>
    <s v="SUBCON PR"/>
    <s v="COST OF LABOR, MATERIALS AND EQUIPMENT "/>
    <n v="55972"/>
    <x v="37"/>
    <d v="2024-02-11T00:00:00"/>
    <s v="COMP"/>
    <n v="1"/>
    <s v="LT"/>
    <n v="1"/>
    <s v="1 0,750.00"/>
    <s v="1 0,750.00"/>
    <m/>
    <m/>
    <m/>
    <m/>
    <m/>
    <m/>
    <m/>
    <m/>
    <m/>
    <m/>
    <x v="17"/>
    <m/>
    <x v="0"/>
    <m/>
    <m/>
    <s v="IFS PR COMPLETED "/>
    <x v="0"/>
    <x v="3"/>
    <x v="1"/>
    <x v="1"/>
    <x v="4"/>
  </r>
  <r>
    <n v="263"/>
    <x v="29"/>
    <m/>
    <x v="295"/>
    <s v="Z1 B144 REPLACE HVAC UNITS"/>
    <m/>
    <s v="SUBCON PR"/>
    <s v="COST OF LABOR, MATERIALS AND EQUIPMENT "/>
    <n v="55975"/>
    <x v="37"/>
    <d v="2024-02-11T00:00:00"/>
    <s v="COMP"/>
    <n v="1"/>
    <s v="LT"/>
    <n v="1"/>
    <n v="120150"/>
    <n v="120150"/>
    <m/>
    <m/>
    <m/>
    <m/>
    <m/>
    <m/>
    <m/>
    <m/>
    <m/>
    <m/>
    <x v="17"/>
    <m/>
    <x v="0"/>
    <m/>
    <m/>
    <s v="IFS PR COMPLETED "/>
    <x v="0"/>
    <x v="3"/>
    <x v="1"/>
    <x v="1"/>
    <x v="4"/>
  </r>
  <r>
    <n v="264"/>
    <x v="29"/>
    <m/>
    <x v="296"/>
    <s v="Secure Exposed Overhead Electrical Cable"/>
    <m/>
    <s v="SUBCON PR"/>
    <s v="COST OF LABOR, MATERIALS AND EQUIPMENT "/>
    <n v="55982"/>
    <x v="37"/>
    <d v="2024-02-11T00:00:00"/>
    <s v="COMP"/>
    <n v="1"/>
    <s v="LT"/>
    <n v="1"/>
    <s v="1 4,220.00"/>
    <s v="1 4,220.00"/>
    <m/>
    <m/>
    <m/>
    <m/>
    <m/>
    <m/>
    <m/>
    <m/>
    <m/>
    <m/>
    <x v="17"/>
    <m/>
    <x v="0"/>
    <m/>
    <m/>
    <s v="IFS PR COMPLETED "/>
    <x v="0"/>
    <x v="3"/>
    <x v="1"/>
    <x v="1"/>
    <x v="4"/>
  </r>
  <r>
    <n v="265"/>
    <x v="29"/>
    <m/>
    <x v="297"/>
    <s v="SPOD CHAIN‐LINK FENCE REPAIRS"/>
    <m/>
    <s v="SUBCON PR"/>
    <s v="COST OF LABOR, MATERIALS AND EQUIPMENT "/>
    <n v="55974"/>
    <x v="37"/>
    <d v="2024-02-11T00:00:00"/>
    <s v="COMP"/>
    <n v="1"/>
    <s v="LT"/>
    <n v="1"/>
    <s v="1 32,000.00"/>
    <s v="1 32,000.00"/>
    <m/>
    <m/>
    <m/>
    <m/>
    <m/>
    <m/>
    <m/>
    <m/>
    <m/>
    <m/>
    <x v="17"/>
    <m/>
    <x v="0"/>
    <m/>
    <m/>
    <s v="IFS PR COMPLETED "/>
    <x v="0"/>
    <x v="3"/>
    <x v="1"/>
    <x v="1"/>
    <x v="4"/>
  </r>
  <r>
    <n v="266"/>
    <x v="30"/>
    <m/>
    <x v="298"/>
    <s v="T758 Fence Inserts Zone 4, Camp Arifjan"/>
    <m/>
    <s v="SUBCON PR"/>
    <s v="COST OF LABOR, MATERIALS AND EQUIPMENT "/>
    <n v="56193"/>
    <x v="91"/>
    <d v="2024-02-18T00:00:00"/>
    <s v="COMP"/>
    <n v="1"/>
    <s v="LT"/>
    <n v="1"/>
    <n v="16969"/>
    <n v="16969"/>
    <m/>
    <m/>
    <m/>
    <m/>
    <m/>
    <m/>
    <m/>
    <m/>
    <m/>
    <m/>
    <x v="17"/>
    <m/>
    <x v="0"/>
    <m/>
    <m/>
    <s v="Sent signature Mark 13 Feb"/>
    <x v="0"/>
    <x v="3"/>
    <x v="1"/>
    <x v="1"/>
    <x v="4"/>
  </r>
  <r>
    <n v="267"/>
    <x v="172"/>
    <m/>
    <x v="299"/>
    <s v="REPLACEMENT/INSTALLATION HVAC UNIT_x000a_B179"/>
    <m/>
    <s v="SUBCON PR"/>
    <s v="COST OF LABOR, MATERIALS AND EQUIPMENT "/>
    <n v="56061"/>
    <x v="91"/>
    <d v="2024-02-13T00:00:00"/>
    <s v="COMP"/>
    <n v="1"/>
    <s v="LT"/>
    <n v="1"/>
    <n v="70000"/>
    <n v="70000"/>
    <m/>
    <m/>
    <m/>
    <m/>
    <m/>
    <m/>
    <m/>
    <m/>
    <m/>
    <m/>
    <x v="17"/>
    <m/>
    <x v="0"/>
    <m/>
    <m/>
    <s v="IFS PR COMPLETED "/>
    <x v="0"/>
    <x v="3"/>
    <x v="1"/>
    <x v="1"/>
    <x v="4"/>
  </r>
  <r>
    <n v="268"/>
    <x v="173"/>
    <m/>
    <x v="213"/>
    <s v="TT1004 Chapel Refurb Z6 AJ23-0079"/>
    <n v="7986313"/>
    <s v="SUBCON PR"/>
    <s v="COST OF LABOR, MATERIALS AND EQUIPMENT "/>
    <n v="56201"/>
    <x v="42"/>
    <d v="2024-02-19T00:00:00"/>
    <s v="COMP"/>
    <m/>
    <m/>
    <m/>
    <m/>
    <m/>
    <m/>
    <m/>
    <m/>
    <m/>
    <m/>
    <m/>
    <m/>
    <m/>
    <m/>
    <m/>
    <x v="17"/>
    <m/>
    <x v="0"/>
    <m/>
    <m/>
    <m/>
    <x v="0"/>
    <x v="3"/>
    <x v="1"/>
    <x v="1"/>
    <x v="4"/>
  </r>
  <r>
    <n v="269"/>
    <x v="173"/>
    <m/>
    <x v="300"/>
    <s v="T504D Cage Wall Installation"/>
    <m/>
    <s v="SUBCON PR"/>
    <s v="COST OF LABOR, MATERIALS AND EQUIPMENT "/>
    <n v="56204"/>
    <x v="42"/>
    <d v="2024-02-19T00:00:00"/>
    <s v="COMP"/>
    <n v="1"/>
    <s v="LT"/>
    <n v="1"/>
    <n v="7794"/>
    <n v="7794"/>
    <m/>
    <m/>
    <m/>
    <m/>
    <m/>
    <m/>
    <m/>
    <m/>
    <m/>
    <m/>
    <x v="17"/>
    <m/>
    <x v="0"/>
    <m/>
    <m/>
    <m/>
    <x v="0"/>
    <x v="3"/>
    <x v="1"/>
    <x v="1"/>
    <x v="4"/>
  </r>
  <r>
    <n v="270"/>
    <x v="173"/>
    <m/>
    <x v="301"/>
    <s v="Z1 TT1700 Additional Exit Doors"/>
    <n v="9705833"/>
    <s v="SUBCON PR"/>
    <s v="COST OF LABOR, MATERIALS AND EQUIPMENT "/>
    <n v="56203"/>
    <x v="42"/>
    <d v="2024-02-19T00:00:00"/>
    <s v="COMP"/>
    <n v="1"/>
    <s v="LT"/>
    <n v="1"/>
    <n v="23350"/>
    <n v="23350"/>
    <m/>
    <m/>
    <m/>
    <m/>
    <m/>
    <m/>
    <m/>
    <m/>
    <m/>
    <m/>
    <x v="17"/>
    <m/>
    <x v="0"/>
    <m/>
    <m/>
    <m/>
    <x v="0"/>
    <x v="3"/>
    <x v="1"/>
    <x v="1"/>
    <x v="4"/>
  </r>
  <r>
    <n v="271"/>
    <x v="174"/>
    <m/>
    <x v="302"/>
    <s v="KNB T1 Repairs CT-14, KNB, Kuwait"/>
    <m/>
    <s v="SUBCON PR"/>
    <s v="COST OF LABOR, MATERIALS AND EQUIPMENT "/>
    <n v="56304"/>
    <x v="173"/>
    <d v="2024-02-21T00:00:00"/>
    <s v="COMP"/>
    <n v="1"/>
    <s v="LT"/>
    <n v="1"/>
    <s v="2 1,900.00"/>
    <m/>
    <m/>
    <m/>
    <m/>
    <m/>
    <m/>
    <m/>
    <m/>
    <m/>
    <m/>
    <m/>
    <x v="17"/>
    <m/>
    <x v="0"/>
    <m/>
    <m/>
    <m/>
    <x v="0"/>
    <x v="3"/>
    <x v="1"/>
    <x v="1"/>
    <x v="4"/>
  </r>
  <r>
    <n v="272"/>
    <x v="86"/>
    <m/>
    <x v="303"/>
    <s v="KNB T1 Repairs T-411, KNB, Kuwait"/>
    <m/>
    <s v="SUBCON PR"/>
    <s v="COST OF LABOR, MATERIALS AND EQUIPMENT "/>
    <n v="56655"/>
    <x v="1"/>
    <d v="2024-02-29T00:00:00"/>
    <s v="COMP"/>
    <n v="1"/>
    <s v="LT"/>
    <n v="1"/>
    <n v="73930"/>
    <m/>
    <m/>
    <m/>
    <m/>
    <m/>
    <m/>
    <m/>
    <m/>
    <m/>
    <m/>
    <m/>
    <x v="17"/>
    <m/>
    <x v="0"/>
    <m/>
    <m/>
    <m/>
    <x v="0"/>
    <x v="3"/>
    <x v="1"/>
    <x v="1"/>
    <x v="4"/>
  </r>
  <r>
    <n v="273"/>
    <x v="36"/>
    <m/>
    <x v="304"/>
    <s v="TT5000 Electrical Work"/>
    <m/>
    <s v="SUBCON PR"/>
    <s v="COST OF LABOR, MATERIALS AND EQUIPMENT "/>
    <n v="56654"/>
    <x v="1"/>
    <d v="2024-02-29T00:00:00"/>
    <s v="COMP"/>
    <n v="1"/>
    <s v="LT"/>
    <n v="1"/>
    <n v="135150"/>
    <m/>
    <m/>
    <m/>
    <m/>
    <m/>
    <m/>
    <m/>
    <m/>
    <m/>
    <m/>
    <m/>
    <x v="17"/>
    <m/>
    <x v="0"/>
    <m/>
    <m/>
    <m/>
    <x v="0"/>
    <x v="3"/>
    <x v="1"/>
    <x v="1"/>
    <x v="4"/>
  </r>
  <r>
    <n v="274"/>
    <x v="86"/>
    <m/>
    <x v="305"/>
    <s v="Bldg. 222 Security Hardening_ Zone 1"/>
    <m/>
    <s v="SUBCON PR"/>
    <s v="COST OF LABOR, MATERIALS AND EQUIPMENT "/>
    <n v="56660"/>
    <x v="1"/>
    <d v="2024-02-29T00:00:00"/>
    <m/>
    <n v="1"/>
    <s v="LT"/>
    <n v="1"/>
    <n v="47000"/>
    <m/>
    <m/>
    <m/>
    <m/>
    <m/>
    <m/>
    <m/>
    <m/>
    <m/>
    <m/>
    <m/>
    <x v="17"/>
    <m/>
    <x v="0"/>
    <m/>
    <m/>
    <m/>
    <x v="0"/>
    <x v="3"/>
    <x v="1"/>
    <x v="1"/>
    <x v="4"/>
  </r>
  <r>
    <n v="275"/>
    <x v="41"/>
    <m/>
    <x v="306"/>
    <s v="Off-Post Trench RP8002 CAKU "/>
    <m/>
    <s v="SUBCON PR"/>
    <s v="COST OF LABOR, MATERIALS AND EQUIPMENT "/>
    <n v="56770"/>
    <x v="1"/>
    <d v="2024-03-03T00:00:00"/>
    <s v="COMP"/>
    <n v="1"/>
    <s v="LT"/>
    <n v="1"/>
    <n v="91600"/>
    <m/>
    <m/>
    <m/>
    <m/>
    <m/>
    <m/>
    <m/>
    <m/>
    <m/>
    <m/>
    <m/>
    <x v="17"/>
    <m/>
    <x v="0"/>
    <m/>
    <m/>
    <m/>
    <x v="0"/>
    <x v="3"/>
    <x v="1"/>
    <x v="1"/>
    <x v="4"/>
  </r>
  <r>
    <n v="276"/>
    <x v="172"/>
    <m/>
    <x v="307"/>
    <s v="Wash Rack Area Light Poles &amp; Lighting KNB Camp Arifjan, Kuwait"/>
    <m/>
    <s v="SUBCON PR"/>
    <s v="COST OF LABOR, MATERIALS AND EQUIPMENT "/>
    <n v="56768"/>
    <x v="174"/>
    <d v="2024-03-03T00:00:00"/>
    <s v="COMP"/>
    <n v="1"/>
    <s v="LT"/>
    <n v="1"/>
    <m/>
    <m/>
    <m/>
    <m/>
    <m/>
    <m/>
    <m/>
    <m/>
    <m/>
    <m/>
    <m/>
    <m/>
    <x v="17"/>
    <m/>
    <x v="0"/>
    <m/>
    <m/>
    <m/>
    <x v="0"/>
    <x v="3"/>
    <x v="1"/>
    <x v="1"/>
    <x v="4"/>
  </r>
  <r>
    <n v="277"/>
    <x v="39"/>
    <m/>
    <x v="308"/>
    <s v="TI Corrections - Fire Protection"/>
    <m/>
    <s v="SUBCON PR"/>
    <s v="COST OF LABOR, MATERIALS AND EQUIPMENT "/>
    <n v="56899"/>
    <x v="175"/>
    <m/>
    <s v="COMP"/>
    <n v="1"/>
    <s v="LT"/>
    <n v="1"/>
    <n v="98500"/>
    <m/>
    <m/>
    <m/>
    <m/>
    <m/>
    <m/>
    <m/>
    <m/>
    <m/>
    <m/>
    <m/>
    <x v="17"/>
    <m/>
    <x v="0"/>
    <m/>
    <m/>
    <m/>
    <x v="0"/>
    <x v="3"/>
    <x v="5"/>
    <x v="1"/>
    <x v="4"/>
  </r>
  <r>
    <n v="278"/>
    <x v="39"/>
    <m/>
    <x v="309"/>
    <s v="B179 EDOC and Optometry Sun Shade"/>
    <m/>
    <s v="SUBCON PR"/>
    <s v="COST OF LABOR, MATERIALS AND EQUIPMENT "/>
    <n v="56775"/>
    <x v="175"/>
    <d v="2024-04-03T00:00:00"/>
    <s v="COMP"/>
    <n v="1"/>
    <s v="LT"/>
    <n v="1"/>
    <n v="31290"/>
    <m/>
    <m/>
    <m/>
    <m/>
    <m/>
    <m/>
    <m/>
    <m/>
    <m/>
    <m/>
    <m/>
    <x v="17"/>
    <m/>
    <x v="0"/>
    <m/>
    <m/>
    <m/>
    <x v="0"/>
    <x v="3"/>
    <x v="5"/>
    <x v="1"/>
    <x v="4"/>
  </r>
  <r>
    <n v="279"/>
    <x v="39"/>
    <m/>
    <x v="310"/>
    <s v="KNB T1 Repairs T-413"/>
    <m/>
    <s v="SUBCON PR"/>
    <s v="COST OF LABOR, MATERIALS AND EQUIPMENT "/>
    <n v="56777"/>
    <x v="175"/>
    <d v="2024-03-03T00:00:00"/>
    <m/>
    <n v="1"/>
    <s v="LT"/>
    <n v="1"/>
    <n v="78950"/>
    <m/>
    <m/>
    <m/>
    <m/>
    <m/>
    <m/>
    <m/>
    <m/>
    <m/>
    <m/>
    <m/>
    <x v="17"/>
    <m/>
    <x v="0"/>
    <m/>
    <m/>
    <m/>
    <x v="0"/>
    <x v="3"/>
    <x v="5"/>
    <x v="1"/>
    <x v="4"/>
  </r>
  <r>
    <n v="280"/>
    <x v="39"/>
    <m/>
    <x v="311"/>
    <s v="KNB T1 Repairs T-415"/>
    <m/>
    <s v="SUBCON PR"/>
    <s v="COST OF LABOR, MATERIALS AND EQUIPMENT "/>
    <n v="56776"/>
    <x v="175"/>
    <d v="2024-03-03T00:00:00"/>
    <m/>
    <n v="1"/>
    <s v="LT"/>
    <n v="1"/>
    <n v="110372"/>
    <m/>
    <m/>
    <m/>
    <m/>
    <m/>
    <m/>
    <m/>
    <m/>
    <m/>
    <m/>
    <m/>
    <x v="17"/>
    <m/>
    <x v="0"/>
    <m/>
    <m/>
    <m/>
    <x v="0"/>
    <x v="3"/>
    <x v="5"/>
    <x v="1"/>
    <x v="4"/>
  </r>
  <r>
    <n v="1"/>
    <x v="175"/>
    <m/>
    <x v="43"/>
    <s v="Build out Zone 2 TT  2071 into office space "/>
    <n v="6871039"/>
    <s v="SUBCON PR"/>
    <s v="COST OF LABOR, MATERIALS AND EQUIPMENT "/>
    <n v="53561"/>
    <x v="176"/>
    <d v="2023-12-06T00:00:00"/>
    <m/>
    <s v=""/>
    <s v=""/>
    <s v=""/>
    <m/>
    <m/>
    <m/>
    <m/>
    <m/>
    <m/>
    <s v=""/>
    <s v=""/>
    <m/>
    <m/>
    <m/>
    <m/>
    <x v="17"/>
    <s v=""/>
    <x v="0"/>
    <s v=""/>
    <s v=""/>
    <s v="IFS PR COMPLETED "/>
    <x v="1"/>
    <x v="3"/>
    <x v="2"/>
    <x v="0"/>
    <x v="5"/>
  </r>
  <r>
    <n v="2"/>
    <x v="4"/>
    <m/>
    <x v="312"/>
    <s v="DENTAL CLINIC CABINETS AND COUNTERTOP ZONE 2,"/>
    <n v="8528611"/>
    <s v="SUBCON PR"/>
    <s v="COST OF LABOR, MATERIALS AND EQUIPMENT "/>
    <n v="54008"/>
    <x v="5"/>
    <d v="2023-12-17T00:00:00"/>
    <m/>
    <n v="1"/>
    <s v="LT"/>
    <n v="1"/>
    <n v="35000"/>
    <n v="35000"/>
    <m/>
    <m/>
    <m/>
    <m/>
    <s v=""/>
    <s v=""/>
    <m/>
    <m/>
    <m/>
    <m/>
    <x v="17"/>
    <s v=""/>
    <x v="0"/>
    <s v=""/>
    <s v=""/>
    <s v="IFS PR COMPLETED "/>
    <x v="1"/>
    <x v="3"/>
    <x v="2"/>
    <x v="0"/>
    <x v="5"/>
  </r>
  <r>
    <n v="3"/>
    <x v="160"/>
    <m/>
    <x v="313"/>
    <s v="Install Manual Transfer Switch Z2 TP2"/>
    <n v="8449225"/>
    <s v="SUBCON PR"/>
    <s v="COST OF LABOR, MATERIALS AND EQUIPMENT "/>
    <n v="54017"/>
    <x v="165"/>
    <d v="2023-12-17T00:00:00"/>
    <m/>
    <n v="1"/>
    <s v="LT"/>
    <n v="1"/>
    <n v="15000"/>
    <n v="15000"/>
    <m/>
    <m/>
    <m/>
    <m/>
    <s v=""/>
    <s v=""/>
    <m/>
    <m/>
    <m/>
    <m/>
    <x v="17"/>
    <s v=""/>
    <x v="0"/>
    <s v=""/>
    <s v=""/>
    <s v="IFS PR COMPLETED "/>
    <x v="1"/>
    <x v="3"/>
    <x v="2"/>
    <x v="0"/>
    <x v="5"/>
  </r>
  <r>
    <n v="4"/>
    <x v="162"/>
    <m/>
    <x v="314"/>
    <s v="Connect Sanitary Water Lines Z5 RUHQ B5999"/>
    <n v="8689493"/>
    <s v="SUBCON PR"/>
    <s v="COST OF LABOR, MATERIALS AND EQUIPMENT "/>
    <n v="54014"/>
    <x v="166"/>
    <d v="2023-12-24T00:00:00"/>
    <m/>
    <n v="1"/>
    <s v="LT"/>
    <n v="1"/>
    <n v="53314"/>
    <n v="53314"/>
    <m/>
    <m/>
    <m/>
    <m/>
    <m/>
    <m/>
    <m/>
    <m/>
    <m/>
    <m/>
    <x v="17"/>
    <m/>
    <x v="0"/>
    <m/>
    <m/>
    <s v="IFS PR COMPLETED "/>
    <x v="1"/>
    <x v="3"/>
    <x v="2"/>
    <x v="0"/>
    <x v="5"/>
  </r>
  <r>
    <n v="5"/>
    <x v="163"/>
    <m/>
    <x v="315"/>
    <s v="Replacement of Water Filling Railing Zone 3,"/>
    <n v="6665414"/>
    <s v="SUBCON PR"/>
    <s v="COST OF LABOR, MATERIALS AND EQUIPMENT "/>
    <n v="54030"/>
    <x v="167"/>
    <d v="2023-12-17T00:00:00"/>
    <m/>
    <n v="1"/>
    <s v="LT"/>
    <n v="1"/>
    <n v="27435"/>
    <n v="27435"/>
    <m/>
    <m/>
    <m/>
    <m/>
    <m/>
    <m/>
    <m/>
    <m/>
    <m/>
    <m/>
    <x v="17"/>
    <m/>
    <x v="0"/>
    <m/>
    <m/>
    <s v="IFS PR COMPLETED "/>
    <x v="1"/>
    <x v="3"/>
    <x v="2"/>
    <x v="0"/>
    <x v="5"/>
  </r>
  <r>
    <n v="6"/>
    <x v="8"/>
    <m/>
    <x v="316"/>
    <s v="Deconstruct_x000a_Facility Z6_x000a_TT7-3 TT7-9"/>
    <n v="8781713"/>
    <s v="SUBCON PR"/>
    <s v="COST OF LABOR, MATERIALS AND EQUIPMENT "/>
    <n v="54377"/>
    <x v="12"/>
    <d v="2023-12-28T00:00:00"/>
    <m/>
    <n v="1"/>
    <s v="LT"/>
    <n v="1"/>
    <n v="5688"/>
    <n v="5688"/>
    <m/>
    <m/>
    <m/>
    <m/>
    <m/>
    <m/>
    <m/>
    <m/>
    <m/>
    <m/>
    <x v="17"/>
    <m/>
    <x v="0"/>
    <m/>
    <m/>
    <s v="IFS PR COMPLETED "/>
    <x v="1"/>
    <x v="3"/>
    <x v="2"/>
    <x v="0"/>
    <x v="5"/>
  </r>
  <r>
    <n v="7"/>
    <x v="164"/>
    <m/>
    <x v="317"/>
    <s v="Replace Manual Transfer_x000a_Switch"/>
    <n v="5203390"/>
    <s v="SUBCON PR"/>
    <s v="COST OF LABOR, MATERIALS AND EQUIPMENT "/>
    <n v="54494"/>
    <x v="82"/>
    <d v="2023-01-04T00:00:00"/>
    <s v="COMP"/>
    <n v="1"/>
    <s v="LT"/>
    <n v="1"/>
    <n v="75600"/>
    <n v="75600"/>
    <m/>
    <m/>
    <m/>
    <m/>
    <m/>
    <m/>
    <m/>
    <m/>
    <m/>
    <m/>
    <x v="17"/>
    <m/>
    <x v="0"/>
    <m/>
    <m/>
    <s v="IFS PR COMPLETED "/>
    <x v="1"/>
    <x v="3"/>
    <x v="2"/>
    <x v="0"/>
    <x v="5"/>
  </r>
  <r>
    <n v="8"/>
    <x v="79"/>
    <m/>
    <x v="318"/>
    <s v="B6015 Relocation"/>
    <n v="5616330"/>
    <s v="SUBCON PR"/>
    <s v="COST OF LABOR, MATERIALS AND EQUIPMENT "/>
    <n v="54291"/>
    <x v="82"/>
    <d v="2023-12-27T00:00:00"/>
    <s v="COMP"/>
    <n v="1"/>
    <s v="LT"/>
    <n v="1"/>
    <n v="47800"/>
    <n v="47800"/>
    <m/>
    <m/>
    <m/>
    <m/>
    <m/>
    <m/>
    <m/>
    <m/>
    <m/>
    <m/>
    <x v="17"/>
    <m/>
    <x v="0"/>
    <m/>
    <m/>
    <s v="IFS PR COMPLETED "/>
    <x v="1"/>
    <x v="3"/>
    <x v="2"/>
    <x v="0"/>
    <x v="5"/>
  </r>
  <r>
    <n v="9"/>
    <x v="176"/>
    <m/>
    <x v="319"/>
    <s v="TT1051 Deconstruction Tent"/>
    <n v="7249582"/>
    <s v="SUBCON PR"/>
    <s v="COST OF LABOR, MATERIALS AND EQUIPMENT "/>
    <n v="54611"/>
    <x v="177"/>
    <d v="2024-01-07T00:00:00"/>
    <s v="COMP"/>
    <n v="1"/>
    <s v="LT"/>
    <n v="1"/>
    <n v="9000"/>
    <n v="9000"/>
    <m/>
    <m/>
    <m/>
    <m/>
    <m/>
    <m/>
    <m/>
    <m/>
    <m/>
    <m/>
    <x v="17"/>
    <m/>
    <x v="0"/>
    <m/>
    <m/>
    <s v="IFS PR COMPLETED "/>
    <x v="1"/>
    <x v="3"/>
    <x v="2"/>
    <x v="0"/>
    <x v="5"/>
  </r>
  <r>
    <n v="10"/>
    <x v="177"/>
    <m/>
    <x v="320"/>
    <s v="Deconstruct Z8 T2032 "/>
    <n v="8948486"/>
    <s v="SUBCON PR"/>
    <s v="COST OF LABOR, MATERIALS AND EQUIPMENT "/>
    <n v="54612"/>
    <x v="178"/>
    <d v="2024-01-07T00:00:00"/>
    <s v="COMP"/>
    <n v="1"/>
    <s v="LT"/>
    <n v="1"/>
    <n v="6240"/>
    <n v="6240"/>
    <m/>
    <m/>
    <m/>
    <m/>
    <m/>
    <m/>
    <m/>
    <m/>
    <m/>
    <m/>
    <x v="17"/>
    <m/>
    <x v="0"/>
    <m/>
    <m/>
    <s v="IFS PR COMPLETED "/>
    <x v="1"/>
    <x v="3"/>
    <x v="2"/>
    <x v="0"/>
    <x v="5"/>
  </r>
  <r>
    <n v="11"/>
    <x v="177"/>
    <m/>
    <x v="321"/>
    <s v="Emplace Furniture Z5 B5999 "/>
    <n v="8944194"/>
    <s v="SUBCON PR"/>
    <s v="COST OF LABOR, MATERIALS AND EQUIPMENT "/>
    <n v="54725"/>
    <x v="178"/>
    <d v="2024-01-11T00:00:00"/>
    <s v="COMP"/>
    <n v="1"/>
    <s v="LT"/>
    <n v="1"/>
    <n v="80500"/>
    <n v="80500"/>
    <m/>
    <m/>
    <m/>
    <m/>
    <m/>
    <m/>
    <m/>
    <m/>
    <m/>
    <m/>
    <x v="17"/>
    <m/>
    <x v="0"/>
    <m/>
    <m/>
    <s v="IFS PR COMPLETED "/>
    <x v="1"/>
    <x v="3"/>
    <x v="2"/>
    <x v="0"/>
    <x v="5"/>
  </r>
  <r>
    <n v="12"/>
    <x v="169"/>
    <m/>
    <x v="322"/>
    <s v="Connect Cable from Hangar 9_x000a_(TT9600) at ESS-14"/>
    <n v="7335344"/>
    <s v="SUBCON PR"/>
    <s v="COST OF LABOR, MATERIALS AND EQUIPMENT "/>
    <n v="55549"/>
    <x v="90"/>
    <d v="2024-01-31T00:00:00"/>
    <s v="COMP"/>
    <n v="1"/>
    <s v="LT"/>
    <n v="1"/>
    <n v="16150"/>
    <n v="16150"/>
    <m/>
    <m/>
    <m/>
    <m/>
    <m/>
    <m/>
    <m/>
    <m/>
    <m/>
    <m/>
    <x v="17"/>
    <m/>
    <x v="0"/>
    <m/>
    <m/>
    <s v="IFS PR COMPLETED "/>
    <x v="1"/>
    <x v="3"/>
    <x v="3"/>
    <x v="1"/>
    <x v="5"/>
  </r>
  <r>
    <n v="13"/>
    <x v="28"/>
    <m/>
    <x v="323"/>
    <s v="TT403 Sunshade Replacement Phase 1"/>
    <n v="6874479"/>
    <s v="SUBCON PR"/>
    <s v="COST OF LABOR, MATERIALS AND EQUIPMENT "/>
    <n v="55968"/>
    <x v="35"/>
    <d v="2024-02-10T00:00:00"/>
    <s v="COMP"/>
    <n v="1"/>
    <s v="LT"/>
    <n v="1"/>
    <n v="87500"/>
    <n v="87500"/>
    <m/>
    <m/>
    <m/>
    <m/>
    <m/>
    <m/>
    <m/>
    <m/>
    <m/>
    <m/>
    <x v="17"/>
    <m/>
    <x v="0"/>
    <m/>
    <m/>
    <s v="IFS PR COMPLETED "/>
    <x v="1"/>
    <x v="3"/>
    <x v="1"/>
    <x v="1"/>
    <x v="5"/>
  </r>
  <r>
    <n v="14"/>
    <x v="35"/>
    <m/>
    <x v="324"/>
    <s v="Install Electrical Outlets FP-C to TDP"/>
    <n v="9805359"/>
    <s v="SUBCON PR"/>
    <s v="COST OF LABOR, MATERIALS AND EQUIPMENT "/>
    <n v="56589"/>
    <x v="43"/>
    <d v="2024-02-28T00:00:00"/>
    <s v="COMP"/>
    <n v="1"/>
    <s v="LT"/>
    <n v="1"/>
    <n v="59530"/>
    <n v="59530"/>
    <m/>
    <m/>
    <m/>
    <m/>
    <m/>
    <m/>
    <m/>
    <m/>
    <m/>
    <m/>
    <x v="17"/>
    <m/>
    <x v="0"/>
    <m/>
    <m/>
    <s v="IFS PR COMPLETED "/>
    <x v="1"/>
    <x v="3"/>
    <x v="1"/>
    <x v="1"/>
    <x v="5"/>
  </r>
  <r>
    <n v="15"/>
    <x v="48"/>
    <m/>
    <x v="325"/>
    <s v="Install Fencing Gates Z3 TT307 "/>
    <m/>
    <s v="SUBCON PR"/>
    <s v="COST OF LABOR, MATERIALS AND EQUIPMENT "/>
    <n v="57046"/>
    <x v="47"/>
    <d v="2024-03-09T00:00:00"/>
    <s v="COMP"/>
    <n v="1"/>
    <s v="LT"/>
    <n v="1"/>
    <s v="1 4,725.00"/>
    <m/>
    <m/>
    <m/>
    <m/>
    <m/>
    <m/>
    <m/>
    <m/>
    <m/>
    <m/>
    <m/>
    <x v="17"/>
    <m/>
    <x v="0"/>
    <m/>
    <m/>
    <m/>
    <x v="1"/>
    <x v="3"/>
    <x v="5"/>
    <x v="1"/>
    <x v="5"/>
  </r>
  <r>
    <n v="16"/>
    <x v="39"/>
    <m/>
    <x v="326"/>
    <s v="Automated Record Fire (ARF) Sunshade Range 4, Camp Buehring"/>
    <m/>
    <s v="SUBCON PR"/>
    <s v="COST OF LABOR, MATERIALS AND EQUIPMENT "/>
    <n v="57043"/>
    <x v="49"/>
    <d v="2024-03-09T00:00:00"/>
    <m/>
    <n v="1"/>
    <s v="LT"/>
    <n v="1"/>
    <n v="101400"/>
    <m/>
    <m/>
    <m/>
    <m/>
    <m/>
    <m/>
    <m/>
    <m/>
    <m/>
    <m/>
    <m/>
    <x v="17"/>
    <m/>
    <x v="0"/>
    <m/>
    <m/>
    <m/>
    <x v="1"/>
    <x v="3"/>
    <x v="5"/>
    <x v="1"/>
    <x v="5"/>
  </r>
  <r>
    <n v="17"/>
    <x v="39"/>
    <m/>
    <x v="327"/>
    <s v="SRGC Sunshade Construction Range 4, Camp Buehring, Kuwait"/>
    <m/>
    <s v="SUBCON PR"/>
    <s v="COST OF LABOR, MATERIALS AND EQUIPMENT "/>
    <n v="57044"/>
    <x v="49"/>
    <d v="2024-03-09T00:00:00"/>
    <m/>
    <n v="1"/>
    <s v="LT"/>
    <n v="1"/>
    <n v="154764"/>
    <m/>
    <m/>
    <m/>
    <m/>
    <m/>
    <m/>
    <m/>
    <m/>
    <m/>
    <m/>
    <m/>
    <x v="17"/>
    <m/>
    <x v="0"/>
    <m/>
    <m/>
    <m/>
    <x v="1"/>
    <x v="3"/>
    <x v="5"/>
    <x v="1"/>
    <x v="5"/>
  </r>
  <r>
    <n v="18"/>
    <x v="42"/>
    <m/>
    <x v="328"/>
    <s v="Fix Def Solar Lights"/>
    <m/>
    <s v="SUBCON PR"/>
    <s v="COST OF LABOR, MATERIALS AND EQUIPMENT "/>
    <n v="57053"/>
    <x v="49"/>
    <m/>
    <m/>
    <n v="1"/>
    <s v="LT"/>
    <n v="1"/>
    <n v="41500"/>
    <m/>
    <m/>
    <m/>
    <m/>
    <m/>
    <m/>
    <m/>
    <m/>
    <m/>
    <m/>
    <m/>
    <x v="17"/>
    <m/>
    <x v="0"/>
    <m/>
    <m/>
    <m/>
    <x v="1"/>
    <x v="3"/>
    <x v="5"/>
    <x v="1"/>
    <x v="5"/>
  </r>
  <r>
    <n v="19"/>
    <x v="44"/>
    <m/>
    <x v="329"/>
    <s v="Connect HAZMAT and Pest Control Facilities to ESS-14 CAMP Buehring, Kuwait"/>
    <m/>
    <s v="SUBCON PR"/>
    <s v="COST OF LABOR, MATERIALS AND EQUIPMENT "/>
    <n v="57216"/>
    <x v="179"/>
    <d v="2024-03-14T00:00:00"/>
    <s v="COMP"/>
    <n v="1"/>
    <s v="LT"/>
    <n v="1"/>
    <n v="102000"/>
    <m/>
    <m/>
    <m/>
    <m/>
    <m/>
    <m/>
    <m/>
    <m/>
    <m/>
    <m/>
    <m/>
    <x v="17"/>
    <m/>
    <x v="0"/>
    <m/>
    <m/>
    <m/>
    <x v="1"/>
    <x v="3"/>
    <x v="5"/>
    <x v="1"/>
    <x v="5"/>
  </r>
  <r>
    <n v="20"/>
    <x v="44"/>
    <m/>
    <x v="330"/>
    <s v="Correct TI Deficiencies for ESS 14TO18 Zone -1,2 Camp Buehring"/>
    <m/>
    <s v="SUBCON PR"/>
    <s v="COST OF LABOR, MATERIALS AND EQUIPMENT "/>
    <n v="57218"/>
    <x v="179"/>
    <d v="2024-03-14T00:00:00"/>
    <s v="COMP"/>
    <n v="1"/>
    <s v="LT"/>
    <n v="1"/>
    <n v="32700"/>
    <m/>
    <m/>
    <m/>
    <m/>
    <m/>
    <m/>
    <m/>
    <m/>
    <m/>
    <m/>
    <m/>
    <x v="17"/>
    <m/>
    <x v="0"/>
    <m/>
    <m/>
    <m/>
    <x v="1"/>
    <x v="3"/>
    <x v="5"/>
    <x v="1"/>
    <x v="5"/>
  </r>
  <r>
    <n v="21"/>
    <x v="178"/>
    <m/>
    <x v="331"/>
    <s v="PEB LATRINE IMPROVEMENT"/>
    <m/>
    <s v="SUBCON PR"/>
    <s v="COST OF LABOR, MATERIALS AND EQUIPMENT "/>
    <n v="57282"/>
    <x v="46"/>
    <d v="2024-03-16T00:00:00"/>
    <s v="COMP"/>
    <n v="1"/>
    <s v="LT"/>
    <n v="1"/>
    <n v="375000"/>
    <m/>
    <m/>
    <m/>
    <m/>
    <m/>
    <m/>
    <m/>
    <m/>
    <m/>
    <m/>
    <m/>
    <x v="17"/>
    <m/>
    <x v="0"/>
    <m/>
    <m/>
    <m/>
    <x v="1"/>
    <x v="3"/>
    <x v="5"/>
    <x v="1"/>
    <x v="5"/>
  </r>
  <r>
    <n v="22"/>
    <x v="52"/>
    <m/>
    <x v="332"/>
    <s v="Roof Repair PAD-9 at Zone 4 Camp Buehring, Kuwait"/>
    <m/>
    <s v="SUBCON PR"/>
    <s v="COST OF LABOR, MATERIALS AND EQUIPMENT "/>
    <m/>
    <x v="13"/>
    <m/>
    <m/>
    <m/>
    <m/>
    <m/>
    <n v="83776"/>
    <m/>
    <m/>
    <m/>
    <m/>
    <m/>
    <m/>
    <m/>
    <m/>
    <m/>
    <m/>
    <m/>
    <x v="17"/>
    <m/>
    <x v="2"/>
    <m/>
    <m/>
    <m/>
    <x v="1"/>
    <x v="3"/>
    <x v="5"/>
    <x v="1"/>
    <x v="5"/>
  </r>
  <r>
    <n v="23"/>
    <x v="179"/>
    <m/>
    <x v="333"/>
    <m/>
    <m/>
    <m/>
    <m/>
    <m/>
    <x v="13"/>
    <m/>
    <m/>
    <m/>
    <m/>
    <m/>
    <m/>
    <m/>
    <m/>
    <m/>
    <m/>
    <m/>
    <m/>
    <m/>
    <m/>
    <m/>
    <m/>
    <m/>
    <x v="17"/>
    <m/>
    <x v="2"/>
    <m/>
    <m/>
    <m/>
    <x v="3"/>
    <x v="4"/>
    <x v="3"/>
    <x v="2"/>
    <x v="5"/>
  </r>
  <r>
    <n v="24"/>
    <x v="179"/>
    <m/>
    <x v="333"/>
    <m/>
    <m/>
    <m/>
    <m/>
    <m/>
    <x v="13"/>
    <m/>
    <m/>
    <m/>
    <m/>
    <m/>
    <m/>
    <m/>
    <m/>
    <m/>
    <m/>
    <m/>
    <m/>
    <m/>
    <m/>
    <m/>
    <m/>
    <m/>
    <x v="17"/>
    <m/>
    <x v="2"/>
    <m/>
    <m/>
    <m/>
    <x v="3"/>
    <x v="4"/>
    <x v="3"/>
    <x v="2"/>
    <x v="5"/>
  </r>
  <r>
    <n v="25"/>
    <x v="179"/>
    <m/>
    <x v="333"/>
    <m/>
    <m/>
    <m/>
    <m/>
    <m/>
    <x v="13"/>
    <m/>
    <m/>
    <m/>
    <m/>
    <m/>
    <m/>
    <m/>
    <m/>
    <m/>
    <m/>
    <m/>
    <m/>
    <m/>
    <m/>
    <m/>
    <m/>
    <m/>
    <x v="17"/>
    <m/>
    <x v="2"/>
    <m/>
    <m/>
    <m/>
    <x v="3"/>
    <x v="4"/>
    <x v="3"/>
    <x v="2"/>
    <x v="5"/>
  </r>
  <r>
    <n v="26"/>
    <x v="179"/>
    <m/>
    <x v="333"/>
    <m/>
    <m/>
    <m/>
    <m/>
    <m/>
    <x v="13"/>
    <m/>
    <m/>
    <m/>
    <m/>
    <m/>
    <m/>
    <m/>
    <m/>
    <m/>
    <m/>
    <m/>
    <m/>
    <m/>
    <m/>
    <m/>
    <m/>
    <m/>
    <x v="17"/>
    <m/>
    <x v="2"/>
    <m/>
    <m/>
    <m/>
    <x v="3"/>
    <x v="4"/>
    <x v="3"/>
    <x v="2"/>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D066B7-0832-47C0-B8E8-E8519F44E92B}"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A4" firstHeaderRow="1" firstDataRow="1" firstDataCol="0"/>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showAll="0"/>
    <pivotField showAll="0"/>
    <pivotField showAll="0"/>
    <pivotField numFmtId="164"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Items count="1">
    <i/>
  </rowItems>
  <colItems count="1">
    <i/>
  </colItems>
  <dataFields count="1">
    <dataField name="Sum of Ext. Cost (Line Cost)" fld="16" baseField="3" baseItem="0" numFmtId="166"/>
  </dataFields>
  <formats count="1">
    <format dxfId="1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90CAD5-978A-4A79-A878-4E7927886725}"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338" firstHeaderRow="1" firstDataRow="1" firstDataCol="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axis="axisRow" dataField="1" showAll="0" sortType="descending">
      <items count="434">
        <item m="1" x="422"/>
        <item m="1" x="409"/>
        <item m="1" x="369"/>
        <item x="200"/>
        <item x="131"/>
        <item x="138"/>
        <item m="1" x="412"/>
        <item x="88"/>
        <item x="203"/>
        <item x="161"/>
        <item x="129"/>
        <item x="91"/>
        <item x="154"/>
        <item x="199"/>
        <item x="92"/>
        <item x="223"/>
        <item x="89"/>
        <item x="90"/>
        <item x="94"/>
        <item x="155"/>
        <item x="198"/>
        <item x="105"/>
        <item m="1" x="396"/>
        <item x="95"/>
        <item x="96"/>
        <item x="97"/>
        <item x="98"/>
        <item x="99"/>
        <item x="100"/>
        <item x="101"/>
        <item x="106"/>
        <item x="102"/>
        <item x="144"/>
        <item x="145"/>
        <item x="187"/>
        <item m="1" x="385"/>
        <item x="103"/>
        <item x="134"/>
        <item x="130"/>
        <item x="142"/>
        <item x="143"/>
        <item x="190"/>
        <item x="239"/>
        <item x="240"/>
        <item x="182"/>
        <item x="205"/>
        <item x="162"/>
        <item x="126"/>
        <item x="178"/>
        <item x="175"/>
        <item x="158"/>
        <item x="163"/>
        <item x="128"/>
        <item x="146"/>
        <item x="139"/>
        <item x="226"/>
        <item x="125"/>
        <item x="104"/>
        <item x="93"/>
        <item x="164"/>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14"/>
        <item x="186"/>
        <item x="181"/>
        <item x="180"/>
        <item x="204"/>
        <item x="247"/>
        <item x="171"/>
        <item x="233"/>
        <item x="213"/>
        <item x="107"/>
        <item x="174"/>
        <item x="207"/>
        <item x="108"/>
        <item x="176"/>
        <item x="177"/>
        <item x="173"/>
        <item x="224"/>
        <item x="195"/>
        <item x="227"/>
        <item x="196"/>
        <item x="191"/>
        <item x="192"/>
        <item x="232"/>
        <item x="246"/>
        <item x="248"/>
        <item x="251"/>
        <item x="250"/>
        <item x="218"/>
        <item x="206"/>
        <item x="231"/>
        <item x="211"/>
        <item x="230"/>
        <item x="197"/>
        <item m="1" x="366"/>
        <item m="1" x="416"/>
        <item x="112"/>
        <item x="109"/>
        <item x="221"/>
        <item x="212"/>
        <item x="228"/>
        <item x="245"/>
        <item x="110"/>
        <item m="1" x="389"/>
        <item x="219"/>
        <item x="220"/>
        <item x="225"/>
        <item m="1" x="392"/>
        <item x="241"/>
        <item x="111"/>
        <item x="114"/>
        <item x="214"/>
        <item x="115"/>
        <item m="1" x="379"/>
        <item m="1" x="346"/>
        <item x="188"/>
        <item x="229"/>
        <item x="215"/>
        <item x="249"/>
        <item x="238"/>
        <item x="209"/>
        <item m="1" x="420"/>
        <item m="1" x="423"/>
        <item m="1" x="419"/>
        <item m="1" x="365"/>
        <item m="1" x="362"/>
        <item m="1" x="42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m="1" x="390"/>
        <item m="1" x="344"/>
        <item m="1" x="415"/>
        <item m="1" x="388"/>
        <item m="1" x="397"/>
        <item m="1" x="418"/>
        <item m="1" x="357"/>
        <item m="1" x="380"/>
        <item m="1" x="347"/>
        <item m="1" x="356"/>
        <item m="1" x="431"/>
        <item m="1" x="398"/>
        <item m="1" x="384"/>
        <item x="43"/>
        <item x="314"/>
        <item m="1" x="367"/>
        <item m="1" x="335"/>
        <item m="1" x="401"/>
        <item m="1" x="375"/>
        <item x="313"/>
        <item m="1" x="339"/>
        <item m="1" x="340"/>
        <item m="1" x="361"/>
        <item m="1" x="348"/>
        <item m="1" x="349"/>
        <item x="315"/>
        <item m="1" x="406"/>
        <item x="6"/>
        <item m="1" x="359"/>
        <item m="1" x="432"/>
        <item m="1" x="368"/>
        <item m="1" x="342"/>
        <item x="7"/>
        <item m="1" x="358"/>
        <item x="312"/>
        <item x="5"/>
        <item x="3"/>
        <item x="4"/>
        <item x="8"/>
        <item x="9"/>
        <item x="10"/>
        <item x="11"/>
        <item x="12"/>
        <item x="13"/>
        <item m="1" x="373"/>
        <item m="1" x="413"/>
        <item m="1" x="394"/>
        <item m="1" x="345"/>
        <item m="1" x="364"/>
        <item m="1" x="387"/>
        <item m="1" x="408"/>
        <item m="1" x="336"/>
        <item m="1" x="429"/>
        <item m="1" x="372"/>
        <item m="1" x="425"/>
        <item x="333"/>
        <item m="1" x="370"/>
        <item m="1" x="371"/>
        <item x="316"/>
        <item x="252"/>
        <item x="14"/>
        <item x="15"/>
        <item x="16"/>
        <item x="17"/>
        <item x="0"/>
        <item x="2"/>
        <item x="253"/>
        <item x="254"/>
        <item x="255"/>
        <item x="256"/>
        <item x="257"/>
        <item x="258"/>
        <item x="317"/>
        <item x="259"/>
        <item m="1" x="352"/>
        <item m="1" x="391"/>
        <item x="318"/>
        <item x="18"/>
        <item x="19"/>
        <item x="124"/>
        <item x="20"/>
        <item x="21"/>
        <item x="260"/>
        <item x="261"/>
        <item x="262"/>
        <item x="263"/>
        <item x="264"/>
        <item x="116"/>
        <item x="123"/>
        <item x="117"/>
        <item x="265"/>
        <item x="266"/>
        <item x="267"/>
        <item x="319"/>
        <item m="1" x="378"/>
        <item x="23"/>
        <item x="24"/>
        <item x="25"/>
        <item x="26"/>
        <item x="119"/>
        <item x="27"/>
        <item x="28"/>
        <item x="29"/>
        <item x="268"/>
        <item x="269"/>
        <item x="320"/>
        <item x="321"/>
        <item x="30"/>
        <item x="270"/>
        <item x="31"/>
        <item x="32"/>
        <item x="271"/>
        <item x="33"/>
        <item x="34"/>
        <item x="272"/>
        <item x="273"/>
        <item x="274"/>
        <item x="275"/>
        <item x="276"/>
        <item x="277"/>
        <item x="35"/>
        <item x="278"/>
        <item x="36"/>
        <item x="37"/>
        <item x="38"/>
        <item x="279"/>
        <item x="280"/>
        <item x="281"/>
        <item m="1" x="400"/>
        <item x="39"/>
        <item m="1" x="383"/>
        <item x="41"/>
        <item x="283"/>
        <item x="40"/>
        <item x="42"/>
        <item x="284"/>
        <item x="285"/>
        <item x="286"/>
        <item x="44"/>
        <item x="287"/>
        <item m="1" x="428"/>
        <item x="322"/>
        <item m="1" x="404"/>
        <item m="1" x="424"/>
        <item m="1" x="351"/>
        <item x="288"/>
        <item x="289"/>
        <item x="282"/>
        <item x="45"/>
        <item x="120"/>
        <item x="290"/>
        <item x="291"/>
        <item x="292"/>
        <item x="46"/>
        <item x="47"/>
        <item x="48"/>
        <item x="49"/>
        <item x="323"/>
        <item x="50"/>
        <item x="51"/>
        <item x="52"/>
        <item x="293"/>
        <item x="294"/>
        <item x="295"/>
        <item x="296"/>
        <item x="297"/>
        <item x="53"/>
        <item x="298"/>
        <item x="299"/>
        <item x="54"/>
        <item x="55"/>
        <item x="56"/>
        <item x="121"/>
        <item x="57"/>
        <item x="58"/>
        <item x="300"/>
        <item x="301"/>
        <item x="59"/>
        <item x="60"/>
        <item x="61"/>
        <item x="302"/>
        <item x="62"/>
        <item x="63"/>
        <item x="64"/>
        <item x="65"/>
        <item x="66"/>
        <item x="67"/>
        <item x="68"/>
        <item x="69"/>
        <item x="70"/>
        <item x="324"/>
        <item x="71"/>
        <item x="303"/>
        <item x="304"/>
        <item x="305"/>
        <item x="306"/>
        <item x="72"/>
        <item x="307"/>
        <item x="308"/>
        <item x="309"/>
        <item x="310"/>
        <item x="311"/>
        <item x="325"/>
        <item x="1"/>
        <item x="326"/>
        <item x="327"/>
        <item x="73"/>
        <item x="74"/>
        <item x="75"/>
        <item x="76"/>
        <item x="77"/>
        <item x="122"/>
        <item x="328"/>
        <item x="78"/>
        <item x="79"/>
        <item x="329"/>
        <item x="330"/>
        <item x="22"/>
        <item x="80"/>
        <item x="81"/>
        <item x="331"/>
        <item x="82"/>
        <item x="83"/>
        <item x="84"/>
        <item x="85"/>
        <item x="86"/>
        <item x="87"/>
        <item x="3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35">
    <i>
      <x v="339"/>
    </i>
    <i>
      <x v="218"/>
    </i>
    <i>
      <x v="359"/>
    </i>
    <i>
      <x v="378"/>
    </i>
    <i>
      <x v="429"/>
    </i>
    <i>
      <x v="361"/>
    </i>
    <i>
      <x v="360"/>
    </i>
    <i>
      <x v="422"/>
    </i>
    <i>
      <x v="408"/>
    </i>
    <i>
      <x v="327"/>
    </i>
    <i>
      <x v="391"/>
    </i>
    <i>
      <x v="315"/>
    </i>
    <i>
      <x v="401"/>
    </i>
    <i>
      <x v="300"/>
    </i>
    <i>
      <x v="247"/>
    </i>
    <i>
      <x v="343"/>
    </i>
    <i>
      <x v="418"/>
    </i>
    <i>
      <x v="374"/>
    </i>
    <i>
      <x v="394"/>
    </i>
    <i>
      <x v="301"/>
    </i>
    <i>
      <x v="307"/>
    </i>
    <i>
      <x v="268"/>
    </i>
    <i>
      <x v="338"/>
    </i>
    <i>
      <x v="334"/>
    </i>
    <i>
      <x v="305"/>
    </i>
    <i>
      <x v="285"/>
    </i>
    <i>
      <x v="353"/>
    </i>
    <i>
      <x v="415"/>
    </i>
    <i>
      <x v="424"/>
    </i>
    <i>
      <x v="270"/>
    </i>
    <i>
      <x v="411"/>
    </i>
    <i>
      <x v="427"/>
    </i>
    <i>
      <x v="384"/>
    </i>
    <i>
      <x v="393"/>
    </i>
    <i>
      <x v="376"/>
    </i>
    <i>
      <x v="423"/>
    </i>
    <i>
      <x v="386"/>
    </i>
    <i>
      <x v="387"/>
    </i>
    <i>
      <x v="392"/>
    </i>
    <i>
      <x v="426"/>
    </i>
    <i>
      <x v="269"/>
    </i>
    <i>
      <x v="375"/>
    </i>
    <i>
      <x v="318"/>
    </i>
    <i>
      <x v="232"/>
    </i>
    <i>
      <x v="243"/>
    </i>
    <i>
      <x v="242"/>
    </i>
    <i>
      <x v="241"/>
    </i>
    <i>
      <x v="413"/>
    </i>
    <i>
      <x v="240"/>
    </i>
    <i>
      <x v="412"/>
    </i>
    <i>
      <x v="237"/>
    </i>
    <i>
      <x v="245"/>
    </i>
    <i>
      <x v="306"/>
    </i>
    <i>
      <x v="371"/>
    </i>
    <i>
      <x v="283"/>
    </i>
    <i>
      <x v="286"/>
    </i>
    <i>
      <x v="388"/>
    </i>
    <i>
      <x v="390"/>
    </i>
    <i>
      <x v="244"/>
    </i>
    <i>
      <x v="389"/>
    </i>
    <i>
      <x v="248"/>
    </i>
    <i>
      <x v="317"/>
    </i>
    <i>
      <x v="266"/>
    </i>
    <i>
      <x v="267"/>
    </i>
    <i>
      <x v="419"/>
    </i>
    <i>
      <x v="246"/>
    </i>
    <i>
      <x v="314"/>
    </i>
    <i>
      <x v="21"/>
    </i>
    <i>
      <x v="18"/>
    </i>
    <i>
      <x v="303"/>
    </i>
    <i>
      <x v="31"/>
    </i>
    <i>
      <x v="109"/>
    </i>
    <i>
      <x v="329"/>
    </i>
    <i>
      <x v="151"/>
    </i>
    <i>
      <x v="302"/>
    </i>
    <i>
      <x v="414"/>
    </i>
    <i>
      <x v="5"/>
    </i>
    <i>
      <x v="382"/>
    </i>
    <i>
      <x v="161"/>
    </i>
    <i>
      <x v="118"/>
    </i>
    <i>
      <x v="17"/>
    </i>
    <i>
      <x v="396"/>
    </i>
    <i>
      <x v="139"/>
    </i>
    <i>
      <x v="103"/>
    </i>
    <i>
      <x v="64"/>
    </i>
    <i>
      <x v="62"/>
    </i>
    <i>
      <x v="90"/>
    </i>
    <i>
      <x v="158"/>
    </i>
    <i>
      <x v="358"/>
    </i>
    <i>
      <x v="159"/>
    </i>
    <i>
      <x v="312"/>
    </i>
    <i>
      <x v="66"/>
    </i>
    <i>
      <x v="383"/>
    </i>
    <i>
      <x v="91"/>
    </i>
    <i>
      <x v="69"/>
    </i>
    <i>
      <x v="352"/>
    </i>
    <i>
      <x v="101"/>
    </i>
    <i>
      <x v="297"/>
    </i>
    <i>
      <x v="102"/>
    </i>
    <i>
      <x v="330"/>
    </i>
    <i>
      <x v="73"/>
    </i>
    <i>
      <x v="368"/>
    </i>
    <i>
      <x v="104"/>
    </i>
    <i>
      <x v="289"/>
    </i>
    <i>
      <x v="105"/>
    </i>
    <i>
      <x v="63"/>
    </i>
    <i>
      <x v="106"/>
    </i>
    <i>
      <x v="322"/>
    </i>
    <i>
      <x v="107"/>
    </i>
    <i>
      <x v="340"/>
    </i>
    <i>
      <x v="108"/>
    </i>
    <i>
      <x v="26"/>
    </i>
    <i>
      <x v="74"/>
    </i>
    <i>
      <x v="30"/>
    </i>
    <i>
      <x v="111"/>
    </i>
    <i>
      <x v="11"/>
    </i>
    <i>
      <x v="112"/>
    </i>
    <i>
      <x v="293"/>
    </i>
    <i>
      <x v="113"/>
    </i>
    <i>
      <x v="88"/>
    </i>
    <i>
      <x v="114"/>
    </i>
    <i>
      <x v="310"/>
    </i>
    <i>
      <x v="115"/>
    </i>
    <i>
      <x v="94"/>
    </i>
    <i>
      <x v="116"/>
    </i>
    <i>
      <x v="326"/>
    </i>
    <i>
      <x v="117"/>
    </i>
    <i>
      <x v="336"/>
    </i>
    <i>
      <x v="75"/>
    </i>
    <i>
      <x v="344"/>
    </i>
    <i>
      <x v="119"/>
    </i>
    <i>
      <x v="356"/>
    </i>
    <i>
      <x v="120"/>
    </i>
    <i>
      <x v="364"/>
    </i>
    <i>
      <x v="121"/>
    </i>
    <i>
      <x v="372"/>
    </i>
    <i>
      <x v="122"/>
    </i>
    <i>
      <x v="380"/>
    </i>
    <i>
      <x v="123"/>
    </i>
    <i>
      <x v="416"/>
    </i>
    <i>
      <x v="124"/>
    </i>
    <i>
      <x v="287"/>
    </i>
    <i>
      <x v="125"/>
    </i>
    <i>
      <x v="291"/>
    </i>
    <i>
      <x v="126"/>
    </i>
    <i>
      <x v="295"/>
    </i>
    <i>
      <x v="127"/>
    </i>
    <i>
      <x v="12"/>
    </i>
    <i>
      <x v="128"/>
    </i>
    <i>
      <x v="304"/>
    </i>
    <i>
      <x v="129"/>
    </i>
    <i>
      <x v="308"/>
    </i>
    <i>
      <x v="130"/>
    </i>
    <i>
      <x v="72"/>
    </i>
    <i>
      <x v="131"/>
    </i>
    <i>
      <x v="316"/>
    </i>
    <i>
      <x v="132"/>
    </i>
    <i>
      <x v="320"/>
    </i>
    <i>
      <x v="133"/>
    </i>
    <i>
      <x v="324"/>
    </i>
    <i>
      <x v="134"/>
    </i>
    <i>
      <x v="328"/>
    </i>
    <i>
      <x v="135"/>
    </i>
    <i>
      <x v="332"/>
    </i>
    <i>
      <x v="136"/>
    </i>
    <i>
      <x v="20"/>
    </i>
    <i>
      <x v="137"/>
    </i>
    <i>
      <x v="342"/>
    </i>
    <i>
      <x v="138"/>
    </i>
    <i>
      <x v="350"/>
    </i>
    <i>
      <x v="76"/>
    </i>
    <i>
      <x v="354"/>
    </i>
    <i>
      <x v="140"/>
    </i>
    <i>
      <x v="98"/>
    </i>
    <i>
      <x v="141"/>
    </i>
    <i>
      <x v="362"/>
    </i>
    <i>
      <x v="142"/>
    </i>
    <i>
      <x v="366"/>
    </i>
    <i>
      <x v="145"/>
    </i>
    <i>
      <x v="370"/>
    </i>
    <i>
      <x v="146"/>
    </i>
    <i>
      <x v="28"/>
    </i>
    <i>
      <x v="147"/>
    </i>
    <i>
      <x v="99"/>
    </i>
    <i>
      <x v="148"/>
    </i>
    <i>
      <x v="100"/>
    </i>
    <i>
      <x v="149"/>
    </i>
    <i>
      <x v="86"/>
    </i>
    <i>
      <x v="150"/>
    </i>
    <i>
      <x v="71"/>
    </i>
    <i>
      <x v="77"/>
    </i>
    <i>
      <x v="87"/>
    </i>
    <i>
      <x v="153"/>
    </i>
    <i>
      <x v="288"/>
    </i>
    <i>
      <x v="154"/>
    </i>
    <i>
      <x v="290"/>
    </i>
    <i>
      <x v="155"/>
    </i>
    <i>
      <x v="292"/>
    </i>
    <i>
      <x v="157"/>
    </i>
    <i>
      <x v="294"/>
    </i>
    <i>
      <x v="78"/>
    </i>
    <i>
      <x v="296"/>
    </i>
    <i>
      <x v="79"/>
    </i>
    <i>
      <x v="298"/>
    </i>
    <i>
      <x v="160"/>
    </i>
    <i>
      <x v="13"/>
    </i>
    <i>
      <x v="80"/>
    </i>
    <i>
      <x v="89"/>
    </i>
    <i>
      <x v="164"/>
    </i>
    <i>
      <x v="14"/>
    </i>
    <i>
      <x v="165"/>
    </i>
    <i>
      <x v="15"/>
    </i>
    <i>
      <x v="166"/>
    </i>
    <i>
      <x v="309"/>
    </i>
    <i>
      <x v="167"/>
    </i>
    <i>
      <x v="311"/>
    </i>
    <i>
      <x v="168"/>
    </i>
    <i>
      <x v="313"/>
    </i>
    <i>
      <x v="169"/>
    </i>
    <i>
      <x v="16"/>
    </i>
    <i>
      <x v="4"/>
    </i>
    <i>
      <x v="92"/>
    </i>
    <i>
      <x v="219"/>
    </i>
    <i>
      <x v="319"/>
    </i>
    <i>
      <x v="224"/>
    </i>
    <i>
      <x v="321"/>
    </i>
    <i>
      <x v="230"/>
    </i>
    <i>
      <x v="323"/>
    </i>
    <i>
      <x v="81"/>
    </i>
    <i>
      <x v="325"/>
    </i>
    <i>
      <x v="52"/>
    </i>
    <i>
      <x v="95"/>
    </i>
    <i>
      <x v="239"/>
    </i>
    <i>
      <x v="96"/>
    </i>
    <i>
      <x v="53"/>
    </i>
    <i>
      <x v="331"/>
    </i>
    <i>
      <x v="54"/>
    </i>
    <i>
      <x v="19"/>
    </i>
    <i>
      <x v="55"/>
    </i>
    <i>
      <x v="337"/>
    </i>
    <i>
      <x v="3"/>
    </i>
    <i>
      <x v="97"/>
    </i>
    <i>
      <x v="56"/>
    </i>
    <i>
      <x v="341"/>
    </i>
    <i>
      <x v="57"/>
    </i>
    <i>
      <x v="23"/>
    </i>
    <i>
      <x v="82"/>
    </i>
    <i>
      <x v="346"/>
    </i>
    <i>
      <x v="7"/>
    </i>
    <i>
      <x v="351"/>
    </i>
    <i>
      <x v="58"/>
    </i>
    <i>
      <x v="24"/>
    </i>
    <i>
      <x v="263"/>
    </i>
    <i>
      <x v="355"/>
    </i>
    <i>
      <x v="83"/>
    </i>
    <i>
      <x v="357"/>
    </i>
    <i>
      <x v="32"/>
    </i>
    <i>
      <x v="25"/>
    </i>
    <i>
      <x v="33"/>
    </i>
    <i>
      <x v="27"/>
    </i>
    <i>
      <x v="84"/>
    </i>
    <i>
      <x v="363"/>
    </i>
    <i>
      <x v="68"/>
    </i>
    <i>
      <x v="365"/>
    </i>
    <i>
      <x v="37"/>
    </i>
    <i>
      <x v="367"/>
    </i>
    <i>
      <x v="39"/>
    </i>
    <i>
      <x v="369"/>
    </i>
    <i>
      <x v="85"/>
    </i>
    <i>
      <x v="65"/>
    </i>
    <i>
      <x v="398"/>
    </i>
    <i>
      <x v="373"/>
    </i>
    <i>
      <x v="400"/>
    </i>
    <i>
      <x v="29"/>
    </i>
    <i>
      <x v="402"/>
    </i>
    <i>
      <x v="377"/>
    </i>
    <i>
      <x v="404"/>
    </i>
    <i>
      <x v="379"/>
    </i>
    <i>
      <x v="406"/>
    </i>
    <i>
      <x v="381"/>
    </i>
    <i>
      <x v="41"/>
    </i>
    <i>
      <x v="410"/>
    </i>
    <i>
      <x v="264"/>
    </i>
    <i>
      <x v="385"/>
    </i>
    <i>
      <x v="265"/>
    </i>
    <i>
      <x v="34"/>
    </i>
    <i>
      <x v="59"/>
    </i>
    <i>
      <x v="67"/>
    </i>
    <i>
      <x v="60"/>
    </i>
    <i>
      <x v="36"/>
    </i>
    <i>
      <x v="8"/>
    </i>
    <i>
      <x v="38"/>
    </i>
    <i>
      <x v="9"/>
    </i>
    <i>
      <x v="395"/>
    </i>
    <i>
      <x v="10"/>
    </i>
    <i>
      <x v="397"/>
    </i>
    <i>
      <x v="271"/>
    </i>
    <i>
      <x v="399"/>
    </i>
    <i>
      <x v="44"/>
    </i>
    <i>
      <x v="40"/>
    </i>
    <i>
      <x v="420"/>
    </i>
    <i>
      <x v="403"/>
    </i>
    <i>
      <x v="45"/>
    </i>
    <i>
      <x v="405"/>
    </i>
    <i>
      <x v="47"/>
    </i>
    <i>
      <x v="407"/>
    </i>
    <i>
      <x v="48"/>
    </i>
    <i>
      <x v="409"/>
    </i>
    <i>
      <x v="428"/>
    </i>
    <i>
      <x v="42"/>
    </i>
    <i>
      <x v="430"/>
    </i>
    <i>
      <x v="70"/>
    </i>
    <i>
      <x v="432"/>
    </i>
    <i>
      <x v="43"/>
    </i>
    <i>
      <x v="282"/>
    </i>
    <i>
      <x v="417"/>
    </i>
    <i>
      <x v="61"/>
    </i>
    <i>
      <x v="284"/>
    </i>
    <i>
      <x v="272"/>
    </i>
    <i>
      <x v="421"/>
    </i>
    <i>
      <x v="273"/>
    </i>
    <i>
      <x v="46"/>
    </i>
    <i>
      <x v="274"/>
    </i>
    <i>
      <x v="425"/>
    </i>
    <i>
      <x v="275"/>
    </i>
    <i>
      <x v="49"/>
    </i>
    <i>
      <x v="276"/>
    </i>
    <i>
      <x v="50"/>
    </i>
    <i>
      <x v="277"/>
    </i>
    <i>
      <x v="431"/>
    </i>
    <i>
      <x v="278"/>
    </i>
    <i>
      <x v="51"/>
    </i>
    <i>
      <x v="281"/>
    </i>
    <i>
      <x v="260"/>
    </i>
    <i t="grand">
      <x/>
    </i>
  </rowItems>
  <colItems count="1">
    <i/>
  </colItem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A7C446-8184-4160-82A7-70B65EBC6433}"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338" firstHeaderRow="1" firstDataRow="1" firstDataCol="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axis="axisRow" showAll="0">
      <items count="434">
        <item m="1" x="422"/>
        <item m="1" x="409"/>
        <item m="1" x="369"/>
        <item x="200"/>
        <item x="131"/>
        <item x="138"/>
        <item m="1" x="412"/>
        <item x="88"/>
        <item x="203"/>
        <item x="161"/>
        <item x="129"/>
        <item x="91"/>
        <item x="154"/>
        <item x="199"/>
        <item x="92"/>
        <item x="223"/>
        <item x="89"/>
        <item x="90"/>
        <item x="94"/>
        <item x="155"/>
        <item x="198"/>
        <item x="105"/>
        <item m="1" x="396"/>
        <item x="95"/>
        <item x="96"/>
        <item x="97"/>
        <item x="98"/>
        <item x="99"/>
        <item x="100"/>
        <item x="101"/>
        <item x="106"/>
        <item x="102"/>
        <item x="144"/>
        <item x="145"/>
        <item x="187"/>
        <item m="1" x="385"/>
        <item x="103"/>
        <item x="134"/>
        <item x="130"/>
        <item x="142"/>
        <item x="143"/>
        <item x="190"/>
        <item x="239"/>
        <item x="240"/>
        <item x="182"/>
        <item x="205"/>
        <item x="162"/>
        <item x="126"/>
        <item x="178"/>
        <item x="175"/>
        <item x="158"/>
        <item x="163"/>
        <item x="128"/>
        <item x="146"/>
        <item x="139"/>
        <item x="226"/>
        <item x="125"/>
        <item x="104"/>
        <item x="93"/>
        <item x="164"/>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14"/>
        <item x="186"/>
        <item x="181"/>
        <item x="180"/>
        <item x="204"/>
        <item x="247"/>
        <item x="171"/>
        <item x="233"/>
        <item x="213"/>
        <item x="107"/>
        <item x="174"/>
        <item x="207"/>
        <item x="108"/>
        <item x="176"/>
        <item x="177"/>
        <item x="173"/>
        <item x="224"/>
        <item x="195"/>
        <item x="227"/>
        <item x="196"/>
        <item x="191"/>
        <item x="192"/>
        <item x="232"/>
        <item x="246"/>
        <item x="248"/>
        <item x="251"/>
        <item x="250"/>
        <item x="218"/>
        <item x="206"/>
        <item x="231"/>
        <item x="211"/>
        <item x="230"/>
        <item x="197"/>
        <item m="1" x="366"/>
        <item m="1" x="416"/>
        <item x="112"/>
        <item x="109"/>
        <item x="221"/>
        <item x="212"/>
        <item x="228"/>
        <item x="245"/>
        <item x="110"/>
        <item m="1" x="389"/>
        <item x="219"/>
        <item x="220"/>
        <item x="225"/>
        <item m="1" x="392"/>
        <item x="241"/>
        <item x="111"/>
        <item x="114"/>
        <item x="214"/>
        <item x="115"/>
        <item m="1" x="379"/>
        <item m="1" x="346"/>
        <item x="188"/>
        <item x="229"/>
        <item x="215"/>
        <item x="249"/>
        <item x="238"/>
        <item x="209"/>
        <item m="1" x="420"/>
        <item m="1" x="423"/>
        <item m="1" x="419"/>
        <item m="1" x="365"/>
        <item m="1" x="362"/>
        <item m="1" x="42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m="1" x="390"/>
        <item m="1" x="344"/>
        <item m="1" x="415"/>
        <item m="1" x="388"/>
        <item m="1" x="397"/>
        <item m="1" x="418"/>
        <item m="1" x="357"/>
        <item m="1" x="380"/>
        <item m="1" x="347"/>
        <item m="1" x="356"/>
        <item m="1" x="431"/>
        <item m="1" x="398"/>
        <item m="1" x="384"/>
        <item x="43"/>
        <item x="314"/>
        <item m="1" x="367"/>
        <item m="1" x="335"/>
        <item m="1" x="401"/>
        <item m="1" x="375"/>
        <item x="313"/>
        <item m="1" x="339"/>
        <item m="1" x="340"/>
        <item m="1" x="361"/>
        <item m="1" x="348"/>
        <item m="1" x="349"/>
        <item x="315"/>
        <item m="1" x="406"/>
        <item x="6"/>
        <item m="1" x="359"/>
        <item m="1" x="432"/>
        <item m="1" x="368"/>
        <item m="1" x="342"/>
        <item x="7"/>
        <item m="1" x="358"/>
        <item x="312"/>
        <item x="5"/>
        <item x="3"/>
        <item x="4"/>
        <item x="8"/>
        <item x="9"/>
        <item x="10"/>
        <item x="11"/>
        <item x="12"/>
        <item x="13"/>
        <item m="1" x="373"/>
        <item m="1" x="413"/>
        <item m="1" x="394"/>
        <item m="1" x="345"/>
        <item m="1" x="364"/>
        <item m="1" x="387"/>
        <item m="1" x="408"/>
        <item m="1" x="336"/>
        <item m="1" x="429"/>
        <item m="1" x="372"/>
        <item m="1" x="425"/>
        <item x="333"/>
        <item m="1" x="370"/>
        <item m="1" x="371"/>
        <item x="316"/>
        <item x="252"/>
        <item x="14"/>
        <item x="15"/>
        <item x="16"/>
        <item x="17"/>
        <item x="0"/>
        <item x="2"/>
        <item x="253"/>
        <item x="254"/>
        <item x="255"/>
        <item x="256"/>
        <item x="257"/>
        <item x="258"/>
        <item x="317"/>
        <item x="259"/>
        <item m="1" x="352"/>
        <item m="1" x="391"/>
        <item x="318"/>
        <item x="18"/>
        <item x="19"/>
        <item x="124"/>
        <item x="20"/>
        <item x="21"/>
        <item x="260"/>
        <item x="261"/>
        <item x="262"/>
        <item x="263"/>
        <item x="264"/>
        <item x="116"/>
        <item x="123"/>
        <item x="117"/>
        <item x="265"/>
        <item x="266"/>
        <item x="267"/>
        <item x="319"/>
        <item m="1" x="378"/>
        <item x="23"/>
        <item x="24"/>
        <item x="25"/>
        <item x="26"/>
        <item x="119"/>
        <item x="27"/>
        <item x="28"/>
        <item x="29"/>
        <item x="268"/>
        <item x="269"/>
        <item x="320"/>
        <item x="321"/>
        <item x="30"/>
        <item x="270"/>
        <item x="31"/>
        <item x="32"/>
        <item x="271"/>
        <item x="33"/>
        <item x="34"/>
        <item x="272"/>
        <item x="273"/>
        <item x="274"/>
        <item x="275"/>
        <item x="276"/>
        <item x="277"/>
        <item x="35"/>
        <item x="278"/>
        <item x="36"/>
        <item x="37"/>
        <item x="38"/>
        <item x="279"/>
        <item x="280"/>
        <item x="281"/>
        <item m="1" x="400"/>
        <item x="39"/>
        <item m="1" x="383"/>
        <item x="41"/>
        <item x="283"/>
        <item x="40"/>
        <item x="42"/>
        <item x="284"/>
        <item x="285"/>
        <item x="286"/>
        <item x="44"/>
        <item x="287"/>
        <item m="1" x="428"/>
        <item x="322"/>
        <item m="1" x="404"/>
        <item m="1" x="424"/>
        <item m="1" x="351"/>
        <item x="288"/>
        <item x="289"/>
        <item x="282"/>
        <item x="45"/>
        <item x="120"/>
        <item x="290"/>
        <item x="291"/>
        <item x="292"/>
        <item x="46"/>
        <item x="47"/>
        <item x="48"/>
        <item x="49"/>
        <item x="323"/>
        <item x="50"/>
        <item x="51"/>
        <item x="52"/>
        <item x="293"/>
        <item x="294"/>
        <item x="295"/>
        <item x="296"/>
        <item x="297"/>
        <item x="53"/>
        <item x="298"/>
        <item x="299"/>
        <item x="54"/>
        <item x="55"/>
        <item x="56"/>
        <item x="121"/>
        <item x="57"/>
        <item x="58"/>
        <item x="300"/>
        <item x="301"/>
        <item x="59"/>
        <item x="60"/>
        <item x="61"/>
        <item x="302"/>
        <item x="62"/>
        <item x="63"/>
        <item x="64"/>
        <item x="65"/>
        <item x="66"/>
        <item x="67"/>
        <item x="68"/>
        <item x="69"/>
        <item x="70"/>
        <item x="324"/>
        <item x="71"/>
        <item x="303"/>
        <item x="304"/>
        <item x="305"/>
        <item x="306"/>
        <item x="72"/>
        <item x="307"/>
        <item x="308"/>
        <item x="309"/>
        <item x="310"/>
        <item x="311"/>
        <item x="325"/>
        <item x="1"/>
        <item x="326"/>
        <item x="327"/>
        <item x="73"/>
        <item x="74"/>
        <item x="75"/>
        <item x="76"/>
        <item x="77"/>
        <item x="122"/>
        <item x="328"/>
        <item x="78"/>
        <item x="79"/>
        <item x="329"/>
        <item x="330"/>
        <item x="22"/>
        <item x="80"/>
        <item x="81"/>
        <item x="331"/>
        <item x="82"/>
        <item x="83"/>
        <item x="84"/>
        <item x="85"/>
        <item x="86"/>
        <item x="87"/>
        <item x="332"/>
        <item t="default"/>
      </items>
    </pivotField>
    <pivotField showAll="0"/>
    <pivotField showAll="0"/>
    <pivotField showAll="0"/>
    <pivotField showAll="0"/>
    <pivotField showAll="0"/>
    <pivotField numFmtId="164"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dataField="1" showAll="0">
      <items count="5">
        <item x="1"/>
        <item x="0"/>
        <item m="1" x="3"/>
        <item x="2"/>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35">
    <i>
      <x v="3"/>
    </i>
    <i>
      <x v="4"/>
    </i>
    <i>
      <x v="5"/>
    </i>
    <i>
      <x v="7"/>
    </i>
    <i>
      <x v="8"/>
    </i>
    <i>
      <x v="9"/>
    </i>
    <i>
      <x v="10"/>
    </i>
    <i>
      <x v="11"/>
    </i>
    <i>
      <x v="12"/>
    </i>
    <i>
      <x v="13"/>
    </i>
    <i>
      <x v="14"/>
    </i>
    <i>
      <x v="15"/>
    </i>
    <i>
      <x v="16"/>
    </i>
    <i>
      <x v="17"/>
    </i>
    <i>
      <x v="18"/>
    </i>
    <i>
      <x v="19"/>
    </i>
    <i>
      <x v="20"/>
    </i>
    <i>
      <x v="21"/>
    </i>
    <i>
      <x v="23"/>
    </i>
    <i>
      <x v="24"/>
    </i>
    <i>
      <x v="25"/>
    </i>
    <i>
      <x v="26"/>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0"/>
    </i>
    <i>
      <x v="101"/>
    </i>
    <i>
      <x v="102"/>
    </i>
    <i>
      <x v="103"/>
    </i>
    <i>
      <x v="104"/>
    </i>
    <i>
      <x v="105"/>
    </i>
    <i>
      <x v="106"/>
    </i>
    <i>
      <x v="107"/>
    </i>
    <i>
      <x v="108"/>
    </i>
    <i>
      <x v="109"/>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5"/>
    </i>
    <i>
      <x v="146"/>
    </i>
    <i>
      <x v="147"/>
    </i>
    <i>
      <x v="148"/>
    </i>
    <i>
      <x v="149"/>
    </i>
    <i>
      <x v="150"/>
    </i>
    <i>
      <x v="151"/>
    </i>
    <i>
      <x v="153"/>
    </i>
    <i>
      <x v="154"/>
    </i>
    <i>
      <x v="155"/>
    </i>
    <i>
      <x v="157"/>
    </i>
    <i>
      <x v="158"/>
    </i>
    <i>
      <x v="159"/>
    </i>
    <i>
      <x v="160"/>
    </i>
    <i>
      <x v="161"/>
    </i>
    <i>
      <x v="164"/>
    </i>
    <i>
      <x v="165"/>
    </i>
    <i>
      <x v="166"/>
    </i>
    <i>
      <x v="167"/>
    </i>
    <i>
      <x v="168"/>
    </i>
    <i>
      <x v="169"/>
    </i>
    <i>
      <x v="218"/>
    </i>
    <i>
      <x v="219"/>
    </i>
    <i>
      <x v="224"/>
    </i>
    <i>
      <x v="230"/>
    </i>
    <i>
      <x v="232"/>
    </i>
    <i>
      <x v="237"/>
    </i>
    <i>
      <x v="239"/>
    </i>
    <i>
      <x v="240"/>
    </i>
    <i>
      <x v="241"/>
    </i>
    <i>
      <x v="242"/>
    </i>
    <i>
      <x v="243"/>
    </i>
    <i>
      <x v="244"/>
    </i>
    <i>
      <x v="245"/>
    </i>
    <i>
      <x v="246"/>
    </i>
    <i>
      <x v="247"/>
    </i>
    <i>
      <x v="248"/>
    </i>
    <i>
      <x v="260"/>
    </i>
    <i>
      <x v="263"/>
    </i>
    <i>
      <x v="264"/>
    </i>
    <i>
      <x v="265"/>
    </i>
    <i>
      <x v="266"/>
    </i>
    <i>
      <x v="267"/>
    </i>
    <i>
      <x v="268"/>
    </i>
    <i>
      <x v="269"/>
    </i>
    <i>
      <x v="270"/>
    </i>
    <i>
      <x v="271"/>
    </i>
    <i>
      <x v="272"/>
    </i>
    <i>
      <x v="273"/>
    </i>
    <i>
      <x v="274"/>
    </i>
    <i>
      <x v="275"/>
    </i>
    <i>
      <x v="276"/>
    </i>
    <i>
      <x v="277"/>
    </i>
    <i>
      <x v="278"/>
    </i>
    <i>
      <x v="281"/>
    </i>
    <i>
      <x v="282"/>
    </i>
    <i>
      <x v="283"/>
    </i>
    <i>
      <x v="284"/>
    </i>
    <i>
      <x v="285"/>
    </i>
    <i>
      <x v="286"/>
    </i>
    <i>
      <x v="287"/>
    </i>
    <i>
      <x v="288"/>
    </i>
    <i>
      <x v="289"/>
    </i>
    <i>
      <x v="290"/>
    </i>
    <i>
      <x v="291"/>
    </i>
    <i>
      <x v="292"/>
    </i>
    <i>
      <x v="293"/>
    </i>
    <i>
      <x v="294"/>
    </i>
    <i>
      <x v="295"/>
    </i>
    <i>
      <x v="296"/>
    </i>
    <i>
      <x v="297"/>
    </i>
    <i>
      <x v="298"/>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t="grand">
      <x/>
    </i>
  </rowItems>
  <colItems count="1">
    <i/>
  </colItems>
  <dataFields count="1">
    <dataField name="Count of Delivery Status" fld="2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B2685D5-E6F7-4456-8D64-7B77DDE0A0A8}" name="PivotTable5"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B14" firstHeaderRow="1" firstDataRow="1" firstDataCol="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axis="axisRow" showAll="0" measureFilter="1" sortType="descending">
      <items count="434">
        <item m="1" x="422"/>
        <item m="1" x="409"/>
        <item m="1" x="369"/>
        <item x="200"/>
        <item x="131"/>
        <item x="138"/>
        <item m="1" x="412"/>
        <item x="88"/>
        <item x="203"/>
        <item x="161"/>
        <item x="129"/>
        <item x="91"/>
        <item x="154"/>
        <item x="199"/>
        <item x="92"/>
        <item x="223"/>
        <item x="89"/>
        <item x="90"/>
        <item x="94"/>
        <item x="155"/>
        <item x="198"/>
        <item x="105"/>
        <item m="1" x="396"/>
        <item x="95"/>
        <item x="96"/>
        <item x="97"/>
        <item x="98"/>
        <item x="99"/>
        <item x="100"/>
        <item x="101"/>
        <item x="106"/>
        <item x="102"/>
        <item x="144"/>
        <item x="145"/>
        <item x="187"/>
        <item m="1" x="385"/>
        <item x="103"/>
        <item x="134"/>
        <item x="130"/>
        <item x="142"/>
        <item x="143"/>
        <item x="190"/>
        <item x="239"/>
        <item x="240"/>
        <item x="182"/>
        <item x="205"/>
        <item x="162"/>
        <item x="126"/>
        <item x="178"/>
        <item x="175"/>
        <item x="158"/>
        <item x="163"/>
        <item x="128"/>
        <item x="146"/>
        <item x="139"/>
        <item x="226"/>
        <item x="125"/>
        <item x="104"/>
        <item x="93"/>
        <item x="164"/>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14"/>
        <item x="186"/>
        <item x="181"/>
        <item x="180"/>
        <item x="204"/>
        <item x="247"/>
        <item x="171"/>
        <item x="233"/>
        <item x="213"/>
        <item x="107"/>
        <item x="174"/>
        <item x="207"/>
        <item x="108"/>
        <item x="176"/>
        <item x="177"/>
        <item x="173"/>
        <item x="224"/>
        <item x="195"/>
        <item x="227"/>
        <item x="196"/>
        <item x="191"/>
        <item x="192"/>
        <item x="232"/>
        <item x="246"/>
        <item x="248"/>
        <item x="251"/>
        <item x="250"/>
        <item x="218"/>
        <item x="206"/>
        <item x="231"/>
        <item x="211"/>
        <item x="230"/>
        <item x="197"/>
        <item m="1" x="366"/>
        <item m="1" x="416"/>
        <item x="112"/>
        <item x="109"/>
        <item x="221"/>
        <item x="212"/>
        <item x="228"/>
        <item x="245"/>
        <item x="110"/>
        <item m="1" x="389"/>
        <item x="219"/>
        <item x="220"/>
        <item x="225"/>
        <item m="1" x="392"/>
        <item x="241"/>
        <item x="111"/>
        <item x="114"/>
        <item x="214"/>
        <item x="115"/>
        <item m="1" x="379"/>
        <item m="1" x="346"/>
        <item x="188"/>
        <item x="229"/>
        <item x="215"/>
        <item x="249"/>
        <item x="238"/>
        <item x="209"/>
        <item m="1" x="420"/>
        <item m="1" x="423"/>
        <item m="1" x="419"/>
        <item m="1" x="365"/>
        <item m="1" x="362"/>
        <item m="1" x="42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m="1" x="390"/>
        <item m="1" x="344"/>
        <item m="1" x="415"/>
        <item m="1" x="388"/>
        <item m="1" x="397"/>
        <item m="1" x="418"/>
        <item m="1" x="357"/>
        <item m="1" x="380"/>
        <item m="1" x="347"/>
        <item m="1" x="356"/>
        <item m="1" x="431"/>
        <item m="1" x="398"/>
        <item m="1" x="384"/>
        <item x="43"/>
        <item x="314"/>
        <item m="1" x="367"/>
        <item m="1" x="335"/>
        <item m="1" x="401"/>
        <item m="1" x="375"/>
        <item x="313"/>
        <item m="1" x="339"/>
        <item m="1" x="340"/>
        <item m="1" x="361"/>
        <item m="1" x="348"/>
        <item m="1" x="349"/>
        <item x="315"/>
        <item m="1" x="406"/>
        <item x="6"/>
        <item m="1" x="359"/>
        <item m="1" x="432"/>
        <item m="1" x="368"/>
        <item m="1" x="342"/>
        <item x="7"/>
        <item m="1" x="358"/>
        <item x="312"/>
        <item x="5"/>
        <item x="3"/>
        <item x="4"/>
        <item x="8"/>
        <item x="9"/>
        <item x="10"/>
        <item x="11"/>
        <item x="12"/>
        <item x="13"/>
        <item m="1" x="373"/>
        <item m="1" x="413"/>
        <item m="1" x="394"/>
        <item m="1" x="345"/>
        <item m="1" x="364"/>
        <item m="1" x="387"/>
        <item m="1" x="408"/>
        <item m="1" x="336"/>
        <item m="1" x="429"/>
        <item m="1" x="372"/>
        <item m="1" x="425"/>
        <item x="333"/>
        <item m="1" x="370"/>
        <item m="1" x="371"/>
        <item x="316"/>
        <item x="252"/>
        <item x="14"/>
        <item x="15"/>
        <item x="16"/>
        <item x="17"/>
        <item x="0"/>
        <item x="2"/>
        <item x="253"/>
        <item x="254"/>
        <item x="255"/>
        <item x="256"/>
        <item x="257"/>
        <item x="258"/>
        <item x="317"/>
        <item x="259"/>
        <item m="1" x="352"/>
        <item m="1" x="391"/>
        <item x="318"/>
        <item x="18"/>
        <item x="19"/>
        <item x="124"/>
        <item x="20"/>
        <item x="21"/>
        <item x="260"/>
        <item x="261"/>
        <item x="262"/>
        <item x="263"/>
        <item x="264"/>
        <item x="116"/>
        <item x="123"/>
        <item x="117"/>
        <item x="265"/>
        <item x="266"/>
        <item x="267"/>
        <item x="319"/>
        <item m="1" x="378"/>
        <item x="23"/>
        <item x="24"/>
        <item x="25"/>
        <item x="26"/>
        <item x="119"/>
        <item x="27"/>
        <item x="28"/>
        <item x="29"/>
        <item x="268"/>
        <item x="269"/>
        <item x="320"/>
        <item x="321"/>
        <item x="30"/>
        <item x="270"/>
        <item x="31"/>
        <item x="32"/>
        <item x="271"/>
        <item x="33"/>
        <item x="34"/>
        <item x="272"/>
        <item x="273"/>
        <item x="274"/>
        <item x="275"/>
        <item x="276"/>
        <item x="277"/>
        <item x="35"/>
        <item x="278"/>
        <item x="36"/>
        <item x="37"/>
        <item x="38"/>
        <item x="279"/>
        <item x="280"/>
        <item x="281"/>
        <item m="1" x="400"/>
        <item x="39"/>
        <item m="1" x="383"/>
        <item x="41"/>
        <item x="283"/>
        <item x="40"/>
        <item x="42"/>
        <item x="284"/>
        <item x="285"/>
        <item x="286"/>
        <item x="44"/>
        <item x="287"/>
        <item m="1" x="428"/>
        <item x="322"/>
        <item m="1" x="404"/>
        <item m="1" x="424"/>
        <item m="1" x="351"/>
        <item x="288"/>
        <item x="289"/>
        <item x="282"/>
        <item x="45"/>
        <item x="120"/>
        <item x="290"/>
        <item x="291"/>
        <item x="292"/>
        <item x="46"/>
        <item x="47"/>
        <item x="48"/>
        <item x="49"/>
        <item x="323"/>
        <item x="50"/>
        <item x="51"/>
        <item x="52"/>
        <item x="293"/>
        <item x="294"/>
        <item x="295"/>
        <item x="296"/>
        <item x="297"/>
        <item x="53"/>
        <item x="298"/>
        <item x="299"/>
        <item x="54"/>
        <item x="55"/>
        <item x="56"/>
        <item x="121"/>
        <item x="57"/>
        <item x="58"/>
        <item x="300"/>
        <item x="301"/>
        <item x="59"/>
        <item x="60"/>
        <item x="61"/>
        <item x="302"/>
        <item x="62"/>
        <item x="63"/>
        <item x="64"/>
        <item x="65"/>
        <item x="66"/>
        <item x="67"/>
        <item x="68"/>
        <item x="69"/>
        <item x="70"/>
        <item x="324"/>
        <item x="71"/>
        <item x="303"/>
        <item x="304"/>
        <item x="305"/>
        <item x="306"/>
        <item x="72"/>
        <item x="307"/>
        <item x="308"/>
        <item x="309"/>
        <item x="310"/>
        <item x="311"/>
        <item x="325"/>
        <item x="1"/>
        <item x="326"/>
        <item x="327"/>
        <item x="73"/>
        <item x="74"/>
        <item x="75"/>
        <item x="76"/>
        <item x="77"/>
        <item x="122"/>
        <item x="328"/>
        <item x="78"/>
        <item x="79"/>
        <item x="329"/>
        <item x="330"/>
        <item x="22"/>
        <item x="80"/>
        <item x="81"/>
        <item x="331"/>
        <item x="82"/>
        <item x="83"/>
        <item x="84"/>
        <item x="85"/>
        <item x="86"/>
        <item x="87"/>
        <item x="33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11">
    <i>
      <x v="270"/>
    </i>
    <i>
      <x v="269"/>
    </i>
    <i>
      <x v="322"/>
    </i>
    <i>
      <x v="408"/>
    </i>
    <i>
      <x v="368"/>
    </i>
    <i>
      <x v="340"/>
    </i>
    <i>
      <x v="136"/>
    </i>
    <i>
      <x v="135"/>
    </i>
    <i>
      <x v="289"/>
    </i>
    <i>
      <x v="362"/>
    </i>
    <i t="grand">
      <x/>
    </i>
  </rowItems>
  <colItems count="1">
    <i/>
  </colItems>
  <dataFields count="1">
    <dataField name="Sum of Ext. Cost (Line Cost)" fld="16" baseField="3" baseItem="3" numFmtId="166"/>
  </dataFields>
  <formats count="2">
    <format dxfId="119">
      <pivotArea outline="0" collapsedLevelsAreSubtotals="1" fieldPosition="0"/>
    </format>
    <format dxfId="118">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FF71D-BED7-499C-AECA-C37C8B2514C6}"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C10" firstHeaderRow="0" firstDataRow="1" firstDataCol="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showAll="0"/>
    <pivotField showAll="0"/>
    <pivotField showAll="0"/>
    <pivotField numFmtId="164"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showAll="0"/>
    <pivotField showAll="0"/>
    <pivotField showAll="0"/>
    <pivotField showAll="0"/>
    <pivotField axis="axisRow" showAll="0">
      <items count="9">
        <item x="0"/>
        <item x="1"/>
        <item m="1" x="6"/>
        <item m="1" x="7"/>
        <item x="2"/>
        <item x="3"/>
        <item x="4"/>
        <item x="5"/>
        <item t="default"/>
      </items>
    </pivotField>
  </pivotFields>
  <rowFields count="1">
    <field x="37"/>
  </rowFields>
  <rowItems count="7">
    <i>
      <x/>
    </i>
    <i>
      <x v="1"/>
    </i>
    <i>
      <x v="4"/>
    </i>
    <i>
      <x v="5"/>
    </i>
    <i>
      <x v="6"/>
    </i>
    <i>
      <x v="7"/>
    </i>
    <i t="grand">
      <x/>
    </i>
  </rowItems>
  <colFields count="1">
    <field x="-2"/>
  </colFields>
  <colItems count="2">
    <i>
      <x/>
    </i>
    <i i="1">
      <x v="1"/>
    </i>
  </colItems>
  <dataFields count="2">
    <dataField name="Order Qty" fld="14" subtotal="count" baseField="0" baseItem="0"/>
    <dataField name="Cost for" fld="16" baseField="33" baseItem="0"/>
  </dataFields>
  <chartFormats count="3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37" count="1" selected="0">
            <x v="0"/>
          </reference>
        </references>
      </pivotArea>
    </chartFormat>
    <chartFormat chart="0" format="3">
      <pivotArea type="data" outline="0" fieldPosition="0">
        <references count="2">
          <reference field="4294967294" count="1" selected="0">
            <x v="1"/>
          </reference>
          <reference field="37"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37" count="1" selected="0">
            <x v="0"/>
          </reference>
        </references>
      </pivotArea>
    </chartFormat>
    <chartFormat chart="3" format="16">
      <pivotArea type="data" outline="0" fieldPosition="0">
        <references count="2">
          <reference field="4294967294" count="1" selected="0">
            <x v="0"/>
          </reference>
          <reference field="37" count="1" selected="0">
            <x v="1"/>
          </reference>
        </references>
      </pivotArea>
    </chartFormat>
    <chartFormat chart="3" format="17">
      <pivotArea type="data" outline="0" fieldPosition="0">
        <references count="2">
          <reference field="4294967294" count="1" selected="0">
            <x v="0"/>
          </reference>
          <reference field="37" count="1" selected="0">
            <x v="2"/>
          </reference>
        </references>
      </pivotArea>
    </chartFormat>
    <chartFormat chart="3" format="18">
      <pivotArea type="data" outline="0" fieldPosition="0">
        <references count="2">
          <reference field="4294967294" count="1" selected="0">
            <x v="0"/>
          </reference>
          <reference field="37" count="1" selected="0">
            <x v="3"/>
          </reference>
        </references>
      </pivotArea>
    </chartFormat>
    <chartFormat chart="3" format="19" series="1">
      <pivotArea type="data" outline="0" fieldPosition="0">
        <references count="1">
          <reference field="4294967294" count="1" selected="0">
            <x v="1"/>
          </reference>
        </references>
      </pivotArea>
    </chartFormat>
    <chartFormat chart="3" format="20">
      <pivotArea type="data" outline="0" fieldPosition="0">
        <references count="2">
          <reference field="4294967294" count="1" selected="0">
            <x v="1"/>
          </reference>
          <reference field="37" count="1" selected="0">
            <x v="0"/>
          </reference>
        </references>
      </pivotArea>
    </chartFormat>
    <chartFormat chart="3" format="21">
      <pivotArea type="data" outline="0" fieldPosition="0">
        <references count="2">
          <reference field="4294967294" count="1" selected="0">
            <x v="1"/>
          </reference>
          <reference field="37" count="1" selected="0">
            <x v="1"/>
          </reference>
        </references>
      </pivotArea>
    </chartFormat>
    <chartFormat chart="3" format="22">
      <pivotArea type="data" outline="0" fieldPosition="0">
        <references count="2">
          <reference field="4294967294" count="1" selected="0">
            <x v="1"/>
          </reference>
          <reference field="37" count="1" selected="0">
            <x v="2"/>
          </reference>
        </references>
      </pivotArea>
    </chartFormat>
    <chartFormat chart="3" format="23">
      <pivotArea type="data" outline="0" fieldPosition="0">
        <references count="2">
          <reference field="4294967294" count="1" selected="0">
            <x v="1"/>
          </reference>
          <reference field="37" count="1" selected="0">
            <x v="3"/>
          </reference>
        </references>
      </pivotArea>
    </chartFormat>
    <chartFormat chart="0" format="4">
      <pivotArea type="data" outline="0" fieldPosition="0">
        <references count="2">
          <reference field="4294967294" count="1" selected="0">
            <x v="0"/>
          </reference>
          <reference field="37" count="1" selected="0">
            <x v="0"/>
          </reference>
        </references>
      </pivotArea>
    </chartFormat>
    <chartFormat chart="0" format="5">
      <pivotArea type="data" outline="0" fieldPosition="0">
        <references count="2">
          <reference field="4294967294" count="1" selected="0">
            <x v="0"/>
          </reference>
          <reference field="37" count="1" selected="0">
            <x v="1"/>
          </reference>
        </references>
      </pivotArea>
    </chartFormat>
    <chartFormat chart="0" format="6">
      <pivotArea type="data" outline="0" fieldPosition="0">
        <references count="2">
          <reference field="4294967294" count="1" selected="0">
            <x v="0"/>
          </reference>
          <reference field="37" count="1" selected="0">
            <x v="2"/>
          </reference>
        </references>
      </pivotArea>
    </chartFormat>
    <chartFormat chart="0" format="7">
      <pivotArea type="data" outline="0" fieldPosition="0">
        <references count="2">
          <reference field="4294967294" count="1" selected="0">
            <x v="1"/>
          </reference>
          <reference field="37" count="1" selected="0">
            <x v="2"/>
          </reference>
        </references>
      </pivotArea>
    </chartFormat>
    <chartFormat chart="0" format="8">
      <pivotArea type="data" outline="0" fieldPosition="0">
        <references count="2">
          <reference field="4294967294" count="1" selected="0">
            <x v="0"/>
          </reference>
          <reference field="37" count="1" selected="0">
            <x v="3"/>
          </reference>
        </references>
      </pivotArea>
    </chartFormat>
    <chartFormat chart="0" format="9">
      <pivotArea type="data" outline="0" fieldPosition="0">
        <references count="2">
          <reference field="4294967294" count="1" selected="0">
            <x v="1"/>
          </reference>
          <reference field="37" count="1" selected="0">
            <x v="3"/>
          </reference>
        </references>
      </pivotArea>
    </chartFormat>
    <chartFormat chart="0" format="10">
      <pivotArea type="data" outline="0" fieldPosition="0">
        <references count="2">
          <reference field="4294967294" count="1" selected="0">
            <x v="0"/>
          </reference>
          <reference field="37" count="1" selected="0">
            <x v="4"/>
          </reference>
        </references>
      </pivotArea>
    </chartFormat>
    <chartFormat chart="0" format="11">
      <pivotArea type="data" outline="0" fieldPosition="0">
        <references count="2">
          <reference field="4294967294" count="1" selected="0">
            <x v="0"/>
          </reference>
          <reference field="37" count="1" selected="0">
            <x v="5"/>
          </reference>
        </references>
      </pivotArea>
    </chartFormat>
    <chartFormat chart="0" format="12">
      <pivotArea type="data" outline="0" fieldPosition="0">
        <references count="2">
          <reference field="4294967294" count="1" selected="0">
            <x v="1"/>
          </reference>
          <reference field="37" count="1" selected="0">
            <x v="4"/>
          </reference>
        </references>
      </pivotArea>
    </chartFormat>
    <chartFormat chart="0" format="13">
      <pivotArea type="data" outline="0" fieldPosition="0">
        <references count="2">
          <reference field="4294967294" count="1" selected="0">
            <x v="1"/>
          </reference>
          <reference field="37" count="1" selected="0">
            <x v="5"/>
          </reference>
        </references>
      </pivotArea>
    </chartFormat>
    <chartFormat chart="3" format="24">
      <pivotArea type="data" outline="0" fieldPosition="0">
        <references count="2">
          <reference field="4294967294" count="1" selected="0">
            <x v="1"/>
          </reference>
          <reference field="37" count="1" selected="0">
            <x v="4"/>
          </reference>
        </references>
      </pivotArea>
    </chartFormat>
    <chartFormat chart="3" format="25">
      <pivotArea type="data" outline="0" fieldPosition="0">
        <references count="2">
          <reference field="4294967294" count="1" selected="0">
            <x v="0"/>
          </reference>
          <reference field="37" count="1" selected="0">
            <x v="6"/>
          </reference>
        </references>
      </pivotArea>
    </chartFormat>
    <chartFormat chart="3" format="26">
      <pivotArea type="data" outline="0" fieldPosition="0">
        <references count="2">
          <reference field="4294967294" count="1" selected="0">
            <x v="0"/>
          </reference>
          <reference field="37" count="1" selected="0">
            <x v="5"/>
          </reference>
        </references>
      </pivotArea>
    </chartFormat>
    <chartFormat chart="3" format="27">
      <pivotArea type="data" outline="0" fieldPosition="0">
        <references count="2">
          <reference field="4294967294" count="1" selected="0">
            <x v="1"/>
          </reference>
          <reference field="37" count="1" selected="0">
            <x v="5"/>
          </reference>
        </references>
      </pivotArea>
    </chartFormat>
    <chartFormat chart="3" format="28">
      <pivotArea type="data" outline="0" fieldPosition="0">
        <references count="2">
          <reference field="4294967294" count="1" selected="0">
            <x v="0"/>
          </reference>
          <reference field="37" count="1" selected="0">
            <x v="7"/>
          </reference>
        </references>
      </pivotArea>
    </chartFormat>
    <chartFormat chart="3" format="29">
      <pivotArea type="data" outline="0" fieldPosition="0">
        <references count="2">
          <reference field="4294967294" count="1" selected="0">
            <x v="1"/>
          </reference>
          <reference field="37" count="1" selected="0">
            <x v="6"/>
          </reference>
        </references>
      </pivotArea>
    </chartFormat>
    <chartFormat chart="3" format="30">
      <pivotArea type="data" outline="0" fieldPosition="0">
        <references count="2">
          <reference field="4294967294" count="1" selected="0">
            <x v="1"/>
          </reference>
          <reference field="37" count="1" selected="0">
            <x v="7"/>
          </reference>
        </references>
      </pivotArea>
    </chartFormat>
    <chartFormat chart="3" format="31">
      <pivotArea type="data" outline="0" fieldPosition="0">
        <references count="2">
          <reference field="4294967294" count="1" selected="0">
            <x v="0"/>
          </reference>
          <reference field="37" count="1" selected="0">
            <x v="4"/>
          </reference>
        </references>
      </pivotArea>
    </chartFormat>
    <chartFormat chart="0" format="14">
      <pivotArea type="data" outline="0" fieldPosition="0">
        <references count="2">
          <reference field="4294967294" count="1" selected="0">
            <x v="0"/>
          </reference>
          <reference field="37" count="1" selected="0">
            <x v="6"/>
          </reference>
        </references>
      </pivotArea>
    </chartFormat>
    <chartFormat chart="0" format="15">
      <pivotArea type="data" outline="0" fieldPosition="0">
        <references count="2">
          <reference field="4294967294" count="1" selected="0">
            <x v="0"/>
          </reference>
          <reference field="37" count="1" selected="0">
            <x v="7"/>
          </reference>
        </references>
      </pivotArea>
    </chartFormat>
    <chartFormat chart="0" format="16">
      <pivotArea type="data" outline="0" fieldPosition="0">
        <references count="2">
          <reference field="4294967294" count="1" selected="0">
            <x v="1"/>
          </reference>
          <reference field="37" count="1" selected="0">
            <x v="6"/>
          </reference>
        </references>
      </pivotArea>
    </chartFormat>
    <chartFormat chart="0" format="17">
      <pivotArea type="data" outline="0" fieldPosition="0">
        <references count="2">
          <reference field="4294967294" count="1" selected="0">
            <x v="1"/>
          </reference>
          <reference field="3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900898-93E3-49CF-B9A6-D845ED700058}"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5" firstHeaderRow="1" firstDataRow="1" firstDataCol="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showAll="0"/>
    <pivotField showAll="0"/>
    <pivotField showAll="0"/>
    <pivotField numFmtId="164"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25">
        <item x="2"/>
        <item x="12"/>
        <item x="14"/>
        <item x="15"/>
        <item x="13"/>
        <item x="1"/>
        <item x="5"/>
        <item x="10"/>
        <item x="8"/>
        <item m="1" x="21"/>
        <item x="7"/>
        <item x="0"/>
        <item x="16"/>
        <item x="9"/>
        <item x="3"/>
        <item x="11"/>
        <item x="4"/>
        <item x="17"/>
        <item x="6"/>
        <item m="1" x="22"/>
        <item x="18"/>
        <item m="1" x="23"/>
        <item x="20"/>
        <item x="19"/>
        <item t="default"/>
      </items>
      <autoSortScope>
        <pivotArea dataOnly="0" outline="0" fieldPosition="0">
          <references count="1">
            <reference field="4294967294" count="1" selected="0">
              <x v="0"/>
            </reference>
          </references>
        </pivotArea>
      </autoSortScope>
    </pivotField>
    <pivotField showAll="0"/>
    <pivotField showAll="0">
      <items count="5">
        <item x="1"/>
        <item x="0"/>
        <item m="1" x="3"/>
        <item x="2"/>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27"/>
  </rowFields>
  <rowItems count="22">
    <i>
      <x v="4"/>
    </i>
    <i>
      <x v="2"/>
    </i>
    <i>
      <x v="22"/>
    </i>
    <i>
      <x v="12"/>
    </i>
    <i>
      <x v="23"/>
    </i>
    <i>
      <x v="14"/>
    </i>
    <i>
      <x v="18"/>
    </i>
    <i>
      <x v="15"/>
    </i>
    <i>
      <x v="20"/>
    </i>
    <i>
      <x v="5"/>
    </i>
    <i>
      <x v="3"/>
    </i>
    <i>
      <x v="7"/>
    </i>
    <i>
      <x v="1"/>
    </i>
    <i>
      <x v="10"/>
    </i>
    <i>
      <x v="8"/>
    </i>
    <i>
      <x v="6"/>
    </i>
    <i>
      <x/>
    </i>
    <i>
      <x v="13"/>
    </i>
    <i>
      <x v="17"/>
    </i>
    <i>
      <x v="16"/>
    </i>
    <i>
      <x v="11"/>
    </i>
    <i t="grand">
      <x/>
    </i>
  </rowItems>
  <colItems count="1">
    <i/>
  </colItems>
  <dataFields count="1">
    <dataField name="Count of PO #" fld="21" subtotal="count" baseField="0" baseItem="0"/>
  </dataFields>
  <chartFormats count="2">
    <chartFormat chart="0"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2C755D-6B87-4AA0-88B2-2037F1153279}" name="PivotTable4"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25" firstHeaderRow="1" firstDataRow="1" firstDataCol="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showAll="0"/>
    <pivotField showAll="0"/>
    <pivotField showAll="0"/>
    <pivotField numFmtId="164"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sortType="ascending">
      <items count="25">
        <item x="2"/>
        <item x="12"/>
        <item x="14"/>
        <item x="15"/>
        <item x="13"/>
        <item x="1"/>
        <item x="5"/>
        <item x="10"/>
        <item x="8"/>
        <item m="1" x="21"/>
        <item x="7"/>
        <item x="0"/>
        <item x="16"/>
        <item x="9"/>
        <item x="3"/>
        <item x="11"/>
        <item x="4"/>
        <item x="17"/>
        <item x="6"/>
        <item m="1" x="22"/>
        <item x="18"/>
        <item m="1" x="23"/>
        <item x="20"/>
        <item x="19"/>
        <item t="default"/>
      </items>
      <autoSortScope>
        <pivotArea dataOnly="0" outline="0" fieldPosition="0">
          <references count="1">
            <reference field="4294967294" count="1" selected="0">
              <x v="0"/>
            </reference>
          </references>
        </pivotArea>
      </autoSortScope>
    </pivotField>
    <pivotField showAll="0"/>
    <pivotField showAll="0">
      <items count="5">
        <item x="1"/>
        <item x="0"/>
        <item m="1" x="3"/>
        <item x="2"/>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27"/>
  </rowFields>
  <rowItems count="22">
    <i>
      <x v="2"/>
    </i>
    <i>
      <x v="15"/>
    </i>
    <i>
      <x v="12"/>
    </i>
    <i>
      <x v="4"/>
    </i>
    <i>
      <x v="3"/>
    </i>
    <i>
      <x v="10"/>
    </i>
    <i>
      <x v="7"/>
    </i>
    <i>
      <x v="14"/>
    </i>
    <i>
      <x v="8"/>
    </i>
    <i>
      <x v="1"/>
    </i>
    <i>
      <x v="22"/>
    </i>
    <i>
      <x/>
    </i>
    <i>
      <x v="5"/>
    </i>
    <i>
      <x v="13"/>
    </i>
    <i>
      <x v="20"/>
    </i>
    <i>
      <x v="18"/>
    </i>
    <i>
      <x v="6"/>
    </i>
    <i>
      <x v="16"/>
    </i>
    <i>
      <x v="11"/>
    </i>
    <i>
      <x v="23"/>
    </i>
    <i>
      <x v="17"/>
    </i>
    <i t="grand">
      <x/>
    </i>
  </rowItems>
  <colItems count="1">
    <i/>
  </colItems>
  <dataFields count="1">
    <dataField name="Sum of Ext. Cost (Line Cost)" fld="16" baseField="26" baseItem="0" numFmtId="166"/>
  </dataFields>
  <formats count="2">
    <format dxfId="117">
      <pivotArea outline="0" collapsedLevelsAreSubtotals="1" fieldPosition="0"/>
    </format>
    <format dxfId="116">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8BDCCC-B5A9-4097-997D-188A7B227329}" name="PivotTable6"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B340" firstHeaderRow="1" firstDataRow="1" firstDataCol="1"/>
  <pivotFields count="38">
    <pivotField showAll="0"/>
    <pivotField dataField="1"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axis="axisRow" showAll="0">
      <items count="434">
        <item m="1" x="422"/>
        <item m="1" x="409"/>
        <item m="1" x="369"/>
        <item x="200"/>
        <item x="131"/>
        <item x="0"/>
        <item x="138"/>
        <item m="1" x="412"/>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190"/>
        <item x="239"/>
        <item x="240"/>
        <item x="182"/>
        <item x="205"/>
        <item x="162"/>
        <item x="126"/>
        <item x="178"/>
        <item x="175"/>
        <item x="158"/>
        <item x="163"/>
        <item x="128"/>
        <item x="146"/>
        <item x="139"/>
        <item x="226"/>
        <item x="125"/>
        <item x="104"/>
        <item x="93"/>
        <item x="255"/>
        <item x="164"/>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14"/>
        <item x="186"/>
        <item x="181"/>
        <item x="180"/>
        <item x="204"/>
        <item x="247"/>
        <item x="171"/>
        <item x="233"/>
        <item x="213"/>
        <item x="107"/>
        <item x="174"/>
        <item x="207"/>
        <item x="108"/>
        <item x="176"/>
        <item x="177"/>
        <item x="173"/>
        <item x="224"/>
        <item x="195"/>
        <item x="227"/>
        <item x="196"/>
        <item x="191"/>
        <item x="192"/>
        <item x="232"/>
        <item x="246"/>
        <item x="262"/>
        <item x="248"/>
        <item x="251"/>
        <item x="250"/>
        <item x="218"/>
        <item x="252"/>
        <item x="206"/>
        <item x="231"/>
        <item x="211"/>
        <item x="230"/>
        <item x="197"/>
        <item m="1" x="366"/>
        <item m="1" x="416"/>
        <item m="1" x="370"/>
        <item x="112"/>
        <item x="109"/>
        <item x="221"/>
        <item x="212"/>
        <item x="228"/>
        <item x="245"/>
        <item x="110"/>
        <item m="1" x="389"/>
        <item x="266"/>
        <item x="267"/>
        <item x="269"/>
        <item x="219"/>
        <item x="220"/>
        <item x="261"/>
        <item x="225"/>
        <item x="265"/>
        <item m="1" x="392"/>
        <item x="241"/>
        <item x="111"/>
        <item x="256"/>
        <item x="114"/>
        <item x="214"/>
        <item x="115"/>
        <item m="1" x="379"/>
        <item m="1" x="346"/>
        <item x="188"/>
        <item x="229"/>
        <item x="260"/>
        <item x="215"/>
        <item x="254"/>
        <item x="257"/>
        <item x="263"/>
        <item x="249"/>
        <item x="238"/>
        <item x="268"/>
        <item x="209"/>
        <item x="258"/>
        <item m="1" x="420"/>
        <item x="117"/>
        <item m="1" x="371"/>
        <item m="1" x="423"/>
        <item x="116"/>
        <item x="119"/>
        <item m="1" x="419"/>
        <item x="2"/>
        <item m="1" x="365"/>
        <item m="1" x="362"/>
        <item m="1" x="42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m="1" x="390"/>
        <item m="1" x="344"/>
        <item m="1" x="415"/>
        <item m="1" x="388"/>
        <item m="1" x="397"/>
        <item m="1" x="418"/>
        <item m="1" x="357"/>
        <item m="1" x="380"/>
        <item x="317"/>
        <item m="1" x="347"/>
        <item m="1" x="356"/>
        <item m="1" x="431"/>
        <item m="1" x="398"/>
        <item m="1" x="384"/>
        <item x="43"/>
        <item x="314"/>
        <item m="1" x="367"/>
        <item x="318"/>
        <item m="1" x="335"/>
        <item m="1" x="401"/>
        <item m="1" x="375"/>
        <item x="313"/>
        <item m="1" x="339"/>
        <item m="1" x="340"/>
        <item m="1" x="361"/>
        <item m="1" x="348"/>
        <item m="1" x="349"/>
        <item x="315"/>
        <item m="1" x="406"/>
        <item x="6"/>
        <item x="321"/>
        <item m="1" x="359"/>
        <item m="1" x="432"/>
        <item m="1" x="368"/>
        <item m="1" x="342"/>
        <item x="319"/>
        <item x="17"/>
        <item x="7"/>
        <item m="1" x="358"/>
        <item x="320"/>
        <item x="316"/>
        <item x="312"/>
        <item x="27"/>
        <item x="29"/>
        <item x="5"/>
        <item x="26"/>
        <item x="3"/>
        <item x="4"/>
        <item x="8"/>
        <item x="18"/>
        <item x="124"/>
        <item x="14"/>
        <item x="24"/>
        <item x="23"/>
        <item x="9"/>
        <item x="10"/>
        <item x="19"/>
        <item x="123"/>
        <item x="15"/>
        <item x="16"/>
        <item x="11"/>
        <item x="12"/>
        <item m="1" x="378"/>
        <item x="28"/>
        <item x="13"/>
        <item x="20"/>
        <item x="25"/>
        <item x="21"/>
        <item m="1" x="352"/>
        <item m="1" x="373"/>
        <item m="1" x="391"/>
        <item m="1" x="413"/>
        <item m="1" x="394"/>
        <item m="1" x="345"/>
        <item m="1" x="364"/>
        <item m="1" x="387"/>
        <item m="1" x="408"/>
        <item m="1" x="336"/>
        <item m="1" x="429"/>
        <item m="1" x="372"/>
        <item m="1" x="425"/>
        <item x="333"/>
        <item x="30"/>
        <item x="270"/>
        <item x="31"/>
        <item x="32"/>
        <item x="271"/>
        <item x="33"/>
        <item x="34"/>
        <item x="272"/>
        <item x="273"/>
        <item x="274"/>
        <item x="275"/>
        <item x="276"/>
        <item x="277"/>
        <item x="35"/>
        <item x="278"/>
        <item x="36"/>
        <item x="37"/>
        <item x="38"/>
        <item x="279"/>
        <item x="280"/>
        <item x="281"/>
        <item m="1" x="400"/>
        <item x="39"/>
        <item m="1" x="383"/>
        <item x="41"/>
        <item x="283"/>
        <item x="40"/>
        <item x="42"/>
        <item x="284"/>
        <item x="285"/>
        <item x="286"/>
        <item x="44"/>
        <item x="287"/>
        <item m="1" x="428"/>
        <item x="322"/>
        <item m="1" x="404"/>
        <item m="1" x="424"/>
        <item m="1" x="351"/>
        <item x="288"/>
        <item x="289"/>
        <item x="282"/>
        <item x="45"/>
        <item x="120"/>
        <item x="290"/>
        <item x="291"/>
        <item x="292"/>
        <item x="46"/>
        <item x="47"/>
        <item x="48"/>
        <item x="49"/>
        <item x="323"/>
        <item x="50"/>
        <item x="51"/>
        <item x="52"/>
        <item x="293"/>
        <item x="294"/>
        <item x="295"/>
        <item x="296"/>
        <item x="297"/>
        <item x="53"/>
        <item x="298"/>
        <item x="299"/>
        <item x="54"/>
        <item x="55"/>
        <item x="56"/>
        <item x="121"/>
        <item x="57"/>
        <item x="58"/>
        <item x="300"/>
        <item x="301"/>
        <item x="59"/>
        <item x="60"/>
        <item x="61"/>
        <item x="302"/>
        <item x="62"/>
        <item x="63"/>
        <item x="64"/>
        <item x="65"/>
        <item x="66"/>
        <item x="67"/>
        <item x="68"/>
        <item x="69"/>
        <item x="70"/>
        <item x="324"/>
        <item x="71"/>
        <item x="303"/>
        <item x="304"/>
        <item x="305"/>
        <item x="306"/>
        <item x="72"/>
        <item x="307"/>
        <item x="308"/>
        <item x="309"/>
        <item x="310"/>
        <item x="311"/>
        <item x="325"/>
        <item x="1"/>
        <item x="326"/>
        <item x="327"/>
        <item x="73"/>
        <item x="74"/>
        <item x="75"/>
        <item x="76"/>
        <item x="77"/>
        <item x="122"/>
        <item x="328"/>
        <item x="78"/>
        <item x="79"/>
        <item x="329"/>
        <item x="330"/>
        <item x="22"/>
        <item x="80"/>
        <item x="81"/>
        <item x="331"/>
        <item x="82"/>
        <item x="83"/>
        <item x="84"/>
        <item x="85"/>
        <item x="86"/>
        <item x="87"/>
        <item x="332"/>
        <item t="default"/>
      </items>
    </pivotField>
    <pivotField showAll="0"/>
    <pivotField showAll="0"/>
    <pivotField showAll="0"/>
    <pivotField showAll="0"/>
    <pivotField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showAll="0"/>
    <pivotField showAll="0"/>
    <pivotField showAll="0"/>
    <pivotField showAll="0"/>
    <pivotField showAll="0">
      <items count="9">
        <item x="2"/>
        <item x="4"/>
        <item x="3"/>
        <item x="5"/>
        <item m="1" x="6"/>
        <item x="0"/>
        <item x="1"/>
        <item m="1" x="7"/>
        <item t="default"/>
      </items>
    </pivotField>
  </pivotFields>
  <rowFields count="1">
    <field x="3"/>
  </rowFields>
  <rowItems count="335">
    <i>
      <x v="3"/>
    </i>
    <i>
      <x v="4"/>
    </i>
    <i>
      <x v="5"/>
    </i>
    <i>
      <x v="6"/>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7"/>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3"/>
    </i>
    <i>
      <x v="154"/>
    </i>
    <i>
      <x v="155"/>
    </i>
    <i>
      <x v="156"/>
    </i>
    <i>
      <x v="157"/>
    </i>
    <i>
      <x v="158"/>
    </i>
    <i>
      <x v="159"/>
    </i>
    <i>
      <x v="161"/>
    </i>
    <i>
      <x v="162"/>
    </i>
    <i>
      <x v="163"/>
    </i>
    <i>
      <x v="164"/>
    </i>
    <i>
      <x v="165"/>
    </i>
    <i>
      <x v="166"/>
    </i>
    <i>
      <x v="167"/>
    </i>
    <i>
      <x v="168"/>
    </i>
    <i>
      <x v="170"/>
    </i>
    <i>
      <x v="171"/>
    </i>
    <i>
      <x v="172"/>
    </i>
    <i>
      <x v="173"/>
    </i>
    <i>
      <x v="174"/>
    </i>
    <i>
      <x v="175"/>
    </i>
    <i>
      <x v="178"/>
    </i>
    <i>
      <x v="179"/>
    </i>
    <i>
      <x v="180"/>
    </i>
    <i>
      <x v="181"/>
    </i>
    <i>
      <x v="182"/>
    </i>
    <i>
      <x v="183"/>
    </i>
    <i>
      <x v="184"/>
    </i>
    <i>
      <x v="185"/>
    </i>
    <i>
      <x v="186"/>
    </i>
    <i>
      <x v="187"/>
    </i>
    <i>
      <x v="188"/>
    </i>
    <i>
      <x v="189"/>
    </i>
    <i>
      <x v="191"/>
    </i>
    <i>
      <x v="194"/>
    </i>
    <i>
      <x v="195"/>
    </i>
    <i>
      <x v="197"/>
    </i>
    <i>
      <x v="238"/>
    </i>
    <i>
      <x v="244"/>
    </i>
    <i>
      <x v="245"/>
    </i>
    <i>
      <x v="247"/>
    </i>
    <i>
      <x v="251"/>
    </i>
    <i>
      <x v="257"/>
    </i>
    <i>
      <x v="259"/>
    </i>
    <i>
      <x v="260"/>
    </i>
    <i>
      <x v="265"/>
    </i>
    <i>
      <x v="266"/>
    </i>
    <i>
      <x v="267"/>
    </i>
    <i>
      <x v="269"/>
    </i>
    <i>
      <x v="270"/>
    </i>
    <i>
      <x v="271"/>
    </i>
    <i>
      <x v="272"/>
    </i>
    <i>
      <x v="273"/>
    </i>
    <i>
      <x v="274"/>
    </i>
    <i>
      <x v="275"/>
    </i>
    <i>
      <x v="276"/>
    </i>
    <i>
      <x v="277"/>
    </i>
    <i>
      <x v="278"/>
    </i>
    <i>
      <x v="279"/>
    </i>
    <i>
      <x v="280"/>
    </i>
    <i>
      <x v="281"/>
    </i>
    <i>
      <x v="282"/>
    </i>
    <i>
      <x v="283"/>
    </i>
    <i>
      <x v="284"/>
    </i>
    <i>
      <x v="285"/>
    </i>
    <i>
      <x v="286"/>
    </i>
    <i>
      <x v="287"/>
    </i>
    <i>
      <x v="288"/>
    </i>
    <i>
      <x v="289"/>
    </i>
    <i>
      <x v="290"/>
    </i>
    <i>
      <x v="291"/>
    </i>
    <i>
      <x v="293"/>
    </i>
    <i>
      <x v="294"/>
    </i>
    <i>
      <x v="295"/>
    </i>
    <i>
      <x v="296"/>
    </i>
    <i>
      <x v="297"/>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t="grand">
      <x/>
    </i>
  </rowItems>
  <colItems count="1">
    <i/>
  </colItem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45E45B-3740-4A1C-9283-19082526EC12}" name="PivotTable8"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multipleItemSelectionAllowed="1" showAll="0"/>
    <pivotField showAll="0"/>
    <pivotField dataField="1"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showAll="0"/>
    <pivotField axis="axisPage" showAll="0">
      <items count="7">
        <item x="0"/>
        <item x="1"/>
        <item x="2"/>
        <item x="3"/>
        <item x="4"/>
        <item m="1" x="5"/>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5F1378-E846-4BC8-9B1B-66C62BC613AF}" name="PivotTable9"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multipleItemSelectionAllowed="1" showAll="0"/>
    <pivotField showAll="0"/>
    <pivotField dataField="1"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showAll="0"/>
    <pivotField axis="axisPage" multipleItemSelectionAllowed="1" showAll="0">
      <items count="7">
        <item x="0"/>
        <item x="1"/>
        <item h="1" x="2"/>
        <item h="1" x="3"/>
        <item h="1" x="4"/>
        <item h="1" m="1" x="5"/>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7FC76DC-A1AF-440E-8AA1-B2345A46F6CC}"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multipleItemSelectionAllowed="1" showAll="0"/>
    <pivotField showAll="0"/>
    <pivotField dataField="1"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multipleItemSelectionAllowed="1" showAll="0">
      <items count="7">
        <item x="0"/>
        <item x="1"/>
        <item h="1" x="2"/>
        <item h="1" x="3"/>
        <item h="1" x="4"/>
        <item h="1" m="1" x="5"/>
        <item t="default"/>
      </items>
    </pivotField>
    <pivotField showAll="0"/>
    <pivotField showAll="0"/>
    <pivotField multipleItemSelectionAllowed="1" showAll="0">
      <items count="9">
        <item x="2"/>
        <item x="4"/>
        <item x="3"/>
        <item x="5"/>
        <item m="1" x="6"/>
        <item x="0"/>
        <item x="1"/>
        <item m="1" x="7"/>
        <item t="default"/>
      </items>
    </pivotField>
  </pivotFields>
  <rowItems count="1">
    <i/>
  </rowItems>
  <colItems count="1">
    <i/>
  </colItems>
  <pageFields count="2">
    <pageField fld="34"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227D0C1-6265-41EF-B401-F1F45147C6D5}"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multipleItemSelectionAllowed="1" showAll="0"/>
    <pivotField showAll="0"/>
    <pivotField dataField="1"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multipleItemSelectionAllowed="1" showAll="0">
      <items count="7">
        <item x="0"/>
        <item x="1"/>
        <item h="1" x="2"/>
        <item h="1" x="3"/>
        <item h="1" x="4"/>
        <item h="1" m="1" x="5"/>
        <item t="default"/>
      </items>
    </pivotField>
    <pivotField showAll="0"/>
    <pivotField showAll="0"/>
    <pivotField multipleItemSelectionAllowed="1" showAll="0">
      <items count="9">
        <item x="2"/>
        <item x="4"/>
        <item x="3"/>
        <item x="5"/>
        <item m="1" x="6"/>
        <item x="0"/>
        <item x="1"/>
        <item m="1" x="7"/>
        <item t="default"/>
      </items>
    </pivotField>
  </pivotFields>
  <rowItems count="1">
    <i/>
  </rowItems>
  <colItems count="1">
    <i/>
  </colItems>
  <pageFields count="2">
    <pageField fld="34"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D93D2AB-BB31-4E8B-8C72-2336A6E6D8A1}" name="PivotTable7"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rowPageCount="1" colPageCount="1"/>
  <pivotFields count="38">
    <pivotField showAll="0"/>
    <pivotField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multipleItemSelectionAllowed="1" showAll="0"/>
    <pivotField showAll="0"/>
    <pivotField dataField="1"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showAll="0"/>
    <pivotField axis="axisPage" showAll="0">
      <items count="7">
        <item x="0"/>
        <item x="1"/>
        <item x="2"/>
        <item x="3"/>
        <item x="4"/>
        <item m="1" x="5"/>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1">
    <pageField fld="34" item="2"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6A0499B-A81E-403C-A1B9-E7D8FF450CCD}"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showAll="0"/>
    <pivotField showAll="0"/>
    <pivotField dataField="1"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2"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B4DB2F5-083F-4ABA-93BE-52F4BE8EDC2F}" name="PivotTable4"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showAll="0"/>
    <pivotField showAll="0"/>
    <pivotField dataField="1"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2"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43D3CE-5F34-4285-9FF7-DEA0835D4AE7}" name="PivotTable5"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showAll="0"/>
    <pivotField showAll="0"/>
    <pivotField dataField="1"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3" hier="-1"/>
    <pageField fld="33" item="0"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A50005-C374-4F50-9880-3D1952CBFA30}" name="PivotTable6"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5:A6" firstHeaderRow="1" firstDataRow="1" firstDataCol="0" rowPageCount="2" colPageCount="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showAll="0">
      <items count="434">
        <item m="1" x="424"/>
        <item m="1" x="351"/>
        <item m="1" x="404"/>
        <item x="288"/>
        <item m="1" x="422"/>
        <item m="1" x="409"/>
        <item m="1" x="369"/>
        <item x="200"/>
        <item x="131"/>
        <item x="0"/>
        <item x="138"/>
        <item m="1" x="412"/>
        <item x="305"/>
        <item m="1" x="428"/>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283"/>
        <item x="190"/>
        <item x="239"/>
        <item x="240"/>
        <item x="182"/>
        <item x="205"/>
        <item x="162"/>
        <item x="126"/>
        <item x="178"/>
        <item x="175"/>
        <item x="158"/>
        <item x="163"/>
        <item x="128"/>
        <item x="146"/>
        <item x="139"/>
        <item x="226"/>
        <item x="125"/>
        <item x="104"/>
        <item x="282"/>
        <item x="93"/>
        <item x="289"/>
        <item x="255"/>
        <item x="164"/>
        <item x="292"/>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00"/>
        <item m="1" x="414"/>
        <item x="186"/>
        <item x="181"/>
        <item x="180"/>
        <item x="204"/>
        <item x="247"/>
        <item x="171"/>
        <item x="233"/>
        <item x="213"/>
        <item x="107"/>
        <item x="174"/>
        <item x="290"/>
        <item x="207"/>
        <item x="108"/>
        <item x="176"/>
        <item x="177"/>
        <item x="173"/>
        <item x="296"/>
        <item x="224"/>
        <item x="195"/>
        <item x="227"/>
        <item x="196"/>
        <item x="191"/>
        <item x="192"/>
        <item x="294"/>
        <item x="232"/>
        <item x="280"/>
        <item x="246"/>
        <item x="298"/>
        <item x="262"/>
        <item x="248"/>
        <item x="251"/>
        <item x="250"/>
        <item x="218"/>
        <item x="301"/>
        <item x="293"/>
        <item x="252"/>
        <item x="306"/>
        <item x="206"/>
        <item x="231"/>
        <item x="211"/>
        <item x="230"/>
        <item x="197"/>
        <item m="1" x="366"/>
        <item m="1" x="416"/>
        <item m="1" x="370"/>
        <item x="112"/>
        <item x="302"/>
        <item x="303"/>
        <item x="310"/>
        <item x="311"/>
        <item x="109"/>
        <item x="275"/>
        <item x="285"/>
        <item x="221"/>
        <item x="212"/>
        <item x="307"/>
        <item x="228"/>
        <item x="245"/>
        <item x="110"/>
        <item m="1" x="389"/>
        <item x="266"/>
        <item x="267"/>
        <item x="269"/>
        <item x="278"/>
        <item x="272"/>
        <item x="276"/>
        <item x="277"/>
        <item x="274"/>
        <item x="219"/>
        <item x="220"/>
        <item x="261"/>
        <item x="225"/>
        <item x="304"/>
        <item x="265"/>
        <item m="1" x="392"/>
        <item x="241"/>
        <item x="111"/>
        <item x="256"/>
        <item x="114"/>
        <item x="214"/>
        <item x="115"/>
        <item m="1" x="379"/>
        <item x="122"/>
        <item m="1" x="346"/>
        <item x="284"/>
        <item x="188"/>
        <item x="229"/>
        <item x="286"/>
        <item x="260"/>
        <item x="215"/>
        <item x="254"/>
        <item x="257"/>
        <item x="263"/>
        <item x="249"/>
        <item x="300"/>
        <item x="238"/>
        <item x="268"/>
        <item x="271"/>
        <item x="209"/>
        <item x="258"/>
        <item x="279"/>
        <item x="287"/>
        <item m="1" x="420"/>
        <item x="270"/>
        <item x="117"/>
        <item x="299"/>
        <item m="1" x="371"/>
        <item x="273"/>
        <item x="295"/>
        <item x="309"/>
        <item m="1" x="423"/>
        <item x="116"/>
        <item x="1"/>
        <item x="297"/>
        <item x="291"/>
        <item x="308"/>
        <item x="119"/>
        <item x="281"/>
        <item x="120"/>
        <item x="121"/>
        <item m="1" x="419"/>
        <item x="326"/>
        <item x="327"/>
        <item x="2"/>
        <item m="1" x="365"/>
        <item m="1" x="362"/>
        <item m="1" x="421"/>
        <item x="33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x="51"/>
        <item m="1" x="390"/>
        <item x="52"/>
        <item x="50"/>
        <item m="1" x="344"/>
        <item m="1" x="415"/>
        <item m="1" x="388"/>
        <item x="332"/>
        <item m="1" x="397"/>
        <item m="1" x="418"/>
        <item m="1" x="357"/>
        <item m="1" x="380"/>
        <item x="317"/>
        <item m="1" x="347"/>
        <item m="1" x="356"/>
        <item m="1" x="431"/>
        <item m="1" x="398"/>
        <item m="1" x="384"/>
        <item x="43"/>
        <item x="314"/>
        <item m="1" x="367"/>
        <item x="318"/>
        <item x="324"/>
        <item x="67"/>
        <item m="1" x="335"/>
        <item m="1" x="401"/>
        <item m="1" x="375"/>
        <item x="313"/>
        <item x="323"/>
        <item m="1" x="339"/>
        <item m="1" x="340"/>
        <item m="1" x="361"/>
        <item m="1" x="348"/>
        <item m="1" x="349"/>
        <item x="37"/>
        <item x="315"/>
        <item m="1" x="406"/>
        <item x="6"/>
        <item x="321"/>
        <item m="1" x="359"/>
        <item m="1" x="432"/>
        <item x="35"/>
        <item m="1" x="368"/>
        <item m="1" x="342"/>
        <item x="319"/>
        <item x="17"/>
        <item x="322"/>
        <item x="7"/>
        <item m="1" x="358"/>
        <item x="320"/>
        <item x="316"/>
        <item x="330"/>
        <item x="71"/>
        <item x="47"/>
        <item x="312"/>
        <item x="57"/>
        <item x="27"/>
        <item x="29"/>
        <item x="329"/>
        <item x="328"/>
        <item x="5"/>
        <item x="31"/>
        <item x="26"/>
        <item x="75"/>
        <item x="3"/>
        <item x="4"/>
        <item x="8"/>
        <item x="74"/>
        <item x="18"/>
        <item x="33"/>
        <item x="73"/>
        <item x="38"/>
        <item x="49"/>
        <item x="48"/>
        <item x="54"/>
        <item x="42"/>
        <item x="325"/>
        <item x="124"/>
        <item x="34"/>
        <item m="1" x="383"/>
        <item x="40"/>
        <item x="44"/>
        <item x="14"/>
        <item x="58"/>
        <item x="30"/>
        <item x="24"/>
        <item x="23"/>
        <item x="9"/>
        <item x="10"/>
        <item x="19"/>
        <item x="123"/>
        <item x="15"/>
        <item x="16"/>
        <item x="11"/>
        <item x="12"/>
        <item x="22"/>
        <item m="1" x="378"/>
        <item x="28"/>
        <item x="13"/>
        <item x="20"/>
        <item x="25"/>
        <item x="32"/>
        <item x="72"/>
        <item x="21"/>
        <item x="79"/>
        <item x="36"/>
        <item x="39"/>
        <item x="41"/>
        <item x="45"/>
        <item x="65"/>
        <item x="53"/>
        <item x="81"/>
        <item x="46"/>
        <item x="55"/>
        <item x="56"/>
        <item x="77"/>
        <item x="87"/>
        <item x="83"/>
        <item x="60"/>
        <item x="59"/>
        <item x="62"/>
        <item x="63"/>
        <item x="68"/>
        <item x="61"/>
        <item x="66"/>
        <item x="69"/>
        <item x="78"/>
        <item x="64"/>
        <item x="70"/>
        <item x="76"/>
        <item x="82"/>
        <item x="84"/>
        <item x="80"/>
        <item x="86"/>
        <item x="85"/>
        <item m="1" x="352"/>
        <item m="1" x="373"/>
        <item m="1" x="391"/>
        <item m="1" x="413"/>
        <item m="1" x="394"/>
        <item m="1" x="345"/>
        <item m="1" x="364"/>
        <item m="1" x="387"/>
        <item m="1" x="408"/>
        <item m="1" x="336"/>
        <item m="1" x="429"/>
        <item m="1" x="372"/>
        <item m="1" x="425"/>
        <item x="333"/>
        <item t="default"/>
      </items>
    </pivotField>
    <pivotField showAll="0"/>
    <pivotField showAll="0"/>
    <pivotField showAll="0"/>
    <pivotField showAll="0"/>
    <pivotField dataField="1"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showAll="0"/>
    <pivotField showAll="0"/>
    <pivotField showAll="0">
      <items count="9">
        <item x="2"/>
        <item x="4"/>
        <item x="3"/>
        <item x="5"/>
        <item m="1" x="6"/>
        <item x="0"/>
        <item x="1"/>
        <item m="1" x="7"/>
        <item t="default"/>
      </items>
    </pivotField>
  </pivotFields>
  <rowItems count="1">
    <i/>
  </rowItems>
  <colItems count="1">
    <i/>
  </colItems>
  <pageFields count="2">
    <pageField fld="34" item="3" hier="-1"/>
    <pageField fld="33"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118E5BD-0CF9-46F1-95D2-074FCDFF986E}" name="PivotTable7"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230" firstHeaderRow="1" firstDataRow="1" firstDataCol="1" rowPageCount="1" colPageCount="1"/>
  <pivotFields count="38">
    <pivotField showAll="0"/>
    <pivotField dataField="1"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axis="axisRow" showAll="0">
      <items count="434">
        <item m="1" x="422"/>
        <item m="1" x="409"/>
        <item m="1" x="369"/>
        <item x="200"/>
        <item x="131"/>
        <item x="0"/>
        <item x="138"/>
        <item m="1" x="412"/>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190"/>
        <item x="239"/>
        <item x="240"/>
        <item x="182"/>
        <item x="205"/>
        <item x="162"/>
        <item x="126"/>
        <item x="178"/>
        <item x="175"/>
        <item x="158"/>
        <item x="163"/>
        <item x="128"/>
        <item x="146"/>
        <item x="139"/>
        <item x="226"/>
        <item x="125"/>
        <item x="104"/>
        <item x="93"/>
        <item x="255"/>
        <item x="164"/>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14"/>
        <item x="186"/>
        <item x="181"/>
        <item x="180"/>
        <item x="204"/>
        <item x="247"/>
        <item x="171"/>
        <item x="233"/>
        <item x="213"/>
        <item x="107"/>
        <item x="174"/>
        <item x="207"/>
        <item x="108"/>
        <item x="176"/>
        <item x="177"/>
        <item x="173"/>
        <item x="224"/>
        <item x="195"/>
        <item x="227"/>
        <item x="196"/>
        <item x="191"/>
        <item x="192"/>
        <item x="232"/>
        <item x="246"/>
        <item x="262"/>
        <item x="248"/>
        <item x="251"/>
        <item x="250"/>
        <item x="218"/>
        <item x="252"/>
        <item x="206"/>
        <item x="231"/>
        <item x="211"/>
        <item x="230"/>
        <item x="197"/>
        <item m="1" x="366"/>
        <item m="1" x="416"/>
        <item m="1" x="370"/>
        <item x="112"/>
        <item x="109"/>
        <item x="221"/>
        <item x="212"/>
        <item x="228"/>
        <item x="245"/>
        <item x="110"/>
        <item m="1" x="389"/>
        <item x="266"/>
        <item x="267"/>
        <item x="269"/>
        <item x="219"/>
        <item x="220"/>
        <item x="261"/>
        <item x="225"/>
        <item x="265"/>
        <item m="1" x="392"/>
        <item x="241"/>
        <item x="111"/>
        <item x="256"/>
        <item x="114"/>
        <item x="214"/>
        <item x="115"/>
        <item m="1" x="379"/>
        <item m="1" x="346"/>
        <item x="188"/>
        <item x="229"/>
        <item x="260"/>
        <item x="215"/>
        <item x="254"/>
        <item x="257"/>
        <item x="263"/>
        <item x="249"/>
        <item x="238"/>
        <item x="268"/>
        <item x="209"/>
        <item x="258"/>
        <item m="1" x="420"/>
        <item x="117"/>
        <item m="1" x="371"/>
        <item m="1" x="423"/>
        <item x="116"/>
        <item x="119"/>
        <item m="1" x="419"/>
        <item x="2"/>
        <item m="1" x="365"/>
        <item m="1" x="362"/>
        <item m="1" x="42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m="1" x="390"/>
        <item m="1" x="344"/>
        <item m="1" x="415"/>
        <item m="1" x="388"/>
        <item m="1" x="397"/>
        <item m="1" x="418"/>
        <item m="1" x="357"/>
        <item m="1" x="380"/>
        <item x="317"/>
        <item m="1" x="347"/>
        <item m="1" x="356"/>
        <item m="1" x="431"/>
        <item m="1" x="398"/>
        <item m="1" x="384"/>
        <item x="43"/>
        <item x="314"/>
        <item m="1" x="367"/>
        <item x="318"/>
        <item m="1" x="335"/>
        <item m="1" x="401"/>
        <item m="1" x="375"/>
        <item x="313"/>
        <item m="1" x="339"/>
        <item m="1" x="340"/>
        <item m="1" x="361"/>
        <item m="1" x="348"/>
        <item m="1" x="349"/>
        <item x="315"/>
        <item m="1" x="406"/>
        <item x="6"/>
        <item x="321"/>
        <item m="1" x="359"/>
        <item m="1" x="432"/>
        <item m="1" x="368"/>
        <item m="1" x="342"/>
        <item x="319"/>
        <item x="17"/>
        <item x="7"/>
        <item m="1" x="358"/>
        <item x="320"/>
        <item x="316"/>
        <item x="312"/>
        <item x="27"/>
        <item x="29"/>
        <item x="5"/>
        <item x="26"/>
        <item x="3"/>
        <item x="4"/>
        <item x="8"/>
        <item x="18"/>
        <item x="124"/>
        <item x="14"/>
        <item x="24"/>
        <item x="23"/>
        <item x="9"/>
        <item x="10"/>
        <item x="19"/>
        <item x="123"/>
        <item x="15"/>
        <item x="16"/>
        <item x="11"/>
        <item x="12"/>
        <item m="1" x="378"/>
        <item x="28"/>
        <item x="13"/>
        <item x="20"/>
        <item x="25"/>
        <item x="21"/>
        <item m="1" x="352"/>
        <item m="1" x="373"/>
        <item m="1" x="391"/>
        <item m="1" x="413"/>
        <item m="1" x="394"/>
        <item m="1" x="345"/>
        <item m="1" x="364"/>
        <item m="1" x="387"/>
        <item m="1" x="408"/>
        <item m="1" x="336"/>
        <item m="1" x="429"/>
        <item m="1" x="372"/>
        <item m="1" x="425"/>
        <item x="333"/>
        <item x="30"/>
        <item x="270"/>
        <item x="31"/>
        <item x="32"/>
        <item x="271"/>
        <item x="33"/>
        <item x="34"/>
        <item x="272"/>
        <item x="273"/>
        <item x="274"/>
        <item x="275"/>
        <item x="276"/>
        <item x="277"/>
        <item x="35"/>
        <item x="278"/>
        <item x="36"/>
        <item x="37"/>
        <item x="38"/>
        <item x="279"/>
        <item x="280"/>
        <item x="281"/>
        <item m="1" x="400"/>
        <item x="39"/>
        <item m="1" x="383"/>
        <item x="41"/>
        <item x="283"/>
        <item x="40"/>
        <item x="42"/>
        <item x="284"/>
        <item x="285"/>
        <item x="286"/>
        <item x="44"/>
        <item x="287"/>
        <item m="1" x="428"/>
        <item x="322"/>
        <item m="1" x="404"/>
        <item m="1" x="424"/>
        <item m="1" x="351"/>
        <item x="288"/>
        <item x="289"/>
        <item x="282"/>
        <item x="45"/>
        <item x="120"/>
        <item x="290"/>
        <item x="291"/>
        <item x="292"/>
        <item x="46"/>
        <item x="47"/>
        <item x="48"/>
        <item x="49"/>
        <item x="323"/>
        <item x="50"/>
        <item x="51"/>
        <item x="52"/>
        <item x="293"/>
        <item x="294"/>
        <item x="295"/>
        <item x="296"/>
        <item x="297"/>
        <item x="53"/>
        <item x="298"/>
        <item x="299"/>
        <item x="54"/>
        <item x="55"/>
        <item x="56"/>
        <item x="121"/>
        <item x="57"/>
        <item x="58"/>
        <item x="300"/>
        <item x="301"/>
        <item x="59"/>
        <item x="60"/>
        <item x="61"/>
        <item x="302"/>
        <item x="62"/>
        <item x="63"/>
        <item x="64"/>
        <item x="65"/>
        <item x="66"/>
        <item x="67"/>
        <item x="68"/>
        <item x="69"/>
        <item x="70"/>
        <item x="324"/>
        <item x="71"/>
        <item x="303"/>
        <item x="304"/>
        <item x="305"/>
        <item x="306"/>
        <item x="72"/>
        <item x="307"/>
        <item x="308"/>
        <item x="309"/>
        <item x="310"/>
        <item x="311"/>
        <item x="325"/>
        <item x="1"/>
        <item x="326"/>
        <item x="327"/>
        <item x="73"/>
        <item x="74"/>
        <item x="75"/>
        <item x="76"/>
        <item x="77"/>
        <item x="122"/>
        <item x="328"/>
        <item x="78"/>
        <item x="79"/>
        <item x="329"/>
        <item x="330"/>
        <item x="22"/>
        <item x="80"/>
        <item x="81"/>
        <item x="331"/>
        <item x="82"/>
        <item x="83"/>
        <item x="84"/>
        <item x="85"/>
        <item x="86"/>
        <item x="87"/>
        <item x="332"/>
        <item t="default"/>
      </items>
    </pivotField>
    <pivotField showAll="0"/>
    <pivotField showAll="0"/>
    <pivotField showAll="0"/>
    <pivotField showAll="0"/>
    <pivotField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224">
    <i>
      <x v="3"/>
    </i>
    <i>
      <x v="4"/>
    </i>
    <i>
      <x v="5"/>
    </i>
    <i>
      <x v="6"/>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7"/>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3"/>
    </i>
    <i>
      <x v="154"/>
    </i>
    <i>
      <x v="155"/>
    </i>
    <i>
      <x v="156"/>
    </i>
    <i>
      <x v="157"/>
    </i>
    <i>
      <x v="158"/>
    </i>
    <i>
      <x v="159"/>
    </i>
    <i>
      <x v="161"/>
    </i>
    <i>
      <x v="162"/>
    </i>
    <i>
      <x v="163"/>
    </i>
    <i>
      <x v="164"/>
    </i>
    <i>
      <x v="165"/>
    </i>
    <i>
      <x v="166"/>
    </i>
    <i>
      <x v="167"/>
    </i>
    <i>
      <x v="168"/>
    </i>
    <i>
      <x v="170"/>
    </i>
    <i>
      <x v="171"/>
    </i>
    <i>
      <x v="172"/>
    </i>
    <i>
      <x v="173"/>
    </i>
    <i>
      <x v="174"/>
    </i>
    <i>
      <x v="175"/>
    </i>
    <i>
      <x v="178"/>
    </i>
    <i>
      <x v="179"/>
    </i>
    <i>
      <x v="180"/>
    </i>
    <i>
      <x v="181"/>
    </i>
    <i>
      <x v="182"/>
    </i>
    <i>
      <x v="183"/>
    </i>
    <i>
      <x v="184"/>
    </i>
    <i>
      <x v="185"/>
    </i>
    <i>
      <x v="186"/>
    </i>
    <i>
      <x v="187"/>
    </i>
    <i>
      <x v="188"/>
    </i>
    <i>
      <x v="189"/>
    </i>
    <i>
      <x v="191"/>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x v="416"/>
    </i>
    <i t="grand">
      <x/>
    </i>
  </rowItems>
  <colItems count="1">
    <i/>
  </colItems>
  <pageFields count="1">
    <pageField fld="33" item="0"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6296D84-6A71-47D9-9ECB-F287D728D3B7}" name="PivotTable8"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B116" firstHeaderRow="1" firstDataRow="1" firstDataCol="1" rowPageCount="1" colPageCount="1"/>
  <pivotFields count="38">
    <pivotField showAll="0"/>
    <pivotField dataField="1"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axis="axisRow" showAll="0">
      <items count="434">
        <item m="1" x="422"/>
        <item m="1" x="409"/>
        <item m="1" x="369"/>
        <item x="200"/>
        <item x="131"/>
        <item x="0"/>
        <item x="138"/>
        <item m="1" x="412"/>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190"/>
        <item x="239"/>
        <item x="240"/>
        <item x="182"/>
        <item x="205"/>
        <item x="162"/>
        <item x="126"/>
        <item x="178"/>
        <item x="175"/>
        <item x="158"/>
        <item x="163"/>
        <item x="128"/>
        <item x="146"/>
        <item x="139"/>
        <item x="226"/>
        <item x="125"/>
        <item x="104"/>
        <item x="93"/>
        <item x="255"/>
        <item x="164"/>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14"/>
        <item x="186"/>
        <item x="181"/>
        <item x="180"/>
        <item x="204"/>
        <item x="247"/>
        <item x="171"/>
        <item x="233"/>
        <item x="213"/>
        <item x="107"/>
        <item x="174"/>
        <item x="207"/>
        <item x="108"/>
        <item x="176"/>
        <item x="177"/>
        <item x="173"/>
        <item x="224"/>
        <item x="195"/>
        <item x="227"/>
        <item x="196"/>
        <item x="191"/>
        <item x="192"/>
        <item x="232"/>
        <item x="246"/>
        <item x="262"/>
        <item x="248"/>
        <item x="251"/>
        <item x="250"/>
        <item x="218"/>
        <item x="252"/>
        <item x="206"/>
        <item x="231"/>
        <item x="211"/>
        <item x="230"/>
        <item x="197"/>
        <item m="1" x="366"/>
        <item m="1" x="416"/>
        <item m="1" x="370"/>
        <item x="112"/>
        <item x="109"/>
        <item x="221"/>
        <item x="212"/>
        <item x="228"/>
        <item x="245"/>
        <item x="110"/>
        <item m="1" x="389"/>
        <item x="266"/>
        <item x="267"/>
        <item x="269"/>
        <item x="219"/>
        <item x="220"/>
        <item x="261"/>
        <item x="225"/>
        <item x="265"/>
        <item m="1" x="392"/>
        <item x="241"/>
        <item x="111"/>
        <item x="256"/>
        <item x="114"/>
        <item x="214"/>
        <item x="115"/>
        <item m="1" x="379"/>
        <item m="1" x="346"/>
        <item x="188"/>
        <item x="229"/>
        <item x="260"/>
        <item x="215"/>
        <item x="254"/>
        <item x="257"/>
        <item x="263"/>
        <item x="249"/>
        <item x="238"/>
        <item x="268"/>
        <item x="209"/>
        <item x="258"/>
        <item m="1" x="420"/>
        <item x="117"/>
        <item m="1" x="371"/>
        <item m="1" x="423"/>
        <item x="116"/>
        <item x="119"/>
        <item m="1" x="419"/>
        <item x="2"/>
        <item m="1" x="365"/>
        <item m="1" x="362"/>
        <item m="1" x="42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m="1" x="390"/>
        <item m="1" x="344"/>
        <item m="1" x="415"/>
        <item m="1" x="388"/>
        <item m="1" x="397"/>
        <item m="1" x="418"/>
        <item m="1" x="357"/>
        <item m="1" x="380"/>
        <item x="317"/>
        <item m="1" x="347"/>
        <item m="1" x="356"/>
        <item m="1" x="431"/>
        <item m="1" x="398"/>
        <item m="1" x="384"/>
        <item x="43"/>
        <item x="314"/>
        <item m="1" x="367"/>
        <item x="318"/>
        <item m="1" x="335"/>
        <item m="1" x="401"/>
        <item m="1" x="375"/>
        <item x="313"/>
        <item m="1" x="339"/>
        <item m="1" x="340"/>
        <item m="1" x="361"/>
        <item m="1" x="348"/>
        <item m="1" x="349"/>
        <item x="315"/>
        <item m="1" x="406"/>
        <item x="6"/>
        <item x="321"/>
        <item m="1" x="359"/>
        <item m="1" x="432"/>
        <item m="1" x="368"/>
        <item m="1" x="342"/>
        <item x="319"/>
        <item x="17"/>
        <item x="7"/>
        <item m="1" x="358"/>
        <item x="320"/>
        <item x="316"/>
        <item x="312"/>
        <item x="27"/>
        <item x="29"/>
        <item x="5"/>
        <item x="26"/>
        <item x="3"/>
        <item x="4"/>
        <item x="8"/>
        <item x="18"/>
        <item x="124"/>
        <item x="14"/>
        <item x="24"/>
        <item x="23"/>
        <item x="9"/>
        <item x="10"/>
        <item x="19"/>
        <item x="123"/>
        <item x="15"/>
        <item x="16"/>
        <item x="11"/>
        <item x="12"/>
        <item m="1" x="378"/>
        <item x="28"/>
        <item x="13"/>
        <item x="20"/>
        <item x="25"/>
        <item x="21"/>
        <item m="1" x="352"/>
        <item m="1" x="373"/>
        <item m="1" x="391"/>
        <item m="1" x="413"/>
        <item m="1" x="394"/>
        <item m="1" x="345"/>
        <item m="1" x="364"/>
        <item m="1" x="387"/>
        <item m="1" x="408"/>
        <item m="1" x="336"/>
        <item m="1" x="429"/>
        <item m="1" x="372"/>
        <item m="1" x="425"/>
        <item x="333"/>
        <item x="30"/>
        <item x="270"/>
        <item x="31"/>
        <item x="32"/>
        <item x="271"/>
        <item x="33"/>
        <item x="34"/>
        <item x="272"/>
        <item x="273"/>
        <item x="274"/>
        <item x="275"/>
        <item x="276"/>
        <item x="277"/>
        <item x="35"/>
        <item x="278"/>
        <item x="36"/>
        <item x="37"/>
        <item x="38"/>
        <item x="279"/>
        <item x="280"/>
        <item x="281"/>
        <item m="1" x="400"/>
        <item x="39"/>
        <item m="1" x="383"/>
        <item x="41"/>
        <item x="283"/>
        <item x="40"/>
        <item x="42"/>
        <item x="284"/>
        <item x="285"/>
        <item x="286"/>
        <item x="44"/>
        <item x="287"/>
        <item m="1" x="428"/>
        <item x="322"/>
        <item m="1" x="404"/>
        <item m="1" x="424"/>
        <item m="1" x="351"/>
        <item x="288"/>
        <item x="289"/>
        <item x="282"/>
        <item x="45"/>
        <item x="120"/>
        <item x="290"/>
        <item x="291"/>
        <item x="292"/>
        <item x="46"/>
        <item x="47"/>
        <item x="48"/>
        <item x="49"/>
        <item x="323"/>
        <item x="50"/>
        <item x="51"/>
        <item x="52"/>
        <item x="293"/>
        <item x="294"/>
        <item x="295"/>
        <item x="296"/>
        <item x="297"/>
        <item x="53"/>
        <item x="298"/>
        <item x="299"/>
        <item x="54"/>
        <item x="55"/>
        <item x="56"/>
        <item x="121"/>
        <item x="57"/>
        <item x="58"/>
        <item x="300"/>
        <item x="301"/>
        <item x="59"/>
        <item x="60"/>
        <item x="61"/>
        <item x="302"/>
        <item x="62"/>
        <item x="63"/>
        <item x="64"/>
        <item x="65"/>
        <item x="66"/>
        <item x="67"/>
        <item x="68"/>
        <item x="69"/>
        <item x="70"/>
        <item x="324"/>
        <item x="71"/>
        <item x="303"/>
        <item x="304"/>
        <item x="305"/>
        <item x="306"/>
        <item x="72"/>
        <item x="307"/>
        <item x="308"/>
        <item x="309"/>
        <item x="310"/>
        <item x="311"/>
        <item x="325"/>
        <item x="1"/>
        <item x="326"/>
        <item x="327"/>
        <item x="73"/>
        <item x="74"/>
        <item x="75"/>
        <item x="76"/>
        <item x="77"/>
        <item x="122"/>
        <item x="328"/>
        <item x="78"/>
        <item x="79"/>
        <item x="329"/>
        <item x="330"/>
        <item x="22"/>
        <item x="80"/>
        <item x="81"/>
        <item x="331"/>
        <item x="82"/>
        <item x="83"/>
        <item x="84"/>
        <item x="85"/>
        <item x="86"/>
        <item x="87"/>
        <item x="332"/>
        <item t="default"/>
      </items>
    </pivotField>
    <pivotField showAll="0"/>
    <pivotField showAll="0"/>
    <pivotField showAll="0"/>
    <pivotField showAll="0"/>
    <pivotField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110">
    <i>
      <x v="197"/>
    </i>
    <i>
      <x v="238"/>
    </i>
    <i>
      <x v="244"/>
    </i>
    <i>
      <x v="245"/>
    </i>
    <i>
      <x v="247"/>
    </i>
    <i>
      <x v="251"/>
    </i>
    <i>
      <x v="257"/>
    </i>
    <i>
      <x v="259"/>
    </i>
    <i>
      <x v="260"/>
    </i>
    <i>
      <x v="265"/>
    </i>
    <i>
      <x v="266"/>
    </i>
    <i>
      <x v="267"/>
    </i>
    <i>
      <x v="269"/>
    </i>
    <i>
      <x v="270"/>
    </i>
    <i>
      <x v="271"/>
    </i>
    <i>
      <x v="272"/>
    </i>
    <i>
      <x v="273"/>
    </i>
    <i>
      <x v="274"/>
    </i>
    <i>
      <x v="275"/>
    </i>
    <i>
      <x v="276"/>
    </i>
    <i>
      <x v="277"/>
    </i>
    <i>
      <x v="278"/>
    </i>
    <i>
      <x v="279"/>
    </i>
    <i>
      <x v="280"/>
    </i>
    <i>
      <x v="281"/>
    </i>
    <i>
      <x v="282"/>
    </i>
    <i>
      <x v="283"/>
    </i>
    <i>
      <x v="284"/>
    </i>
    <i>
      <x v="285"/>
    </i>
    <i>
      <x v="286"/>
    </i>
    <i>
      <x v="287"/>
    </i>
    <i>
      <x v="288"/>
    </i>
    <i>
      <x v="289"/>
    </i>
    <i>
      <x v="290"/>
    </i>
    <i>
      <x v="291"/>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x v="415"/>
    </i>
    <i>
      <x v="417"/>
    </i>
    <i>
      <x v="418"/>
    </i>
    <i>
      <x v="419"/>
    </i>
    <i>
      <x v="420"/>
    </i>
    <i>
      <x v="421"/>
    </i>
    <i>
      <x v="422"/>
    </i>
    <i>
      <x v="423"/>
    </i>
    <i>
      <x v="424"/>
    </i>
    <i>
      <x v="425"/>
    </i>
    <i>
      <x v="426"/>
    </i>
    <i>
      <x v="427"/>
    </i>
    <i>
      <x v="428"/>
    </i>
    <i>
      <x v="429"/>
    </i>
    <i>
      <x v="430"/>
    </i>
    <i>
      <x v="431"/>
    </i>
    <i>
      <x v="432"/>
    </i>
    <i t="grand">
      <x/>
    </i>
  </rowItems>
  <colItems count="1">
    <i/>
  </colItems>
  <pageFields count="1">
    <pageField fld="33" item="1" hier="-1"/>
  </pageFields>
  <dataFields count="1">
    <dataField name="Count of BOM Received dat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5EE22C2-E037-42E0-ADA6-FF26A7582DA0}"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S339" firstHeaderRow="1" firstDataRow="2" firstDataCol="1"/>
  <pivotFields count="38">
    <pivotField showAll="0"/>
    <pivotField numFmtId="164" showAll="0"/>
    <pivotField showAll="0"/>
    <pivotField axis="axisRow" dataField="1" showAll="0">
      <items count="434">
        <item m="1" x="422"/>
        <item m="1" x="409"/>
        <item m="1" x="369"/>
        <item x="200"/>
        <item x="131"/>
        <item x="0"/>
        <item x="138"/>
        <item m="1" x="412"/>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190"/>
        <item x="239"/>
        <item x="240"/>
        <item x="182"/>
        <item x="205"/>
        <item x="162"/>
        <item x="126"/>
        <item x="178"/>
        <item x="175"/>
        <item x="158"/>
        <item x="163"/>
        <item x="128"/>
        <item x="146"/>
        <item x="139"/>
        <item x="226"/>
        <item x="125"/>
        <item x="104"/>
        <item x="93"/>
        <item x="255"/>
        <item x="164"/>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14"/>
        <item x="186"/>
        <item x="181"/>
        <item x="180"/>
        <item x="204"/>
        <item x="247"/>
        <item x="171"/>
        <item x="233"/>
        <item x="213"/>
        <item x="107"/>
        <item x="174"/>
        <item x="207"/>
        <item x="108"/>
        <item x="176"/>
        <item x="177"/>
        <item x="173"/>
        <item x="224"/>
        <item x="195"/>
        <item x="227"/>
        <item x="196"/>
        <item x="191"/>
        <item x="192"/>
        <item x="232"/>
        <item x="246"/>
        <item x="262"/>
        <item x="248"/>
        <item x="251"/>
        <item x="250"/>
        <item x="218"/>
        <item x="252"/>
        <item x="206"/>
        <item x="231"/>
        <item x="211"/>
        <item x="230"/>
        <item x="197"/>
        <item m="1" x="366"/>
        <item m="1" x="416"/>
        <item m="1" x="370"/>
        <item x="112"/>
        <item x="109"/>
        <item x="221"/>
        <item x="212"/>
        <item x="228"/>
        <item x="245"/>
        <item x="110"/>
        <item m="1" x="389"/>
        <item x="266"/>
        <item x="267"/>
        <item x="269"/>
        <item x="219"/>
        <item x="220"/>
        <item x="261"/>
        <item x="225"/>
        <item x="265"/>
        <item m="1" x="392"/>
        <item x="241"/>
        <item x="111"/>
        <item x="256"/>
        <item x="114"/>
        <item x="214"/>
        <item x="115"/>
        <item m="1" x="379"/>
        <item m="1" x="346"/>
        <item x="188"/>
        <item x="229"/>
        <item x="260"/>
        <item x="215"/>
        <item x="254"/>
        <item x="257"/>
        <item x="263"/>
        <item x="249"/>
        <item x="238"/>
        <item x="268"/>
        <item x="209"/>
        <item x="258"/>
        <item m="1" x="420"/>
        <item x="117"/>
        <item m="1" x="371"/>
        <item m="1" x="423"/>
        <item x="116"/>
        <item x="119"/>
        <item m="1" x="419"/>
        <item x="2"/>
        <item m="1" x="365"/>
        <item m="1" x="362"/>
        <item m="1" x="42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m="1" x="390"/>
        <item m="1" x="344"/>
        <item m="1" x="415"/>
        <item m="1" x="388"/>
        <item m="1" x="397"/>
        <item m="1" x="418"/>
        <item m="1" x="357"/>
        <item m="1" x="380"/>
        <item x="317"/>
        <item m="1" x="347"/>
        <item m="1" x="356"/>
        <item m="1" x="431"/>
        <item m="1" x="398"/>
        <item m="1" x="384"/>
        <item x="43"/>
        <item x="314"/>
        <item m="1" x="367"/>
        <item x="318"/>
        <item m="1" x="335"/>
        <item m="1" x="401"/>
        <item m="1" x="375"/>
        <item x="313"/>
        <item m="1" x="339"/>
        <item m="1" x="340"/>
        <item m="1" x="361"/>
        <item m="1" x="348"/>
        <item m="1" x="349"/>
        <item x="315"/>
        <item m="1" x="406"/>
        <item x="6"/>
        <item x="321"/>
        <item m="1" x="359"/>
        <item m="1" x="432"/>
        <item m="1" x="368"/>
        <item m="1" x="342"/>
        <item x="319"/>
        <item x="17"/>
        <item x="7"/>
        <item m="1" x="358"/>
        <item x="320"/>
        <item x="316"/>
        <item x="312"/>
        <item x="27"/>
        <item x="29"/>
        <item x="5"/>
        <item x="26"/>
        <item x="3"/>
        <item x="4"/>
        <item x="8"/>
        <item x="18"/>
        <item x="124"/>
        <item x="14"/>
        <item x="24"/>
        <item x="23"/>
        <item x="9"/>
        <item x="10"/>
        <item x="19"/>
        <item x="123"/>
        <item x="15"/>
        <item x="16"/>
        <item x="11"/>
        <item x="12"/>
        <item m="1" x="378"/>
        <item x="28"/>
        <item x="13"/>
        <item x="20"/>
        <item x="25"/>
        <item x="21"/>
        <item m="1" x="352"/>
        <item m="1" x="373"/>
        <item m="1" x="391"/>
        <item m="1" x="413"/>
        <item m="1" x="394"/>
        <item m="1" x="345"/>
        <item m="1" x="364"/>
        <item m="1" x="387"/>
        <item m="1" x="408"/>
        <item m="1" x="336"/>
        <item m="1" x="429"/>
        <item m="1" x="372"/>
        <item m="1" x="425"/>
        <item x="333"/>
        <item x="30"/>
        <item x="270"/>
        <item x="31"/>
        <item x="32"/>
        <item x="271"/>
        <item x="33"/>
        <item x="34"/>
        <item x="272"/>
        <item x="273"/>
        <item x="274"/>
        <item x="275"/>
        <item x="276"/>
        <item x="277"/>
        <item x="35"/>
        <item x="278"/>
        <item x="36"/>
        <item x="37"/>
        <item x="38"/>
        <item x="279"/>
        <item x="280"/>
        <item x="281"/>
        <item m="1" x="400"/>
        <item x="39"/>
        <item m="1" x="383"/>
        <item x="41"/>
        <item x="283"/>
        <item x="40"/>
        <item x="42"/>
        <item x="284"/>
        <item x="285"/>
        <item x="286"/>
        <item x="44"/>
        <item x="287"/>
        <item m="1" x="428"/>
        <item x="322"/>
        <item m="1" x="404"/>
        <item m="1" x="424"/>
        <item m="1" x="351"/>
        <item x="288"/>
        <item x="289"/>
        <item x="282"/>
        <item x="45"/>
        <item x="120"/>
        <item x="290"/>
        <item x="291"/>
        <item x="292"/>
        <item x="46"/>
        <item x="47"/>
        <item x="48"/>
        <item x="49"/>
        <item x="323"/>
        <item x="50"/>
        <item x="51"/>
        <item x="52"/>
        <item x="293"/>
        <item x="294"/>
        <item x="295"/>
        <item x="296"/>
        <item x="297"/>
        <item x="53"/>
        <item x="298"/>
        <item x="299"/>
        <item x="54"/>
        <item x="55"/>
        <item x="56"/>
        <item x="121"/>
        <item x="57"/>
        <item x="58"/>
        <item x="300"/>
        <item x="301"/>
        <item x="59"/>
        <item x="60"/>
        <item x="61"/>
        <item x="302"/>
        <item x="62"/>
        <item x="63"/>
        <item x="64"/>
        <item x="65"/>
        <item x="66"/>
        <item x="67"/>
        <item x="68"/>
        <item x="69"/>
        <item x="70"/>
        <item x="324"/>
        <item x="71"/>
        <item x="303"/>
        <item x="304"/>
        <item x="305"/>
        <item x="306"/>
        <item x="72"/>
        <item x="307"/>
        <item x="308"/>
        <item x="309"/>
        <item x="310"/>
        <item x="311"/>
        <item x="325"/>
        <item x="1"/>
        <item x="326"/>
        <item x="327"/>
        <item x="73"/>
        <item x="74"/>
        <item x="75"/>
        <item x="76"/>
        <item x="77"/>
        <item x="122"/>
        <item x="328"/>
        <item x="78"/>
        <item x="79"/>
        <item x="329"/>
        <item x="330"/>
        <item x="22"/>
        <item x="80"/>
        <item x="81"/>
        <item x="331"/>
        <item x="82"/>
        <item x="83"/>
        <item x="84"/>
        <item x="85"/>
        <item x="86"/>
        <item x="87"/>
        <item x="3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x="0"/>
        <item x="1"/>
        <item m="1" x="8"/>
        <item m="1" x="4"/>
        <item m="1" x="5"/>
        <item m="1" x="11"/>
        <item m="1" x="6"/>
        <item m="1" x="7"/>
        <item m="1" x="13"/>
        <item x="3"/>
        <item m="1" x="10"/>
        <item m="1" x="9"/>
        <item m="1" x="12"/>
        <item x="2"/>
        <item t="default"/>
      </items>
    </pivotField>
    <pivotField showAll="0"/>
    <pivotField showAll="0"/>
    <pivotField showAll="0"/>
    <pivotField showAll="0"/>
  </pivotFields>
  <rowFields count="1">
    <field x="3"/>
  </rowFields>
  <rowItems count="335">
    <i>
      <x v="3"/>
    </i>
    <i>
      <x v="4"/>
    </i>
    <i>
      <x v="5"/>
    </i>
    <i>
      <x v="6"/>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7"/>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3"/>
    </i>
    <i>
      <x v="154"/>
    </i>
    <i>
      <x v="155"/>
    </i>
    <i>
      <x v="156"/>
    </i>
    <i>
      <x v="157"/>
    </i>
    <i>
      <x v="158"/>
    </i>
    <i>
      <x v="159"/>
    </i>
    <i>
      <x v="161"/>
    </i>
    <i>
      <x v="162"/>
    </i>
    <i>
      <x v="163"/>
    </i>
    <i>
      <x v="164"/>
    </i>
    <i>
      <x v="165"/>
    </i>
    <i>
      <x v="166"/>
    </i>
    <i>
      <x v="167"/>
    </i>
    <i>
      <x v="168"/>
    </i>
    <i>
      <x v="170"/>
    </i>
    <i>
      <x v="171"/>
    </i>
    <i>
      <x v="172"/>
    </i>
    <i>
      <x v="173"/>
    </i>
    <i>
      <x v="174"/>
    </i>
    <i>
      <x v="175"/>
    </i>
    <i>
      <x v="178"/>
    </i>
    <i>
      <x v="179"/>
    </i>
    <i>
      <x v="180"/>
    </i>
    <i>
      <x v="181"/>
    </i>
    <i>
      <x v="182"/>
    </i>
    <i>
      <x v="183"/>
    </i>
    <i>
      <x v="184"/>
    </i>
    <i>
      <x v="185"/>
    </i>
    <i>
      <x v="186"/>
    </i>
    <i>
      <x v="187"/>
    </i>
    <i>
      <x v="188"/>
    </i>
    <i>
      <x v="189"/>
    </i>
    <i>
      <x v="191"/>
    </i>
    <i>
      <x v="194"/>
    </i>
    <i>
      <x v="195"/>
    </i>
    <i>
      <x v="197"/>
    </i>
    <i>
      <x v="238"/>
    </i>
    <i>
      <x v="244"/>
    </i>
    <i>
      <x v="245"/>
    </i>
    <i>
      <x v="247"/>
    </i>
    <i>
      <x v="251"/>
    </i>
    <i>
      <x v="257"/>
    </i>
    <i>
      <x v="259"/>
    </i>
    <i>
      <x v="260"/>
    </i>
    <i>
      <x v="265"/>
    </i>
    <i>
      <x v="266"/>
    </i>
    <i>
      <x v="267"/>
    </i>
    <i>
      <x v="269"/>
    </i>
    <i>
      <x v="270"/>
    </i>
    <i>
      <x v="271"/>
    </i>
    <i>
      <x v="272"/>
    </i>
    <i>
      <x v="273"/>
    </i>
    <i>
      <x v="274"/>
    </i>
    <i>
      <x v="275"/>
    </i>
    <i>
      <x v="276"/>
    </i>
    <i>
      <x v="277"/>
    </i>
    <i>
      <x v="278"/>
    </i>
    <i>
      <x v="279"/>
    </i>
    <i>
      <x v="280"/>
    </i>
    <i>
      <x v="281"/>
    </i>
    <i>
      <x v="282"/>
    </i>
    <i>
      <x v="283"/>
    </i>
    <i>
      <x v="284"/>
    </i>
    <i>
      <x v="285"/>
    </i>
    <i>
      <x v="286"/>
    </i>
    <i>
      <x v="287"/>
    </i>
    <i>
      <x v="288"/>
    </i>
    <i>
      <x v="289"/>
    </i>
    <i>
      <x v="290"/>
    </i>
    <i>
      <x v="291"/>
    </i>
    <i>
      <x v="293"/>
    </i>
    <i>
      <x v="294"/>
    </i>
    <i>
      <x v="295"/>
    </i>
    <i>
      <x v="296"/>
    </i>
    <i>
      <x v="297"/>
    </i>
    <i>
      <x v="311"/>
    </i>
    <i>
      <x v="312"/>
    </i>
    <i>
      <x v="313"/>
    </i>
    <i>
      <x v="314"/>
    </i>
    <i>
      <x v="315"/>
    </i>
    <i>
      <x v="316"/>
    </i>
    <i>
      <x v="317"/>
    </i>
    <i>
      <x v="318"/>
    </i>
    <i>
      <x v="319"/>
    </i>
    <i>
      <x v="320"/>
    </i>
    <i>
      <x v="321"/>
    </i>
    <i>
      <x v="322"/>
    </i>
    <i>
      <x v="323"/>
    </i>
    <i>
      <x v="324"/>
    </i>
    <i>
      <x v="325"/>
    </i>
    <i>
      <x v="326"/>
    </i>
    <i>
      <x v="327"/>
    </i>
    <i>
      <x v="328"/>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t="grand">
      <x/>
    </i>
  </rowItems>
  <colFields count="1">
    <field x="33"/>
  </colFields>
  <colItems count="5">
    <i>
      <x/>
    </i>
    <i>
      <x v="1"/>
    </i>
    <i>
      <x v="9"/>
    </i>
    <i>
      <x v="13"/>
    </i>
    <i t="grand">
      <x/>
    </i>
  </colItem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C9F6C06-ADCB-4126-8A7B-A054F292D8F4}"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I3:J113" firstHeaderRow="1" firstDataRow="1" firstDataCol="1" rowPageCount="1" colPageCount="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axis="axisRow" dataField="1" showAll="0">
      <items count="434">
        <item m="1" x="422"/>
        <item m="1" x="409"/>
        <item m="1" x="369"/>
        <item x="200"/>
        <item x="131"/>
        <item x="0"/>
        <item x="138"/>
        <item m="1" x="412"/>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190"/>
        <item x="239"/>
        <item x="240"/>
        <item x="182"/>
        <item x="205"/>
        <item x="162"/>
        <item x="126"/>
        <item x="178"/>
        <item x="175"/>
        <item x="158"/>
        <item x="163"/>
        <item x="128"/>
        <item x="146"/>
        <item x="139"/>
        <item x="226"/>
        <item x="125"/>
        <item x="104"/>
        <item x="93"/>
        <item x="255"/>
        <item x="164"/>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14"/>
        <item x="186"/>
        <item x="181"/>
        <item x="180"/>
        <item x="204"/>
        <item x="247"/>
        <item x="171"/>
        <item x="233"/>
        <item x="213"/>
        <item x="107"/>
        <item x="174"/>
        <item x="207"/>
        <item x="108"/>
        <item x="176"/>
        <item x="177"/>
        <item x="173"/>
        <item x="224"/>
        <item x="195"/>
        <item x="227"/>
        <item x="196"/>
        <item x="191"/>
        <item x="192"/>
        <item x="232"/>
        <item x="246"/>
        <item x="262"/>
        <item x="248"/>
        <item x="251"/>
        <item x="250"/>
        <item x="218"/>
        <item x="252"/>
        <item x="206"/>
        <item x="231"/>
        <item x="211"/>
        <item x="230"/>
        <item x="197"/>
        <item m="1" x="366"/>
        <item m="1" x="416"/>
        <item m="1" x="370"/>
        <item x="112"/>
        <item x="109"/>
        <item x="221"/>
        <item x="212"/>
        <item x="228"/>
        <item x="245"/>
        <item x="110"/>
        <item m="1" x="389"/>
        <item x="266"/>
        <item x="267"/>
        <item x="269"/>
        <item x="219"/>
        <item x="220"/>
        <item x="261"/>
        <item x="225"/>
        <item x="265"/>
        <item m="1" x="392"/>
        <item x="241"/>
        <item x="111"/>
        <item x="256"/>
        <item x="114"/>
        <item x="214"/>
        <item x="115"/>
        <item m="1" x="379"/>
        <item m="1" x="346"/>
        <item x="188"/>
        <item x="229"/>
        <item x="260"/>
        <item x="215"/>
        <item x="254"/>
        <item x="257"/>
        <item x="263"/>
        <item x="249"/>
        <item x="238"/>
        <item x="268"/>
        <item x="209"/>
        <item x="258"/>
        <item m="1" x="420"/>
        <item x="117"/>
        <item m="1" x="371"/>
        <item m="1" x="423"/>
        <item x="116"/>
        <item x="119"/>
        <item m="1" x="419"/>
        <item x="2"/>
        <item m="1" x="365"/>
        <item m="1" x="362"/>
        <item m="1" x="42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m="1" x="390"/>
        <item m="1" x="344"/>
        <item m="1" x="415"/>
        <item m="1" x="388"/>
        <item m="1" x="397"/>
        <item m="1" x="418"/>
        <item m="1" x="357"/>
        <item m="1" x="380"/>
        <item x="317"/>
        <item m="1" x="347"/>
        <item m="1" x="356"/>
        <item m="1" x="431"/>
        <item m="1" x="398"/>
        <item m="1" x="384"/>
        <item x="43"/>
        <item x="314"/>
        <item m="1" x="367"/>
        <item x="318"/>
        <item m="1" x="335"/>
        <item m="1" x="401"/>
        <item m="1" x="375"/>
        <item x="313"/>
        <item m="1" x="339"/>
        <item m="1" x="340"/>
        <item m="1" x="361"/>
        <item m="1" x="348"/>
        <item m="1" x="349"/>
        <item x="315"/>
        <item m="1" x="406"/>
        <item x="6"/>
        <item x="321"/>
        <item m="1" x="359"/>
        <item m="1" x="432"/>
        <item m="1" x="368"/>
        <item m="1" x="342"/>
        <item x="319"/>
        <item x="17"/>
        <item x="7"/>
        <item m="1" x="358"/>
        <item x="320"/>
        <item x="316"/>
        <item x="312"/>
        <item x="27"/>
        <item x="29"/>
        <item x="5"/>
        <item x="26"/>
        <item x="3"/>
        <item x="4"/>
        <item x="8"/>
        <item x="18"/>
        <item x="124"/>
        <item x="14"/>
        <item x="24"/>
        <item x="23"/>
        <item x="9"/>
        <item x="10"/>
        <item x="19"/>
        <item x="123"/>
        <item x="15"/>
        <item x="16"/>
        <item x="11"/>
        <item x="12"/>
        <item m="1" x="378"/>
        <item x="28"/>
        <item x="13"/>
        <item x="20"/>
        <item x="25"/>
        <item x="21"/>
        <item m="1" x="352"/>
        <item m="1" x="373"/>
        <item m="1" x="391"/>
        <item m="1" x="413"/>
        <item m="1" x="394"/>
        <item m="1" x="345"/>
        <item m="1" x="364"/>
        <item m="1" x="387"/>
        <item m="1" x="408"/>
        <item m="1" x="336"/>
        <item m="1" x="429"/>
        <item m="1" x="372"/>
        <item m="1" x="425"/>
        <item x="333"/>
        <item x="30"/>
        <item x="270"/>
        <item x="31"/>
        <item x="32"/>
        <item x="271"/>
        <item x="33"/>
        <item x="34"/>
        <item x="272"/>
        <item x="273"/>
        <item x="274"/>
        <item x="275"/>
        <item x="276"/>
        <item x="277"/>
        <item x="35"/>
        <item x="278"/>
        <item x="36"/>
        <item x="37"/>
        <item x="38"/>
        <item x="279"/>
        <item x="280"/>
        <item x="281"/>
        <item m="1" x="400"/>
        <item x="39"/>
        <item m="1" x="383"/>
        <item x="41"/>
        <item x="283"/>
        <item x="40"/>
        <item x="42"/>
        <item x="284"/>
        <item x="285"/>
        <item x="286"/>
        <item x="44"/>
        <item x="287"/>
        <item m="1" x="428"/>
        <item x="322"/>
        <item m="1" x="404"/>
        <item m="1" x="424"/>
        <item m="1" x="351"/>
        <item x="288"/>
        <item x="289"/>
        <item x="282"/>
        <item x="45"/>
        <item x="120"/>
        <item x="290"/>
        <item x="291"/>
        <item x="292"/>
        <item x="46"/>
        <item x="47"/>
        <item x="48"/>
        <item x="49"/>
        <item x="323"/>
        <item x="50"/>
        <item x="51"/>
        <item x="52"/>
        <item x="293"/>
        <item x="294"/>
        <item x="295"/>
        <item x="296"/>
        <item x="297"/>
        <item x="53"/>
        <item x="298"/>
        <item x="299"/>
        <item x="54"/>
        <item x="55"/>
        <item x="56"/>
        <item x="121"/>
        <item x="57"/>
        <item x="58"/>
        <item x="300"/>
        <item x="301"/>
        <item x="59"/>
        <item x="60"/>
        <item x="61"/>
        <item x="302"/>
        <item x="62"/>
        <item x="63"/>
        <item x="64"/>
        <item x="65"/>
        <item x="66"/>
        <item x="67"/>
        <item x="68"/>
        <item x="69"/>
        <item x="70"/>
        <item x="324"/>
        <item x="71"/>
        <item x="303"/>
        <item x="304"/>
        <item x="305"/>
        <item x="306"/>
        <item x="72"/>
        <item x="307"/>
        <item x="308"/>
        <item x="309"/>
        <item x="310"/>
        <item x="311"/>
        <item x="325"/>
        <item x="1"/>
        <item x="326"/>
        <item x="327"/>
        <item x="73"/>
        <item x="74"/>
        <item x="75"/>
        <item x="76"/>
        <item x="77"/>
        <item x="122"/>
        <item x="328"/>
        <item x="78"/>
        <item x="79"/>
        <item x="329"/>
        <item x="330"/>
        <item x="22"/>
        <item x="80"/>
        <item x="81"/>
        <item x="331"/>
        <item x="82"/>
        <item x="83"/>
        <item x="84"/>
        <item x="85"/>
        <item x="86"/>
        <item x="87"/>
        <item x="332"/>
        <item t="default"/>
      </items>
    </pivotField>
    <pivotField showAll="0"/>
    <pivotField showAll="0"/>
    <pivotField showAll="0"/>
    <pivotField showAll="0"/>
    <pivotField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axis="axisPage" showAll="0">
      <items count="15">
        <item x="0"/>
        <item x="1"/>
        <item m="1" x="8"/>
        <item m="1" x="4"/>
        <item m="1" x="5"/>
        <item m="1" x="11"/>
        <item m="1" x="6"/>
        <item m="1" x="7"/>
        <item m="1" x="13"/>
        <item x="3"/>
        <item m="1" x="10"/>
        <item m="1" x="9"/>
        <item m="1" x="12"/>
        <item x="2"/>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110">
    <i>
      <x v="197"/>
    </i>
    <i>
      <x v="238"/>
    </i>
    <i>
      <x v="244"/>
    </i>
    <i>
      <x v="245"/>
    </i>
    <i>
      <x v="247"/>
    </i>
    <i>
      <x v="251"/>
    </i>
    <i>
      <x v="257"/>
    </i>
    <i>
      <x v="259"/>
    </i>
    <i>
      <x v="260"/>
    </i>
    <i>
      <x v="265"/>
    </i>
    <i>
      <x v="266"/>
    </i>
    <i>
      <x v="267"/>
    </i>
    <i>
      <x v="269"/>
    </i>
    <i>
      <x v="270"/>
    </i>
    <i>
      <x v="271"/>
    </i>
    <i>
      <x v="272"/>
    </i>
    <i>
      <x v="273"/>
    </i>
    <i>
      <x v="274"/>
    </i>
    <i>
      <x v="275"/>
    </i>
    <i>
      <x v="276"/>
    </i>
    <i>
      <x v="277"/>
    </i>
    <i>
      <x v="278"/>
    </i>
    <i>
      <x v="279"/>
    </i>
    <i>
      <x v="280"/>
    </i>
    <i>
      <x v="281"/>
    </i>
    <i>
      <x v="282"/>
    </i>
    <i>
      <x v="283"/>
    </i>
    <i>
      <x v="284"/>
    </i>
    <i>
      <x v="285"/>
    </i>
    <i>
      <x v="286"/>
    </i>
    <i>
      <x v="287"/>
    </i>
    <i>
      <x v="288"/>
    </i>
    <i>
      <x v="289"/>
    </i>
    <i>
      <x v="290"/>
    </i>
    <i>
      <x v="291"/>
    </i>
    <i>
      <x v="293"/>
    </i>
    <i>
      <x v="294"/>
    </i>
    <i>
      <x v="295"/>
    </i>
    <i>
      <x v="296"/>
    </i>
    <i>
      <x v="297"/>
    </i>
    <i>
      <x v="312"/>
    </i>
    <i>
      <x v="314"/>
    </i>
    <i>
      <x v="315"/>
    </i>
    <i>
      <x v="317"/>
    </i>
    <i>
      <x v="318"/>
    </i>
    <i>
      <x v="325"/>
    </i>
    <i>
      <x v="327"/>
    </i>
    <i>
      <x v="328"/>
    </i>
    <i>
      <x v="329"/>
    </i>
    <i>
      <x v="334"/>
    </i>
    <i>
      <x v="336"/>
    </i>
    <i>
      <x v="338"/>
    </i>
    <i>
      <x v="339"/>
    </i>
    <i>
      <x v="343"/>
    </i>
    <i>
      <x v="346"/>
    </i>
    <i>
      <x v="353"/>
    </i>
    <i>
      <x v="358"/>
    </i>
    <i>
      <x v="359"/>
    </i>
    <i>
      <x v="360"/>
    </i>
    <i>
      <x v="361"/>
    </i>
    <i>
      <x v="362"/>
    </i>
    <i>
      <x v="363"/>
    </i>
    <i>
      <x v="364"/>
    </i>
    <i>
      <x v="365"/>
    </i>
    <i>
      <x v="371"/>
    </i>
    <i>
      <x v="374"/>
    </i>
    <i>
      <x v="375"/>
    </i>
    <i>
      <x v="376"/>
    </i>
    <i>
      <x v="378"/>
    </i>
    <i>
      <x v="379"/>
    </i>
    <i>
      <x v="382"/>
    </i>
    <i>
      <x v="383"/>
    </i>
    <i>
      <x v="384"/>
    </i>
    <i>
      <x v="386"/>
    </i>
    <i>
      <x v="387"/>
    </i>
    <i>
      <x v="388"/>
    </i>
    <i>
      <x v="389"/>
    </i>
    <i>
      <x v="390"/>
    </i>
    <i>
      <x v="391"/>
    </i>
    <i>
      <x v="392"/>
    </i>
    <i>
      <x v="393"/>
    </i>
    <i>
      <x v="394"/>
    </i>
    <i>
      <x v="395"/>
    </i>
    <i>
      <x v="396"/>
    </i>
    <i>
      <x v="401"/>
    </i>
    <i>
      <x v="407"/>
    </i>
    <i>
      <x v="409"/>
    </i>
    <i>
      <x v="410"/>
    </i>
    <i>
      <x v="411"/>
    </i>
    <i>
      <x v="412"/>
    </i>
    <i>
      <x v="413"/>
    </i>
    <i>
      <x v="414"/>
    </i>
    <i>
      <x v="415"/>
    </i>
    <i>
      <x v="417"/>
    </i>
    <i>
      <x v="418"/>
    </i>
    <i>
      <x v="419"/>
    </i>
    <i>
      <x v="420"/>
    </i>
    <i>
      <x v="421"/>
    </i>
    <i>
      <x v="422"/>
    </i>
    <i>
      <x v="423"/>
    </i>
    <i>
      <x v="424"/>
    </i>
    <i>
      <x v="425"/>
    </i>
    <i>
      <x v="426"/>
    </i>
    <i>
      <x v="427"/>
    </i>
    <i>
      <x v="428"/>
    </i>
    <i>
      <x v="429"/>
    </i>
    <i>
      <x v="430"/>
    </i>
    <i>
      <x v="431"/>
    </i>
    <i>
      <x v="432"/>
    </i>
    <i t="grand">
      <x/>
    </i>
  </rowItems>
  <colItems count="1">
    <i/>
  </colItems>
  <pageFields count="1">
    <pageField fld="33" item="1" hier="-1"/>
  </pageFields>
  <dataFields count="1">
    <dataField name="Count of PROJECT# for BU"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6C49583-6CB7-47D8-A696-CCE675E8AF23}"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227" firstHeaderRow="1" firstDataRow="1" firstDataCol="1" rowPageCount="1" colPageCount="1"/>
  <pivotFields count="38">
    <pivotField showAll="0"/>
    <pivotField numFmtId="164" showAll="0">
      <items count="258">
        <item x="34"/>
        <item x="53"/>
        <item x="54"/>
        <item x="55"/>
        <item x="56"/>
        <item x="57"/>
        <item x="58"/>
        <item x="59"/>
        <item x="60"/>
        <item m="1" x="246"/>
        <item m="1" x="200"/>
        <item m="1" x="231"/>
        <item x="61"/>
        <item m="1" x="228"/>
        <item m="1" x="215"/>
        <item x="62"/>
        <item x="87"/>
        <item x="88"/>
        <item x="63"/>
        <item m="1" x="180"/>
        <item x="89"/>
        <item x="90"/>
        <item x="91"/>
        <item m="1" x="203"/>
        <item x="92"/>
        <item x="93"/>
        <item x="94"/>
        <item x="95"/>
        <item x="96"/>
        <item x="97"/>
        <item x="98"/>
        <item x="99"/>
        <item x="100"/>
        <item m="1" x="189"/>
        <item x="101"/>
        <item x="102"/>
        <item x="103"/>
        <item x="104"/>
        <item x="105"/>
        <item x="106"/>
        <item x="107"/>
        <item x="64"/>
        <item x="108"/>
        <item m="1" x="217"/>
        <item x="109"/>
        <item x="110"/>
        <item m="1" x="241"/>
        <item m="1" x="190"/>
        <item m="1" x="213"/>
        <item x="166"/>
        <item m="1" x="183"/>
        <item m="1" x="207"/>
        <item m="1" x="240"/>
        <item x="111"/>
        <item x="65"/>
        <item x="112"/>
        <item x="113"/>
        <item m="1" x="185"/>
        <item x="114"/>
        <item m="1" x="248"/>
        <item m="1" x="184"/>
        <item x="2"/>
        <item x="115"/>
        <item x="3"/>
        <item m="1" x="225"/>
        <item m="1" x="236"/>
        <item m="1" x="252"/>
        <item x="66"/>
        <item x="116"/>
        <item x="67"/>
        <item x="117"/>
        <item m="1" x="192"/>
        <item m="1" x="181"/>
        <item x="118"/>
        <item m="1" x="196"/>
        <item x="119"/>
        <item m="1" x="218"/>
        <item x="120"/>
        <item x="68"/>
        <item x="69"/>
        <item m="1" x="205"/>
        <item x="121"/>
        <item m="1" x="232"/>
        <item x="122"/>
        <item m="1" x="209"/>
        <item x="123"/>
        <item m="1" x="212"/>
        <item m="1" x="249"/>
        <item x="124"/>
        <item m="1" x="244"/>
        <item x="0"/>
        <item m="1" x="230"/>
        <item x="125"/>
        <item m="1" x="243"/>
        <item x="126"/>
        <item m="1" x="214"/>
        <item x="127"/>
        <item x="128"/>
        <item m="1" x="237"/>
        <item x="129"/>
        <item m="1" x="210"/>
        <item x="130"/>
        <item x="70"/>
        <item m="1" x="191"/>
        <item x="71"/>
        <item m="1" x="251"/>
        <item x="131"/>
        <item m="1" x="201"/>
        <item m="1" x="255"/>
        <item m="1" x="194"/>
        <item m="1" x="182"/>
        <item m="1" x="226"/>
        <item x="132"/>
        <item m="1" x="206"/>
        <item m="1" x="188"/>
        <item m="1" x="220"/>
        <item x="72"/>
        <item m="1" x="187"/>
        <item m="1" x="224"/>
        <item m="1" x="247"/>
        <item m="1" x="202"/>
        <item m="1" x="233"/>
        <item m="1" x="216"/>
        <item m="1" x="253"/>
        <item m="1" x="235"/>
        <item m="1" x="186"/>
        <item x="133"/>
        <item m="1" x="245"/>
        <item x="134"/>
        <item x="135"/>
        <item m="1" x="238"/>
        <item x="136"/>
        <item m="1" x="211"/>
        <item x="73"/>
        <item m="1" x="204"/>
        <item m="1" x="234"/>
        <item x="74"/>
        <item m="1" x="221"/>
        <item x="137"/>
        <item m="1" x="197"/>
        <item x="138"/>
        <item x="139"/>
        <item m="1" x="219"/>
        <item x="140"/>
        <item x="141"/>
        <item x="142"/>
        <item m="1" x="256"/>
        <item x="143"/>
        <item x="144"/>
        <item m="1" x="195"/>
        <item m="1" x="229"/>
        <item m="1" x="254"/>
        <item x="145"/>
        <item x="146"/>
        <item x="147"/>
        <item m="1" x="250"/>
        <item x="148"/>
        <item x="149"/>
        <item x="150"/>
        <item m="1" x="223"/>
        <item x="75"/>
        <item x="151"/>
        <item x="152"/>
        <item x="153"/>
        <item m="1" x="208"/>
        <item x="154"/>
        <item m="1" x="193"/>
        <item m="1" x="227"/>
        <item x="76"/>
        <item x="77"/>
        <item m="1" x="222"/>
        <item x="155"/>
        <item x="156"/>
        <item x="157"/>
        <item m="1" x="198"/>
        <item x="81"/>
        <item m="1" x="242"/>
        <item x="158"/>
        <item x="159"/>
        <item x="78"/>
        <item x="20"/>
        <item x="175"/>
        <item x="6"/>
        <item x="4"/>
        <item x="160"/>
        <item x="161"/>
        <item x="162"/>
        <item x="163"/>
        <item x="80"/>
        <item x="5"/>
        <item m="1" x="199"/>
        <item x="7"/>
        <item x="8"/>
        <item x="79"/>
        <item x="164"/>
        <item x="9"/>
        <item x="10"/>
        <item x="84"/>
        <item x="165"/>
        <item x="176"/>
        <item x="11"/>
        <item x="82"/>
        <item x="12"/>
        <item x="177"/>
        <item x="13"/>
        <item x="16"/>
        <item x="14"/>
        <item x="15"/>
        <item x="85"/>
        <item x="17"/>
        <item x="18"/>
        <item x="19"/>
        <item x="21"/>
        <item x="167"/>
        <item x="168"/>
        <item x="22"/>
        <item x="23"/>
        <item x="24"/>
        <item x="26"/>
        <item x="169"/>
        <item x="27"/>
        <item x="25"/>
        <item x="83"/>
        <item x="170"/>
        <item x="171"/>
        <item x="28"/>
        <item x="29"/>
        <item x="30"/>
        <item x="172"/>
        <item x="31"/>
        <item x="32"/>
        <item x="173"/>
        <item x="33"/>
        <item x="174"/>
        <item x="41"/>
        <item x="35"/>
        <item x="36"/>
        <item x="37"/>
        <item x="86"/>
        <item m="1" x="239"/>
        <item x="1"/>
        <item x="39"/>
        <item x="48"/>
        <item x="40"/>
        <item x="42"/>
        <item x="38"/>
        <item x="43"/>
        <item x="44"/>
        <item x="45"/>
        <item x="47"/>
        <item x="46"/>
        <item x="178"/>
        <item x="49"/>
        <item x="50"/>
        <item x="51"/>
        <item x="52"/>
        <item x="179"/>
        <item t="default"/>
      </items>
    </pivotField>
    <pivotField showAll="0"/>
    <pivotField axis="axisRow" dataField="1" showAll="0">
      <items count="434">
        <item m="1" x="422"/>
        <item m="1" x="409"/>
        <item m="1" x="369"/>
        <item x="200"/>
        <item x="131"/>
        <item x="0"/>
        <item x="138"/>
        <item m="1" x="412"/>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190"/>
        <item x="239"/>
        <item x="240"/>
        <item x="182"/>
        <item x="205"/>
        <item x="162"/>
        <item x="126"/>
        <item x="178"/>
        <item x="175"/>
        <item x="158"/>
        <item x="163"/>
        <item x="128"/>
        <item x="146"/>
        <item x="139"/>
        <item x="226"/>
        <item x="125"/>
        <item x="104"/>
        <item x="93"/>
        <item x="255"/>
        <item x="164"/>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14"/>
        <item x="186"/>
        <item x="181"/>
        <item x="180"/>
        <item x="204"/>
        <item x="247"/>
        <item x="171"/>
        <item x="233"/>
        <item x="213"/>
        <item x="107"/>
        <item x="174"/>
        <item x="207"/>
        <item x="108"/>
        <item x="176"/>
        <item x="177"/>
        <item x="173"/>
        <item x="224"/>
        <item x="195"/>
        <item x="227"/>
        <item x="196"/>
        <item x="191"/>
        <item x="192"/>
        <item x="232"/>
        <item x="246"/>
        <item x="262"/>
        <item x="248"/>
        <item x="251"/>
        <item x="250"/>
        <item x="218"/>
        <item x="252"/>
        <item x="206"/>
        <item x="231"/>
        <item x="211"/>
        <item x="230"/>
        <item x="197"/>
        <item m="1" x="366"/>
        <item m="1" x="416"/>
        <item m="1" x="370"/>
        <item x="112"/>
        <item x="109"/>
        <item x="221"/>
        <item x="212"/>
        <item x="228"/>
        <item x="245"/>
        <item x="110"/>
        <item m="1" x="389"/>
        <item x="266"/>
        <item x="267"/>
        <item x="269"/>
        <item x="219"/>
        <item x="220"/>
        <item x="261"/>
        <item x="225"/>
        <item x="265"/>
        <item m="1" x="392"/>
        <item x="241"/>
        <item x="111"/>
        <item x="256"/>
        <item x="114"/>
        <item x="214"/>
        <item x="115"/>
        <item m="1" x="379"/>
        <item m="1" x="346"/>
        <item x="188"/>
        <item x="229"/>
        <item x="260"/>
        <item x="215"/>
        <item x="254"/>
        <item x="257"/>
        <item x="263"/>
        <item x="249"/>
        <item x="238"/>
        <item x="268"/>
        <item x="209"/>
        <item x="258"/>
        <item m="1" x="420"/>
        <item x="117"/>
        <item m="1" x="371"/>
        <item m="1" x="423"/>
        <item x="116"/>
        <item x="119"/>
        <item m="1" x="419"/>
        <item x="2"/>
        <item m="1" x="365"/>
        <item m="1" x="362"/>
        <item m="1" x="42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m="1" x="390"/>
        <item m="1" x="344"/>
        <item m="1" x="415"/>
        <item m="1" x="388"/>
        <item m="1" x="397"/>
        <item m="1" x="418"/>
        <item m="1" x="357"/>
        <item m="1" x="380"/>
        <item x="317"/>
        <item m="1" x="347"/>
        <item m="1" x="356"/>
        <item m="1" x="431"/>
        <item m="1" x="398"/>
        <item m="1" x="384"/>
        <item x="43"/>
        <item x="314"/>
        <item m="1" x="367"/>
        <item x="318"/>
        <item m="1" x="335"/>
        <item m="1" x="401"/>
        <item m="1" x="375"/>
        <item x="313"/>
        <item m="1" x="339"/>
        <item m="1" x="340"/>
        <item m="1" x="361"/>
        <item m="1" x="348"/>
        <item m="1" x="349"/>
        <item x="315"/>
        <item m="1" x="406"/>
        <item x="6"/>
        <item x="321"/>
        <item m="1" x="359"/>
        <item m="1" x="432"/>
        <item m="1" x="368"/>
        <item m="1" x="342"/>
        <item x="319"/>
        <item x="17"/>
        <item x="7"/>
        <item m="1" x="358"/>
        <item x="320"/>
        <item x="316"/>
        <item x="312"/>
        <item x="27"/>
        <item x="29"/>
        <item x="5"/>
        <item x="26"/>
        <item x="3"/>
        <item x="4"/>
        <item x="8"/>
        <item x="18"/>
        <item x="124"/>
        <item x="14"/>
        <item x="24"/>
        <item x="23"/>
        <item x="9"/>
        <item x="10"/>
        <item x="19"/>
        <item x="123"/>
        <item x="15"/>
        <item x="16"/>
        <item x="11"/>
        <item x="12"/>
        <item m="1" x="378"/>
        <item x="28"/>
        <item x="13"/>
        <item x="20"/>
        <item x="25"/>
        <item x="21"/>
        <item m="1" x="352"/>
        <item m="1" x="373"/>
        <item m="1" x="391"/>
        <item m="1" x="413"/>
        <item m="1" x="394"/>
        <item m="1" x="345"/>
        <item m="1" x="364"/>
        <item m="1" x="387"/>
        <item m="1" x="408"/>
        <item m="1" x="336"/>
        <item m="1" x="429"/>
        <item m="1" x="372"/>
        <item m="1" x="425"/>
        <item x="333"/>
        <item x="30"/>
        <item x="270"/>
        <item x="31"/>
        <item x="32"/>
        <item x="271"/>
        <item x="33"/>
        <item x="34"/>
        <item x="272"/>
        <item x="273"/>
        <item x="274"/>
        <item x="275"/>
        <item x="276"/>
        <item x="277"/>
        <item x="35"/>
        <item x="278"/>
        <item x="36"/>
        <item x="37"/>
        <item x="38"/>
        <item x="279"/>
        <item x="280"/>
        <item x="281"/>
        <item m="1" x="400"/>
        <item x="39"/>
        <item m="1" x="383"/>
        <item x="41"/>
        <item x="283"/>
        <item x="40"/>
        <item x="42"/>
        <item x="284"/>
        <item x="285"/>
        <item x="286"/>
        <item x="44"/>
        <item x="287"/>
        <item m="1" x="428"/>
        <item x="322"/>
        <item m="1" x="404"/>
        <item m="1" x="424"/>
        <item m="1" x="351"/>
        <item x="288"/>
        <item x="289"/>
        <item x="282"/>
        <item x="45"/>
        <item x="120"/>
        <item x="290"/>
        <item x="291"/>
        <item x="292"/>
        <item x="46"/>
        <item x="47"/>
        <item x="48"/>
        <item x="49"/>
        <item x="323"/>
        <item x="50"/>
        <item x="51"/>
        <item x="52"/>
        <item x="293"/>
        <item x="294"/>
        <item x="295"/>
        <item x="296"/>
        <item x="297"/>
        <item x="53"/>
        <item x="298"/>
        <item x="299"/>
        <item x="54"/>
        <item x="55"/>
        <item x="56"/>
        <item x="121"/>
        <item x="57"/>
        <item x="58"/>
        <item x="300"/>
        <item x="301"/>
        <item x="59"/>
        <item x="60"/>
        <item x="61"/>
        <item x="302"/>
        <item x="62"/>
        <item x="63"/>
        <item x="64"/>
        <item x="65"/>
        <item x="66"/>
        <item x="67"/>
        <item x="68"/>
        <item x="69"/>
        <item x="70"/>
        <item x="324"/>
        <item x="71"/>
        <item x="303"/>
        <item x="304"/>
        <item x="305"/>
        <item x="306"/>
        <item x="72"/>
        <item x="307"/>
        <item x="308"/>
        <item x="309"/>
        <item x="310"/>
        <item x="311"/>
        <item x="325"/>
        <item x="1"/>
        <item x="326"/>
        <item x="327"/>
        <item x="73"/>
        <item x="74"/>
        <item x="75"/>
        <item x="76"/>
        <item x="77"/>
        <item x="122"/>
        <item x="328"/>
        <item x="78"/>
        <item x="79"/>
        <item x="329"/>
        <item x="330"/>
        <item x="22"/>
        <item x="80"/>
        <item x="81"/>
        <item x="331"/>
        <item x="82"/>
        <item x="83"/>
        <item x="84"/>
        <item x="85"/>
        <item x="86"/>
        <item x="87"/>
        <item x="332"/>
        <item t="default"/>
      </items>
    </pivotField>
    <pivotField showAll="0"/>
    <pivotField showAll="0"/>
    <pivotField showAll="0"/>
    <pivotField showAll="0"/>
    <pivotField showAll="0"/>
    <pivotField showAll="0">
      <items count="258">
        <item x="56"/>
        <item x="57"/>
        <item x="58"/>
        <item x="59"/>
        <item x="60"/>
        <item x="61"/>
        <item x="62"/>
        <item x="63"/>
        <item m="1" x="246"/>
        <item m="1" x="200"/>
        <item m="1" x="231"/>
        <item x="64"/>
        <item m="1" x="228"/>
        <item m="1" x="215"/>
        <item x="65"/>
        <item x="92"/>
        <item x="93"/>
        <item x="66"/>
        <item m="1" x="180"/>
        <item x="94"/>
        <item x="95"/>
        <item x="96"/>
        <item m="1" x="203"/>
        <item x="97"/>
        <item x="98"/>
        <item x="99"/>
        <item x="100"/>
        <item x="101"/>
        <item x="102"/>
        <item x="103"/>
        <item x="104"/>
        <item x="105"/>
        <item m="1" x="189"/>
        <item x="106"/>
        <item x="107"/>
        <item x="108"/>
        <item x="109"/>
        <item x="110"/>
        <item x="111"/>
        <item x="112"/>
        <item x="67"/>
        <item x="113"/>
        <item m="1" x="217"/>
        <item x="114"/>
        <item x="115"/>
        <item m="1" x="241"/>
        <item m="1" x="190"/>
        <item m="1" x="213"/>
        <item x="170"/>
        <item x="178"/>
        <item m="1" x="207"/>
        <item m="1" x="239"/>
        <item x="116"/>
        <item x="68"/>
        <item x="117"/>
        <item x="118"/>
        <item m="1" x="184"/>
        <item x="119"/>
        <item m="1" x="248"/>
        <item m="1" x="183"/>
        <item x="3"/>
        <item x="120"/>
        <item x="4"/>
        <item m="1" x="225"/>
        <item m="1" x="236"/>
        <item m="1" x="252"/>
        <item x="69"/>
        <item x="121"/>
        <item x="70"/>
        <item x="122"/>
        <item m="1" x="192"/>
        <item m="1" x="181"/>
        <item x="123"/>
        <item m="1" x="196"/>
        <item x="124"/>
        <item m="1" x="218"/>
        <item x="125"/>
        <item x="71"/>
        <item x="72"/>
        <item m="1" x="205"/>
        <item x="126"/>
        <item m="1" x="232"/>
        <item x="127"/>
        <item m="1" x="209"/>
        <item x="128"/>
        <item m="1" x="212"/>
        <item m="1" x="249"/>
        <item x="129"/>
        <item m="1" x="244"/>
        <item x="0"/>
        <item m="1" x="230"/>
        <item x="130"/>
        <item m="1" x="243"/>
        <item x="131"/>
        <item m="1" x="214"/>
        <item x="132"/>
        <item x="133"/>
        <item m="1" x="237"/>
        <item x="134"/>
        <item m="1" x="210"/>
        <item x="135"/>
        <item x="73"/>
        <item m="1" x="191"/>
        <item x="74"/>
        <item m="1" x="251"/>
        <item x="136"/>
        <item m="1" x="201"/>
        <item m="1" x="255"/>
        <item m="1" x="194"/>
        <item m="1" x="182"/>
        <item m="1" x="226"/>
        <item x="137"/>
        <item m="1" x="206"/>
        <item m="1" x="187"/>
        <item m="1" x="220"/>
        <item x="75"/>
        <item m="1" x="186"/>
        <item m="1" x="224"/>
        <item m="1" x="247"/>
        <item m="1" x="202"/>
        <item m="1" x="233"/>
        <item m="1" x="216"/>
        <item m="1" x="253"/>
        <item m="1" x="240"/>
        <item m="1" x="188"/>
        <item m="1" x="235"/>
        <item m="1" x="185"/>
        <item x="138"/>
        <item m="1" x="245"/>
        <item x="139"/>
        <item x="140"/>
        <item m="1" x="238"/>
        <item x="141"/>
        <item m="1" x="211"/>
        <item x="76"/>
        <item m="1" x="204"/>
        <item m="1" x="234"/>
        <item x="77"/>
        <item m="1" x="221"/>
        <item x="142"/>
        <item m="1" x="197"/>
        <item x="27"/>
        <item x="143"/>
        <item m="1" x="219"/>
        <item x="144"/>
        <item x="145"/>
        <item x="146"/>
        <item m="1" x="256"/>
        <item x="147"/>
        <item x="148"/>
        <item m="1" x="195"/>
        <item m="1" x="229"/>
        <item m="1" x="254"/>
        <item x="149"/>
        <item x="150"/>
        <item x="151"/>
        <item m="1" x="250"/>
        <item x="152"/>
        <item x="153"/>
        <item x="154"/>
        <item m="1" x="223"/>
        <item x="78"/>
        <item x="155"/>
        <item x="156"/>
        <item x="157"/>
        <item m="1" x="208"/>
        <item x="158"/>
        <item m="1" x="193"/>
        <item m="1" x="227"/>
        <item x="79"/>
        <item x="80"/>
        <item m="1" x="222"/>
        <item x="159"/>
        <item x="160"/>
        <item x="161"/>
        <item m="1" x="198"/>
        <item x="84"/>
        <item m="1" x="242"/>
        <item x="162"/>
        <item x="163"/>
        <item x="81"/>
        <item x="164"/>
        <item x="176"/>
        <item x="9"/>
        <item x="5"/>
        <item x="6"/>
        <item x="165"/>
        <item x="7"/>
        <item x="166"/>
        <item x="167"/>
        <item x="83"/>
        <item x="8"/>
        <item m="1" x="199"/>
        <item x="10"/>
        <item x="12"/>
        <item x="82"/>
        <item x="168"/>
        <item x="14"/>
        <item x="15"/>
        <item x="16"/>
        <item x="86"/>
        <item x="169"/>
        <item x="177"/>
        <item x="17"/>
        <item x="18"/>
        <item x="20"/>
        <item x="21"/>
        <item x="19"/>
        <item x="22"/>
        <item x="24"/>
        <item x="26"/>
        <item x="87"/>
        <item x="25"/>
        <item x="23"/>
        <item x="28"/>
        <item x="85"/>
        <item x="29"/>
        <item x="89"/>
        <item x="88"/>
        <item x="30"/>
        <item x="34"/>
        <item x="33"/>
        <item x="32"/>
        <item x="31"/>
        <item x="90"/>
        <item x="171"/>
        <item x="172"/>
        <item x="35"/>
        <item x="36"/>
        <item x="37"/>
        <item x="38"/>
        <item x="91"/>
        <item x="39"/>
        <item x="40"/>
        <item x="42"/>
        <item x="173"/>
        <item x="41"/>
        <item x="43"/>
        <item x="45"/>
        <item x="44"/>
        <item x="1"/>
        <item x="174"/>
        <item x="175"/>
        <item x="47"/>
        <item x="49"/>
        <item x="50"/>
        <item x="48"/>
        <item x="179"/>
        <item x="52"/>
        <item x="51"/>
        <item x="46"/>
        <item x="2"/>
        <item x="53"/>
        <item x="55"/>
        <item x="54"/>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5">
        <item x="2"/>
        <item x="12"/>
        <item x="18"/>
        <item x="14"/>
        <item x="15"/>
        <item x="13"/>
        <item x="1"/>
        <item x="5"/>
        <item x="20"/>
        <item x="10"/>
        <item x="8"/>
        <item x="6"/>
        <item m="1" x="21"/>
        <item x="7"/>
        <item x="0"/>
        <item m="1" x="22"/>
        <item x="16"/>
        <item x="9"/>
        <item x="3"/>
        <item x="19"/>
        <item x="11"/>
        <item m="1" x="23"/>
        <item x="4"/>
        <item x="17"/>
        <item t="default"/>
      </items>
    </pivotField>
    <pivotField showAll="0"/>
    <pivotField showAll="0">
      <items count="5">
        <item x="1"/>
        <item x="0"/>
        <item m="1" x="3"/>
        <item x="2"/>
        <item t="default"/>
      </items>
    </pivotField>
    <pivotField showAll="0"/>
    <pivotField showAll="0"/>
    <pivotField showAll="0"/>
    <pivotField axis="axisPage" showAll="0">
      <items count="15">
        <item x="0"/>
        <item x="1"/>
        <item m="1" x="8"/>
        <item m="1" x="4"/>
        <item m="1" x="5"/>
        <item m="1" x="11"/>
        <item m="1" x="6"/>
        <item m="1" x="7"/>
        <item m="1" x="13"/>
        <item x="3"/>
        <item m="1" x="10"/>
        <item m="1" x="9"/>
        <item m="1" x="12"/>
        <item x="2"/>
        <item t="default"/>
      </items>
    </pivotField>
    <pivotField showAll="0"/>
    <pivotField showAll="0"/>
    <pivotField showAll="0"/>
    <pivotField showAll="0">
      <items count="9">
        <item x="2"/>
        <item x="4"/>
        <item x="3"/>
        <item x="5"/>
        <item m="1" x="6"/>
        <item x="0"/>
        <item x="1"/>
        <item m="1" x="7"/>
        <item t="default"/>
      </items>
    </pivotField>
  </pivotFields>
  <rowFields count="1">
    <field x="3"/>
  </rowFields>
  <rowItems count="224">
    <i>
      <x v="3"/>
    </i>
    <i>
      <x v="4"/>
    </i>
    <i>
      <x v="5"/>
    </i>
    <i>
      <x v="6"/>
    </i>
    <i>
      <x v="8"/>
    </i>
    <i>
      <x v="9"/>
    </i>
    <i>
      <x v="10"/>
    </i>
    <i>
      <x v="11"/>
    </i>
    <i>
      <x v="12"/>
    </i>
    <i>
      <x v="13"/>
    </i>
    <i>
      <x v="14"/>
    </i>
    <i>
      <x v="15"/>
    </i>
    <i>
      <x v="16"/>
    </i>
    <i>
      <x v="17"/>
    </i>
    <i>
      <x v="18"/>
    </i>
    <i>
      <x v="19"/>
    </i>
    <i>
      <x v="20"/>
    </i>
    <i>
      <x v="21"/>
    </i>
    <i>
      <x v="22"/>
    </i>
    <i>
      <x v="23"/>
    </i>
    <i>
      <x v="24"/>
    </i>
    <i>
      <x v="26"/>
    </i>
    <i>
      <x v="27"/>
    </i>
    <i>
      <x v="28"/>
    </i>
    <i>
      <x v="29"/>
    </i>
    <i>
      <x v="30"/>
    </i>
    <i>
      <x v="31"/>
    </i>
    <i>
      <x v="32"/>
    </i>
    <i>
      <x v="33"/>
    </i>
    <i>
      <x v="34"/>
    </i>
    <i>
      <x v="35"/>
    </i>
    <i>
      <x v="36"/>
    </i>
    <i>
      <x v="37"/>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9"/>
    </i>
    <i>
      <x v="100"/>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3"/>
    </i>
    <i>
      <x v="154"/>
    </i>
    <i>
      <x v="155"/>
    </i>
    <i>
      <x v="156"/>
    </i>
    <i>
      <x v="157"/>
    </i>
    <i>
      <x v="158"/>
    </i>
    <i>
      <x v="159"/>
    </i>
    <i>
      <x v="161"/>
    </i>
    <i>
      <x v="162"/>
    </i>
    <i>
      <x v="163"/>
    </i>
    <i>
      <x v="164"/>
    </i>
    <i>
      <x v="165"/>
    </i>
    <i>
      <x v="166"/>
    </i>
    <i>
      <x v="167"/>
    </i>
    <i>
      <x v="168"/>
    </i>
    <i>
      <x v="170"/>
    </i>
    <i>
      <x v="171"/>
    </i>
    <i>
      <x v="172"/>
    </i>
    <i>
      <x v="173"/>
    </i>
    <i>
      <x v="174"/>
    </i>
    <i>
      <x v="175"/>
    </i>
    <i>
      <x v="178"/>
    </i>
    <i>
      <x v="179"/>
    </i>
    <i>
      <x v="180"/>
    </i>
    <i>
      <x v="181"/>
    </i>
    <i>
      <x v="182"/>
    </i>
    <i>
      <x v="183"/>
    </i>
    <i>
      <x v="184"/>
    </i>
    <i>
      <x v="185"/>
    </i>
    <i>
      <x v="186"/>
    </i>
    <i>
      <x v="187"/>
    </i>
    <i>
      <x v="188"/>
    </i>
    <i>
      <x v="189"/>
    </i>
    <i>
      <x v="191"/>
    </i>
    <i>
      <x v="194"/>
    </i>
    <i>
      <x v="195"/>
    </i>
    <i>
      <x v="313"/>
    </i>
    <i>
      <x v="316"/>
    </i>
    <i>
      <x v="319"/>
    </i>
    <i>
      <x v="320"/>
    </i>
    <i>
      <x v="321"/>
    </i>
    <i>
      <x v="322"/>
    </i>
    <i>
      <x v="323"/>
    </i>
    <i>
      <x v="324"/>
    </i>
    <i>
      <x v="326"/>
    </i>
    <i>
      <x v="330"/>
    </i>
    <i>
      <x v="331"/>
    </i>
    <i>
      <x v="332"/>
    </i>
    <i>
      <x v="337"/>
    </i>
    <i>
      <x v="340"/>
    </i>
    <i>
      <x v="341"/>
    </i>
    <i>
      <x v="342"/>
    </i>
    <i>
      <x v="344"/>
    </i>
    <i>
      <x v="351"/>
    </i>
    <i>
      <x v="352"/>
    </i>
    <i>
      <x v="354"/>
    </i>
    <i>
      <x v="355"/>
    </i>
    <i>
      <x v="356"/>
    </i>
    <i>
      <x v="357"/>
    </i>
    <i>
      <x v="366"/>
    </i>
    <i>
      <x v="367"/>
    </i>
    <i>
      <x v="368"/>
    </i>
    <i>
      <x v="369"/>
    </i>
    <i>
      <x v="370"/>
    </i>
    <i>
      <x v="372"/>
    </i>
    <i>
      <x v="373"/>
    </i>
    <i>
      <x v="377"/>
    </i>
    <i>
      <x v="380"/>
    </i>
    <i>
      <x v="381"/>
    </i>
    <i>
      <x v="385"/>
    </i>
    <i>
      <x v="397"/>
    </i>
    <i>
      <x v="398"/>
    </i>
    <i>
      <x v="399"/>
    </i>
    <i>
      <x v="400"/>
    </i>
    <i>
      <x v="402"/>
    </i>
    <i>
      <x v="403"/>
    </i>
    <i>
      <x v="404"/>
    </i>
    <i>
      <x v="405"/>
    </i>
    <i>
      <x v="406"/>
    </i>
    <i>
      <x v="408"/>
    </i>
    <i>
      <x v="416"/>
    </i>
    <i t="grand">
      <x/>
    </i>
  </rowItems>
  <colItems count="1">
    <i/>
  </colItems>
  <pageFields count="1">
    <pageField fld="33" item="0" hier="-1"/>
  </pageFields>
  <dataFields count="1">
    <dataField name="count  PROJECT# for AJ"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AF36A6B-6198-4165-AE5A-1C92FAC4780D}"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A3:AD129" firstHeaderRow="1" firstDataRow="2" firstDataCol="1" rowPageCount="1" colPageCount="1"/>
  <pivotFields count="38">
    <pivotField showAll="0"/>
    <pivotField showAll="0"/>
    <pivotField showAll="0"/>
    <pivotField axis="axisRow" dataField="1" showAll="0">
      <items count="434">
        <item m="1" x="422"/>
        <item m="1" x="409"/>
        <item m="1" x="369"/>
        <item x="200"/>
        <item x="131"/>
        <item x="0"/>
        <item x="138"/>
        <item m="1" x="412"/>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190"/>
        <item x="239"/>
        <item x="240"/>
        <item x="182"/>
        <item x="205"/>
        <item x="162"/>
        <item x="126"/>
        <item x="178"/>
        <item x="175"/>
        <item x="158"/>
        <item x="163"/>
        <item x="128"/>
        <item x="146"/>
        <item x="139"/>
        <item x="226"/>
        <item x="125"/>
        <item x="104"/>
        <item x="93"/>
        <item x="255"/>
        <item x="164"/>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14"/>
        <item x="186"/>
        <item x="181"/>
        <item x="180"/>
        <item x="204"/>
        <item x="247"/>
        <item x="171"/>
        <item x="233"/>
        <item x="213"/>
        <item x="107"/>
        <item x="174"/>
        <item x="207"/>
        <item x="108"/>
        <item x="176"/>
        <item x="177"/>
        <item x="173"/>
        <item x="224"/>
        <item x="195"/>
        <item x="227"/>
        <item x="196"/>
        <item x="191"/>
        <item x="192"/>
        <item x="232"/>
        <item x="246"/>
        <item x="262"/>
        <item x="248"/>
        <item x="251"/>
        <item x="250"/>
        <item x="218"/>
        <item x="252"/>
        <item x="206"/>
        <item x="231"/>
        <item x="211"/>
        <item x="230"/>
        <item x="197"/>
        <item m="1" x="366"/>
        <item m="1" x="416"/>
        <item m="1" x="370"/>
        <item x="112"/>
        <item x="109"/>
        <item x="221"/>
        <item x="212"/>
        <item x="228"/>
        <item x="245"/>
        <item x="110"/>
        <item m="1" x="389"/>
        <item x="266"/>
        <item x="267"/>
        <item x="269"/>
        <item x="219"/>
        <item x="220"/>
        <item x="261"/>
        <item x="225"/>
        <item x="265"/>
        <item m="1" x="392"/>
        <item x="241"/>
        <item x="111"/>
        <item x="256"/>
        <item x="114"/>
        <item x="214"/>
        <item x="115"/>
        <item m="1" x="379"/>
        <item m="1" x="346"/>
        <item x="188"/>
        <item x="229"/>
        <item x="260"/>
        <item x="215"/>
        <item x="254"/>
        <item x="257"/>
        <item x="263"/>
        <item x="249"/>
        <item x="238"/>
        <item x="268"/>
        <item x="209"/>
        <item x="258"/>
        <item m="1" x="420"/>
        <item x="117"/>
        <item m="1" x="371"/>
        <item m="1" x="423"/>
        <item x="116"/>
        <item x="119"/>
        <item m="1" x="419"/>
        <item x="2"/>
        <item m="1" x="365"/>
        <item m="1" x="362"/>
        <item m="1" x="42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m="1" x="390"/>
        <item m="1" x="344"/>
        <item m="1" x="415"/>
        <item m="1" x="388"/>
        <item m="1" x="397"/>
        <item m="1" x="418"/>
        <item m="1" x="357"/>
        <item m="1" x="380"/>
        <item x="317"/>
        <item m="1" x="347"/>
        <item m="1" x="356"/>
        <item m="1" x="431"/>
        <item m="1" x="398"/>
        <item m="1" x="384"/>
        <item x="43"/>
        <item x="314"/>
        <item m="1" x="367"/>
        <item x="318"/>
        <item m="1" x="335"/>
        <item m="1" x="401"/>
        <item m="1" x="375"/>
        <item x="313"/>
        <item m="1" x="339"/>
        <item m="1" x="340"/>
        <item m="1" x="361"/>
        <item m="1" x="348"/>
        <item m="1" x="349"/>
        <item x="315"/>
        <item m="1" x="406"/>
        <item x="6"/>
        <item x="321"/>
        <item m="1" x="359"/>
        <item m="1" x="432"/>
        <item m="1" x="368"/>
        <item m="1" x="342"/>
        <item x="319"/>
        <item x="17"/>
        <item x="7"/>
        <item m="1" x="358"/>
        <item x="320"/>
        <item x="316"/>
        <item x="312"/>
        <item x="27"/>
        <item x="29"/>
        <item x="5"/>
        <item x="26"/>
        <item x="3"/>
        <item x="4"/>
        <item x="8"/>
        <item x="18"/>
        <item x="124"/>
        <item x="14"/>
        <item x="24"/>
        <item x="23"/>
        <item x="9"/>
        <item x="10"/>
        <item x="19"/>
        <item x="123"/>
        <item x="15"/>
        <item x="16"/>
        <item x="11"/>
        <item x="12"/>
        <item m="1" x="378"/>
        <item x="28"/>
        <item x="13"/>
        <item x="20"/>
        <item x="25"/>
        <item x="21"/>
        <item m="1" x="352"/>
        <item m="1" x="373"/>
        <item m="1" x="391"/>
        <item m="1" x="413"/>
        <item m="1" x="394"/>
        <item m="1" x="345"/>
        <item m="1" x="364"/>
        <item m="1" x="387"/>
        <item m="1" x="408"/>
        <item m="1" x="336"/>
        <item m="1" x="429"/>
        <item m="1" x="372"/>
        <item m="1" x="425"/>
        <item x="333"/>
        <item x="30"/>
        <item x="270"/>
        <item x="31"/>
        <item x="32"/>
        <item x="271"/>
        <item x="33"/>
        <item x="34"/>
        <item x="272"/>
        <item x="273"/>
        <item x="274"/>
        <item x="275"/>
        <item x="276"/>
        <item x="277"/>
        <item x="35"/>
        <item x="278"/>
        <item x="36"/>
        <item x="37"/>
        <item x="38"/>
        <item x="279"/>
        <item x="280"/>
        <item x="281"/>
        <item m="1" x="400"/>
        <item x="39"/>
        <item m="1" x="383"/>
        <item x="41"/>
        <item x="283"/>
        <item x="40"/>
        <item x="42"/>
        <item x="284"/>
        <item x="285"/>
        <item x="286"/>
        <item x="44"/>
        <item x="287"/>
        <item m="1" x="428"/>
        <item x="322"/>
        <item m="1" x="404"/>
        <item m="1" x="424"/>
        <item m="1" x="351"/>
        <item x="288"/>
        <item x="289"/>
        <item x="282"/>
        <item x="45"/>
        <item x="120"/>
        <item x="290"/>
        <item x="291"/>
        <item x="292"/>
        <item x="46"/>
        <item x="47"/>
        <item x="48"/>
        <item x="49"/>
        <item x="323"/>
        <item x="50"/>
        <item x="51"/>
        <item x="52"/>
        <item x="293"/>
        <item x="294"/>
        <item x="295"/>
        <item x="296"/>
        <item x="297"/>
        <item x="53"/>
        <item x="298"/>
        <item x="299"/>
        <item x="54"/>
        <item x="55"/>
        <item x="56"/>
        <item x="121"/>
        <item x="57"/>
        <item x="58"/>
        <item x="300"/>
        <item x="301"/>
        <item x="59"/>
        <item x="60"/>
        <item x="61"/>
        <item x="302"/>
        <item x="62"/>
        <item x="63"/>
        <item x="64"/>
        <item x="65"/>
        <item x="66"/>
        <item x="67"/>
        <item x="68"/>
        <item x="69"/>
        <item x="70"/>
        <item x="324"/>
        <item x="71"/>
        <item x="303"/>
        <item x="304"/>
        <item x="305"/>
        <item x="306"/>
        <item x="72"/>
        <item x="307"/>
        <item x="308"/>
        <item x="309"/>
        <item x="310"/>
        <item x="311"/>
        <item x="325"/>
        <item x="1"/>
        <item x="326"/>
        <item x="327"/>
        <item x="73"/>
        <item x="74"/>
        <item x="75"/>
        <item x="76"/>
        <item x="77"/>
        <item x="122"/>
        <item x="328"/>
        <item x="78"/>
        <item x="79"/>
        <item x="329"/>
        <item x="330"/>
        <item x="22"/>
        <item x="80"/>
        <item x="81"/>
        <item x="331"/>
        <item x="82"/>
        <item x="83"/>
        <item x="84"/>
        <item x="85"/>
        <item x="86"/>
        <item x="87"/>
        <item x="3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
  </rowFields>
  <rowItems count="125">
    <i>
      <x v="123"/>
    </i>
    <i>
      <x v="163"/>
    </i>
    <i>
      <x v="173"/>
    </i>
    <i>
      <x v="244"/>
    </i>
    <i>
      <x v="266"/>
    </i>
    <i>
      <x v="272"/>
    </i>
    <i>
      <x v="273"/>
    </i>
    <i>
      <x v="274"/>
    </i>
    <i>
      <x v="276"/>
    </i>
    <i>
      <x v="277"/>
    </i>
    <i>
      <x v="280"/>
    </i>
    <i>
      <x v="293"/>
    </i>
    <i>
      <x v="312"/>
    </i>
    <i>
      <x v="313"/>
    </i>
    <i>
      <x v="314"/>
    </i>
    <i>
      <x v="315"/>
    </i>
    <i>
      <x v="316"/>
    </i>
    <i>
      <x v="317"/>
    </i>
    <i>
      <x v="318"/>
    </i>
    <i>
      <x v="319"/>
    </i>
    <i>
      <x v="320"/>
    </i>
    <i>
      <x v="321"/>
    </i>
    <i>
      <x v="322"/>
    </i>
    <i>
      <x v="323"/>
    </i>
    <i>
      <x v="324"/>
    </i>
    <i>
      <x v="325"/>
    </i>
    <i>
      <x v="326"/>
    </i>
    <i>
      <x v="327"/>
    </i>
    <i>
      <x v="329"/>
    </i>
    <i>
      <x v="330"/>
    </i>
    <i>
      <x v="331"/>
    </i>
    <i>
      <x v="332"/>
    </i>
    <i>
      <x v="334"/>
    </i>
    <i>
      <x v="336"/>
    </i>
    <i>
      <x v="337"/>
    </i>
    <i>
      <x v="338"/>
    </i>
    <i>
      <x v="339"/>
    </i>
    <i>
      <x v="340"/>
    </i>
    <i>
      <x v="341"/>
    </i>
    <i>
      <x v="342"/>
    </i>
    <i>
      <x v="343"/>
    </i>
    <i>
      <x v="344"/>
    </i>
    <i>
      <x v="346"/>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3"/>
    </i>
    <i>
      <x v="424"/>
    </i>
    <i>
      <x v="425"/>
    </i>
    <i>
      <x v="426"/>
    </i>
    <i>
      <x v="427"/>
    </i>
    <i>
      <x v="428"/>
    </i>
    <i>
      <x v="429"/>
    </i>
    <i>
      <x v="430"/>
    </i>
    <i>
      <x v="431"/>
    </i>
    <i>
      <x v="432"/>
    </i>
  </rowItems>
  <colFields count="1">
    <field x="35"/>
  </colFields>
  <colItems count="3">
    <i>
      <x/>
    </i>
    <i>
      <x v="1"/>
    </i>
    <i>
      <x v="2"/>
    </i>
  </colItems>
  <pageFields count="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A9DA9F7-13D5-45A8-98D4-EE68661E7E6D}"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M169" firstHeaderRow="1" firstDataRow="2" firstDataCol="1" rowPageCount="1" colPageCount="1"/>
  <pivotFields count="38">
    <pivotField showAll="0"/>
    <pivotField showAll="0"/>
    <pivotField showAll="0"/>
    <pivotField axis="axisRow" dataField="1" showAll="0">
      <items count="434">
        <item m="1" x="422"/>
        <item m="1" x="409"/>
        <item m="1" x="369"/>
        <item x="200"/>
        <item x="131"/>
        <item x="0"/>
        <item x="138"/>
        <item m="1" x="412"/>
        <item x="88"/>
        <item x="203"/>
        <item x="161"/>
        <item x="129"/>
        <item x="91"/>
        <item x="154"/>
        <item x="199"/>
        <item x="92"/>
        <item x="223"/>
        <item x="89"/>
        <item x="90"/>
        <item x="94"/>
        <item x="155"/>
        <item x="253"/>
        <item x="264"/>
        <item x="198"/>
        <item x="105"/>
        <item m="1" x="396"/>
        <item x="95"/>
        <item x="96"/>
        <item x="97"/>
        <item x="98"/>
        <item x="99"/>
        <item x="100"/>
        <item x="101"/>
        <item x="106"/>
        <item x="102"/>
        <item x="144"/>
        <item x="145"/>
        <item x="187"/>
        <item m="1" x="385"/>
        <item x="103"/>
        <item x="259"/>
        <item x="134"/>
        <item x="130"/>
        <item x="142"/>
        <item x="143"/>
        <item x="190"/>
        <item x="239"/>
        <item x="240"/>
        <item x="182"/>
        <item x="205"/>
        <item x="162"/>
        <item x="126"/>
        <item x="178"/>
        <item x="175"/>
        <item x="158"/>
        <item x="163"/>
        <item x="128"/>
        <item x="146"/>
        <item x="139"/>
        <item x="226"/>
        <item x="125"/>
        <item x="104"/>
        <item x="93"/>
        <item x="255"/>
        <item x="164"/>
        <item x="166"/>
        <item x="172"/>
        <item x="167"/>
        <item x="208"/>
        <item x="169"/>
        <item x="160"/>
        <item x="168"/>
        <item x="170"/>
        <item x="153"/>
        <item x="151"/>
        <item x="150"/>
        <item x="152"/>
        <item x="133"/>
        <item x="135"/>
        <item x="165"/>
        <item x="132"/>
        <item x="137"/>
        <item x="136"/>
        <item x="159"/>
        <item x="243"/>
        <item x="201"/>
        <item x="157"/>
        <item x="193"/>
        <item x="216"/>
        <item x="127"/>
        <item x="140"/>
        <item x="141"/>
        <item x="237"/>
        <item x="179"/>
        <item x="202"/>
        <item x="148"/>
        <item x="149"/>
        <item x="194"/>
        <item m="1" x="407"/>
        <item x="118"/>
        <item x="156"/>
        <item x="234"/>
        <item x="242"/>
        <item x="185"/>
        <item x="236"/>
        <item x="184"/>
        <item x="235"/>
        <item x="244"/>
        <item x="147"/>
        <item x="210"/>
        <item x="189"/>
        <item x="217"/>
        <item x="183"/>
        <item x="222"/>
        <item x="113"/>
        <item m="1" x="414"/>
        <item x="186"/>
        <item x="181"/>
        <item x="180"/>
        <item x="204"/>
        <item x="247"/>
        <item x="171"/>
        <item x="233"/>
        <item x="213"/>
        <item x="107"/>
        <item x="174"/>
        <item x="207"/>
        <item x="108"/>
        <item x="176"/>
        <item x="177"/>
        <item x="173"/>
        <item x="224"/>
        <item x="195"/>
        <item x="227"/>
        <item x="196"/>
        <item x="191"/>
        <item x="192"/>
        <item x="232"/>
        <item x="246"/>
        <item x="262"/>
        <item x="248"/>
        <item x="251"/>
        <item x="250"/>
        <item x="218"/>
        <item x="252"/>
        <item x="206"/>
        <item x="231"/>
        <item x="211"/>
        <item x="230"/>
        <item x="197"/>
        <item m="1" x="366"/>
        <item m="1" x="416"/>
        <item m="1" x="370"/>
        <item x="112"/>
        <item x="109"/>
        <item x="221"/>
        <item x="212"/>
        <item x="228"/>
        <item x="245"/>
        <item x="110"/>
        <item m="1" x="389"/>
        <item x="266"/>
        <item x="267"/>
        <item x="269"/>
        <item x="219"/>
        <item x="220"/>
        <item x="261"/>
        <item x="225"/>
        <item x="265"/>
        <item m="1" x="392"/>
        <item x="241"/>
        <item x="111"/>
        <item x="256"/>
        <item x="114"/>
        <item x="214"/>
        <item x="115"/>
        <item m="1" x="379"/>
        <item m="1" x="346"/>
        <item x="188"/>
        <item x="229"/>
        <item x="260"/>
        <item x="215"/>
        <item x="254"/>
        <item x="257"/>
        <item x="263"/>
        <item x="249"/>
        <item x="238"/>
        <item x="268"/>
        <item x="209"/>
        <item x="258"/>
        <item m="1" x="420"/>
        <item x="117"/>
        <item m="1" x="371"/>
        <item m="1" x="423"/>
        <item x="116"/>
        <item x="119"/>
        <item m="1" x="419"/>
        <item x="2"/>
        <item m="1" x="365"/>
        <item m="1" x="362"/>
        <item m="1" x="421"/>
        <item m="1" x="399"/>
        <item m="1" x="350"/>
        <item m="1" x="403"/>
        <item m="1" x="376"/>
        <item m="1" x="353"/>
        <item m="1" x="341"/>
        <item m="1" x="411"/>
        <item m="1" x="337"/>
        <item m="1" x="417"/>
        <item m="1" x="338"/>
        <item m="1" x="395"/>
        <item m="1" x="381"/>
        <item m="1" x="343"/>
        <item m="1" x="360"/>
        <item m="1" x="426"/>
        <item m="1" x="402"/>
        <item m="1" x="386"/>
        <item m="1" x="430"/>
        <item m="1" x="334"/>
        <item m="1" x="377"/>
        <item m="1" x="374"/>
        <item m="1" x="354"/>
        <item m="1" x="363"/>
        <item m="1" x="393"/>
        <item m="1" x="382"/>
        <item m="1" x="405"/>
        <item m="1" x="355"/>
        <item m="1" x="410"/>
        <item m="1" x="427"/>
        <item m="1" x="390"/>
        <item m="1" x="344"/>
        <item m="1" x="415"/>
        <item m="1" x="388"/>
        <item m="1" x="397"/>
        <item m="1" x="418"/>
        <item m="1" x="357"/>
        <item m="1" x="380"/>
        <item x="317"/>
        <item m="1" x="347"/>
        <item m="1" x="356"/>
        <item m="1" x="431"/>
        <item m="1" x="398"/>
        <item m="1" x="384"/>
        <item x="43"/>
        <item x="314"/>
        <item m="1" x="367"/>
        <item x="318"/>
        <item m="1" x="335"/>
        <item m="1" x="401"/>
        <item m="1" x="375"/>
        <item x="313"/>
        <item m="1" x="339"/>
        <item m="1" x="340"/>
        <item m="1" x="361"/>
        <item m="1" x="348"/>
        <item m="1" x="349"/>
        <item x="315"/>
        <item m="1" x="406"/>
        <item x="6"/>
        <item x="321"/>
        <item m="1" x="359"/>
        <item m="1" x="432"/>
        <item m="1" x="368"/>
        <item m="1" x="342"/>
        <item x="319"/>
        <item x="17"/>
        <item x="7"/>
        <item m="1" x="358"/>
        <item x="320"/>
        <item x="316"/>
        <item x="312"/>
        <item x="27"/>
        <item x="29"/>
        <item x="5"/>
        <item x="26"/>
        <item x="3"/>
        <item x="4"/>
        <item x="8"/>
        <item x="18"/>
        <item x="124"/>
        <item x="14"/>
        <item x="24"/>
        <item x="23"/>
        <item x="9"/>
        <item x="10"/>
        <item x="19"/>
        <item x="123"/>
        <item x="15"/>
        <item x="16"/>
        <item x="11"/>
        <item x="12"/>
        <item m="1" x="378"/>
        <item x="28"/>
        <item x="13"/>
        <item x="20"/>
        <item x="25"/>
        <item x="21"/>
        <item m="1" x="352"/>
        <item m="1" x="373"/>
        <item m="1" x="391"/>
        <item m="1" x="413"/>
        <item m="1" x="394"/>
        <item m="1" x="345"/>
        <item m="1" x="364"/>
        <item m="1" x="387"/>
        <item m="1" x="408"/>
        <item m="1" x="336"/>
        <item m="1" x="429"/>
        <item m="1" x="372"/>
        <item m="1" x="425"/>
        <item x="333"/>
        <item x="30"/>
        <item x="270"/>
        <item x="31"/>
        <item x="32"/>
        <item x="271"/>
        <item x="33"/>
        <item x="34"/>
        <item x="272"/>
        <item x="273"/>
        <item x="274"/>
        <item x="275"/>
        <item x="276"/>
        <item x="277"/>
        <item x="35"/>
        <item x="278"/>
        <item x="36"/>
        <item x="37"/>
        <item x="38"/>
        <item x="279"/>
        <item x="280"/>
        <item x="281"/>
        <item m="1" x="400"/>
        <item x="39"/>
        <item m="1" x="383"/>
        <item x="41"/>
        <item x="283"/>
        <item x="40"/>
        <item x="42"/>
        <item x="284"/>
        <item x="285"/>
        <item x="286"/>
        <item x="44"/>
        <item x="287"/>
        <item m="1" x="428"/>
        <item x="322"/>
        <item m="1" x="404"/>
        <item m="1" x="424"/>
        <item m="1" x="351"/>
        <item x="288"/>
        <item x="289"/>
        <item x="282"/>
        <item x="45"/>
        <item x="120"/>
        <item x="290"/>
        <item x="291"/>
        <item x="292"/>
        <item x="46"/>
        <item x="47"/>
        <item x="48"/>
        <item x="49"/>
        <item x="323"/>
        <item x="50"/>
        <item x="51"/>
        <item x="52"/>
        <item x="293"/>
        <item x="294"/>
        <item x="295"/>
        <item x="296"/>
        <item x="297"/>
        <item x="53"/>
        <item x="298"/>
        <item x="299"/>
        <item x="54"/>
        <item x="55"/>
        <item x="56"/>
        <item x="121"/>
        <item x="57"/>
        <item x="58"/>
        <item x="300"/>
        <item x="301"/>
        <item x="59"/>
        <item x="60"/>
        <item x="61"/>
        <item x="302"/>
        <item x="62"/>
        <item x="63"/>
        <item x="64"/>
        <item x="65"/>
        <item x="66"/>
        <item x="67"/>
        <item x="68"/>
        <item x="69"/>
        <item x="70"/>
        <item x="324"/>
        <item x="71"/>
        <item x="303"/>
        <item x="304"/>
        <item x="305"/>
        <item x="306"/>
        <item x="72"/>
        <item x="307"/>
        <item x="308"/>
        <item x="309"/>
        <item x="310"/>
        <item x="311"/>
        <item x="325"/>
        <item x="1"/>
        <item x="326"/>
        <item x="327"/>
        <item x="73"/>
        <item x="74"/>
        <item x="75"/>
        <item x="76"/>
        <item x="77"/>
        <item x="122"/>
        <item x="328"/>
        <item x="78"/>
        <item x="79"/>
        <item x="329"/>
        <item x="330"/>
        <item x="22"/>
        <item x="80"/>
        <item x="81"/>
        <item x="331"/>
        <item x="82"/>
        <item x="83"/>
        <item x="84"/>
        <item x="85"/>
        <item x="86"/>
        <item x="87"/>
        <item x="33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
  </rowFields>
  <rowItems count="165">
    <i>
      <x v="3"/>
    </i>
    <i>
      <x v="5"/>
    </i>
    <i>
      <x v="6"/>
    </i>
    <i>
      <x v="9"/>
    </i>
    <i>
      <x v="10"/>
    </i>
    <i>
      <x v="14"/>
    </i>
    <i>
      <x v="16"/>
    </i>
    <i>
      <x v="21"/>
    </i>
    <i>
      <x v="22"/>
    </i>
    <i>
      <x v="23"/>
    </i>
    <i>
      <x v="24"/>
    </i>
    <i>
      <x v="33"/>
    </i>
    <i>
      <x v="37"/>
    </i>
    <i>
      <x v="40"/>
    </i>
    <i>
      <x v="45"/>
    </i>
    <i>
      <x v="46"/>
    </i>
    <i>
      <x v="47"/>
    </i>
    <i>
      <x v="48"/>
    </i>
    <i>
      <x v="49"/>
    </i>
    <i>
      <x v="50"/>
    </i>
    <i>
      <x v="52"/>
    </i>
    <i>
      <x v="53"/>
    </i>
    <i>
      <x v="55"/>
    </i>
    <i>
      <x v="59"/>
    </i>
    <i>
      <x v="63"/>
    </i>
    <i>
      <x v="64"/>
    </i>
    <i>
      <x v="65"/>
    </i>
    <i>
      <x v="66"/>
    </i>
    <i>
      <x v="67"/>
    </i>
    <i>
      <x v="68"/>
    </i>
    <i>
      <x v="69"/>
    </i>
    <i>
      <x v="71"/>
    </i>
    <i>
      <x v="72"/>
    </i>
    <i>
      <x v="79"/>
    </i>
    <i>
      <x v="84"/>
    </i>
    <i>
      <x v="85"/>
    </i>
    <i>
      <x v="87"/>
    </i>
    <i>
      <x v="88"/>
    </i>
    <i>
      <x v="92"/>
    </i>
    <i>
      <x v="93"/>
    </i>
    <i>
      <x v="94"/>
    </i>
    <i>
      <x v="97"/>
    </i>
    <i>
      <x v="99"/>
    </i>
    <i>
      <x v="101"/>
    </i>
    <i>
      <x v="102"/>
    </i>
    <i>
      <x v="103"/>
    </i>
    <i>
      <x v="104"/>
    </i>
    <i>
      <x v="105"/>
    </i>
    <i>
      <x v="106"/>
    </i>
    <i>
      <x v="107"/>
    </i>
    <i>
      <x v="108"/>
    </i>
    <i>
      <x v="109"/>
    </i>
    <i>
      <x v="110"/>
    </i>
    <i>
      <x v="111"/>
    </i>
    <i>
      <x v="112"/>
    </i>
    <i>
      <x v="113"/>
    </i>
    <i>
      <x v="114"/>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3"/>
    </i>
    <i>
      <x v="154"/>
    </i>
    <i>
      <x v="155"/>
    </i>
    <i>
      <x v="156"/>
    </i>
    <i>
      <x v="157"/>
    </i>
    <i>
      <x v="158"/>
    </i>
    <i>
      <x v="159"/>
    </i>
    <i>
      <x v="161"/>
    </i>
    <i>
      <x v="162"/>
    </i>
    <i>
      <x v="164"/>
    </i>
    <i>
      <x v="165"/>
    </i>
    <i>
      <x v="166"/>
    </i>
    <i>
      <x v="167"/>
    </i>
    <i>
      <x v="168"/>
    </i>
    <i>
      <x v="170"/>
    </i>
    <i>
      <x v="171"/>
    </i>
    <i>
      <x v="172"/>
    </i>
    <i>
      <x v="173"/>
    </i>
    <i>
      <x v="174"/>
    </i>
    <i>
      <x v="175"/>
    </i>
    <i>
      <x v="178"/>
    </i>
    <i>
      <x v="179"/>
    </i>
    <i>
      <x v="180"/>
    </i>
    <i>
      <x v="181"/>
    </i>
    <i>
      <x v="182"/>
    </i>
    <i>
      <x v="183"/>
    </i>
    <i>
      <x v="184"/>
    </i>
    <i>
      <x v="185"/>
    </i>
    <i>
      <x v="186"/>
    </i>
    <i>
      <x v="187"/>
    </i>
    <i>
      <x v="188"/>
    </i>
    <i>
      <x v="189"/>
    </i>
    <i>
      <x v="191"/>
    </i>
    <i>
      <x v="194"/>
    </i>
    <i>
      <x v="195"/>
    </i>
    <i>
      <x v="197"/>
    </i>
    <i>
      <x v="238"/>
    </i>
    <i>
      <x v="244"/>
    </i>
    <i>
      <x v="245"/>
    </i>
    <i>
      <x v="247"/>
    </i>
    <i>
      <x v="251"/>
    </i>
    <i>
      <x v="257"/>
    </i>
    <i>
      <x v="259"/>
    </i>
    <i>
      <x v="260"/>
    </i>
    <i>
      <x v="265"/>
    </i>
    <i>
      <x v="266"/>
    </i>
    <i>
      <x v="267"/>
    </i>
    <i>
      <x v="269"/>
    </i>
    <i>
      <x v="270"/>
    </i>
    <i>
      <x v="271"/>
    </i>
    <i>
      <x v="274"/>
    </i>
    <i>
      <x v="275"/>
    </i>
    <i>
      <x v="276"/>
    </i>
    <i>
      <x v="277"/>
    </i>
    <i>
      <x v="278"/>
    </i>
    <i>
      <x v="279"/>
    </i>
    <i>
      <x v="281"/>
    </i>
    <i>
      <x v="282"/>
    </i>
    <i>
      <x v="283"/>
    </i>
    <i>
      <x v="284"/>
    </i>
    <i>
      <x v="285"/>
    </i>
    <i>
      <x v="286"/>
    </i>
    <i>
      <x v="287"/>
    </i>
    <i>
      <x v="288"/>
    </i>
    <i>
      <x v="289"/>
    </i>
    <i>
      <x v="290"/>
    </i>
    <i>
      <x v="291"/>
    </i>
    <i>
      <x v="294"/>
    </i>
    <i>
      <x v="295"/>
    </i>
    <i>
      <x v="296"/>
    </i>
    <i>
      <x v="297"/>
    </i>
    <i>
      <x v="328"/>
    </i>
    <i>
      <x v="413"/>
    </i>
    <i>
      <x v="422"/>
    </i>
  </rowItems>
  <colFields count="1">
    <field x="35"/>
  </colFields>
  <colItems count="12">
    <i>
      <x/>
    </i>
    <i>
      <x v="1"/>
    </i>
    <i>
      <x v="2"/>
    </i>
    <i>
      <x v="3"/>
    </i>
    <i>
      <x v="4"/>
    </i>
    <i>
      <x v="5"/>
    </i>
    <i>
      <x v="6"/>
    </i>
    <i>
      <x v="7"/>
    </i>
    <i>
      <x v="8"/>
    </i>
    <i>
      <x v="9"/>
    </i>
    <i>
      <x v="10"/>
    </i>
    <i>
      <x v="11"/>
    </i>
  </colItems>
  <pageFields count="1">
    <pageField fld="36" item="1"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FC73FDE-3DF9-4C77-8558-9330411071F6}"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E5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1"/>
        <item h="1" m="1" x="4"/>
        <item h="1" m="1" x="5"/>
        <item h="1" m="1" x="11"/>
        <item h="1" m="1" x="6"/>
        <item h="1" m="1" x="7"/>
        <item h="1" m="1" x="13"/>
        <item h="1" x="3"/>
        <item h="1" m="1" x="8"/>
        <item h="1" m="1" x="10"/>
        <item h="1" m="1" x="9"/>
        <item h="1" m="1" x="12"/>
        <item h="1" x="2"/>
        <item t="default"/>
      </items>
    </pivotField>
    <pivotField showAll="0"/>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CF2B45E-8A7C-4AEB-8FDD-E39AAD5CE1CA}"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8:E8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1"/>
        <item h="1" m="1" x="4"/>
        <item h="1" m="1" x="5"/>
        <item h="1" m="1" x="11"/>
        <item h="1" m="1" x="6"/>
        <item h="1" m="1" x="7"/>
        <item h="1" m="1" x="13"/>
        <item h="1" x="3"/>
        <item h="1" m="1" x="8"/>
        <item h="1" m="1" x="10"/>
        <item h="1" m="1" x="9"/>
        <item h="1" m="1" x="12"/>
        <item h="1" x="2"/>
        <item t="default"/>
      </items>
    </pivotField>
    <pivotField showAll="0"/>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4">
    <i>
      <x/>
    </i>
    <i>
      <x v="1"/>
    </i>
    <i>
      <x v="2"/>
    </i>
    <i t="grand">
      <x/>
    </i>
  </colItems>
  <pageFields count="2">
    <pageField fld="3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B1D8583-A405-43FA-8144-1E3257201A15}"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E30"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h="1" x="0"/>
        <item x="1"/>
        <item h="1" m="1" x="4"/>
        <item h="1" m="1" x="5"/>
        <item h="1" m="1" x="11"/>
        <item h="1" m="1" x="6"/>
        <item h="1" m="1" x="7"/>
        <item h="1" m="1" x="13"/>
        <item h="1" x="3"/>
        <item h="1" m="1" x="8"/>
        <item h="1" m="1" x="10"/>
        <item h="1" m="1" x="9"/>
        <item h="1" m="1" x="12"/>
        <item h="1" x="2"/>
        <item t="default"/>
      </items>
    </pivotField>
    <pivotField showAll="0"/>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4">
    <i>
      <x v="1"/>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CFEC46E-9D7C-4857-BBFD-7A041D06E1FB}"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2" colPageCount="1"/>
  <pivotFields count="38">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5">
        <item x="0"/>
        <item h="1" x="1"/>
        <item h="1" m="1" x="4"/>
        <item h="1" m="1" x="5"/>
        <item h="1" m="1" x="11"/>
        <item h="1" m="1" x="6"/>
        <item h="1" m="1" x="7"/>
        <item h="1" m="1" x="13"/>
        <item h="1" x="3"/>
        <item h="1" m="1" x="8"/>
        <item h="1" m="1" x="10"/>
        <item h="1" m="1" x="9"/>
        <item h="1" m="1" x="12"/>
        <item h="1" x="2"/>
        <item t="default"/>
      </items>
    </pivotField>
    <pivotField showAll="0"/>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2">
    <pageField fld="3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9755D0BC-E2F6-4846-B05E-51FD8F1241BF}"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h="1" x="2"/>
        <item h="1" x="3"/>
        <item h="1" x="4"/>
        <item h="1"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4">
    <i>
      <x/>
    </i>
    <i>
      <x v="1"/>
    </i>
    <i>
      <x v="2"/>
    </i>
    <i t="grand">
      <x/>
    </i>
  </colItems>
  <pageFields count="2">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0E2112A-E981-4F2E-87AF-F4F29F898CA8}"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F7" firstHeaderRow="1" firstDataRow="2" firstDataCol="1" rowPageCount="2"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x="1"/>
        <item h="1" x="2"/>
        <item h="1" x="3"/>
        <item h="1" x="4"/>
        <item h="1"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5">
    <i>
      <x v="1"/>
    </i>
    <i>
      <x v="4"/>
    </i>
    <i>
      <x v="10"/>
    </i>
    <i>
      <x v="11"/>
    </i>
    <i t="grand">
      <x/>
    </i>
  </colItems>
  <pageFields count="2">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39E6303-508B-41DE-B95F-F62D3C88D59D}"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C3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multipleItemSelectionAllowed="1" showAll="0">
      <items count="7">
        <item x="0"/>
        <item x="1"/>
        <item h="1" x="2"/>
        <item h="1" x="3"/>
        <item h="1" x="4"/>
        <item h="1"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2">
    <i>
      <x v="1"/>
    </i>
    <i t="grand">
      <x/>
    </i>
  </colItems>
  <pageFields count="3">
    <pageField fld="33" item="0" hier="-1"/>
    <pageField fld="34"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F173430-F587-4492-80F5-C2E9B03AF97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7" firstHeaderRow="1" firstDataRow="2" firstDataCol="1" rowPageCount="3" colPageCount="1"/>
  <pivotFields count="38">
    <pivotField showAll="0"/>
    <pivotField showAll="0"/>
    <pivotField showAll="0"/>
    <pivotField showAll="0"/>
    <pivotField showAll="0"/>
    <pivotField showAll="0"/>
    <pivotField multipleItemSelectionAllowed="1"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multipleItemSelectionAllowed="1" showAll="0">
      <items count="7">
        <item x="0"/>
        <item x="1"/>
        <item h="1" x="2"/>
        <item h="1" x="3"/>
        <item h="1" x="4"/>
        <item h="1"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2">
    <i>
      <x v="4"/>
    </i>
    <i t="grand">
      <x/>
    </i>
  </colItems>
  <pageFields count="3">
    <pageField fld="33" item="0" hier="-1"/>
    <pageField fld="34"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A8FEC91E-B5D1-4160-9BF4-31D27C4B467C}"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multipleItemSelectionAllowed="1" showAll="0">
      <items count="7">
        <item x="0"/>
        <item x="1"/>
        <item h="1" x="2"/>
        <item h="1" x="3"/>
        <item h="1" x="4"/>
        <item h="1"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4">
    <i>
      <x/>
    </i>
    <i>
      <x v="1"/>
    </i>
    <i>
      <x v="2"/>
    </i>
    <i t="grand">
      <x/>
    </i>
  </colItems>
  <pageFields count="3">
    <pageField fld="34" hier="-1"/>
    <pageField fld="33" item="1"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990CBA2E-399E-4071-B09D-08AFD3B2C55B}"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E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multipleItemSelectionAllowed="1" showAll="0">
      <items count="7">
        <item x="0"/>
        <item x="1"/>
        <item h="1" x="2"/>
        <item h="1" x="3"/>
        <item h="1" x="4"/>
        <item h="1"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4">
    <i>
      <x v="1"/>
    </i>
    <i>
      <x v="10"/>
    </i>
    <i>
      <x v="11"/>
    </i>
    <i t="grand">
      <x/>
    </i>
  </colItems>
  <pageFields count="3">
    <pageField fld="34" hier="-1"/>
    <pageField fld="33" item="1"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7CE07CF-33A5-491C-8D52-321CD1130497}"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D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3">
    <i>
      <x/>
    </i>
    <i>
      <x v="1"/>
    </i>
    <i t="grand">
      <x/>
    </i>
  </colItems>
  <pageFields count="3">
    <pageField fld="33" item="0"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62A39A5C-7BE0-4A84-ADE8-166071FF3DD0}"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L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11">
    <i>
      <x/>
    </i>
    <i>
      <x v="2"/>
    </i>
    <i>
      <x v="3"/>
    </i>
    <i>
      <x v="4"/>
    </i>
    <i>
      <x v="5"/>
    </i>
    <i>
      <x v="6"/>
    </i>
    <i>
      <x v="8"/>
    </i>
    <i>
      <x v="9"/>
    </i>
    <i>
      <x v="10"/>
    </i>
    <i>
      <x v="11"/>
    </i>
    <i t="grand">
      <x/>
    </i>
  </colItems>
  <pageFields count="3">
    <pageField fld="33" item="0"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B0B6AD8A-B095-4653-903C-3FDDAD138850}"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4">
    <i>
      <x/>
    </i>
    <i>
      <x v="1"/>
    </i>
    <i>
      <x v="2"/>
    </i>
    <i t="grand">
      <x/>
    </i>
  </colItems>
  <pageFields count="3">
    <pageField fld="33" item="1" hier="-1"/>
    <pageField fld="34" item="2"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41F0D32-2E20-493C-96C8-28EC695B9DAC}"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2">
    <i>
      <x v="11"/>
    </i>
    <i t="grand">
      <x/>
    </i>
  </colItems>
  <pageFields count="3">
    <pageField fld="33" item="1" hier="-1"/>
    <pageField fld="34" item="2"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FBCF731C-F831-40F2-A1AA-89FA11B82273}"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4">
    <i>
      <x/>
    </i>
    <i>
      <x v="1"/>
    </i>
    <i>
      <x v="2"/>
    </i>
    <i t="grand">
      <x/>
    </i>
  </colItems>
  <pageFields count="3">
    <pageField fld="33" item="0"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69D42D76-2A2D-406F-9605-7DD250E243D5}"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N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13">
    <i>
      <x/>
    </i>
    <i>
      <x v="1"/>
    </i>
    <i>
      <x v="2"/>
    </i>
    <i>
      <x v="3"/>
    </i>
    <i>
      <x v="4"/>
    </i>
    <i>
      <x v="5"/>
    </i>
    <i>
      <x v="6"/>
    </i>
    <i>
      <x v="7"/>
    </i>
    <i>
      <x v="8"/>
    </i>
    <i>
      <x v="9"/>
    </i>
    <i>
      <x v="10"/>
    </i>
    <i>
      <x v="11"/>
    </i>
    <i t="grand">
      <x/>
    </i>
  </colItems>
  <pageFields count="3">
    <pageField fld="33" item="0"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3F33728-59E7-47AA-8EA2-9AF6F733F542}"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E2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4">
    <i>
      <x/>
    </i>
    <i>
      <x v="1"/>
    </i>
    <i>
      <x v="2"/>
    </i>
    <i t="grand">
      <x/>
    </i>
  </colItems>
  <pageFields count="3">
    <pageField fld="33" item="1" hier="-1"/>
    <pageField fld="34" item="3" hier="-1"/>
    <pageField fld="36" item="3"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83C179C-AF42-47D7-8002-07B534A1CA22}"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C7" firstHeaderRow="1" firstDataRow="2" firstDataCol="1" rowPageCount="3" colPageCount="1"/>
  <pivotFields count="38">
    <pivotField showAll="0"/>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5">
        <item x="0"/>
        <item x="1"/>
        <item m="1" x="4"/>
        <item m="1" x="5"/>
        <item m="1" x="11"/>
        <item m="1" x="6"/>
        <item m="1" x="7"/>
        <item m="1" x="13"/>
        <item x="3"/>
        <item m="1" x="8"/>
        <item m="1" x="10"/>
        <item m="1" x="9"/>
        <item m="1" x="12"/>
        <item x="2"/>
        <item t="default"/>
      </items>
    </pivotField>
    <pivotField axis="axisPage" showAll="0">
      <items count="7">
        <item x="0"/>
        <item x="1"/>
        <item x="2"/>
        <item x="3"/>
        <item x="4"/>
        <item m="1" x="5"/>
        <item t="default"/>
      </items>
    </pivotField>
    <pivotField axis="axisCol"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Items count="1">
    <i/>
  </rowItems>
  <colFields count="1">
    <field x="35"/>
  </colFields>
  <colItems count="2">
    <i>
      <x v="11"/>
    </i>
    <i t="grand">
      <x/>
    </i>
  </colItems>
  <pageFields count="3">
    <pageField fld="33" item="1" hier="-1"/>
    <pageField fld="34" item="3" hier="-1"/>
    <pageField fld="36" item="1" hier="-1"/>
  </pageFields>
  <dataFields count="1">
    <dataField name="Count of PR #"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5F8164FD-7F08-426C-BFEA-0E7823C228AF}"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2">
    <i>
      <x v="1"/>
    </i>
    <i t="grand">
      <x/>
    </i>
  </rowItems>
  <colItems count="1">
    <i/>
  </colItems>
  <pageFields count="2">
    <pageField fld="27" item="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D411CF1C-FBF3-4BFB-828B-0D8A1AFA77AE}"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06:B30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
    <i t="grand">
      <x/>
    </i>
  </rowItems>
  <colItems count="1">
    <i/>
  </colItems>
  <pageFields count="2">
    <pageField fld="27" item="16" hier="-1"/>
    <pageField fld="36" item="1" hier="-1"/>
  </pageFields>
  <dataFields count="1">
    <dataField name="Count of PO #" fld="21" subtotal="count" baseField="0" baseItem="0"/>
  </dataFields>
  <formats count="1">
    <format dxfId="107">
      <pivotArea dataOnly="0" labelOnly="1" outline="0" fieldPosition="0">
        <references count="2">
          <reference field="27" count="1">
            <x v="16"/>
          </reference>
          <reference field="36"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267D8582-C6CD-4729-95A4-446AFE955533}"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0:B24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5">
    <i>
      <x v="1"/>
    </i>
    <i>
      <x v="4"/>
    </i>
    <i>
      <x v="10"/>
    </i>
    <i>
      <x v="11"/>
    </i>
    <i t="grand">
      <x/>
    </i>
  </rowItems>
  <colItems count="1">
    <i/>
  </colItems>
  <pageFields count="2">
    <pageField fld="27" item="1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3D1C8B5C-E36F-481F-9253-12AAD0BEAC91}"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7:B6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
    <i t="grand">
      <x/>
    </i>
  </rowItems>
  <colItems count="1">
    <i/>
  </colItems>
  <pageFields count="2">
    <pageField fld="27" item="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079D37F5-D74A-4A8B-B642-94E5A3C48C44}" name="PivotTable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25:B32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
    <i t="grand">
      <x/>
    </i>
  </rowItems>
  <colItems count="1">
    <i/>
  </colItems>
  <pageFields count="2">
    <pageField fld="27" item="16"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AA427649-B5F1-4FED-A62C-597A8F5643D5}"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2">
    <i>
      <x v="11"/>
    </i>
    <i t="grand">
      <x/>
    </i>
  </rowItems>
  <colItems count="1">
    <i/>
  </colItems>
  <pageFields count="2">
    <pageField fld="27" item="8"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359B715F-BBB9-4F25-844C-CF0EF5D1C30A}" name="PivotTable2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45:B34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v="1"/>
    </i>
    <i>
      <x v="10"/>
    </i>
    <i>
      <x v="11"/>
    </i>
    <i t="grand">
      <x/>
    </i>
  </rowItems>
  <colItems count="1">
    <i/>
  </colItems>
  <pageFields count="2">
    <pageField fld="27" item="1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798CE9E8-43F3-4C80-9F69-AE0E4ACD4FC9}"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9:B9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3">
    <i>
      <x v="4"/>
    </i>
    <i>
      <x v="11"/>
    </i>
    <i t="grand">
      <x/>
    </i>
  </rowItems>
  <colItems count="1">
    <i/>
  </colItems>
  <pageFields count="2">
    <pageField fld="27" item="5"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25E19C7B-0D37-449A-ACEF-CECDC0305C89}"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
    <i t="grand">
      <x/>
    </i>
  </rowItems>
  <colItems count="1">
    <i/>
  </colItems>
  <pageFields count="2">
    <pageField fld="27" item="2"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80499C6D-E337-495B-A7F5-E734A238FF2A}"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9: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3">
    <i>
      <x/>
    </i>
    <i>
      <x v="1"/>
    </i>
    <i>
      <x v="2"/>
    </i>
    <i>
      <x v="3"/>
    </i>
    <i>
      <x v="4"/>
    </i>
    <i>
      <x v="5"/>
    </i>
    <i>
      <x v="6"/>
    </i>
    <i>
      <x v="7"/>
    </i>
    <i>
      <x v="8"/>
    </i>
    <i>
      <x v="9"/>
    </i>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B8C4EF3A-CBAF-4EE7-BC80-5E254EA447DC}"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4:B490"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showAll="0"/>
    <pivotField axis="axisPage" showAll="0">
      <items count="7">
        <item x="2"/>
        <item x="3"/>
        <item x="0"/>
        <item x="1"/>
        <item m="1" x="5"/>
        <item m="1" x="4"/>
        <item t="default"/>
      </items>
    </pivotField>
    <pivotField showAll="0"/>
  </pivotFields>
  <rowFields count="1">
    <field x="27"/>
  </rowFields>
  <rowItems count="16">
    <i>
      <x/>
    </i>
    <i>
      <x v="5"/>
    </i>
    <i>
      <x v="6"/>
    </i>
    <i>
      <x v="7"/>
    </i>
    <i>
      <x v="8"/>
    </i>
    <i>
      <x v="9"/>
    </i>
    <i>
      <x v="11"/>
    </i>
    <i>
      <x v="12"/>
    </i>
    <i>
      <x v="14"/>
    </i>
    <i>
      <x v="15"/>
    </i>
    <i>
      <x v="17"/>
    </i>
    <i>
      <x v="18"/>
    </i>
    <i>
      <x v="20"/>
    </i>
    <i>
      <x v="22"/>
    </i>
    <i>
      <x v="23"/>
    </i>
    <i t="grand">
      <x/>
    </i>
  </rowItems>
  <colItems count="1">
    <i/>
  </colItems>
  <pageFields count="1">
    <pageField fld="36" item="2" hier="-1"/>
  </pageFields>
  <dataFields count="1">
    <dataField name="Count of Vendor" fld="27" subtotal="count" baseField="0" baseItem="0"/>
  </dataFields>
  <formats count="2">
    <format dxfId="109">
      <pivotArea dataOnly="0" labelOnly="1" fieldPosition="0">
        <references count="1">
          <reference field="27" count="3">
            <x v="20"/>
            <x v="21"/>
            <x v="22"/>
          </reference>
        </references>
      </pivotArea>
    </format>
    <format dxfId="108">
      <pivotArea dataOnly="0" labelOnly="1" fieldPosition="0">
        <references count="1">
          <reference field="27" count="1">
            <x v="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BEEEF55D-DA82-4531-9C1E-91E136BEAF44}"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64:B26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
    <i t="grand">
      <x/>
    </i>
  </rowItems>
  <colItems count="1">
    <i/>
  </colItems>
  <pageFields count="2">
    <pageField fld="27" item="16" hier="-1"/>
    <pageField fld="36" item="1" hier="-1"/>
  </pageFields>
  <dataFields count="1">
    <dataField name="Count of PO #" fld="21" subtotal="count" baseField="0" baseItem="0"/>
  </dataFields>
  <formats count="2">
    <format dxfId="111">
      <pivotArea dataOnly="0" labelOnly="1" outline="0" fieldPosition="0">
        <references count="2">
          <reference field="27" count="1">
            <x v="14"/>
          </reference>
          <reference field="36" count="1" selected="0">
            <x v="1"/>
          </reference>
        </references>
      </pivotArea>
    </format>
    <format dxfId="110">
      <pivotArea dataOnly="0" labelOnly="1" outline="0" fieldPosition="0">
        <references count="2">
          <reference field="27" count="1">
            <x v="16"/>
          </reference>
          <reference field="36"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5E996B8E-8739-402C-A3D2-41F705FB17D2}"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
    <i t="grand">
      <x/>
    </i>
  </rowItems>
  <colItems count="1">
    <i/>
  </colItems>
  <pageFields count="2">
    <pageField fld="27" item="1" hier="-1"/>
    <pageField fld="36" item="1" hier="-1"/>
  </pageFields>
  <dataFields count="1">
    <dataField name="Count of PO #" fld="21" subtotal="count" baseField="26" baseItem="9"/>
  </dataFields>
  <formats count="2">
    <format dxfId="113">
      <pivotArea collapsedLevelsAreSubtotals="1" fieldPosition="0">
        <references count="1">
          <reference field="27" count="0"/>
        </references>
      </pivotArea>
    </format>
    <format dxfId="112">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AA9CFDDF-0A6A-46D3-9966-1A2F0E65C0B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2"/>
        <item h="1" x="12"/>
        <item h="1" x="14"/>
        <item h="1" x="15"/>
        <item h="1" x="13"/>
        <item h="1" x="1"/>
        <item h="1" x="5"/>
        <item h="1" x="10"/>
        <item h="1" x="8"/>
        <item h="1" x="6"/>
        <item h="1" m="1" x="21"/>
        <item h="1" x="7"/>
        <item h="1" x="0"/>
        <item h="1" x="16"/>
        <item h="1" x="9"/>
        <item h="1" x="3"/>
        <item h="1" x="11"/>
        <item h="1" x="4"/>
        <item h="1" x="17"/>
        <item h="1" m="1" x="22"/>
        <item x="18"/>
        <item h="1" m="1" x="23"/>
        <item h="1" x="20"/>
        <item h="1"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3">
    <i>
      <x v="10"/>
    </i>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7AB13C12-FADB-4C76-A71D-490E78170643}"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5:B28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2">
    <i>
      <x v="11"/>
    </i>
    <i t="grand">
      <x/>
    </i>
  </rowItems>
  <colItems count="1">
    <i/>
  </colItems>
  <pageFields count="2">
    <pageField fld="27" item="14"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480733E7-111E-4200-8610-F6D4A4D55F80}"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6:B4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
    <i t="grand">
      <x/>
    </i>
  </rowItems>
  <colItems count="1">
    <i/>
  </colItems>
  <pageFields count="2">
    <pageField fld="27" item="3"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67731D92-B303-4261-B16C-B1A844BD373E}"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2"/>
        <item h="1" x="12"/>
        <item h="1" x="14"/>
        <item h="1" x="15"/>
        <item h="1" x="13"/>
        <item h="1" x="1"/>
        <item h="1" x="5"/>
        <item h="1" x="10"/>
        <item h="1" x="8"/>
        <item h="1" x="6"/>
        <item h="1" m="1" x="21"/>
        <item h="1" x="7"/>
        <item h="1" x="0"/>
        <item h="1" x="16"/>
        <item h="1" x="9"/>
        <item h="1" x="3"/>
        <item h="1" x="11"/>
        <item h="1" x="4"/>
        <item h="1" x="17"/>
        <item h="1" m="1" x="22"/>
        <item h="1" x="18"/>
        <item h="1" m="1" x="23"/>
        <item x="20"/>
        <item h="1"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6E70C9E2-AE98-4073-B903-4FE608ED57F6}"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19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
    <i t="grand">
      <x/>
    </i>
  </rowItems>
  <colItems count="1">
    <i/>
  </colItems>
  <pageFields count="2">
    <pageField fld="27" item="16" hier="-1"/>
    <pageField fld="36" item="1" hier="-1"/>
  </pageFields>
  <dataFields count="1">
    <dataField name="Count of PO #" fld="21" subtotal="count" baseField="0" baseItem="0"/>
  </dataFields>
  <formats count="1">
    <format dxfId="114">
      <pivotArea dataOnly="0" labelOnly="1" outline="0" fieldPosition="0">
        <references count="2">
          <reference field="27" count="1">
            <x v="16"/>
          </reference>
          <reference field="36"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7024EE6E-DD28-4B6A-AA12-CDE79532F605}"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56"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2"/>
        <item h="1" x="12"/>
        <item h="1" x="14"/>
        <item h="1" x="15"/>
        <item h="1" x="13"/>
        <item h="1" x="1"/>
        <item h="1" x="5"/>
        <item h="1" x="10"/>
        <item h="1" x="8"/>
        <item h="1" x="6"/>
        <item h="1" m="1" x="21"/>
        <item h="1" x="7"/>
        <item h="1" x="0"/>
        <item h="1" x="16"/>
        <item h="1" x="9"/>
        <item h="1" x="3"/>
        <item h="1" x="11"/>
        <item h="1" x="4"/>
        <item h="1" x="17"/>
        <item h="1" m="1" x="22"/>
        <item h="1" x="18"/>
        <item h="1" m="1" x="23"/>
        <item h="1"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2">
    <i>
      <x v="11"/>
    </i>
    <i t="grand">
      <x/>
    </i>
  </rowItems>
  <colItems count="1">
    <i/>
  </colItems>
  <pageFields count="2">
    <pageField fld="2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46DF2C9D-8092-4440-9AD8-A3F6107841AD}"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4:B39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2"/>
        <item h="1" x="12"/>
        <item h="1" x="14"/>
        <item h="1" x="15"/>
        <item h="1" x="13"/>
        <item h="1" x="1"/>
        <item h="1" x="5"/>
        <item h="1" x="10"/>
        <item h="1" x="8"/>
        <item h="1" x="6"/>
        <item h="1" m="1" x="21"/>
        <item h="1" x="7"/>
        <item h="1" x="0"/>
        <item h="1" x="16"/>
        <item h="1" x="9"/>
        <item h="1" x="3"/>
        <item h="1" x="11"/>
        <item h="1" x="4"/>
        <item h="1" x="17"/>
        <item m="1" x="22"/>
        <item h="1" x="18"/>
        <item h="1" m="1" x="23"/>
        <item h="1" x="20"/>
        <item h="1"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
    <i t="grand">
      <x/>
    </i>
  </rowItems>
  <colItems count="1">
    <i/>
  </colItems>
  <pageFields count="2">
    <pageField fld="27" hier="-1"/>
    <pageField fld="36" item="1" hier="-1"/>
  </pageFields>
  <dataFields count="1">
    <dataField name="Count of PO #" fld="21" subtotal="count" baseField="0" baseItem="0"/>
  </dataFields>
  <formats count="1">
    <format dxfId="115">
      <pivotArea dataOnly="0" labelOnly="1" outline="0" fieldPosition="0">
        <references count="2">
          <reference field="27" count="0"/>
          <reference field="36"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050AFF84-9E9F-4057-B419-79B4AB8362B1}"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7:B21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2">
    <i>
      <x v="11"/>
    </i>
    <i t="grand">
      <x/>
    </i>
  </rowItems>
  <colItems count="1">
    <i/>
  </colItems>
  <pageFields count="2">
    <pageField fld="27" item="11"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186F6B56-0EA7-4FF5-B757-E5F77BA736EC}"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2:B13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2">
    <i>
      <x v="11"/>
    </i>
    <i t="grand">
      <x/>
    </i>
  </rowItems>
  <colItems count="1">
    <i/>
  </colItems>
  <pageFields count="2">
    <pageField fld="27" item="7"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BF36C831-929B-4F84-97D1-E62AF8FFE19D}"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7:B179"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2">
    <i>
      <x v="11"/>
    </i>
    <i t="grand">
      <x/>
    </i>
  </rowItems>
  <colItems count="1">
    <i/>
  </colItems>
  <pageFields count="2">
    <pageField fld="27" item="9" hier="-1"/>
    <pageField fld="36" item="1"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E6EAD90E-0BC9-4D02-B2AD-60DF3CC5618B}"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1:B9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item="5"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9251BA93-026D-492C-9C3B-C4249AAC73A5}"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item="1" hier="-1"/>
    <pageField fld="36" item="3" hier="-1"/>
  </pageFields>
  <dataFields count="1">
    <dataField name="Count of PO #" fld="21" subtotal="count" baseField="26" baseItem="9"/>
  </dataFields>
  <formats count="2">
    <format dxfId="106">
      <pivotArea collapsedLevelsAreSubtotals="1" fieldPosition="0">
        <references count="1">
          <reference field="27" count="0"/>
        </references>
      </pivotArea>
    </format>
    <format dxfId="105">
      <pivotArea dataOnly="0" labelOnly="1" fieldPosition="0">
        <references count="1">
          <reference field="27" count="0"/>
        </references>
      </pivotArea>
    </format>
  </format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79A7C4AE-5BB1-4371-9ED6-A45002D809E4}"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2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2">
    <i>
      <x v="1"/>
    </i>
    <i t="grand">
      <x/>
    </i>
  </rowItems>
  <colItems count="1">
    <i/>
  </colItems>
  <pageFields count="2">
    <pageField fld="27" item="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5DE9A495-8FF9-4911-92D0-35FFF561B99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16:B418"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2"/>
        <item h="1" x="12"/>
        <item h="1" x="14"/>
        <item h="1" x="15"/>
        <item h="1" x="13"/>
        <item h="1" x="1"/>
        <item h="1" x="5"/>
        <item h="1" x="10"/>
        <item h="1" x="8"/>
        <item h="1" x="6"/>
        <item h="1" m="1" x="21"/>
        <item h="1" x="7"/>
        <item h="1" x="0"/>
        <item h="1" x="16"/>
        <item h="1" x="9"/>
        <item h="1" x="3"/>
        <item h="1" x="11"/>
        <item h="1" x="4"/>
        <item h="1" x="17"/>
        <item h="1" m="1" x="22"/>
        <item x="18"/>
        <item h="1" m="1" x="23"/>
        <item h="1" x="20"/>
        <item h="1"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2">
    <i>
      <x/>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632E9A28-8228-4658-8EE6-CE2934753A45}" name="PivotTable2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39:B34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item="1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063ED17C-8208-4547-9F6B-8238F203C064}" name="PivotTable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9:B32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item="1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FFF7C147-FEBB-47C1-9B9D-20AA38D0475A}"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4:B157"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3">
    <i>
      <x/>
    </i>
    <i>
      <x v="2"/>
    </i>
    <i t="grand">
      <x/>
    </i>
  </rowItems>
  <colItems count="1">
    <i/>
  </colItems>
  <pageFields count="2">
    <pageField fld="27" item="8"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663CF0C7-3F0B-415B-BCF2-D695BFF00A96}"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34:B43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2"/>
        <item h="1" x="12"/>
        <item h="1" x="14"/>
        <item h="1" x="15"/>
        <item h="1" x="13"/>
        <item h="1" x="1"/>
        <item h="1" x="5"/>
        <item h="1" x="10"/>
        <item h="1" x="8"/>
        <item h="1" x="6"/>
        <item h="1" m="1" x="21"/>
        <item h="1" x="7"/>
        <item h="1" x="0"/>
        <item h="1" x="16"/>
        <item h="1" x="9"/>
        <item h="1" x="3"/>
        <item h="1" x="11"/>
        <item h="1" x="4"/>
        <item h="1" x="17"/>
        <item h="1" m="1" x="22"/>
        <item h="1" x="18"/>
        <item h="1" m="1" x="23"/>
        <item x="20"/>
        <item h="1"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714BC263-CF01-4F54-B46E-610553ABAC75}"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9:B5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3">
    <i>
      <x v="1"/>
    </i>
    <i>
      <x v="2"/>
    </i>
    <i t="grand">
      <x/>
    </i>
  </rowItems>
  <colItems count="1">
    <i/>
  </colItems>
  <pageFields count="2">
    <pageField fld="27" item="3"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696C97F3-4365-4CAF-90FF-B8EFE84A5E11}"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1:B11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item="6"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C67D6854-787B-4A4B-924C-A9BBD2878029}"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8:B18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3">
    <i>
      <x/>
    </i>
    <i>
      <x v="2"/>
    </i>
    <i t="grand">
      <x/>
    </i>
  </rowItems>
  <colItems count="1">
    <i/>
  </colItems>
  <pageFields count="2">
    <pageField fld="27" item="9"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6DF60BC0-5B9F-4A76-844D-C0465580A97F}"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9:B30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item="18"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79E2771C-0CD0-48CE-ABBD-6C4CB31ABAD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4:B474" firstHeaderRow="1" firstDataRow="1" firstDataCol="1" rowPageCount="1"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multipleItemSelectionAllowed="1"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showAll="0"/>
    <pivotField axis="axisPage" showAll="0">
      <items count="7">
        <item x="2"/>
        <item x="3"/>
        <item x="0"/>
        <item x="1"/>
        <item m="1" x="5"/>
        <item m="1" x="4"/>
        <item t="default"/>
      </items>
    </pivotField>
    <pivotField showAll="0"/>
  </pivotFields>
  <rowFields count="1">
    <field x="27"/>
  </rowFields>
  <rowItems count="20">
    <i>
      <x/>
    </i>
    <i>
      <x v="1"/>
    </i>
    <i>
      <x v="2"/>
    </i>
    <i>
      <x v="3"/>
    </i>
    <i>
      <x v="4"/>
    </i>
    <i>
      <x v="5"/>
    </i>
    <i>
      <x v="6"/>
    </i>
    <i>
      <x v="7"/>
    </i>
    <i>
      <x v="8"/>
    </i>
    <i>
      <x v="9"/>
    </i>
    <i>
      <x v="11"/>
    </i>
    <i>
      <x v="12"/>
    </i>
    <i>
      <x v="13"/>
    </i>
    <i>
      <x v="14"/>
    </i>
    <i>
      <x v="15"/>
    </i>
    <i>
      <x v="16"/>
    </i>
    <i>
      <x v="17"/>
    </i>
    <i>
      <x v="18"/>
    </i>
    <i>
      <x v="20"/>
    </i>
    <i t="grand">
      <x/>
    </i>
  </rowItems>
  <colItems count="1">
    <i/>
  </colItems>
  <pageFields count="1">
    <pageField fld="36" item="3" hier="-1"/>
  </pageFields>
  <dataFields count="1">
    <dataField name="Count of Vendor"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64831638-1CF2-457D-90EE-7B1EFCB3D92E}"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8:B22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item="11"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CDD091FA-C431-41FB-A00A-D1456B503387}"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1:B134"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3">
    <i>
      <x/>
    </i>
    <i>
      <x v="1"/>
    </i>
    <i t="grand">
      <x/>
    </i>
  </rowItems>
  <colItems count="1">
    <i/>
  </colItems>
  <pageFields count="2">
    <pageField fld="27" item="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B645FE1D-1AD4-4B9A-BA42-DFCFFCC7F066}"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7:B201"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item="18"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16994FB2-30B1-4B2A-9600-03CCBA20B4C5}"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8:B26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item="18"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918FE8D2-3E9D-4D3A-BA1A-21BDB2ADC50F}"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61:B365"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8BBD6DAD-8C07-4ADC-B826-1FB81F1D9A7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1:B3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multipleItemSelectionAllowed="1" showAll="0">
      <items count="25">
        <item h="1" x="2"/>
        <item h="1" x="12"/>
        <item h="1" x="14"/>
        <item h="1" x="15"/>
        <item h="1" x="13"/>
        <item h="1" x="1"/>
        <item h="1" x="5"/>
        <item h="1" x="10"/>
        <item h="1" x="8"/>
        <item h="1" x="6"/>
        <item h="1" m="1" x="21"/>
        <item h="1" x="7"/>
        <item h="1" x="0"/>
        <item h="1" x="16"/>
        <item h="1" x="9"/>
        <item h="1" x="3"/>
        <item h="1" x="11"/>
        <item h="1" x="4"/>
        <item h="1" x="17"/>
        <item m="1" x="22"/>
        <item h="1" x="18"/>
        <item h="1" m="1" x="23"/>
        <item h="1" x="20"/>
        <item h="1"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1">
    <i t="grand">
      <x/>
    </i>
  </rowItems>
  <colItems count="1">
    <i/>
  </colItems>
  <pageFields count="2">
    <pageField fld="27"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7208E9A5-8006-4816-9632-92C6B025EE54}"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8:B24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item="12"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7396A85B-F3A5-461D-955B-2CB69F3EFF8B}"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1:B73"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2">
    <i>
      <x/>
    </i>
    <i t="grand">
      <x/>
    </i>
  </rowItems>
  <colItems count="1">
    <i/>
  </colItems>
  <pageFields count="2">
    <pageField fld="27" item="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0ACFC449-A6C1-4C0C-8FF8-FA7242BF9826}"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8:B282" firstHeaderRow="1" firstDataRow="1" firstDataCol="1" rowPageCount="2" colPageCount="1"/>
  <pivotFields count="38">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Page" showAll="0">
      <items count="25">
        <item x="2"/>
        <item x="12"/>
        <item x="14"/>
        <item x="15"/>
        <item x="13"/>
        <item x="1"/>
        <item x="5"/>
        <item x="10"/>
        <item x="8"/>
        <item x="6"/>
        <item m="1" x="21"/>
        <item x="7"/>
        <item x="0"/>
        <item x="16"/>
        <item x="9"/>
        <item x="3"/>
        <item x="11"/>
        <item x="4"/>
        <item x="17"/>
        <item m="1" x="22"/>
        <item x="18"/>
        <item m="1" x="23"/>
        <item x="20"/>
        <item x="19"/>
        <item t="default"/>
      </items>
    </pivotField>
    <pivotField showAll="0"/>
    <pivotField showAll="0"/>
    <pivotField showAll="0"/>
    <pivotField showAll="0"/>
    <pivotField showAll="0"/>
    <pivotField showAll="0"/>
    <pivotField showAll="0"/>
    <pivotField axis="axisRow" showAll="0">
      <items count="15">
        <item x="3"/>
        <item x="1"/>
        <item x="5"/>
        <item x="11"/>
        <item x="0"/>
        <item x="6"/>
        <item x="7"/>
        <item x="8"/>
        <item x="9"/>
        <item x="10"/>
        <item x="4"/>
        <item x="2"/>
        <item m="1" x="13"/>
        <item m="1" x="12"/>
        <item t="default"/>
      </items>
    </pivotField>
    <pivotField axis="axisPage" showAll="0">
      <items count="7">
        <item x="3"/>
        <item x="0"/>
        <item x="2"/>
        <item x="1"/>
        <item m="1" x="5"/>
        <item m="1" x="4"/>
        <item t="default"/>
      </items>
    </pivotField>
    <pivotField showAll="0"/>
  </pivotFields>
  <rowFields count="1">
    <field x="35"/>
  </rowFields>
  <rowItems count="4">
    <i>
      <x/>
    </i>
    <i>
      <x v="1"/>
    </i>
    <i>
      <x v="2"/>
    </i>
    <i t="grand">
      <x/>
    </i>
  </rowItems>
  <colItems count="1">
    <i/>
  </colItems>
  <pageFields count="2">
    <pageField fld="27" item="14" hier="-1"/>
    <pageField fld="36" item="3" hier="-1"/>
  </pageFields>
  <dataFields count="1">
    <dataField name="Count of PO #"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65851429-0782-43C5-A07B-0D613CED820D}"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4:E10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m="1" x="3"/>
        <item x="2"/>
        <item t="default"/>
      </items>
    </pivotField>
    <pivotField showAll="0"/>
    <pivotField showAll="0"/>
    <pivotField showAll="0"/>
    <pivotField axis="axisPage" multipleItemSelectionAllowed="1" showAll="0">
      <items count="15">
        <item x="0"/>
        <item x="1"/>
        <item m="1" x="8"/>
        <item m="1" x="4"/>
        <item m="1" x="5"/>
        <item m="1" x="11"/>
        <item m="1" x="6"/>
        <item m="1" x="7"/>
        <item m="1" x="13"/>
        <item x="3"/>
        <item m="1" x="10"/>
        <item m="1" x="9"/>
        <item m="1" x="12"/>
        <item x="2"/>
        <item t="default"/>
      </items>
    </pivotField>
    <pivotField showAll="0"/>
    <pivotField axis="axisCol" showAll="0">
      <items count="15">
        <item x="3"/>
        <item x="1"/>
        <item x="5"/>
        <item x="11"/>
        <item x="0"/>
        <item x="6"/>
        <item x="7"/>
        <item x="8"/>
        <item x="9"/>
        <item x="10"/>
        <item x="4"/>
        <item x="2"/>
        <item m="1" x="13"/>
        <item m="1" x="12"/>
        <item t="default"/>
      </items>
    </pivotField>
    <pivotField axis="axisPage" showAll="0">
      <items count="7">
        <item x="2"/>
        <item x="3"/>
        <item x="0"/>
        <item x="1"/>
        <item m="1" x="5"/>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1AB27D36-CD09-4B13-935C-E6FBF3C9729C}"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N4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m="1" x="3"/>
        <item x="2"/>
        <item t="default"/>
      </items>
    </pivotField>
    <pivotField showAll="0"/>
    <pivotField showAll="0"/>
    <pivotField showAll="0"/>
    <pivotField axis="axisPage" multipleItemSelectionAllowed="1" showAll="0">
      <items count="15">
        <item x="0"/>
        <item x="1"/>
        <item m="1" x="8"/>
        <item m="1" x="4"/>
        <item m="1" x="5"/>
        <item m="1" x="11"/>
        <item m="1" x="6"/>
        <item m="1" x="7"/>
        <item m="1" x="13"/>
        <item x="3"/>
        <item m="1" x="10"/>
        <item m="1" x="9"/>
        <item m="1" x="12"/>
        <item x="2"/>
        <item t="default"/>
      </items>
    </pivotField>
    <pivotField showAll="0"/>
    <pivotField axis="axisCol" showAll="0">
      <items count="15">
        <item x="3"/>
        <item x="1"/>
        <item x="5"/>
        <item x="11"/>
        <item x="0"/>
        <item x="6"/>
        <item x="7"/>
        <item x="8"/>
        <item x="9"/>
        <item x="10"/>
        <item x="4"/>
        <item x="2"/>
        <item m="1" x="13"/>
        <item m="1" x="12"/>
        <item t="default"/>
      </items>
    </pivotField>
    <pivotField axis="axisPage" showAll="0">
      <items count="7">
        <item x="2"/>
        <item x="3"/>
        <item x="0"/>
        <item x="1"/>
        <item m="1" x="5"/>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09C6781F-4B8B-4399-89F1-4442D8E0A14A}"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5:E90"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m="1" x="3"/>
        <item x="2"/>
        <item t="default"/>
      </items>
    </pivotField>
    <pivotField showAll="0"/>
    <pivotField showAll="0"/>
    <pivotField showAll="0"/>
    <pivotField axis="axisPage" showAll="0">
      <items count="15">
        <item x="0"/>
        <item x="1"/>
        <item m="1" x="8"/>
        <item m="1" x="4"/>
        <item m="1" x="5"/>
        <item m="1" x="11"/>
        <item m="1" x="6"/>
        <item m="1" x="7"/>
        <item m="1" x="13"/>
        <item x="3"/>
        <item m="1" x="10"/>
        <item m="1" x="9"/>
        <item m="1" x="12"/>
        <item x="2"/>
        <item t="default"/>
      </items>
    </pivotField>
    <pivotField showAll="0"/>
    <pivotField axis="axisCol" showAll="0">
      <items count="15">
        <item x="3"/>
        <item x="1"/>
        <item x="5"/>
        <item x="11"/>
        <item x="0"/>
        <item x="6"/>
        <item x="7"/>
        <item x="8"/>
        <item x="9"/>
        <item x="10"/>
        <item x="4"/>
        <item x="2"/>
        <item m="1" x="13"/>
        <item m="1" x="12"/>
        <item t="default"/>
      </items>
    </pivotField>
    <pivotField axis="axisPage" showAll="0">
      <items count="7">
        <item x="2"/>
        <item x="3"/>
        <item x="0"/>
        <item x="1"/>
        <item m="1" x="5"/>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item="1"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E6F9DDC6-1EFC-4748-A1F8-16374D1A0628}"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4:E6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m="1" x="3"/>
        <item x="2"/>
        <item t="default"/>
      </items>
    </pivotField>
    <pivotField showAll="0"/>
    <pivotField showAll="0"/>
    <pivotField showAll="0"/>
    <pivotField axis="axisPage" showAll="0">
      <items count="15">
        <item x="0"/>
        <item x="1"/>
        <item m="1" x="8"/>
        <item m="1" x="4"/>
        <item m="1" x="5"/>
        <item m="1" x="11"/>
        <item m="1" x="6"/>
        <item m="1" x="7"/>
        <item m="1" x="13"/>
        <item x="3"/>
        <item m="1" x="10"/>
        <item m="1" x="9"/>
        <item m="1" x="12"/>
        <item x="2"/>
        <item t="default"/>
      </items>
    </pivotField>
    <pivotField showAll="0"/>
    <pivotField axis="axisCol" showAll="0">
      <items count="15">
        <item x="3"/>
        <item x="1"/>
        <item x="5"/>
        <item x="11"/>
        <item x="0"/>
        <item x="6"/>
        <item x="7"/>
        <item x="8"/>
        <item x="9"/>
        <item x="10"/>
        <item x="4"/>
        <item x="2"/>
        <item m="1" x="13"/>
        <item m="1" x="12"/>
        <item t="default"/>
      </items>
    </pivotField>
    <pivotField axis="axisPage" showAll="0">
      <items count="7">
        <item x="2"/>
        <item x="3"/>
        <item x="0"/>
        <item x="1"/>
        <item m="1" x="5"/>
        <item m="1" x="4"/>
        <item t="default"/>
      </items>
    </pivotField>
    <pivotField showAll="0"/>
  </pivotFields>
  <rowFields count="1">
    <field x="29"/>
  </rowFields>
  <rowItems count="4">
    <i>
      <x/>
    </i>
    <i>
      <x v="1"/>
    </i>
    <i>
      <x v="3"/>
    </i>
    <i t="grand">
      <x/>
    </i>
  </rowItems>
  <colFields count="1">
    <field x="35"/>
  </colFields>
  <colItems count="4">
    <i>
      <x/>
    </i>
    <i>
      <x v="1"/>
    </i>
    <i>
      <x v="2"/>
    </i>
    <i t="grand">
      <x/>
    </i>
  </colItems>
  <pageFields count="2">
    <pageField fld="33" item="0" hier="-1"/>
    <pageField fld="36" item="3"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788B2F27-7A14-4F71-8EE9-FCE79EA833A2}"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E2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m="1" x="3"/>
        <item x="2"/>
        <item t="default"/>
      </items>
    </pivotField>
    <pivotField showAll="0"/>
    <pivotField showAll="0"/>
    <pivotField showAll="0"/>
    <pivotField axis="axisPage" showAll="0">
      <items count="15">
        <item x="0"/>
        <item x="1"/>
        <item m="1" x="8"/>
        <item m="1" x="4"/>
        <item m="1" x="5"/>
        <item m="1" x="11"/>
        <item m="1" x="6"/>
        <item m="1" x="7"/>
        <item m="1" x="13"/>
        <item x="3"/>
        <item m="1" x="10"/>
        <item m="1" x="9"/>
        <item m="1" x="12"/>
        <item x="2"/>
        <item t="default"/>
      </items>
    </pivotField>
    <pivotField showAll="0"/>
    <pivotField axis="axisCol" showAll="0">
      <items count="15">
        <item x="3"/>
        <item x="1"/>
        <item x="5"/>
        <item x="11"/>
        <item x="0"/>
        <item x="6"/>
        <item x="7"/>
        <item x="8"/>
        <item x="9"/>
        <item x="10"/>
        <item x="4"/>
        <item x="2"/>
        <item m="1" x="13"/>
        <item m="1" x="12"/>
        <item t="default"/>
      </items>
    </pivotField>
    <pivotField axis="axisPage" showAll="0">
      <items count="7">
        <item x="2"/>
        <item x="3"/>
        <item x="0"/>
        <item x="1"/>
        <item m="1" x="5"/>
        <item m="1" x="4"/>
        <item t="default"/>
      </items>
    </pivotField>
    <pivotField showAll="0"/>
  </pivotFields>
  <rowFields count="1">
    <field x="29"/>
  </rowFields>
  <rowItems count="4">
    <i>
      <x/>
    </i>
    <i>
      <x v="1"/>
    </i>
    <i>
      <x v="3"/>
    </i>
    <i t="grand">
      <x/>
    </i>
  </rowItems>
  <colFields count="1">
    <field x="35"/>
  </colFields>
  <colItems count="4">
    <i>
      <x v="1"/>
    </i>
    <i>
      <x v="10"/>
    </i>
    <i>
      <x v="11"/>
    </i>
    <i t="grand">
      <x/>
    </i>
  </colItems>
  <pageFields count="2">
    <pageField fld="33" item="1"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B24C8F2C-B8E9-4322-B7C7-561B722C5257}"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N9" firstHeaderRow="1" firstDataRow="2" firstDataCol="1" rowPageCount="2" colPageCount="1"/>
  <pivotFields count="38">
    <pivotField showAll="0"/>
    <pivotField numFmtId="16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0"/>
        <item m="1" x="3"/>
        <item x="2"/>
        <item t="default"/>
      </items>
    </pivotField>
    <pivotField showAll="0"/>
    <pivotField showAll="0"/>
    <pivotField showAll="0"/>
    <pivotField axis="axisPage" showAll="0">
      <items count="15">
        <item x="0"/>
        <item x="1"/>
        <item m="1" x="8"/>
        <item m="1" x="4"/>
        <item m="1" x="5"/>
        <item m="1" x="11"/>
        <item m="1" x="6"/>
        <item m="1" x="7"/>
        <item m="1" x="13"/>
        <item x="3"/>
        <item m="1" x="10"/>
        <item m="1" x="9"/>
        <item m="1" x="12"/>
        <item x="2"/>
        <item t="default"/>
      </items>
    </pivotField>
    <pivotField showAll="0"/>
    <pivotField axis="axisCol" showAll="0">
      <items count="15">
        <item x="3"/>
        <item x="1"/>
        <item x="5"/>
        <item x="11"/>
        <item x="0"/>
        <item x="6"/>
        <item x="7"/>
        <item x="8"/>
        <item x="9"/>
        <item x="10"/>
        <item x="4"/>
        <item x="2"/>
        <item m="1" x="13"/>
        <item m="1" x="12"/>
        <item t="default"/>
      </items>
    </pivotField>
    <pivotField axis="axisPage" showAll="0">
      <items count="7">
        <item x="2"/>
        <item x="3"/>
        <item x="0"/>
        <item x="1"/>
        <item m="1" x="5"/>
        <item m="1" x="4"/>
        <item t="default"/>
      </items>
    </pivotField>
    <pivotField showAll="0"/>
  </pivotFields>
  <rowFields count="1">
    <field x="29"/>
  </rowFields>
  <rowItems count="4">
    <i>
      <x/>
    </i>
    <i>
      <x v="1"/>
    </i>
    <i>
      <x v="3"/>
    </i>
    <i t="grand">
      <x/>
    </i>
  </rowItems>
  <colFields count="1">
    <field x="35"/>
  </colFields>
  <colItems count="13">
    <i>
      <x/>
    </i>
    <i>
      <x v="1"/>
    </i>
    <i>
      <x v="2"/>
    </i>
    <i>
      <x v="3"/>
    </i>
    <i>
      <x v="4"/>
    </i>
    <i>
      <x v="5"/>
    </i>
    <i>
      <x v="6"/>
    </i>
    <i>
      <x v="7"/>
    </i>
    <i>
      <x v="8"/>
    </i>
    <i>
      <x v="9"/>
    </i>
    <i>
      <x v="10"/>
    </i>
    <i>
      <x v="11"/>
    </i>
    <i t="grand">
      <x/>
    </i>
  </colItems>
  <pageFields count="2">
    <pageField fld="33" item="0" hier="-1"/>
    <pageField fld="36" item="2" hier="-1"/>
  </pageFields>
  <dataFields count="1">
    <dataField name="Count of PROJECT#"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BBA4E6DE-2494-45B9-907C-BE11F18BA9BB}" autoFormatId="16" applyNumberFormats="0" applyBorderFormats="0" applyFontFormats="0" applyPatternFormats="0" applyAlignmentFormats="0" applyWidthHeightFormats="0">
  <queryTableRefresh nextId="18">
    <queryTableFields count="13">
      <queryTableField id="2" name=" NO. OF PROJECTS" tableColumnId="2"/>
      <queryTableField id="17" dataBound="0" tableColumnId="1"/>
      <queryTableField id="15" name="BOM Received date" tableColumnId="13"/>
      <queryTableField id="3" name="PROJECT#" tableColumnId="3"/>
      <queryTableField id="4" name="PROJECT _x000a_DESCRIPTION" tableColumnId="4"/>
      <queryTableField id="5" name="WO#" tableColumnId="5"/>
      <queryTableField id="6" name="PR #" tableColumnId="6"/>
      <queryTableField id="7" name="PR REQUESTED DATE" tableColumnId="7"/>
      <queryTableField id="8" name="PR APPROVED DATE" tableColumnId="8"/>
      <queryTableField id="9" name="PO #" tableColumnId="9"/>
      <queryTableField id="10" name="Vendor Date (EDD)" tableColumnId="10"/>
      <queryTableField id="11" name="Delivery Status" tableColumnId="11"/>
      <queryTableField id="12" name="Name" tableColumnId="12"/>
    </queryTableFields>
    <queryTableDeletedFields count="2">
      <deletedField name=" NO. OF PJ"/>
      <deletedField name=" NO. OF PJ"/>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0BCFA9C0-BF44-4F66-BD52-F1215B9249CC}" autoFormatId="16" applyNumberFormats="0" applyBorderFormats="0" applyFontFormats="0" applyPatternFormats="0" applyAlignmentFormats="0" applyWidthHeightFormats="0">
  <queryTableRefresh nextId="54">
    <queryTableFields count="38">
      <queryTableField id="1" name=" NO. OF PROJECTS" tableColumnId="1"/>
      <queryTableField id="2" name="BOM Received date" tableColumnId="2"/>
      <queryTableField id="3" name="TASK" tableColumnId="3"/>
      <queryTableField id="4" name="PROJECT#" tableColumnId="4"/>
      <queryTableField id="5" name="PROJECT _x000a_DESCRIPTION" tableColumnId="5"/>
      <queryTableField id="6" name="WO#" tableColumnId="6"/>
      <queryTableField id="7" name="CATALOG" tableColumnId="7"/>
      <queryTableField id="8" name="Item #" tableColumnId="8"/>
      <queryTableField id="9" name="PR #" tableColumnId="9"/>
      <queryTableField id="10" name="PR REQUESTED DATE" tableColumnId="10"/>
      <queryTableField id="11" name="PR APPROVED DATE" tableColumnId="11"/>
      <queryTableField id="52" name="PR Cur. Status" tableColumnId="38"/>
      <queryTableField id="12" name="PR Line #" tableColumnId="12"/>
      <queryTableField id="13" name="Unit of Issue " tableColumnId="13"/>
      <queryTableField id="14" name="Order Qty." tableColumnId="14"/>
      <queryTableField id="24" name="Unit Cost" tableColumnId="24"/>
      <queryTableField id="25" name="Ext. Cost (Line Cost)" tableColumnId="25"/>
      <queryTableField id="26" name="RFQ #" tableColumnId="26"/>
      <queryTableField id="27" name="RFQ Status " tableColumnId="27"/>
      <queryTableField id="28" name="RFQ Status Date" tableColumnId="28"/>
      <queryTableField id="29" name="RFQ Due Date" tableColumnId="29"/>
      <queryTableField id="15" name="PO #" tableColumnId="15"/>
      <queryTableField id="16" name="PO Line #" tableColumnId="16"/>
      <queryTableField id="30" name="PO Award Date" tableColumnId="30"/>
      <queryTableField id="31" name="PO Status" tableColumnId="31"/>
      <queryTableField id="32" name="PO Status Date" tableColumnId="32"/>
      <queryTableField id="33" name="Buyer" tableColumnId="33"/>
      <queryTableField id="34" name="Vendor" tableColumnId="34"/>
      <queryTableField id="17" name="Vendor Date (EDD)" tableColumnId="17"/>
      <queryTableField id="18" name="Delivery Status" tableColumnId="18"/>
      <queryTableField id="19" name="Delivery Date" tableColumnId="19"/>
      <queryTableField id="20" name="Recv. Qty " tableColumnId="20"/>
      <queryTableField id="21" name="Remarks " tableColumnId="21"/>
      <queryTableField id="22" name="Color Code list" tableColumnId="22"/>
      <queryTableField id="46" name="table" tableColumnId="35"/>
      <queryTableField id="48" name="month" tableColumnId="36"/>
      <queryTableField id="49" name="year" tableColumnId="37"/>
      <queryTableField id="23" name="Name"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2" xr10:uid="{96D746EE-E00E-4151-B90B-97846BE1D5B7}" sourceName="Name">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8">
        <i x="2" s="1"/>
        <i x="4" s="1"/>
        <i x="3" s="1"/>
        <i x="5" s="1"/>
        <i x="0" s="1"/>
        <i x="1" s="1"/>
        <i x="6"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BFFA7F56-BCAB-41F4-BF7A-EDE4095E5CDE}" sourceName="Delivery Status">
  <pivotTables>
    <pivotTable tabId="55" name="PivotTable5"/>
    <pivotTable tabId="53" name="PivotTable3"/>
    <pivotTable tabId="51" name="PivotTable1"/>
    <pivotTable tabId="52" name="PivotTable2"/>
    <pivotTable tabId="56" name="PivotTable2"/>
    <pivotTable tabId="57" name="PivotTable3"/>
    <pivotTable tabId="58" name="PivotTable4"/>
    <pivotTable tabId="62" name="PivotTable9"/>
    <pivotTable tabId="59" name="PivotTable6"/>
    <pivotTable tabId="60" name="PivotTable7"/>
    <pivotTable tabId="61" name="PivotTable8"/>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4">
        <i x="1" s="1"/>
        <i x="0"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M_Received_date1" xr10:uid="{F7E11C8D-E7C3-4F28-91BA-27FD64DBD058}" sourceName="BOM Receiv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57">
        <i x="34" s="1"/>
        <i x="53" s="1"/>
        <i x="54" s="1"/>
        <i x="55" s="1"/>
        <i x="56" s="1"/>
        <i x="57" s="1"/>
        <i x="58" s="1"/>
        <i x="59" s="1"/>
        <i x="60" s="1"/>
        <i x="61" s="1"/>
        <i x="62" s="1"/>
        <i x="87" s="1"/>
        <i x="88" s="1"/>
        <i x="63" s="1"/>
        <i x="89" s="1"/>
        <i x="90" s="1"/>
        <i x="91" s="1"/>
        <i x="92" s="1"/>
        <i x="93" s="1"/>
        <i x="94" s="1"/>
        <i x="95" s="1"/>
        <i x="96" s="1"/>
        <i x="97" s="1"/>
        <i x="98" s="1"/>
        <i x="99" s="1"/>
        <i x="100" s="1"/>
        <i x="101" s="1"/>
        <i x="102" s="1"/>
        <i x="103" s="1"/>
        <i x="104" s="1"/>
        <i x="105" s="1"/>
        <i x="106" s="1"/>
        <i x="107" s="1"/>
        <i x="64" s="1"/>
        <i x="108" s="1"/>
        <i x="109" s="1"/>
        <i x="110" s="1"/>
        <i x="166" s="1"/>
        <i x="111" s="1"/>
        <i x="65" s="1"/>
        <i x="112" s="1"/>
        <i x="113" s="1"/>
        <i x="114" s="1"/>
        <i x="2" s="1"/>
        <i x="115" s="1"/>
        <i x="3" s="1"/>
        <i x="66" s="1"/>
        <i x="116" s="1"/>
        <i x="67" s="1"/>
        <i x="117" s="1"/>
        <i x="118" s="1"/>
        <i x="119" s="1"/>
        <i x="120" s="1"/>
        <i x="68" s="1"/>
        <i x="69" s="1"/>
        <i x="121" s="1"/>
        <i x="122" s="1"/>
        <i x="123" s="1"/>
        <i x="124" s="1"/>
        <i x="0" s="1"/>
        <i x="125" s="1"/>
        <i x="126" s="1"/>
        <i x="127" s="1"/>
        <i x="128" s="1"/>
        <i x="129" s="1"/>
        <i x="130" s="1"/>
        <i x="70" s="1"/>
        <i x="71" s="1"/>
        <i x="131" s="1"/>
        <i x="132" s="1"/>
        <i x="72" s="1"/>
        <i x="133" s="1"/>
        <i x="134" s="1"/>
        <i x="135" s="1"/>
        <i x="136" s="1"/>
        <i x="73" s="1"/>
        <i x="74" s="1"/>
        <i x="137" s="1"/>
        <i x="138" s="1"/>
        <i x="139" s="1"/>
        <i x="140" s="1"/>
        <i x="141" s="1"/>
        <i x="142" s="1"/>
        <i x="143" s="1"/>
        <i x="144" s="1"/>
        <i x="145" s="1"/>
        <i x="146" s="1"/>
        <i x="147" s="1"/>
        <i x="148" s="1"/>
        <i x="149" s="1"/>
        <i x="150" s="1"/>
        <i x="75" s="1"/>
        <i x="151" s="1"/>
        <i x="152" s="1"/>
        <i x="153" s="1"/>
        <i x="154" s="1"/>
        <i x="76" s="1"/>
        <i x="77" s="1"/>
        <i x="155" s="1"/>
        <i x="156" s="1"/>
        <i x="157" s="1"/>
        <i x="81" s="1"/>
        <i x="158" s="1"/>
        <i x="159" s="1"/>
        <i x="78" s="1"/>
        <i x="20" s="1"/>
        <i x="175" s="1"/>
        <i x="6" s="1"/>
        <i x="4" s="1"/>
        <i x="160" s="1"/>
        <i x="161" s="1"/>
        <i x="162" s="1"/>
        <i x="163" s="1"/>
        <i x="80" s="1"/>
        <i x="5" s="1"/>
        <i x="7" s="1"/>
        <i x="8" s="1"/>
        <i x="79" s="1"/>
        <i x="164" s="1"/>
        <i x="9" s="1"/>
        <i x="10" s="1"/>
        <i x="84" s="1"/>
        <i x="165" s="1"/>
        <i x="176" s="1"/>
        <i x="11" s="1"/>
        <i x="82" s="1"/>
        <i x="12" s="1"/>
        <i x="177" s="1"/>
        <i x="13" s="1"/>
        <i x="16" s="1"/>
        <i x="14" s="1"/>
        <i x="15" s="1"/>
        <i x="85" s="1"/>
        <i x="17" s="1"/>
        <i x="18" s="1"/>
        <i x="19" s="1"/>
        <i x="21" s="1"/>
        <i x="167" s="1"/>
        <i x="168" s="1"/>
        <i x="22" s="1"/>
        <i x="23" s="1"/>
        <i x="24" s="1"/>
        <i x="26" s="1"/>
        <i x="169" s="1"/>
        <i x="27" s="1"/>
        <i x="25" s="1"/>
        <i x="83" s="1"/>
        <i x="170" s="1"/>
        <i x="171" s="1"/>
        <i x="28" s="1"/>
        <i x="29" s="1"/>
        <i x="30" s="1"/>
        <i x="172" s="1"/>
        <i x="31" s="1"/>
        <i x="32" s="1"/>
        <i x="173" s="1"/>
        <i x="33" s="1"/>
        <i x="174" s="1"/>
        <i x="41" s="1"/>
        <i x="35" s="1"/>
        <i x="36" s="1"/>
        <i x="37" s="1"/>
        <i x="86" s="1"/>
        <i x="1" s="1"/>
        <i x="39" s="1"/>
        <i x="48" s="1"/>
        <i x="40" s="1"/>
        <i x="42" s="1"/>
        <i x="38" s="1"/>
        <i x="43" s="1"/>
        <i x="44" s="1"/>
        <i x="45" s="1"/>
        <i x="47" s="1"/>
        <i x="46" s="1"/>
        <i x="178" s="1"/>
        <i x="49" s="1"/>
        <i x="50" s="1"/>
        <i x="51" s="1"/>
        <i x="52" s="1"/>
        <i x="179" s="1" nd="1"/>
        <i x="246" s="1" nd="1"/>
        <i x="200" s="1" nd="1"/>
        <i x="231" s="1" nd="1"/>
        <i x="228" s="1" nd="1"/>
        <i x="215" s="1" nd="1"/>
        <i x="180" s="1" nd="1"/>
        <i x="203" s="1" nd="1"/>
        <i x="189" s="1" nd="1"/>
        <i x="217" s="1" nd="1"/>
        <i x="241" s="1" nd="1"/>
        <i x="190" s="1" nd="1"/>
        <i x="213" s="1" nd="1"/>
        <i x="183" s="1" nd="1"/>
        <i x="207" s="1" nd="1"/>
        <i x="240" s="1" nd="1"/>
        <i x="185" s="1" nd="1"/>
        <i x="248" s="1" nd="1"/>
        <i x="184" s="1" nd="1"/>
        <i x="225" s="1" nd="1"/>
        <i x="236" s="1" nd="1"/>
        <i x="252" s="1" nd="1"/>
        <i x="192" s="1" nd="1"/>
        <i x="181" s="1" nd="1"/>
        <i x="196" s="1" nd="1"/>
        <i x="218" s="1" nd="1"/>
        <i x="205" s="1" nd="1"/>
        <i x="232" s="1" nd="1"/>
        <i x="209" s="1" nd="1"/>
        <i x="212" s="1" nd="1"/>
        <i x="249" s="1" nd="1"/>
        <i x="244" s="1" nd="1"/>
        <i x="230" s="1" nd="1"/>
        <i x="243" s="1" nd="1"/>
        <i x="214" s="1" nd="1"/>
        <i x="237" s="1" nd="1"/>
        <i x="210" s="1" nd="1"/>
        <i x="191" s="1" nd="1"/>
        <i x="251" s="1" nd="1"/>
        <i x="201" s="1" nd="1"/>
        <i x="255" s="1" nd="1"/>
        <i x="194" s="1" nd="1"/>
        <i x="182" s="1" nd="1"/>
        <i x="226" s="1" nd="1"/>
        <i x="206" s="1" nd="1"/>
        <i x="188" s="1" nd="1"/>
        <i x="220" s="1" nd="1"/>
        <i x="187" s="1" nd="1"/>
        <i x="224" s="1" nd="1"/>
        <i x="247" s="1" nd="1"/>
        <i x="202" s="1" nd="1"/>
        <i x="233" s="1" nd="1"/>
        <i x="216" s="1" nd="1"/>
        <i x="253" s="1" nd="1"/>
        <i x="235" s="1" nd="1"/>
        <i x="186" s="1" nd="1"/>
        <i x="245" s="1" nd="1"/>
        <i x="238" s="1" nd="1"/>
        <i x="211" s="1" nd="1"/>
        <i x="204" s="1" nd="1"/>
        <i x="234" s="1" nd="1"/>
        <i x="221" s="1" nd="1"/>
        <i x="197" s="1" nd="1"/>
        <i x="219" s="1" nd="1"/>
        <i x="256" s="1" nd="1"/>
        <i x="195" s="1" nd="1"/>
        <i x="229" s="1" nd="1"/>
        <i x="254" s="1" nd="1"/>
        <i x="250" s="1" nd="1"/>
        <i x="223" s="1" nd="1"/>
        <i x="208" s="1" nd="1"/>
        <i x="193" s="1" nd="1"/>
        <i x="227" s="1" nd="1"/>
        <i x="222" s="1" nd="1"/>
        <i x="198" s="1" nd="1"/>
        <i x="242" s="1" nd="1"/>
        <i x="199" s="1" nd="1"/>
        <i x="239"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_REQUESTED_DATE" xr10:uid="{18CA6ACC-C737-46C3-ABCF-F5C3C331A491}" sourceName="PR REQUESTED DATE">
  <pivotTables>
    <pivotTable tabId="57" name="PivotTable3"/>
    <pivotTable tabId="56" name="PivotTable2"/>
    <pivotTable tabId="62" name="PivotTable9"/>
    <pivotTable tabId="59" name="PivotTable6"/>
    <pivotTable tabId="53" name="PivotTable3"/>
    <pivotTable tabId="55" name="PivotTable5"/>
    <pivotTable tabId="60" name="PivotTable7"/>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1" name="PivotTable8"/>
    <pivotTable tabId="67" name="PivotTable5"/>
    <pivotTable tabId="68" name="PivotTable6"/>
    <pivotTable tabId="83" name="PivotTable1"/>
    <pivotTable tabId="83" name="PivotTable2"/>
  </pivotTables>
  <data>
    <tabular pivotCacheId="1132547917" showMissing="0">
      <items count="257">
        <i x="56" s="1"/>
        <i x="57" s="1"/>
        <i x="58" s="1"/>
        <i x="59" s="1"/>
        <i x="60" s="1"/>
        <i x="61" s="1"/>
        <i x="62" s="1"/>
        <i x="63" s="1"/>
        <i x="64" s="1"/>
        <i x="65" s="1"/>
        <i x="92" s="1"/>
        <i x="93" s="1"/>
        <i x="66" s="1"/>
        <i x="94" s="1"/>
        <i x="95" s="1"/>
        <i x="96" s="1"/>
        <i x="97" s="1"/>
        <i x="98" s="1"/>
        <i x="99" s="1"/>
        <i x="100" s="1"/>
        <i x="101" s="1"/>
        <i x="102" s="1"/>
        <i x="103" s="1"/>
        <i x="104" s="1"/>
        <i x="105" s="1"/>
        <i x="106" s="1"/>
        <i x="107" s="1"/>
        <i x="108" s="1"/>
        <i x="109" s="1"/>
        <i x="110" s="1"/>
        <i x="111" s="1"/>
        <i x="112" s="1"/>
        <i x="67" s="1"/>
        <i x="113" s="1"/>
        <i x="114" s="1"/>
        <i x="115" s="1"/>
        <i x="170" s="1"/>
        <i x="178" s="1"/>
        <i x="116" s="1"/>
        <i x="68" s="1"/>
        <i x="117" s="1"/>
        <i x="118" s="1"/>
        <i x="119" s="1"/>
        <i x="3" s="1"/>
        <i x="120" s="1"/>
        <i x="4" s="1"/>
        <i x="69" s="1"/>
        <i x="121" s="1"/>
        <i x="70" s="1"/>
        <i x="122" s="1"/>
        <i x="123" s="1"/>
        <i x="124" s="1"/>
        <i x="125" s="1"/>
        <i x="71" s="1"/>
        <i x="72" s="1"/>
        <i x="126" s="1"/>
        <i x="127" s="1"/>
        <i x="128" s="1"/>
        <i x="129" s="1"/>
        <i x="0" s="1"/>
        <i x="130" s="1"/>
        <i x="131" s="1"/>
        <i x="132" s="1"/>
        <i x="133" s="1"/>
        <i x="134" s="1"/>
        <i x="135" s="1"/>
        <i x="73" s="1"/>
        <i x="74" s="1"/>
        <i x="136" s="1"/>
        <i x="137" s="1"/>
        <i x="75" s="1"/>
        <i x="138" s="1"/>
        <i x="139" s="1"/>
        <i x="140" s="1"/>
        <i x="141" s="1"/>
        <i x="76" s="1"/>
        <i x="77" s="1"/>
        <i x="142" s="1"/>
        <i x="27" s="1"/>
        <i x="143" s="1"/>
        <i x="144" s="1"/>
        <i x="145" s="1"/>
        <i x="146" s="1"/>
        <i x="147" s="1"/>
        <i x="148" s="1"/>
        <i x="149" s="1"/>
        <i x="150" s="1"/>
        <i x="151" s="1"/>
        <i x="152" s="1"/>
        <i x="153" s="1"/>
        <i x="154" s="1"/>
        <i x="78" s="1"/>
        <i x="155" s="1"/>
        <i x="156" s="1"/>
        <i x="157" s="1"/>
        <i x="158" s="1"/>
        <i x="79" s="1"/>
        <i x="80" s="1"/>
        <i x="159" s="1"/>
        <i x="160" s="1"/>
        <i x="161" s="1"/>
        <i x="84" s="1"/>
        <i x="162" s="1"/>
        <i x="163" s="1"/>
        <i x="81" s="1"/>
        <i x="164" s="1"/>
        <i x="176" s="1"/>
        <i x="9" s="1"/>
        <i x="5" s="1"/>
        <i x="6" s="1"/>
        <i x="165" s="1"/>
        <i x="7" s="1"/>
        <i x="166" s="1"/>
        <i x="167" s="1"/>
        <i x="83" s="1"/>
        <i x="8" s="1"/>
        <i x="10" s="1"/>
        <i x="12" s="1"/>
        <i x="82" s="1"/>
        <i x="168" s="1"/>
        <i x="14" s="1"/>
        <i x="15" s="1"/>
        <i x="16" s="1"/>
        <i x="86" s="1"/>
        <i x="169" s="1"/>
        <i x="177" s="1"/>
        <i x="17" s="1"/>
        <i x="18" s="1"/>
        <i x="20" s="1"/>
        <i x="21" s="1"/>
        <i x="19" s="1"/>
        <i x="22" s="1"/>
        <i x="24" s="1"/>
        <i x="26" s="1"/>
        <i x="87" s="1"/>
        <i x="25" s="1"/>
        <i x="23" s="1"/>
        <i x="28" s="1"/>
        <i x="85" s="1"/>
        <i x="29" s="1"/>
        <i x="89" s="1"/>
        <i x="88" s="1"/>
        <i x="30" s="1"/>
        <i x="34" s="1"/>
        <i x="33" s="1"/>
        <i x="32" s="1"/>
        <i x="31" s="1"/>
        <i x="90" s="1"/>
        <i x="171" s="1"/>
        <i x="172" s="1"/>
        <i x="35" s="1"/>
        <i x="36" s="1"/>
        <i x="37" s="1"/>
        <i x="38" s="1"/>
        <i x="91" s="1"/>
        <i x="39" s="1"/>
        <i x="40" s="1"/>
        <i x="42" s="1"/>
        <i x="173" s="1"/>
        <i x="41" s="1"/>
        <i x="43" s="1"/>
        <i x="45" s="1"/>
        <i x="44" s="1"/>
        <i x="1" s="1"/>
        <i x="174" s="1"/>
        <i x="175" s="1"/>
        <i x="47" s="1"/>
        <i x="49" s="1"/>
        <i x="50" s="1"/>
        <i x="48" s="1"/>
        <i x="179" s="1"/>
        <i x="52" s="1"/>
        <i x="51" s="1"/>
        <i x="46" s="1"/>
        <i x="2" s="1"/>
        <i x="53" s="1"/>
        <i x="55" s="1"/>
        <i x="54" s="1"/>
        <i x="11" s="1"/>
        <i x="13" s="1"/>
        <i x="246" s="1" nd="1"/>
        <i x="200" s="1" nd="1"/>
        <i x="231" s="1" nd="1"/>
        <i x="228" s="1" nd="1"/>
        <i x="215" s="1" nd="1"/>
        <i x="180" s="1" nd="1"/>
        <i x="203" s="1" nd="1"/>
        <i x="189" s="1" nd="1"/>
        <i x="217" s="1" nd="1"/>
        <i x="241" s="1" nd="1"/>
        <i x="190" s="1" nd="1"/>
        <i x="213" s="1" nd="1"/>
        <i x="207" s="1" nd="1"/>
        <i x="239" s="1" nd="1"/>
        <i x="184" s="1" nd="1"/>
        <i x="248" s="1" nd="1"/>
        <i x="183" s="1" nd="1"/>
        <i x="225" s="1" nd="1"/>
        <i x="236" s="1" nd="1"/>
        <i x="252" s="1" nd="1"/>
        <i x="192" s="1" nd="1"/>
        <i x="181" s="1" nd="1"/>
        <i x="196" s="1" nd="1"/>
        <i x="218" s="1" nd="1"/>
        <i x="205" s="1" nd="1"/>
        <i x="232" s="1" nd="1"/>
        <i x="209" s="1" nd="1"/>
        <i x="212" s="1" nd="1"/>
        <i x="249" s="1" nd="1"/>
        <i x="244" s="1" nd="1"/>
        <i x="230" s="1" nd="1"/>
        <i x="243" s="1" nd="1"/>
        <i x="214" s="1" nd="1"/>
        <i x="237" s="1" nd="1"/>
        <i x="210" s="1" nd="1"/>
        <i x="191" s="1" nd="1"/>
        <i x="251" s="1" nd="1"/>
        <i x="201" s="1" nd="1"/>
        <i x="255" s="1" nd="1"/>
        <i x="194" s="1" nd="1"/>
        <i x="182" s="1" nd="1"/>
        <i x="226" s="1" nd="1"/>
        <i x="206" s="1" nd="1"/>
        <i x="187" s="1" nd="1"/>
        <i x="220" s="1" nd="1"/>
        <i x="186" s="1" nd="1"/>
        <i x="224" s="1" nd="1"/>
        <i x="247" s="1" nd="1"/>
        <i x="202" s="1" nd="1"/>
        <i x="233" s="1" nd="1"/>
        <i x="216" s="1" nd="1"/>
        <i x="253" s="1" nd="1"/>
        <i x="240" s="1" nd="1"/>
        <i x="188" s="1" nd="1"/>
        <i x="235" s="1" nd="1"/>
        <i x="185" s="1" nd="1"/>
        <i x="245" s="1" nd="1"/>
        <i x="238" s="1" nd="1"/>
        <i x="211" s="1" nd="1"/>
        <i x="204" s="1" nd="1"/>
        <i x="234" s="1" nd="1"/>
        <i x="221" s="1" nd="1"/>
        <i x="197" s="1" nd="1"/>
        <i x="219" s="1" nd="1"/>
        <i x="256" s="1" nd="1"/>
        <i x="195" s="1" nd="1"/>
        <i x="229" s="1" nd="1"/>
        <i x="254" s="1" nd="1"/>
        <i x="250" s="1" nd="1"/>
        <i x="223" s="1" nd="1"/>
        <i x="208" s="1" nd="1"/>
        <i x="193" s="1" nd="1"/>
        <i x="227" s="1" nd="1"/>
        <i x="222" s="1" nd="1"/>
        <i x="198" s="1" nd="1"/>
        <i x="242" s="1" nd="1"/>
        <i x="19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ndor" xr10:uid="{5EAB8592-237F-4005-8125-EF945E5EC6FE}" sourceName="Vendor">
  <pivotTables>
    <pivotTable tabId="57" name="PivotTable3"/>
    <pivotTable tabId="56" name="PivotTable2"/>
    <pivotTable tabId="62" name="PivotTable9"/>
    <pivotTable tabId="59" name="PivotTable6"/>
    <pivotTable tabId="53" name="PivotTable3"/>
    <pivotTable tabId="55" name="PivotTable5"/>
    <pivotTable tabId="60" name="PivotTable7"/>
    <pivotTable tabId="61" name="PivotTable8"/>
    <pivotTable tabId="51" name="PivotTable1"/>
    <pivotTable tabId="52" name="PivotTable2"/>
    <pivotTable tabId="58" name="PivotTable4"/>
    <pivotTable tabId="69" name="PivotTable7"/>
    <pivotTable tabId="70" name="PivotTable8"/>
    <pivotTable tabId="65" name="PivotTable3"/>
    <pivotTable tabId="66" name="PivotTable4"/>
    <pivotTable tabId="63" name="PivotTable1"/>
    <pivotTable tabId="64" name="PivotTable2"/>
    <pivotTable tabId="67" name="PivotTable5"/>
    <pivotTable tabId="68" name="PivotTable6"/>
    <pivotTable tabId="83" name="PivotTable1"/>
    <pivotTable tabId="83" name="PivotTable2"/>
  </pivotTables>
  <data>
    <tabular pivotCacheId="1132547917" showMissing="0">
      <items count="24">
        <i x="2" s="1"/>
        <i x="12" s="1"/>
        <i x="18" s="1"/>
        <i x="14" s="1"/>
        <i x="15" s="1"/>
        <i x="13" s="1"/>
        <i x="1" s="1"/>
        <i x="5" s="1"/>
        <i x="20" s="1"/>
        <i x="10" s="1"/>
        <i x="8" s="1"/>
        <i x="6" s="1"/>
        <i x="7" s="1"/>
        <i x="0" s="1"/>
        <i x="16" s="1"/>
        <i x="9" s="1"/>
        <i x="3" s="1"/>
        <i x="19" s="1"/>
        <i x="11" s="1"/>
        <i x="4" s="1"/>
        <i x="17" s="1"/>
        <i x="21" s="1" nd="1"/>
        <i x="22" s="1" nd="1"/>
        <i x="2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CT1" xr10:uid="{0B2B90B8-1D98-4FFC-A609-CE04563ECE06}" sourceName="PROJECT#">
  <pivotTables>
    <pivotTable tabId="58" name="PivotTable4"/>
    <pivotTable tabId="56" name="PivotTable2"/>
    <pivotTable tabId="69" name="PivotTable7"/>
    <pivotTable tabId="70" name="PivotTable8"/>
    <pivotTable tabId="59" name="PivotTable6"/>
    <pivotTable tabId="53" name="PivotTable3"/>
    <pivotTable tabId="60" name="PivotTable7"/>
    <pivotTable tabId="65" name="PivotTable3"/>
    <pivotTable tabId="66" name="PivotTable4"/>
    <pivotTable tabId="62" name="PivotTable9"/>
    <pivotTable tabId="63" name="PivotTable1"/>
    <pivotTable tabId="64" name="PivotTable2"/>
    <pivotTable tabId="57" name="PivotTable3"/>
    <pivotTable tabId="61" name="PivotTable8"/>
    <pivotTable tabId="67" name="PivotTable5"/>
    <pivotTable tabId="68" name="PivotTable6"/>
    <pivotTable tabId="51" name="PivotTable1"/>
    <pivotTable tabId="52" name="PivotTable2"/>
    <pivotTable tabId="83" name="PivotTable1"/>
    <pivotTable tabId="83" name="PivotTable2"/>
  </pivotTables>
  <data>
    <tabular pivotCacheId="1132547917" showMissing="0">
      <items count="433">
        <i x="288" s="1"/>
        <i x="200" s="1"/>
        <i x="131" s="1"/>
        <i x="0" s="1"/>
        <i x="138" s="1"/>
        <i x="305" s="1"/>
        <i x="88" s="1"/>
        <i x="203" s="1"/>
        <i x="161" s="1"/>
        <i x="129" s="1"/>
        <i x="91" s="1"/>
        <i x="154" s="1"/>
        <i x="199" s="1"/>
        <i x="92" s="1"/>
        <i x="223" s="1"/>
        <i x="89" s="1"/>
        <i x="90" s="1"/>
        <i x="94" s="1"/>
        <i x="155" s="1"/>
        <i x="253" s="1"/>
        <i x="264" s="1"/>
        <i x="198" s="1"/>
        <i x="105" s="1"/>
        <i x="95" s="1"/>
        <i x="96" s="1"/>
        <i x="97" s="1"/>
        <i x="98" s="1"/>
        <i x="99" s="1"/>
        <i x="100" s="1"/>
        <i x="101" s="1"/>
        <i x="106" s="1"/>
        <i x="102" s="1"/>
        <i x="144" s="1"/>
        <i x="145" s="1"/>
        <i x="187" s="1"/>
        <i x="103" s="1"/>
        <i x="259" s="1"/>
        <i x="134" s="1"/>
        <i x="130" s="1"/>
        <i x="142" s="1"/>
        <i x="143" s="1"/>
        <i x="283" s="1"/>
        <i x="190" s="1"/>
        <i x="239" s="1"/>
        <i x="240" s="1"/>
        <i x="182" s="1"/>
        <i x="205" s="1"/>
        <i x="162" s="1"/>
        <i x="126" s="1"/>
        <i x="178" s="1"/>
        <i x="175" s="1"/>
        <i x="158" s="1"/>
        <i x="163" s="1"/>
        <i x="128" s="1"/>
        <i x="146" s="1"/>
        <i x="139" s="1"/>
        <i x="226" s="1"/>
        <i x="125" s="1"/>
        <i x="104" s="1"/>
        <i x="282" s="1"/>
        <i x="93" s="1"/>
        <i x="289" s="1"/>
        <i x="255" s="1"/>
        <i x="164" s="1"/>
        <i x="292" s="1"/>
        <i x="166" s="1"/>
        <i x="172" s="1"/>
        <i x="167" s="1"/>
        <i x="208" s="1"/>
        <i x="169" s="1"/>
        <i x="160" s="1"/>
        <i x="168" s="1"/>
        <i x="170" s="1"/>
        <i x="153" s="1"/>
        <i x="151" s="1"/>
        <i x="150" s="1"/>
        <i x="152" s="1"/>
        <i x="133" s="1"/>
        <i x="135" s="1"/>
        <i x="165" s="1"/>
        <i x="132" s="1"/>
        <i x="137" s="1"/>
        <i x="136" s="1"/>
        <i x="159" s="1"/>
        <i x="243" s="1"/>
        <i x="201" s="1"/>
        <i x="157" s="1"/>
        <i x="193" s="1"/>
        <i x="216" s="1"/>
        <i x="127" s="1"/>
        <i x="140" s="1"/>
        <i x="141" s="1"/>
        <i x="237" s="1"/>
        <i x="179" s="1"/>
        <i x="202" s="1"/>
        <i x="148" s="1"/>
        <i x="149" s="1"/>
        <i x="194" s="1"/>
        <i x="118" s="1"/>
        <i x="156" s="1"/>
        <i x="234" s="1"/>
        <i x="242" s="1"/>
        <i x="185" s="1"/>
        <i x="236" s="1"/>
        <i x="184" s="1"/>
        <i x="235" s="1"/>
        <i x="244" s="1"/>
        <i x="147" s="1"/>
        <i x="210" s="1"/>
        <i x="189" s="1"/>
        <i x="217" s="1"/>
        <i x="183" s="1"/>
        <i x="222" s="1"/>
        <i x="113" s="1"/>
        <i x="186" s="1"/>
        <i x="181" s="1"/>
        <i x="180" s="1"/>
        <i x="204" s="1"/>
        <i x="247" s="1"/>
        <i x="171" s="1"/>
        <i x="233" s="1"/>
        <i x="213" s="1"/>
        <i x="107" s="1"/>
        <i x="174" s="1"/>
        <i x="290" s="1"/>
        <i x="207" s="1"/>
        <i x="108" s="1"/>
        <i x="176" s="1"/>
        <i x="177" s="1"/>
        <i x="173" s="1"/>
        <i x="296" s="1"/>
        <i x="224" s="1"/>
        <i x="195" s="1"/>
        <i x="227" s="1"/>
        <i x="196" s="1"/>
        <i x="191" s="1"/>
        <i x="192" s="1"/>
        <i x="294" s="1"/>
        <i x="232" s="1"/>
        <i x="280" s="1"/>
        <i x="246" s="1"/>
        <i x="298" s="1"/>
        <i x="262" s="1"/>
        <i x="248" s="1"/>
        <i x="251" s="1"/>
        <i x="250" s="1"/>
        <i x="218" s="1"/>
        <i x="301" s="1"/>
        <i x="293" s="1"/>
        <i x="252" s="1"/>
        <i x="306" s="1"/>
        <i x="206" s="1"/>
        <i x="231" s="1"/>
        <i x="211" s="1"/>
        <i x="230" s="1"/>
        <i x="197" s="1"/>
        <i x="112" s="1"/>
        <i x="302" s="1"/>
        <i x="303" s="1"/>
        <i x="310" s="1"/>
        <i x="311" s="1"/>
        <i x="109" s="1"/>
        <i x="275" s="1"/>
        <i x="285" s="1"/>
        <i x="221" s="1"/>
        <i x="212" s="1"/>
        <i x="307" s="1"/>
        <i x="228" s="1"/>
        <i x="245" s="1"/>
        <i x="110" s="1"/>
        <i x="266" s="1"/>
        <i x="267" s="1"/>
        <i x="269" s="1"/>
        <i x="278" s="1"/>
        <i x="272" s="1"/>
        <i x="276" s="1"/>
        <i x="277" s="1"/>
        <i x="274" s="1"/>
        <i x="219" s="1"/>
        <i x="220" s="1"/>
        <i x="261" s="1"/>
        <i x="225" s="1"/>
        <i x="304" s="1"/>
        <i x="265" s="1"/>
        <i x="241" s="1"/>
        <i x="111" s="1"/>
        <i x="256" s="1"/>
        <i x="114" s="1"/>
        <i x="214" s="1"/>
        <i x="115" s="1"/>
        <i x="122" s="1"/>
        <i x="284" s="1"/>
        <i x="188" s="1"/>
        <i x="229" s="1"/>
        <i x="286" s="1"/>
        <i x="260" s="1"/>
        <i x="215" s="1"/>
        <i x="254" s="1"/>
        <i x="257" s="1"/>
        <i x="263" s="1"/>
        <i x="249" s="1"/>
        <i x="300" s="1"/>
        <i x="238" s="1"/>
        <i x="268" s="1"/>
        <i x="271" s="1"/>
        <i x="209" s="1"/>
        <i x="258" s="1"/>
        <i x="279" s="1"/>
        <i x="287" s="1"/>
        <i x="270" s="1"/>
        <i x="117" s="1"/>
        <i x="299" s="1"/>
        <i x="273" s="1"/>
        <i x="295" s="1"/>
        <i x="309" s="1"/>
        <i x="116" s="1"/>
        <i x="1" s="1"/>
        <i x="297" s="1"/>
        <i x="291" s="1"/>
        <i x="308" s="1"/>
        <i x="119" s="1"/>
        <i x="281" s="1"/>
        <i x="120" s="1"/>
        <i x="121" s="1"/>
        <i x="326" s="1"/>
        <i x="327" s="1"/>
        <i x="2" s="1"/>
        <i x="331" s="1"/>
        <i x="51" s="1"/>
        <i x="52" s="1"/>
        <i x="50" s="1"/>
        <i x="332" s="1"/>
        <i x="317" s="1"/>
        <i x="43" s="1"/>
        <i x="314" s="1"/>
        <i x="318" s="1"/>
        <i x="324" s="1"/>
        <i x="67" s="1"/>
        <i x="313" s="1"/>
        <i x="323" s="1"/>
        <i x="37" s="1"/>
        <i x="315" s="1"/>
        <i x="6" s="1"/>
        <i x="321" s="1"/>
        <i x="35" s="1"/>
        <i x="319" s="1"/>
        <i x="17" s="1"/>
        <i x="322" s="1"/>
        <i x="7" s="1"/>
        <i x="320" s="1"/>
        <i x="316" s="1"/>
        <i x="330" s="1"/>
        <i x="71" s="1"/>
        <i x="47" s="1"/>
        <i x="312" s="1"/>
        <i x="57" s="1"/>
        <i x="27" s="1"/>
        <i x="29" s="1"/>
        <i x="329" s="1"/>
        <i x="328" s="1"/>
        <i x="5" s="1"/>
        <i x="31" s="1"/>
        <i x="26" s="1"/>
        <i x="75" s="1"/>
        <i x="3" s="1"/>
        <i x="4" s="1"/>
        <i x="8" s="1"/>
        <i x="74" s="1"/>
        <i x="18" s="1"/>
        <i x="33" s="1"/>
        <i x="73" s="1"/>
        <i x="38" s="1"/>
        <i x="49" s="1"/>
        <i x="48" s="1"/>
        <i x="54" s="1"/>
        <i x="42" s="1"/>
        <i x="325" s="1"/>
        <i x="124" s="1"/>
        <i x="34" s="1"/>
        <i x="40" s="1"/>
        <i x="44" s="1"/>
        <i x="14" s="1"/>
        <i x="58" s="1"/>
        <i x="30" s="1"/>
        <i x="24" s="1"/>
        <i x="23" s="1"/>
        <i x="9" s="1"/>
        <i x="10" s="1"/>
        <i x="19" s="1"/>
        <i x="123" s="1"/>
        <i x="15" s="1"/>
        <i x="16" s="1"/>
        <i x="11" s="1"/>
        <i x="12" s="1"/>
        <i x="22" s="1"/>
        <i x="28" s="1"/>
        <i x="13" s="1"/>
        <i x="20" s="1"/>
        <i x="25" s="1"/>
        <i x="32" s="1"/>
        <i x="72" s="1"/>
        <i x="21" s="1"/>
        <i x="79" s="1"/>
        <i x="36" s="1"/>
        <i x="39" s="1"/>
        <i x="41" s="1"/>
        <i x="45" s="1"/>
        <i x="65" s="1"/>
        <i x="53" s="1"/>
        <i x="81" s="1"/>
        <i x="46" s="1"/>
        <i x="55" s="1"/>
        <i x="56" s="1"/>
        <i x="77" s="1"/>
        <i x="87" s="1"/>
        <i x="83" s="1"/>
        <i x="60" s="1"/>
        <i x="59" s="1"/>
        <i x="62" s="1"/>
        <i x="63" s="1"/>
        <i x="68" s="1"/>
        <i x="61" s="1"/>
        <i x="66" s="1"/>
        <i x="69" s="1"/>
        <i x="78" s="1"/>
        <i x="64" s="1"/>
        <i x="70" s="1"/>
        <i x="76" s="1"/>
        <i x="82" s="1"/>
        <i x="84" s="1"/>
        <i x="80" s="1"/>
        <i x="86" s="1"/>
        <i x="85" s="1"/>
        <i x="333" s="1" nd="1"/>
        <i x="424" s="1" nd="1"/>
        <i x="351" s="1" nd="1"/>
        <i x="404" s="1" nd="1"/>
        <i x="422" s="1" nd="1"/>
        <i x="409" s="1" nd="1"/>
        <i x="369" s="1" nd="1"/>
        <i x="412" s="1" nd="1"/>
        <i x="428" s="1" nd="1"/>
        <i x="396" s="1" nd="1"/>
        <i x="385" s="1" nd="1"/>
        <i x="407" s="1" nd="1"/>
        <i x="400" s="1" nd="1"/>
        <i x="414" s="1" nd="1"/>
        <i x="366" s="1" nd="1"/>
        <i x="416" s="1" nd="1"/>
        <i x="370" s="1" nd="1"/>
        <i x="389" s="1" nd="1"/>
        <i x="392" s="1" nd="1"/>
        <i x="379" s="1" nd="1"/>
        <i x="346" s="1" nd="1"/>
        <i x="420" s="1" nd="1"/>
        <i x="371" s="1" nd="1"/>
        <i x="423" s="1" nd="1"/>
        <i x="419" s="1" nd="1"/>
        <i x="365" s="1" nd="1"/>
        <i x="362" s="1" nd="1"/>
        <i x="421" s="1" nd="1"/>
        <i x="399" s="1" nd="1"/>
        <i x="350" s="1" nd="1"/>
        <i x="403" s="1" nd="1"/>
        <i x="376" s="1" nd="1"/>
        <i x="353" s="1" nd="1"/>
        <i x="341" s="1" nd="1"/>
        <i x="411" s="1" nd="1"/>
        <i x="337" s="1" nd="1"/>
        <i x="417" s="1" nd="1"/>
        <i x="338" s="1" nd="1"/>
        <i x="395" s="1" nd="1"/>
        <i x="381" s="1" nd="1"/>
        <i x="343" s="1" nd="1"/>
        <i x="360" s="1" nd="1"/>
        <i x="426" s="1" nd="1"/>
        <i x="402" s="1" nd="1"/>
        <i x="386" s="1" nd="1"/>
        <i x="430" s="1" nd="1"/>
        <i x="334" s="1" nd="1"/>
        <i x="377" s="1" nd="1"/>
        <i x="374" s="1" nd="1"/>
        <i x="354" s="1" nd="1"/>
        <i x="363" s="1" nd="1"/>
        <i x="393" s="1" nd="1"/>
        <i x="382" s="1" nd="1"/>
        <i x="405" s="1" nd="1"/>
        <i x="355" s="1" nd="1"/>
        <i x="410" s="1" nd="1"/>
        <i x="427" s="1" nd="1"/>
        <i x="390" s="1" nd="1"/>
        <i x="344" s="1" nd="1"/>
        <i x="415" s="1" nd="1"/>
        <i x="388" s="1" nd="1"/>
        <i x="397" s="1" nd="1"/>
        <i x="418" s="1" nd="1"/>
        <i x="357" s="1" nd="1"/>
        <i x="380" s="1" nd="1"/>
        <i x="347" s="1" nd="1"/>
        <i x="356" s="1" nd="1"/>
        <i x="431" s="1" nd="1"/>
        <i x="398" s="1" nd="1"/>
        <i x="384" s="1" nd="1"/>
        <i x="367" s="1" nd="1"/>
        <i x="335" s="1" nd="1"/>
        <i x="401" s="1" nd="1"/>
        <i x="375" s="1" nd="1"/>
        <i x="339" s="1" nd="1"/>
        <i x="340" s="1" nd="1"/>
        <i x="361" s="1" nd="1"/>
        <i x="348" s="1" nd="1"/>
        <i x="349" s="1" nd="1"/>
        <i x="406" s="1" nd="1"/>
        <i x="359" s="1" nd="1"/>
        <i x="432" s="1" nd="1"/>
        <i x="368" s="1" nd="1"/>
        <i x="342" s="1" nd="1"/>
        <i x="358" s="1" nd="1"/>
        <i x="383" s="1" nd="1"/>
        <i x="378" s="1" nd="1"/>
        <i x="352" s="1" nd="1"/>
        <i x="373" s="1" nd="1"/>
        <i x="391" s="1" nd="1"/>
        <i x="413" s="1" nd="1"/>
        <i x="394" s="1" nd="1"/>
        <i x="345" s="1" nd="1"/>
        <i x="364" s="1" nd="1"/>
        <i x="387" s="1" nd="1"/>
        <i x="408" s="1" nd="1"/>
        <i x="336" s="1" nd="1"/>
        <i x="429" s="1" nd="1"/>
        <i x="372" s="1" nd="1"/>
        <i x="42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2" xr10:uid="{0445AC07-CEBE-4676-B092-085B9965BBDC}" cache="Slicer_Name2" caption="Name" style="SlicerStyleLight4" rowHeight="234950"/>
  <slicer name="Delivery Status" xr10:uid="{D134A7B3-8C69-4B68-B285-8AB0BDB5DFBD}" cache="Slicer_Delivery_Status" caption="Delivery Status" style="SlicerStyleLight4" rowHeight="234950"/>
  <slicer name="BOM Received date 8" xr10:uid="{81796BA1-9AC1-4319-9185-D8CCE1CE660F}" cache="Slicer_BOM_Received_date1" caption="BOM Received date" startItem="165" style="SlicerStyleLight4" rowHeight="234950"/>
  <slicer name="PR REQUESTED DATE 4" xr10:uid="{23F158E5-70ED-4B8A-A618-5C8DA92C09EF}" cache="Slicer_PR_REQUESTED_DATE" caption="PR REQUESTED DATE" startItem="164" style="SlicerStyleLight4" rowHeight="234950"/>
  <slicer name="Vendor" xr10:uid="{79E169B4-9709-4DD3-8E9D-0BB8F3AFAB8B}" cache="Slicer_Vendor" caption="Vendor" startItem="9" style="SlicerStyleLight4" rowHeight="234950"/>
  <slicer name="PROJECT# 1" xr10:uid="{13D44D01-3BE8-4D3D-A39D-04A21425EB40}" cache="Slicer_PROJECT1" caption="PROJECT#" startItem="36"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2" xr10:uid="{E8D2229E-5366-451E-B44D-CD7B205C303E}" cache="Slicer_Delivery_Status" caption="Delivery Status"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livery Status 1" xr10:uid="{8D540E66-59C6-44AC-9B35-370B7AE8DB2A}" cache="Slicer_Delivery_Status" caption="Delivery Statu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9590B5A7-8D43-47A2-9EDF-ACDDF228B3B6}" cache="Slicer_Name2" caption="Name"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5" xr10:uid="{9E365742-EB6E-40A4-8F00-61CB0D996C17}" cache="Slicer_BOM_Received_date1" caption="BOM Received date" startItem="197"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6" xr10:uid="{C7259DC4-3D38-4BE3-BFB0-719AADA8701B}" cache="Slicer_BOM_Received_date1" caption="BOM Received date" startItem="197"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M Received date 17" xr10:uid="{8BD3043A-F296-446F-8E94-C56B29BB56DD}" cache="Slicer_BOM_Received_date1" caption="BOM Received date" startItem="197" rowHeight="234950"/>
</slicers>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2B43E4E-69E2-4BB2-B63B-7AE6E5D35AB5}" name="MM_AJ" displayName="MM_AJ" ref="A1:AK51" totalsRowShown="0" headerRowDxfId="364" dataDxfId="362" headerRowBorderDxfId="363" tableBorderDxfId="361" totalsRowBorderDxfId="360">
  <autoFilter ref="A1:AK51" xr:uid="{D2B43E4E-69E2-4BB2-B63B-7AE6E5D35AB5}"/>
  <sortState xmlns:xlrd2="http://schemas.microsoft.com/office/spreadsheetml/2017/richdata2" ref="A2:AH13">
    <sortCondition ref="J2:J13"/>
    <sortCondition ref="B2:B13"/>
  </sortState>
  <tableColumns count="37">
    <tableColumn id="25" xr3:uid="{BD4D5C35-F7E6-49E3-9A27-A2EBA8DB17F7}" name=" NO. OF PROJECTS" dataDxfId="359"/>
    <tableColumn id="24" xr3:uid="{A151B9CE-5D1D-492D-AD84-EFA5B812CBD0}" name="BOM Received date" dataDxfId="358"/>
    <tableColumn id="2" xr3:uid="{5AAAD6AB-062A-41DA-BBB2-32B9B96235F1}" name="TASK" dataDxfId="357"/>
    <tableColumn id="22" xr3:uid="{BEE86BF8-C57B-4812-BA7E-8DCED17BA5FE}" name="PROJECT#" dataDxfId="356"/>
    <tableColumn id="23" xr3:uid="{30D4D38A-0BA8-4680-86C1-7BB0C4293A56}" name="PROJECT _x000a_DESCRIPTION" dataDxfId="355"/>
    <tableColumn id="5" xr3:uid="{CDA5B6D1-24EA-4D0F-B1F8-BC55F44E2C66}" name="WO#" dataDxfId="354"/>
    <tableColumn id="6" xr3:uid="{3AD1359D-E124-4F00-8B24-BBC2DEE5D568}" name="CATALOG" dataDxfId="353"/>
    <tableColumn id="7" xr3:uid="{80B9454E-4BE2-4F12-8D84-CD7BA03C090C}" name="Item #" dataDxfId="352"/>
    <tableColumn id="8" xr3:uid="{6981860A-3F7F-4731-A26D-C0128A0CDD93}" name="PR #" dataDxfId="351"/>
    <tableColumn id="9" xr3:uid="{41660C33-1BEF-417E-A1BC-D4EC6C431EE0}" name="PR REQUESTED DATE" dataDxfId="350"/>
    <tableColumn id="10" xr3:uid="{DF39EA93-BA73-43D9-9A49-2B2211305EBC}" name="PR APPROVED DATE" dataDxfId="349"/>
    <tableColumn id="37" xr3:uid="{4AD24825-3748-41B8-82AC-34DAA6066A50}" name="PR Cur. Status" dataDxfId="348"/>
    <tableColumn id="12" xr3:uid="{98C5B7D8-A14B-440C-8AC4-A1EB7FC02E27}" name="PR Line #" dataDxfId="347"/>
    <tableColumn id="13" xr3:uid="{2A53EAB5-A798-4091-A9D0-B23B47D92EFE}" name="Unit of Issue " dataDxfId="346"/>
    <tableColumn id="14" xr3:uid="{2CCFC129-7317-4F42-B7E2-B2886CD2D179}" name="Order Qty." dataDxfId="345"/>
    <tableColumn id="28" xr3:uid="{F9067EE8-9C37-4BA6-8963-EF113FD13E8F}" name="Unit Cost" dataDxfId="344" dataCellStyle="Currency"/>
    <tableColumn id="27" xr3:uid="{2A026448-9971-4A34-8672-3F159A16DA12}" name="Ext. Cost (Line Cost)" dataDxfId="343" dataCellStyle="Currency"/>
    <tableColumn id="11" xr3:uid="{30DE9B32-E27C-49F0-A642-8629BF2F1792}" name="RFQ #" dataDxfId="342"/>
    <tableColumn id="4" xr3:uid="{59576880-4295-4635-ADEE-332CB6955F5C}" name="RFQ Status " dataDxfId="341"/>
    <tableColumn id="3" xr3:uid="{004F85A2-2298-491F-811B-BBC6F376A40C}" name="RFQ Status Date" dataDxfId="340"/>
    <tableColumn id="1" xr3:uid="{7C9E132A-5BC7-45CE-A4B3-CF8A60846CAE}" name="RFQ Due Date" dataDxfId="339"/>
    <tableColumn id="15" xr3:uid="{0059D5CD-A1D4-4700-960A-7686399519D0}" name="PO #" dataDxfId="338"/>
    <tableColumn id="16" xr3:uid="{F458C791-FD77-491C-A4F4-01C51042616F}" name="PO Line #" dataDxfId="337"/>
    <tableColumn id="33" xr3:uid="{28337C39-BA3D-42C2-8B7F-B40E48B8921E}" name="PO Award Date" dataDxfId="336"/>
    <tableColumn id="32" xr3:uid="{2D982168-673D-45F9-8A67-4B07FC845AD3}" name="PO Status" dataDxfId="335"/>
    <tableColumn id="31" xr3:uid="{48D146EE-3741-4315-A99E-4F3485CE9B9D}" name="PO Status Date" dataDxfId="334"/>
    <tableColumn id="30" xr3:uid="{3C2318B7-088E-4F42-A033-6BEE055AB60F}" name="Buyer" dataDxfId="333"/>
    <tableColumn id="29" xr3:uid="{C5941DA3-659F-4CC0-A6A0-ED8EE7B8E0A2}" name="Vendor" dataDxfId="332"/>
    <tableColumn id="17" xr3:uid="{44CA7645-D354-4232-B3D2-BE4444ED4105}" name="Vendor Date (EDD)" dataDxfId="331"/>
    <tableColumn id="18" xr3:uid="{F43BD796-F4F4-494A-82DC-02A29B418A16}" name="Delivery Status" dataDxfId="330"/>
    <tableColumn id="19" xr3:uid="{99FC0AAB-C8BD-47D3-B774-9017BD0087A2}" name="Delivery Date" dataDxfId="329"/>
    <tableColumn id="20" xr3:uid="{1675C44F-2275-41AA-9150-73D2E68A7928}" name="Recv. Qty " dataDxfId="328"/>
    <tableColumn id="21" xr3:uid="{1A577B84-1097-4095-8DB4-CFFAD95B51BA}" name="Remarks " dataDxfId="327"/>
    <tableColumn id="26" xr3:uid="{9AE4084E-09AC-481F-9E01-20A17B7FE138}" name="Color Code list" dataDxfId="326">
      <calculatedColumnFormula array="1">LEFT(MM_AJ[[#This Row],[PROJECT'#]],MIN(IFERROR(FIND({0,1,2,3,4,5,6,7,8,9,"-"},MM_AJ[[#This Row],[PROJECT'#]]),""))-1)</calculatedColumnFormula>
    </tableColumn>
    <tableColumn id="34" xr3:uid="{D8288C09-9BB0-499E-92C7-B2FAC813B421}" name="table" dataDxfId="325">
      <calculatedColumnFormula>IF(MM_AJ[[#This Row],[BOM Received date]]&lt;&gt;"","AJ table")</calculatedColumnFormula>
    </tableColumn>
    <tableColumn id="35" xr3:uid="{2BD099FE-F386-4A32-AA63-E9B6CF29AF2D}" name="month" dataDxfId="324">
      <calculatedColumnFormula>TEXT(MM_AJ[[#This Row],[BOM Received date]],"mmmm")</calculatedColumnFormula>
    </tableColumn>
    <tableColumn id="36" xr3:uid="{6C29CBC5-9222-44EB-A822-6A7BEEA1D4F3}" name="year" dataDxfId="323">
      <calculatedColumnFormula>TEXT(MM_AJ[[#This Row],[BOM Received date]],"yyyy")</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062EF7-1699-4BAE-BC1B-4647C0EB7D98}" name="MM_BU" displayName="MM_BU" ref="A1:AK1535" totalsRowShown="0" headerRowDxfId="322">
  <autoFilter ref="A1:AK1535" xr:uid="{E5062EF7-1699-4BAE-BC1B-4647C0EB7D98}"/>
  <sortState xmlns:xlrd2="http://schemas.microsoft.com/office/spreadsheetml/2017/richdata2" ref="A996:AK1011">
    <sortCondition ref="D1:D1350"/>
  </sortState>
  <tableColumns count="37">
    <tableColumn id="2" xr3:uid="{945289AD-AC1F-4B18-A81B-0106C8648A64}" name=" NO. OF PROJECTS" dataDxfId="321"/>
    <tableColumn id="4" xr3:uid="{4E1A3E37-D360-4329-8E31-63ED25295217}" name="BOM Received date" dataDxfId="320"/>
    <tableColumn id="3" xr3:uid="{CDE98FA0-3521-4DE9-9EB3-CB36E13B269A}" name="TASK" dataDxfId="319"/>
    <tableColumn id="5" xr3:uid="{61A02626-5923-4B01-B647-9CB9FE8F16FA}" name="PROJECT#" dataDxfId="318"/>
    <tableColumn id="6" xr3:uid="{7FDF5C74-0A14-492C-9B7A-E81AD60FDEA9}" name="PROJECT _x000a_DESCRIPTION" dataDxfId="317"/>
    <tableColumn id="7" xr3:uid="{9547F6AB-E577-4C74-A097-36D31F412B03}" name="WO#" dataDxfId="316"/>
    <tableColumn id="8" xr3:uid="{E5A3860F-B4AD-4D85-BD44-DAE241880568}" name="CATALOG" dataDxfId="315"/>
    <tableColumn id="9" xr3:uid="{9D2D0B71-5DE9-46BB-B985-AAF248D123D7}" name="Item #" dataDxfId="314"/>
    <tableColumn id="10" xr3:uid="{0230C20F-15DF-41D7-90D3-BFC8BBE7079B}" name="PR #" dataDxfId="313"/>
    <tableColumn id="11" xr3:uid="{91B36D23-C1AA-4181-9375-1D16F2A23CF5}" name="PR REQUESTED DATE" dataDxfId="0"/>
    <tableColumn id="12" xr3:uid="{8AA41ECE-B7F5-42D2-A978-539FBE2E9507}" name="PR APPROVED DATE" dataDxfId="312"/>
    <tableColumn id="37" xr3:uid="{481CC8F6-D52D-4550-AFCC-5041ADA0A430}" name="PR Cur. Status" dataDxfId="311"/>
    <tableColumn id="14" xr3:uid="{AB920F4D-33AD-4485-8E46-E87027749BD4}" name="PR Line #" dataDxfId="310"/>
    <tableColumn id="15" xr3:uid="{3A0D12EF-2AC7-41D0-B134-0AA94C1C3658}" name="Unit of Issue " dataDxfId="309"/>
    <tableColumn id="16" xr3:uid="{D309FFBB-2BB2-4E51-9AF5-63E0A6BD7A7F}" name="Order Qty." dataDxfId="308"/>
    <tableColumn id="28" xr3:uid="{7006D402-2993-4CEB-BE76-AAED45340C02}" name="Unit Cost" dataDxfId="307" dataCellStyle="Currency"/>
    <tableColumn id="27" xr3:uid="{BBD40145-2DC2-4B1E-ADCF-7FC3792A3579}" name="Ext. Cost (Line Cost)" dataDxfId="306" dataCellStyle="Currency"/>
    <tableColumn id="26" xr3:uid="{C90593AF-8844-42E5-9952-D5C474F1C21C}" name="RFQ #" dataDxfId="305"/>
    <tableColumn id="25" xr3:uid="{6B4FFEEA-96C5-4CF3-9B5D-93915A3A0B4C}" name="RFQ Status " dataDxfId="304"/>
    <tableColumn id="13" xr3:uid="{BE7303E7-B47D-4BCE-8C9C-83BF332B4ED5}" name="RFQ Status Date" dataDxfId="303"/>
    <tableColumn id="1" xr3:uid="{41636CCF-8ADE-48AD-B911-254FD6DF4087}" name="RFQ Due Date" dataDxfId="302"/>
    <tableColumn id="17" xr3:uid="{053B8C03-6717-4DCF-9D69-ECA3A4C4FFAF}" name="PO #" dataDxfId="301"/>
    <tableColumn id="18" xr3:uid="{A3B73624-A640-4998-B3E0-D7ADD52C5517}" name="PO Line #" dataDxfId="300"/>
    <tableColumn id="33" xr3:uid="{68E98DA6-9694-460D-9EE3-E33DD23DA561}" name="PO Award Date" dataDxfId="299"/>
    <tableColumn id="32" xr3:uid="{85DE0CDD-906F-428F-A89E-9B8E0984EA2D}" name="PO Status" dataDxfId="298"/>
    <tableColumn id="31" xr3:uid="{0119D2D5-D227-44BC-9313-48749128BA72}" name="PO Status Date" dataDxfId="297"/>
    <tableColumn id="30" xr3:uid="{A05FD135-966D-4937-AF29-D91D8FE884F8}" name="Buyer" dataDxfId="296"/>
    <tableColumn id="29" xr3:uid="{23C503D9-3870-408D-8C4E-526B5D5C545F}" name="Vendor" dataDxfId="295"/>
    <tableColumn id="19" xr3:uid="{8CE35259-461A-4B19-9A93-83087F655709}" name="Vendor Date (EDD)" dataDxfId="294"/>
    <tableColumn id="20" xr3:uid="{73845692-80F1-4F6C-8ED7-47EE566A4209}" name="Delivery Status" dataDxfId="293"/>
    <tableColumn id="21" xr3:uid="{54707C88-1538-4897-BD01-026EA3011C17}" name="Delivery Date" dataDxfId="292"/>
    <tableColumn id="22" xr3:uid="{82A459C4-2561-4FC9-88F6-841FDF31BBD0}" name="Recv. Qty " dataDxfId="291"/>
    <tableColumn id="23" xr3:uid="{65A262FA-AE0E-4556-83DB-741C99C239E3}" name="Remarks " dataDxfId="290"/>
    <tableColumn id="24" xr3:uid="{602FEC65-2789-4A19-A2D6-49007441B432}" name="Color Code list" dataDxfId="289">
      <calculatedColumnFormula array="1">LEFT(MM_BU[[#This Row],[PROJECT'#]],MIN(IFERROR(FIND({0,1,2,3,4,5,6,7,8,9,"-"},MM_BU[[#This Row],[PROJECT'#]]),""))-1)</calculatedColumnFormula>
    </tableColumn>
    <tableColumn id="34" xr3:uid="{8EECBA44-9457-4FC4-B4BF-47823C8FE4EB}" name="table">
      <calculatedColumnFormula>IF(MM_BU[[#This Row],[BOM Received date]]&lt;&gt;"","BU table")</calculatedColumnFormula>
    </tableColumn>
    <tableColumn id="35" xr3:uid="{0799AC88-86F6-4A19-B208-F91144424F1C}" name="month">
      <calculatedColumnFormula>TEXT(MM_BU[[#This Row],[BOM Received date]],"mmmm")</calculatedColumnFormula>
    </tableColumn>
    <tableColumn id="36" xr3:uid="{2D79701E-C2B9-4A4A-92B4-CF63C720AE6F}" name="year">
      <calculatedColumnFormula>TEXT(MM_BU[[#This Row],[BOM Received date]],"yyyy")</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EE9F462-11D1-4967-BBDE-30FBC3BB5EBE}" name="AJ_Fabrication" displayName="AJ_Fabrication" ref="A1:AK66" totalsRowShown="0" headerRowDxfId="288" dataDxfId="287">
  <autoFilter ref="A1:AK66" xr:uid="{CEE9F462-11D1-4967-BBDE-30FBC3BB5EBE}"/>
  <sortState xmlns:xlrd2="http://schemas.microsoft.com/office/spreadsheetml/2017/richdata2" ref="A2:AH43">
    <sortCondition ref="B2:B43"/>
    <sortCondition ref="J2:J43"/>
  </sortState>
  <tableColumns count="37">
    <tableColumn id="2" xr3:uid="{C113F4DA-0017-4E31-8BBE-9B38416C5E48}" name=" NO. OF PROJECTS" dataDxfId="286"/>
    <tableColumn id="3" xr3:uid="{5B99FBDE-E967-4455-BBCE-7BC16939D50A}" name="BOM Received date" dataDxfId="285"/>
    <tableColumn id="4" xr3:uid="{EB1C3514-987C-499D-B047-650FD515D898}" name="TASK" dataDxfId="284"/>
    <tableColumn id="5" xr3:uid="{8B5AB960-C872-45B5-AF84-9DC374E78A3B}" name="PROJECT#" dataDxfId="283"/>
    <tableColumn id="6" xr3:uid="{C76A9564-3D9E-42BA-9F13-CD38D41E7009}" name="PROJECT _x000a_DESCRIPTION" dataDxfId="282"/>
    <tableColumn id="7" xr3:uid="{0F170976-1792-42E9-A54A-B20046648902}" name="WO#" dataDxfId="281"/>
    <tableColumn id="8" xr3:uid="{9EC66C32-245A-4486-AA7E-6AA757A64AE4}" name="CATALOG" dataDxfId="280"/>
    <tableColumn id="9" xr3:uid="{7FF8D386-85E2-44CF-BB73-54BBE76221FE}" name="Item #" dataDxfId="279"/>
    <tableColumn id="10" xr3:uid="{2A5C0E33-3720-4638-BD1B-FCCE22AA3270}" name="PR #" dataDxfId="278"/>
    <tableColumn id="11" xr3:uid="{480DFAEF-4788-4DCA-A03E-CE514F30E420}" name="PR REQUESTED DATE" dataDxfId="277"/>
    <tableColumn id="12" xr3:uid="{0C1C28D8-F750-4388-A058-9BEABE771E1A}" name="PR APPROVED DATE" dataDxfId="276"/>
    <tableColumn id="37" xr3:uid="{E51C985B-4043-47C2-B2D0-A09B09954153}" name="PR Cur. Status" dataDxfId="275"/>
    <tableColumn id="14" xr3:uid="{8241CD18-9538-4971-84F3-9AF662D62CC3}" name="PR Line #" dataDxfId="274"/>
    <tableColumn id="15" xr3:uid="{94DAFC24-CDBE-4503-9A6E-91DB680803CF}" name="Unit of Issue " dataDxfId="273"/>
    <tableColumn id="16" xr3:uid="{AFA36A06-5DFC-4054-9CC3-779CA6F74FA7}" name="Order Qty." dataDxfId="272"/>
    <tableColumn id="28" xr3:uid="{44F7C6B5-C049-495D-A73E-58D443C30C42}" name="Unit Cost" dataDxfId="271" dataCellStyle="Currency"/>
    <tableColumn id="27" xr3:uid="{7CD57BAB-CA61-4086-95FF-B834102BB153}" name="Ext. Cost (Line Cost)" dataDxfId="270" dataCellStyle="Currency"/>
    <tableColumn id="26" xr3:uid="{9CA4D792-C50F-4CFC-9A32-39C0D0BB503D}" name="RFQ #" dataDxfId="269"/>
    <tableColumn id="25" xr3:uid="{948BCB74-E138-42C5-9EEC-E3F3EB87179E}" name="RFQ Status " dataDxfId="268"/>
    <tableColumn id="13" xr3:uid="{2BFA1301-55B4-43A8-B473-CBA5CD5003AA}" name="RFQ Status Date" dataDxfId="267"/>
    <tableColumn id="1" xr3:uid="{20F418FF-11B8-4A89-A0C4-8FD85C789FA4}" name="RFQ Due Date" dataDxfId="266"/>
    <tableColumn id="17" xr3:uid="{DB9D3A49-A9F4-4D30-AACB-F4E06D07C792}" name="PO #" dataDxfId="265"/>
    <tableColumn id="18" xr3:uid="{BC3542D5-31A3-42D1-8A19-8BD7D415A794}" name="PO Line #" dataDxfId="264"/>
    <tableColumn id="33" xr3:uid="{F257D705-64C3-4051-9038-841DC6A57EF2}" name="PO Award Date" dataDxfId="263"/>
    <tableColumn id="32" xr3:uid="{3870C0CA-C537-41A9-8D08-EC828FED9435}" name="PO Status" dataDxfId="262"/>
    <tableColumn id="31" xr3:uid="{610321DA-7EF9-4685-8065-1DB5A0243887}" name="PO Status Date" dataDxfId="261"/>
    <tableColumn id="30" xr3:uid="{EE2F702C-055F-4EF5-A397-79589A43050E}" name="Buyer" dataDxfId="260"/>
    <tableColumn id="29" xr3:uid="{320A4188-1621-4C4B-BA15-466EABE9AB0F}" name="Vendor" dataDxfId="259"/>
    <tableColumn id="19" xr3:uid="{F3706347-ECD2-405A-AA90-E4A0177769E2}" name="Vendor Date (EDD)" dataDxfId="258"/>
    <tableColumn id="20" xr3:uid="{EFE859D1-C33A-4C05-8059-AC10EE521A5A}" name="Delivery Status" dataDxfId="257"/>
    <tableColumn id="21" xr3:uid="{D614C11D-C3E6-4CBE-99B2-431A86C4B78C}" name="Delivery Date" dataDxfId="256"/>
    <tableColumn id="22" xr3:uid="{DBA50550-22B1-4DD8-8E9C-3384C268C5C5}" name="Recv. Qty " dataDxfId="255"/>
    <tableColumn id="23" xr3:uid="{7C8D9510-1337-47A9-8451-AFEB4A32347B}" name="Remarks " dataDxfId="254"/>
    <tableColumn id="24" xr3:uid="{0497E7E0-77F0-464D-A620-4F6BD47A2611}" name="Color Code list" dataDxfId="253">
      <calculatedColumnFormula array="1">LEFT(AJ_Fabrication[[#This Row],[PROJECT'#]],MIN(IFERROR(FIND({0,1,2,3,4,5,6,7,8,9,"-"},AJ_Fabrication[[#This Row],[PROJECT'#]]),""))-1)</calculatedColumnFormula>
    </tableColumn>
    <tableColumn id="34" xr3:uid="{309C01EF-793A-42B1-B56C-F44611591417}" name="table" dataDxfId="252">
      <calculatedColumnFormula>IF(AJ_Fabrication[[#This Row],[BOM Received date]]&lt;&gt;"","Fab table")</calculatedColumnFormula>
    </tableColumn>
    <tableColumn id="35" xr3:uid="{5998C3A1-0EDB-4477-949D-7A2709A4AA17}" name="month" dataDxfId="251">
      <calculatedColumnFormula>TEXT(AJ_Fabrication[[#This Row],[BOM Received date]],"mmmm")</calculatedColumnFormula>
    </tableColumn>
    <tableColumn id="36" xr3:uid="{65A6C0F0-4001-42B4-9927-376B53687CB8}" name="year" dataDxfId="250">
      <calculatedColumnFormula>TEXT(AJ_Fabrication[[#This Row],[BOM Received date]],"yyyy")</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341070D-E3B3-47F0-A521-70790736756A}" name="BU_Fabrication" displayName="BU_Fabrication" ref="A1:AK37" totalsRowShown="0" headerRowDxfId="249" dataDxfId="248">
  <autoFilter ref="A1:AK37" xr:uid="{CEE9F462-11D1-4967-BBDE-30FBC3BB5EBE}"/>
  <tableColumns count="37">
    <tableColumn id="2" xr3:uid="{73A4F6F3-7CD7-46DC-B9C7-9E44841653AA}" name=" NO. OF PROJECTS" dataDxfId="247"/>
    <tableColumn id="3" xr3:uid="{5EE0C645-D3D3-4601-B5A5-6322E53D3399}" name="BOM Received date" dataDxfId="246"/>
    <tableColumn id="4" xr3:uid="{E15353C4-8FEB-447C-9F15-7AC524F1748E}" name="TASK" dataDxfId="245"/>
    <tableColumn id="5" xr3:uid="{E70C721A-3DCF-4C7A-9D85-D8DE2D572F3F}" name="PROJECT#" dataDxfId="244"/>
    <tableColumn id="6" xr3:uid="{A71E2268-B4B4-405C-9B97-3E72FD8FBF68}" name="PROJECT _x000a_DESCRIPTION" dataDxfId="243"/>
    <tableColumn id="7" xr3:uid="{DA548C63-BB4D-4516-BB90-379DC3736D8D}" name="WO#" dataDxfId="242"/>
    <tableColumn id="8" xr3:uid="{EE6BB806-14E8-4D52-9482-8EB928CE5174}" name="CATALOG" dataDxfId="241"/>
    <tableColumn id="9" xr3:uid="{C4E870B0-061B-437A-925F-EEE7B597BDEF}" name="Item #" dataDxfId="240"/>
    <tableColumn id="10" xr3:uid="{6FA7C179-139A-4D31-A80A-8617DB7F1F4A}" name="PR #" dataDxfId="239"/>
    <tableColumn id="11" xr3:uid="{86458150-916D-40B4-8A1E-A3C835D32CE7}" name="PR REQUESTED DATE" dataDxfId="238"/>
    <tableColumn id="12" xr3:uid="{3026DFC5-8BFB-4233-9F20-BE99201DFB43}" name="PR APPROVED DATE" dataDxfId="237"/>
    <tableColumn id="37" xr3:uid="{593164A9-D994-4D2C-9114-E981B133093A}" name="PR Cur. Status" dataDxfId="236"/>
    <tableColumn id="14" xr3:uid="{54E6127A-0FD3-43E0-BF1C-CF9E63EF8B81}" name="PR Line #" dataDxfId="235"/>
    <tableColumn id="15" xr3:uid="{06B11C64-3FAD-45BB-A832-A762C9C91268}" name="Unit of Issue " dataDxfId="234"/>
    <tableColumn id="16" xr3:uid="{5551E523-7115-4DBA-AABD-A74AB0E2E668}" name="Order Qty." dataDxfId="233"/>
    <tableColumn id="28" xr3:uid="{FA3638C9-4316-4BB3-99C6-05F147672615}" name="Unit Cost" dataDxfId="232" dataCellStyle="Currency"/>
    <tableColumn id="27" xr3:uid="{D7BDF8F4-C02C-4659-9DAE-E2D4664B0481}" name="Ext. Cost (Line Cost)" dataDxfId="231" dataCellStyle="Currency"/>
    <tableColumn id="26" xr3:uid="{929C5E67-58E7-49F8-A050-78C5F92AAC72}" name="RFQ #" dataDxfId="230"/>
    <tableColumn id="25" xr3:uid="{EE5AFAA2-69CC-4B2D-ACFB-A10B88A63AED}" name="RFQ Status " dataDxfId="229"/>
    <tableColumn id="13" xr3:uid="{794B142B-E737-425B-A725-3D6B96FBBDDC}" name="RFQ Status Date" dataDxfId="228"/>
    <tableColumn id="1" xr3:uid="{4F028AF4-A523-43B0-B266-CA503ED71EE9}" name="RFQ Due Date" dataDxfId="227"/>
    <tableColumn id="17" xr3:uid="{925AC87E-92AD-46D8-BD88-83271F280FAF}" name="PO #" dataDxfId="226"/>
    <tableColumn id="18" xr3:uid="{E4781398-18FE-45A6-96F7-40D5F9C35417}" name="PO Line #" dataDxfId="225"/>
    <tableColumn id="33" xr3:uid="{24A7FB25-7F91-45DF-A06F-5B7921232658}" name="PO Award Date" dataDxfId="224"/>
    <tableColumn id="32" xr3:uid="{162A337B-A08E-4C77-962A-FE2210B0EE66}" name="PO Status" dataDxfId="223"/>
    <tableColumn id="31" xr3:uid="{48304420-855B-4FA7-BEA0-EC80D94E3166}" name="PO Status Date" dataDxfId="222"/>
    <tableColumn id="30" xr3:uid="{27367CD7-CEBB-40DB-B521-22CDCA1A7580}" name="Buyer" dataDxfId="221"/>
    <tableColumn id="29" xr3:uid="{20F4B109-485F-45B7-8A01-06586519B83F}" name="Vendor" dataDxfId="220"/>
    <tableColumn id="19" xr3:uid="{FB85EC34-D3D4-49E6-8E4F-5393F3173638}" name="Vendor Date (EDD)" dataDxfId="219"/>
    <tableColumn id="20" xr3:uid="{B302CBC1-C65F-46C7-A62D-CD6EBC99EE23}" name="Delivery Status" dataDxfId="218"/>
    <tableColumn id="21" xr3:uid="{75AAA3AB-1693-4E13-89B7-5FBCFF6730A9}" name="Delivery Date" dataDxfId="217"/>
    <tableColumn id="22" xr3:uid="{AEDD6689-EDE9-431E-BDB1-99D7919847BE}" name="Recv. Qty " dataDxfId="216"/>
    <tableColumn id="23" xr3:uid="{050C5932-1BCE-4C31-AFAC-984486CFDD21}" name="Remarks " dataDxfId="215"/>
    <tableColumn id="24" xr3:uid="{E1EC1098-5434-431E-A4EC-A530634E06D6}" name="Color Code list" dataDxfId="214">
      <calculatedColumnFormula array="1">LEFT(BU_Fabrication[[#This Row],[PROJECT'#]],MIN(IFERROR(FIND({0,1,2,3,4,5,6,7,8,9,"-"},BU_Fabrication[[#This Row],[PROJECT'#]]),""))-1)</calculatedColumnFormula>
    </tableColumn>
    <tableColumn id="34" xr3:uid="{0486B797-970A-42FC-B312-F93D78345103}" name="table" dataDxfId="213">
      <calculatedColumnFormula>IF(BU_Fabrication[[#This Row],[BOM Received date]]&lt;&gt;"","Fab table")</calculatedColumnFormula>
    </tableColumn>
    <tableColumn id="35" xr3:uid="{2516C44C-3CD5-4CD9-96B9-9AFE1534A75E}" name="month" dataDxfId="212">
      <calculatedColumnFormula>TEXT(BU_Fabrication[[#This Row],[BOM Received date]],"mmmm")</calculatedColumnFormula>
    </tableColumn>
    <tableColumn id="36" xr3:uid="{620309C7-47DC-4EE7-959B-C875307A17B7}" name="year" dataDxfId="211">
      <calculatedColumnFormula>TEXT(BU_Fabrication[[#This Row],[BOM Received date]],"yyyy")</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D70ED7-2598-4D1F-A8CC-6E56D245857F}" name="AJ_Subcon_PR" displayName="AJ_Subcon_PR" ref="A1:AK197" totalsRowShown="0" headerRowDxfId="210" headerRowBorderDxfId="209" tableBorderDxfId="208" totalsRowBorderDxfId="207">
  <autoFilter ref="A1:AK197" xr:uid="{14D70ED7-2598-4D1F-A8CC-6E56D245857F}"/>
  <sortState xmlns:xlrd2="http://schemas.microsoft.com/office/spreadsheetml/2017/richdata2" ref="A2:AH136">
    <sortCondition ref="B2:B136"/>
    <sortCondition ref="J2:J136"/>
  </sortState>
  <tableColumns count="37">
    <tableColumn id="2" xr3:uid="{798558CB-65BF-4A74-8829-E5D6F03C5F80}" name=" NO. OF PROJECTS" dataDxfId="206"/>
    <tableColumn id="3" xr3:uid="{8D3E102C-B6CA-49BB-8698-D126BD2F3772}" name="BOM Received date" dataDxfId="205"/>
    <tableColumn id="4" xr3:uid="{436AAEF6-4BFD-491B-900B-4786BC15A5AB}" name="TASK" dataDxfId="204"/>
    <tableColumn id="5" xr3:uid="{436F6E34-3E01-4E9E-BC58-819F75A71280}" name="PROJECT#" dataDxfId="203"/>
    <tableColumn id="6" xr3:uid="{54AF1856-A477-4470-822B-6C108C799F21}" name="PROJECT _x000a_DESCRIPTION" dataDxfId="202"/>
    <tableColumn id="7" xr3:uid="{85F58611-616A-41E0-85BF-A8B5F8444ADE}" name="WO#" dataDxfId="201"/>
    <tableColumn id="8" xr3:uid="{13D9E5DB-7FC5-480E-AEE3-214C53257916}" name="CATALOG" dataDxfId="200"/>
    <tableColumn id="9" xr3:uid="{983D8552-2C18-4C09-8E88-ADF2AF613451}" name="Item #" dataDxfId="199"/>
    <tableColumn id="10" xr3:uid="{FA7EAEC4-EA3D-4209-BF6D-C3A5BE9C712C}" name="PR #" dataDxfId="198"/>
    <tableColumn id="11" xr3:uid="{DB1A1510-3DE1-4716-A355-887A1C91E911}" name="PR REQUESTED DATE" dataDxfId="197"/>
    <tableColumn id="12" xr3:uid="{9A46589A-B610-4C2D-8960-9C69FCD40515}" name="PR APPROVED DATE" dataDxfId="196"/>
    <tableColumn id="38" xr3:uid="{1193571B-B4D4-4592-985C-41CA63300981}" name="PR Cur. Status" dataDxfId="195"/>
    <tableColumn id="14" xr3:uid="{ECC45813-FD40-4B42-958D-3D784B76EE24}" name="PR Line #" dataDxfId="194"/>
    <tableColumn id="15" xr3:uid="{34F02CF6-DC6E-4959-BCD2-7AA4BD39B068}" name="Unit of Issue " dataDxfId="193"/>
    <tableColumn id="16" xr3:uid="{7425C986-4218-4BBE-BEA2-01C55BAEA9F4}" name="Order Qty." dataDxfId="192"/>
    <tableColumn id="33" xr3:uid="{6B15DC69-5A5A-4FF5-BBD7-7F6338A9A89E}" name="Unit Cost" dataDxfId="191" dataCellStyle="Currency"/>
    <tableColumn id="27" xr3:uid="{533B0AAB-C44A-4343-AEB4-3677B1D29A6B}" name="Ext. Cost (Line Cost)" dataDxfId="190" dataCellStyle="Currency"/>
    <tableColumn id="26" xr3:uid="{0DC1AD34-E55E-4D73-A0AA-7807F756E6CB}" name="RFQ #" dataDxfId="189"/>
    <tableColumn id="25" xr3:uid="{624FFCEF-D35A-4B3C-ABC6-7A7ABBEEC395}" name="RFQ Status " dataDxfId="188"/>
    <tableColumn id="13" xr3:uid="{B757CDC3-AF30-4525-A8E1-23BE5A6B77FF}" name="RFQ Status Date" dataDxfId="187"/>
    <tableColumn id="1" xr3:uid="{6F367C48-647D-47FC-A6F7-62C001A868AE}" name="RFQ Due Date" dataDxfId="186"/>
    <tableColumn id="17" xr3:uid="{060BE947-9579-4844-BAEF-B58B3754E151}" name="PO #" dataDxfId="185"/>
    <tableColumn id="18" xr3:uid="{D7F5FF67-437C-4765-A96D-4AEB30AAB4DA}" name="PO Line #" dataDxfId="184"/>
    <tableColumn id="32" xr3:uid="{56C40411-E1E2-4B23-80A4-4056645436FF}" name="PO Award Date" dataDxfId="183"/>
    <tableColumn id="31" xr3:uid="{0FF17069-1A2F-4323-A018-3E33B71385F7}" name="PO Status" dataDxfId="182"/>
    <tableColumn id="30" xr3:uid="{D94066C0-9F97-4B67-A273-84460D98EA4C}" name="PO Status Date" dataDxfId="181"/>
    <tableColumn id="29" xr3:uid="{B2B523C2-9334-48C3-84C7-12DE99746043}" name="Buyer" dataDxfId="180"/>
    <tableColumn id="28" xr3:uid="{61078778-9AB0-47E3-AAE9-96F68EECDF24}" name="Vendor" dataDxfId="179"/>
    <tableColumn id="19" xr3:uid="{7B9844B1-FBCE-4A06-8EEB-F87CCBE9F3AF}" name="Vendor Date (EDD)" dataDxfId="178"/>
    <tableColumn id="20" xr3:uid="{2FB23F4E-3D34-43EB-BEFB-C6A1653E2938}" name="Delivery Status" dataDxfId="177"/>
    <tableColumn id="21" xr3:uid="{CA9E3AE2-7645-4F37-8E7A-1A2D8766E70C}" name="Delivery Date" dataDxfId="176"/>
    <tableColumn id="22" xr3:uid="{84A49426-F66A-4E1E-BB6C-AEFC254EF5CA}" name="Recv. Qty " dataDxfId="175"/>
    <tableColumn id="23" xr3:uid="{8D391CAB-3621-49E4-BA53-1267764F3431}" name="Remarks " dataDxfId="174"/>
    <tableColumn id="24" xr3:uid="{03874CE6-D889-47CF-9312-BAECDA5C2867}" name="Color Code list" dataDxfId="173">
      <calculatedColumnFormula array="1">LEFT(AJ_Subcon_PR[[#This Row],[PROJECT'#]],MIN(IFERROR(FIND({0,1,2,3,4,5,6,7,8,9,"-"},AJ_Subcon_PR[[#This Row],[PROJECT'#]]),""))-1)</calculatedColumnFormula>
    </tableColumn>
    <tableColumn id="34" xr3:uid="{26D3E53F-29C9-4A6E-BEA0-03CB62DFC0B8}" name="table">
      <calculatedColumnFormula>IF(AJ_Subcon_PR[[#This Row],[BOM Received date]]&lt;&gt;"","Sub table")</calculatedColumnFormula>
    </tableColumn>
    <tableColumn id="35" xr3:uid="{DFB93EA2-598F-4948-8E3A-83CF8D1673EB}" name="month">
      <calculatedColumnFormula>TEXT(AJ_Subcon_PR[[#This Row],[BOM Received date]],"mmmm")</calculatedColumnFormula>
    </tableColumn>
    <tableColumn id="36" xr3:uid="{674FDDE3-9679-4F3B-9266-A168E2729B36}" name="year">
      <calculatedColumnFormula>TEXT(AJ_Subcon_PR[[#This Row],[BOM Received date]],"yyyy")</calculatedColumnFormula>
    </tableColumn>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83A1E64-5FDC-429A-8F0A-70596E8DDA71}" name="BU_Subcon_PR" displayName="BU_Subcon_PR" ref="A1:AK27" totalsRowShown="0" headerRowDxfId="172" headerRowBorderDxfId="171" tableBorderDxfId="170" totalsRowBorderDxfId="169">
  <autoFilter ref="A1:AK27" xr:uid="{14D70ED7-2598-4D1F-A8CC-6E56D245857F}"/>
  <sortState xmlns:xlrd2="http://schemas.microsoft.com/office/spreadsheetml/2017/richdata2" ref="A2:AH6">
    <sortCondition ref="B2:B6"/>
    <sortCondition ref="J2:J6"/>
  </sortState>
  <tableColumns count="37">
    <tableColumn id="2" xr3:uid="{49C2E8AD-4766-4AB9-9921-A9EB205F3F20}" name=" NO. OF PROJECTS" dataDxfId="168"/>
    <tableColumn id="3" xr3:uid="{D7B87C4D-B472-4F10-A85E-FB910F121803}" name="BOM Received date" dataDxfId="167"/>
    <tableColumn id="4" xr3:uid="{A4EAB98C-1FC4-4575-9F53-030BA25A976E}" name="TASK" dataDxfId="166"/>
    <tableColumn id="5" xr3:uid="{1548BC85-62E7-4AC1-A0E4-063B5FC2C011}" name="PROJECT#" dataDxfId="165"/>
    <tableColumn id="6" xr3:uid="{EF6A17D8-9755-4CC2-BAE8-5AEC65B1CDDB}" name="PROJECT _x000a_DESCRIPTION" dataDxfId="164"/>
    <tableColumn id="7" xr3:uid="{ACE4A78E-C217-4E7D-87D9-F097B17F0C90}" name="WO#" dataDxfId="163"/>
    <tableColumn id="8" xr3:uid="{BF664866-E682-45C0-B406-292BA00E37EC}" name="CATALOG" dataDxfId="162"/>
    <tableColumn id="9" xr3:uid="{9E7BA1CA-2EF4-4403-82EE-B8E10BFA8C00}" name="Item #" dataDxfId="161"/>
    <tableColumn id="10" xr3:uid="{909FCB13-7F54-4E21-ADCF-533D45FFF525}" name="PR #" dataDxfId="160"/>
    <tableColumn id="11" xr3:uid="{DB2EFCF3-0148-4535-8F90-753799545595}" name="PR REQUESTED DATE" dataDxfId="159"/>
    <tableColumn id="12" xr3:uid="{05AF3934-0BC5-4594-A9CE-5B9E06AF7306}" name="PR APPROVED DATE" dataDxfId="158"/>
    <tableColumn id="38" xr3:uid="{55C8FCCD-73F0-4BA2-9183-8BDD4940A6E3}" name="PR Cur. Status" dataDxfId="157"/>
    <tableColumn id="14" xr3:uid="{BF163D09-8EE1-46D6-AE10-35A6127C30A4}" name="PR Line #" dataDxfId="156"/>
    <tableColumn id="15" xr3:uid="{9C12CD55-2EB8-421B-8B38-179777D6D903}" name="Unit of Issue " dataDxfId="155"/>
    <tableColumn id="16" xr3:uid="{E825CAAD-C20D-4403-9486-E3ECDE354705}" name="Order Qty." dataDxfId="154"/>
    <tableColumn id="33" xr3:uid="{BBCAAFB9-2BC4-4F99-8513-9A6EC62FFAEF}" name="Unit Cost" dataDxfId="153" dataCellStyle="Currency"/>
    <tableColumn id="27" xr3:uid="{7665D5B8-9909-4697-A2D9-AE5A089F7E84}" name="Ext. Cost (Line Cost)" dataDxfId="152" dataCellStyle="Currency"/>
    <tableColumn id="26" xr3:uid="{1D578FA5-E755-4541-97EB-3B3DB7557CF3}" name="RFQ #" dataDxfId="151"/>
    <tableColumn id="25" xr3:uid="{EA808DD8-DAF8-418E-BBEB-4245E5B655E9}" name="RFQ Status " dataDxfId="150"/>
    <tableColumn id="13" xr3:uid="{B7538D02-E27B-47C7-9B7D-B1782AD3E58C}" name="RFQ Status Date" dataDxfId="149"/>
    <tableColumn id="1" xr3:uid="{09C9C291-3C83-4B50-AFD9-55D0B163AB00}" name="RFQ Due Date" dataDxfId="148"/>
    <tableColumn id="17" xr3:uid="{D4D203D8-27A1-4421-90FA-635C5B73A94D}" name="PO #" dataDxfId="147"/>
    <tableColumn id="18" xr3:uid="{6E57280F-304D-4066-A52E-9D9DE049632C}" name="PO Line #" dataDxfId="146"/>
    <tableColumn id="32" xr3:uid="{437511FC-6570-4ED3-B233-D68495151B60}" name="PO Award Date" dataDxfId="145"/>
    <tableColumn id="31" xr3:uid="{FA8EC6FF-D2FE-4F81-A2AE-732F06A3B9DF}" name="PO Status" dataDxfId="144"/>
    <tableColumn id="30" xr3:uid="{D9CFD2A0-4D25-4ADA-B4B8-C0ECC0BD8FCD}" name="PO Status Date" dataDxfId="143"/>
    <tableColumn id="29" xr3:uid="{83F1BFA2-A77E-4DB3-8398-9F0646BF1298}" name="Buyer" dataDxfId="142"/>
    <tableColumn id="28" xr3:uid="{0DEF7847-E6B8-4B8D-A26F-77E6E25103C2}" name="Vendor" dataDxfId="141"/>
    <tableColumn id="19" xr3:uid="{D361CFCD-DCDF-4AC6-A620-A71874007FD0}" name="Vendor Date (EDD)" dataDxfId="140"/>
    <tableColumn id="20" xr3:uid="{5986DBDE-5BD8-435C-9AD9-3569F4FF2349}" name="Delivery Status" dataDxfId="139"/>
    <tableColumn id="21" xr3:uid="{0D0E3FD3-0797-4C79-898E-424A8DFEB868}" name="Delivery Date" dataDxfId="138"/>
    <tableColumn id="22" xr3:uid="{D3E223F3-0EF8-4122-87B6-B43C29423099}" name="Recv. Qty " dataDxfId="137"/>
    <tableColumn id="23" xr3:uid="{CF7F5064-DA94-44A7-87BC-AF2DBF5D2F8A}" name="Remarks " dataDxfId="136"/>
    <tableColumn id="24" xr3:uid="{496FC1A0-CED3-47EA-8C3C-83736A63A433}" name="Color Code list" dataDxfId="135">
      <calculatedColumnFormula array="1">LEFT(BU_Subcon_PR[[#This Row],[PROJECT'#]],MIN(IFERROR(FIND({0,1,2,3,4,5,6,7,8,9,"-"},BU_Subcon_PR[[#This Row],[PROJECT'#]]),""))-1)</calculatedColumnFormula>
    </tableColumn>
    <tableColumn id="34" xr3:uid="{D32453F4-994F-43E9-BAD8-F624F45AD71F}" name="table">
      <calculatedColumnFormula>IF(BU_Subcon_PR[[#This Row],[BOM Received date]]&lt;&gt;"","Sub table")</calculatedColumnFormula>
    </tableColumn>
    <tableColumn id="35" xr3:uid="{865B4D78-1415-4C0F-A4F4-B2FE04096579}" name="month">
      <calculatedColumnFormula>TEXT(BU_Subcon_PR[[#This Row],[BOM Received date]],"mmmm")</calculatedColumnFormula>
    </tableColumn>
    <tableColumn id="36" xr3:uid="{FBE37D1E-0DEA-4A5C-81E7-27C8777EE7F2}" name="year">
      <calculatedColumnFormula>TEXT(BU_Subcon_PR[[#This Row],[BOM Received date]],"yyyy")</calculatedColumnFormula>
    </tableColumn>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8110E52-400A-491D-9873-CFE6C3456675}" name="Query1" displayName="Query1" ref="A1:M335" tableType="queryTable" totalsRowShown="0" headerRowDxfId="134">
  <autoFilter ref="A1:M335" xr:uid="{48110E52-400A-491D-9873-CFE6C3456675}"/>
  <sortState xmlns:xlrd2="http://schemas.microsoft.com/office/spreadsheetml/2017/richdata2" ref="A2:M335">
    <sortCondition ref="C2:C335"/>
    <sortCondition ref="H2:H335"/>
  </sortState>
  <tableColumns count="13">
    <tableColumn id="2" xr3:uid="{29638F20-AB65-454D-8A44-6FD52EF2062C}" uniqueName="2" name=" NO. OF PROJECTS" queryTableFieldId="2" dataDxfId="133"/>
    <tableColumn id="1" xr3:uid="{7E41DB2F-791A-41FE-9E66-475994DB6FA2}" uniqueName="1" name=" NO_OF_PROJECTS" queryTableFieldId="17" dataDxfId="132">
      <calculatedColumnFormula>IF(D2="","",SUBTOTAL(3,$D$2:D2))</calculatedColumnFormula>
    </tableColumn>
    <tableColumn id="13" xr3:uid="{F0BDC6F6-E84A-4EFE-A5E1-71D81FBA6B95}" uniqueName="13" name="BOM Received date" queryTableFieldId="15" dataDxfId="131"/>
    <tableColumn id="3" xr3:uid="{D3BA5FD9-10AD-4AC6-8627-60BAE31AC183}" uniqueName="3" name="PROJECT#" queryTableFieldId="3" dataDxfId="130"/>
    <tableColumn id="4" xr3:uid="{632D2FFC-227A-46EF-AD8B-9DFAC4349ACD}" uniqueName="4" name="PROJECT _x000a_DESCRIPTION" queryTableFieldId="4" dataDxfId="129"/>
    <tableColumn id="5" xr3:uid="{FB20BDF8-2DB6-4358-95DC-2B9FDE18077E}" uniqueName="5" name="WO#" queryTableFieldId="5" dataDxfId="128"/>
    <tableColumn id="6" xr3:uid="{9ECB0254-809F-4692-BE24-31F4919A101B}" uniqueName="6" name="PR #" queryTableFieldId="6" dataDxfId="127"/>
    <tableColumn id="7" xr3:uid="{53258A8B-8A66-45E5-8C65-ED851F0989E3}" uniqueName="7" name="PR REQUESTED DATE" queryTableFieldId="7" dataDxfId="126"/>
    <tableColumn id="8" xr3:uid="{69D95A76-C3E6-41EA-A950-78E5C7E2E597}" uniqueName="8" name="PR APPROVED DATE" queryTableFieldId="8" dataDxfId="125"/>
    <tableColumn id="9" xr3:uid="{820A0434-B385-4985-BAF6-96B453360876}" uniqueName="9" name="PO #" queryTableFieldId="9" dataDxfId="124"/>
    <tableColumn id="10" xr3:uid="{8A51EFFA-8C4B-4883-8D6B-AD973948343B}" uniqueName="10" name="Vendor Date (EDD)" queryTableFieldId="10" dataDxfId="123"/>
    <tableColumn id="11" xr3:uid="{6A1D0601-E47E-4582-93DA-02FC9E53A092}" uniqueName="11" name="Delivery Status" queryTableFieldId="11" dataDxfId="122"/>
    <tableColumn id="12" xr3:uid="{44B2F9B1-79AD-4E06-B584-CCDA4339F12E}" uniqueName="12" name="Name" queryTableFieldId="12" dataDxfId="121"/>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1461E8-FF66-431D-AC13-07C74B3B25B7}" name="deshb2" displayName="deshb2" ref="A1:AL1907" tableType="queryTable" totalsRowShown="0" headerRowDxfId="104">
  <autoFilter ref="A1:AL1907" xr:uid="{E71461E8-FF66-431D-AC13-07C74B3B25B7}"/>
  <tableColumns count="38">
    <tableColumn id="1" xr3:uid="{F295F5F5-98C9-4DA3-AF7D-E6AC211AFA19}" uniqueName="1" name=" NO. OF PROJECTS" queryTableFieldId="1" dataDxfId="103"/>
    <tableColumn id="2" xr3:uid="{6EF4A1C8-B43D-4221-8547-B0C9CB8BD6F2}" uniqueName="2" name="BOM Received date" queryTableFieldId="2" dataDxfId="102"/>
    <tableColumn id="3" xr3:uid="{F65D1EA4-015A-4581-8225-DC68077D92C9}" uniqueName="3" name="TASK" queryTableFieldId="3" dataDxfId="101"/>
    <tableColumn id="4" xr3:uid="{416F8D4F-9825-4295-AB6D-CF54B2813FAD}" uniqueName="4" name="PROJECT#" queryTableFieldId="4" dataDxfId="100"/>
    <tableColumn id="5" xr3:uid="{FF81AD4D-2E3C-49FA-80C4-FCF9F7A5B965}" uniqueName="5" name="PROJECT _x000a_DESCRIPTION" queryTableFieldId="5" dataDxfId="99"/>
    <tableColumn id="6" xr3:uid="{E04D773B-EAB2-451D-9F87-6D62DC6F930E}" uniqueName="6" name="WO#" queryTableFieldId="6" dataDxfId="98"/>
    <tableColumn id="7" xr3:uid="{35AE5D92-6E28-4134-A01D-7FB222EEB38C}" uniqueName="7" name="CATALOG" queryTableFieldId="7" dataDxfId="97"/>
    <tableColumn id="8" xr3:uid="{5145A222-24CB-40D9-BC0E-4111D86AA9C5}" uniqueName="8" name="Item #" queryTableFieldId="8" dataDxfId="96"/>
    <tableColumn id="9" xr3:uid="{7F2087A8-9773-44B0-BF9F-A77714C8074C}" uniqueName="9" name="PR #" queryTableFieldId="9" dataDxfId="95"/>
    <tableColumn id="10" xr3:uid="{493B7CA5-C79D-4233-A7B0-05C3D203668E}" uniqueName="10" name="PR REQUESTED DATE" queryTableFieldId="10" dataDxfId="94"/>
    <tableColumn id="11" xr3:uid="{52951CE1-1FA9-407A-BA6A-44F950ADC666}" uniqueName="11" name="PR APPROVED DATE" queryTableFieldId="11" dataDxfId="93"/>
    <tableColumn id="38" xr3:uid="{7850D269-FDF6-470B-8905-343488D5E505}" uniqueName="38" name="PR Cur. Status" queryTableFieldId="52"/>
    <tableColumn id="12" xr3:uid="{3A709B3F-645C-40DA-8D7D-19E3CC11760D}" uniqueName="12" name="PR Line #" queryTableFieldId="12" dataDxfId="92"/>
    <tableColumn id="13" xr3:uid="{14948120-0B6B-498D-B508-04B1FAAE81E3}" uniqueName="13" name="Unit of Issue " queryTableFieldId="13" dataDxfId="91"/>
    <tableColumn id="14" xr3:uid="{FD4AA91A-BE54-430C-958A-90E05C3B37D5}" uniqueName="14" name="Order Qty." queryTableFieldId="14" dataDxfId="90"/>
    <tableColumn id="24" xr3:uid="{08555A01-20D1-480D-A162-CD124BF08E9F}" uniqueName="24" name="Unit Cost" queryTableFieldId="24" dataDxfId="89"/>
    <tableColumn id="25" xr3:uid="{BAD97161-5E3E-4CA2-B0EC-36F7D089D9E5}" uniqueName="25" name="Ext. Cost (Line Cost)" queryTableFieldId="25" dataDxfId="88"/>
    <tableColumn id="26" xr3:uid="{7BDD02D1-D0A2-4EE2-BBDD-B54DE1CBDC70}" uniqueName="26" name="RFQ #" queryTableFieldId="26" dataDxfId="87"/>
    <tableColumn id="27" xr3:uid="{84D9BD58-D28E-4E6B-B144-2B169ACD3824}" uniqueName="27" name="RFQ Status " queryTableFieldId="27" dataDxfId="86"/>
    <tableColumn id="28" xr3:uid="{FD8FDD18-657F-4843-8683-D9FD77F58B88}" uniqueName="28" name="RFQ Status Date" queryTableFieldId="28" dataDxfId="85"/>
    <tableColumn id="29" xr3:uid="{AB5F8259-3274-4386-872E-596D1C6F7052}" uniqueName="29" name="RFQ Due Date" queryTableFieldId="29" dataDxfId="84"/>
    <tableColumn id="15" xr3:uid="{0673A68C-413C-4DD5-B1FA-E6DBF32700D5}" uniqueName="15" name="PO #" queryTableFieldId="15" dataDxfId="83"/>
    <tableColumn id="16" xr3:uid="{B0C6A546-4508-4D74-9ED4-713CD6E24ED3}" uniqueName="16" name="PO Line #" queryTableFieldId="16" dataDxfId="82"/>
    <tableColumn id="30" xr3:uid="{99BB34A4-44A8-4B06-81A9-064F32FFE981}" uniqueName="30" name="PO Award Date" queryTableFieldId="30" dataDxfId="81"/>
    <tableColumn id="31" xr3:uid="{C94BA909-AD8B-4300-AC39-2FDF41285BD8}" uniqueName="31" name="PO Status" queryTableFieldId="31" dataDxfId="80"/>
    <tableColumn id="32" xr3:uid="{5EE5D68A-8457-4258-B30B-037141227951}" uniqueName="32" name="PO Status Date" queryTableFieldId="32" dataDxfId="79"/>
    <tableColumn id="33" xr3:uid="{FB49E07D-06E2-4679-AA3A-7CF8ECEA0646}" uniqueName="33" name="Buyer" queryTableFieldId="33" dataDxfId="78"/>
    <tableColumn id="34" xr3:uid="{53517971-ED5A-4698-983D-0B98CEC0B0DC}" uniqueName="34" name="Vendor" queryTableFieldId="34" dataDxfId="77"/>
    <tableColumn id="17" xr3:uid="{54D6F25E-7752-4BA6-A867-035C2D5EBE5C}" uniqueName="17" name="Vendor Date (EDD)" queryTableFieldId="17" dataDxfId="76"/>
    <tableColumn id="18" xr3:uid="{BEBB69A1-7AA0-4EFC-886E-20227957BF7B}" uniqueName="18" name="Delivery Status" queryTableFieldId="18" dataDxfId="75"/>
    <tableColumn id="19" xr3:uid="{26DC3746-7185-4D54-9929-08BD548F7D85}" uniqueName="19" name="Delivery Date" queryTableFieldId="19" dataDxfId="74"/>
    <tableColumn id="20" xr3:uid="{39FCAC53-D85D-4BEB-94AB-3F774811BEAF}" uniqueName="20" name="Recv. Qty " queryTableFieldId="20" dataDxfId="73"/>
    <tableColumn id="21" xr3:uid="{61878BFF-D031-45F6-9ED0-6F44FDBD3E7F}" uniqueName="21" name="Remarks " queryTableFieldId="21" dataDxfId="72"/>
    <tableColumn id="22" xr3:uid="{A5C292A7-D0C6-42BC-8289-031F2D4A6C53}" uniqueName="22" name="Color Code list" queryTableFieldId="22" dataDxfId="71"/>
    <tableColumn id="35" xr3:uid="{97556339-0A00-48A5-BB06-E0FD6C8E6A69}" uniqueName="35" name="table" queryTableFieldId="46"/>
    <tableColumn id="36" xr3:uid="{9EB0C0FA-5CB9-4EF3-9A0B-4BD4D299F068}" uniqueName="36" name="month" queryTableFieldId="48"/>
    <tableColumn id="37" xr3:uid="{519B3A23-8B29-4DFE-B55C-82633D0CA15D}" uniqueName="37" name="year" queryTableFieldId="49"/>
    <tableColumn id="23" xr3:uid="{5BA8D2C2-AB03-48CB-8A21-001036145306}" uniqueName="23" name="Name" queryTableFieldId="23" dataDxfId="7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1" dT="2024-03-11T09:48:38.27" personId="{4A2DCCF3-53D1-489E-B21B-21F6AC4F121A}" id="{9005C4CC-8F46-4BD7-B6BD-D6D6A8C653AD}">
    <text>Tracker updated 11 Mar 24</text>
  </threadedComment>
  <threadedComment ref="E11" dT="2024-03-11T09:49:14.28" personId="{4A2DCCF3-53D1-489E-B21B-21F6AC4F121A}" id="{A6A23BA8-2C91-4D73-A424-B1A7D95D69F5}" parentId="{9005C4CC-8F46-4BD7-B6BD-D6D6A8C653AD}">
    <text>Hiyasmin</text>
  </threadedComment>
</ThreadedComments>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BOM_Received_date" xr10:uid="{718C5981-DE6C-40C6-B938-70279DB8CFE6}" sourceName="BOM Receiv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1899-12-31T00:00:00" endDate="202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PR_REQUESTED_DATE" xr10:uid="{02E289DC-62F6-44DA-8696-F39FC9B13E30}" sourceName="PR REQUESTED DATE">
  <pivotTables>
    <pivotTable tabId="58" name="PivotTable4"/>
    <pivotTable tabId="56" name="PivotTable2"/>
    <pivotTable tabId="69" name="PivotTable7"/>
    <pivotTable tabId="70" name="PivotTable8"/>
    <pivotTable tabId="59" name="PivotTable6"/>
    <pivotTable tabId="53" name="PivotTable3"/>
    <pivotTable tabId="55" name="PivotTable5"/>
    <pivotTable tabId="60" name="PivotTable7"/>
    <pivotTable tabId="65" name="PivotTable3"/>
    <pivotTable tabId="66" name="PivotTable4"/>
    <pivotTable tabId="62" name="PivotTable9"/>
    <pivotTable tabId="63" name="PivotTable1"/>
    <pivotTable tabId="64" name="PivotTable2"/>
    <pivotTable tabId="83" name="PivotTable1"/>
    <pivotTable tabId="83" name="PivotTable2"/>
    <pivotTable tabId="57" name="PivotTable3"/>
    <pivotTable tabId="61" name="PivotTable8"/>
    <pivotTable tabId="67" name="PivotTable5"/>
    <pivotTable tabId="68" name="PivotTable6"/>
    <pivotTable tabId="51" name="PivotTable1"/>
    <pivotTable tabId="52" name="PivotTable2"/>
  </pivotTables>
  <state minimalRefreshVersion="6" lastRefreshVersion="6" pivotCacheId="1132547917"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BOM Received date" xr10:uid="{BFAAE152-C1A4-4184-B700-E4ACB3D4F73F}" cache="NativeTimeline_BOM_Received_date" caption="BOM Received date" level="2" selectionLevel="2" scrollPosition="2023-08-01T00:00:00" style="TimeSlicerStyleLight4"/>
  <timeline name="PR REQUESTED DATE" xr10:uid="{D1583816-4BC5-4D31-BC7F-4B3605A1BA8A}" cache="NativeTimeline_PR_REQUESTED_DATE" caption="PR REQUESTED DATE" level="2" selectionLevel="2" scrollPosition="2023-11-01T00:00:00" style="TimeSlicerStyleLight4"/>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18.xml"/></Relationships>
</file>

<file path=xl/worksheets/_rels/sheet27.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ivotTable" Target="../pivotTables/pivotTable19.xml"/></Relationships>
</file>

<file path=xl/worksheets/_rels/sheet28.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29.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_rels/sheet30.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2" Type="http://schemas.openxmlformats.org/officeDocument/2006/relationships/pivotTable" Target="../pivotTables/pivotTable30.xml"/><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2" Type="http://schemas.openxmlformats.org/officeDocument/2006/relationships/pivotTable" Target="../pivotTables/pivotTable32.xml"/><Relationship Id="rId1" Type="http://schemas.openxmlformats.org/officeDocument/2006/relationships/pivotTable" Target="../pivotTables/pivotTable31.xml"/></Relationships>
</file>

<file path=xl/worksheets/_rels/sheet33.xml.rels><?xml version="1.0" encoding="UTF-8" standalone="yes"?>
<Relationships xmlns="http://schemas.openxmlformats.org/package/2006/relationships"><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34.xml.rels><?xml version="1.0" encoding="UTF-8" standalone="yes"?>
<Relationships xmlns="http://schemas.openxmlformats.org/package/2006/relationships"><Relationship Id="rId2" Type="http://schemas.openxmlformats.org/officeDocument/2006/relationships/pivotTable" Target="../pivotTables/pivotTable36.xml"/><Relationship Id="rId1" Type="http://schemas.openxmlformats.org/officeDocument/2006/relationships/pivotTable" Target="../pivotTables/pivotTable35.xml"/></Relationships>
</file>

<file path=xl/worksheets/_rels/sheet35.xml.rels><?xml version="1.0" encoding="UTF-8" standalone="yes"?>
<Relationships xmlns="http://schemas.openxmlformats.org/package/2006/relationships"><Relationship Id="rId2" Type="http://schemas.openxmlformats.org/officeDocument/2006/relationships/pivotTable" Target="../pivotTables/pivotTable38.xml"/><Relationship Id="rId1" Type="http://schemas.openxmlformats.org/officeDocument/2006/relationships/pivotTable" Target="../pivotTables/pivotTable37.xml"/></Relationships>
</file>

<file path=xl/worksheets/_rels/sheet36.xml.rels><?xml version="1.0" encoding="UTF-8" standalone="yes"?>
<Relationships xmlns="http://schemas.openxmlformats.org/package/2006/relationships"><Relationship Id="rId2" Type="http://schemas.openxmlformats.org/officeDocument/2006/relationships/pivotTable" Target="../pivotTables/pivotTable40.xml"/><Relationship Id="rId1" Type="http://schemas.openxmlformats.org/officeDocument/2006/relationships/pivotTable" Target="../pivotTables/pivotTable39.xml"/></Relationships>
</file>

<file path=xl/worksheets/_rels/sheet37.xml.rels><?xml version="1.0" encoding="UTF-8" standalone="yes"?>
<Relationships xmlns="http://schemas.openxmlformats.org/package/2006/relationships"><Relationship Id="rId2" Type="http://schemas.openxmlformats.org/officeDocument/2006/relationships/pivotTable" Target="../pivotTables/pivotTable42.xml"/><Relationship Id="rId1" Type="http://schemas.openxmlformats.org/officeDocument/2006/relationships/pivotTable" Target="../pivotTables/pivotTable41.xml"/></Relationships>
</file>

<file path=xl/worksheets/_rels/sheet38.xml.rels><?xml version="1.0" encoding="UTF-8" standalone="yes"?>
<Relationships xmlns="http://schemas.openxmlformats.org/package/2006/relationships"><Relationship Id="rId8" Type="http://schemas.openxmlformats.org/officeDocument/2006/relationships/pivotTable" Target="../pivotTables/pivotTable50.xml"/><Relationship Id="rId13" Type="http://schemas.openxmlformats.org/officeDocument/2006/relationships/pivotTable" Target="../pivotTables/pivotTable55.xml"/><Relationship Id="rId18" Type="http://schemas.openxmlformats.org/officeDocument/2006/relationships/pivotTable" Target="../pivotTables/pivotTable60.xml"/><Relationship Id="rId3" Type="http://schemas.openxmlformats.org/officeDocument/2006/relationships/pivotTable" Target="../pivotTables/pivotTable45.xml"/><Relationship Id="rId21" Type="http://schemas.openxmlformats.org/officeDocument/2006/relationships/pivotTable" Target="../pivotTables/pivotTable63.xml"/><Relationship Id="rId7" Type="http://schemas.openxmlformats.org/officeDocument/2006/relationships/pivotTable" Target="../pivotTables/pivotTable49.xml"/><Relationship Id="rId12" Type="http://schemas.openxmlformats.org/officeDocument/2006/relationships/pivotTable" Target="../pivotTables/pivotTable54.xml"/><Relationship Id="rId17" Type="http://schemas.openxmlformats.org/officeDocument/2006/relationships/pivotTable" Target="../pivotTables/pivotTable59.xml"/><Relationship Id="rId2" Type="http://schemas.openxmlformats.org/officeDocument/2006/relationships/pivotTable" Target="../pivotTables/pivotTable44.xml"/><Relationship Id="rId16" Type="http://schemas.openxmlformats.org/officeDocument/2006/relationships/pivotTable" Target="../pivotTables/pivotTable58.xml"/><Relationship Id="rId20" Type="http://schemas.openxmlformats.org/officeDocument/2006/relationships/pivotTable" Target="../pivotTables/pivotTable62.xml"/><Relationship Id="rId1" Type="http://schemas.openxmlformats.org/officeDocument/2006/relationships/pivotTable" Target="../pivotTables/pivotTable43.xml"/><Relationship Id="rId6" Type="http://schemas.openxmlformats.org/officeDocument/2006/relationships/pivotTable" Target="../pivotTables/pivotTable48.xml"/><Relationship Id="rId11" Type="http://schemas.openxmlformats.org/officeDocument/2006/relationships/pivotTable" Target="../pivotTables/pivotTable53.xml"/><Relationship Id="rId5" Type="http://schemas.openxmlformats.org/officeDocument/2006/relationships/pivotTable" Target="../pivotTables/pivotTable47.xml"/><Relationship Id="rId15" Type="http://schemas.openxmlformats.org/officeDocument/2006/relationships/pivotTable" Target="../pivotTables/pivotTable57.xml"/><Relationship Id="rId23" Type="http://schemas.openxmlformats.org/officeDocument/2006/relationships/pivotTable" Target="../pivotTables/pivotTable65.xml"/><Relationship Id="rId10" Type="http://schemas.openxmlformats.org/officeDocument/2006/relationships/pivotTable" Target="../pivotTables/pivotTable52.xml"/><Relationship Id="rId19" Type="http://schemas.openxmlformats.org/officeDocument/2006/relationships/pivotTable" Target="../pivotTables/pivotTable61.xml"/><Relationship Id="rId4" Type="http://schemas.openxmlformats.org/officeDocument/2006/relationships/pivotTable" Target="../pivotTables/pivotTable46.xml"/><Relationship Id="rId9" Type="http://schemas.openxmlformats.org/officeDocument/2006/relationships/pivotTable" Target="../pivotTables/pivotTable51.xml"/><Relationship Id="rId14" Type="http://schemas.openxmlformats.org/officeDocument/2006/relationships/pivotTable" Target="../pivotTables/pivotTable56.xml"/><Relationship Id="rId22" Type="http://schemas.openxmlformats.org/officeDocument/2006/relationships/pivotTable" Target="../pivotTables/pivotTable64.xml"/></Relationships>
</file>

<file path=xl/worksheets/_rels/sheet39.xml.rels><?xml version="1.0" encoding="UTF-8" standalone="yes"?>
<Relationships xmlns="http://schemas.openxmlformats.org/package/2006/relationships"><Relationship Id="rId8" Type="http://schemas.openxmlformats.org/officeDocument/2006/relationships/pivotTable" Target="../pivotTables/pivotTable73.xml"/><Relationship Id="rId13" Type="http://schemas.openxmlformats.org/officeDocument/2006/relationships/pivotTable" Target="../pivotTables/pivotTable78.xml"/><Relationship Id="rId18" Type="http://schemas.openxmlformats.org/officeDocument/2006/relationships/pivotTable" Target="../pivotTables/pivotTable83.xml"/><Relationship Id="rId3" Type="http://schemas.openxmlformats.org/officeDocument/2006/relationships/pivotTable" Target="../pivotTables/pivotTable68.xml"/><Relationship Id="rId21" Type="http://schemas.openxmlformats.org/officeDocument/2006/relationships/pivotTable" Target="../pivotTables/pivotTable86.xml"/><Relationship Id="rId7" Type="http://schemas.openxmlformats.org/officeDocument/2006/relationships/pivotTable" Target="../pivotTables/pivotTable72.xml"/><Relationship Id="rId12" Type="http://schemas.openxmlformats.org/officeDocument/2006/relationships/pivotTable" Target="../pivotTables/pivotTable77.xml"/><Relationship Id="rId17" Type="http://schemas.openxmlformats.org/officeDocument/2006/relationships/pivotTable" Target="../pivotTables/pivotTable82.xml"/><Relationship Id="rId2" Type="http://schemas.openxmlformats.org/officeDocument/2006/relationships/pivotTable" Target="../pivotTables/pivotTable67.xml"/><Relationship Id="rId16" Type="http://schemas.openxmlformats.org/officeDocument/2006/relationships/pivotTable" Target="../pivotTables/pivotTable81.xml"/><Relationship Id="rId20" Type="http://schemas.openxmlformats.org/officeDocument/2006/relationships/pivotTable" Target="../pivotTables/pivotTable85.xml"/><Relationship Id="rId1" Type="http://schemas.openxmlformats.org/officeDocument/2006/relationships/pivotTable" Target="../pivotTables/pivotTable66.xml"/><Relationship Id="rId6" Type="http://schemas.openxmlformats.org/officeDocument/2006/relationships/pivotTable" Target="../pivotTables/pivotTable71.xml"/><Relationship Id="rId11" Type="http://schemas.openxmlformats.org/officeDocument/2006/relationships/pivotTable" Target="../pivotTables/pivotTable76.xml"/><Relationship Id="rId5" Type="http://schemas.openxmlformats.org/officeDocument/2006/relationships/pivotTable" Target="../pivotTables/pivotTable70.xml"/><Relationship Id="rId15" Type="http://schemas.openxmlformats.org/officeDocument/2006/relationships/pivotTable" Target="../pivotTables/pivotTable80.xml"/><Relationship Id="rId10" Type="http://schemas.openxmlformats.org/officeDocument/2006/relationships/pivotTable" Target="../pivotTables/pivotTable75.xml"/><Relationship Id="rId19" Type="http://schemas.openxmlformats.org/officeDocument/2006/relationships/pivotTable" Target="../pivotTables/pivotTable84.xml"/><Relationship Id="rId4" Type="http://schemas.openxmlformats.org/officeDocument/2006/relationships/pivotTable" Target="../pivotTables/pivotTable69.xml"/><Relationship Id="rId9" Type="http://schemas.openxmlformats.org/officeDocument/2006/relationships/pivotTable" Target="../pivotTables/pivotTable74.xml"/><Relationship Id="rId14" Type="http://schemas.openxmlformats.org/officeDocument/2006/relationships/pivotTable" Target="../pivotTables/pivotTable79.xml"/><Relationship Id="rId22" Type="http://schemas.openxmlformats.org/officeDocument/2006/relationships/pivotTable" Target="../pivotTables/pivotTable87.xml"/></Relationships>
</file>

<file path=xl/worksheets/_rels/sheet40.xml.rels><?xml version="1.0" encoding="UTF-8" standalone="yes"?>
<Relationships xmlns="http://schemas.openxmlformats.org/package/2006/relationships"><Relationship Id="rId3" Type="http://schemas.openxmlformats.org/officeDocument/2006/relationships/pivotTable" Target="../pivotTables/pivotTable90.xml"/><Relationship Id="rId2" Type="http://schemas.openxmlformats.org/officeDocument/2006/relationships/pivotTable" Target="../pivotTables/pivotTable89.xml"/><Relationship Id="rId1" Type="http://schemas.openxmlformats.org/officeDocument/2006/relationships/pivotTable" Target="../pivotTables/pivotTable88.xml"/><Relationship Id="rId6" Type="http://schemas.openxmlformats.org/officeDocument/2006/relationships/pivotTable" Target="../pivotTables/pivotTable93.xml"/><Relationship Id="rId5" Type="http://schemas.openxmlformats.org/officeDocument/2006/relationships/pivotTable" Target="../pivotTables/pivotTable92.xml"/><Relationship Id="rId4" Type="http://schemas.openxmlformats.org/officeDocument/2006/relationships/pivotTable" Target="../pivotTables/pivotTable91.xml"/></Relationships>
</file>

<file path=xl/worksheets/_rels/sheet41.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B770F-D709-4A42-B372-BFD4989A915B}">
  <sheetPr codeName="Sheet6">
    <tabColor theme="7" tint="0.39997558519241921"/>
  </sheetPr>
  <dimension ref="A1:AK52"/>
  <sheetViews>
    <sheetView zoomScale="71" zoomScaleNormal="71" workbookViewId="0">
      <pane ySplit="1" topLeftCell="A23" activePane="bottomLeft" state="frozen"/>
      <selection activeCell="G1" sqref="G1"/>
      <selection pane="bottomLeft" activeCell="H35" sqref="H35"/>
    </sheetView>
  </sheetViews>
  <sheetFormatPr defaultColWidth="9" defaultRowHeight="14.4"/>
  <cols>
    <col min="1" max="1" width="12.5546875" style="13" customWidth="1"/>
    <col min="2" max="2" width="13.109375" style="3" customWidth="1"/>
    <col min="3" max="3" width="10.33203125" style="3" customWidth="1"/>
    <col min="4" max="4" width="17" style="3" customWidth="1"/>
    <col min="5" max="5" width="28.5546875" style="3" customWidth="1"/>
    <col min="6" max="6" width="16.109375" style="3" customWidth="1"/>
    <col min="7" max="7" width="23.44140625" style="2" customWidth="1"/>
    <col min="8" max="8" width="53.5546875" style="645" customWidth="1"/>
    <col min="9" max="9" width="10.33203125" style="3" customWidth="1"/>
    <col min="10" max="10" width="16.33203125" style="3" customWidth="1"/>
    <col min="11" max="12" width="14.88671875" style="3" customWidth="1"/>
    <col min="13" max="13" width="9.5546875" style="3" customWidth="1"/>
    <col min="14" max="14" width="8.33203125" style="3" customWidth="1"/>
    <col min="15" max="15" width="7.6640625" style="1400" customWidth="1"/>
    <col min="16" max="16" width="13.33203125" style="90" customWidth="1"/>
    <col min="17" max="17" width="13.33203125" style="3" customWidth="1"/>
    <col min="18" max="19" width="10.33203125" style="3" customWidth="1"/>
    <col min="20" max="20" width="13.109375" style="94" customWidth="1"/>
    <col min="21" max="21" width="14.6640625" style="2" customWidth="1"/>
    <col min="22" max="22" width="14.6640625" style="3" customWidth="1"/>
    <col min="23" max="23" width="9.109375" style="94" customWidth="1"/>
    <col min="24" max="24" width="14.6640625" style="3" customWidth="1"/>
    <col min="25" max="25" width="8.33203125" style="3" customWidth="1"/>
    <col min="26" max="26" width="14.6640625" style="94" customWidth="1"/>
    <col min="27" max="27" width="14.33203125" style="3" customWidth="1"/>
    <col min="28" max="28" width="40.5546875" style="645" customWidth="1"/>
    <col min="29" max="29" width="13.5546875" style="3" customWidth="1"/>
    <col min="30" max="30" width="9.6640625" style="1" customWidth="1"/>
    <col min="31" max="31" width="13" style="1" customWidth="1"/>
    <col min="32" max="32" width="10.44140625" style="1" customWidth="1"/>
    <col min="33" max="33" width="11.33203125" style="1" customWidth="1"/>
    <col min="34" max="34" width="15.44140625" style="1" hidden="1" customWidth="1"/>
    <col min="35" max="37" width="9" style="1" hidden="1" customWidth="1"/>
  </cols>
  <sheetData>
    <row r="1" spans="1:37" ht="49.5" customHeight="1">
      <c r="A1" s="10" t="s">
        <v>6</v>
      </c>
      <c r="B1" s="11" t="s">
        <v>694</v>
      </c>
      <c r="C1" s="10" t="s">
        <v>7</v>
      </c>
      <c r="D1" s="34" t="s">
        <v>0</v>
      </c>
      <c r="E1" s="10" t="s">
        <v>8</v>
      </c>
      <c r="F1" s="10" t="s">
        <v>9</v>
      </c>
      <c r="G1" s="10" t="s">
        <v>10</v>
      </c>
      <c r="H1" s="12" t="s">
        <v>11</v>
      </c>
      <c r="I1" s="10" t="s">
        <v>12</v>
      </c>
      <c r="J1" s="11" t="s">
        <v>1</v>
      </c>
      <c r="K1" s="127" t="s">
        <v>2</v>
      </c>
      <c r="L1" s="127" t="s">
        <v>1486</v>
      </c>
      <c r="M1" s="10" t="s">
        <v>13</v>
      </c>
      <c r="N1" s="10" t="s">
        <v>337</v>
      </c>
      <c r="O1" s="10" t="s">
        <v>14</v>
      </c>
      <c r="P1" s="124" t="s">
        <v>1052</v>
      </c>
      <c r="Q1" s="124" t="s">
        <v>1053</v>
      </c>
      <c r="R1" s="125" t="s">
        <v>1054</v>
      </c>
      <c r="S1" s="125" t="s">
        <v>1055</v>
      </c>
      <c r="T1" s="126" t="s">
        <v>1056</v>
      </c>
      <c r="U1" s="126" t="s">
        <v>1057</v>
      </c>
      <c r="V1" s="125" t="s">
        <v>15</v>
      </c>
      <c r="W1" s="125" t="s">
        <v>16</v>
      </c>
      <c r="X1" s="126" t="s">
        <v>1063</v>
      </c>
      <c r="Y1" s="125" t="s">
        <v>1064</v>
      </c>
      <c r="Z1" s="126" t="s">
        <v>1065</v>
      </c>
      <c r="AA1" s="125" t="s">
        <v>1066</v>
      </c>
      <c r="AB1" s="125" t="s">
        <v>1067</v>
      </c>
      <c r="AC1" s="127" t="s">
        <v>4</v>
      </c>
      <c r="AD1" s="125" t="s">
        <v>3</v>
      </c>
      <c r="AE1" s="127" t="s">
        <v>5</v>
      </c>
      <c r="AF1" s="125" t="s">
        <v>17</v>
      </c>
      <c r="AG1" s="12" t="s">
        <v>135</v>
      </c>
      <c r="AH1" s="20" t="s">
        <v>696</v>
      </c>
      <c r="AI1" s="268" t="s">
        <v>1309</v>
      </c>
      <c r="AJ1" s="268" t="s">
        <v>1350</v>
      </c>
      <c r="AK1" s="268" t="s">
        <v>1351</v>
      </c>
    </row>
    <row r="2" spans="1:37" ht="31.95" customHeight="1">
      <c r="A2" s="390">
        <v>2</v>
      </c>
      <c r="B2" s="424">
        <v>45056</v>
      </c>
      <c r="C2" s="390">
        <v>40</v>
      </c>
      <c r="D2" s="390" t="s">
        <v>1187</v>
      </c>
      <c r="E2" s="390" t="s">
        <v>856</v>
      </c>
      <c r="F2" s="390">
        <v>5171089</v>
      </c>
      <c r="G2" s="390" t="s">
        <v>125</v>
      </c>
      <c r="H2" s="643" t="s">
        <v>122</v>
      </c>
      <c r="I2" s="433">
        <v>33483</v>
      </c>
      <c r="J2" s="424">
        <v>45056</v>
      </c>
      <c r="K2" s="424">
        <v>45074</v>
      </c>
      <c r="L2" s="424" t="s">
        <v>1058</v>
      </c>
      <c r="M2" s="390">
        <v>7</v>
      </c>
      <c r="N2" s="390" t="s">
        <v>118</v>
      </c>
      <c r="O2" s="390">
        <v>6</v>
      </c>
      <c r="P2" s="425">
        <v>65.599999999999994</v>
      </c>
      <c r="Q2" s="425">
        <v>393.6</v>
      </c>
      <c r="R2" s="390" t="s">
        <v>1560</v>
      </c>
      <c r="S2" s="390" t="s">
        <v>1058</v>
      </c>
      <c r="T2" s="426">
        <v>45076</v>
      </c>
      <c r="U2" s="426">
        <v>45076</v>
      </c>
      <c r="V2" s="390" t="s">
        <v>456</v>
      </c>
      <c r="W2" s="390" t="s">
        <v>1003</v>
      </c>
      <c r="X2" s="426">
        <v>45076</v>
      </c>
      <c r="Y2" s="390" t="s">
        <v>1058</v>
      </c>
      <c r="Z2" s="426">
        <v>45241</v>
      </c>
      <c r="AA2" s="390" t="s">
        <v>1075</v>
      </c>
      <c r="AB2" s="643" t="s">
        <v>1070</v>
      </c>
      <c r="AC2" s="424">
        <v>45087</v>
      </c>
      <c r="AD2" s="390" t="s">
        <v>22</v>
      </c>
      <c r="AE2" s="424">
        <v>45083</v>
      </c>
      <c r="AF2" s="390" t="s">
        <v>427</v>
      </c>
      <c r="AG2" s="389"/>
      <c r="AH2" s="7" t="str" cm="1">
        <f t="array" ref="AH2">LEFT(MM_AJ[[#This Row],[PROJECT'#]],MIN(IFERROR(FIND({0,1,2,3,4,5,6,7,8,9,"-"},MM_AJ[[#This Row],[PROJECT'#]]),""))-1)</f>
        <v>AJ</v>
      </c>
      <c r="AI2" s="1" t="str">
        <f>IF(MM_AJ[[#This Row],[BOM Received date]]&lt;&gt;"","AJ table")</f>
        <v>AJ table</v>
      </c>
      <c r="AJ2" s="1" t="str">
        <f>TEXT(MM_AJ[[#This Row],[BOM Received date]],"mmmm")</f>
        <v>May</v>
      </c>
      <c r="AK2" s="1" t="str">
        <f>TEXT(MM_AJ[[#This Row],[BOM Received date]],"yyyy")</f>
        <v>2023</v>
      </c>
    </row>
    <row r="3" spans="1:37" ht="26.1" customHeight="1">
      <c r="A3" s="5">
        <v>2</v>
      </c>
      <c r="B3" s="6">
        <v>45056</v>
      </c>
      <c r="C3" s="5">
        <v>40</v>
      </c>
      <c r="D3" s="5" t="s">
        <v>1187</v>
      </c>
      <c r="E3" s="5" t="s">
        <v>856</v>
      </c>
      <c r="F3" s="5">
        <v>5171089</v>
      </c>
      <c r="G3" s="5" t="s">
        <v>225</v>
      </c>
      <c r="H3" s="460" t="s">
        <v>226</v>
      </c>
      <c r="I3" s="4">
        <v>33483</v>
      </c>
      <c r="J3" s="6">
        <v>45056</v>
      </c>
      <c r="K3" s="6">
        <v>45074</v>
      </c>
      <c r="L3" s="6" t="s">
        <v>1058</v>
      </c>
      <c r="M3" s="5">
        <v>8</v>
      </c>
      <c r="N3" s="5" t="s">
        <v>118</v>
      </c>
      <c r="O3" s="5">
        <v>15</v>
      </c>
      <c r="P3" s="88">
        <v>59.44</v>
      </c>
      <c r="Q3" s="88">
        <v>891.6</v>
      </c>
      <c r="R3" s="5" t="s">
        <v>1560</v>
      </c>
      <c r="S3" s="5" t="s">
        <v>1058</v>
      </c>
      <c r="T3" s="9">
        <v>45076</v>
      </c>
      <c r="U3" s="9">
        <v>45076</v>
      </c>
      <c r="V3" s="5" t="s">
        <v>456</v>
      </c>
      <c r="W3" s="5" t="s">
        <v>1005</v>
      </c>
      <c r="X3" s="9">
        <v>45076</v>
      </c>
      <c r="Y3" s="5" t="s">
        <v>1058</v>
      </c>
      <c r="Z3" s="9">
        <v>45241</v>
      </c>
      <c r="AA3" s="5" t="s">
        <v>1075</v>
      </c>
      <c r="AB3" s="460" t="s">
        <v>1070</v>
      </c>
      <c r="AC3" s="6">
        <v>45087</v>
      </c>
      <c r="AD3" s="5" t="s">
        <v>22</v>
      </c>
      <c r="AE3" s="6">
        <v>45083</v>
      </c>
      <c r="AF3" s="5" t="s">
        <v>1021</v>
      </c>
      <c r="AG3" s="7"/>
      <c r="AH3" s="7" t="str" cm="1">
        <f t="array" ref="AH3">LEFT(MM_AJ[[#This Row],[PROJECT'#]],MIN(IFERROR(FIND({0,1,2,3,4,5,6,7,8,9,"-"},MM_AJ[[#This Row],[PROJECT'#]]),""))-1)</f>
        <v>AJ</v>
      </c>
      <c r="AI3" s="1" t="str">
        <f>IF(MM_AJ[[#This Row],[BOM Received date]]&lt;&gt;"","AJ table")</f>
        <v>AJ table</v>
      </c>
      <c r="AJ3" s="1" t="str">
        <f>TEXT(MM_AJ[[#This Row],[BOM Received date]],"mmmm")</f>
        <v>May</v>
      </c>
      <c r="AK3" s="1" t="str">
        <f>TEXT(MM_AJ[[#This Row],[BOM Received date]],"yyyy")</f>
        <v>2023</v>
      </c>
    </row>
    <row r="4" spans="1:37" ht="26.1" customHeight="1">
      <c r="A4" s="5">
        <v>2</v>
      </c>
      <c r="B4" s="6">
        <v>45056</v>
      </c>
      <c r="C4" s="5">
        <v>40</v>
      </c>
      <c r="D4" s="5" t="s">
        <v>1187</v>
      </c>
      <c r="E4" s="5" t="s">
        <v>856</v>
      </c>
      <c r="F4" s="5">
        <v>5171089</v>
      </c>
      <c r="G4" s="5" t="s">
        <v>227</v>
      </c>
      <c r="H4" s="460" t="s">
        <v>228</v>
      </c>
      <c r="I4" s="4">
        <v>33483</v>
      </c>
      <c r="J4" s="6">
        <v>45056</v>
      </c>
      <c r="K4" s="6">
        <v>45074</v>
      </c>
      <c r="L4" s="6" t="s">
        <v>1058</v>
      </c>
      <c r="M4" s="5">
        <v>9</v>
      </c>
      <c r="N4" s="5" t="s">
        <v>21</v>
      </c>
      <c r="O4" s="5">
        <v>15</v>
      </c>
      <c r="P4" s="88">
        <v>64.42</v>
      </c>
      <c r="Q4" s="88">
        <v>966.3</v>
      </c>
      <c r="R4" s="5" t="s">
        <v>1560</v>
      </c>
      <c r="S4" s="5" t="s">
        <v>1058</v>
      </c>
      <c r="T4" s="9">
        <v>45076</v>
      </c>
      <c r="U4" s="9">
        <v>45076</v>
      </c>
      <c r="V4" s="5" t="s">
        <v>456</v>
      </c>
      <c r="W4" s="5" t="s">
        <v>1006</v>
      </c>
      <c r="X4" s="9">
        <v>45076</v>
      </c>
      <c r="Y4" s="5" t="s">
        <v>1058</v>
      </c>
      <c r="Z4" s="9">
        <v>45241</v>
      </c>
      <c r="AA4" s="5" t="s">
        <v>1075</v>
      </c>
      <c r="AB4" s="460" t="s">
        <v>1070</v>
      </c>
      <c r="AC4" s="6">
        <v>45087</v>
      </c>
      <c r="AD4" s="5" t="s">
        <v>22</v>
      </c>
      <c r="AE4" s="6">
        <v>45083</v>
      </c>
      <c r="AF4" s="5" t="s">
        <v>1021</v>
      </c>
      <c r="AG4" s="7"/>
      <c r="AH4" s="7" t="str" cm="1">
        <f t="array" ref="AH4">LEFT(MM_AJ[[#This Row],[PROJECT'#]],MIN(IFERROR(FIND({0,1,2,3,4,5,6,7,8,9,"-"},MM_AJ[[#This Row],[PROJECT'#]]),""))-1)</f>
        <v>AJ</v>
      </c>
      <c r="AI4" s="1" t="str">
        <f>IF(MM_AJ[[#This Row],[BOM Received date]]&lt;&gt;"","AJ table")</f>
        <v>AJ table</v>
      </c>
      <c r="AJ4" s="1" t="str">
        <f>TEXT(MM_AJ[[#This Row],[BOM Received date]],"mmmm")</f>
        <v>May</v>
      </c>
      <c r="AK4" s="1" t="str">
        <f>TEXT(MM_AJ[[#This Row],[BOM Received date]],"yyyy")</f>
        <v>2023</v>
      </c>
    </row>
    <row r="5" spans="1:37" ht="26.1" customHeight="1">
      <c r="A5" s="5">
        <v>2</v>
      </c>
      <c r="B5" s="6">
        <v>45056</v>
      </c>
      <c r="C5" s="5">
        <v>40</v>
      </c>
      <c r="D5" s="5" t="s">
        <v>1187</v>
      </c>
      <c r="E5" s="5" t="s">
        <v>856</v>
      </c>
      <c r="F5" s="5">
        <v>5171089</v>
      </c>
      <c r="G5" s="5" t="s">
        <v>123</v>
      </c>
      <c r="H5" s="460" t="s">
        <v>120</v>
      </c>
      <c r="I5" s="4">
        <v>33483</v>
      </c>
      <c r="J5" s="6">
        <v>45056</v>
      </c>
      <c r="K5" s="6">
        <v>45074</v>
      </c>
      <c r="L5" s="6" t="s">
        <v>1058</v>
      </c>
      <c r="M5" s="5">
        <v>10</v>
      </c>
      <c r="N5" s="5" t="s">
        <v>21</v>
      </c>
      <c r="O5" s="5">
        <v>15</v>
      </c>
      <c r="P5" s="88">
        <v>65.599999999999994</v>
      </c>
      <c r="Q5" s="88">
        <v>984</v>
      </c>
      <c r="R5" s="5" t="s">
        <v>1560</v>
      </c>
      <c r="S5" s="5" t="s">
        <v>1058</v>
      </c>
      <c r="T5" s="9">
        <v>45076</v>
      </c>
      <c r="U5" s="9">
        <v>45076</v>
      </c>
      <c r="V5" s="5" t="s">
        <v>456</v>
      </c>
      <c r="W5" s="5" t="s">
        <v>1007</v>
      </c>
      <c r="X5" s="9">
        <v>45076</v>
      </c>
      <c r="Y5" s="5" t="s">
        <v>1058</v>
      </c>
      <c r="Z5" s="9">
        <v>45241</v>
      </c>
      <c r="AA5" s="5" t="s">
        <v>1075</v>
      </c>
      <c r="AB5" s="460" t="s">
        <v>1070</v>
      </c>
      <c r="AC5" s="6">
        <v>45087</v>
      </c>
      <c r="AD5" s="5" t="s">
        <v>22</v>
      </c>
      <c r="AE5" s="6">
        <v>45083</v>
      </c>
      <c r="AF5" s="5" t="s">
        <v>1021</v>
      </c>
      <c r="AG5" s="7"/>
      <c r="AH5" s="7" t="str" cm="1">
        <f t="array" ref="AH5">LEFT(MM_AJ[[#This Row],[PROJECT'#]],MIN(IFERROR(FIND({0,1,2,3,4,5,6,7,8,9,"-"},MM_AJ[[#This Row],[PROJECT'#]]),""))-1)</f>
        <v>AJ</v>
      </c>
      <c r="AI5" s="1" t="str">
        <f>IF(MM_AJ[[#This Row],[BOM Received date]]&lt;&gt;"","AJ table")</f>
        <v>AJ table</v>
      </c>
      <c r="AJ5" s="1" t="str">
        <f>TEXT(MM_AJ[[#This Row],[BOM Received date]],"mmmm")</f>
        <v>May</v>
      </c>
      <c r="AK5" s="1" t="str">
        <f>TEXT(MM_AJ[[#This Row],[BOM Received date]],"yyyy")</f>
        <v>2023</v>
      </c>
    </row>
    <row r="6" spans="1:37" ht="26.1" customHeight="1">
      <c r="A6" s="5">
        <v>2</v>
      </c>
      <c r="B6" s="6">
        <v>45056</v>
      </c>
      <c r="C6" s="5">
        <v>40</v>
      </c>
      <c r="D6" s="5" t="s">
        <v>1187</v>
      </c>
      <c r="E6" s="5" t="s">
        <v>856</v>
      </c>
      <c r="F6" s="5">
        <v>5171089</v>
      </c>
      <c r="G6" s="5" t="s">
        <v>124</v>
      </c>
      <c r="H6" s="460" t="s">
        <v>121</v>
      </c>
      <c r="I6" s="4">
        <v>33483</v>
      </c>
      <c r="J6" s="6">
        <v>45056</v>
      </c>
      <c r="K6" s="6">
        <v>45074</v>
      </c>
      <c r="L6" s="6" t="s">
        <v>1058</v>
      </c>
      <c r="M6" s="5">
        <v>11</v>
      </c>
      <c r="N6" s="5" t="s">
        <v>118</v>
      </c>
      <c r="O6" s="5">
        <v>15</v>
      </c>
      <c r="P6" s="88">
        <v>65.599999999999994</v>
      </c>
      <c r="Q6" s="88">
        <v>984</v>
      </c>
      <c r="R6" s="5" t="s">
        <v>1560</v>
      </c>
      <c r="S6" s="5" t="s">
        <v>1058</v>
      </c>
      <c r="T6" s="9">
        <v>45076</v>
      </c>
      <c r="U6" s="9">
        <v>45076</v>
      </c>
      <c r="V6" s="5" t="s">
        <v>456</v>
      </c>
      <c r="W6" s="5" t="s">
        <v>1008</v>
      </c>
      <c r="X6" s="9">
        <v>45076</v>
      </c>
      <c r="Y6" s="5" t="s">
        <v>1058</v>
      </c>
      <c r="Z6" s="9">
        <v>45241</v>
      </c>
      <c r="AA6" s="5" t="s">
        <v>1075</v>
      </c>
      <c r="AB6" s="460" t="s">
        <v>1070</v>
      </c>
      <c r="AC6" s="6">
        <v>45087</v>
      </c>
      <c r="AD6" s="5" t="s">
        <v>22</v>
      </c>
      <c r="AE6" s="6">
        <v>45083</v>
      </c>
      <c r="AF6" s="5" t="s">
        <v>1021</v>
      </c>
      <c r="AG6" s="7"/>
      <c r="AH6" s="7" t="str" cm="1">
        <f t="array" ref="AH6">LEFT(MM_AJ[[#This Row],[PROJECT'#]],MIN(IFERROR(FIND({0,1,2,3,4,5,6,7,8,9,"-"},MM_AJ[[#This Row],[PROJECT'#]]),""))-1)</f>
        <v>AJ</v>
      </c>
      <c r="AI6" s="1" t="str">
        <f>IF(MM_AJ[[#This Row],[BOM Received date]]&lt;&gt;"","AJ table")</f>
        <v>AJ table</v>
      </c>
      <c r="AJ6" s="1" t="str">
        <f>TEXT(MM_AJ[[#This Row],[BOM Received date]],"mmmm")</f>
        <v>May</v>
      </c>
      <c r="AK6" s="1" t="str">
        <f>TEXT(MM_AJ[[#This Row],[BOM Received date]],"yyyy")</f>
        <v>2023</v>
      </c>
    </row>
    <row r="7" spans="1:37" ht="26.1" customHeight="1">
      <c r="A7" s="5">
        <v>2</v>
      </c>
      <c r="B7" s="6">
        <v>45056</v>
      </c>
      <c r="C7" s="5">
        <v>40</v>
      </c>
      <c r="D7" s="5" t="s">
        <v>1187</v>
      </c>
      <c r="E7" s="5" t="s">
        <v>856</v>
      </c>
      <c r="F7" s="5">
        <v>5171089</v>
      </c>
      <c r="G7" s="5" t="s">
        <v>369</v>
      </c>
      <c r="H7" s="460" t="s">
        <v>379</v>
      </c>
      <c r="I7" s="4">
        <v>33483</v>
      </c>
      <c r="J7" s="6">
        <v>45056</v>
      </c>
      <c r="K7" s="6">
        <v>45074</v>
      </c>
      <c r="L7" s="6" t="s">
        <v>1058</v>
      </c>
      <c r="M7" s="5">
        <v>12</v>
      </c>
      <c r="N7" s="5" t="s">
        <v>21</v>
      </c>
      <c r="O7" s="5">
        <v>100</v>
      </c>
      <c r="P7" s="88">
        <v>16.48</v>
      </c>
      <c r="Q7" s="88">
        <v>1648</v>
      </c>
      <c r="R7" s="5" t="s">
        <v>1560</v>
      </c>
      <c r="S7" s="5" t="s">
        <v>1058</v>
      </c>
      <c r="T7" s="9">
        <v>45076</v>
      </c>
      <c r="U7" s="9">
        <v>45076</v>
      </c>
      <c r="V7" s="5" t="s">
        <v>456</v>
      </c>
      <c r="W7" s="5" t="s">
        <v>1009</v>
      </c>
      <c r="X7" s="9">
        <v>45076</v>
      </c>
      <c r="Y7" s="5" t="s">
        <v>1058</v>
      </c>
      <c r="Z7" s="9">
        <v>45241</v>
      </c>
      <c r="AA7" s="5" t="s">
        <v>1075</v>
      </c>
      <c r="AB7" s="460" t="s">
        <v>1070</v>
      </c>
      <c r="AC7" s="6">
        <v>45132</v>
      </c>
      <c r="AD7" s="5" t="s">
        <v>22</v>
      </c>
      <c r="AE7" s="6">
        <v>45132</v>
      </c>
      <c r="AF7" s="5" t="s">
        <v>1030</v>
      </c>
      <c r="AG7" s="7"/>
      <c r="AH7" s="7" t="str" cm="1">
        <f t="array" ref="AH7">LEFT(MM_AJ[[#This Row],[PROJECT'#]],MIN(IFERROR(FIND({0,1,2,3,4,5,6,7,8,9,"-"},MM_AJ[[#This Row],[PROJECT'#]]),""))-1)</f>
        <v>AJ</v>
      </c>
      <c r="AI7" s="1" t="str">
        <f>IF(MM_AJ[[#This Row],[BOM Received date]]&lt;&gt;"","AJ table")</f>
        <v>AJ table</v>
      </c>
      <c r="AJ7" s="1" t="str">
        <f>TEXT(MM_AJ[[#This Row],[BOM Received date]],"mmmm")</f>
        <v>May</v>
      </c>
      <c r="AK7" s="1" t="str">
        <f>TEXT(MM_AJ[[#This Row],[BOM Received date]],"yyyy")</f>
        <v>2023</v>
      </c>
    </row>
    <row r="8" spans="1:37" ht="26.1" customHeight="1">
      <c r="A8" s="5">
        <v>2</v>
      </c>
      <c r="B8" s="6">
        <v>45056</v>
      </c>
      <c r="C8" s="5">
        <v>40</v>
      </c>
      <c r="D8" s="5" t="s">
        <v>1187</v>
      </c>
      <c r="E8" s="5" t="s">
        <v>856</v>
      </c>
      <c r="F8" s="5">
        <v>5171089</v>
      </c>
      <c r="G8" s="5" t="s">
        <v>376</v>
      </c>
      <c r="H8" s="460" t="s">
        <v>386</v>
      </c>
      <c r="I8" s="4">
        <v>33484</v>
      </c>
      <c r="J8" s="6">
        <v>45056</v>
      </c>
      <c r="K8" s="6">
        <v>45074</v>
      </c>
      <c r="L8" s="6" t="s">
        <v>1058</v>
      </c>
      <c r="M8" s="5">
        <v>1</v>
      </c>
      <c r="N8" s="5" t="s">
        <v>20</v>
      </c>
      <c r="O8" s="5">
        <v>90</v>
      </c>
      <c r="P8" s="88">
        <v>56.4</v>
      </c>
      <c r="Q8" s="88">
        <v>5076</v>
      </c>
      <c r="R8" s="5" t="s">
        <v>1561</v>
      </c>
      <c r="S8" s="5" t="s">
        <v>1058</v>
      </c>
      <c r="T8" s="9">
        <v>45075</v>
      </c>
      <c r="U8" s="9">
        <v>45069</v>
      </c>
      <c r="V8" s="5" t="s">
        <v>457</v>
      </c>
      <c r="W8" s="5" t="s">
        <v>139</v>
      </c>
      <c r="X8" s="9">
        <v>45075</v>
      </c>
      <c r="Y8" s="5" t="s">
        <v>1068</v>
      </c>
      <c r="Z8" s="9">
        <v>45075</v>
      </c>
      <c r="AA8" s="5" t="s">
        <v>1075</v>
      </c>
      <c r="AB8" s="460" t="s">
        <v>1070</v>
      </c>
      <c r="AC8" s="6">
        <v>45131</v>
      </c>
      <c r="AD8" s="5" t="s">
        <v>22</v>
      </c>
      <c r="AE8" s="6">
        <v>45091</v>
      </c>
      <c r="AF8" s="5" t="s">
        <v>1042</v>
      </c>
      <c r="AG8" s="7"/>
      <c r="AH8" s="7" t="str" cm="1">
        <f t="array" ref="AH8">LEFT(MM_AJ[[#This Row],[PROJECT'#]],MIN(IFERROR(FIND({0,1,2,3,4,5,6,7,8,9,"-"},MM_AJ[[#This Row],[PROJECT'#]]),""))-1)</f>
        <v>AJ</v>
      </c>
      <c r="AI8" s="1" t="str">
        <f>IF(MM_AJ[[#This Row],[BOM Received date]]&lt;&gt;"","AJ table")</f>
        <v>AJ table</v>
      </c>
      <c r="AJ8" s="1" t="str">
        <f>TEXT(MM_AJ[[#This Row],[BOM Received date]],"mmmm")</f>
        <v>May</v>
      </c>
      <c r="AK8" s="1" t="str">
        <f>TEXT(MM_AJ[[#This Row],[BOM Received date]],"yyyy")</f>
        <v>2023</v>
      </c>
    </row>
    <row r="9" spans="1:37" ht="26.1" customHeight="1">
      <c r="A9" s="5">
        <v>2</v>
      </c>
      <c r="B9" s="6">
        <v>45056</v>
      </c>
      <c r="C9" s="5">
        <v>40</v>
      </c>
      <c r="D9" s="5" t="s">
        <v>1187</v>
      </c>
      <c r="E9" s="5" t="s">
        <v>856</v>
      </c>
      <c r="F9" s="5">
        <v>5171089</v>
      </c>
      <c r="G9" s="5" t="s">
        <v>375</v>
      </c>
      <c r="H9" s="460" t="s">
        <v>385</v>
      </c>
      <c r="I9" s="4">
        <v>33483</v>
      </c>
      <c r="J9" s="6">
        <v>45056</v>
      </c>
      <c r="K9" s="6">
        <v>45074</v>
      </c>
      <c r="L9" s="6" t="s">
        <v>1058</v>
      </c>
      <c r="M9" s="5">
        <v>1</v>
      </c>
      <c r="N9" s="5" t="s">
        <v>20</v>
      </c>
      <c r="O9" s="5">
        <v>150</v>
      </c>
      <c r="P9" s="88">
        <v>13.29</v>
      </c>
      <c r="Q9" s="88">
        <v>1993.5</v>
      </c>
      <c r="R9" s="5" t="s">
        <v>1560</v>
      </c>
      <c r="S9" s="5" t="s">
        <v>1058</v>
      </c>
      <c r="T9" s="9">
        <v>45076</v>
      </c>
      <c r="U9" s="9">
        <v>45076</v>
      </c>
      <c r="V9" s="5" t="s">
        <v>456</v>
      </c>
      <c r="W9" s="5" t="s">
        <v>139</v>
      </c>
      <c r="X9" s="9">
        <v>45076</v>
      </c>
      <c r="Y9" s="5" t="s">
        <v>1058</v>
      </c>
      <c r="Z9" s="9">
        <v>45241</v>
      </c>
      <c r="AA9" s="5" t="s">
        <v>1075</v>
      </c>
      <c r="AB9" s="460" t="s">
        <v>1070</v>
      </c>
      <c r="AC9" s="6">
        <v>45164</v>
      </c>
      <c r="AD9" s="5" t="s">
        <v>22</v>
      </c>
      <c r="AE9" s="6">
        <v>45132</v>
      </c>
      <c r="AF9" s="5" t="s">
        <v>429</v>
      </c>
      <c r="AG9" s="7"/>
      <c r="AH9" s="7" t="str" cm="1">
        <f t="array" ref="AH9">LEFT(MM_AJ[[#This Row],[PROJECT'#]],MIN(IFERROR(FIND({0,1,2,3,4,5,6,7,8,9,"-"},MM_AJ[[#This Row],[PROJECT'#]]),""))-1)</f>
        <v>AJ</v>
      </c>
      <c r="AI9" s="1" t="str">
        <f>IF(MM_AJ[[#This Row],[BOM Received date]]&lt;&gt;"","AJ table")</f>
        <v>AJ table</v>
      </c>
      <c r="AJ9" s="1" t="str">
        <f>TEXT(MM_AJ[[#This Row],[BOM Received date]],"mmmm")</f>
        <v>May</v>
      </c>
      <c r="AK9" s="1" t="str">
        <f>TEXT(MM_AJ[[#This Row],[BOM Received date]],"yyyy")</f>
        <v>2023</v>
      </c>
    </row>
    <row r="10" spans="1:37" ht="26.1" customHeight="1">
      <c r="A10" s="5">
        <v>2</v>
      </c>
      <c r="B10" s="6">
        <v>45056</v>
      </c>
      <c r="C10" s="5">
        <v>40</v>
      </c>
      <c r="D10" s="5" t="s">
        <v>1187</v>
      </c>
      <c r="E10" s="5" t="s">
        <v>856</v>
      </c>
      <c r="F10" s="5">
        <v>5171089</v>
      </c>
      <c r="G10" s="5" t="s">
        <v>372</v>
      </c>
      <c r="H10" s="460" t="s">
        <v>382</v>
      </c>
      <c r="I10" s="4">
        <v>33483</v>
      </c>
      <c r="J10" s="6">
        <v>45056</v>
      </c>
      <c r="K10" s="6">
        <v>45074</v>
      </c>
      <c r="L10" s="6" t="s">
        <v>1058</v>
      </c>
      <c r="M10" s="5">
        <v>4</v>
      </c>
      <c r="N10" s="5" t="s">
        <v>20</v>
      </c>
      <c r="O10" s="5">
        <v>25</v>
      </c>
      <c r="P10" s="88">
        <v>1.5</v>
      </c>
      <c r="Q10" s="88">
        <v>37.5</v>
      </c>
      <c r="R10" s="5" t="s">
        <v>1560</v>
      </c>
      <c r="S10" s="5" t="s">
        <v>1058</v>
      </c>
      <c r="T10" s="9">
        <v>45076</v>
      </c>
      <c r="U10" s="9">
        <v>45076</v>
      </c>
      <c r="V10" s="5" t="s">
        <v>456</v>
      </c>
      <c r="W10" s="5" t="s">
        <v>142</v>
      </c>
      <c r="X10" s="9">
        <v>45076</v>
      </c>
      <c r="Y10" s="5" t="s">
        <v>1058</v>
      </c>
      <c r="Z10" s="9">
        <v>45241</v>
      </c>
      <c r="AA10" s="5" t="s">
        <v>1075</v>
      </c>
      <c r="AB10" s="460" t="s">
        <v>1070</v>
      </c>
      <c r="AC10" s="6">
        <v>45132</v>
      </c>
      <c r="AD10" s="5" t="s">
        <v>22</v>
      </c>
      <c r="AE10" s="6">
        <v>45144</v>
      </c>
      <c r="AF10" s="5" t="s">
        <v>1038</v>
      </c>
      <c r="AG10" s="7"/>
      <c r="AH10" s="7" t="str" cm="1">
        <f t="array" ref="AH10">LEFT(MM_AJ[[#This Row],[PROJECT'#]],MIN(IFERROR(FIND({0,1,2,3,4,5,6,7,8,9,"-"},MM_AJ[[#This Row],[PROJECT'#]]),""))-1)</f>
        <v>AJ</v>
      </c>
      <c r="AI10" s="1" t="str">
        <f>IF(MM_AJ[[#This Row],[BOM Received date]]&lt;&gt;"","AJ table")</f>
        <v>AJ table</v>
      </c>
      <c r="AJ10" s="1" t="str">
        <f>TEXT(MM_AJ[[#This Row],[BOM Received date]],"mmmm")</f>
        <v>May</v>
      </c>
      <c r="AK10" s="1" t="str">
        <f>TEXT(MM_AJ[[#This Row],[BOM Received date]],"yyyy")</f>
        <v>2023</v>
      </c>
    </row>
    <row r="11" spans="1:37" ht="26.1" customHeight="1">
      <c r="A11" s="5">
        <v>2</v>
      </c>
      <c r="B11" s="6">
        <v>45056</v>
      </c>
      <c r="C11" s="5">
        <v>40</v>
      </c>
      <c r="D11" s="5" t="s">
        <v>1187</v>
      </c>
      <c r="E11" s="5" t="s">
        <v>856</v>
      </c>
      <c r="F11" s="5">
        <v>5171089</v>
      </c>
      <c r="G11" s="5" t="s">
        <v>370</v>
      </c>
      <c r="H11" s="460" t="s">
        <v>380</v>
      </c>
      <c r="I11" s="4">
        <v>33483</v>
      </c>
      <c r="J11" s="6">
        <v>45056</v>
      </c>
      <c r="K11" s="6">
        <v>45074</v>
      </c>
      <c r="L11" s="6" t="s">
        <v>1058</v>
      </c>
      <c r="M11" s="5">
        <v>6</v>
      </c>
      <c r="N11" s="5" t="s">
        <v>118</v>
      </c>
      <c r="O11" s="5">
        <v>10</v>
      </c>
      <c r="P11" s="88">
        <v>231.6</v>
      </c>
      <c r="Q11" s="88">
        <v>2316</v>
      </c>
      <c r="R11" s="5" t="s">
        <v>1560</v>
      </c>
      <c r="S11" s="5" t="s">
        <v>1058</v>
      </c>
      <c r="T11" s="9">
        <v>45076</v>
      </c>
      <c r="U11" s="9">
        <v>45076</v>
      </c>
      <c r="V11" s="5" t="s">
        <v>456</v>
      </c>
      <c r="W11" s="5" t="s">
        <v>1002</v>
      </c>
      <c r="X11" s="9">
        <v>45076</v>
      </c>
      <c r="Y11" s="5" t="s">
        <v>1058</v>
      </c>
      <c r="Z11" s="9">
        <v>45241</v>
      </c>
      <c r="AA11" s="5" t="s">
        <v>1075</v>
      </c>
      <c r="AB11" s="460" t="s">
        <v>1070</v>
      </c>
      <c r="AC11" s="6">
        <v>45087</v>
      </c>
      <c r="AD11" s="5" t="s">
        <v>22</v>
      </c>
      <c r="AE11" s="6">
        <v>45084</v>
      </c>
      <c r="AF11" s="5" t="s">
        <v>1001</v>
      </c>
      <c r="AG11" s="7"/>
      <c r="AH11" s="7" t="str" cm="1">
        <f t="array" ref="AH11">LEFT(MM_AJ[[#This Row],[PROJECT'#]],MIN(IFERROR(FIND({0,1,2,3,4,5,6,7,8,9,"-"},MM_AJ[[#This Row],[PROJECT'#]]),""))-1)</f>
        <v>AJ</v>
      </c>
      <c r="AI11" s="1" t="str">
        <f>IF(MM_AJ[[#This Row],[BOM Received date]]&lt;&gt;"","AJ table")</f>
        <v>AJ table</v>
      </c>
      <c r="AJ11" s="1" t="str">
        <f>TEXT(MM_AJ[[#This Row],[BOM Received date]],"mmmm")</f>
        <v>May</v>
      </c>
      <c r="AK11" s="1" t="str">
        <f>TEXT(MM_AJ[[#This Row],[BOM Received date]],"yyyy")</f>
        <v>2023</v>
      </c>
    </row>
    <row r="12" spans="1:37" ht="26.1" customHeight="1">
      <c r="A12" s="104">
        <v>2</v>
      </c>
      <c r="B12" s="1471">
        <v>45056</v>
      </c>
      <c r="C12" s="104">
        <v>40</v>
      </c>
      <c r="D12" s="104" t="s">
        <v>1187</v>
      </c>
      <c r="E12" s="104" t="s">
        <v>856</v>
      </c>
      <c r="F12" s="104">
        <v>5171089</v>
      </c>
      <c r="G12" s="104" t="s">
        <v>2667</v>
      </c>
      <c r="H12" s="1338" t="s">
        <v>2668</v>
      </c>
      <c r="I12" s="357">
        <v>55709</v>
      </c>
      <c r="J12" s="1471">
        <v>45351</v>
      </c>
      <c r="K12" s="1471">
        <v>45360</v>
      </c>
      <c r="L12" s="1471" t="s">
        <v>1058</v>
      </c>
      <c r="M12" s="104">
        <v>1</v>
      </c>
      <c r="N12" s="104" t="s">
        <v>20</v>
      </c>
      <c r="O12" s="104">
        <v>40</v>
      </c>
      <c r="P12" s="1472">
        <v>25.68</v>
      </c>
      <c r="Q12" s="1472">
        <v>1027.2</v>
      </c>
      <c r="R12" s="104" t="s">
        <v>2816</v>
      </c>
      <c r="S12" s="104" t="s">
        <v>1058</v>
      </c>
      <c r="T12" s="1473">
        <v>45361</v>
      </c>
      <c r="U12" s="1473" t="s">
        <v>581</v>
      </c>
      <c r="V12" s="104" t="s">
        <v>2817</v>
      </c>
      <c r="W12" s="104" t="s">
        <v>139</v>
      </c>
      <c r="X12" s="1473">
        <v>45361</v>
      </c>
      <c r="Y12" s="104" t="s">
        <v>1068</v>
      </c>
      <c r="Z12" s="1473">
        <v>45361</v>
      </c>
      <c r="AA12" s="104" t="s">
        <v>1075</v>
      </c>
      <c r="AB12" s="337" t="s">
        <v>1071</v>
      </c>
      <c r="AC12" s="1471">
        <v>45412</v>
      </c>
      <c r="AD12" s="104" t="s">
        <v>581</v>
      </c>
      <c r="AE12" s="1471" t="s">
        <v>581</v>
      </c>
      <c r="AF12" s="104" t="s">
        <v>581</v>
      </c>
      <c r="AG12" s="344"/>
      <c r="AH12" s="7" t="str" cm="1">
        <f t="array" ref="AH12">LEFT(MM_AJ[[#This Row],[PROJECT'#]],MIN(IFERROR(FIND({0,1,2,3,4,5,6,7,8,9,"-"},MM_AJ[[#This Row],[PROJECT'#]]),""))-1)</f>
        <v>AJ</v>
      </c>
      <c r="AI12" s="1" t="str">
        <f>IF(MM_AJ[[#This Row],[BOM Received date]]&lt;&gt;"","AJ table")</f>
        <v>AJ table</v>
      </c>
      <c r="AJ12" s="1" t="str">
        <f>TEXT(MM_AJ[[#This Row],[BOM Received date]],"mmmm")</f>
        <v>May</v>
      </c>
      <c r="AK12" s="1" t="str">
        <f>TEXT(MM_AJ[[#This Row],[BOM Received date]],"yyyy")</f>
        <v>2023</v>
      </c>
    </row>
    <row r="13" spans="1:37" ht="26.1" customHeight="1" thickBot="1">
      <c r="A13" s="401">
        <v>2</v>
      </c>
      <c r="B13" s="427">
        <v>45056</v>
      </c>
      <c r="C13" s="401">
        <v>40</v>
      </c>
      <c r="D13" s="401" t="s">
        <v>1187</v>
      </c>
      <c r="E13" s="401" t="s">
        <v>856</v>
      </c>
      <c r="F13" s="401">
        <v>5171089</v>
      </c>
      <c r="G13" s="401" t="s">
        <v>368</v>
      </c>
      <c r="H13" s="642" t="s">
        <v>378</v>
      </c>
      <c r="I13" s="431">
        <v>33484</v>
      </c>
      <c r="J13" s="427">
        <v>45056</v>
      </c>
      <c r="K13" s="427">
        <v>45074</v>
      </c>
      <c r="L13" s="427" t="s">
        <v>1058</v>
      </c>
      <c r="M13" s="401">
        <v>2</v>
      </c>
      <c r="N13" s="401" t="s">
        <v>20</v>
      </c>
      <c r="O13" s="401">
        <v>60</v>
      </c>
      <c r="P13" s="428">
        <v>40.1</v>
      </c>
      <c r="Q13" s="428">
        <v>2406</v>
      </c>
      <c r="R13" s="401" t="s">
        <v>1561</v>
      </c>
      <c r="S13" s="401" t="s">
        <v>1058</v>
      </c>
      <c r="T13" s="429">
        <v>45075</v>
      </c>
      <c r="U13" s="429">
        <v>45069</v>
      </c>
      <c r="V13" s="401" t="s">
        <v>457</v>
      </c>
      <c r="W13" s="401" t="s">
        <v>140</v>
      </c>
      <c r="X13" s="429">
        <v>45075</v>
      </c>
      <c r="Y13" s="401" t="s">
        <v>1068</v>
      </c>
      <c r="Z13" s="429">
        <v>45075</v>
      </c>
      <c r="AA13" s="401" t="s">
        <v>1075</v>
      </c>
      <c r="AB13" s="642" t="s">
        <v>1070</v>
      </c>
      <c r="AC13" s="427">
        <v>45291</v>
      </c>
      <c r="AD13" s="401" t="s">
        <v>22</v>
      </c>
      <c r="AE13" s="427">
        <v>45282</v>
      </c>
      <c r="AF13" s="401" t="s">
        <v>1174</v>
      </c>
      <c r="AG13" s="400"/>
      <c r="AH13" s="7" t="str" cm="1">
        <f t="array" ref="AH13">LEFT(MM_AJ[[#This Row],[PROJECT'#]],MIN(IFERROR(FIND({0,1,2,3,4,5,6,7,8,9,"-"},MM_AJ[[#This Row],[PROJECT'#]]),""))-1)</f>
        <v>AJ</v>
      </c>
      <c r="AI13" s="430" t="str">
        <f>IF(MM_AJ[[#This Row],[BOM Received date]]&lt;&gt;"","AJ table")</f>
        <v>AJ table</v>
      </c>
      <c r="AJ13" s="430" t="str">
        <f>TEXT(MM_AJ[[#This Row],[BOM Received date]],"mmmm")</f>
        <v>May</v>
      </c>
      <c r="AK13" s="430" t="str">
        <f>TEXT(MM_AJ[[#This Row],[BOM Received date]],"yyyy")</f>
        <v>2023</v>
      </c>
    </row>
    <row r="14" spans="1:37" ht="26.1" customHeight="1">
      <c r="A14" s="5">
        <v>3</v>
      </c>
      <c r="B14" s="6">
        <v>45351</v>
      </c>
      <c r="C14" s="5">
        <v>40</v>
      </c>
      <c r="D14" s="5" t="s">
        <v>2718</v>
      </c>
      <c r="E14" s="5" t="s">
        <v>2719</v>
      </c>
      <c r="F14" s="5">
        <v>9722230</v>
      </c>
      <c r="G14" s="1487" t="s">
        <v>2899</v>
      </c>
      <c r="H14" s="492" t="s">
        <v>2900</v>
      </c>
      <c r="I14" s="4">
        <v>56979</v>
      </c>
      <c r="J14" s="6">
        <v>45367</v>
      </c>
      <c r="K14" s="6">
        <v>45368</v>
      </c>
      <c r="L14" s="6" t="s">
        <v>1068</v>
      </c>
      <c r="M14" s="5">
        <v>1</v>
      </c>
      <c r="N14" s="5" t="s">
        <v>2901</v>
      </c>
      <c r="O14" s="5">
        <v>10</v>
      </c>
      <c r="P14" s="88">
        <v>83.16</v>
      </c>
      <c r="Q14" s="88">
        <v>831.6</v>
      </c>
      <c r="R14" s="5" t="s">
        <v>3042</v>
      </c>
      <c r="S14" s="5" t="s">
        <v>1059</v>
      </c>
      <c r="T14" s="9">
        <v>45372</v>
      </c>
      <c r="U14" s="9">
        <v>45374</v>
      </c>
      <c r="V14" s="5" t="s">
        <v>581</v>
      </c>
      <c r="W14" s="5" t="s">
        <v>581</v>
      </c>
      <c r="X14" s="9" t="s">
        <v>581</v>
      </c>
      <c r="Y14" s="5" t="s">
        <v>581</v>
      </c>
      <c r="Z14" s="9" t="s">
        <v>581</v>
      </c>
      <c r="AA14" s="5" t="s">
        <v>581</v>
      </c>
      <c r="AB14" s="460" t="s">
        <v>581</v>
      </c>
      <c r="AC14" s="6" t="s">
        <v>581</v>
      </c>
      <c r="AD14" s="5" t="s">
        <v>581</v>
      </c>
      <c r="AE14" s="6" t="s">
        <v>581</v>
      </c>
      <c r="AF14" s="5" t="s">
        <v>581</v>
      </c>
      <c r="AG14" s="7"/>
      <c r="AH14" s="7" t="str" cm="1">
        <f t="array" ref="AH14">LEFT(MM_AJ[[#This Row],[PROJECT'#]],MIN(IFERROR(FIND({0,1,2,3,4,5,6,7,8,9,"-"},MM_AJ[[#This Row],[PROJECT'#]]),""))-1)</f>
        <v>AJ</v>
      </c>
      <c r="AI14" s="1" t="str">
        <f>IF(MM_AJ[[#This Row],[BOM Received date]]&lt;&gt;"","AJ table")</f>
        <v>AJ table</v>
      </c>
      <c r="AJ14" s="1" t="str">
        <f>TEXT(MM_AJ[[#This Row],[BOM Received date]],"mmmm")</f>
        <v>February</v>
      </c>
      <c r="AK14" s="1" t="str">
        <f>TEXT(MM_AJ[[#This Row],[BOM Received date]],"yyyy")</f>
        <v>2024</v>
      </c>
    </row>
    <row r="15" spans="1:37" ht="26.1" customHeight="1">
      <c r="A15" s="5">
        <v>3</v>
      </c>
      <c r="B15" s="6">
        <v>45351</v>
      </c>
      <c r="C15" s="5">
        <v>40</v>
      </c>
      <c r="D15" s="5" t="s">
        <v>2718</v>
      </c>
      <c r="E15" s="5" t="s">
        <v>2719</v>
      </c>
      <c r="F15" s="5">
        <v>9722230</v>
      </c>
      <c r="G15" s="5" t="s">
        <v>2902</v>
      </c>
      <c r="H15" s="492" t="s">
        <v>2907</v>
      </c>
      <c r="I15" s="4">
        <v>56975</v>
      </c>
      <c r="J15" s="6">
        <v>45367</v>
      </c>
      <c r="K15" s="6">
        <v>45368</v>
      </c>
      <c r="L15" s="6" t="s">
        <v>1058</v>
      </c>
      <c r="M15" s="5">
        <v>4</v>
      </c>
      <c r="N15" s="5" t="s">
        <v>20</v>
      </c>
      <c r="O15" s="5">
        <v>4</v>
      </c>
      <c r="P15" s="88">
        <v>361.35</v>
      </c>
      <c r="Q15" s="88">
        <v>1445.4</v>
      </c>
      <c r="R15" s="5" t="s">
        <v>3043</v>
      </c>
      <c r="S15" s="5" t="s">
        <v>1058</v>
      </c>
      <c r="T15" s="9">
        <v>45368</v>
      </c>
      <c r="U15" s="9" t="s">
        <v>581</v>
      </c>
      <c r="V15" s="5" t="s">
        <v>3044</v>
      </c>
      <c r="W15" s="5" t="s">
        <v>139</v>
      </c>
      <c r="X15" s="9">
        <v>45368</v>
      </c>
      <c r="Y15" s="5" t="s">
        <v>1068</v>
      </c>
      <c r="Z15" s="9">
        <v>45368</v>
      </c>
      <c r="AA15" s="5" t="s">
        <v>1075</v>
      </c>
      <c r="AB15" s="460" t="s">
        <v>1070</v>
      </c>
      <c r="AC15" s="6">
        <v>45382</v>
      </c>
      <c r="AD15" s="5" t="s">
        <v>22</v>
      </c>
      <c r="AE15" s="6">
        <v>45371</v>
      </c>
      <c r="AF15" s="5" t="s">
        <v>426</v>
      </c>
      <c r="AG15" s="7"/>
      <c r="AH15" s="7" t="str" cm="1">
        <f t="array" ref="AH15">LEFT(MM_AJ[[#This Row],[PROJECT'#]],MIN(IFERROR(FIND({0,1,2,3,4,5,6,7,8,9,"-"},MM_AJ[[#This Row],[PROJECT'#]]),""))-1)</f>
        <v>AJ</v>
      </c>
      <c r="AI15" s="1" t="str">
        <f>IF(MM_AJ[[#This Row],[BOM Received date]]&lt;&gt;"","AJ table")</f>
        <v>AJ table</v>
      </c>
      <c r="AJ15" s="1" t="str">
        <f>TEXT(MM_AJ[[#This Row],[BOM Received date]],"mmmm")</f>
        <v>February</v>
      </c>
      <c r="AK15" s="1" t="str">
        <f>TEXT(MM_AJ[[#This Row],[BOM Received date]],"yyyy")</f>
        <v>2024</v>
      </c>
    </row>
    <row r="16" spans="1:37" ht="26.1" customHeight="1">
      <c r="A16" s="5">
        <v>3</v>
      </c>
      <c r="B16" s="6">
        <v>45351</v>
      </c>
      <c r="C16" s="5">
        <v>40</v>
      </c>
      <c r="D16" s="5" t="s">
        <v>2718</v>
      </c>
      <c r="E16" s="5" t="s">
        <v>2719</v>
      </c>
      <c r="F16" s="5">
        <v>9722230</v>
      </c>
      <c r="G16" s="5" t="s">
        <v>2903</v>
      </c>
      <c r="H16" s="492" t="s">
        <v>2908</v>
      </c>
      <c r="I16" s="4">
        <v>56984</v>
      </c>
      <c r="J16" s="6">
        <v>45367</v>
      </c>
      <c r="K16" s="6">
        <v>45368</v>
      </c>
      <c r="L16" s="6" t="s">
        <v>1068</v>
      </c>
      <c r="M16" s="5">
        <v>4</v>
      </c>
      <c r="N16" s="5" t="s">
        <v>20</v>
      </c>
      <c r="O16" s="5">
        <v>4</v>
      </c>
      <c r="P16" s="88">
        <v>156.38999999999999</v>
      </c>
      <c r="Q16" s="88">
        <v>625.55999999999995</v>
      </c>
      <c r="R16" s="5" t="s">
        <v>3042</v>
      </c>
      <c r="S16" s="5" t="s">
        <v>1059</v>
      </c>
      <c r="T16" s="9">
        <v>45372</v>
      </c>
      <c r="U16" s="9">
        <v>45374</v>
      </c>
      <c r="V16" s="5" t="s">
        <v>581</v>
      </c>
      <c r="W16" s="5" t="s">
        <v>581</v>
      </c>
      <c r="X16" s="9" t="s">
        <v>581</v>
      </c>
      <c r="Y16" s="5" t="s">
        <v>581</v>
      </c>
      <c r="Z16" s="9" t="s">
        <v>581</v>
      </c>
      <c r="AA16" s="5" t="s">
        <v>581</v>
      </c>
      <c r="AB16" s="460" t="s">
        <v>581</v>
      </c>
      <c r="AC16" s="6" t="s">
        <v>581</v>
      </c>
      <c r="AD16" s="5" t="s">
        <v>581</v>
      </c>
      <c r="AE16" s="6" t="s">
        <v>581</v>
      </c>
      <c r="AF16" s="5" t="s">
        <v>581</v>
      </c>
      <c r="AG16" s="7"/>
      <c r="AH16" s="7" t="str" cm="1">
        <f t="array" ref="AH16">LEFT(MM_AJ[[#This Row],[PROJECT'#]],MIN(IFERROR(FIND({0,1,2,3,4,5,6,7,8,9,"-"},MM_AJ[[#This Row],[PROJECT'#]]),""))-1)</f>
        <v>AJ</v>
      </c>
      <c r="AI16" s="1" t="str">
        <f>IF(MM_AJ[[#This Row],[BOM Received date]]&lt;&gt;"","AJ table")</f>
        <v>AJ table</v>
      </c>
      <c r="AJ16" s="1" t="str">
        <f>TEXT(MM_AJ[[#This Row],[BOM Received date]],"mmmm")</f>
        <v>February</v>
      </c>
      <c r="AK16" s="1" t="str">
        <f>TEXT(MM_AJ[[#This Row],[BOM Received date]],"yyyy")</f>
        <v>2024</v>
      </c>
    </row>
    <row r="17" spans="1:37" ht="26.1" customHeight="1">
      <c r="A17" s="5">
        <v>3</v>
      </c>
      <c r="B17" s="6">
        <v>45351</v>
      </c>
      <c r="C17" s="5">
        <v>40</v>
      </c>
      <c r="D17" s="5" t="s">
        <v>2718</v>
      </c>
      <c r="E17" s="5" t="s">
        <v>2719</v>
      </c>
      <c r="F17" s="5">
        <v>9722230</v>
      </c>
      <c r="G17" s="5" t="s">
        <v>2904</v>
      </c>
      <c r="H17" s="492" t="s">
        <v>2909</v>
      </c>
      <c r="I17" s="4">
        <v>56984</v>
      </c>
      <c r="J17" s="6">
        <v>45367</v>
      </c>
      <c r="K17" s="6">
        <v>45368</v>
      </c>
      <c r="L17" s="6" t="s">
        <v>1068</v>
      </c>
      <c r="M17" s="5">
        <v>3</v>
      </c>
      <c r="N17" s="5" t="s">
        <v>20</v>
      </c>
      <c r="O17" s="5">
        <v>4</v>
      </c>
      <c r="P17" s="88">
        <v>165</v>
      </c>
      <c r="Q17" s="88">
        <v>660</v>
      </c>
      <c r="R17" s="5" t="s">
        <v>3042</v>
      </c>
      <c r="S17" s="5" t="s">
        <v>1059</v>
      </c>
      <c r="T17" s="9">
        <v>45372</v>
      </c>
      <c r="U17" s="9">
        <v>45374</v>
      </c>
      <c r="V17" s="5" t="s">
        <v>581</v>
      </c>
      <c r="W17" s="5" t="s">
        <v>581</v>
      </c>
      <c r="X17" s="9" t="s">
        <v>581</v>
      </c>
      <c r="Y17" s="5" t="s">
        <v>581</v>
      </c>
      <c r="Z17" s="9" t="s">
        <v>581</v>
      </c>
      <c r="AA17" s="5" t="s">
        <v>581</v>
      </c>
      <c r="AB17" s="460" t="s">
        <v>581</v>
      </c>
      <c r="AC17" s="6" t="s">
        <v>581</v>
      </c>
      <c r="AD17" s="5" t="s">
        <v>581</v>
      </c>
      <c r="AE17" s="6" t="s">
        <v>581</v>
      </c>
      <c r="AF17" s="5" t="s">
        <v>581</v>
      </c>
      <c r="AG17" s="7"/>
      <c r="AH17" s="7" t="str" cm="1">
        <f t="array" ref="AH17">LEFT(MM_AJ[[#This Row],[PROJECT'#]],MIN(IFERROR(FIND({0,1,2,3,4,5,6,7,8,9,"-"},MM_AJ[[#This Row],[PROJECT'#]]),""))-1)</f>
        <v>AJ</v>
      </c>
      <c r="AI17" s="1" t="str">
        <f>IF(MM_AJ[[#This Row],[BOM Received date]]&lt;&gt;"","AJ table")</f>
        <v>AJ table</v>
      </c>
      <c r="AJ17" s="1" t="str">
        <f>TEXT(MM_AJ[[#This Row],[BOM Received date]],"mmmm")</f>
        <v>February</v>
      </c>
      <c r="AK17" s="1" t="str">
        <f>TEXT(MM_AJ[[#This Row],[BOM Received date]],"yyyy")</f>
        <v>2024</v>
      </c>
    </row>
    <row r="18" spans="1:37" ht="26.1" customHeight="1">
      <c r="A18" s="5">
        <v>3</v>
      </c>
      <c r="B18" s="6">
        <v>45351</v>
      </c>
      <c r="C18" s="5">
        <v>40</v>
      </c>
      <c r="D18" s="5" t="s">
        <v>2718</v>
      </c>
      <c r="E18" s="5" t="s">
        <v>2719</v>
      </c>
      <c r="F18" s="5">
        <v>9722230</v>
      </c>
      <c r="G18" s="5" t="s">
        <v>2905</v>
      </c>
      <c r="H18" s="492" t="s">
        <v>2910</v>
      </c>
      <c r="I18" s="4">
        <v>56984</v>
      </c>
      <c r="J18" s="6">
        <v>45367</v>
      </c>
      <c r="K18" s="6">
        <v>45368</v>
      </c>
      <c r="L18" s="6" t="s">
        <v>1068</v>
      </c>
      <c r="M18" s="5">
        <v>2</v>
      </c>
      <c r="N18" s="5" t="s">
        <v>20</v>
      </c>
      <c r="O18" s="5">
        <v>4</v>
      </c>
      <c r="P18" s="88">
        <v>57.75</v>
      </c>
      <c r="Q18" s="88">
        <v>231</v>
      </c>
      <c r="R18" s="5" t="s">
        <v>3042</v>
      </c>
      <c r="S18" s="5" t="s">
        <v>1059</v>
      </c>
      <c r="T18" s="9">
        <v>45372</v>
      </c>
      <c r="U18" s="9">
        <v>45374</v>
      </c>
      <c r="V18" s="5" t="s">
        <v>581</v>
      </c>
      <c r="W18" s="5" t="s">
        <v>581</v>
      </c>
      <c r="X18" s="9" t="s">
        <v>581</v>
      </c>
      <c r="Y18" s="5" t="s">
        <v>581</v>
      </c>
      <c r="Z18" s="9" t="s">
        <v>581</v>
      </c>
      <c r="AA18" s="5" t="s">
        <v>581</v>
      </c>
      <c r="AB18" s="460" t="s">
        <v>581</v>
      </c>
      <c r="AC18" s="6" t="s">
        <v>581</v>
      </c>
      <c r="AD18" s="5" t="s">
        <v>581</v>
      </c>
      <c r="AE18" s="6" t="s">
        <v>581</v>
      </c>
      <c r="AF18" s="5" t="s">
        <v>581</v>
      </c>
      <c r="AG18" s="7"/>
      <c r="AH18" s="7" t="str" cm="1">
        <f t="array" ref="AH18">LEFT(MM_AJ[[#This Row],[PROJECT'#]],MIN(IFERROR(FIND({0,1,2,3,4,5,6,7,8,9,"-"},MM_AJ[[#This Row],[PROJECT'#]]),""))-1)</f>
        <v>AJ</v>
      </c>
      <c r="AI18" s="1" t="str">
        <f>IF(MM_AJ[[#This Row],[BOM Received date]]&lt;&gt;"","AJ table")</f>
        <v>AJ table</v>
      </c>
      <c r="AJ18" s="1" t="str">
        <f>TEXT(MM_AJ[[#This Row],[BOM Received date]],"mmmm")</f>
        <v>February</v>
      </c>
      <c r="AK18" s="1" t="str">
        <f>TEXT(MM_AJ[[#This Row],[BOM Received date]],"yyyy")</f>
        <v>2024</v>
      </c>
    </row>
    <row r="19" spans="1:37" ht="26.1" customHeight="1">
      <c r="A19" s="5">
        <v>3</v>
      </c>
      <c r="B19" s="6">
        <v>45351</v>
      </c>
      <c r="C19" s="5">
        <v>40</v>
      </c>
      <c r="D19" s="5" t="s">
        <v>2718</v>
      </c>
      <c r="E19" s="5" t="s">
        <v>2719</v>
      </c>
      <c r="F19" s="5">
        <v>9722230</v>
      </c>
      <c r="G19" s="5" t="s">
        <v>2906</v>
      </c>
      <c r="H19" s="492" t="s">
        <v>2911</v>
      </c>
      <c r="I19" s="4">
        <v>56975</v>
      </c>
      <c r="J19" s="6">
        <v>45367</v>
      </c>
      <c r="K19" s="6" t="s">
        <v>581</v>
      </c>
      <c r="L19" s="6" t="s">
        <v>581</v>
      </c>
      <c r="M19" s="5">
        <v>3</v>
      </c>
      <c r="N19" s="5" t="s">
        <v>20</v>
      </c>
      <c r="O19" s="5">
        <v>4</v>
      </c>
      <c r="P19" s="88" t="s">
        <v>581</v>
      </c>
      <c r="Q19" s="88" t="s">
        <v>581</v>
      </c>
      <c r="R19" s="5" t="s">
        <v>581</v>
      </c>
      <c r="S19" s="5" t="s">
        <v>581</v>
      </c>
      <c r="T19" s="9" t="s">
        <v>581</v>
      </c>
      <c r="U19" s="9" t="s">
        <v>581</v>
      </c>
      <c r="V19" s="5" t="s">
        <v>581</v>
      </c>
      <c r="W19" s="5" t="s">
        <v>581</v>
      </c>
      <c r="X19" s="9" t="s">
        <v>581</v>
      </c>
      <c r="Y19" s="5" t="s">
        <v>581</v>
      </c>
      <c r="Z19" s="9" t="s">
        <v>581</v>
      </c>
      <c r="AA19" s="5" t="s">
        <v>581</v>
      </c>
      <c r="AB19" s="460" t="s">
        <v>581</v>
      </c>
      <c r="AC19" s="6" t="s">
        <v>581</v>
      </c>
      <c r="AD19" s="5" t="s">
        <v>581</v>
      </c>
      <c r="AE19" s="6" t="s">
        <v>581</v>
      </c>
      <c r="AF19" s="5" t="s">
        <v>581</v>
      </c>
      <c r="AG19" s="7"/>
      <c r="AH19" s="7" t="str" cm="1">
        <f t="array" ref="AH19">LEFT(MM_AJ[[#This Row],[PROJECT'#]],MIN(IFERROR(FIND({0,1,2,3,4,5,6,7,8,9,"-"},MM_AJ[[#This Row],[PROJECT'#]]),""))-1)</f>
        <v>AJ</v>
      </c>
      <c r="AI19" s="1" t="str">
        <f>IF(MM_AJ[[#This Row],[BOM Received date]]&lt;&gt;"","AJ table")</f>
        <v>AJ table</v>
      </c>
      <c r="AJ19" s="1" t="str">
        <f>TEXT(MM_AJ[[#This Row],[BOM Received date]],"mmmm")</f>
        <v>February</v>
      </c>
      <c r="AK19" s="1" t="str">
        <f>TEXT(MM_AJ[[#This Row],[BOM Received date]],"yyyy")</f>
        <v>2024</v>
      </c>
    </row>
    <row r="20" spans="1:37" ht="26.1" customHeight="1">
      <c r="A20" s="5">
        <v>3</v>
      </c>
      <c r="B20" s="6">
        <v>45351</v>
      </c>
      <c r="C20" s="5">
        <v>40</v>
      </c>
      <c r="D20" s="5" t="s">
        <v>2718</v>
      </c>
      <c r="E20" s="5" t="s">
        <v>2719</v>
      </c>
      <c r="F20" s="5">
        <v>9722230</v>
      </c>
      <c r="G20" s="5" t="s">
        <v>498</v>
      </c>
      <c r="H20" s="492" t="s">
        <v>515</v>
      </c>
      <c r="I20" s="4">
        <v>56978</v>
      </c>
      <c r="J20" s="6">
        <v>45367</v>
      </c>
      <c r="K20" s="6">
        <v>45368</v>
      </c>
      <c r="L20" s="6" t="s">
        <v>1058</v>
      </c>
      <c r="M20" s="5">
        <v>1</v>
      </c>
      <c r="N20" s="1488" t="s">
        <v>21</v>
      </c>
      <c r="O20" s="1492">
        <v>30</v>
      </c>
      <c r="P20" s="88">
        <v>212.52</v>
      </c>
      <c r="Q20" s="88">
        <v>6375.6</v>
      </c>
      <c r="R20" s="5" t="s">
        <v>3045</v>
      </c>
      <c r="S20" s="5" t="s">
        <v>1058</v>
      </c>
      <c r="T20" s="9">
        <v>45373</v>
      </c>
      <c r="U20" s="9">
        <v>45372</v>
      </c>
      <c r="V20" s="5" t="s">
        <v>3046</v>
      </c>
      <c r="W20" s="5" t="s">
        <v>1003</v>
      </c>
      <c r="X20" s="9">
        <v>45373</v>
      </c>
      <c r="Y20" s="5" t="s">
        <v>1068</v>
      </c>
      <c r="Z20" s="9">
        <v>45373</v>
      </c>
      <c r="AA20" s="5" t="s">
        <v>1069</v>
      </c>
      <c r="AB20" s="460" t="s">
        <v>1088</v>
      </c>
      <c r="AC20" s="6">
        <v>45394</v>
      </c>
      <c r="AD20" s="5" t="s">
        <v>581</v>
      </c>
      <c r="AE20" s="6" t="s">
        <v>581</v>
      </c>
      <c r="AF20" s="5" t="s">
        <v>581</v>
      </c>
      <c r="AG20" s="7"/>
      <c r="AH20" s="7" t="str" cm="1">
        <f t="array" ref="AH20">LEFT(MM_AJ[[#This Row],[PROJECT'#]],MIN(IFERROR(FIND({0,1,2,3,4,5,6,7,8,9,"-"},MM_AJ[[#This Row],[PROJECT'#]]),""))-1)</f>
        <v>AJ</v>
      </c>
      <c r="AI20" s="1" t="str">
        <f>IF(MM_AJ[[#This Row],[BOM Received date]]&lt;&gt;"","AJ table")</f>
        <v>AJ table</v>
      </c>
      <c r="AJ20" s="1" t="str">
        <f>TEXT(MM_AJ[[#This Row],[BOM Received date]],"mmmm")</f>
        <v>February</v>
      </c>
      <c r="AK20" s="1" t="str">
        <f>TEXT(MM_AJ[[#This Row],[BOM Received date]],"yyyy")</f>
        <v>2024</v>
      </c>
    </row>
    <row r="21" spans="1:37" ht="26.1" customHeight="1">
      <c r="A21" s="5">
        <v>3</v>
      </c>
      <c r="B21" s="6">
        <v>45351</v>
      </c>
      <c r="C21" s="5">
        <v>40</v>
      </c>
      <c r="D21" s="5" t="s">
        <v>2718</v>
      </c>
      <c r="E21" s="5" t="s">
        <v>2719</v>
      </c>
      <c r="F21" s="5">
        <v>9722230</v>
      </c>
      <c r="G21" s="5" t="s">
        <v>2912</v>
      </c>
      <c r="H21" s="492" t="s">
        <v>2922</v>
      </c>
      <c r="I21" s="4">
        <v>56975</v>
      </c>
      <c r="J21" s="6">
        <v>45367</v>
      </c>
      <c r="K21" s="6">
        <v>45368</v>
      </c>
      <c r="L21" s="6" t="s">
        <v>1058</v>
      </c>
      <c r="M21" s="5">
        <v>2</v>
      </c>
      <c r="N21" s="1489" t="s">
        <v>37</v>
      </c>
      <c r="O21" s="1493">
        <v>25</v>
      </c>
      <c r="P21" s="88">
        <v>135.13999999999999</v>
      </c>
      <c r="Q21" s="88">
        <v>3378.5</v>
      </c>
      <c r="R21" s="5" t="s">
        <v>3047</v>
      </c>
      <c r="S21" s="5" t="s">
        <v>1058</v>
      </c>
      <c r="T21" s="9">
        <v>45368</v>
      </c>
      <c r="U21" s="9">
        <v>45368</v>
      </c>
      <c r="V21" s="5" t="s">
        <v>3048</v>
      </c>
      <c r="W21" s="5" t="s">
        <v>139</v>
      </c>
      <c r="X21" s="9">
        <v>45368</v>
      </c>
      <c r="Y21" s="5" t="s">
        <v>1068</v>
      </c>
      <c r="Z21" s="9">
        <v>45368</v>
      </c>
      <c r="AA21" s="5" t="s">
        <v>1075</v>
      </c>
      <c r="AB21" s="460" t="s">
        <v>1081</v>
      </c>
      <c r="AC21" s="6">
        <v>45375</v>
      </c>
      <c r="AD21" s="5" t="s">
        <v>22</v>
      </c>
      <c r="AE21" s="6">
        <v>45372</v>
      </c>
      <c r="AF21" s="5" t="s">
        <v>1038</v>
      </c>
      <c r="AG21" s="7"/>
      <c r="AH21" s="7" t="str" cm="1">
        <f t="array" ref="AH21">LEFT(MM_AJ[[#This Row],[PROJECT'#]],MIN(IFERROR(FIND({0,1,2,3,4,5,6,7,8,9,"-"},MM_AJ[[#This Row],[PROJECT'#]]),""))-1)</f>
        <v>AJ</v>
      </c>
      <c r="AI21" s="1" t="str">
        <f>IF(MM_AJ[[#This Row],[BOM Received date]]&lt;&gt;"","AJ table")</f>
        <v>AJ table</v>
      </c>
      <c r="AJ21" s="1" t="str">
        <f>TEXT(MM_AJ[[#This Row],[BOM Received date]],"mmmm")</f>
        <v>February</v>
      </c>
      <c r="AK21" s="1" t="str">
        <f>TEXT(MM_AJ[[#This Row],[BOM Received date]],"yyyy")</f>
        <v>2024</v>
      </c>
    </row>
    <row r="22" spans="1:37" ht="26.1" customHeight="1">
      <c r="A22" s="5">
        <v>3</v>
      </c>
      <c r="B22" s="6">
        <v>45351</v>
      </c>
      <c r="C22" s="5">
        <v>40</v>
      </c>
      <c r="D22" s="5" t="s">
        <v>2718</v>
      </c>
      <c r="E22" s="5" t="s">
        <v>2719</v>
      </c>
      <c r="F22" s="5">
        <v>9722230</v>
      </c>
      <c r="G22" s="5" t="s">
        <v>2913</v>
      </c>
      <c r="H22" s="492" t="s">
        <v>2923</v>
      </c>
      <c r="I22" s="4">
        <v>56975</v>
      </c>
      <c r="J22" s="6">
        <v>45367</v>
      </c>
      <c r="K22" s="6">
        <v>45368</v>
      </c>
      <c r="L22" s="6" t="s">
        <v>1058</v>
      </c>
      <c r="M22" s="5">
        <v>1</v>
      </c>
      <c r="N22" s="1489" t="s">
        <v>1130</v>
      </c>
      <c r="O22" s="1493">
        <v>500</v>
      </c>
      <c r="P22" s="88">
        <v>27.23</v>
      </c>
      <c r="Q22" s="88">
        <v>13615</v>
      </c>
      <c r="R22" s="5" t="s">
        <v>3043</v>
      </c>
      <c r="S22" s="5" t="s">
        <v>1058</v>
      </c>
      <c r="T22" s="9">
        <v>45368</v>
      </c>
      <c r="U22" s="9" t="s">
        <v>581</v>
      </c>
      <c r="V22" s="5" t="s">
        <v>3049</v>
      </c>
      <c r="W22" s="5" t="s">
        <v>139</v>
      </c>
      <c r="X22" s="9">
        <v>45368</v>
      </c>
      <c r="Y22" s="5" t="s">
        <v>1068</v>
      </c>
      <c r="Z22" s="9">
        <v>45368</v>
      </c>
      <c r="AA22" s="5" t="s">
        <v>1075</v>
      </c>
      <c r="AB22" s="460" t="s">
        <v>1081</v>
      </c>
      <c r="AC22" s="6">
        <v>45389</v>
      </c>
      <c r="AD22" s="5" t="s">
        <v>22</v>
      </c>
      <c r="AE22" s="6">
        <v>45370</v>
      </c>
      <c r="AF22" s="5" t="s">
        <v>3050</v>
      </c>
      <c r="AG22" s="7"/>
      <c r="AH22" s="7" t="str" cm="1">
        <f t="array" ref="AH22">LEFT(MM_AJ[[#This Row],[PROJECT'#]],MIN(IFERROR(FIND({0,1,2,3,4,5,6,7,8,9,"-"},MM_AJ[[#This Row],[PROJECT'#]]),""))-1)</f>
        <v>AJ</v>
      </c>
      <c r="AI22" s="1" t="str">
        <f>IF(MM_AJ[[#This Row],[BOM Received date]]&lt;&gt;"","AJ table")</f>
        <v>AJ table</v>
      </c>
      <c r="AJ22" s="1" t="str">
        <f>TEXT(MM_AJ[[#This Row],[BOM Received date]],"mmmm")</f>
        <v>February</v>
      </c>
      <c r="AK22" s="1" t="str">
        <f>TEXT(MM_AJ[[#This Row],[BOM Received date]],"yyyy")</f>
        <v>2024</v>
      </c>
    </row>
    <row r="23" spans="1:37" ht="26.1" customHeight="1">
      <c r="A23" s="5">
        <v>3</v>
      </c>
      <c r="B23" s="6">
        <v>45351</v>
      </c>
      <c r="C23" s="5">
        <v>40</v>
      </c>
      <c r="D23" s="5" t="s">
        <v>2718</v>
      </c>
      <c r="E23" s="5" t="s">
        <v>2719</v>
      </c>
      <c r="F23" s="5">
        <v>9722230</v>
      </c>
      <c r="G23" s="5" t="s">
        <v>2914</v>
      </c>
      <c r="H23" s="492" t="s">
        <v>2924</v>
      </c>
      <c r="I23" s="350">
        <v>57047</v>
      </c>
      <c r="J23" s="6">
        <v>45367</v>
      </c>
      <c r="K23" s="6">
        <v>45368</v>
      </c>
      <c r="L23" s="6" t="s">
        <v>1068</v>
      </c>
      <c r="M23" s="5">
        <v>1</v>
      </c>
      <c r="N23" s="1489" t="s">
        <v>88</v>
      </c>
      <c r="O23" s="1493">
        <v>30</v>
      </c>
      <c r="P23" s="88">
        <v>38.909999999999997</v>
      </c>
      <c r="Q23" s="88">
        <v>1167.3</v>
      </c>
      <c r="R23" s="5" t="s">
        <v>3051</v>
      </c>
      <c r="S23" s="5" t="s">
        <v>1059</v>
      </c>
      <c r="T23" s="9">
        <v>45370</v>
      </c>
      <c r="U23" s="9">
        <v>45372</v>
      </c>
      <c r="V23" s="5" t="s">
        <v>581</v>
      </c>
      <c r="W23" s="5" t="s">
        <v>581</v>
      </c>
      <c r="X23" s="9" t="s">
        <v>581</v>
      </c>
      <c r="Y23" s="5" t="s">
        <v>581</v>
      </c>
      <c r="Z23" s="9" t="s">
        <v>581</v>
      </c>
      <c r="AA23" s="5" t="s">
        <v>581</v>
      </c>
      <c r="AB23" s="460" t="s">
        <v>581</v>
      </c>
      <c r="AC23" s="6" t="s">
        <v>581</v>
      </c>
      <c r="AD23" s="5" t="s">
        <v>581</v>
      </c>
      <c r="AE23" s="6" t="s">
        <v>581</v>
      </c>
      <c r="AF23" s="5" t="s">
        <v>581</v>
      </c>
      <c r="AG23" s="7"/>
      <c r="AH23" s="7" t="str" cm="1">
        <f t="array" ref="AH23">LEFT(MM_AJ[[#This Row],[PROJECT'#]],MIN(IFERROR(FIND({0,1,2,3,4,5,6,7,8,9,"-"},MM_AJ[[#This Row],[PROJECT'#]]),""))-1)</f>
        <v>AJ</v>
      </c>
      <c r="AI23" s="1" t="str">
        <f>IF(MM_AJ[[#This Row],[BOM Received date]]&lt;&gt;"","AJ table")</f>
        <v>AJ table</v>
      </c>
      <c r="AJ23" s="1" t="str">
        <f>TEXT(MM_AJ[[#This Row],[BOM Received date]],"mmmm")</f>
        <v>February</v>
      </c>
      <c r="AK23" s="1" t="str">
        <f>TEXT(MM_AJ[[#This Row],[BOM Received date]],"yyyy")</f>
        <v>2024</v>
      </c>
    </row>
    <row r="24" spans="1:37" ht="26.1" customHeight="1">
      <c r="A24" s="5">
        <v>3</v>
      </c>
      <c r="B24" s="6">
        <v>45351</v>
      </c>
      <c r="C24" s="5">
        <v>40</v>
      </c>
      <c r="D24" s="5" t="s">
        <v>2718</v>
      </c>
      <c r="E24" s="5" t="s">
        <v>2719</v>
      </c>
      <c r="F24" s="5">
        <v>9722230</v>
      </c>
      <c r="G24" s="5" t="s">
        <v>2915</v>
      </c>
      <c r="H24" s="492" t="s">
        <v>2925</v>
      </c>
      <c r="I24" s="4">
        <v>56981</v>
      </c>
      <c r="J24" s="6">
        <v>45367</v>
      </c>
      <c r="K24" s="6">
        <v>45368</v>
      </c>
      <c r="L24" s="6" t="s">
        <v>1058</v>
      </c>
      <c r="M24" s="5">
        <v>1</v>
      </c>
      <c r="N24" s="1489" t="s">
        <v>37</v>
      </c>
      <c r="O24" s="1493">
        <v>25</v>
      </c>
      <c r="P24" s="88">
        <v>159.9</v>
      </c>
      <c r="Q24" s="88">
        <v>3997.5</v>
      </c>
      <c r="R24" s="5" t="s">
        <v>3052</v>
      </c>
      <c r="S24" s="5" t="s">
        <v>1058</v>
      </c>
      <c r="T24" s="9">
        <v>45369</v>
      </c>
      <c r="U24" s="9" t="s">
        <v>581</v>
      </c>
      <c r="V24" s="5" t="s">
        <v>3053</v>
      </c>
      <c r="W24" s="5" t="s">
        <v>139</v>
      </c>
      <c r="X24" s="9">
        <v>45369</v>
      </c>
      <c r="Y24" s="5" t="s">
        <v>1068</v>
      </c>
      <c r="Z24" s="9">
        <v>45369</v>
      </c>
      <c r="AA24" s="5" t="s">
        <v>1075</v>
      </c>
      <c r="AB24" s="460" t="s">
        <v>1070</v>
      </c>
      <c r="AC24" s="6">
        <v>45382</v>
      </c>
      <c r="AD24" s="5" t="s">
        <v>581</v>
      </c>
      <c r="AE24" s="6" t="s">
        <v>581</v>
      </c>
      <c r="AF24" s="5" t="s">
        <v>581</v>
      </c>
      <c r="AG24" s="7"/>
      <c r="AH24" s="7" t="str" cm="1">
        <f t="array" ref="AH24">LEFT(MM_AJ[[#This Row],[PROJECT'#]],MIN(IFERROR(FIND({0,1,2,3,4,5,6,7,8,9,"-"},MM_AJ[[#This Row],[PROJECT'#]]),""))-1)</f>
        <v>AJ</v>
      </c>
      <c r="AI24" s="1" t="str">
        <f>IF(MM_AJ[[#This Row],[BOM Received date]]&lt;&gt;"","AJ table")</f>
        <v>AJ table</v>
      </c>
      <c r="AJ24" s="1" t="str">
        <f>TEXT(MM_AJ[[#This Row],[BOM Received date]],"mmmm")</f>
        <v>February</v>
      </c>
      <c r="AK24" s="1" t="str">
        <f>TEXT(MM_AJ[[#This Row],[BOM Received date]],"yyyy")</f>
        <v>2024</v>
      </c>
    </row>
    <row r="25" spans="1:37" ht="26.1" customHeight="1">
      <c r="A25" s="5">
        <v>3</v>
      </c>
      <c r="B25" s="6">
        <v>45351</v>
      </c>
      <c r="C25" s="5">
        <v>40</v>
      </c>
      <c r="D25" s="5" t="s">
        <v>2718</v>
      </c>
      <c r="E25" s="5" t="s">
        <v>2719</v>
      </c>
      <c r="F25" s="5">
        <v>9722230</v>
      </c>
      <c r="G25" s="5" t="s">
        <v>2749</v>
      </c>
      <c r="H25" s="492" t="s">
        <v>2753</v>
      </c>
      <c r="I25" s="4">
        <v>56983</v>
      </c>
      <c r="J25" s="6">
        <v>45367</v>
      </c>
      <c r="K25" s="6">
        <v>45368</v>
      </c>
      <c r="L25" s="6" t="s">
        <v>1068</v>
      </c>
      <c r="M25" s="5">
        <v>1</v>
      </c>
      <c r="N25" s="1488" t="s">
        <v>36</v>
      </c>
      <c r="O25" s="1493">
        <v>10</v>
      </c>
      <c r="P25" s="88">
        <v>19.8</v>
      </c>
      <c r="Q25" s="88">
        <v>198</v>
      </c>
      <c r="R25" s="5" t="s">
        <v>3042</v>
      </c>
      <c r="S25" s="5" t="s">
        <v>1059</v>
      </c>
      <c r="T25" s="9">
        <v>45372</v>
      </c>
      <c r="U25" s="9">
        <v>45374</v>
      </c>
      <c r="V25" s="5" t="s">
        <v>581</v>
      </c>
      <c r="W25" s="5" t="s">
        <v>581</v>
      </c>
      <c r="X25" s="9" t="s">
        <v>581</v>
      </c>
      <c r="Y25" s="5" t="s">
        <v>581</v>
      </c>
      <c r="Z25" s="9" t="s">
        <v>581</v>
      </c>
      <c r="AA25" s="5" t="s">
        <v>581</v>
      </c>
      <c r="AB25" s="460" t="s">
        <v>581</v>
      </c>
      <c r="AC25" s="6" t="s">
        <v>581</v>
      </c>
      <c r="AD25" s="5" t="s">
        <v>581</v>
      </c>
      <c r="AE25" s="6" t="s">
        <v>581</v>
      </c>
      <c r="AF25" s="5" t="s">
        <v>581</v>
      </c>
      <c r="AG25" s="7"/>
      <c r="AH25" s="7" t="str" cm="1">
        <f t="array" ref="AH25">LEFT(MM_AJ[[#This Row],[PROJECT'#]],MIN(IFERROR(FIND({0,1,2,3,4,5,6,7,8,9,"-"},MM_AJ[[#This Row],[PROJECT'#]]),""))-1)</f>
        <v>AJ</v>
      </c>
      <c r="AI25" s="1" t="str">
        <f>IF(MM_AJ[[#This Row],[BOM Received date]]&lt;&gt;"","AJ table")</f>
        <v>AJ table</v>
      </c>
      <c r="AJ25" s="1" t="str">
        <f>TEXT(MM_AJ[[#This Row],[BOM Received date]],"mmmm")</f>
        <v>February</v>
      </c>
      <c r="AK25" s="1" t="str">
        <f>TEXT(MM_AJ[[#This Row],[BOM Received date]],"yyyy")</f>
        <v>2024</v>
      </c>
    </row>
    <row r="26" spans="1:37" ht="26.1" customHeight="1">
      <c r="A26" s="5">
        <v>3</v>
      </c>
      <c r="B26" s="6">
        <v>45351</v>
      </c>
      <c r="C26" s="5">
        <v>40</v>
      </c>
      <c r="D26" s="5" t="s">
        <v>2718</v>
      </c>
      <c r="E26" s="5" t="s">
        <v>2719</v>
      </c>
      <c r="F26" s="5">
        <v>9722230</v>
      </c>
      <c r="G26" s="5" t="s">
        <v>1458</v>
      </c>
      <c r="H26" s="492" t="s">
        <v>1464</v>
      </c>
      <c r="I26" s="4">
        <v>56980</v>
      </c>
      <c r="J26" s="6">
        <v>45367</v>
      </c>
      <c r="K26" s="6">
        <v>45368</v>
      </c>
      <c r="L26" s="6" t="s">
        <v>1068</v>
      </c>
      <c r="M26" s="5">
        <v>5</v>
      </c>
      <c r="N26" s="1489" t="s">
        <v>20</v>
      </c>
      <c r="O26" s="1493">
        <v>10</v>
      </c>
      <c r="P26" s="88">
        <v>20.9</v>
      </c>
      <c r="Q26" s="88">
        <v>209</v>
      </c>
      <c r="R26" s="5" t="s">
        <v>3054</v>
      </c>
      <c r="S26" s="5" t="s">
        <v>1058</v>
      </c>
      <c r="T26" s="9">
        <v>45373</v>
      </c>
      <c r="U26" s="9" t="s">
        <v>581</v>
      </c>
      <c r="V26" s="5" t="s">
        <v>3055</v>
      </c>
      <c r="W26" s="5" t="s">
        <v>139</v>
      </c>
      <c r="X26" s="9">
        <v>45373</v>
      </c>
      <c r="Y26" s="5" t="s">
        <v>1068</v>
      </c>
      <c r="Z26" s="9">
        <v>45373</v>
      </c>
      <c r="AA26" s="5" t="s">
        <v>1075</v>
      </c>
      <c r="AB26" s="460" t="s">
        <v>1070</v>
      </c>
      <c r="AC26" s="6">
        <v>45387</v>
      </c>
      <c r="AD26" s="5" t="s">
        <v>581</v>
      </c>
      <c r="AE26" s="6" t="s">
        <v>581</v>
      </c>
      <c r="AF26" s="5" t="s">
        <v>581</v>
      </c>
      <c r="AG26" s="7"/>
      <c r="AH26" s="7" t="str" cm="1">
        <f t="array" ref="AH26">LEFT(MM_AJ[[#This Row],[PROJECT'#]],MIN(IFERROR(FIND({0,1,2,3,4,5,6,7,8,9,"-"},MM_AJ[[#This Row],[PROJECT'#]]),""))-1)</f>
        <v>AJ</v>
      </c>
      <c r="AI26" s="1" t="str">
        <f>IF(MM_AJ[[#This Row],[BOM Received date]]&lt;&gt;"","AJ table")</f>
        <v>AJ table</v>
      </c>
      <c r="AJ26" s="1" t="str">
        <f>TEXT(MM_AJ[[#This Row],[BOM Received date]],"mmmm")</f>
        <v>February</v>
      </c>
      <c r="AK26" s="1" t="str">
        <f>TEXT(MM_AJ[[#This Row],[BOM Received date]],"yyyy")</f>
        <v>2024</v>
      </c>
    </row>
    <row r="27" spans="1:37" ht="26.1" customHeight="1">
      <c r="A27" s="5">
        <v>3</v>
      </c>
      <c r="B27" s="6">
        <v>45351</v>
      </c>
      <c r="C27" s="5">
        <v>40</v>
      </c>
      <c r="D27" s="5" t="s">
        <v>2718</v>
      </c>
      <c r="E27" s="5" t="s">
        <v>2719</v>
      </c>
      <c r="F27" s="5">
        <v>9722230</v>
      </c>
      <c r="G27" s="5" t="s">
        <v>2916</v>
      </c>
      <c r="H27" s="492" t="s">
        <v>2926</v>
      </c>
      <c r="I27" s="4">
        <v>56980</v>
      </c>
      <c r="J27" s="6">
        <v>45367</v>
      </c>
      <c r="K27" s="6">
        <v>45368</v>
      </c>
      <c r="L27" s="6" t="s">
        <v>1068</v>
      </c>
      <c r="M27" s="5">
        <v>4</v>
      </c>
      <c r="N27" s="1490" t="s">
        <v>20</v>
      </c>
      <c r="O27" s="1493">
        <v>10</v>
      </c>
      <c r="P27" s="88">
        <v>30.7</v>
      </c>
      <c r="Q27" s="88">
        <v>307</v>
      </c>
      <c r="R27" s="5" t="s">
        <v>3056</v>
      </c>
      <c r="S27" s="5" t="s">
        <v>1558</v>
      </c>
      <c r="T27" s="9">
        <v>45372</v>
      </c>
      <c r="U27" s="9" t="s">
        <v>581</v>
      </c>
      <c r="V27" s="5" t="s">
        <v>3057</v>
      </c>
      <c r="W27" s="5" t="s">
        <v>1005</v>
      </c>
      <c r="X27" s="9">
        <v>45372</v>
      </c>
      <c r="Y27" s="5" t="s">
        <v>1068</v>
      </c>
      <c r="Z27" s="9">
        <v>45372</v>
      </c>
      <c r="AA27" s="5" t="s">
        <v>1075</v>
      </c>
      <c r="AB27" s="460" t="s">
        <v>1081</v>
      </c>
      <c r="AC27" s="6">
        <v>45389</v>
      </c>
      <c r="AD27" s="5" t="s">
        <v>581</v>
      </c>
      <c r="AE27" s="6" t="s">
        <v>581</v>
      </c>
      <c r="AF27" s="5" t="s">
        <v>581</v>
      </c>
      <c r="AG27" s="7"/>
      <c r="AH27" s="7" t="str" cm="1">
        <f t="array" ref="AH27">LEFT(MM_AJ[[#This Row],[PROJECT'#]],MIN(IFERROR(FIND({0,1,2,3,4,5,6,7,8,9,"-"},MM_AJ[[#This Row],[PROJECT'#]]),""))-1)</f>
        <v>AJ</v>
      </c>
      <c r="AI27" s="1" t="str">
        <f>IF(MM_AJ[[#This Row],[BOM Received date]]&lt;&gt;"","AJ table")</f>
        <v>AJ table</v>
      </c>
      <c r="AJ27" s="1" t="str">
        <f>TEXT(MM_AJ[[#This Row],[BOM Received date]],"mmmm")</f>
        <v>February</v>
      </c>
      <c r="AK27" s="1" t="str">
        <f>TEXT(MM_AJ[[#This Row],[BOM Received date]],"yyyy")</f>
        <v>2024</v>
      </c>
    </row>
    <row r="28" spans="1:37" ht="26.1" customHeight="1">
      <c r="A28" s="5">
        <v>3</v>
      </c>
      <c r="B28" s="6">
        <v>45351</v>
      </c>
      <c r="C28" s="5">
        <v>40</v>
      </c>
      <c r="D28" s="5" t="s">
        <v>2718</v>
      </c>
      <c r="E28" s="5" t="s">
        <v>2719</v>
      </c>
      <c r="F28" s="5">
        <v>9722230</v>
      </c>
      <c r="G28" s="5" t="s">
        <v>2917</v>
      </c>
      <c r="H28" s="492" t="s">
        <v>2927</v>
      </c>
      <c r="I28" s="4">
        <v>56980</v>
      </c>
      <c r="J28" s="6">
        <v>45367</v>
      </c>
      <c r="K28" s="6">
        <v>45368</v>
      </c>
      <c r="L28" s="6" t="s">
        <v>1068</v>
      </c>
      <c r="M28" s="5">
        <v>3</v>
      </c>
      <c r="N28" s="1490" t="s">
        <v>21</v>
      </c>
      <c r="O28" s="1493">
        <v>3</v>
      </c>
      <c r="P28" s="88">
        <v>33.799999999999997</v>
      </c>
      <c r="Q28" s="88">
        <v>101.4</v>
      </c>
      <c r="R28" s="5" t="s">
        <v>3042</v>
      </c>
      <c r="S28" s="5" t="s">
        <v>1059</v>
      </c>
      <c r="T28" s="9">
        <v>45372</v>
      </c>
      <c r="U28" s="9">
        <v>45374</v>
      </c>
      <c r="V28" s="5" t="s">
        <v>581</v>
      </c>
      <c r="W28" s="5" t="s">
        <v>581</v>
      </c>
      <c r="X28" s="9" t="s">
        <v>581</v>
      </c>
      <c r="Y28" s="5" t="s">
        <v>581</v>
      </c>
      <c r="Z28" s="9" t="s">
        <v>581</v>
      </c>
      <c r="AA28" s="5" t="s">
        <v>581</v>
      </c>
      <c r="AB28" s="460" t="s">
        <v>581</v>
      </c>
      <c r="AC28" s="6" t="s">
        <v>581</v>
      </c>
      <c r="AD28" s="5" t="s">
        <v>581</v>
      </c>
      <c r="AE28" s="6" t="s">
        <v>581</v>
      </c>
      <c r="AF28" s="5" t="s">
        <v>581</v>
      </c>
      <c r="AG28" s="7"/>
      <c r="AH28" s="7" t="str" cm="1">
        <f t="array" ref="AH28">LEFT(MM_AJ[[#This Row],[PROJECT'#]],MIN(IFERROR(FIND({0,1,2,3,4,5,6,7,8,9,"-"},MM_AJ[[#This Row],[PROJECT'#]]),""))-1)</f>
        <v>AJ</v>
      </c>
      <c r="AI28" s="1" t="str">
        <f>IF(MM_AJ[[#This Row],[BOM Received date]]&lt;&gt;"","AJ table")</f>
        <v>AJ table</v>
      </c>
      <c r="AJ28" s="1" t="str">
        <f>TEXT(MM_AJ[[#This Row],[BOM Received date]],"mmmm")</f>
        <v>February</v>
      </c>
      <c r="AK28" s="1" t="str">
        <f>TEXT(MM_AJ[[#This Row],[BOM Received date]],"yyyy")</f>
        <v>2024</v>
      </c>
    </row>
    <row r="29" spans="1:37" ht="26.1" customHeight="1">
      <c r="A29" s="5">
        <v>3</v>
      </c>
      <c r="B29" s="6">
        <v>45351</v>
      </c>
      <c r="C29" s="5">
        <v>40</v>
      </c>
      <c r="D29" s="5" t="s">
        <v>2718</v>
      </c>
      <c r="E29" s="5" t="s">
        <v>2719</v>
      </c>
      <c r="F29" s="5">
        <v>9722230</v>
      </c>
      <c r="G29" s="5" t="s">
        <v>2918</v>
      </c>
      <c r="H29" s="492" t="s">
        <v>2928</v>
      </c>
      <c r="I29" s="4">
        <v>56980</v>
      </c>
      <c r="J29" s="6">
        <v>45367</v>
      </c>
      <c r="K29" s="6">
        <v>45368</v>
      </c>
      <c r="L29" s="6" t="s">
        <v>1068</v>
      </c>
      <c r="M29" s="5">
        <v>2</v>
      </c>
      <c r="N29" s="1490" t="s">
        <v>20</v>
      </c>
      <c r="O29" s="1493">
        <v>20</v>
      </c>
      <c r="P29" s="88">
        <v>74.900000000000006</v>
      </c>
      <c r="Q29" s="88">
        <v>1498</v>
      </c>
      <c r="R29" s="5" t="s">
        <v>3056</v>
      </c>
      <c r="S29" s="5" t="s">
        <v>1558</v>
      </c>
      <c r="T29" s="9">
        <v>45372</v>
      </c>
      <c r="U29" s="9" t="s">
        <v>581</v>
      </c>
      <c r="V29" s="5" t="s">
        <v>3057</v>
      </c>
      <c r="W29" s="5" t="s">
        <v>1003</v>
      </c>
      <c r="X29" s="9">
        <v>45372</v>
      </c>
      <c r="Y29" s="5" t="s">
        <v>1068</v>
      </c>
      <c r="Z29" s="9">
        <v>45372</v>
      </c>
      <c r="AA29" s="5" t="s">
        <v>1075</v>
      </c>
      <c r="AB29" s="460" t="s">
        <v>1081</v>
      </c>
      <c r="AC29" s="6">
        <v>45389</v>
      </c>
      <c r="AD29" s="5" t="s">
        <v>581</v>
      </c>
      <c r="AE29" s="6" t="s">
        <v>581</v>
      </c>
      <c r="AF29" s="5" t="s">
        <v>581</v>
      </c>
      <c r="AG29" s="7"/>
      <c r="AH29" s="7" t="str" cm="1">
        <f t="array" ref="AH29">LEFT(MM_AJ[[#This Row],[PROJECT'#]],MIN(IFERROR(FIND({0,1,2,3,4,5,6,7,8,9,"-"},MM_AJ[[#This Row],[PROJECT'#]]),""))-1)</f>
        <v>AJ</v>
      </c>
      <c r="AI29" s="1" t="str">
        <f>IF(MM_AJ[[#This Row],[BOM Received date]]&lt;&gt;"","AJ table")</f>
        <v>AJ table</v>
      </c>
      <c r="AJ29" s="1" t="str">
        <f>TEXT(MM_AJ[[#This Row],[BOM Received date]],"mmmm")</f>
        <v>February</v>
      </c>
      <c r="AK29" s="1" t="str">
        <f>TEXT(MM_AJ[[#This Row],[BOM Received date]],"yyyy")</f>
        <v>2024</v>
      </c>
    </row>
    <row r="30" spans="1:37" ht="26.1" customHeight="1">
      <c r="A30" s="5">
        <v>3</v>
      </c>
      <c r="B30" s="6">
        <v>45351</v>
      </c>
      <c r="C30" s="5">
        <v>40</v>
      </c>
      <c r="D30" s="5" t="s">
        <v>2718</v>
      </c>
      <c r="E30" s="5" t="s">
        <v>2719</v>
      </c>
      <c r="F30" s="5">
        <v>9722230</v>
      </c>
      <c r="G30" s="5" t="s">
        <v>2207</v>
      </c>
      <c r="H30" s="492" t="s">
        <v>2929</v>
      </c>
      <c r="I30" s="4">
        <v>56980</v>
      </c>
      <c r="J30" s="6">
        <v>45367</v>
      </c>
      <c r="K30" s="6">
        <v>45368</v>
      </c>
      <c r="L30" s="6" t="s">
        <v>1068</v>
      </c>
      <c r="M30" s="5">
        <v>1</v>
      </c>
      <c r="N30" s="1490" t="s">
        <v>21</v>
      </c>
      <c r="O30" s="1493">
        <v>1</v>
      </c>
      <c r="P30" s="88">
        <v>52.1</v>
      </c>
      <c r="Q30" s="88">
        <v>52.1</v>
      </c>
      <c r="R30" s="5" t="s">
        <v>3056</v>
      </c>
      <c r="S30" s="5" t="s">
        <v>1558</v>
      </c>
      <c r="T30" s="9">
        <v>45372</v>
      </c>
      <c r="U30" s="9" t="s">
        <v>581</v>
      </c>
      <c r="V30" s="5" t="s">
        <v>3057</v>
      </c>
      <c r="W30" s="5" t="s">
        <v>1002</v>
      </c>
      <c r="X30" s="9">
        <v>45372</v>
      </c>
      <c r="Y30" s="5" t="s">
        <v>1068</v>
      </c>
      <c r="Z30" s="9">
        <v>45372</v>
      </c>
      <c r="AA30" s="5" t="s">
        <v>1075</v>
      </c>
      <c r="AB30" s="460" t="s">
        <v>1081</v>
      </c>
      <c r="AC30" s="6">
        <v>45389</v>
      </c>
      <c r="AD30" s="5" t="s">
        <v>581</v>
      </c>
      <c r="AE30" s="6" t="s">
        <v>581</v>
      </c>
      <c r="AF30" s="5" t="s">
        <v>581</v>
      </c>
      <c r="AG30" s="7"/>
      <c r="AH30" s="7" t="str" cm="1">
        <f t="array" ref="AH30">LEFT(MM_AJ[[#This Row],[PROJECT'#]],MIN(IFERROR(FIND({0,1,2,3,4,5,6,7,8,9,"-"},MM_AJ[[#This Row],[PROJECT'#]]),""))-1)</f>
        <v>AJ</v>
      </c>
      <c r="AI30" s="1" t="str">
        <f>IF(MM_AJ[[#This Row],[BOM Received date]]&lt;&gt;"","AJ table")</f>
        <v>AJ table</v>
      </c>
      <c r="AJ30" s="1" t="str">
        <f>TEXT(MM_AJ[[#This Row],[BOM Received date]],"mmmm")</f>
        <v>February</v>
      </c>
      <c r="AK30" s="1" t="str">
        <f>TEXT(MM_AJ[[#This Row],[BOM Received date]],"yyyy")</f>
        <v>2024</v>
      </c>
    </row>
    <row r="31" spans="1:37" ht="26.1" customHeight="1">
      <c r="A31" s="5">
        <v>3</v>
      </c>
      <c r="B31" s="6">
        <v>45351</v>
      </c>
      <c r="C31" s="5">
        <v>40</v>
      </c>
      <c r="D31" s="5" t="s">
        <v>2718</v>
      </c>
      <c r="E31" s="5" t="s">
        <v>2719</v>
      </c>
      <c r="F31" s="5">
        <v>9722230</v>
      </c>
      <c r="G31" s="5" t="s">
        <v>495</v>
      </c>
      <c r="H31" s="492" t="s">
        <v>496</v>
      </c>
      <c r="I31" s="4">
        <v>56982</v>
      </c>
      <c r="J31" s="6">
        <v>45367</v>
      </c>
      <c r="K31" s="6">
        <v>45368</v>
      </c>
      <c r="L31" s="6" t="s">
        <v>1058</v>
      </c>
      <c r="M31" s="5">
        <v>1</v>
      </c>
      <c r="N31" s="1491" t="s">
        <v>190</v>
      </c>
      <c r="O31" s="1493">
        <v>11</v>
      </c>
      <c r="P31" s="88">
        <v>93.6</v>
      </c>
      <c r="Q31" s="88">
        <v>1029.5999999999999</v>
      </c>
      <c r="R31" s="5" t="s">
        <v>3045</v>
      </c>
      <c r="S31" s="5" t="s">
        <v>1058</v>
      </c>
      <c r="T31" s="9">
        <v>45373</v>
      </c>
      <c r="U31" s="9">
        <v>45372</v>
      </c>
      <c r="V31" s="5" t="s">
        <v>3046</v>
      </c>
      <c r="W31" s="5" t="s">
        <v>1005</v>
      </c>
      <c r="X31" s="9">
        <v>45373</v>
      </c>
      <c r="Y31" s="5" t="s">
        <v>1068</v>
      </c>
      <c r="Z31" s="9">
        <v>45373</v>
      </c>
      <c r="AA31" s="5" t="s">
        <v>1069</v>
      </c>
      <c r="AB31" s="460" t="s">
        <v>1088</v>
      </c>
      <c r="AC31" s="6">
        <v>45381</v>
      </c>
      <c r="AD31" s="5" t="s">
        <v>581</v>
      </c>
      <c r="AE31" s="6" t="s">
        <v>581</v>
      </c>
      <c r="AF31" s="5" t="s">
        <v>581</v>
      </c>
      <c r="AG31" s="7"/>
      <c r="AH31" s="7" t="str" cm="1">
        <f t="array" ref="AH31">LEFT(MM_AJ[[#This Row],[PROJECT'#]],MIN(IFERROR(FIND({0,1,2,3,4,5,6,7,8,9,"-"},MM_AJ[[#This Row],[PROJECT'#]]),""))-1)</f>
        <v>AJ</v>
      </c>
      <c r="AI31" s="1" t="str">
        <f>IF(MM_AJ[[#This Row],[BOM Received date]]&lt;&gt;"","AJ table")</f>
        <v>AJ table</v>
      </c>
      <c r="AJ31" s="1" t="str">
        <f>TEXT(MM_AJ[[#This Row],[BOM Received date]],"mmmm")</f>
        <v>February</v>
      </c>
      <c r="AK31" s="1" t="str">
        <f>TEXT(MM_AJ[[#This Row],[BOM Received date]],"yyyy")</f>
        <v>2024</v>
      </c>
    </row>
    <row r="32" spans="1:37" ht="26.1" customHeight="1">
      <c r="A32" s="5">
        <v>3</v>
      </c>
      <c r="B32" s="6">
        <v>45351</v>
      </c>
      <c r="C32" s="5">
        <v>40</v>
      </c>
      <c r="D32" s="5" t="s">
        <v>2718</v>
      </c>
      <c r="E32" s="5" t="s">
        <v>2719</v>
      </c>
      <c r="F32" s="5">
        <v>9722230</v>
      </c>
      <c r="G32" s="5" t="s">
        <v>2919</v>
      </c>
      <c r="H32" s="492" t="s">
        <v>2930</v>
      </c>
      <c r="I32" s="4">
        <v>56976</v>
      </c>
      <c r="J32" s="6">
        <v>45367</v>
      </c>
      <c r="K32" s="6" t="s">
        <v>581</v>
      </c>
      <c r="L32" s="6" t="s">
        <v>581</v>
      </c>
      <c r="M32" s="5">
        <v>1</v>
      </c>
      <c r="N32" s="1490" t="s">
        <v>55</v>
      </c>
      <c r="O32" s="1493">
        <v>2</v>
      </c>
      <c r="P32" s="88" t="s">
        <v>581</v>
      </c>
      <c r="Q32" s="88" t="s">
        <v>581</v>
      </c>
      <c r="R32" s="5" t="s">
        <v>581</v>
      </c>
      <c r="S32" s="5" t="s">
        <v>581</v>
      </c>
      <c r="T32" s="9" t="s">
        <v>581</v>
      </c>
      <c r="U32" s="9" t="s">
        <v>581</v>
      </c>
      <c r="V32" s="5" t="s">
        <v>581</v>
      </c>
      <c r="W32" s="5" t="s">
        <v>581</v>
      </c>
      <c r="X32" s="9" t="s">
        <v>581</v>
      </c>
      <c r="Y32" s="5" t="s">
        <v>581</v>
      </c>
      <c r="Z32" s="9" t="s">
        <v>581</v>
      </c>
      <c r="AA32" s="5" t="s">
        <v>581</v>
      </c>
      <c r="AB32" s="460" t="s">
        <v>581</v>
      </c>
      <c r="AC32" s="6" t="s">
        <v>581</v>
      </c>
      <c r="AD32" s="5" t="s">
        <v>581</v>
      </c>
      <c r="AE32" s="6" t="s">
        <v>581</v>
      </c>
      <c r="AF32" s="5" t="s">
        <v>581</v>
      </c>
      <c r="AG32" s="7"/>
      <c r="AH32" s="7" t="str" cm="1">
        <f t="array" ref="AH32">LEFT(MM_AJ[[#This Row],[PROJECT'#]],MIN(IFERROR(FIND({0,1,2,3,4,5,6,7,8,9,"-"},MM_AJ[[#This Row],[PROJECT'#]]),""))-1)</f>
        <v>AJ</v>
      </c>
      <c r="AI32" s="1" t="str">
        <f>IF(MM_AJ[[#This Row],[BOM Received date]]&lt;&gt;"","AJ table")</f>
        <v>AJ table</v>
      </c>
      <c r="AJ32" s="1" t="str">
        <f>TEXT(MM_AJ[[#This Row],[BOM Received date]],"mmmm")</f>
        <v>February</v>
      </c>
      <c r="AK32" s="1" t="str">
        <f>TEXT(MM_AJ[[#This Row],[BOM Received date]],"yyyy")</f>
        <v>2024</v>
      </c>
    </row>
    <row r="33" spans="1:37" ht="26.1" customHeight="1">
      <c r="A33" s="5">
        <v>3</v>
      </c>
      <c r="B33" s="6">
        <v>45351</v>
      </c>
      <c r="C33" s="5">
        <v>40</v>
      </c>
      <c r="D33" s="5" t="s">
        <v>2718</v>
      </c>
      <c r="E33" s="5" t="s">
        <v>2719</v>
      </c>
      <c r="F33" s="5">
        <v>9722230</v>
      </c>
      <c r="G33" s="5" t="s">
        <v>2920</v>
      </c>
      <c r="H33" s="492" t="s">
        <v>2931</v>
      </c>
      <c r="I33" s="4">
        <v>56977</v>
      </c>
      <c r="J33" s="6">
        <v>45367</v>
      </c>
      <c r="K33" s="6" t="s">
        <v>581</v>
      </c>
      <c r="L33" s="6" t="s">
        <v>581</v>
      </c>
      <c r="M33" s="5">
        <v>1</v>
      </c>
      <c r="N33" s="1490" t="s">
        <v>55</v>
      </c>
      <c r="O33" s="1493">
        <v>2</v>
      </c>
      <c r="P33" s="88" t="s">
        <v>581</v>
      </c>
      <c r="Q33" s="88" t="s">
        <v>581</v>
      </c>
      <c r="R33" s="5" t="s">
        <v>581</v>
      </c>
      <c r="S33" s="5" t="s">
        <v>581</v>
      </c>
      <c r="T33" s="9" t="s">
        <v>581</v>
      </c>
      <c r="U33" s="9" t="s">
        <v>581</v>
      </c>
      <c r="V33" s="5" t="s">
        <v>581</v>
      </c>
      <c r="W33" s="5" t="s">
        <v>581</v>
      </c>
      <c r="X33" s="9" t="s">
        <v>581</v>
      </c>
      <c r="Y33" s="5" t="s">
        <v>581</v>
      </c>
      <c r="Z33" s="9" t="s">
        <v>581</v>
      </c>
      <c r="AA33" s="5" t="s">
        <v>581</v>
      </c>
      <c r="AB33" s="460" t="s">
        <v>581</v>
      </c>
      <c r="AC33" s="6" t="s">
        <v>581</v>
      </c>
      <c r="AD33" s="5" t="s">
        <v>581</v>
      </c>
      <c r="AE33" s="6" t="s">
        <v>581</v>
      </c>
      <c r="AF33" s="5" t="s">
        <v>581</v>
      </c>
      <c r="AG33" s="7"/>
      <c r="AH33" s="7" t="str" cm="1">
        <f t="array" ref="AH33">LEFT(MM_AJ[[#This Row],[PROJECT'#]],MIN(IFERROR(FIND({0,1,2,3,4,5,6,7,8,9,"-"},MM_AJ[[#This Row],[PROJECT'#]]),""))-1)</f>
        <v>AJ</v>
      </c>
      <c r="AI33" s="1" t="str">
        <f>IF(MM_AJ[[#This Row],[BOM Received date]]&lt;&gt;"","AJ table")</f>
        <v>AJ table</v>
      </c>
      <c r="AJ33" s="1" t="str">
        <f>TEXT(MM_AJ[[#This Row],[BOM Received date]],"mmmm")</f>
        <v>February</v>
      </c>
      <c r="AK33" s="1" t="str">
        <f>TEXT(MM_AJ[[#This Row],[BOM Received date]],"yyyy")</f>
        <v>2024</v>
      </c>
    </row>
    <row r="34" spans="1:37" ht="26.1" customHeight="1">
      <c r="A34" s="5">
        <v>3</v>
      </c>
      <c r="B34" s="6">
        <v>45351</v>
      </c>
      <c r="C34" s="5">
        <v>40</v>
      </c>
      <c r="D34" s="5" t="s">
        <v>2718</v>
      </c>
      <c r="E34" s="5" t="s">
        <v>2719</v>
      </c>
      <c r="F34" s="5">
        <v>9722230</v>
      </c>
      <c r="G34" s="5" t="s">
        <v>2921</v>
      </c>
      <c r="H34" s="492" t="s">
        <v>2932</v>
      </c>
      <c r="I34" s="4">
        <v>56984</v>
      </c>
      <c r="J34" s="6">
        <v>45367</v>
      </c>
      <c r="K34" s="6">
        <v>45368</v>
      </c>
      <c r="L34" s="6" t="s">
        <v>1068</v>
      </c>
      <c r="M34" s="5">
        <v>1</v>
      </c>
      <c r="N34" s="1490" t="s">
        <v>20</v>
      </c>
      <c r="O34" s="1493">
        <v>2</v>
      </c>
      <c r="P34" s="88">
        <v>22.99</v>
      </c>
      <c r="Q34" s="88">
        <v>45.98</v>
      </c>
      <c r="R34" s="5" t="s">
        <v>3042</v>
      </c>
      <c r="S34" s="5" t="s">
        <v>1059</v>
      </c>
      <c r="T34" s="9">
        <v>45372</v>
      </c>
      <c r="U34" s="9">
        <v>45374</v>
      </c>
      <c r="V34" s="5" t="s">
        <v>581</v>
      </c>
      <c r="W34" s="5" t="s">
        <v>581</v>
      </c>
      <c r="X34" s="9" t="s">
        <v>581</v>
      </c>
      <c r="Y34" s="5" t="s">
        <v>581</v>
      </c>
      <c r="Z34" s="9" t="s">
        <v>581</v>
      </c>
      <c r="AA34" s="5" t="s">
        <v>581</v>
      </c>
      <c r="AB34" s="460" t="s">
        <v>581</v>
      </c>
      <c r="AC34" s="6" t="s">
        <v>581</v>
      </c>
      <c r="AD34" s="5" t="s">
        <v>581</v>
      </c>
      <c r="AE34" s="6" t="s">
        <v>581</v>
      </c>
      <c r="AF34" s="5" t="s">
        <v>581</v>
      </c>
      <c r="AG34" s="7"/>
      <c r="AH34" s="7" t="str" cm="1">
        <f t="array" ref="AH34">LEFT(MM_AJ[[#This Row],[PROJECT'#]],MIN(IFERROR(FIND({0,1,2,3,4,5,6,7,8,9,"-"},MM_AJ[[#This Row],[PROJECT'#]]),""))-1)</f>
        <v>AJ</v>
      </c>
      <c r="AI34" s="1" t="str">
        <f>IF(MM_AJ[[#This Row],[BOM Received date]]&lt;&gt;"","AJ table")</f>
        <v>AJ table</v>
      </c>
      <c r="AJ34" s="1" t="str">
        <f>TEXT(MM_AJ[[#This Row],[BOM Received date]],"mmmm")</f>
        <v>February</v>
      </c>
      <c r="AK34" s="1" t="str">
        <f>TEXT(MM_AJ[[#This Row],[BOM Received date]],"yyyy")</f>
        <v>2024</v>
      </c>
    </row>
    <row r="35" spans="1:37" ht="26.1" customHeight="1">
      <c r="A35" s="5">
        <v>3</v>
      </c>
      <c r="B35" s="6">
        <v>45351</v>
      </c>
      <c r="C35" s="5">
        <v>40</v>
      </c>
      <c r="D35" s="5" t="s">
        <v>2718</v>
      </c>
      <c r="E35" s="5" t="s">
        <v>2719</v>
      </c>
      <c r="F35" s="5">
        <v>9722230</v>
      </c>
      <c r="G35" s="1494" t="s">
        <v>2933</v>
      </c>
      <c r="H35" s="492" t="s">
        <v>2940</v>
      </c>
      <c r="I35" s="4">
        <v>56986</v>
      </c>
      <c r="J35" s="6">
        <v>45367</v>
      </c>
      <c r="K35" s="6">
        <v>45368</v>
      </c>
      <c r="L35" s="6" t="s">
        <v>1058</v>
      </c>
      <c r="M35" s="5">
        <v>3</v>
      </c>
      <c r="N35" s="5" t="s">
        <v>31</v>
      </c>
      <c r="O35" s="5">
        <v>120</v>
      </c>
      <c r="P35" s="88">
        <v>24.8</v>
      </c>
      <c r="Q35" s="88">
        <v>2976</v>
      </c>
      <c r="R35" s="5" t="s">
        <v>581</v>
      </c>
      <c r="S35" s="5" t="s">
        <v>581</v>
      </c>
      <c r="T35" s="9" t="s">
        <v>581</v>
      </c>
      <c r="U35" s="9" t="s">
        <v>581</v>
      </c>
      <c r="V35" s="5" t="s">
        <v>3058</v>
      </c>
      <c r="W35" s="5" t="s">
        <v>142</v>
      </c>
      <c r="X35" s="9">
        <v>45370</v>
      </c>
      <c r="Y35" s="5" t="s">
        <v>1068</v>
      </c>
      <c r="Z35" s="9">
        <v>45370</v>
      </c>
      <c r="AA35" s="5" t="s">
        <v>1069</v>
      </c>
      <c r="AB35" s="460" t="s">
        <v>1070</v>
      </c>
      <c r="AC35" s="6">
        <v>45377</v>
      </c>
      <c r="AD35" s="5" t="s">
        <v>581</v>
      </c>
      <c r="AE35" s="6" t="s">
        <v>581</v>
      </c>
      <c r="AF35" s="5" t="s">
        <v>581</v>
      </c>
      <c r="AG35" s="7"/>
      <c r="AH35" s="7" t="str" cm="1">
        <f t="array" ref="AH35">LEFT(MM_AJ[[#This Row],[PROJECT'#]],MIN(IFERROR(FIND({0,1,2,3,4,5,6,7,8,9,"-"},MM_AJ[[#This Row],[PROJECT'#]]),""))-1)</f>
        <v>AJ</v>
      </c>
      <c r="AI35" s="1" t="str">
        <f>IF(MM_AJ[[#This Row],[BOM Received date]]&lt;&gt;"","AJ table")</f>
        <v>AJ table</v>
      </c>
      <c r="AJ35" s="1" t="str">
        <f>TEXT(MM_AJ[[#This Row],[BOM Received date]],"mmmm")</f>
        <v>February</v>
      </c>
      <c r="AK35" s="1" t="str">
        <f>TEXT(MM_AJ[[#This Row],[BOM Received date]],"yyyy")</f>
        <v>2024</v>
      </c>
    </row>
    <row r="36" spans="1:37" ht="26.1" customHeight="1">
      <c r="A36" s="5">
        <v>3</v>
      </c>
      <c r="B36" s="6">
        <v>45351</v>
      </c>
      <c r="C36" s="5">
        <v>40</v>
      </c>
      <c r="D36" s="5" t="s">
        <v>2718</v>
      </c>
      <c r="E36" s="5" t="s">
        <v>2719</v>
      </c>
      <c r="F36" s="5">
        <v>9722230</v>
      </c>
      <c r="G36" s="1494" t="s">
        <v>39</v>
      </c>
      <c r="H36" s="492" t="s">
        <v>2941</v>
      </c>
      <c r="I36" s="4">
        <v>56990</v>
      </c>
      <c r="J36" s="6">
        <v>45367</v>
      </c>
      <c r="K36" s="6">
        <v>45368</v>
      </c>
      <c r="L36" s="6" t="s">
        <v>1058</v>
      </c>
      <c r="M36" s="5">
        <v>11</v>
      </c>
      <c r="N36" s="5" t="s">
        <v>21</v>
      </c>
      <c r="O36" s="5">
        <v>2</v>
      </c>
      <c r="P36" s="88">
        <v>242.58</v>
      </c>
      <c r="Q36" s="88">
        <v>485.16</v>
      </c>
      <c r="R36" s="5" t="s">
        <v>581</v>
      </c>
      <c r="S36" s="5" t="s">
        <v>581</v>
      </c>
      <c r="T36" s="9" t="s">
        <v>581</v>
      </c>
      <c r="U36" s="9" t="s">
        <v>581</v>
      </c>
      <c r="V36" s="5" t="s">
        <v>3058</v>
      </c>
      <c r="W36" s="5" t="s">
        <v>1014</v>
      </c>
      <c r="X36" s="9">
        <v>45370</v>
      </c>
      <c r="Y36" s="5" t="s">
        <v>1068</v>
      </c>
      <c r="Z36" s="9">
        <v>45370</v>
      </c>
      <c r="AA36" s="5" t="s">
        <v>1069</v>
      </c>
      <c r="AB36" s="460" t="s">
        <v>1070</v>
      </c>
      <c r="AC36" s="6">
        <v>45377</v>
      </c>
      <c r="AD36" s="5" t="s">
        <v>581</v>
      </c>
      <c r="AE36" s="6" t="s">
        <v>581</v>
      </c>
      <c r="AF36" s="5" t="s">
        <v>581</v>
      </c>
      <c r="AG36" s="7"/>
      <c r="AH36" s="7" t="str" cm="1">
        <f t="array" ref="AH36">LEFT(MM_AJ[[#This Row],[PROJECT'#]],MIN(IFERROR(FIND({0,1,2,3,4,5,6,7,8,9,"-"},MM_AJ[[#This Row],[PROJECT'#]]),""))-1)</f>
        <v>AJ</v>
      </c>
      <c r="AI36" s="1" t="str">
        <f>IF(MM_AJ[[#This Row],[BOM Received date]]&lt;&gt;"","AJ table")</f>
        <v>AJ table</v>
      </c>
      <c r="AJ36" s="1" t="str">
        <f>TEXT(MM_AJ[[#This Row],[BOM Received date]],"mmmm")</f>
        <v>February</v>
      </c>
      <c r="AK36" s="1" t="str">
        <f>TEXT(MM_AJ[[#This Row],[BOM Received date]],"yyyy")</f>
        <v>2024</v>
      </c>
    </row>
    <row r="37" spans="1:37" ht="26.1" customHeight="1">
      <c r="A37" s="5">
        <v>3</v>
      </c>
      <c r="B37" s="6">
        <v>45351</v>
      </c>
      <c r="C37" s="5">
        <v>40</v>
      </c>
      <c r="D37" s="5" t="s">
        <v>2718</v>
      </c>
      <c r="E37" s="5" t="s">
        <v>2719</v>
      </c>
      <c r="F37" s="5">
        <v>9722230</v>
      </c>
      <c r="G37" s="1494" t="s">
        <v>2934</v>
      </c>
      <c r="H37" s="492" t="s">
        <v>2942</v>
      </c>
      <c r="I37" s="4">
        <v>56990</v>
      </c>
      <c r="J37" s="6">
        <v>45367</v>
      </c>
      <c r="K37" s="6">
        <v>45368</v>
      </c>
      <c r="L37" s="6" t="s">
        <v>1058</v>
      </c>
      <c r="M37" s="5">
        <v>10</v>
      </c>
      <c r="N37" s="5" t="s">
        <v>31</v>
      </c>
      <c r="O37" s="5">
        <v>100</v>
      </c>
      <c r="P37" s="88">
        <v>25</v>
      </c>
      <c r="Q37" s="88">
        <v>2500</v>
      </c>
      <c r="R37" s="5" t="s">
        <v>581</v>
      </c>
      <c r="S37" s="5" t="s">
        <v>581</v>
      </c>
      <c r="T37" s="9" t="s">
        <v>581</v>
      </c>
      <c r="U37" s="9" t="s">
        <v>581</v>
      </c>
      <c r="V37" s="5" t="s">
        <v>3058</v>
      </c>
      <c r="W37" s="5" t="s">
        <v>1013</v>
      </c>
      <c r="X37" s="9">
        <v>45370</v>
      </c>
      <c r="Y37" s="5" t="s">
        <v>1068</v>
      </c>
      <c r="Z37" s="9">
        <v>45370</v>
      </c>
      <c r="AA37" s="5" t="s">
        <v>1069</v>
      </c>
      <c r="AB37" s="460" t="s">
        <v>1070</v>
      </c>
      <c r="AC37" s="6">
        <v>45377</v>
      </c>
      <c r="AD37" s="5" t="s">
        <v>581</v>
      </c>
      <c r="AE37" s="6" t="s">
        <v>581</v>
      </c>
      <c r="AF37" s="5" t="s">
        <v>581</v>
      </c>
      <c r="AG37" s="7"/>
      <c r="AH37" s="7" t="str" cm="1">
        <f t="array" ref="AH37">LEFT(MM_AJ[[#This Row],[PROJECT'#]],MIN(IFERROR(FIND({0,1,2,3,4,5,6,7,8,9,"-"},MM_AJ[[#This Row],[PROJECT'#]]),""))-1)</f>
        <v>AJ</v>
      </c>
      <c r="AI37" s="1" t="str">
        <f>IF(MM_AJ[[#This Row],[BOM Received date]]&lt;&gt;"","AJ table")</f>
        <v>AJ table</v>
      </c>
      <c r="AJ37" s="1" t="str">
        <f>TEXT(MM_AJ[[#This Row],[BOM Received date]],"mmmm")</f>
        <v>February</v>
      </c>
      <c r="AK37" s="1" t="str">
        <f>TEXT(MM_AJ[[#This Row],[BOM Received date]],"yyyy")</f>
        <v>2024</v>
      </c>
    </row>
    <row r="38" spans="1:37" ht="26.1" customHeight="1">
      <c r="A38" s="5">
        <v>3</v>
      </c>
      <c r="B38" s="6">
        <v>45351</v>
      </c>
      <c r="C38" s="5">
        <v>40</v>
      </c>
      <c r="D38" s="5" t="s">
        <v>2718</v>
      </c>
      <c r="E38" s="5" t="s">
        <v>2719</v>
      </c>
      <c r="F38" s="5">
        <v>9722230</v>
      </c>
      <c r="G38" s="1494" t="s">
        <v>2935</v>
      </c>
      <c r="H38" s="492" t="s">
        <v>2943</v>
      </c>
      <c r="I38" s="4">
        <v>56986</v>
      </c>
      <c r="J38" s="6">
        <v>45367</v>
      </c>
      <c r="K38" s="6">
        <v>45368</v>
      </c>
      <c r="L38" s="6" t="s">
        <v>1058</v>
      </c>
      <c r="M38" s="5">
        <v>2</v>
      </c>
      <c r="N38" s="5" t="s">
        <v>20</v>
      </c>
      <c r="O38" s="5">
        <v>10</v>
      </c>
      <c r="P38" s="88">
        <v>7.92</v>
      </c>
      <c r="Q38" s="88">
        <v>79.2</v>
      </c>
      <c r="R38" s="5" t="s">
        <v>581</v>
      </c>
      <c r="S38" s="5" t="s">
        <v>581</v>
      </c>
      <c r="T38" s="9" t="s">
        <v>581</v>
      </c>
      <c r="U38" s="9" t="s">
        <v>581</v>
      </c>
      <c r="V38" s="5" t="s">
        <v>3058</v>
      </c>
      <c r="W38" s="5" t="s">
        <v>141</v>
      </c>
      <c r="X38" s="9">
        <v>45370</v>
      </c>
      <c r="Y38" s="5" t="s">
        <v>1068</v>
      </c>
      <c r="Z38" s="9">
        <v>45370</v>
      </c>
      <c r="AA38" s="5" t="s">
        <v>1069</v>
      </c>
      <c r="AB38" s="460" t="s">
        <v>1070</v>
      </c>
      <c r="AC38" s="6">
        <v>45377</v>
      </c>
      <c r="AD38" s="5" t="s">
        <v>581</v>
      </c>
      <c r="AE38" s="6" t="s">
        <v>581</v>
      </c>
      <c r="AF38" s="5" t="s">
        <v>581</v>
      </c>
      <c r="AG38" s="7"/>
      <c r="AH38" s="7" t="str" cm="1">
        <f t="array" ref="AH38">LEFT(MM_AJ[[#This Row],[PROJECT'#]],MIN(IFERROR(FIND({0,1,2,3,4,5,6,7,8,9,"-"},MM_AJ[[#This Row],[PROJECT'#]]),""))-1)</f>
        <v>AJ</v>
      </c>
      <c r="AI38" s="1" t="str">
        <f>IF(MM_AJ[[#This Row],[BOM Received date]]&lt;&gt;"","AJ table")</f>
        <v>AJ table</v>
      </c>
      <c r="AJ38" s="1" t="str">
        <f>TEXT(MM_AJ[[#This Row],[BOM Received date]],"mmmm")</f>
        <v>February</v>
      </c>
      <c r="AK38" s="1" t="str">
        <f>TEXT(MM_AJ[[#This Row],[BOM Received date]],"yyyy")</f>
        <v>2024</v>
      </c>
    </row>
    <row r="39" spans="1:37" ht="26.1" customHeight="1">
      <c r="A39" s="5">
        <v>3</v>
      </c>
      <c r="B39" s="6">
        <v>45351</v>
      </c>
      <c r="C39" s="5">
        <v>40</v>
      </c>
      <c r="D39" s="5" t="s">
        <v>2718</v>
      </c>
      <c r="E39" s="5" t="s">
        <v>2719</v>
      </c>
      <c r="F39" s="5">
        <v>9722230</v>
      </c>
      <c r="G39" s="1494" t="s">
        <v>2936</v>
      </c>
      <c r="H39" s="492" t="s">
        <v>2944</v>
      </c>
      <c r="I39" s="4">
        <v>56990</v>
      </c>
      <c r="J39" s="6">
        <v>45367</v>
      </c>
      <c r="K39" s="6">
        <v>45368</v>
      </c>
      <c r="L39" s="6" t="s">
        <v>1058</v>
      </c>
      <c r="M39" s="5">
        <v>9</v>
      </c>
      <c r="N39" s="5" t="s">
        <v>127</v>
      </c>
      <c r="O39" s="5">
        <v>20</v>
      </c>
      <c r="P39" s="88">
        <v>31</v>
      </c>
      <c r="Q39" s="88">
        <v>620</v>
      </c>
      <c r="R39" s="5" t="s">
        <v>581</v>
      </c>
      <c r="S39" s="5" t="s">
        <v>581</v>
      </c>
      <c r="T39" s="9" t="s">
        <v>581</v>
      </c>
      <c r="U39" s="9" t="s">
        <v>581</v>
      </c>
      <c r="V39" s="5" t="s">
        <v>3058</v>
      </c>
      <c r="W39" s="5" t="s">
        <v>1012</v>
      </c>
      <c r="X39" s="9">
        <v>45370</v>
      </c>
      <c r="Y39" s="5" t="s">
        <v>1068</v>
      </c>
      <c r="Z39" s="9">
        <v>45370</v>
      </c>
      <c r="AA39" s="5" t="s">
        <v>1069</v>
      </c>
      <c r="AB39" s="460" t="s">
        <v>1070</v>
      </c>
      <c r="AC39" s="6">
        <v>45377</v>
      </c>
      <c r="AD39" s="5" t="s">
        <v>581</v>
      </c>
      <c r="AE39" s="6" t="s">
        <v>581</v>
      </c>
      <c r="AF39" s="5" t="s">
        <v>581</v>
      </c>
      <c r="AG39" s="7"/>
      <c r="AH39" s="7" t="str" cm="1">
        <f t="array" ref="AH39">LEFT(MM_AJ[[#This Row],[PROJECT'#]],MIN(IFERROR(FIND({0,1,2,3,4,5,6,7,8,9,"-"},MM_AJ[[#This Row],[PROJECT'#]]),""))-1)</f>
        <v>AJ</v>
      </c>
      <c r="AI39" s="1" t="str">
        <f>IF(MM_AJ[[#This Row],[BOM Received date]]&lt;&gt;"","AJ table")</f>
        <v>AJ table</v>
      </c>
      <c r="AJ39" s="1" t="str">
        <f>TEXT(MM_AJ[[#This Row],[BOM Received date]],"mmmm")</f>
        <v>February</v>
      </c>
      <c r="AK39" s="1" t="str">
        <f>TEXT(MM_AJ[[#This Row],[BOM Received date]],"yyyy")</f>
        <v>2024</v>
      </c>
    </row>
    <row r="40" spans="1:37" ht="26.1" customHeight="1">
      <c r="A40" s="5">
        <v>3</v>
      </c>
      <c r="B40" s="6">
        <v>45351</v>
      </c>
      <c r="C40" s="5">
        <v>40</v>
      </c>
      <c r="D40" s="5" t="s">
        <v>2718</v>
      </c>
      <c r="E40" s="5" t="s">
        <v>2719</v>
      </c>
      <c r="F40" s="5">
        <v>9722230</v>
      </c>
      <c r="G40" s="1494" t="s">
        <v>2937</v>
      </c>
      <c r="H40" s="492" t="s">
        <v>2945</v>
      </c>
      <c r="I40" s="4">
        <v>56986</v>
      </c>
      <c r="J40" s="6">
        <v>45367</v>
      </c>
      <c r="K40" s="6">
        <v>45368</v>
      </c>
      <c r="L40" s="6" t="s">
        <v>1058</v>
      </c>
      <c r="M40" s="5">
        <v>1</v>
      </c>
      <c r="N40" s="5" t="s">
        <v>36</v>
      </c>
      <c r="O40" s="5">
        <v>1</v>
      </c>
      <c r="P40" s="88">
        <v>127.88</v>
      </c>
      <c r="Q40" s="88">
        <v>127.88</v>
      </c>
      <c r="R40" s="5" t="s">
        <v>581</v>
      </c>
      <c r="S40" s="5" t="s">
        <v>581</v>
      </c>
      <c r="T40" s="9" t="s">
        <v>581</v>
      </c>
      <c r="U40" s="9" t="s">
        <v>581</v>
      </c>
      <c r="V40" s="5" t="s">
        <v>3058</v>
      </c>
      <c r="W40" s="5" t="s">
        <v>140</v>
      </c>
      <c r="X40" s="9">
        <v>45370</v>
      </c>
      <c r="Y40" s="5" t="s">
        <v>1068</v>
      </c>
      <c r="Z40" s="9">
        <v>45370</v>
      </c>
      <c r="AA40" s="5" t="s">
        <v>1069</v>
      </c>
      <c r="AB40" s="460" t="s">
        <v>1070</v>
      </c>
      <c r="AC40" s="6">
        <v>45412</v>
      </c>
      <c r="AD40" s="5" t="s">
        <v>581</v>
      </c>
      <c r="AE40" s="6" t="s">
        <v>581</v>
      </c>
      <c r="AF40" s="5" t="s">
        <v>581</v>
      </c>
      <c r="AG40" s="7"/>
      <c r="AH40" s="7" t="str" cm="1">
        <f t="array" ref="AH40">LEFT(MM_AJ[[#This Row],[PROJECT'#]],MIN(IFERROR(FIND({0,1,2,3,4,5,6,7,8,9,"-"},MM_AJ[[#This Row],[PROJECT'#]]),""))-1)</f>
        <v>AJ</v>
      </c>
      <c r="AI40" s="1" t="str">
        <f>IF(MM_AJ[[#This Row],[BOM Received date]]&lt;&gt;"","AJ table")</f>
        <v>AJ table</v>
      </c>
      <c r="AJ40" s="1" t="str">
        <f>TEXT(MM_AJ[[#This Row],[BOM Received date]],"mmmm")</f>
        <v>February</v>
      </c>
      <c r="AK40" s="1" t="str">
        <f>TEXT(MM_AJ[[#This Row],[BOM Received date]],"yyyy")</f>
        <v>2024</v>
      </c>
    </row>
    <row r="41" spans="1:37" ht="26.1" customHeight="1">
      <c r="A41" s="5">
        <v>3</v>
      </c>
      <c r="B41" s="6">
        <v>45351</v>
      </c>
      <c r="C41" s="5">
        <v>40</v>
      </c>
      <c r="D41" s="5" t="s">
        <v>2718</v>
      </c>
      <c r="E41" s="5" t="s">
        <v>2719</v>
      </c>
      <c r="F41" s="5">
        <v>9722230</v>
      </c>
      <c r="G41" s="1494" t="s">
        <v>1134</v>
      </c>
      <c r="H41" s="492" t="s">
        <v>1144</v>
      </c>
      <c r="I41" s="4">
        <v>56987</v>
      </c>
      <c r="J41" s="6">
        <v>45367</v>
      </c>
      <c r="K41" s="6">
        <v>45368</v>
      </c>
      <c r="L41" s="6" t="s">
        <v>1058</v>
      </c>
      <c r="M41" s="5">
        <v>1</v>
      </c>
      <c r="N41" s="5" t="s">
        <v>36</v>
      </c>
      <c r="O41" s="5">
        <v>2</v>
      </c>
      <c r="P41" s="88">
        <v>13.86</v>
      </c>
      <c r="Q41" s="88">
        <v>27.72</v>
      </c>
      <c r="R41" s="5" t="s">
        <v>581</v>
      </c>
      <c r="S41" s="5" t="s">
        <v>581</v>
      </c>
      <c r="T41" s="9" t="s">
        <v>581</v>
      </c>
      <c r="U41" s="9" t="s">
        <v>581</v>
      </c>
      <c r="V41" s="5" t="s">
        <v>3058</v>
      </c>
      <c r="W41" s="5" t="s">
        <v>143</v>
      </c>
      <c r="X41" s="9">
        <v>45370</v>
      </c>
      <c r="Y41" s="5" t="s">
        <v>1068</v>
      </c>
      <c r="Z41" s="9">
        <v>45370</v>
      </c>
      <c r="AA41" s="5" t="s">
        <v>1069</v>
      </c>
      <c r="AB41" s="460" t="s">
        <v>1070</v>
      </c>
      <c r="AC41" s="6">
        <v>45377</v>
      </c>
      <c r="AD41" s="5" t="s">
        <v>581</v>
      </c>
      <c r="AE41" s="6" t="s">
        <v>581</v>
      </c>
      <c r="AF41" s="5" t="s">
        <v>581</v>
      </c>
      <c r="AG41" s="7"/>
      <c r="AH41" s="7" t="str" cm="1">
        <f t="array" ref="AH41">LEFT(MM_AJ[[#This Row],[PROJECT'#]],MIN(IFERROR(FIND({0,1,2,3,4,5,6,7,8,9,"-"},MM_AJ[[#This Row],[PROJECT'#]]),""))-1)</f>
        <v>AJ</v>
      </c>
      <c r="AI41" s="1" t="str">
        <f>IF(MM_AJ[[#This Row],[BOM Received date]]&lt;&gt;"","AJ table")</f>
        <v>AJ table</v>
      </c>
      <c r="AJ41" s="1" t="str">
        <f>TEXT(MM_AJ[[#This Row],[BOM Received date]],"mmmm")</f>
        <v>February</v>
      </c>
      <c r="AK41" s="1" t="str">
        <f>TEXT(MM_AJ[[#This Row],[BOM Received date]],"yyyy")</f>
        <v>2024</v>
      </c>
    </row>
    <row r="42" spans="1:37" ht="26.1" customHeight="1">
      <c r="A42" s="5">
        <v>3</v>
      </c>
      <c r="B42" s="6">
        <v>45351</v>
      </c>
      <c r="C42" s="5">
        <v>40</v>
      </c>
      <c r="D42" s="5" t="s">
        <v>2718</v>
      </c>
      <c r="E42" s="5" t="s">
        <v>2719</v>
      </c>
      <c r="F42" s="5">
        <v>9722230</v>
      </c>
      <c r="G42" s="1494" t="s">
        <v>395</v>
      </c>
      <c r="H42" s="492" t="s">
        <v>399</v>
      </c>
      <c r="I42" s="4">
        <v>56990</v>
      </c>
      <c r="J42" s="6">
        <v>45367</v>
      </c>
      <c r="K42" s="6">
        <v>45368</v>
      </c>
      <c r="L42" s="6" t="s">
        <v>1058</v>
      </c>
      <c r="M42" s="5">
        <v>8</v>
      </c>
      <c r="N42" s="5" t="s">
        <v>20</v>
      </c>
      <c r="O42" s="5">
        <v>4</v>
      </c>
      <c r="P42" s="88">
        <v>302.94</v>
      </c>
      <c r="Q42" s="88">
        <v>1211.76</v>
      </c>
      <c r="R42" s="5" t="s">
        <v>581</v>
      </c>
      <c r="S42" s="5" t="s">
        <v>581</v>
      </c>
      <c r="T42" s="9" t="s">
        <v>581</v>
      </c>
      <c r="U42" s="9" t="s">
        <v>581</v>
      </c>
      <c r="V42" s="5" t="s">
        <v>3058</v>
      </c>
      <c r="W42" s="5" t="s">
        <v>1011</v>
      </c>
      <c r="X42" s="9">
        <v>45370</v>
      </c>
      <c r="Y42" s="5" t="s">
        <v>1068</v>
      </c>
      <c r="Z42" s="9">
        <v>45370</v>
      </c>
      <c r="AA42" s="5" t="s">
        <v>1069</v>
      </c>
      <c r="AB42" s="460" t="s">
        <v>1070</v>
      </c>
      <c r="AC42" s="6">
        <v>45377</v>
      </c>
      <c r="AD42" s="5" t="s">
        <v>581</v>
      </c>
      <c r="AE42" s="6" t="s">
        <v>581</v>
      </c>
      <c r="AF42" s="5" t="s">
        <v>581</v>
      </c>
      <c r="AG42" s="7"/>
      <c r="AH42" s="7" t="str" cm="1">
        <f t="array" ref="AH42">LEFT(MM_AJ[[#This Row],[PROJECT'#]],MIN(IFERROR(FIND({0,1,2,3,4,5,6,7,8,9,"-"},MM_AJ[[#This Row],[PROJECT'#]]),""))-1)</f>
        <v>AJ</v>
      </c>
      <c r="AI42" s="1" t="str">
        <f>IF(MM_AJ[[#This Row],[BOM Received date]]&lt;&gt;"","AJ table")</f>
        <v>AJ table</v>
      </c>
      <c r="AJ42" s="1" t="str">
        <f>TEXT(MM_AJ[[#This Row],[BOM Received date]],"mmmm")</f>
        <v>February</v>
      </c>
      <c r="AK42" s="1" t="str">
        <f>TEXT(MM_AJ[[#This Row],[BOM Received date]],"yyyy")</f>
        <v>2024</v>
      </c>
    </row>
    <row r="43" spans="1:37" ht="26.1" customHeight="1">
      <c r="A43" s="5">
        <v>3</v>
      </c>
      <c r="B43" s="6">
        <v>45351</v>
      </c>
      <c r="C43" s="5">
        <v>40</v>
      </c>
      <c r="D43" s="5" t="s">
        <v>2718</v>
      </c>
      <c r="E43" s="5" t="s">
        <v>2719</v>
      </c>
      <c r="F43" s="5">
        <v>9722230</v>
      </c>
      <c r="G43" s="1494" t="s">
        <v>394</v>
      </c>
      <c r="H43" s="492" t="s">
        <v>933</v>
      </c>
      <c r="I43" s="4">
        <v>56990</v>
      </c>
      <c r="J43" s="6">
        <v>45367</v>
      </c>
      <c r="K43" s="6">
        <v>45368</v>
      </c>
      <c r="L43" s="6" t="s">
        <v>1058</v>
      </c>
      <c r="M43" s="5">
        <v>7</v>
      </c>
      <c r="N43" s="5" t="s">
        <v>20</v>
      </c>
      <c r="O43" s="5">
        <v>20</v>
      </c>
      <c r="P43" s="88">
        <v>25.6</v>
      </c>
      <c r="Q43" s="88">
        <v>512</v>
      </c>
      <c r="R43" s="5" t="s">
        <v>581</v>
      </c>
      <c r="S43" s="5" t="s">
        <v>581</v>
      </c>
      <c r="T43" s="9" t="s">
        <v>581</v>
      </c>
      <c r="U43" s="9" t="s">
        <v>581</v>
      </c>
      <c r="V43" s="5" t="s">
        <v>3058</v>
      </c>
      <c r="W43" s="5" t="s">
        <v>1009</v>
      </c>
      <c r="X43" s="9">
        <v>45370</v>
      </c>
      <c r="Y43" s="5" t="s">
        <v>1068</v>
      </c>
      <c r="Z43" s="9">
        <v>45370</v>
      </c>
      <c r="AA43" s="5" t="s">
        <v>1069</v>
      </c>
      <c r="AB43" s="460" t="s">
        <v>1070</v>
      </c>
      <c r="AC43" s="6">
        <v>45377</v>
      </c>
      <c r="AD43" s="5" t="s">
        <v>581</v>
      </c>
      <c r="AE43" s="6" t="s">
        <v>581</v>
      </c>
      <c r="AF43" s="5" t="s">
        <v>581</v>
      </c>
      <c r="AG43" s="7"/>
      <c r="AH43" s="7" t="str" cm="1">
        <f t="array" ref="AH43">LEFT(MM_AJ[[#This Row],[PROJECT'#]],MIN(IFERROR(FIND({0,1,2,3,4,5,6,7,8,9,"-"},MM_AJ[[#This Row],[PROJECT'#]]),""))-1)</f>
        <v>AJ</v>
      </c>
      <c r="AI43" s="1" t="str">
        <f>IF(MM_AJ[[#This Row],[BOM Received date]]&lt;&gt;"","AJ table")</f>
        <v>AJ table</v>
      </c>
      <c r="AJ43" s="1" t="str">
        <f>TEXT(MM_AJ[[#This Row],[BOM Received date]],"mmmm")</f>
        <v>February</v>
      </c>
      <c r="AK43" s="1" t="str">
        <f>TEXT(MM_AJ[[#This Row],[BOM Received date]],"yyyy")</f>
        <v>2024</v>
      </c>
    </row>
    <row r="44" spans="1:37" ht="26.1" customHeight="1">
      <c r="A44" s="5">
        <v>3</v>
      </c>
      <c r="B44" s="6">
        <v>45351</v>
      </c>
      <c r="C44" s="5">
        <v>40</v>
      </c>
      <c r="D44" s="5" t="s">
        <v>2718</v>
      </c>
      <c r="E44" s="5" t="s">
        <v>2719</v>
      </c>
      <c r="F44" s="5">
        <v>9722230</v>
      </c>
      <c r="G44" s="1494" t="s">
        <v>176</v>
      </c>
      <c r="H44" s="492" t="s">
        <v>280</v>
      </c>
      <c r="I44" s="4">
        <v>56990</v>
      </c>
      <c r="J44" s="6">
        <v>45367</v>
      </c>
      <c r="K44" s="6">
        <v>45368</v>
      </c>
      <c r="L44" s="6" t="s">
        <v>1058</v>
      </c>
      <c r="M44" s="5">
        <v>6</v>
      </c>
      <c r="N44" s="5" t="s">
        <v>20</v>
      </c>
      <c r="O44" s="5">
        <v>4</v>
      </c>
      <c r="P44" s="88">
        <v>58.91</v>
      </c>
      <c r="Q44" s="88">
        <v>235.64</v>
      </c>
      <c r="R44" s="5" t="s">
        <v>581</v>
      </c>
      <c r="S44" s="5" t="s">
        <v>581</v>
      </c>
      <c r="T44" s="9" t="s">
        <v>581</v>
      </c>
      <c r="U44" s="9" t="s">
        <v>581</v>
      </c>
      <c r="V44" s="5" t="s">
        <v>3058</v>
      </c>
      <c r="W44" s="5" t="s">
        <v>1008</v>
      </c>
      <c r="X44" s="9">
        <v>45370</v>
      </c>
      <c r="Y44" s="5" t="s">
        <v>1068</v>
      </c>
      <c r="Z44" s="9">
        <v>45370</v>
      </c>
      <c r="AA44" s="5" t="s">
        <v>1069</v>
      </c>
      <c r="AB44" s="460" t="s">
        <v>1070</v>
      </c>
      <c r="AC44" s="6">
        <v>45377</v>
      </c>
      <c r="AD44" s="5" t="s">
        <v>581</v>
      </c>
      <c r="AE44" s="6" t="s">
        <v>581</v>
      </c>
      <c r="AF44" s="5" t="s">
        <v>581</v>
      </c>
      <c r="AG44" s="7"/>
      <c r="AH44" s="7" t="str" cm="1">
        <f t="array" ref="AH44">LEFT(MM_AJ[[#This Row],[PROJECT'#]],MIN(IFERROR(FIND({0,1,2,3,4,5,6,7,8,9,"-"},MM_AJ[[#This Row],[PROJECT'#]]),""))-1)</f>
        <v>AJ</v>
      </c>
      <c r="AI44" s="1" t="str">
        <f>IF(MM_AJ[[#This Row],[BOM Received date]]&lt;&gt;"","AJ table")</f>
        <v>AJ table</v>
      </c>
      <c r="AJ44" s="1" t="str">
        <f>TEXT(MM_AJ[[#This Row],[BOM Received date]],"mmmm")</f>
        <v>February</v>
      </c>
      <c r="AK44" s="1" t="str">
        <f>TEXT(MM_AJ[[#This Row],[BOM Received date]],"yyyy")</f>
        <v>2024</v>
      </c>
    </row>
    <row r="45" spans="1:37" ht="26.1" customHeight="1">
      <c r="A45" s="5">
        <v>3</v>
      </c>
      <c r="B45" s="6">
        <v>45351</v>
      </c>
      <c r="C45" s="5">
        <v>40</v>
      </c>
      <c r="D45" s="5" t="s">
        <v>2718</v>
      </c>
      <c r="E45" s="5" t="s">
        <v>2719</v>
      </c>
      <c r="F45" s="5">
        <v>9722230</v>
      </c>
      <c r="G45" s="1494" t="s">
        <v>170</v>
      </c>
      <c r="H45" s="492" t="s">
        <v>2946</v>
      </c>
      <c r="I45" s="4">
        <v>56990</v>
      </c>
      <c r="J45" s="6">
        <v>45367</v>
      </c>
      <c r="K45" s="6">
        <v>45368</v>
      </c>
      <c r="L45" s="6" t="s">
        <v>1058</v>
      </c>
      <c r="M45" s="5">
        <v>5</v>
      </c>
      <c r="N45" s="5" t="s">
        <v>21</v>
      </c>
      <c r="O45" s="5">
        <v>1</v>
      </c>
      <c r="P45" s="88">
        <v>10.1</v>
      </c>
      <c r="Q45" s="88">
        <v>10.1</v>
      </c>
      <c r="R45" s="5" t="s">
        <v>581</v>
      </c>
      <c r="S45" s="5" t="s">
        <v>581</v>
      </c>
      <c r="T45" s="9" t="s">
        <v>581</v>
      </c>
      <c r="U45" s="9" t="s">
        <v>581</v>
      </c>
      <c r="V45" s="5" t="s">
        <v>3058</v>
      </c>
      <c r="W45" s="5" t="s">
        <v>1007</v>
      </c>
      <c r="X45" s="9">
        <v>45370</v>
      </c>
      <c r="Y45" s="5" t="s">
        <v>1068</v>
      </c>
      <c r="Z45" s="9">
        <v>45370</v>
      </c>
      <c r="AA45" s="5" t="s">
        <v>1069</v>
      </c>
      <c r="AB45" s="460" t="s">
        <v>1070</v>
      </c>
      <c r="AC45" s="6">
        <v>45377</v>
      </c>
      <c r="AD45" s="5" t="s">
        <v>581</v>
      </c>
      <c r="AE45" s="6" t="s">
        <v>581</v>
      </c>
      <c r="AF45" s="5" t="s">
        <v>581</v>
      </c>
      <c r="AG45" s="7"/>
      <c r="AH45" s="7" t="str" cm="1">
        <f t="array" ref="AH45">LEFT(MM_AJ[[#This Row],[PROJECT'#]],MIN(IFERROR(FIND({0,1,2,3,4,5,6,7,8,9,"-"},MM_AJ[[#This Row],[PROJECT'#]]),""))-1)</f>
        <v>AJ</v>
      </c>
      <c r="AI45" s="1" t="str">
        <f>IF(MM_AJ[[#This Row],[BOM Received date]]&lt;&gt;"","AJ table")</f>
        <v>AJ table</v>
      </c>
      <c r="AJ45" s="1" t="str">
        <f>TEXT(MM_AJ[[#This Row],[BOM Received date]],"mmmm")</f>
        <v>February</v>
      </c>
      <c r="AK45" s="1" t="str">
        <f>TEXT(MM_AJ[[#This Row],[BOM Received date]],"yyyy")</f>
        <v>2024</v>
      </c>
    </row>
    <row r="46" spans="1:37" ht="26.1" customHeight="1">
      <c r="A46" s="5">
        <v>3</v>
      </c>
      <c r="B46" s="6">
        <v>45351</v>
      </c>
      <c r="C46" s="5">
        <v>40</v>
      </c>
      <c r="D46" s="5" t="s">
        <v>2718</v>
      </c>
      <c r="E46" s="5" t="s">
        <v>2719</v>
      </c>
      <c r="F46" s="5">
        <v>9722230</v>
      </c>
      <c r="G46" s="1494" t="s">
        <v>171</v>
      </c>
      <c r="H46" s="492" t="s">
        <v>2122</v>
      </c>
      <c r="I46" s="4">
        <v>56990</v>
      </c>
      <c r="J46" s="6">
        <v>45367</v>
      </c>
      <c r="K46" s="6" t="s">
        <v>581</v>
      </c>
      <c r="L46" s="6" t="s">
        <v>581</v>
      </c>
      <c r="M46" s="5">
        <v>5</v>
      </c>
      <c r="N46" s="5" t="s">
        <v>20</v>
      </c>
      <c r="O46" s="5">
        <v>1</v>
      </c>
      <c r="P46" s="88" t="s">
        <v>581</v>
      </c>
      <c r="Q46" s="88" t="s">
        <v>581</v>
      </c>
      <c r="R46" s="5" t="s">
        <v>581</v>
      </c>
      <c r="S46" s="5" t="s">
        <v>581</v>
      </c>
      <c r="T46" s="9" t="s">
        <v>581</v>
      </c>
      <c r="U46" s="9" t="s">
        <v>581</v>
      </c>
      <c r="V46" s="5" t="s">
        <v>581</v>
      </c>
      <c r="W46" s="5" t="s">
        <v>581</v>
      </c>
      <c r="X46" s="9" t="s">
        <v>581</v>
      </c>
      <c r="Y46" s="5" t="s">
        <v>581</v>
      </c>
      <c r="Z46" s="9" t="s">
        <v>581</v>
      </c>
      <c r="AA46" s="5" t="s">
        <v>581</v>
      </c>
      <c r="AB46" s="460" t="s">
        <v>581</v>
      </c>
      <c r="AC46" s="6" t="s">
        <v>581</v>
      </c>
      <c r="AD46" s="5" t="s">
        <v>581</v>
      </c>
      <c r="AE46" s="6" t="s">
        <v>581</v>
      </c>
      <c r="AF46" s="5" t="s">
        <v>581</v>
      </c>
      <c r="AG46" s="7"/>
      <c r="AH46" s="7" t="str" cm="1">
        <f t="array" ref="AH46">LEFT(MM_AJ[[#This Row],[PROJECT'#]],MIN(IFERROR(FIND({0,1,2,3,4,5,6,7,8,9,"-"},MM_AJ[[#This Row],[PROJECT'#]]),""))-1)</f>
        <v>AJ</v>
      </c>
      <c r="AI46" s="1" t="str">
        <f>IF(MM_AJ[[#This Row],[BOM Received date]]&lt;&gt;"","AJ table")</f>
        <v>AJ table</v>
      </c>
      <c r="AJ46" s="1" t="str">
        <f>TEXT(MM_AJ[[#This Row],[BOM Received date]],"mmmm")</f>
        <v>February</v>
      </c>
      <c r="AK46" s="1" t="str">
        <f>TEXT(MM_AJ[[#This Row],[BOM Received date]],"yyyy")</f>
        <v>2024</v>
      </c>
    </row>
    <row r="47" spans="1:37" ht="26.1" customHeight="1">
      <c r="A47" s="5">
        <v>3</v>
      </c>
      <c r="B47" s="6">
        <v>45351</v>
      </c>
      <c r="C47" s="5">
        <v>40</v>
      </c>
      <c r="D47" s="5" t="s">
        <v>2718</v>
      </c>
      <c r="E47" s="5" t="s">
        <v>2719</v>
      </c>
      <c r="F47" s="5">
        <v>9722230</v>
      </c>
      <c r="G47" s="1494" t="s">
        <v>172</v>
      </c>
      <c r="H47" s="492" t="s">
        <v>2123</v>
      </c>
      <c r="I47" s="4">
        <v>56990</v>
      </c>
      <c r="J47" s="6">
        <v>45367</v>
      </c>
      <c r="K47" s="6">
        <v>45368</v>
      </c>
      <c r="L47" s="6" t="s">
        <v>1058</v>
      </c>
      <c r="M47" s="5">
        <v>3</v>
      </c>
      <c r="N47" s="5" t="s">
        <v>21</v>
      </c>
      <c r="O47" s="5">
        <v>1</v>
      </c>
      <c r="P47" s="88">
        <v>10.1</v>
      </c>
      <c r="Q47" s="88">
        <v>10.1</v>
      </c>
      <c r="R47" s="5" t="s">
        <v>581</v>
      </c>
      <c r="S47" s="5" t="s">
        <v>581</v>
      </c>
      <c r="T47" s="9" t="s">
        <v>581</v>
      </c>
      <c r="U47" s="9" t="s">
        <v>581</v>
      </c>
      <c r="V47" s="5" t="s">
        <v>3058</v>
      </c>
      <c r="W47" s="5" t="s">
        <v>1005</v>
      </c>
      <c r="X47" s="9">
        <v>45370</v>
      </c>
      <c r="Y47" s="5" t="s">
        <v>1068</v>
      </c>
      <c r="Z47" s="9">
        <v>45370</v>
      </c>
      <c r="AA47" s="5" t="s">
        <v>1069</v>
      </c>
      <c r="AB47" s="460" t="s">
        <v>1070</v>
      </c>
      <c r="AC47" s="6">
        <v>45377</v>
      </c>
      <c r="AD47" s="5" t="s">
        <v>581</v>
      </c>
      <c r="AE47" s="6" t="s">
        <v>581</v>
      </c>
      <c r="AF47" s="5" t="s">
        <v>581</v>
      </c>
      <c r="AG47" s="7"/>
      <c r="AH47" s="7" t="str" cm="1">
        <f t="array" ref="AH47">LEFT(MM_AJ[[#This Row],[PROJECT'#]],MIN(IFERROR(FIND({0,1,2,3,4,5,6,7,8,9,"-"},MM_AJ[[#This Row],[PROJECT'#]]),""))-1)</f>
        <v>AJ</v>
      </c>
      <c r="AI47" s="1" t="str">
        <f>IF(MM_AJ[[#This Row],[BOM Received date]]&lt;&gt;"","AJ table")</f>
        <v>AJ table</v>
      </c>
      <c r="AJ47" s="1" t="str">
        <f>TEXT(MM_AJ[[#This Row],[BOM Received date]],"mmmm")</f>
        <v>February</v>
      </c>
      <c r="AK47" s="1" t="str">
        <f>TEXT(MM_AJ[[#This Row],[BOM Received date]],"yyyy")</f>
        <v>2024</v>
      </c>
    </row>
    <row r="48" spans="1:37" ht="26.1" customHeight="1">
      <c r="A48" s="5">
        <v>3</v>
      </c>
      <c r="B48" s="6">
        <v>45351</v>
      </c>
      <c r="C48" s="5">
        <v>40</v>
      </c>
      <c r="D48" s="5" t="s">
        <v>2718</v>
      </c>
      <c r="E48" s="5" t="s">
        <v>2719</v>
      </c>
      <c r="F48" s="5">
        <v>9722230</v>
      </c>
      <c r="G48" s="1494" t="s">
        <v>173</v>
      </c>
      <c r="H48" s="492" t="s">
        <v>282</v>
      </c>
      <c r="I48" s="4">
        <v>56990</v>
      </c>
      <c r="J48" s="6">
        <v>45367</v>
      </c>
      <c r="K48" s="6">
        <v>45368</v>
      </c>
      <c r="L48" s="6" t="s">
        <v>1058</v>
      </c>
      <c r="M48" s="5">
        <v>2</v>
      </c>
      <c r="N48" s="5" t="s">
        <v>21</v>
      </c>
      <c r="O48" s="5">
        <v>1</v>
      </c>
      <c r="P48" s="88">
        <v>21.11</v>
      </c>
      <c r="Q48" s="88">
        <v>21.11</v>
      </c>
      <c r="R48" s="5" t="s">
        <v>581</v>
      </c>
      <c r="S48" s="5" t="s">
        <v>581</v>
      </c>
      <c r="T48" s="9" t="s">
        <v>581</v>
      </c>
      <c r="U48" s="9" t="s">
        <v>581</v>
      </c>
      <c r="V48" s="5" t="s">
        <v>3058</v>
      </c>
      <c r="W48" s="5" t="s">
        <v>1003</v>
      </c>
      <c r="X48" s="9">
        <v>45370</v>
      </c>
      <c r="Y48" s="5" t="s">
        <v>1068</v>
      </c>
      <c r="Z48" s="9">
        <v>45370</v>
      </c>
      <c r="AA48" s="5" t="s">
        <v>1069</v>
      </c>
      <c r="AB48" s="460" t="s">
        <v>1070</v>
      </c>
      <c r="AC48" s="6">
        <v>45377</v>
      </c>
      <c r="AD48" s="5" t="s">
        <v>581</v>
      </c>
      <c r="AE48" s="6" t="s">
        <v>581</v>
      </c>
      <c r="AF48" s="5" t="s">
        <v>581</v>
      </c>
      <c r="AG48" s="7"/>
      <c r="AH48" s="7" t="str" cm="1">
        <f t="array" ref="AH48">LEFT(MM_AJ[[#This Row],[PROJECT'#]],MIN(IFERROR(FIND({0,1,2,3,4,5,6,7,8,9,"-"},MM_AJ[[#This Row],[PROJECT'#]]),""))-1)</f>
        <v>AJ</v>
      </c>
      <c r="AI48" s="1" t="str">
        <f>IF(MM_AJ[[#This Row],[BOM Received date]]&lt;&gt;"","AJ table")</f>
        <v>AJ table</v>
      </c>
      <c r="AJ48" s="1" t="str">
        <f>TEXT(MM_AJ[[#This Row],[BOM Received date]],"mmmm")</f>
        <v>February</v>
      </c>
      <c r="AK48" s="1" t="str">
        <f>TEXT(MM_AJ[[#This Row],[BOM Received date]],"yyyy")</f>
        <v>2024</v>
      </c>
    </row>
    <row r="49" spans="1:37" ht="26.1" customHeight="1">
      <c r="A49" s="5">
        <v>3</v>
      </c>
      <c r="B49" s="6">
        <v>45351</v>
      </c>
      <c r="C49" s="5">
        <v>40</v>
      </c>
      <c r="D49" s="5" t="s">
        <v>2718</v>
      </c>
      <c r="E49" s="5" t="s">
        <v>2719</v>
      </c>
      <c r="F49" s="5">
        <v>9722230</v>
      </c>
      <c r="G49" s="1494" t="s">
        <v>346</v>
      </c>
      <c r="H49" s="492" t="s">
        <v>347</v>
      </c>
      <c r="I49" s="4">
        <v>56990</v>
      </c>
      <c r="J49" s="6">
        <v>45367</v>
      </c>
      <c r="K49" s="6">
        <v>45368</v>
      </c>
      <c r="L49" s="6" t="s">
        <v>1058</v>
      </c>
      <c r="M49" s="5">
        <v>1</v>
      </c>
      <c r="N49" s="5" t="s">
        <v>21</v>
      </c>
      <c r="O49" s="5">
        <v>2</v>
      </c>
      <c r="P49" s="88">
        <v>16.829999999999998</v>
      </c>
      <c r="Q49" s="88">
        <v>33.659999999999997</v>
      </c>
      <c r="R49" s="5" t="s">
        <v>581</v>
      </c>
      <c r="S49" s="5" t="s">
        <v>581</v>
      </c>
      <c r="T49" s="9" t="s">
        <v>581</v>
      </c>
      <c r="U49" s="9" t="s">
        <v>581</v>
      </c>
      <c r="V49" s="5" t="s">
        <v>3058</v>
      </c>
      <c r="W49" s="5" t="s">
        <v>1002</v>
      </c>
      <c r="X49" s="9">
        <v>45370</v>
      </c>
      <c r="Y49" s="5" t="s">
        <v>1068</v>
      </c>
      <c r="Z49" s="9">
        <v>45370</v>
      </c>
      <c r="AA49" s="5" t="s">
        <v>1069</v>
      </c>
      <c r="AB49" s="460" t="s">
        <v>1070</v>
      </c>
      <c r="AC49" s="6">
        <v>45377</v>
      </c>
      <c r="AD49" s="5" t="s">
        <v>581</v>
      </c>
      <c r="AE49" s="6" t="s">
        <v>581</v>
      </c>
      <c r="AF49" s="5" t="s">
        <v>581</v>
      </c>
      <c r="AG49" s="7"/>
      <c r="AH49" s="7" t="str" cm="1">
        <f t="array" ref="AH49">LEFT(MM_AJ[[#This Row],[PROJECT'#]],MIN(IFERROR(FIND({0,1,2,3,4,5,6,7,8,9,"-"},MM_AJ[[#This Row],[PROJECT'#]]),""))-1)</f>
        <v>AJ</v>
      </c>
      <c r="AI49" s="1" t="str">
        <f>IF(MM_AJ[[#This Row],[BOM Received date]]&lt;&gt;"","AJ table")</f>
        <v>AJ table</v>
      </c>
      <c r="AJ49" s="1" t="str">
        <f>TEXT(MM_AJ[[#This Row],[BOM Received date]],"mmmm")</f>
        <v>February</v>
      </c>
      <c r="AK49" s="1" t="str">
        <f>TEXT(MM_AJ[[#This Row],[BOM Received date]],"yyyy")</f>
        <v>2024</v>
      </c>
    </row>
    <row r="50" spans="1:37" ht="26.1" customHeight="1">
      <c r="A50" s="5">
        <v>3</v>
      </c>
      <c r="B50" s="6">
        <v>45351</v>
      </c>
      <c r="C50" s="5">
        <v>40</v>
      </c>
      <c r="D50" s="5" t="s">
        <v>2718</v>
      </c>
      <c r="E50" s="5" t="s">
        <v>2719</v>
      </c>
      <c r="F50" s="5">
        <v>9722230</v>
      </c>
      <c r="G50" s="1494" t="s">
        <v>2938</v>
      </c>
      <c r="H50" s="492" t="s">
        <v>2947</v>
      </c>
      <c r="I50" s="4">
        <v>56989</v>
      </c>
      <c r="J50" s="6">
        <v>45367</v>
      </c>
      <c r="K50" s="6">
        <v>45368</v>
      </c>
      <c r="L50" s="6" t="s">
        <v>1058</v>
      </c>
      <c r="M50" s="5">
        <v>1</v>
      </c>
      <c r="N50" s="5" t="s">
        <v>20</v>
      </c>
      <c r="O50" s="5">
        <v>8</v>
      </c>
      <c r="P50" s="88">
        <v>98.7</v>
      </c>
      <c r="Q50" s="88">
        <v>789.6</v>
      </c>
      <c r="R50" s="5" t="s">
        <v>581</v>
      </c>
      <c r="S50" s="5" t="s">
        <v>581</v>
      </c>
      <c r="T50" s="9" t="s">
        <v>581</v>
      </c>
      <c r="U50" s="9" t="s">
        <v>581</v>
      </c>
      <c r="V50" s="5" t="s">
        <v>3059</v>
      </c>
      <c r="W50" s="5" t="s">
        <v>140</v>
      </c>
      <c r="X50" s="9">
        <v>45370</v>
      </c>
      <c r="Y50" s="5" t="s">
        <v>1068</v>
      </c>
      <c r="Z50" s="9">
        <v>45370</v>
      </c>
      <c r="AA50" s="5" t="s">
        <v>1069</v>
      </c>
      <c r="AB50" s="460" t="s">
        <v>1081</v>
      </c>
      <c r="AC50" s="6">
        <v>45377</v>
      </c>
      <c r="AD50" s="5" t="s">
        <v>581</v>
      </c>
      <c r="AE50" s="6" t="s">
        <v>581</v>
      </c>
      <c r="AF50" s="5" t="s">
        <v>581</v>
      </c>
      <c r="AG50" s="7"/>
      <c r="AH50" s="7" t="str" cm="1">
        <f t="array" ref="AH50">LEFT(MM_AJ[[#This Row],[PROJECT'#]],MIN(IFERROR(FIND({0,1,2,3,4,5,6,7,8,9,"-"},MM_AJ[[#This Row],[PROJECT'#]]),""))-1)</f>
        <v>AJ</v>
      </c>
      <c r="AI50" s="1" t="str">
        <f>IF(MM_AJ[[#This Row],[BOM Received date]]&lt;&gt;"","AJ table")</f>
        <v>AJ table</v>
      </c>
      <c r="AJ50" s="1" t="str">
        <f>TEXT(MM_AJ[[#This Row],[BOM Received date]],"mmmm")</f>
        <v>February</v>
      </c>
      <c r="AK50" s="1" t="str">
        <f>TEXT(MM_AJ[[#This Row],[BOM Received date]],"yyyy")</f>
        <v>2024</v>
      </c>
    </row>
    <row r="51" spans="1:37" ht="26.1" customHeight="1" thickBot="1">
      <c r="A51" s="1307">
        <v>3</v>
      </c>
      <c r="B51" s="1521">
        <v>45351</v>
      </c>
      <c r="C51" s="1307">
        <v>40</v>
      </c>
      <c r="D51" s="1307" t="s">
        <v>2718</v>
      </c>
      <c r="E51" s="1307" t="s">
        <v>2719</v>
      </c>
      <c r="F51" s="1307">
        <v>9722230</v>
      </c>
      <c r="G51" s="1522" t="s">
        <v>2939</v>
      </c>
      <c r="H51" s="1523" t="s">
        <v>2948</v>
      </c>
      <c r="I51" s="1421">
        <v>56988</v>
      </c>
      <c r="J51" s="1521">
        <v>45367</v>
      </c>
      <c r="K51" s="1521">
        <v>45368</v>
      </c>
      <c r="L51" s="1521" t="s">
        <v>1058</v>
      </c>
      <c r="M51" s="1307">
        <v>1</v>
      </c>
      <c r="N51" s="1307" t="s">
        <v>55</v>
      </c>
      <c r="O51" s="1307">
        <v>20</v>
      </c>
      <c r="P51" s="1524">
        <v>101.64</v>
      </c>
      <c r="Q51" s="1524">
        <v>2032.8</v>
      </c>
      <c r="R51" s="1307" t="s">
        <v>3056</v>
      </c>
      <c r="S51" s="1307" t="s">
        <v>1558</v>
      </c>
      <c r="T51" s="1525">
        <v>45372</v>
      </c>
      <c r="U51" s="1525" t="s">
        <v>581</v>
      </c>
      <c r="V51" s="1307" t="s">
        <v>3057</v>
      </c>
      <c r="W51" s="1307" t="s">
        <v>1007</v>
      </c>
      <c r="X51" s="1525">
        <v>45372</v>
      </c>
      <c r="Y51" s="1307" t="s">
        <v>1068</v>
      </c>
      <c r="Z51" s="1525">
        <v>45372</v>
      </c>
      <c r="AA51" s="1307" t="s">
        <v>1075</v>
      </c>
      <c r="AB51" s="1526" t="s">
        <v>1081</v>
      </c>
      <c r="AC51" s="1521">
        <v>45389</v>
      </c>
      <c r="AD51" s="1307" t="s">
        <v>581</v>
      </c>
      <c r="AE51" s="1521" t="s">
        <v>581</v>
      </c>
      <c r="AF51" s="1307" t="s">
        <v>581</v>
      </c>
      <c r="AG51" s="148"/>
      <c r="AH51" s="7" t="str" cm="1">
        <f t="array" ref="AH51">LEFT(MM_AJ[[#This Row],[PROJECT'#]],MIN(IFERROR(FIND({0,1,2,3,4,5,6,7,8,9,"-"},MM_AJ[[#This Row],[PROJECT'#]]),""))-1)</f>
        <v>AJ</v>
      </c>
      <c r="AI51" s="1" t="str">
        <f>IF(MM_AJ[[#This Row],[BOM Received date]]&lt;&gt;"","AJ table")</f>
        <v>AJ table</v>
      </c>
      <c r="AJ51" s="1" t="str">
        <f>TEXT(MM_AJ[[#This Row],[BOM Received date]],"mmmm")</f>
        <v>February</v>
      </c>
      <c r="AK51" s="1" t="str">
        <f>TEXT(MM_AJ[[#This Row],[BOM Received date]],"yyyy")</f>
        <v>2024</v>
      </c>
    </row>
    <row r="52" spans="1:37" ht="15" thickTop="1"/>
  </sheetData>
  <phoneticPr fontId="70" type="noConversion"/>
  <conditionalFormatting sqref="A2:AG13 AH2:AH51 A14:F14 H14:AG14 G15:AG19 A15:A50 G20:M34 P20:AG34 H35:AG50">
    <cfRule type="expression" dxfId="69" priority="366">
      <formula>$AH2="Pending Update"</formula>
    </cfRule>
    <cfRule type="expression" dxfId="68" priority="367">
      <formula>$AH2="DTR Request"</formula>
    </cfRule>
    <cfRule type="expression" dxfId="67" priority="368">
      <formula>$AH2="Materials Issue"</formula>
    </cfRule>
    <cfRule type="expression" dxfId="66" priority="369">
      <formula>$AH2="Materials Recived"</formula>
    </cfRule>
  </conditionalFormatting>
  <conditionalFormatting sqref="A2:AK51">
    <cfRule type="expression" dxfId="65" priority="363">
      <formula>$AD2="COMP"</formula>
    </cfRule>
  </conditionalFormatting>
  <conditionalFormatting sqref="B15:F50">
    <cfRule type="expression" dxfId="64" priority="1">
      <formula>$AD15="COMP"</formula>
    </cfRule>
    <cfRule type="expression" dxfId="63" priority="2">
      <formula>$AH15="Pending Update"</formula>
    </cfRule>
    <cfRule type="expression" dxfId="62" priority="3">
      <formula>$AH15="DTR Request"</formula>
    </cfRule>
    <cfRule type="expression" dxfId="61" priority="4">
      <formula>$AH15="Materials Issue"</formula>
    </cfRule>
    <cfRule type="expression" dxfId="60" priority="5">
      <formula>$AH15="Materials Recived"</formula>
    </cfRule>
  </conditionalFormatting>
  <conditionalFormatting sqref="G14">
    <cfRule type="duplicateValues" dxfId="59" priority="10"/>
    <cfRule type="duplicateValues" dxfId="58" priority="11"/>
    <cfRule type="duplicateValues" dxfId="57" priority="12"/>
  </conditionalFormatting>
  <conditionalFormatting sqref="G35:G50">
    <cfRule type="duplicateValues" dxfId="56" priority="6"/>
    <cfRule type="duplicateValues" dxfId="55" priority="7"/>
    <cfRule type="duplicateValues" dxfId="54" priority="8"/>
    <cfRule type="duplicateValues" dxfId="53" priority="9"/>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2157B-CFF7-4EA9-AE90-CDB099C2CA04}">
  <sheetPr>
    <tabColor rgb="FFFFC000"/>
  </sheetPr>
  <dimension ref="A1:XFC1536"/>
  <sheetViews>
    <sheetView tabSelected="1" zoomScale="68" zoomScaleNormal="68" workbookViewId="0">
      <pane ySplit="1" topLeftCell="A1488" activePane="bottomLeft" state="frozen"/>
      <selection activeCell="I1" sqref="I1"/>
      <selection pane="bottomLeft" activeCell="K1494" sqref="K1494"/>
    </sheetView>
  </sheetViews>
  <sheetFormatPr defaultColWidth="5.6640625" defaultRowHeight="28.95" customHeight="1"/>
  <cols>
    <col min="1" max="1" width="8.88671875" style="28" customWidth="1"/>
    <col min="2" max="2" width="14.5546875" style="28" customWidth="1"/>
    <col min="3" max="3" width="7.88671875" customWidth="1"/>
    <col min="4" max="4" width="15" style="28" customWidth="1"/>
    <col min="5" max="5" width="41.33203125" style="37" customWidth="1"/>
    <col min="6" max="6" width="14.88671875" style="28" customWidth="1"/>
    <col min="7" max="7" width="24.33203125" style="28" customWidth="1"/>
    <col min="8" max="8" width="57.6640625" customWidth="1"/>
    <col min="9" max="9" width="11" style="224" customWidth="1"/>
    <col min="10" max="10" width="11.33203125" style="1674" customWidth="1"/>
    <col min="11" max="11" width="17.44140625" customWidth="1"/>
    <col min="12" max="12" width="15.5546875" customWidth="1"/>
    <col min="13" max="13" width="9.88671875" style="224" customWidth="1"/>
    <col min="14" max="14" width="9.5546875" style="28" customWidth="1"/>
    <col min="15" max="15" width="8.33203125" style="28" customWidth="1"/>
    <col min="16" max="16" width="11.6640625" style="332" customWidth="1"/>
    <col min="17" max="17" width="13.6640625" style="28" customWidth="1"/>
    <col min="18" max="18" width="9.109375" customWidth="1"/>
    <col min="19" max="19" width="9.5546875" customWidth="1"/>
    <col min="20" max="20" width="18.44140625" style="14" customWidth="1"/>
    <col min="21" max="21" width="13" style="14" customWidth="1"/>
    <col min="22" max="22" width="12.6640625" customWidth="1"/>
    <col min="24" max="24" width="13.33203125" style="14" customWidth="1"/>
    <col min="25" max="25" width="9" customWidth="1"/>
    <col min="26" max="26" width="20.33203125" style="14" customWidth="1"/>
    <col min="27" max="27" width="27.44140625" style="37" customWidth="1"/>
    <col min="28" max="28" width="37.109375" style="37" customWidth="1"/>
    <col min="29" max="29" width="15" customWidth="1"/>
    <col min="30" max="30" width="11.6640625" customWidth="1"/>
    <col min="31" max="31" width="15.88671875" customWidth="1"/>
    <col min="32" max="32" width="12.109375" customWidth="1"/>
    <col min="33" max="33" width="24.5546875" customWidth="1"/>
    <col min="34" max="34" width="12.6640625" style="28" hidden="1" customWidth="1"/>
    <col min="35" max="37" width="12.6640625" hidden="1" customWidth="1"/>
    <col min="38" max="38" width="12.6640625" customWidth="1"/>
  </cols>
  <sheetData>
    <row r="1" spans="1:16383" s="272" customFormat="1" ht="54" customHeight="1">
      <c r="A1" s="16" t="s">
        <v>6</v>
      </c>
      <c r="B1" s="17" t="s">
        <v>694</v>
      </c>
      <c r="C1" s="16" t="s">
        <v>7</v>
      </c>
      <c r="D1" s="16" t="s">
        <v>0</v>
      </c>
      <c r="E1" s="16" t="s">
        <v>8</v>
      </c>
      <c r="F1" s="16" t="s">
        <v>9</v>
      </c>
      <c r="G1" s="16" t="s">
        <v>10</v>
      </c>
      <c r="H1" s="16" t="s">
        <v>11</v>
      </c>
      <c r="I1" s="16" t="s">
        <v>12</v>
      </c>
      <c r="J1" s="1634" t="s">
        <v>1</v>
      </c>
      <c r="K1" s="423" t="s">
        <v>2</v>
      </c>
      <c r="L1" s="18" t="s">
        <v>1486</v>
      </c>
      <c r="M1" s="16" t="s">
        <v>13</v>
      </c>
      <c r="N1" s="16" t="s">
        <v>337</v>
      </c>
      <c r="O1" s="16" t="s">
        <v>14</v>
      </c>
      <c r="P1" s="335" t="s">
        <v>1052</v>
      </c>
      <c r="Q1" s="16" t="s">
        <v>1053</v>
      </c>
      <c r="R1" s="16" t="s">
        <v>1054</v>
      </c>
      <c r="S1" s="16" t="s">
        <v>1055</v>
      </c>
      <c r="T1" s="18" t="s">
        <v>1056</v>
      </c>
      <c r="U1" s="18" t="s">
        <v>1057</v>
      </c>
      <c r="V1" s="16" t="s">
        <v>15</v>
      </c>
      <c r="W1" s="16" t="s">
        <v>16</v>
      </c>
      <c r="X1" s="18" t="s">
        <v>1063</v>
      </c>
      <c r="Y1" s="16" t="s">
        <v>1064</v>
      </c>
      <c r="Z1" s="18" t="s">
        <v>1065</v>
      </c>
      <c r="AA1" s="16" t="s">
        <v>1066</v>
      </c>
      <c r="AB1" s="16" t="s">
        <v>1067</v>
      </c>
      <c r="AC1" s="18" t="s">
        <v>4</v>
      </c>
      <c r="AD1" s="16" t="s">
        <v>3</v>
      </c>
      <c r="AE1" s="18" t="s">
        <v>5</v>
      </c>
      <c r="AF1" s="19" t="s">
        <v>17</v>
      </c>
      <c r="AG1" s="15" t="s">
        <v>135</v>
      </c>
      <c r="AH1" s="226" t="s">
        <v>696</v>
      </c>
      <c r="AI1" s="269" t="s">
        <v>1309</v>
      </c>
      <c r="AJ1" s="268" t="s">
        <v>1350</v>
      </c>
      <c r="AK1" s="268" t="s">
        <v>1351</v>
      </c>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c r="AMK1"/>
      <c r="AML1"/>
      <c r="AMM1"/>
      <c r="AMN1"/>
      <c r="AMO1"/>
      <c r="AMP1"/>
      <c r="AMQ1"/>
      <c r="AMR1"/>
      <c r="AMS1"/>
      <c r="AMT1"/>
      <c r="AMU1"/>
      <c r="AMV1"/>
      <c r="AMW1"/>
      <c r="AMX1"/>
      <c r="AMY1"/>
      <c r="AMZ1"/>
      <c r="ANA1"/>
      <c r="ANB1"/>
      <c r="ANC1"/>
      <c r="AND1"/>
      <c r="ANE1"/>
      <c r="ANF1"/>
      <c r="ANG1"/>
      <c r="ANH1"/>
      <c r="ANI1"/>
      <c r="ANJ1"/>
      <c r="ANK1"/>
      <c r="ANL1"/>
      <c r="ANM1"/>
      <c r="ANN1"/>
      <c r="ANO1"/>
      <c r="ANP1"/>
      <c r="ANQ1"/>
      <c r="ANR1"/>
      <c r="ANS1"/>
      <c r="ANT1"/>
      <c r="ANU1"/>
      <c r="ANV1"/>
      <c r="ANW1"/>
      <c r="ANX1"/>
      <c r="ANY1"/>
      <c r="ANZ1"/>
      <c r="AOA1"/>
      <c r="AOB1"/>
      <c r="AOC1"/>
      <c r="AOD1"/>
      <c r="AOE1"/>
      <c r="AOF1"/>
      <c r="AOG1"/>
      <c r="AOH1"/>
      <c r="AOI1"/>
      <c r="AOJ1"/>
      <c r="AOK1"/>
      <c r="AOL1"/>
      <c r="AOM1"/>
      <c r="AON1"/>
      <c r="AOO1"/>
      <c r="AOP1"/>
      <c r="AOQ1"/>
      <c r="AOR1"/>
      <c r="AOS1"/>
      <c r="AOT1"/>
      <c r="AOU1"/>
      <c r="AOV1"/>
      <c r="AOW1"/>
      <c r="AOX1"/>
      <c r="AOY1"/>
      <c r="AOZ1"/>
      <c r="APA1"/>
      <c r="APB1"/>
      <c r="APC1"/>
      <c r="APD1"/>
      <c r="APE1"/>
      <c r="APF1"/>
      <c r="APG1"/>
      <c r="APH1"/>
      <c r="API1"/>
      <c r="APJ1"/>
      <c r="APK1"/>
      <c r="APL1"/>
      <c r="APM1"/>
      <c r="APN1"/>
      <c r="APO1"/>
      <c r="APP1"/>
      <c r="APQ1"/>
      <c r="APR1"/>
      <c r="APS1"/>
      <c r="APT1"/>
      <c r="APU1"/>
      <c r="APV1"/>
      <c r="APW1"/>
      <c r="APX1"/>
      <c r="APY1"/>
      <c r="APZ1"/>
      <c r="AQA1"/>
      <c r="AQB1"/>
      <c r="AQC1"/>
      <c r="AQD1"/>
      <c r="AQE1"/>
      <c r="AQF1"/>
      <c r="AQG1"/>
      <c r="AQH1"/>
      <c r="AQI1"/>
      <c r="AQJ1"/>
      <c r="AQK1"/>
      <c r="AQL1"/>
      <c r="AQM1"/>
      <c r="AQN1"/>
      <c r="AQO1"/>
      <c r="AQP1"/>
      <c r="AQQ1"/>
      <c r="AQR1"/>
      <c r="AQS1"/>
      <c r="AQT1"/>
      <c r="AQU1"/>
      <c r="AQV1"/>
      <c r="AQW1"/>
      <c r="AQX1"/>
      <c r="AQY1"/>
      <c r="AQZ1"/>
      <c r="ARA1"/>
      <c r="ARB1"/>
      <c r="ARC1"/>
      <c r="ARD1"/>
      <c r="ARE1"/>
      <c r="ARF1"/>
      <c r="ARG1"/>
      <c r="ARH1"/>
      <c r="ARI1"/>
      <c r="ARJ1"/>
      <c r="ARK1"/>
      <c r="ARL1"/>
      <c r="ARM1"/>
      <c r="ARN1"/>
      <c r="ARO1"/>
      <c r="ARP1"/>
      <c r="ARQ1"/>
      <c r="ARR1"/>
      <c r="ARS1"/>
      <c r="ART1"/>
      <c r="ARU1"/>
      <c r="ARV1"/>
      <c r="ARW1"/>
      <c r="ARX1"/>
      <c r="ARY1"/>
      <c r="ARZ1"/>
      <c r="ASA1"/>
      <c r="ASB1"/>
      <c r="ASC1"/>
      <c r="ASD1"/>
      <c r="ASE1"/>
      <c r="ASF1"/>
      <c r="ASG1"/>
      <c r="ASH1"/>
      <c r="ASI1"/>
      <c r="ASJ1"/>
      <c r="ASK1"/>
      <c r="ASL1"/>
      <c r="ASM1"/>
      <c r="ASN1"/>
      <c r="ASO1"/>
      <c r="ASP1"/>
      <c r="ASQ1"/>
      <c r="ASR1"/>
      <c r="ASS1"/>
      <c r="AST1"/>
      <c r="ASU1"/>
      <c r="ASV1"/>
      <c r="ASW1"/>
      <c r="ASX1"/>
      <c r="ASY1"/>
      <c r="ASZ1"/>
      <c r="ATA1"/>
      <c r="ATB1"/>
      <c r="ATC1"/>
      <c r="ATD1"/>
      <c r="ATE1"/>
      <c r="ATF1"/>
      <c r="ATG1"/>
      <c r="ATH1"/>
      <c r="ATI1"/>
      <c r="ATJ1"/>
      <c r="ATK1"/>
      <c r="ATL1"/>
      <c r="ATM1"/>
      <c r="ATN1"/>
      <c r="ATO1"/>
      <c r="ATP1"/>
      <c r="ATQ1"/>
      <c r="ATR1"/>
      <c r="ATS1"/>
      <c r="ATT1"/>
      <c r="ATU1"/>
      <c r="ATV1"/>
      <c r="ATW1"/>
      <c r="ATX1"/>
      <c r="ATY1"/>
      <c r="ATZ1"/>
      <c r="AUA1"/>
      <c r="AUB1"/>
      <c r="AUC1"/>
      <c r="AUD1"/>
      <c r="AUE1"/>
      <c r="AUF1"/>
      <c r="AUG1"/>
      <c r="AUH1"/>
      <c r="AUI1"/>
      <c r="AUJ1"/>
      <c r="AUK1"/>
      <c r="AUL1"/>
      <c r="AUM1"/>
      <c r="AUN1"/>
      <c r="AUO1"/>
      <c r="AUP1"/>
      <c r="AUQ1"/>
      <c r="AUR1"/>
      <c r="AUS1"/>
      <c r="AUT1"/>
      <c r="AUU1"/>
      <c r="AUV1"/>
      <c r="AUW1"/>
      <c r="AUX1"/>
      <c r="AUY1"/>
      <c r="AUZ1"/>
      <c r="AVA1"/>
      <c r="AVB1"/>
      <c r="AVC1"/>
      <c r="AVD1"/>
      <c r="AVE1"/>
      <c r="AVF1"/>
      <c r="AVG1"/>
      <c r="AVH1"/>
      <c r="AVI1"/>
      <c r="AVJ1"/>
      <c r="AVK1"/>
      <c r="AVL1"/>
      <c r="AVM1"/>
      <c r="AVN1"/>
      <c r="AVO1"/>
      <c r="AVP1"/>
      <c r="AVQ1"/>
      <c r="AVR1"/>
      <c r="AVS1"/>
      <c r="AVT1"/>
      <c r="AVU1"/>
      <c r="AVV1"/>
      <c r="AVW1"/>
      <c r="AVX1"/>
      <c r="AVY1"/>
      <c r="AVZ1"/>
      <c r="AWA1"/>
      <c r="AWB1"/>
      <c r="AWC1"/>
      <c r="AWD1"/>
      <c r="AWE1"/>
      <c r="AWF1"/>
      <c r="AWG1"/>
      <c r="AWH1"/>
      <c r="AWI1"/>
      <c r="AWJ1"/>
      <c r="AWK1"/>
      <c r="AWL1"/>
      <c r="AWM1"/>
      <c r="AWN1"/>
      <c r="AWO1"/>
      <c r="AWP1"/>
      <c r="AWQ1"/>
      <c r="AWR1"/>
      <c r="AWS1"/>
      <c r="AWT1"/>
      <c r="AWU1"/>
      <c r="AWV1"/>
      <c r="AWW1"/>
      <c r="AWX1"/>
      <c r="AWY1"/>
      <c r="AWZ1"/>
      <c r="AXA1"/>
      <c r="AXB1"/>
      <c r="AXC1"/>
      <c r="AXD1"/>
      <c r="AXE1"/>
      <c r="AXF1"/>
      <c r="AXG1"/>
      <c r="AXH1"/>
      <c r="AXI1"/>
      <c r="AXJ1"/>
      <c r="AXK1"/>
      <c r="AXL1"/>
      <c r="AXM1"/>
      <c r="AXN1"/>
      <c r="AXO1"/>
      <c r="AXP1"/>
      <c r="AXQ1"/>
      <c r="AXR1"/>
      <c r="AXS1"/>
      <c r="AXT1"/>
      <c r="AXU1"/>
      <c r="AXV1"/>
      <c r="AXW1"/>
      <c r="AXX1"/>
      <c r="AXY1"/>
      <c r="AXZ1"/>
      <c r="AYA1"/>
      <c r="AYB1"/>
      <c r="AYC1"/>
      <c r="AYD1"/>
      <c r="AYE1"/>
      <c r="AYF1"/>
      <c r="AYG1"/>
      <c r="AYH1"/>
      <c r="AYI1"/>
      <c r="AYJ1"/>
      <c r="AYK1"/>
      <c r="AYL1"/>
      <c r="AYM1"/>
      <c r="AYN1"/>
      <c r="AYO1"/>
      <c r="AYP1"/>
      <c r="AYQ1"/>
      <c r="AYR1"/>
      <c r="AYS1"/>
      <c r="AYT1"/>
      <c r="AYU1"/>
      <c r="AYV1"/>
      <c r="AYW1"/>
      <c r="AYX1"/>
      <c r="AYY1"/>
      <c r="AYZ1"/>
      <c r="AZA1"/>
      <c r="AZB1"/>
      <c r="AZC1"/>
      <c r="AZD1"/>
      <c r="AZE1"/>
      <c r="AZF1"/>
      <c r="AZG1"/>
      <c r="AZH1"/>
      <c r="AZI1"/>
      <c r="AZJ1"/>
      <c r="AZK1"/>
      <c r="AZL1"/>
      <c r="AZM1"/>
      <c r="AZN1"/>
      <c r="AZO1"/>
      <c r="AZP1"/>
      <c r="AZQ1"/>
      <c r="AZR1"/>
      <c r="AZS1"/>
      <c r="AZT1"/>
      <c r="AZU1"/>
      <c r="AZV1"/>
      <c r="AZW1"/>
      <c r="AZX1"/>
      <c r="AZY1"/>
      <c r="AZZ1"/>
      <c r="BAA1"/>
      <c r="BAB1"/>
      <c r="BAC1"/>
      <c r="BAD1"/>
      <c r="BAE1"/>
      <c r="BAF1"/>
      <c r="BAG1"/>
      <c r="BAH1"/>
      <c r="BAI1"/>
      <c r="BAJ1"/>
      <c r="BAK1"/>
      <c r="BAL1"/>
      <c r="BAM1"/>
      <c r="BAN1"/>
      <c r="BAO1"/>
      <c r="BAP1"/>
      <c r="BAQ1"/>
      <c r="BAR1"/>
      <c r="BAS1"/>
      <c r="BAT1"/>
      <c r="BAU1"/>
      <c r="BAV1"/>
      <c r="BAW1"/>
      <c r="BAX1"/>
      <c r="BAY1"/>
      <c r="BAZ1"/>
      <c r="BBA1"/>
      <c r="BBB1"/>
      <c r="BBC1"/>
      <c r="BBD1"/>
      <c r="BBE1"/>
      <c r="BBF1"/>
      <c r="BBG1"/>
      <c r="BBH1"/>
      <c r="BBI1"/>
      <c r="BBJ1"/>
      <c r="BBK1"/>
      <c r="BBL1"/>
      <c r="BBM1"/>
      <c r="BBN1"/>
      <c r="BBO1"/>
      <c r="BBP1"/>
      <c r="BBQ1"/>
      <c r="BBR1"/>
      <c r="BBS1"/>
      <c r="BBT1"/>
      <c r="BBU1"/>
      <c r="BBV1"/>
      <c r="BBW1"/>
      <c r="BBX1"/>
      <c r="BBY1"/>
      <c r="BBZ1"/>
      <c r="BCA1"/>
      <c r="BCB1"/>
      <c r="BCC1"/>
      <c r="BCD1"/>
      <c r="BCE1"/>
      <c r="BCF1"/>
      <c r="BCG1"/>
      <c r="BCH1"/>
      <c r="BCI1"/>
      <c r="BCJ1"/>
      <c r="BCK1"/>
      <c r="BCL1"/>
      <c r="BCM1"/>
      <c r="BCN1"/>
      <c r="BCO1"/>
      <c r="BCP1"/>
      <c r="BCQ1"/>
      <c r="BCR1"/>
      <c r="BCS1"/>
      <c r="BCT1"/>
      <c r="BCU1"/>
      <c r="BCV1"/>
      <c r="BCW1"/>
      <c r="BCX1"/>
      <c r="BCY1"/>
      <c r="BCZ1"/>
      <c r="BDA1"/>
      <c r="BDB1"/>
      <c r="BDC1"/>
      <c r="BDD1"/>
      <c r="BDE1"/>
      <c r="BDF1"/>
      <c r="BDG1"/>
      <c r="BDH1"/>
      <c r="BDI1"/>
      <c r="BDJ1"/>
      <c r="BDK1"/>
      <c r="BDL1"/>
      <c r="BDM1"/>
      <c r="BDN1"/>
      <c r="BDO1"/>
      <c r="BDP1"/>
      <c r="BDQ1"/>
      <c r="BDR1"/>
      <c r="BDS1"/>
      <c r="BDT1"/>
      <c r="BDU1"/>
      <c r="BDV1"/>
      <c r="BDW1"/>
      <c r="BDX1"/>
      <c r="BDY1"/>
      <c r="BDZ1"/>
      <c r="BEA1"/>
      <c r="BEB1"/>
      <c r="BEC1"/>
      <c r="BED1"/>
      <c r="BEE1"/>
      <c r="BEF1"/>
      <c r="BEG1"/>
      <c r="BEH1"/>
      <c r="BEI1"/>
      <c r="BEJ1"/>
      <c r="BEK1"/>
      <c r="BEL1"/>
      <c r="BEM1"/>
      <c r="BEN1"/>
      <c r="BEO1"/>
      <c r="BEP1"/>
      <c r="BEQ1"/>
      <c r="BER1"/>
      <c r="BES1"/>
      <c r="BET1"/>
      <c r="BEU1"/>
      <c r="BEV1"/>
      <c r="BEW1"/>
      <c r="BEX1"/>
      <c r="BEY1"/>
      <c r="BEZ1"/>
      <c r="BFA1"/>
      <c r="BFB1"/>
      <c r="BFC1"/>
      <c r="BFD1"/>
      <c r="BFE1"/>
      <c r="BFF1"/>
      <c r="BFG1"/>
      <c r="BFH1"/>
      <c r="BFI1"/>
      <c r="BFJ1"/>
      <c r="BFK1"/>
      <c r="BFL1"/>
      <c r="BFM1"/>
      <c r="BFN1"/>
      <c r="BFO1"/>
      <c r="BFP1"/>
      <c r="BFQ1"/>
      <c r="BFR1"/>
      <c r="BFS1"/>
      <c r="BFT1"/>
      <c r="BFU1"/>
      <c r="BFV1"/>
      <c r="BFW1"/>
      <c r="BFX1"/>
      <c r="BFY1"/>
      <c r="BFZ1"/>
      <c r="BGA1"/>
      <c r="BGB1"/>
      <c r="BGC1"/>
      <c r="BGD1"/>
      <c r="BGE1"/>
      <c r="BGF1"/>
      <c r="BGG1"/>
      <c r="BGH1"/>
      <c r="BGI1"/>
      <c r="BGJ1"/>
      <c r="BGK1"/>
      <c r="BGL1"/>
      <c r="BGM1"/>
      <c r="BGN1"/>
      <c r="BGO1"/>
      <c r="BGP1"/>
      <c r="BGQ1"/>
      <c r="BGR1"/>
      <c r="BGS1"/>
      <c r="BGT1"/>
      <c r="BGU1"/>
      <c r="BGV1"/>
      <c r="BGW1"/>
      <c r="BGX1"/>
      <c r="BGY1"/>
      <c r="BGZ1"/>
      <c r="BHA1"/>
      <c r="BHB1"/>
      <c r="BHC1"/>
      <c r="BHD1"/>
      <c r="BHE1"/>
      <c r="BHF1"/>
      <c r="BHG1"/>
      <c r="BHH1"/>
      <c r="BHI1"/>
      <c r="BHJ1"/>
      <c r="BHK1"/>
      <c r="BHL1"/>
      <c r="BHM1"/>
      <c r="BHN1"/>
      <c r="BHO1"/>
      <c r="BHP1"/>
      <c r="BHQ1"/>
      <c r="BHR1"/>
      <c r="BHS1"/>
      <c r="BHT1"/>
      <c r="BHU1"/>
      <c r="BHV1"/>
      <c r="BHW1"/>
      <c r="BHX1"/>
      <c r="BHY1"/>
      <c r="BHZ1"/>
      <c r="BIA1"/>
      <c r="BIB1"/>
      <c r="BIC1"/>
      <c r="BID1"/>
      <c r="BIE1"/>
      <c r="BIF1"/>
      <c r="BIG1"/>
      <c r="BIH1"/>
      <c r="BII1"/>
      <c r="BIJ1"/>
      <c r="BIK1"/>
      <c r="BIL1"/>
      <c r="BIM1"/>
      <c r="BIN1"/>
      <c r="BIO1"/>
      <c r="BIP1"/>
      <c r="BIQ1"/>
      <c r="BIR1"/>
      <c r="BIS1"/>
      <c r="BIT1"/>
      <c r="BIU1"/>
      <c r="BIV1"/>
      <c r="BIW1"/>
      <c r="BIX1"/>
      <c r="BIY1"/>
      <c r="BIZ1"/>
      <c r="BJA1"/>
      <c r="BJB1"/>
      <c r="BJC1"/>
      <c r="BJD1"/>
      <c r="BJE1"/>
      <c r="BJF1"/>
      <c r="BJG1"/>
      <c r="BJH1"/>
      <c r="BJI1"/>
      <c r="BJJ1"/>
      <c r="BJK1"/>
      <c r="BJL1"/>
      <c r="BJM1"/>
      <c r="BJN1"/>
      <c r="BJO1"/>
      <c r="BJP1"/>
      <c r="BJQ1"/>
      <c r="BJR1"/>
      <c r="BJS1"/>
      <c r="BJT1"/>
      <c r="BJU1"/>
      <c r="BJV1"/>
      <c r="BJW1"/>
      <c r="BJX1"/>
      <c r="BJY1"/>
      <c r="BJZ1"/>
      <c r="BKA1"/>
      <c r="BKB1"/>
      <c r="BKC1"/>
      <c r="BKD1"/>
      <c r="BKE1"/>
      <c r="BKF1"/>
      <c r="BKG1"/>
      <c r="BKH1"/>
      <c r="BKI1"/>
      <c r="BKJ1"/>
      <c r="BKK1"/>
      <c r="BKL1"/>
      <c r="BKM1"/>
      <c r="BKN1"/>
      <c r="BKO1"/>
      <c r="BKP1"/>
      <c r="BKQ1"/>
      <c r="BKR1"/>
      <c r="BKS1"/>
      <c r="BKT1"/>
      <c r="BKU1"/>
      <c r="BKV1"/>
      <c r="BKW1"/>
      <c r="BKX1"/>
      <c r="BKY1"/>
      <c r="BKZ1"/>
      <c r="BLA1"/>
      <c r="BLB1"/>
      <c r="BLC1"/>
      <c r="BLD1"/>
      <c r="BLE1"/>
      <c r="BLF1"/>
      <c r="BLG1"/>
      <c r="BLH1"/>
      <c r="BLI1"/>
      <c r="BLJ1"/>
      <c r="BLK1"/>
      <c r="BLL1"/>
      <c r="BLM1"/>
      <c r="BLN1"/>
      <c r="BLO1"/>
      <c r="BLP1"/>
      <c r="BLQ1"/>
      <c r="BLR1"/>
      <c r="BLS1"/>
      <c r="BLT1"/>
      <c r="BLU1"/>
      <c r="BLV1"/>
      <c r="BLW1"/>
      <c r="BLX1"/>
      <c r="BLY1"/>
      <c r="BLZ1"/>
      <c r="BMA1"/>
      <c r="BMB1"/>
      <c r="BMC1"/>
      <c r="BMD1"/>
      <c r="BME1"/>
      <c r="BMF1"/>
      <c r="BMG1"/>
      <c r="BMH1"/>
      <c r="BMI1"/>
      <c r="BMJ1"/>
      <c r="BMK1"/>
      <c r="BML1"/>
      <c r="BMM1"/>
      <c r="BMN1"/>
      <c r="BMO1"/>
      <c r="BMP1"/>
      <c r="BMQ1"/>
      <c r="BMR1"/>
      <c r="BMS1"/>
      <c r="BMT1"/>
      <c r="BMU1"/>
      <c r="BMV1"/>
      <c r="BMW1"/>
      <c r="BMX1"/>
      <c r="BMY1"/>
      <c r="BMZ1"/>
      <c r="BNA1"/>
      <c r="BNB1"/>
      <c r="BNC1"/>
      <c r="BND1"/>
      <c r="BNE1"/>
      <c r="BNF1"/>
      <c r="BNG1"/>
      <c r="BNH1"/>
      <c r="BNI1"/>
      <c r="BNJ1"/>
      <c r="BNK1"/>
      <c r="BNL1"/>
      <c r="BNM1"/>
      <c r="BNN1"/>
      <c r="BNO1"/>
      <c r="BNP1"/>
      <c r="BNQ1"/>
      <c r="BNR1"/>
      <c r="BNS1"/>
      <c r="BNT1"/>
      <c r="BNU1"/>
      <c r="BNV1"/>
      <c r="BNW1"/>
      <c r="BNX1"/>
      <c r="BNY1"/>
      <c r="BNZ1"/>
      <c r="BOA1"/>
      <c r="BOB1"/>
      <c r="BOC1"/>
      <c r="BOD1"/>
      <c r="BOE1"/>
      <c r="BOF1"/>
      <c r="BOG1"/>
      <c r="BOH1"/>
      <c r="BOI1"/>
      <c r="BOJ1"/>
      <c r="BOK1"/>
      <c r="BOL1"/>
      <c r="BOM1"/>
      <c r="BON1"/>
      <c r="BOO1"/>
      <c r="BOP1"/>
      <c r="BOQ1"/>
      <c r="BOR1"/>
      <c r="BOS1"/>
      <c r="BOT1"/>
      <c r="BOU1"/>
      <c r="BOV1"/>
      <c r="BOW1"/>
      <c r="BOX1"/>
      <c r="BOY1"/>
      <c r="BOZ1"/>
      <c r="BPA1"/>
      <c r="BPB1"/>
      <c r="BPC1"/>
      <c r="BPD1"/>
      <c r="BPE1"/>
      <c r="BPF1"/>
      <c r="BPG1"/>
      <c r="BPH1"/>
      <c r="BPI1"/>
      <c r="BPJ1"/>
      <c r="BPK1"/>
      <c r="BPL1"/>
      <c r="BPM1"/>
      <c r="BPN1"/>
      <c r="BPO1"/>
      <c r="BPP1"/>
      <c r="BPQ1"/>
      <c r="BPR1"/>
      <c r="BPS1"/>
      <c r="BPT1"/>
      <c r="BPU1"/>
      <c r="BPV1"/>
      <c r="BPW1"/>
      <c r="BPX1"/>
      <c r="BPY1"/>
      <c r="BPZ1"/>
      <c r="BQA1"/>
      <c r="BQB1"/>
      <c r="BQC1"/>
      <c r="BQD1"/>
      <c r="BQE1"/>
      <c r="BQF1"/>
      <c r="BQG1"/>
      <c r="BQH1"/>
      <c r="BQI1"/>
      <c r="BQJ1"/>
      <c r="BQK1"/>
      <c r="BQL1"/>
      <c r="BQM1"/>
      <c r="BQN1"/>
      <c r="BQO1"/>
      <c r="BQP1"/>
      <c r="BQQ1"/>
      <c r="BQR1"/>
      <c r="BQS1"/>
      <c r="BQT1"/>
      <c r="BQU1"/>
      <c r="BQV1"/>
      <c r="BQW1"/>
      <c r="BQX1"/>
      <c r="BQY1"/>
      <c r="BQZ1"/>
      <c r="BRA1"/>
      <c r="BRB1"/>
      <c r="BRC1"/>
      <c r="BRD1"/>
      <c r="BRE1"/>
      <c r="BRF1"/>
      <c r="BRG1"/>
      <c r="BRH1"/>
      <c r="BRI1"/>
      <c r="BRJ1"/>
      <c r="BRK1"/>
      <c r="BRL1"/>
      <c r="BRM1"/>
      <c r="BRN1"/>
      <c r="BRO1"/>
      <c r="BRP1"/>
      <c r="BRQ1"/>
      <c r="BRR1"/>
      <c r="BRS1"/>
      <c r="BRT1"/>
      <c r="BRU1"/>
      <c r="BRV1"/>
      <c r="BRW1"/>
      <c r="BRX1"/>
      <c r="BRY1"/>
      <c r="BRZ1"/>
      <c r="BSA1"/>
      <c r="BSB1"/>
      <c r="BSC1"/>
      <c r="BSD1"/>
      <c r="BSE1"/>
      <c r="BSF1"/>
      <c r="BSG1"/>
      <c r="BSH1"/>
      <c r="BSI1"/>
      <c r="BSJ1"/>
      <c r="BSK1"/>
      <c r="BSL1"/>
      <c r="BSM1"/>
      <c r="BSN1"/>
      <c r="BSO1"/>
      <c r="BSP1"/>
      <c r="BSQ1"/>
      <c r="BSR1"/>
      <c r="BSS1"/>
      <c r="BST1"/>
      <c r="BSU1"/>
      <c r="BSV1"/>
      <c r="BSW1"/>
      <c r="BSX1"/>
      <c r="BSY1"/>
      <c r="BSZ1"/>
      <c r="BTA1"/>
      <c r="BTB1"/>
      <c r="BTC1"/>
      <c r="BTD1"/>
      <c r="BTE1"/>
      <c r="BTF1"/>
      <c r="BTG1"/>
      <c r="BTH1"/>
      <c r="BTI1"/>
      <c r="BTJ1"/>
      <c r="BTK1"/>
      <c r="BTL1"/>
      <c r="BTM1"/>
      <c r="BTN1"/>
      <c r="BTO1"/>
      <c r="BTP1"/>
      <c r="BTQ1"/>
      <c r="BTR1"/>
      <c r="BTS1"/>
      <c r="BTT1"/>
      <c r="BTU1"/>
      <c r="BTV1"/>
      <c r="BTW1"/>
      <c r="BTX1"/>
      <c r="BTY1"/>
      <c r="BTZ1"/>
      <c r="BUA1"/>
      <c r="BUB1"/>
      <c r="BUC1"/>
      <c r="BUD1"/>
      <c r="BUE1"/>
      <c r="BUF1"/>
      <c r="BUG1"/>
      <c r="BUH1"/>
      <c r="BUI1"/>
      <c r="BUJ1"/>
      <c r="BUK1"/>
      <c r="BUL1"/>
      <c r="BUM1"/>
      <c r="BUN1"/>
      <c r="BUO1"/>
      <c r="BUP1"/>
      <c r="BUQ1"/>
      <c r="BUR1"/>
      <c r="BUS1"/>
      <c r="BUT1"/>
      <c r="BUU1"/>
      <c r="BUV1"/>
      <c r="BUW1"/>
      <c r="BUX1"/>
      <c r="BUY1"/>
      <c r="BUZ1"/>
      <c r="BVA1"/>
      <c r="BVB1"/>
      <c r="BVC1"/>
      <c r="BVD1"/>
      <c r="BVE1"/>
      <c r="BVF1"/>
      <c r="BVG1"/>
      <c r="BVH1"/>
      <c r="BVI1"/>
      <c r="BVJ1"/>
      <c r="BVK1"/>
      <c r="BVL1"/>
      <c r="BVM1"/>
      <c r="BVN1"/>
      <c r="BVO1"/>
      <c r="BVP1"/>
      <c r="BVQ1"/>
      <c r="BVR1"/>
      <c r="BVS1"/>
      <c r="BVT1"/>
      <c r="BVU1"/>
      <c r="BVV1"/>
      <c r="BVW1"/>
      <c r="BVX1"/>
      <c r="BVY1"/>
      <c r="BVZ1"/>
      <c r="BWA1"/>
      <c r="BWB1"/>
      <c r="BWC1"/>
      <c r="BWD1"/>
      <c r="BWE1"/>
      <c r="BWF1"/>
      <c r="BWG1"/>
      <c r="BWH1"/>
      <c r="BWI1"/>
      <c r="BWJ1"/>
      <c r="BWK1"/>
      <c r="BWL1"/>
      <c r="BWM1"/>
      <c r="BWN1"/>
      <c r="BWO1"/>
      <c r="BWP1"/>
      <c r="BWQ1"/>
      <c r="BWR1"/>
      <c r="BWS1"/>
      <c r="BWT1"/>
      <c r="BWU1"/>
      <c r="BWV1"/>
      <c r="BWW1"/>
      <c r="BWX1"/>
      <c r="BWY1"/>
      <c r="BWZ1"/>
      <c r="BXA1"/>
      <c r="BXB1"/>
      <c r="BXC1"/>
      <c r="BXD1"/>
      <c r="BXE1"/>
      <c r="BXF1"/>
      <c r="BXG1"/>
      <c r="BXH1"/>
      <c r="BXI1"/>
      <c r="BXJ1"/>
      <c r="BXK1"/>
      <c r="BXL1"/>
      <c r="BXM1"/>
      <c r="BXN1"/>
      <c r="BXO1"/>
      <c r="BXP1"/>
      <c r="BXQ1"/>
      <c r="BXR1"/>
      <c r="BXS1"/>
      <c r="BXT1"/>
      <c r="BXU1"/>
      <c r="BXV1"/>
      <c r="BXW1"/>
      <c r="BXX1"/>
      <c r="BXY1"/>
      <c r="BXZ1"/>
      <c r="BYA1"/>
      <c r="BYB1"/>
      <c r="BYC1"/>
      <c r="BYD1"/>
      <c r="BYE1"/>
      <c r="BYF1"/>
      <c r="BYG1"/>
      <c r="BYH1"/>
      <c r="BYI1"/>
      <c r="BYJ1"/>
      <c r="BYK1"/>
      <c r="BYL1"/>
      <c r="BYM1"/>
      <c r="BYN1"/>
      <c r="BYO1"/>
      <c r="BYP1"/>
      <c r="BYQ1"/>
      <c r="BYR1"/>
      <c r="BYS1"/>
      <c r="BYT1"/>
      <c r="BYU1"/>
      <c r="BYV1"/>
      <c r="BYW1"/>
      <c r="BYX1"/>
      <c r="BYY1"/>
      <c r="BYZ1"/>
      <c r="BZA1"/>
      <c r="BZB1"/>
      <c r="BZC1"/>
      <c r="BZD1"/>
      <c r="BZE1"/>
      <c r="BZF1"/>
      <c r="BZG1"/>
      <c r="BZH1"/>
      <c r="BZI1"/>
      <c r="BZJ1"/>
      <c r="BZK1"/>
      <c r="BZL1"/>
      <c r="BZM1"/>
      <c r="BZN1"/>
      <c r="BZO1"/>
      <c r="BZP1"/>
      <c r="BZQ1"/>
      <c r="BZR1"/>
      <c r="BZS1"/>
      <c r="BZT1"/>
      <c r="BZU1"/>
      <c r="BZV1"/>
      <c r="BZW1"/>
      <c r="BZX1"/>
      <c r="BZY1"/>
      <c r="BZZ1"/>
      <c r="CAA1"/>
      <c r="CAB1"/>
      <c r="CAC1"/>
      <c r="CAD1"/>
      <c r="CAE1"/>
      <c r="CAF1"/>
      <c r="CAG1"/>
      <c r="CAH1"/>
      <c r="CAI1"/>
      <c r="CAJ1"/>
      <c r="CAK1"/>
      <c r="CAL1"/>
      <c r="CAM1"/>
      <c r="CAN1"/>
      <c r="CAO1"/>
      <c r="CAP1"/>
      <c r="CAQ1"/>
      <c r="CAR1"/>
      <c r="CAS1"/>
      <c r="CAT1"/>
      <c r="CAU1"/>
      <c r="CAV1"/>
      <c r="CAW1"/>
      <c r="CAX1"/>
      <c r="CAY1"/>
      <c r="CAZ1"/>
      <c r="CBA1"/>
      <c r="CBB1"/>
      <c r="CBC1"/>
      <c r="CBD1"/>
      <c r="CBE1"/>
      <c r="CBF1"/>
      <c r="CBG1"/>
      <c r="CBH1"/>
      <c r="CBI1"/>
      <c r="CBJ1"/>
      <c r="CBK1"/>
      <c r="CBL1"/>
      <c r="CBM1"/>
      <c r="CBN1"/>
      <c r="CBO1"/>
      <c r="CBP1"/>
      <c r="CBQ1"/>
      <c r="CBR1"/>
      <c r="CBS1"/>
      <c r="CBT1"/>
      <c r="CBU1"/>
      <c r="CBV1"/>
      <c r="CBW1"/>
      <c r="CBX1"/>
      <c r="CBY1"/>
      <c r="CBZ1"/>
      <c r="CCA1"/>
      <c r="CCB1"/>
      <c r="CCC1"/>
      <c r="CCD1"/>
      <c r="CCE1"/>
      <c r="CCF1"/>
      <c r="CCG1"/>
      <c r="CCH1"/>
      <c r="CCI1"/>
      <c r="CCJ1"/>
      <c r="CCK1"/>
      <c r="CCL1"/>
      <c r="CCM1"/>
      <c r="CCN1"/>
      <c r="CCO1"/>
      <c r="CCP1"/>
      <c r="CCQ1"/>
      <c r="CCR1"/>
      <c r="CCS1"/>
      <c r="CCT1"/>
      <c r="CCU1"/>
      <c r="CCV1"/>
      <c r="CCW1"/>
      <c r="CCX1"/>
      <c r="CCY1"/>
      <c r="CCZ1"/>
      <c r="CDA1"/>
      <c r="CDB1"/>
      <c r="CDC1"/>
      <c r="CDD1"/>
      <c r="CDE1"/>
      <c r="CDF1"/>
      <c r="CDG1"/>
      <c r="CDH1"/>
      <c r="CDI1"/>
      <c r="CDJ1"/>
      <c r="CDK1"/>
      <c r="CDL1"/>
      <c r="CDM1"/>
      <c r="CDN1"/>
      <c r="CDO1"/>
      <c r="CDP1"/>
      <c r="CDQ1"/>
      <c r="CDR1"/>
      <c r="CDS1"/>
      <c r="CDT1"/>
      <c r="CDU1"/>
      <c r="CDV1"/>
      <c r="CDW1"/>
      <c r="CDX1"/>
      <c r="CDY1"/>
      <c r="CDZ1"/>
      <c r="CEA1"/>
      <c r="CEB1"/>
      <c r="CEC1"/>
      <c r="CED1"/>
      <c r="CEE1"/>
      <c r="CEF1"/>
      <c r="CEG1"/>
      <c r="CEH1"/>
      <c r="CEI1"/>
      <c r="CEJ1"/>
      <c r="CEK1"/>
      <c r="CEL1"/>
      <c r="CEM1"/>
      <c r="CEN1"/>
      <c r="CEO1"/>
      <c r="CEP1"/>
      <c r="CEQ1"/>
      <c r="CER1"/>
      <c r="CES1"/>
      <c r="CET1"/>
      <c r="CEU1"/>
      <c r="CEV1"/>
      <c r="CEW1"/>
      <c r="CEX1"/>
      <c r="CEY1"/>
      <c r="CEZ1"/>
      <c r="CFA1"/>
      <c r="CFB1"/>
      <c r="CFC1"/>
      <c r="CFD1"/>
      <c r="CFE1"/>
      <c r="CFF1"/>
      <c r="CFG1"/>
      <c r="CFH1"/>
      <c r="CFI1"/>
      <c r="CFJ1"/>
      <c r="CFK1"/>
      <c r="CFL1"/>
      <c r="CFM1"/>
      <c r="CFN1"/>
      <c r="CFO1"/>
      <c r="CFP1"/>
      <c r="CFQ1"/>
      <c r="CFR1"/>
      <c r="CFS1"/>
      <c r="CFT1"/>
      <c r="CFU1"/>
      <c r="CFV1"/>
      <c r="CFW1"/>
      <c r="CFX1"/>
      <c r="CFY1"/>
      <c r="CFZ1"/>
      <c r="CGA1"/>
      <c r="CGB1"/>
      <c r="CGC1"/>
      <c r="CGD1"/>
      <c r="CGE1"/>
      <c r="CGF1"/>
      <c r="CGG1"/>
      <c r="CGH1"/>
      <c r="CGI1"/>
      <c r="CGJ1"/>
      <c r="CGK1"/>
      <c r="CGL1"/>
      <c r="CGM1"/>
      <c r="CGN1"/>
      <c r="CGO1"/>
      <c r="CGP1"/>
      <c r="CGQ1"/>
      <c r="CGR1"/>
      <c r="CGS1"/>
      <c r="CGT1"/>
      <c r="CGU1"/>
      <c r="CGV1"/>
      <c r="CGW1"/>
      <c r="CGX1"/>
      <c r="CGY1"/>
      <c r="CGZ1"/>
      <c r="CHA1"/>
      <c r="CHB1"/>
      <c r="CHC1"/>
      <c r="CHD1"/>
      <c r="CHE1"/>
      <c r="CHF1"/>
      <c r="CHG1"/>
      <c r="CHH1"/>
      <c r="CHI1"/>
      <c r="CHJ1"/>
      <c r="CHK1"/>
      <c r="CHL1"/>
      <c r="CHM1"/>
      <c r="CHN1"/>
      <c r="CHO1"/>
      <c r="CHP1"/>
      <c r="CHQ1"/>
      <c r="CHR1"/>
      <c r="CHS1"/>
      <c r="CHT1"/>
      <c r="CHU1"/>
      <c r="CHV1"/>
      <c r="CHW1"/>
      <c r="CHX1"/>
      <c r="CHY1"/>
      <c r="CHZ1"/>
      <c r="CIA1"/>
      <c r="CIB1"/>
      <c r="CIC1"/>
      <c r="CID1"/>
      <c r="CIE1"/>
      <c r="CIF1"/>
      <c r="CIG1"/>
      <c r="CIH1"/>
      <c r="CII1"/>
      <c r="CIJ1"/>
      <c r="CIK1"/>
      <c r="CIL1"/>
      <c r="CIM1"/>
      <c r="CIN1"/>
      <c r="CIO1"/>
      <c r="CIP1"/>
      <c r="CIQ1"/>
      <c r="CIR1"/>
      <c r="CIS1"/>
      <c r="CIT1"/>
      <c r="CIU1"/>
      <c r="CIV1"/>
      <c r="CIW1"/>
      <c r="CIX1"/>
      <c r="CIY1"/>
      <c r="CIZ1"/>
      <c r="CJA1"/>
      <c r="CJB1"/>
      <c r="CJC1"/>
      <c r="CJD1"/>
      <c r="CJE1"/>
      <c r="CJF1"/>
      <c r="CJG1"/>
      <c r="CJH1"/>
      <c r="CJI1"/>
      <c r="CJJ1"/>
      <c r="CJK1"/>
      <c r="CJL1"/>
      <c r="CJM1"/>
      <c r="CJN1"/>
      <c r="CJO1"/>
      <c r="CJP1"/>
      <c r="CJQ1"/>
      <c r="CJR1"/>
      <c r="CJS1"/>
      <c r="CJT1"/>
      <c r="CJU1"/>
      <c r="CJV1"/>
      <c r="CJW1"/>
      <c r="CJX1"/>
      <c r="CJY1"/>
      <c r="CJZ1"/>
      <c r="CKA1"/>
      <c r="CKB1"/>
      <c r="CKC1"/>
      <c r="CKD1"/>
      <c r="CKE1"/>
      <c r="CKF1"/>
      <c r="CKG1"/>
      <c r="CKH1"/>
      <c r="CKI1"/>
      <c r="CKJ1"/>
      <c r="CKK1"/>
      <c r="CKL1"/>
      <c r="CKM1"/>
      <c r="CKN1"/>
      <c r="CKO1"/>
      <c r="CKP1"/>
      <c r="CKQ1"/>
      <c r="CKR1"/>
      <c r="CKS1"/>
      <c r="CKT1"/>
      <c r="CKU1"/>
      <c r="CKV1"/>
      <c r="CKW1"/>
      <c r="CKX1"/>
      <c r="CKY1"/>
      <c r="CKZ1"/>
      <c r="CLA1"/>
      <c r="CLB1"/>
      <c r="CLC1"/>
      <c r="CLD1"/>
      <c r="CLE1"/>
      <c r="CLF1"/>
      <c r="CLG1"/>
      <c r="CLH1"/>
      <c r="CLI1"/>
      <c r="CLJ1"/>
      <c r="CLK1"/>
      <c r="CLL1"/>
      <c r="CLM1"/>
      <c r="CLN1"/>
      <c r="CLO1"/>
      <c r="CLP1"/>
      <c r="CLQ1"/>
      <c r="CLR1"/>
      <c r="CLS1"/>
      <c r="CLT1"/>
      <c r="CLU1"/>
      <c r="CLV1"/>
      <c r="CLW1"/>
      <c r="CLX1"/>
      <c r="CLY1"/>
      <c r="CLZ1"/>
      <c r="CMA1"/>
      <c r="CMB1"/>
      <c r="CMC1"/>
      <c r="CMD1"/>
      <c r="CME1"/>
      <c r="CMF1"/>
      <c r="CMG1"/>
      <c r="CMH1"/>
      <c r="CMI1"/>
      <c r="CMJ1"/>
      <c r="CMK1"/>
      <c r="CML1"/>
      <c r="CMM1"/>
      <c r="CMN1"/>
      <c r="CMO1"/>
      <c r="CMP1"/>
      <c r="CMQ1"/>
      <c r="CMR1"/>
      <c r="CMS1"/>
      <c r="CMT1"/>
      <c r="CMU1"/>
      <c r="CMV1"/>
      <c r="CMW1"/>
      <c r="CMX1"/>
      <c r="CMY1"/>
      <c r="CMZ1"/>
      <c r="CNA1"/>
      <c r="CNB1"/>
      <c r="CNC1"/>
      <c r="CND1"/>
      <c r="CNE1"/>
      <c r="CNF1"/>
      <c r="CNG1"/>
      <c r="CNH1"/>
      <c r="CNI1"/>
      <c r="CNJ1"/>
      <c r="CNK1"/>
      <c r="CNL1"/>
      <c r="CNM1"/>
      <c r="CNN1"/>
      <c r="CNO1"/>
      <c r="CNP1"/>
      <c r="CNQ1"/>
      <c r="CNR1"/>
      <c r="CNS1"/>
      <c r="CNT1"/>
      <c r="CNU1"/>
      <c r="CNV1"/>
      <c r="CNW1"/>
      <c r="CNX1"/>
      <c r="CNY1"/>
      <c r="CNZ1"/>
      <c r="COA1"/>
      <c r="COB1"/>
      <c r="COC1"/>
      <c r="COD1"/>
      <c r="COE1"/>
      <c r="COF1"/>
      <c r="COG1"/>
      <c r="COH1"/>
      <c r="COI1"/>
      <c r="COJ1"/>
      <c r="COK1"/>
      <c r="COL1"/>
      <c r="COM1"/>
      <c r="CON1"/>
      <c r="COO1"/>
      <c r="COP1"/>
      <c r="COQ1"/>
      <c r="COR1"/>
      <c r="COS1"/>
      <c r="COT1"/>
      <c r="COU1"/>
      <c r="COV1"/>
      <c r="COW1"/>
      <c r="COX1"/>
      <c r="COY1"/>
      <c r="COZ1"/>
      <c r="CPA1"/>
      <c r="CPB1"/>
      <c r="CPC1"/>
      <c r="CPD1"/>
      <c r="CPE1"/>
      <c r="CPF1"/>
      <c r="CPG1"/>
      <c r="CPH1"/>
      <c r="CPI1"/>
      <c r="CPJ1"/>
      <c r="CPK1"/>
      <c r="CPL1"/>
      <c r="CPM1"/>
      <c r="CPN1"/>
      <c r="CPO1"/>
      <c r="CPP1"/>
      <c r="CPQ1"/>
      <c r="CPR1"/>
      <c r="CPS1"/>
      <c r="CPT1"/>
      <c r="CPU1"/>
      <c r="CPV1"/>
      <c r="CPW1"/>
      <c r="CPX1"/>
      <c r="CPY1"/>
      <c r="CPZ1"/>
      <c r="CQA1"/>
      <c r="CQB1"/>
      <c r="CQC1"/>
      <c r="CQD1"/>
      <c r="CQE1"/>
      <c r="CQF1"/>
      <c r="CQG1"/>
      <c r="CQH1"/>
      <c r="CQI1"/>
      <c r="CQJ1"/>
      <c r="CQK1"/>
      <c r="CQL1"/>
      <c r="CQM1"/>
      <c r="CQN1"/>
      <c r="CQO1"/>
      <c r="CQP1"/>
      <c r="CQQ1"/>
      <c r="CQR1"/>
      <c r="CQS1"/>
      <c r="CQT1"/>
      <c r="CQU1"/>
      <c r="CQV1"/>
      <c r="CQW1"/>
      <c r="CQX1"/>
      <c r="CQY1"/>
      <c r="CQZ1"/>
      <c r="CRA1"/>
      <c r="CRB1"/>
      <c r="CRC1"/>
      <c r="CRD1"/>
      <c r="CRE1"/>
      <c r="CRF1"/>
      <c r="CRG1"/>
      <c r="CRH1"/>
      <c r="CRI1"/>
      <c r="CRJ1"/>
      <c r="CRK1"/>
      <c r="CRL1"/>
      <c r="CRM1"/>
      <c r="CRN1"/>
      <c r="CRO1"/>
      <c r="CRP1"/>
      <c r="CRQ1"/>
      <c r="CRR1"/>
      <c r="CRS1"/>
      <c r="CRT1"/>
      <c r="CRU1"/>
      <c r="CRV1"/>
      <c r="CRW1"/>
      <c r="CRX1"/>
      <c r="CRY1"/>
      <c r="CRZ1"/>
      <c r="CSA1"/>
      <c r="CSB1"/>
      <c r="CSC1"/>
      <c r="CSD1"/>
      <c r="CSE1"/>
      <c r="CSF1"/>
      <c r="CSG1"/>
      <c r="CSH1"/>
      <c r="CSI1"/>
      <c r="CSJ1"/>
      <c r="CSK1"/>
      <c r="CSL1"/>
      <c r="CSM1"/>
      <c r="CSN1"/>
      <c r="CSO1"/>
      <c r="CSP1"/>
      <c r="CSQ1"/>
      <c r="CSR1"/>
      <c r="CSS1"/>
      <c r="CST1"/>
      <c r="CSU1"/>
      <c r="CSV1"/>
      <c r="CSW1"/>
      <c r="CSX1"/>
      <c r="CSY1"/>
      <c r="CSZ1"/>
      <c r="CTA1"/>
      <c r="CTB1"/>
      <c r="CTC1"/>
      <c r="CTD1"/>
      <c r="CTE1"/>
      <c r="CTF1"/>
      <c r="CTG1"/>
      <c r="CTH1"/>
      <c r="CTI1"/>
      <c r="CTJ1"/>
      <c r="CTK1"/>
      <c r="CTL1"/>
      <c r="CTM1"/>
      <c r="CTN1"/>
      <c r="CTO1"/>
      <c r="CTP1"/>
      <c r="CTQ1"/>
      <c r="CTR1"/>
      <c r="CTS1"/>
      <c r="CTT1"/>
      <c r="CTU1"/>
      <c r="CTV1"/>
      <c r="CTW1"/>
      <c r="CTX1"/>
      <c r="CTY1"/>
      <c r="CTZ1"/>
      <c r="CUA1"/>
      <c r="CUB1"/>
      <c r="CUC1"/>
      <c r="CUD1"/>
      <c r="CUE1"/>
      <c r="CUF1"/>
      <c r="CUG1"/>
      <c r="CUH1"/>
      <c r="CUI1"/>
      <c r="CUJ1"/>
      <c r="CUK1"/>
      <c r="CUL1"/>
      <c r="CUM1"/>
      <c r="CUN1"/>
      <c r="CUO1"/>
      <c r="CUP1"/>
      <c r="CUQ1"/>
      <c r="CUR1"/>
      <c r="CUS1"/>
      <c r="CUT1"/>
      <c r="CUU1"/>
      <c r="CUV1"/>
      <c r="CUW1"/>
      <c r="CUX1"/>
      <c r="CUY1"/>
      <c r="CUZ1"/>
      <c r="CVA1"/>
      <c r="CVB1"/>
      <c r="CVC1"/>
      <c r="CVD1"/>
      <c r="CVE1"/>
      <c r="CVF1"/>
      <c r="CVG1"/>
      <c r="CVH1"/>
      <c r="CVI1"/>
      <c r="CVJ1"/>
      <c r="CVK1"/>
      <c r="CVL1"/>
      <c r="CVM1"/>
      <c r="CVN1"/>
      <c r="CVO1"/>
      <c r="CVP1"/>
      <c r="CVQ1"/>
      <c r="CVR1"/>
      <c r="CVS1"/>
      <c r="CVT1"/>
      <c r="CVU1"/>
      <c r="CVV1"/>
      <c r="CVW1"/>
      <c r="CVX1"/>
      <c r="CVY1"/>
      <c r="CVZ1"/>
      <c r="CWA1"/>
      <c r="CWB1"/>
      <c r="CWC1"/>
      <c r="CWD1"/>
      <c r="CWE1"/>
      <c r="CWF1"/>
      <c r="CWG1"/>
      <c r="CWH1"/>
      <c r="CWI1"/>
      <c r="CWJ1"/>
      <c r="CWK1"/>
      <c r="CWL1"/>
      <c r="CWM1"/>
      <c r="CWN1"/>
      <c r="CWO1"/>
      <c r="CWP1"/>
      <c r="CWQ1"/>
      <c r="CWR1"/>
      <c r="CWS1"/>
      <c r="CWT1"/>
      <c r="CWU1"/>
      <c r="CWV1"/>
      <c r="CWW1"/>
      <c r="CWX1"/>
      <c r="CWY1"/>
      <c r="CWZ1"/>
      <c r="CXA1"/>
      <c r="CXB1"/>
      <c r="CXC1"/>
      <c r="CXD1"/>
      <c r="CXE1"/>
      <c r="CXF1"/>
      <c r="CXG1"/>
      <c r="CXH1"/>
      <c r="CXI1"/>
      <c r="CXJ1"/>
      <c r="CXK1"/>
      <c r="CXL1"/>
      <c r="CXM1"/>
      <c r="CXN1"/>
      <c r="CXO1"/>
      <c r="CXP1"/>
      <c r="CXQ1"/>
      <c r="CXR1"/>
      <c r="CXS1"/>
      <c r="CXT1"/>
      <c r="CXU1"/>
      <c r="CXV1"/>
      <c r="CXW1"/>
      <c r="CXX1"/>
      <c r="CXY1"/>
      <c r="CXZ1"/>
      <c r="CYA1"/>
      <c r="CYB1"/>
      <c r="CYC1"/>
      <c r="CYD1"/>
      <c r="CYE1"/>
      <c r="CYF1"/>
      <c r="CYG1"/>
      <c r="CYH1"/>
      <c r="CYI1"/>
      <c r="CYJ1"/>
      <c r="CYK1"/>
      <c r="CYL1"/>
      <c r="CYM1"/>
      <c r="CYN1"/>
      <c r="CYO1"/>
      <c r="CYP1"/>
      <c r="CYQ1"/>
      <c r="CYR1"/>
      <c r="CYS1"/>
      <c r="CYT1"/>
      <c r="CYU1"/>
      <c r="CYV1"/>
      <c r="CYW1"/>
      <c r="CYX1"/>
      <c r="CYY1"/>
      <c r="CYZ1"/>
      <c r="CZA1"/>
      <c r="CZB1"/>
      <c r="CZC1"/>
      <c r="CZD1"/>
      <c r="CZE1"/>
      <c r="CZF1"/>
      <c r="CZG1"/>
      <c r="CZH1"/>
      <c r="CZI1"/>
      <c r="CZJ1"/>
      <c r="CZK1"/>
      <c r="CZL1"/>
      <c r="CZM1"/>
      <c r="CZN1"/>
      <c r="CZO1"/>
      <c r="CZP1"/>
      <c r="CZQ1"/>
      <c r="CZR1"/>
      <c r="CZS1"/>
      <c r="CZT1"/>
      <c r="CZU1"/>
      <c r="CZV1"/>
      <c r="CZW1"/>
      <c r="CZX1"/>
      <c r="CZY1"/>
      <c r="CZZ1"/>
      <c r="DAA1"/>
      <c r="DAB1"/>
      <c r="DAC1"/>
      <c r="DAD1"/>
      <c r="DAE1"/>
      <c r="DAF1"/>
      <c r="DAG1"/>
      <c r="DAH1"/>
      <c r="DAI1"/>
      <c r="DAJ1"/>
      <c r="DAK1"/>
      <c r="DAL1"/>
      <c r="DAM1"/>
      <c r="DAN1"/>
      <c r="DAO1"/>
      <c r="DAP1"/>
      <c r="DAQ1"/>
      <c r="DAR1"/>
      <c r="DAS1"/>
      <c r="DAT1"/>
      <c r="DAU1"/>
      <c r="DAV1"/>
      <c r="DAW1"/>
      <c r="DAX1"/>
      <c r="DAY1"/>
      <c r="DAZ1"/>
      <c r="DBA1"/>
      <c r="DBB1"/>
      <c r="DBC1"/>
      <c r="DBD1"/>
      <c r="DBE1"/>
      <c r="DBF1"/>
      <c r="DBG1"/>
      <c r="DBH1"/>
      <c r="DBI1"/>
      <c r="DBJ1"/>
      <c r="DBK1"/>
      <c r="DBL1"/>
      <c r="DBM1"/>
      <c r="DBN1"/>
      <c r="DBO1"/>
      <c r="DBP1"/>
      <c r="DBQ1"/>
      <c r="DBR1"/>
      <c r="DBS1"/>
      <c r="DBT1"/>
      <c r="DBU1"/>
      <c r="DBV1"/>
      <c r="DBW1"/>
      <c r="DBX1"/>
      <c r="DBY1"/>
      <c r="DBZ1"/>
      <c r="DCA1"/>
      <c r="DCB1"/>
      <c r="DCC1"/>
      <c r="DCD1"/>
      <c r="DCE1"/>
      <c r="DCF1"/>
      <c r="DCG1"/>
      <c r="DCH1"/>
      <c r="DCI1"/>
      <c r="DCJ1"/>
      <c r="DCK1"/>
      <c r="DCL1"/>
      <c r="DCM1"/>
      <c r="DCN1"/>
      <c r="DCO1"/>
      <c r="DCP1"/>
      <c r="DCQ1"/>
      <c r="DCR1"/>
      <c r="DCS1"/>
      <c r="DCT1"/>
      <c r="DCU1"/>
      <c r="DCV1"/>
      <c r="DCW1"/>
      <c r="DCX1"/>
      <c r="DCY1"/>
      <c r="DCZ1"/>
      <c r="DDA1"/>
      <c r="DDB1"/>
      <c r="DDC1"/>
      <c r="DDD1"/>
      <c r="DDE1"/>
      <c r="DDF1"/>
      <c r="DDG1"/>
      <c r="DDH1"/>
      <c r="DDI1"/>
      <c r="DDJ1"/>
      <c r="DDK1"/>
      <c r="DDL1"/>
      <c r="DDM1"/>
      <c r="DDN1"/>
      <c r="DDO1"/>
      <c r="DDP1"/>
      <c r="DDQ1"/>
      <c r="DDR1"/>
      <c r="DDS1"/>
      <c r="DDT1"/>
      <c r="DDU1"/>
      <c r="DDV1"/>
      <c r="DDW1"/>
      <c r="DDX1"/>
      <c r="DDY1"/>
      <c r="DDZ1"/>
      <c r="DEA1"/>
      <c r="DEB1"/>
      <c r="DEC1"/>
      <c r="DED1"/>
      <c r="DEE1"/>
      <c r="DEF1"/>
      <c r="DEG1"/>
      <c r="DEH1"/>
      <c r="DEI1"/>
      <c r="DEJ1"/>
      <c r="DEK1"/>
      <c r="DEL1"/>
      <c r="DEM1"/>
      <c r="DEN1"/>
      <c r="DEO1"/>
      <c r="DEP1"/>
      <c r="DEQ1"/>
      <c r="DER1"/>
      <c r="DES1"/>
      <c r="DET1"/>
      <c r="DEU1"/>
      <c r="DEV1"/>
      <c r="DEW1"/>
      <c r="DEX1"/>
      <c r="DEY1"/>
      <c r="DEZ1"/>
      <c r="DFA1"/>
      <c r="DFB1"/>
      <c r="DFC1"/>
      <c r="DFD1"/>
      <c r="DFE1"/>
      <c r="DFF1"/>
      <c r="DFG1"/>
      <c r="DFH1"/>
      <c r="DFI1"/>
      <c r="DFJ1"/>
      <c r="DFK1"/>
      <c r="DFL1"/>
      <c r="DFM1"/>
      <c r="DFN1"/>
      <c r="DFO1"/>
      <c r="DFP1"/>
      <c r="DFQ1"/>
      <c r="DFR1"/>
      <c r="DFS1"/>
      <c r="DFT1"/>
      <c r="DFU1"/>
      <c r="DFV1"/>
      <c r="DFW1"/>
      <c r="DFX1"/>
      <c r="DFY1"/>
      <c r="DFZ1"/>
      <c r="DGA1"/>
      <c r="DGB1"/>
      <c r="DGC1"/>
      <c r="DGD1"/>
      <c r="DGE1"/>
      <c r="DGF1"/>
      <c r="DGG1"/>
      <c r="DGH1"/>
      <c r="DGI1"/>
      <c r="DGJ1"/>
      <c r="DGK1"/>
      <c r="DGL1"/>
      <c r="DGM1"/>
      <c r="DGN1"/>
      <c r="DGO1"/>
      <c r="DGP1"/>
      <c r="DGQ1"/>
      <c r="DGR1"/>
      <c r="DGS1"/>
      <c r="DGT1"/>
      <c r="DGU1"/>
      <c r="DGV1"/>
      <c r="DGW1"/>
      <c r="DGX1"/>
      <c r="DGY1"/>
      <c r="DGZ1"/>
      <c r="DHA1"/>
      <c r="DHB1"/>
      <c r="DHC1"/>
      <c r="DHD1"/>
      <c r="DHE1"/>
      <c r="DHF1"/>
      <c r="DHG1"/>
      <c r="DHH1"/>
      <c r="DHI1"/>
      <c r="DHJ1"/>
      <c r="DHK1"/>
      <c r="DHL1"/>
      <c r="DHM1"/>
      <c r="DHN1"/>
      <c r="DHO1"/>
      <c r="DHP1"/>
      <c r="DHQ1"/>
      <c r="DHR1"/>
      <c r="DHS1"/>
      <c r="DHT1"/>
      <c r="DHU1"/>
      <c r="DHV1"/>
      <c r="DHW1"/>
      <c r="DHX1"/>
      <c r="DHY1"/>
      <c r="DHZ1"/>
      <c r="DIA1"/>
      <c r="DIB1"/>
      <c r="DIC1"/>
      <c r="DID1"/>
      <c r="DIE1"/>
      <c r="DIF1"/>
      <c r="DIG1"/>
      <c r="DIH1"/>
      <c r="DII1"/>
      <c r="DIJ1"/>
      <c r="DIK1"/>
      <c r="DIL1"/>
      <c r="DIM1"/>
      <c r="DIN1"/>
      <c r="DIO1"/>
      <c r="DIP1"/>
      <c r="DIQ1"/>
      <c r="DIR1"/>
      <c r="DIS1"/>
      <c r="DIT1"/>
      <c r="DIU1"/>
      <c r="DIV1"/>
      <c r="DIW1"/>
      <c r="DIX1"/>
      <c r="DIY1"/>
      <c r="DIZ1"/>
      <c r="DJA1"/>
      <c r="DJB1"/>
      <c r="DJC1"/>
      <c r="DJD1"/>
      <c r="DJE1"/>
      <c r="DJF1"/>
      <c r="DJG1"/>
      <c r="DJH1"/>
      <c r="DJI1"/>
      <c r="DJJ1"/>
      <c r="DJK1"/>
      <c r="DJL1"/>
      <c r="DJM1"/>
      <c r="DJN1"/>
      <c r="DJO1"/>
      <c r="DJP1"/>
      <c r="DJQ1"/>
      <c r="DJR1"/>
      <c r="DJS1"/>
      <c r="DJT1"/>
      <c r="DJU1"/>
      <c r="DJV1"/>
      <c r="DJW1"/>
      <c r="DJX1"/>
      <c r="DJY1"/>
      <c r="DJZ1"/>
      <c r="DKA1"/>
      <c r="DKB1"/>
      <c r="DKC1"/>
      <c r="DKD1"/>
      <c r="DKE1"/>
      <c r="DKF1"/>
      <c r="DKG1"/>
      <c r="DKH1"/>
      <c r="DKI1"/>
      <c r="DKJ1"/>
      <c r="DKK1"/>
      <c r="DKL1"/>
      <c r="DKM1"/>
      <c r="DKN1"/>
      <c r="DKO1"/>
      <c r="DKP1"/>
      <c r="DKQ1"/>
      <c r="DKR1"/>
      <c r="DKS1"/>
      <c r="DKT1"/>
      <c r="DKU1"/>
      <c r="DKV1"/>
      <c r="DKW1"/>
      <c r="DKX1"/>
      <c r="DKY1"/>
      <c r="DKZ1"/>
      <c r="DLA1"/>
      <c r="DLB1"/>
      <c r="DLC1"/>
      <c r="DLD1"/>
      <c r="DLE1"/>
      <c r="DLF1"/>
      <c r="DLG1"/>
      <c r="DLH1"/>
      <c r="DLI1"/>
      <c r="DLJ1"/>
      <c r="DLK1"/>
      <c r="DLL1"/>
      <c r="DLM1"/>
      <c r="DLN1"/>
      <c r="DLO1"/>
      <c r="DLP1"/>
      <c r="DLQ1"/>
      <c r="DLR1"/>
      <c r="DLS1"/>
      <c r="DLT1"/>
      <c r="DLU1"/>
      <c r="DLV1"/>
      <c r="DLW1"/>
      <c r="DLX1"/>
      <c r="DLY1"/>
      <c r="DLZ1"/>
      <c r="DMA1"/>
      <c r="DMB1"/>
      <c r="DMC1"/>
      <c r="DMD1"/>
      <c r="DME1"/>
      <c r="DMF1"/>
      <c r="DMG1"/>
      <c r="DMH1"/>
      <c r="DMI1"/>
      <c r="DMJ1"/>
      <c r="DMK1"/>
      <c r="DML1"/>
      <c r="DMM1"/>
      <c r="DMN1"/>
      <c r="DMO1"/>
      <c r="DMP1"/>
      <c r="DMQ1"/>
      <c r="DMR1"/>
      <c r="DMS1"/>
      <c r="DMT1"/>
      <c r="DMU1"/>
      <c r="DMV1"/>
      <c r="DMW1"/>
      <c r="DMX1"/>
      <c r="DMY1"/>
      <c r="DMZ1"/>
      <c r="DNA1"/>
      <c r="DNB1"/>
      <c r="DNC1"/>
      <c r="DND1"/>
      <c r="DNE1"/>
      <c r="DNF1"/>
      <c r="DNG1"/>
      <c r="DNH1"/>
      <c r="DNI1"/>
      <c r="DNJ1"/>
      <c r="DNK1"/>
      <c r="DNL1"/>
      <c r="DNM1"/>
      <c r="DNN1"/>
      <c r="DNO1"/>
      <c r="DNP1"/>
      <c r="DNQ1"/>
      <c r="DNR1"/>
      <c r="DNS1"/>
      <c r="DNT1"/>
      <c r="DNU1"/>
      <c r="DNV1"/>
      <c r="DNW1"/>
      <c r="DNX1"/>
      <c r="DNY1"/>
      <c r="DNZ1"/>
      <c r="DOA1"/>
      <c r="DOB1"/>
      <c r="DOC1"/>
      <c r="DOD1"/>
      <c r="DOE1"/>
      <c r="DOF1"/>
      <c r="DOG1"/>
      <c r="DOH1"/>
      <c r="DOI1"/>
      <c r="DOJ1"/>
      <c r="DOK1"/>
      <c r="DOL1"/>
      <c r="DOM1"/>
      <c r="DON1"/>
      <c r="DOO1"/>
      <c r="DOP1"/>
      <c r="DOQ1"/>
      <c r="DOR1"/>
      <c r="DOS1"/>
      <c r="DOT1"/>
      <c r="DOU1"/>
      <c r="DOV1"/>
      <c r="DOW1"/>
      <c r="DOX1"/>
      <c r="DOY1"/>
      <c r="DOZ1"/>
      <c r="DPA1"/>
      <c r="DPB1"/>
      <c r="DPC1"/>
      <c r="DPD1"/>
      <c r="DPE1"/>
      <c r="DPF1"/>
      <c r="DPG1"/>
      <c r="DPH1"/>
      <c r="DPI1"/>
      <c r="DPJ1"/>
      <c r="DPK1"/>
      <c r="DPL1"/>
      <c r="DPM1"/>
      <c r="DPN1"/>
      <c r="DPO1"/>
      <c r="DPP1"/>
      <c r="DPQ1"/>
      <c r="DPR1"/>
      <c r="DPS1"/>
      <c r="DPT1"/>
      <c r="DPU1"/>
      <c r="DPV1"/>
      <c r="DPW1"/>
      <c r="DPX1"/>
      <c r="DPY1"/>
      <c r="DPZ1"/>
      <c r="DQA1"/>
      <c r="DQB1"/>
      <c r="DQC1"/>
      <c r="DQD1"/>
      <c r="DQE1"/>
      <c r="DQF1"/>
      <c r="DQG1"/>
      <c r="DQH1"/>
      <c r="DQI1"/>
      <c r="DQJ1"/>
      <c r="DQK1"/>
      <c r="DQL1"/>
      <c r="DQM1"/>
      <c r="DQN1"/>
      <c r="DQO1"/>
      <c r="DQP1"/>
      <c r="DQQ1"/>
      <c r="DQR1"/>
      <c r="DQS1"/>
      <c r="DQT1"/>
      <c r="DQU1"/>
      <c r="DQV1"/>
      <c r="DQW1"/>
      <c r="DQX1"/>
      <c r="DQY1"/>
      <c r="DQZ1"/>
      <c r="DRA1"/>
      <c r="DRB1"/>
      <c r="DRC1"/>
      <c r="DRD1"/>
      <c r="DRE1"/>
      <c r="DRF1"/>
      <c r="DRG1"/>
      <c r="DRH1"/>
      <c r="DRI1"/>
      <c r="DRJ1"/>
      <c r="DRK1"/>
      <c r="DRL1"/>
      <c r="DRM1"/>
      <c r="DRN1"/>
      <c r="DRO1"/>
      <c r="DRP1"/>
      <c r="DRQ1"/>
      <c r="DRR1"/>
      <c r="DRS1"/>
      <c r="DRT1"/>
      <c r="DRU1"/>
      <c r="DRV1"/>
      <c r="DRW1"/>
      <c r="DRX1"/>
      <c r="DRY1"/>
      <c r="DRZ1"/>
      <c r="DSA1"/>
      <c r="DSB1"/>
      <c r="DSC1"/>
      <c r="DSD1"/>
      <c r="DSE1"/>
      <c r="DSF1"/>
      <c r="DSG1"/>
      <c r="DSH1"/>
      <c r="DSI1"/>
      <c r="DSJ1"/>
      <c r="DSK1"/>
      <c r="DSL1"/>
      <c r="DSM1"/>
      <c r="DSN1"/>
      <c r="DSO1"/>
      <c r="DSP1"/>
      <c r="DSQ1"/>
      <c r="DSR1"/>
      <c r="DSS1"/>
      <c r="DST1"/>
      <c r="DSU1"/>
      <c r="DSV1"/>
      <c r="DSW1"/>
      <c r="DSX1"/>
      <c r="DSY1"/>
      <c r="DSZ1"/>
      <c r="DTA1"/>
      <c r="DTB1"/>
      <c r="DTC1"/>
      <c r="DTD1"/>
      <c r="DTE1"/>
      <c r="DTF1"/>
      <c r="DTG1"/>
      <c r="DTH1"/>
      <c r="DTI1"/>
      <c r="DTJ1"/>
      <c r="DTK1"/>
      <c r="DTL1"/>
      <c r="DTM1"/>
      <c r="DTN1"/>
      <c r="DTO1"/>
      <c r="DTP1"/>
      <c r="DTQ1"/>
      <c r="DTR1"/>
      <c r="DTS1"/>
      <c r="DTT1"/>
      <c r="DTU1"/>
      <c r="DTV1"/>
      <c r="DTW1"/>
      <c r="DTX1"/>
      <c r="DTY1"/>
      <c r="DTZ1"/>
      <c r="DUA1"/>
      <c r="DUB1"/>
      <c r="DUC1"/>
      <c r="DUD1"/>
      <c r="DUE1"/>
      <c r="DUF1"/>
      <c r="DUG1"/>
      <c r="DUH1"/>
      <c r="DUI1"/>
      <c r="DUJ1"/>
      <c r="DUK1"/>
      <c r="DUL1"/>
      <c r="DUM1"/>
      <c r="DUN1"/>
      <c r="DUO1"/>
      <c r="DUP1"/>
      <c r="DUQ1"/>
      <c r="DUR1"/>
      <c r="DUS1"/>
      <c r="DUT1"/>
      <c r="DUU1"/>
      <c r="DUV1"/>
      <c r="DUW1"/>
      <c r="DUX1"/>
      <c r="DUY1"/>
      <c r="DUZ1"/>
      <c r="DVA1"/>
      <c r="DVB1"/>
      <c r="DVC1"/>
      <c r="DVD1"/>
      <c r="DVE1"/>
      <c r="DVF1"/>
      <c r="DVG1"/>
      <c r="DVH1"/>
      <c r="DVI1"/>
      <c r="DVJ1"/>
      <c r="DVK1"/>
      <c r="DVL1"/>
      <c r="DVM1"/>
      <c r="DVN1"/>
      <c r="DVO1"/>
      <c r="DVP1"/>
      <c r="DVQ1"/>
      <c r="DVR1"/>
      <c r="DVS1"/>
      <c r="DVT1"/>
      <c r="DVU1"/>
      <c r="DVV1"/>
      <c r="DVW1"/>
      <c r="DVX1"/>
      <c r="DVY1"/>
      <c r="DVZ1"/>
      <c r="DWA1"/>
      <c r="DWB1"/>
      <c r="DWC1"/>
      <c r="DWD1"/>
      <c r="DWE1"/>
      <c r="DWF1"/>
      <c r="DWG1"/>
      <c r="DWH1"/>
      <c r="DWI1"/>
      <c r="DWJ1"/>
      <c r="DWK1"/>
      <c r="DWL1"/>
      <c r="DWM1"/>
      <c r="DWN1"/>
      <c r="DWO1"/>
      <c r="DWP1"/>
      <c r="DWQ1"/>
      <c r="DWR1"/>
      <c r="DWS1"/>
      <c r="DWT1"/>
      <c r="DWU1"/>
      <c r="DWV1"/>
      <c r="DWW1"/>
      <c r="DWX1"/>
      <c r="DWY1"/>
      <c r="DWZ1"/>
      <c r="DXA1"/>
      <c r="DXB1"/>
      <c r="DXC1"/>
      <c r="DXD1"/>
      <c r="DXE1"/>
      <c r="DXF1"/>
      <c r="DXG1"/>
      <c r="DXH1"/>
      <c r="DXI1"/>
      <c r="DXJ1"/>
      <c r="DXK1"/>
      <c r="DXL1"/>
      <c r="DXM1"/>
      <c r="DXN1"/>
      <c r="DXO1"/>
      <c r="DXP1"/>
      <c r="DXQ1"/>
      <c r="DXR1"/>
      <c r="DXS1"/>
      <c r="DXT1"/>
      <c r="DXU1"/>
      <c r="DXV1"/>
      <c r="DXW1"/>
      <c r="DXX1"/>
      <c r="DXY1"/>
      <c r="DXZ1"/>
      <c r="DYA1"/>
      <c r="DYB1"/>
      <c r="DYC1"/>
      <c r="DYD1"/>
      <c r="DYE1"/>
      <c r="DYF1"/>
      <c r="DYG1"/>
      <c r="DYH1"/>
      <c r="DYI1"/>
      <c r="DYJ1"/>
      <c r="DYK1"/>
      <c r="DYL1"/>
      <c r="DYM1"/>
      <c r="DYN1"/>
      <c r="DYO1"/>
      <c r="DYP1"/>
      <c r="DYQ1"/>
      <c r="DYR1"/>
      <c r="DYS1"/>
      <c r="DYT1"/>
      <c r="DYU1"/>
      <c r="DYV1"/>
      <c r="DYW1"/>
      <c r="DYX1"/>
      <c r="DYY1"/>
      <c r="DYZ1"/>
      <c r="DZA1"/>
      <c r="DZB1"/>
      <c r="DZC1"/>
      <c r="DZD1"/>
      <c r="DZE1"/>
      <c r="DZF1"/>
      <c r="DZG1"/>
      <c r="DZH1"/>
      <c r="DZI1"/>
      <c r="DZJ1"/>
      <c r="DZK1"/>
      <c r="DZL1"/>
      <c r="DZM1"/>
      <c r="DZN1"/>
      <c r="DZO1"/>
      <c r="DZP1"/>
      <c r="DZQ1"/>
      <c r="DZR1"/>
      <c r="DZS1"/>
      <c r="DZT1"/>
      <c r="DZU1"/>
      <c r="DZV1"/>
      <c r="DZW1"/>
      <c r="DZX1"/>
      <c r="DZY1"/>
      <c r="DZZ1"/>
      <c r="EAA1"/>
      <c r="EAB1"/>
      <c r="EAC1"/>
      <c r="EAD1"/>
      <c r="EAE1"/>
      <c r="EAF1"/>
      <c r="EAG1"/>
      <c r="EAH1"/>
      <c r="EAI1"/>
      <c r="EAJ1"/>
      <c r="EAK1"/>
      <c r="EAL1"/>
      <c r="EAM1"/>
      <c r="EAN1"/>
      <c r="EAO1"/>
      <c r="EAP1"/>
      <c r="EAQ1"/>
      <c r="EAR1"/>
      <c r="EAS1"/>
      <c r="EAT1"/>
      <c r="EAU1"/>
      <c r="EAV1"/>
      <c r="EAW1"/>
      <c r="EAX1"/>
      <c r="EAY1"/>
      <c r="EAZ1"/>
      <c r="EBA1"/>
      <c r="EBB1"/>
      <c r="EBC1"/>
      <c r="EBD1"/>
      <c r="EBE1"/>
      <c r="EBF1"/>
      <c r="EBG1"/>
      <c r="EBH1"/>
      <c r="EBI1"/>
      <c r="EBJ1"/>
      <c r="EBK1"/>
      <c r="EBL1"/>
      <c r="EBM1"/>
      <c r="EBN1"/>
      <c r="EBO1"/>
      <c r="EBP1"/>
      <c r="EBQ1"/>
      <c r="EBR1"/>
      <c r="EBS1"/>
      <c r="EBT1"/>
      <c r="EBU1"/>
      <c r="EBV1"/>
      <c r="EBW1"/>
      <c r="EBX1"/>
      <c r="EBY1"/>
      <c r="EBZ1"/>
      <c r="ECA1"/>
      <c r="ECB1"/>
      <c r="ECC1"/>
      <c r="ECD1"/>
      <c r="ECE1"/>
      <c r="ECF1"/>
      <c r="ECG1"/>
      <c r="ECH1"/>
      <c r="ECI1"/>
      <c r="ECJ1"/>
      <c r="ECK1"/>
      <c r="ECL1"/>
      <c r="ECM1"/>
      <c r="ECN1"/>
      <c r="ECO1"/>
      <c r="ECP1"/>
      <c r="ECQ1"/>
      <c r="ECR1"/>
      <c r="ECS1"/>
      <c r="ECT1"/>
      <c r="ECU1"/>
      <c r="ECV1"/>
      <c r="ECW1"/>
      <c r="ECX1"/>
      <c r="ECY1"/>
      <c r="ECZ1"/>
      <c r="EDA1"/>
      <c r="EDB1"/>
      <c r="EDC1"/>
      <c r="EDD1"/>
      <c r="EDE1"/>
      <c r="EDF1"/>
      <c r="EDG1"/>
      <c r="EDH1"/>
      <c r="EDI1"/>
      <c r="EDJ1"/>
      <c r="EDK1"/>
      <c r="EDL1"/>
      <c r="EDM1"/>
      <c r="EDN1"/>
      <c r="EDO1"/>
      <c r="EDP1"/>
      <c r="EDQ1"/>
      <c r="EDR1"/>
      <c r="EDS1"/>
      <c r="EDT1"/>
      <c r="EDU1"/>
      <c r="EDV1"/>
      <c r="EDW1"/>
      <c r="EDX1"/>
      <c r="EDY1"/>
      <c r="EDZ1"/>
      <c r="EEA1"/>
      <c r="EEB1"/>
      <c r="EEC1"/>
      <c r="EED1"/>
      <c r="EEE1"/>
      <c r="EEF1"/>
      <c r="EEG1"/>
      <c r="EEH1"/>
      <c r="EEI1"/>
      <c r="EEJ1"/>
      <c r="EEK1"/>
      <c r="EEL1"/>
      <c r="EEM1"/>
      <c r="EEN1"/>
      <c r="EEO1"/>
      <c r="EEP1"/>
      <c r="EEQ1"/>
      <c r="EER1"/>
      <c r="EES1"/>
      <c r="EET1"/>
      <c r="EEU1"/>
      <c r="EEV1"/>
      <c r="EEW1"/>
      <c r="EEX1"/>
      <c r="EEY1"/>
      <c r="EEZ1"/>
      <c r="EFA1"/>
      <c r="EFB1"/>
      <c r="EFC1"/>
      <c r="EFD1"/>
      <c r="EFE1"/>
      <c r="EFF1"/>
      <c r="EFG1"/>
      <c r="EFH1"/>
      <c r="EFI1"/>
      <c r="EFJ1"/>
      <c r="EFK1"/>
      <c r="EFL1"/>
      <c r="EFM1"/>
      <c r="EFN1"/>
      <c r="EFO1"/>
      <c r="EFP1"/>
      <c r="EFQ1"/>
      <c r="EFR1"/>
      <c r="EFS1"/>
      <c r="EFT1"/>
      <c r="EFU1"/>
      <c r="EFV1"/>
      <c r="EFW1"/>
      <c r="EFX1"/>
      <c r="EFY1"/>
      <c r="EFZ1"/>
      <c r="EGA1"/>
      <c r="EGB1"/>
      <c r="EGC1"/>
      <c r="EGD1"/>
      <c r="EGE1"/>
      <c r="EGF1"/>
      <c r="EGG1"/>
      <c r="EGH1"/>
      <c r="EGI1"/>
      <c r="EGJ1"/>
      <c r="EGK1"/>
      <c r="EGL1"/>
      <c r="EGM1"/>
      <c r="EGN1"/>
      <c r="EGO1"/>
      <c r="EGP1"/>
      <c r="EGQ1"/>
      <c r="EGR1"/>
      <c r="EGS1"/>
      <c r="EGT1"/>
      <c r="EGU1"/>
      <c r="EGV1"/>
      <c r="EGW1"/>
      <c r="EGX1"/>
      <c r="EGY1"/>
      <c r="EGZ1"/>
      <c r="EHA1"/>
      <c r="EHB1"/>
      <c r="EHC1"/>
      <c r="EHD1"/>
      <c r="EHE1"/>
      <c r="EHF1"/>
      <c r="EHG1"/>
      <c r="EHH1"/>
      <c r="EHI1"/>
      <c r="EHJ1"/>
      <c r="EHK1"/>
      <c r="EHL1"/>
      <c r="EHM1"/>
      <c r="EHN1"/>
      <c r="EHO1"/>
      <c r="EHP1"/>
      <c r="EHQ1"/>
      <c r="EHR1"/>
      <c r="EHS1"/>
      <c r="EHT1"/>
      <c r="EHU1"/>
      <c r="EHV1"/>
      <c r="EHW1"/>
      <c r="EHX1"/>
      <c r="EHY1"/>
      <c r="EHZ1"/>
      <c r="EIA1"/>
      <c r="EIB1"/>
      <c r="EIC1"/>
      <c r="EID1"/>
      <c r="EIE1"/>
      <c r="EIF1"/>
      <c r="EIG1"/>
      <c r="EIH1"/>
      <c r="EII1"/>
      <c r="EIJ1"/>
      <c r="EIK1"/>
      <c r="EIL1"/>
      <c r="EIM1"/>
      <c r="EIN1"/>
      <c r="EIO1"/>
      <c r="EIP1"/>
      <c r="EIQ1"/>
      <c r="EIR1"/>
      <c r="EIS1"/>
      <c r="EIT1"/>
      <c r="EIU1"/>
      <c r="EIV1"/>
      <c r="EIW1"/>
      <c r="EIX1"/>
      <c r="EIY1"/>
      <c r="EIZ1"/>
      <c r="EJA1"/>
      <c r="EJB1"/>
      <c r="EJC1"/>
      <c r="EJD1"/>
      <c r="EJE1"/>
      <c r="EJF1"/>
      <c r="EJG1"/>
      <c r="EJH1"/>
      <c r="EJI1"/>
      <c r="EJJ1"/>
      <c r="EJK1"/>
      <c r="EJL1"/>
      <c r="EJM1"/>
      <c r="EJN1"/>
      <c r="EJO1"/>
      <c r="EJP1"/>
      <c r="EJQ1"/>
      <c r="EJR1"/>
      <c r="EJS1"/>
      <c r="EJT1"/>
      <c r="EJU1"/>
      <c r="EJV1"/>
      <c r="EJW1"/>
      <c r="EJX1"/>
      <c r="EJY1"/>
      <c r="EJZ1"/>
      <c r="EKA1"/>
      <c r="EKB1"/>
      <c r="EKC1"/>
      <c r="EKD1"/>
      <c r="EKE1"/>
      <c r="EKF1"/>
      <c r="EKG1"/>
      <c r="EKH1"/>
      <c r="EKI1"/>
      <c r="EKJ1"/>
      <c r="EKK1"/>
      <c r="EKL1"/>
      <c r="EKM1"/>
      <c r="EKN1"/>
      <c r="EKO1"/>
      <c r="EKP1"/>
      <c r="EKQ1"/>
      <c r="EKR1"/>
      <c r="EKS1"/>
      <c r="EKT1"/>
      <c r="EKU1"/>
      <c r="EKV1"/>
      <c r="EKW1"/>
      <c r="EKX1"/>
      <c r="EKY1"/>
      <c r="EKZ1"/>
      <c r="ELA1"/>
      <c r="ELB1"/>
      <c r="ELC1"/>
      <c r="ELD1"/>
      <c r="ELE1"/>
      <c r="ELF1"/>
      <c r="ELG1"/>
      <c r="ELH1"/>
      <c r="ELI1"/>
      <c r="ELJ1"/>
      <c r="ELK1"/>
      <c r="ELL1"/>
      <c r="ELM1"/>
      <c r="ELN1"/>
      <c r="ELO1"/>
      <c r="ELP1"/>
      <c r="ELQ1"/>
      <c r="ELR1"/>
      <c r="ELS1"/>
      <c r="ELT1"/>
      <c r="ELU1"/>
      <c r="ELV1"/>
      <c r="ELW1"/>
      <c r="ELX1"/>
      <c r="ELY1"/>
      <c r="ELZ1"/>
      <c r="EMA1"/>
      <c r="EMB1"/>
      <c r="EMC1"/>
      <c r="EMD1"/>
      <c r="EME1"/>
      <c r="EMF1"/>
      <c r="EMG1"/>
      <c r="EMH1"/>
      <c r="EMI1"/>
      <c r="EMJ1"/>
      <c r="EMK1"/>
      <c r="EML1"/>
      <c r="EMM1"/>
      <c r="EMN1"/>
      <c r="EMO1"/>
      <c r="EMP1"/>
      <c r="EMQ1"/>
      <c r="EMR1"/>
      <c r="EMS1"/>
      <c r="EMT1"/>
      <c r="EMU1"/>
      <c r="EMV1"/>
      <c r="EMW1"/>
      <c r="EMX1"/>
      <c r="EMY1"/>
      <c r="EMZ1"/>
      <c r="ENA1"/>
      <c r="ENB1"/>
      <c r="ENC1"/>
      <c r="END1"/>
      <c r="ENE1"/>
      <c r="ENF1"/>
      <c r="ENG1"/>
      <c r="ENH1"/>
      <c r="ENI1"/>
      <c r="ENJ1"/>
      <c r="ENK1"/>
      <c r="ENL1"/>
      <c r="ENM1"/>
      <c r="ENN1"/>
      <c r="ENO1"/>
      <c r="ENP1"/>
      <c r="ENQ1"/>
      <c r="ENR1"/>
      <c r="ENS1"/>
      <c r="ENT1"/>
      <c r="ENU1"/>
      <c r="ENV1"/>
      <c r="ENW1"/>
      <c r="ENX1"/>
      <c r="ENY1"/>
      <c r="ENZ1"/>
      <c r="EOA1"/>
      <c r="EOB1"/>
      <c r="EOC1"/>
      <c r="EOD1"/>
      <c r="EOE1"/>
      <c r="EOF1"/>
      <c r="EOG1"/>
      <c r="EOH1"/>
      <c r="EOI1"/>
      <c r="EOJ1"/>
      <c r="EOK1"/>
      <c r="EOL1"/>
      <c r="EOM1"/>
      <c r="EON1"/>
      <c r="EOO1"/>
      <c r="EOP1"/>
      <c r="EOQ1"/>
      <c r="EOR1"/>
      <c r="EOS1"/>
      <c r="EOT1"/>
      <c r="EOU1"/>
      <c r="EOV1"/>
      <c r="EOW1"/>
      <c r="EOX1"/>
      <c r="EOY1"/>
      <c r="EOZ1"/>
      <c r="EPA1"/>
      <c r="EPB1"/>
      <c r="EPC1"/>
      <c r="EPD1"/>
      <c r="EPE1"/>
      <c r="EPF1"/>
      <c r="EPG1"/>
      <c r="EPH1"/>
      <c r="EPI1"/>
      <c r="EPJ1"/>
      <c r="EPK1"/>
      <c r="EPL1"/>
      <c r="EPM1"/>
      <c r="EPN1"/>
      <c r="EPO1"/>
      <c r="EPP1"/>
      <c r="EPQ1"/>
      <c r="EPR1"/>
      <c r="EPS1"/>
      <c r="EPT1"/>
      <c r="EPU1"/>
      <c r="EPV1"/>
      <c r="EPW1"/>
      <c r="EPX1"/>
      <c r="EPY1"/>
      <c r="EPZ1"/>
      <c r="EQA1"/>
      <c r="EQB1"/>
      <c r="EQC1"/>
      <c r="EQD1"/>
      <c r="EQE1"/>
      <c r="EQF1"/>
      <c r="EQG1"/>
      <c r="EQH1"/>
      <c r="EQI1"/>
      <c r="EQJ1"/>
      <c r="EQK1"/>
      <c r="EQL1"/>
      <c r="EQM1"/>
      <c r="EQN1"/>
      <c r="EQO1"/>
      <c r="EQP1"/>
      <c r="EQQ1"/>
      <c r="EQR1"/>
      <c r="EQS1"/>
      <c r="EQT1"/>
      <c r="EQU1"/>
      <c r="EQV1"/>
      <c r="EQW1"/>
      <c r="EQX1"/>
      <c r="EQY1"/>
      <c r="EQZ1"/>
      <c r="ERA1"/>
      <c r="ERB1"/>
      <c r="ERC1"/>
      <c r="ERD1"/>
      <c r="ERE1"/>
      <c r="ERF1"/>
      <c r="ERG1"/>
      <c r="ERH1"/>
      <c r="ERI1"/>
      <c r="ERJ1"/>
      <c r="ERK1"/>
      <c r="ERL1"/>
      <c r="ERM1"/>
      <c r="ERN1"/>
      <c r="ERO1"/>
      <c r="ERP1"/>
      <c r="ERQ1"/>
      <c r="ERR1"/>
      <c r="ERS1"/>
      <c r="ERT1"/>
      <c r="ERU1"/>
      <c r="ERV1"/>
      <c r="ERW1"/>
      <c r="ERX1"/>
      <c r="ERY1"/>
      <c r="ERZ1"/>
      <c r="ESA1"/>
      <c r="ESB1"/>
      <c r="ESC1"/>
      <c r="ESD1"/>
      <c r="ESE1"/>
      <c r="ESF1"/>
      <c r="ESG1"/>
      <c r="ESH1"/>
      <c r="ESI1"/>
      <c r="ESJ1"/>
      <c r="ESK1"/>
      <c r="ESL1"/>
      <c r="ESM1"/>
      <c r="ESN1"/>
      <c r="ESO1"/>
      <c r="ESP1"/>
      <c r="ESQ1"/>
      <c r="ESR1"/>
      <c r="ESS1"/>
      <c r="EST1"/>
      <c r="ESU1"/>
      <c r="ESV1"/>
      <c r="ESW1"/>
      <c r="ESX1"/>
      <c r="ESY1"/>
      <c r="ESZ1"/>
      <c r="ETA1"/>
      <c r="ETB1"/>
      <c r="ETC1"/>
      <c r="ETD1"/>
      <c r="ETE1"/>
      <c r="ETF1"/>
      <c r="ETG1"/>
      <c r="ETH1"/>
      <c r="ETI1"/>
      <c r="ETJ1"/>
      <c r="ETK1"/>
      <c r="ETL1"/>
      <c r="ETM1"/>
      <c r="ETN1"/>
      <c r="ETO1"/>
      <c r="ETP1"/>
      <c r="ETQ1"/>
      <c r="ETR1"/>
      <c r="ETS1"/>
      <c r="ETT1"/>
      <c r="ETU1"/>
      <c r="ETV1"/>
      <c r="ETW1"/>
      <c r="ETX1"/>
      <c r="ETY1"/>
      <c r="ETZ1"/>
      <c r="EUA1"/>
      <c r="EUB1"/>
      <c r="EUC1"/>
      <c r="EUD1"/>
      <c r="EUE1"/>
      <c r="EUF1"/>
      <c r="EUG1"/>
      <c r="EUH1"/>
      <c r="EUI1"/>
      <c r="EUJ1"/>
      <c r="EUK1"/>
      <c r="EUL1"/>
      <c r="EUM1"/>
      <c r="EUN1"/>
      <c r="EUO1"/>
      <c r="EUP1"/>
      <c r="EUQ1"/>
      <c r="EUR1"/>
      <c r="EUS1"/>
      <c r="EUT1"/>
      <c r="EUU1"/>
      <c r="EUV1"/>
      <c r="EUW1"/>
      <c r="EUX1"/>
      <c r="EUY1"/>
      <c r="EUZ1"/>
      <c r="EVA1"/>
      <c r="EVB1"/>
      <c r="EVC1"/>
      <c r="EVD1"/>
      <c r="EVE1"/>
      <c r="EVF1"/>
      <c r="EVG1"/>
      <c r="EVH1"/>
      <c r="EVI1"/>
      <c r="EVJ1"/>
      <c r="EVK1"/>
      <c r="EVL1"/>
      <c r="EVM1"/>
      <c r="EVN1"/>
      <c r="EVO1"/>
      <c r="EVP1"/>
      <c r="EVQ1"/>
      <c r="EVR1"/>
      <c r="EVS1"/>
      <c r="EVT1"/>
      <c r="EVU1"/>
      <c r="EVV1"/>
      <c r="EVW1"/>
      <c r="EVX1"/>
      <c r="EVY1"/>
      <c r="EVZ1"/>
      <c r="EWA1"/>
      <c r="EWB1"/>
      <c r="EWC1"/>
      <c r="EWD1"/>
      <c r="EWE1"/>
      <c r="EWF1"/>
      <c r="EWG1"/>
      <c r="EWH1"/>
      <c r="EWI1"/>
      <c r="EWJ1"/>
      <c r="EWK1"/>
      <c r="EWL1"/>
      <c r="EWM1"/>
      <c r="EWN1"/>
      <c r="EWO1"/>
      <c r="EWP1"/>
      <c r="EWQ1"/>
      <c r="EWR1"/>
      <c r="EWS1"/>
      <c r="EWT1"/>
      <c r="EWU1"/>
      <c r="EWV1"/>
      <c r="EWW1"/>
      <c r="EWX1"/>
      <c r="EWY1"/>
      <c r="EWZ1"/>
      <c r="EXA1"/>
      <c r="EXB1"/>
      <c r="EXC1"/>
      <c r="EXD1"/>
      <c r="EXE1"/>
      <c r="EXF1"/>
      <c r="EXG1"/>
      <c r="EXH1"/>
      <c r="EXI1"/>
      <c r="EXJ1"/>
      <c r="EXK1"/>
      <c r="EXL1"/>
      <c r="EXM1"/>
      <c r="EXN1"/>
      <c r="EXO1"/>
      <c r="EXP1"/>
      <c r="EXQ1"/>
      <c r="EXR1"/>
      <c r="EXS1"/>
      <c r="EXT1"/>
      <c r="EXU1"/>
      <c r="EXV1"/>
      <c r="EXW1"/>
      <c r="EXX1"/>
      <c r="EXY1"/>
      <c r="EXZ1"/>
      <c r="EYA1"/>
      <c r="EYB1"/>
      <c r="EYC1"/>
      <c r="EYD1"/>
      <c r="EYE1"/>
      <c r="EYF1"/>
      <c r="EYG1"/>
      <c r="EYH1"/>
      <c r="EYI1"/>
      <c r="EYJ1"/>
      <c r="EYK1"/>
      <c r="EYL1"/>
      <c r="EYM1"/>
      <c r="EYN1"/>
      <c r="EYO1"/>
      <c r="EYP1"/>
      <c r="EYQ1"/>
      <c r="EYR1"/>
      <c r="EYS1"/>
      <c r="EYT1"/>
      <c r="EYU1"/>
      <c r="EYV1"/>
      <c r="EYW1"/>
      <c r="EYX1"/>
      <c r="EYY1"/>
      <c r="EYZ1"/>
      <c r="EZA1"/>
      <c r="EZB1"/>
      <c r="EZC1"/>
      <c r="EZD1"/>
      <c r="EZE1"/>
      <c r="EZF1"/>
      <c r="EZG1"/>
      <c r="EZH1"/>
      <c r="EZI1"/>
      <c r="EZJ1"/>
      <c r="EZK1"/>
      <c r="EZL1"/>
      <c r="EZM1"/>
      <c r="EZN1"/>
      <c r="EZO1"/>
      <c r="EZP1"/>
      <c r="EZQ1"/>
      <c r="EZR1"/>
      <c r="EZS1"/>
      <c r="EZT1"/>
      <c r="EZU1"/>
      <c r="EZV1"/>
      <c r="EZW1"/>
      <c r="EZX1"/>
      <c r="EZY1"/>
      <c r="EZZ1"/>
      <c r="FAA1"/>
      <c r="FAB1"/>
      <c r="FAC1"/>
      <c r="FAD1"/>
      <c r="FAE1"/>
      <c r="FAF1"/>
      <c r="FAG1"/>
      <c r="FAH1"/>
      <c r="FAI1"/>
      <c r="FAJ1"/>
      <c r="FAK1"/>
      <c r="FAL1"/>
      <c r="FAM1"/>
      <c r="FAN1"/>
      <c r="FAO1"/>
      <c r="FAP1"/>
      <c r="FAQ1"/>
      <c r="FAR1"/>
      <c r="FAS1"/>
      <c r="FAT1"/>
      <c r="FAU1"/>
      <c r="FAV1"/>
      <c r="FAW1"/>
      <c r="FAX1"/>
      <c r="FAY1"/>
      <c r="FAZ1"/>
      <c r="FBA1"/>
      <c r="FBB1"/>
      <c r="FBC1"/>
      <c r="FBD1"/>
      <c r="FBE1"/>
      <c r="FBF1"/>
      <c r="FBG1"/>
      <c r="FBH1"/>
      <c r="FBI1"/>
      <c r="FBJ1"/>
      <c r="FBK1"/>
      <c r="FBL1"/>
      <c r="FBM1"/>
      <c r="FBN1"/>
      <c r="FBO1"/>
      <c r="FBP1"/>
      <c r="FBQ1"/>
      <c r="FBR1"/>
      <c r="FBS1"/>
      <c r="FBT1"/>
      <c r="FBU1"/>
      <c r="FBV1"/>
      <c r="FBW1"/>
      <c r="FBX1"/>
      <c r="FBY1"/>
      <c r="FBZ1"/>
      <c r="FCA1"/>
      <c r="FCB1"/>
      <c r="FCC1"/>
      <c r="FCD1"/>
      <c r="FCE1"/>
      <c r="FCF1"/>
      <c r="FCG1"/>
      <c r="FCH1"/>
      <c r="FCI1"/>
      <c r="FCJ1"/>
      <c r="FCK1"/>
      <c r="FCL1"/>
      <c r="FCM1"/>
      <c r="FCN1"/>
      <c r="FCO1"/>
      <c r="FCP1"/>
      <c r="FCQ1"/>
      <c r="FCR1"/>
      <c r="FCS1"/>
      <c r="FCT1"/>
      <c r="FCU1"/>
      <c r="FCV1"/>
      <c r="FCW1"/>
      <c r="FCX1"/>
      <c r="FCY1"/>
      <c r="FCZ1"/>
      <c r="FDA1"/>
      <c r="FDB1"/>
      <c r="FDC1"/>
      <c r="FDD1"/>
      <c r="FDE1"/>
      <c r="FDF1"/>
      <c r="FDG1"/>
      <c r="FDH1"/>
      <c r="FDI1"/>
      <c r="FDJ1"/>
      <c r="FDK1"/>
      <c r="FDL1"/>
      <c r="FDM1"/>
      <c r="FDN1"/>
      <c r="FDO1"/>
      <c r="FDP1"/>
      <c r="FDQ1"/>
      <c r="FDR1"/>
      <c r="FDS1"/>
      <c r="FDT1"/>
      <c r="FDU1"/>
      <c r="FDV1"/>
      <c r="FDW1"/>
      <c r="FDX1"/>
      <c r="FDY1"/>
      <c r="FDZ1"/>
      <c r="FEA1"/>
      <c r="FEB1"/>
      <c r="FEC1"/>
      <c r="FED1"/>
      <c r="FEE1"/>
      <c r="FEF1"/>
      <c r="FEG1"/>
      <c r="FEH1"/>
      <c r="FEI1"/>
      <c r="FEJ1"/>
      <c r="FEK1"/>
      <c r="FEL1"/>
      <c r="FEM1"/>
      <c r="FEN1"/>
      <c r="FEO1"/>
      <c r="FEP1"/>
      <c r="FEQ1"/>
      <c r="FER1"/>
      <c r="FES1"/>
      <c r="FET1"/>
      <c r="FEU1"/>
      <c r="FEV1"/>
      <c r="FEW1"/>
      <c r="FEX1"/>
      <c r="FEY1"/>
      <c r="FEZ1"/>
      <c r="FFA1"/>
      <c r="FFB1"/>
      <c r="FFC1"/>
      <c r="FFD1"/>
      <c r="FFE1"/>
      <c r="FFF1"/>
      <c r="FFG1"/>
      <c r="FFH1"/>
      <c r="FFI1"/>
      <c r="FFJ1"/>
      <c r="FFK1"/>
      <c r="FFL1"/>
      <c r="FFM1"/>
      <c r="FFN1"/>
      <c r="FFO1"/>
      <c r="FFP1"/>
      <c r="FFQ1"/>
      <c r="FFR1"/>
      <c r="FFS1"/>
      <c r="FFT1"/>
      <c r="FFU1"/>
      <c r="FFV1"/>
      <c r="FFW1"/>
      <c r="FFX1"/>
      <c r="FFY1"/>
      <c r="FFZ1"/>
      <c r="FGA1"/>
      <c r="FGB1"/>
      <c r="FGC1"/>
      <c r="FGD1"/>
      <c r="FGE1"/>
      <c r="FGF1"/>
      <c r="FGG1"/>
      <c r="FGH1"/>
      <c r="FGI1"/>
      <c r="FGJ1"/>
      <c r="FGK1"/>
      <c r="FGL1"/>
      <c r="FGM1"/>
      <c r="FGN1"/>
      <c r="FGO1"/>
      <c r="FGP1"/>
      <c r="FGQ1"/>
      <c r="FGR1"/>
      <c r="FGS1"/>
      <c r="FGT1"/>
      <c r="FGU1"/>
      <c r="FGV1"/>
      <c r="FGW1"/>
      <c r="FGX1"/>
      <c r="FGY1"/>
      <c r="FGZ1"/>
      <c r="FHA1"/>
      <c r="FHB1"/>
      <c r="FHC1"/>
      <c r="FHD1"/>
      <c r="FHE1"/>
      <c r="FHF1"/>
      <c r="FHG1"/>
      <c r="FHH1"/>
      <c r="FHI1"/>
      <c r="FHJ1"/>
      <c r="FHK1"/>
      <c r="FHL1"/>
      <c r="FHM1"/>
      <c r="FHN1"/>
      <c r="FHO1"/>
      <c r="FHP1"/>
      <c r="FHQ1"/>
      <c r="FHR1"/>
      <c r="FHS1"/>
      <c r="FHT1"/>
      <c r="FHU1"/>
      <c r="FHV1"/>
      <c r="FHW1"/>
      <c r="FHX1"/>
      <c r="FHY1"/>
      <c r="FHZ1"/>
      <c r="FIA1"/>
      <c r="FIB1"/>
      <c r="FIC1"/>
      <c r="FID1"/>
      <c r="FIE1"/>
      <c r="FIF1"/>
      <c r="FIG1"/>
      <c r="FIH1"/>
      <c r="FII1"/>
      <c r="FIJ1"/>
      <c r="FIK1"/>
      <c r="FIL1"/>
      <c r="FIM1"/>
      <c r="FIN1"/>
      <c r="FIO1"/>
      <c r="FIP1"/>
      <c r="FIQ1"/>
      <c r="FIR1"/>
      <c r="FIS1"/>
      <c r="FIT1"/>
      <c r="FIU1"/>
      <c r="FIV1"/>
      <c r="FIW1"/>
      <c r="FIX1"/>
      <c r="FIY1"/>
      <c r="FIZ1"/>
      <c r="FJA1"/>
      <c r="FJB1"/>
      <c r="FJC1"/>
      <c r="FJD1"/>
      <c r="FJE1"/>
      <c r="FJF1"/>
      <c r="FJG1"/>
      <c r="FJH1"/>
      <c r="FJI1"/>
      <c r="FJJ1"/>
      <c r="FJK1"/>
      <c r="FJL1"/>
      <c r="FJM1"/>
      <c r="FJN1"/>
      <c r="FJO1"/>
      <c r="FJP1"/>
      <c r="FJQ1"/>
      <c r="FJR1"/>
      <c r="FJS1"/>
      <c r="FJT1"/>
      <c r="FJU1"/>
      <c r="FJV1"/>
      <c r="FJW1"/>
      <c r="FJX1"/>
      <c r="FJY1"/>
      <c r="FJZ1"/>
      <c r="FKA1"/>
      <c r="FKB1"/>
      <c r="FKC1"/>
      <c r="FKD1"/>
      <c r="FKE1"/>
      <c r="FKF1"/>
      <c r="FKG1"/>
      <c r="FKH1"/>
      <c r="FKI1"/>
      <c r="FKJ1"/>
      <c r="FKK1"/>
      <c r="FKL1"/>
      <c r="FKM1"/>
      <c r="FKN1"/>
      <c r="FKO1"/>
      <c r="FKP1"/>
      <c r="FKQ1"/>
      <c r="FKR1"/>
      <c r="FKS1"/>
      <c r="FKT1"/>
      <c r="FKU1"/>
      <c r="FKV1"/>
      <c r="FKW1"/>
      <c r="FKX1"/>
      <c r="FKY1"/>
      <c r="FKZ1"/>
      <c r="FLA1"/>
      <c r="FLB1"/>
      <c r="FLC1"/>
      <c r="FLD1"/>
      <c r="FLE1"/>
      <c r="FLF1"/>
      <c r="FLG1"/>
      <c r="FLH1"/>
      <c r="FLI1"/>
      <c r="FLJ1"/>
      <c r="FLK1"/>
      <c r="FLL1"/>
      <c r="FLM1"/>
      <c r="FLN1"/>
      <c r="FLO1"/>
      <c r="FLP1"/>
      <c r="FLQ1"/>
      <c r="FLR1"/>
      <c r="FLS1"/>
      <c r="FLT1"/>
      <c r="FLU1"/>
      <c r="FLV1"/>
      <c r="FLW1"/>
      <c r="FLX1"/>
      <c r="FLY1"/>
      <c r="FLZ1"/>
      <c r="FMA1"/>
      <c r="FMB1"/>
      <c r="FMC1"/>
      <c r="FMD1"/>
      <c r="FME1"/>
      <c r="FMF1"/>
      <c r="FMG1"/>
      <c r="FMH1"/>
      <c r="FMI1"/>
      <c r="FMJ1"/>
      <c r="FMK1"/>
      <c r="FML1"/>
      <c r="FMM1"/>
      <c r="FMN1"/>
      <c r="FMO1"/>
      <c r="FMP1"/>
      <c r="FMQ1"/>
      <c r="FMR1"/>
      <c r="FMS1"/>
      <c r="FMT1"/>
      <c r="FMU1"/>
      <c r="FMV1"/>
      <c r="FMW1"/>
      <c r="FMX1"/>
      <c r="FMY1"/>
      <c r="FMZ1"/>
      <c r="FNA1"/>
      <c r="FNB1"/>
      <c r="FNC1"/>
      <c r="FND1"/>
      <c r="FNE1"/>
      <c r="FNF1"/>
      <c r="FNG1"/>
      <c r="FNH1"/>
      <c r="FNI1"/>
      <c r="FNJ1"/>
      <c r="FNK1"/>
      <c r="FNL1"/>
      <c r="FNM1"/>
      <c r="FNN1"/>
      <c r="FNO1"/>
      <c r="FNP1"/>
      <c r="FNQ1"/>
      <c r="FNR1"/>
      <c r="FNS1"/>
      <c r="FNT1"/>
      <c r="FNU1"/>
      <c r="FNV1"/>
      <c r="FNW1"/>
      <c r="FNX1"/>
      <c r="FNY1"/>
      <c r="FNZ1"/>
      <c r="FOA1"/>
      <c r="FOB1"/>
      <c r="FOC1"/>
      <c r="FOD1"/>
      <c r="FOE1"/>
      <c r="FOF1"/>
      <c r="FOG1"/>
      <c r="FOH1"/>
      <c r="FOI1"/>
      <c r="FOJ1"/>
      <c r="FOK1"/>
      <c r="FOL1"/>
      <c r="FOM1"/>
      <c r="FON1"/>
      <c r="FOO1"/>
      <c r="FOP1"/>
      <c r="FOQ1"/>
      <c r="FOR1"/>
      <c r="FOS1"/>
      <c r="FOT1"/>
      <c r="FOU1"/>
      <c r="FOV1"/>
      <c r="FOW1"/>
      <c r="FOX1"/>
      <c r="FOY1"/>
      <c r="FOZ1"/>
      <c r="FPA1"/>
      <c r="FPB1"/>
      <c r="FPC1"/>
      <c r="FPD1"/>
      <c r="FPE1"/>
      <c r="FPF1"/>
      <c r="FPG1"/>
      <c r="FPH1"/>
      <c r="FPI1"/>
      <c r="FPJ1"/>
      <c r="FPK1"/>
      <c r="FPL1"/>
      <c r="FPM1"/>
      <c r="FPN1"/>
      <c r="FPO1"/>
      <c r="FPP1"/>
      <c r="FPQ1"/>
      <c r="FPR1"/>
      <c r="FPS1"/>
      <c r="FPT1"/>
      <c r="FPU1"/>
      <c r="FPV1"/>
      <c r="FPW1"/>
      <c r="FPX1"/>
      <c r="FPY1"/>
      <c r="FPZ1"/>
      <c r="FQA1"/>
      <c r="FQB1"/>
      <c r="FQC1"/>
      <c r="FQD1"/>
      <c r="FQE1"/>
      <c r="FQF1"/>
      <c r="FQG1"/>
      <c r="FQH1"/>
      <c r="FQI1"/>
      <c r="FQJ1"/>
      <c r="FQK1"/>
      <c r="FQL1"/>
      <c r="FQM1"/>
      <c r="FQN1"/>
      <c r="FQO1"/>
      <c r="FQP1"/>
      <c r="FQQ1"/>
      <c r="FQR1"/>
      <c r="FQS1"/>
      <c r="FQT1"/>
      <c r="FQU1"/>
      <c r="FQV1"/>
      <c r="FQW1"/>
      <c r="FQX1"/>
      <c r="FQY1"/>
      <c r="FQZ1"/>
      <c r="FRA1"/>
      <c r="FRB1"/>
      <c r="FRC1"/>
      <c r="FRD1"/>
      <c r="FRE1"/>
      <c r="FRF1"/>
      <c r="FRG1"/>
      <c r="FRH1"/>
      <c r="FRI1"/>
      <c r="FRJ1"/>
      <c r="FRK1"/>
      <c r="FRL1"/>
      <c r="FRM1"/>
      <c r="FRN1"/>
      <c r="FRO1"/>
      <c r="FRP1"/>
      <c r="FRQ1"/>
      <c r="FRR1"/>
      <c r="FRS1"/>
      <c r="FRT1"/>
      <c r="FRU1"/>
      <c r="FRV1"/>
      <c r="FRW1"/>
      <c r="FRX1"/>
      <c r="FRY1"/>
      <c r="FRZ1"/>
      <c r="FSA1"/>
      <c r="FSB1"/>
      <c r="FSC1"/>
      <c r="FSD1"/>
      <c r="FSE1"/>
      <c r="FSF1"/>
      <c r="FSG1"/>
      <c r="FSH1"/>
      <c r="FSI1"/>
      <c r="FSJ1"/>
      <c r="FSK1"/>
      <c r="FSL1"/>
      <c r="FSM1"/>
      <c r="FSN1"/>
      <c r="FSO1"/>
      <c r="FSP1"/>
      <c r="FSQ1"/>
      <c r="FSR1"/>
      <c r="FSS1"/>
      <c r="FST1"/>
      <c r="FSU1"/>
      <c r="FSV1"/>
      <c r="FSW1"/>
      <c r="FSX1"/>
      <c r="FSY1"/>
      <c r="FSZ1"/>
      <c r="FTA1"/>
      <c r="FTB1"/>
      <c r="FTC1"/>
      <c r="FTD1"/>
      <c r="FTE1"/>
      <c r="FTF1"/>
      <c r="FTG1"/>
      <c r="FTH1"/>
      <c r="FTI1"/>
      <c r="FTJ1"/>
      <c r="FTK1"/>
      <c r="FTL1"/>
      <c r="FTM1"/>
      <c r="FTN1"/>
      <c r="FTO1"/>
      <c r="FTP1"/>
      <c r="FTQ1"/>
      <c r="FTR1"/>
      <c r="FTS1"/>
      <c r="FTT1"/>
      <c r="FTU1"/>
      <c r="FTV1"/>
      <c r="FTW1"/>
      <c r="FTX1"/>
      <c r="FTY1"/>
      <c r="FTZ1"/>
      <c r="FUA1"/>
      <c r="FUB1"/>
      <c r="FUC1"/>
      <c r="FUD1"/>
      <c r="FUE1"/>
      <c r="FUF1"/>
      <c r="FUG1"/>
      <c r="FUH1"/>
      <c r="FUI1"/>
      <c r="FUJ1"/>
      <c r="FUK1"/>
      <c r="FUL1"/>
      <c r="FUM1"/>
      <c r="FUN1"/>
      <c r="FUO1"/>
      <c r="FUP1"/>
      <c r="FUQ1"/>
      <c r="FUR1"/>
      <c r="FUS1"/>
      <c r="FUT1"/>
      <c r="FUU1"/>
      <c r="FUV1"/>
      <c r="FUW1"/>
      <c r="FUX1"/>
      <c r="FUY1"/>
      <c r="FUZ1"/>
      <c r="FVA1"/>
      <c r="FVB1"/>
      <c r="FVC1"/>
      <c r="FVD1"/>
      <c r="FVE1"/>
      <c r="FVF1"/>
      <c r="FVG1"/>
      <c r="FVH1"/>
      <c r="FVI1"/>
      <c r="FVJ1"/>
      <c r="FVK1"/>
      <c r="FVL1"/>
      <c r="FVM1"/>
      <c r="FVN1"/>
      <c r="FVO1"/>
      <c r="FVP1"/>
      <c r="FVQ1"/>
      <c r="FVR1"/>
      <c r="FVS1"/>
      <c r="FVT1"/>
      <c r="FVU1"/>
      <c r="FVV1"/>
      <c r="FVW1"/>
      <c r="FVX1"/>
      <c r="FVY1"/>
      <c r="FVZ1"/>
      <c r="FWA1"/>
      <c r="FWB1"/>
      <c r="FWC1"/>
      <c r="FWD1"/>
      <c r="FWE1"/>
      <c r="FWF1"/>
      <c r="FWG1"/>
      <c r="FWH1"/>
      <c r="FWI1"/>
      <c r="FWJ1"/>
      <c r="FWK1"/>
      <c r="FWL1"/>
      <c r="FWM1"/>
      <c r="FWN1"/>
      <c r="FWO1"/>
      <c r="FWP1"/>
      <c r="FWQ1"/>
      <c r="FWR1"/>
      <c r="FWS1"/>
      <c r="FWT1"/>
      <c r="FWU1"/>
      <c r="FWV1"/>
      <c r="FWW1"/>
      <c r="FWX1"/>
      <c r="FWY1"/>
      <c r="FWZ1"/>
      <c r="FXA1"/>
      <c r="FXB1"/>
      <c r="FXC1"/>
      <c r="FXD1"/>
      <c r="FXE1"/>
      <c r="FXF1"/>
      <c r="FXG1"/>
      <c r="FXH1"/>
      <c r="FXI1"/>
      <c r="FXJ1"/>
      <c r="FXK1"/>
      <c r="FXL1"/>
      <c r="FXM1"/>
      <c r="FXN1"/>
      <c r="FXO1"/>
      <c r="FXP1"/>
      <c r="FXQ1"/>
      <c r="FXR1"/>
      <c r="FXS1"/>
      <c r="FXT1"/>
      <c r="FXU1"/>
      <c r="FXV1"/>
      <c r="FXW1"/>
      <c r="FXX1"/>
      <c r="FXY1"/>
      <c r="FXZ1"/>
      <c r="FYA1"/>
      <c r="FYB1"/>
      <c r="FYC1"/>
      <c r="FYD1"/>
      <c r="FYE1"/>
      <c r="FYF1"/>
      <c r="FYG1"/>
      <c r="FYH1"/>
      <c r="FYI1"/>
      <c r="FYJ1"/>
      <c r="FYK1"/>
      <c r="FYL1"/>
      <c r="FYM1"/>
      <c r="FYN1"/>
      <c r="FYO1"/>
      <c r="FYP1"/>
      <c r="FYQ1"/>
      <c r="FYR1"/>
      <c r="FYS1"/>
      <c r="FYT1"/>
      <c r="FYU1"/>
      <c r="FYV1"/>
      <c r="FYW1"/>
      <c r="FYX1"/>
      <c r="FYY1"/>
      <c r="FYZ1"/>
      <c r="FZA1"/>
      <c r="FZB1"/>
      <c r="FZC1"/>
      <c r="FZD1"/>
      <c r="FZE1"/>
      <c r="FZF1"/>
      <c r="FZG1"/>
      <c r="FZH1"/>
      <c r="FZI1"/>
      <c r="FZJ1"/>
      <c r="FZK1"/>
      <c r="FZL1"/>
      <c r="FZM1"/>
      <c r="FZN1"/>
      <c r="FZO1"/>
      <c r="FZP1"/>
      <c r="FZQ1"/>
      <c r="FZR1"/>
      <c r="FZS1"/>
      <c r="FZT1"/>
      <c r="FZU1"/>
      <c r="FZV1"/>
      <c r="FZW1"/>
      <c r="FZX1"/>
      <c r="FZY1"/>
      <c r="FZZ1"/>
      <c r="GAA1"/>
      <c r="GAB1"/>
      <c r="GAC1"/>
      <c r="GAD1"/>
      <c r="GAE1"/>
      <c r="GAF1"/>
      <c r="GAG1"/>
      <c r="GAH1"/>
      <c r="GAI1"/>
      <c r="GAJ1"/>
      <c r="GAK1"/>
      <c r="GAL1"/>
      <c r="GAM1"/>
      <c r="GAN1"/>
      <c r="GAO1"/>
      <c r="GAP1"/>
      <c r="GAQ1"/>
      <c r="GAR1"/>
      <c r="GAS1"/>
      <c r="GAT1"/>
      <c r="GAU1"/>
      <c r="GAV1"/>
      <c r="GAW1"/>
      <c r="GAX1"/>
      <c r="GAY1"/>
      <c r="GAZ1"/>
      <c r="GBA1"/>
      <c r="GBB1"/>
      <c r="GBC1"/>
      <c r="GBD1"/>
      <c r="GBE1"/>
      <c r="GBF1"/>
      <c r="GBG1"/>
      <c r="GBH1"/>
      <c r="GBI1"/>
      <c r="GBJ1"/>
      <c r="GBK1"/>
      <c r="GBL1"/>
      <c r="GBM1"/>
      <c r="GBN1"/>
      <c r="GBO1"/>
      <c r="GBP1"/>
      <c r="GBQ1"/>
      <c r="GBR1"/>
      <c r="GBS1"/>
      <c r="GBT1"/>
      <c r="GBU1"/>
      <c r="GBV1"/>
      <c r="GBW1"/>
      <c r="GBX1"/>
      <c r="GBY1"/>
      <c r="GBZ1"/>
      <c r="GCA1"/>
      <c r="GCB1"/>
      <c r="GCC1"/>
      <c r="GCD1"/>
      <c r="GCE1"/>
      <c r="GCF1"/>
      <c r="GCG1"/>
      <c r="GCH1"/>
      <c r="GCI1"/>
      <c r="GCJ1"/>
      <c r="GCK1"/>
      <c r="GCL1"/>
      <c r="GCM1"/>
      <c r="GCN1"/>
      <c r="GCO1"/>
      <c r="GCP1"/>
      <c r="GCQ1"/>
      <c r="GCR1"/>
      <c r="GCS1"/>
      <c r="GCT1"/>
      <c r="GCU1"/>
      <c r="GCV1"/>
      <c r="GCW1"/>
      <c r="GCX1"/>
      <c r="GCY1"/>
      <c r="GCZ1"/>
      <c r="GDA1"/>
      <c r="GDB1"/>
      <c r="GDC1"/>
      <c r="GDD1"/>
      <c r="GDE1"/>
      <c r="GDF1"/>
      <c r="GDG1"/>
      <c r="GDH1"/>
      <c r="GDI1"/>
      <c r="GDJ1"/>
      <c r="GDK1"/>
      <c r="GDL1"/>
      <c r="GDM1"/>
      <c r="GDN1"/>
      <c r="GDO1"/>
      <c r="GDP1"/>
      <c r="GDQ1"/>
      <c r="GDR1"/>
      <c r="GDS1"/>
      <c r="GDT1"/>
      <c r="GDU1"/>
      <c r="GDV1"/>
      <c r="GDW1"/>
      <c r="GDX1"/>
      <c r="GDY1"/>
      <c r="GDZ1"/>
      <c r="GEA1"/>
      <c r="GEB1"/>
      <c r="GEC1"/>
      <c r="GED1"/>
      <c r="GEE1"/>
      <c r="GEF1"/>
      <c r="GEG1"/>
      <c r="GEH1"/>
      <c r="GEI1"/>
      <c r="GEJ1"/>
      <c r="GEK1"/>
      <c r="GEL1"/>
      <c r="GEM1"/>
      <c r="GEN1"/>
      <c r="GEO1"/>
      <c r="GEP1"/>
      <c r="GEQ1"/>
      <c r="GER1"/>
      <c r="GES1"/>
      <c r="GET1"/>
      <c r="GEU1"/>
      <c r="GEV1"/>
      <c r="GEW1"/>
      <c r="GEX1"/>
      <c r="GEY1"/>
      <c r="GEZ1"/>
      <c r="GFA1"/>
      <c r="GFB1"/>
      <c r="GFC1"/>
      <c r="GFD1"/>
      <c r="GFE1"/>
      <c r="GFF1"/>
      <c r="GFG1"/>
      <c r="GFH1"/>
      <c r="GFI1"/>
      <c r="GFJ1"/>
      <c r="GFK1"/>
      <c r="GFL1"/>
      <c r="GFM1"/>
      <c r="GFN1"/>
      <c r="GFO1"/>
      <c r="GFP1"/>
      <c r="GFQ1"/>
      <c r="GFR1"/>
      <c r="GFS1"/>
      <c r="GFT1"/>
      <c r="GFU1"/>
      <c r="GFV1"/>
      <c r="GFW1"/>
      <c r="GFX1"/>
      <c r="GFY1"/>
      <c r="GFZ1"/>
      <c r="GGA1"/>
      <c r="GGB1"/>
      <c r="GGC1"/>
      <c r="GGD1"/>
      <c r="GGE1"/>
      <c r="GGF1"/>
      <c r="GGG1"/>
      <c r="GGH1"/>
      <c r="GGI1"/>
      <c r="GGJ1"/>
      <c r="GGK1"/>
      <c r="GGL1"/>
      <c r="GGM1"/>
      <c r="GGN1"/>
      <c r="GGO1"/>
      <c r="GGP1"/>
      <c r="GGQ1"/>
      <c r="GGR1"/>
      <c r="GGS1"/>
      <c r="GGT1"/>
      <c r="GGU1"/>
      <c r="GGV1"/>
      <c r="GGW1"/>
      <c r="GGX1"/>
      <c r="GGY1"/>
      <c r="GGZ1"/>
      <c r="GHA1"/>
      <c r="GHB1"/>
      <c r="GHC1"/>
      <c r="GHD1"/>
      <c r="GHE1"/>
      <c r="GHF1"/>
      <c r="GHG1"/>
      <c r="GHH1"/>
      <c r="GHI1"/>
      <c r="GHJ1"/>
      <c r="GHK1"/>
      <c r="GHL1"/>
      <c r="GHM1"/>
      <c r="GHN1"/>
      <c r="GHO1"/>
      <c r="GHP1"/>
      <c r="GHQ1"/>
      <c r="GHR1"/>
      <c r="GHS1"/>
      <c r="GHT1"/>
      <c r="GHU1"/>
      <c r="GHV1"/>
      <c r="GHW1"/>
      <c r="GHX1"/>
      <c r="GHY1"/>
      <c r="GHZ1"/>
      <c r="GIA1"/>
      <c r="GIB1"/>
      <c r="GIC1"/>
      <c r="GID1"/>
      <c r="GIE1"/>
      <c r="GIF1"/>
      <c r="GIG1"/>
      <c r="GIH1"/>
      <c r="GII1"/>
      <c r="GIJ1"/>
      <c r="GIK1"/>
      <c r="GIL1"/>
      <c r="GIM1"/>
      <c r="GIN1"/>
      <c r="GIO1"/>
      <c r="GIP1"/>
      <c r="GIQ1"/>
      <c r="GIR1"/>
      <c r="GIS1"/>
      <c r="GIT1"/>
      <c r="GIU1"/>
      <c r="GIV1"/>
      <c r="GIW1"/>
      <c r="GIX1"/>
      <c r="GIY1"/>
      <c r="GIZ1"/>
      <c r="GJA1"/>
      <c r="GJB1"/>
      <c r="GJC1"/>
      <c r="GJD1"/>
      <c r="GJE1"/>
      <c r="GJF1"/>
      <c r="GJG1"/>
      <c r="GJH1"/>
      <c r="GJI1"/>
      <c r="GJJ1"/>
      <c r="GJK1"/>
      <c r="GJL1"/>
      <c r="GJM1"/>
      <c r="GJN1"/>
      <c r="GJO1"/>
      <c r="GJP1"/>
      <c r="GJQ1"/>
      <c r="GJR1"/>
      <c r="GJS1"/>
      <c r="GJT1"/>
      <c r="GJU1"/>
      <c r="GJV1"/>
      <c r="GJW1"/>
      <c r="GJX1"/>
      <c r="GJY1"/>
      <c r="GJZ1"/>
      <c r="GKA1"/>
      <c r="GKB1"/>
      <c r="GKC1"/>
      <c r="GKD1"/>
      <c r="GKE1"/>
      <c r="GKF1"/>
      <c r="GKG1"/>
      <c r="GKH1"/>
      <c r="GKI1"/>
      <c r="GKJ1"/>
      <c r="GKK1"/>
      <c r="GKL1"/>
      <c r="GKM1"/>
      <c r="GKN1"/>
      <c r="GKO1"/>
      <c r="GKP1"/>
      <c r="GKQ1"/>
      <c r="GKR1"/>
      <c r="GKS1"/>
      <c r="GKT1"/>
      <c r="GKU1"/>
      <c r="GKV1"/>
      <c r="GKW1"/>
      <c r="GKX1"/>
      <c r="GKY1"/>
      <c r="GKZ1"/>
      <c r="GLA1"/>
      <c r="GLB1"/>
      <c r="GLC1"/>
      <c r="GLD1"/>
      <c r="GLE1"/>
      <c r="GLF1"/>
      <c r="GLG1"/>
      <c r="GLH1"/>
      <c r="GLI1"/>
      <c r="GLJ1"/>
      <c r="GLK1"/>
      <c r="GLL1"/>
      <c r="GLM1"/>
      <c r="GLN1"/>
      <c r="GLO1"/>
      <c r="GLP1"/>
      <c r="GLQ1"/>
      <c r="GLR1"/>
      <c r="GLS1"/>
      <c r="GLT1"/>
      <c r="GLU1"/>
      <c r="GLV1"/>
      <c r="GLW1"/>
      <c r="GLX1"/>
      <c r="GLY1"/>
      <c r="GLZ1"/>
      <c r="GMA1"/>
      <c r="GMB1"/>
      <c r="GMC1"/>
      <c r="GMD1"/>
      <c r="GME1"/>
      <c r="GMF1"/>
      <c r="GMG1"/>
      <c r="GMH1"/>
      <c r="GMI1"/>
      <c r="GMJ1"/>
      <c r="GMK1"/>
      <c r="GML1"/>
      <c r="GMM1"/>
      <c r="GMN1"/>
      <c r="GMO1"/>
      <c r="GMP1"/>
      <c r="GMQ1"/>
      <c r="GMR1"/>
      <c r="GMS1"/>
      <c r="GMT1"/>
      <c r="GMU1"/>
      <c r="GMV1"/>
      <c r="GMW1"/>
      <c r="GMX1"/>
      <c r="GMY1"/>
      <c r="GMZ1"/>
      <c r="GNA1"/>
      <c r="GNB1"/>
      <c r="GNC1"/>
      <c r="GND1"/>
      <c r="GNE1"/>
      <c r="GNF1"/>
      <c r="GNG1"/>
      <c r="GNH1"/>
      <c r="GNI1"/>
      <c r="GNJ1"/>
      <c r="GNK1"/>
      <c r="GNL1"/>
      <c r="GNM1"/>
      <c r="GNN1"/>
      <c r="GNO1"/>
      <c r="GNP1"/>
      <c r="GNQ1"/>
      <c r="GNR1"/>
      <c r="GNS1"/>
      <c r="GNT1"/>
      <c r="GNU1"/>
      <c r="GNV1"/>
      <c r="GNW1"/>
      <c r="GNX1"/>
      <c r="GNY1"/>
      <c r="GNZ1"/>
      <c r="GOA1"/>
      <c r="GOB1"/>
      <c r="GOC1"/>
      <c r="GOD1"/>
      <c r="GOE1"/>
      <c r="GOF1"/>
      <c r="GOG1"/>
      <c r="GOH1"/>
      <c r="GOI1"/>
      <c r="GOJ1"/>
      <c r="GOK1"/>
      <c r="GOL1"/>
      <c r="GOM1"/>
      <c r="GON1"/>
      <c r="GOO1"/>
      <c r="GOP1"/>
      <c r="GOQ1"/>
      <c r="GOR1"/>
      <c r="GOS1"/>
      <c r="GOT1"/>
      <c r="GOU1"/>
      <c r="GOV1"/>
      <c r="GOW1"/>
      <c r="GOX1"/>
      <c r="GOY1"/>
      <c r="GOZ1"/>
      <c r="GPA1"/>
      <c r="GPB1"/>
      <c r="GPC1"/>
      <c r="GPD1"/>
      <c r="GPE1"/>
      <c r="GPF1"/>
      <c r="GPG1"/>
      <c r="GPH1"/>
      <c r="GPI1"/>
      <c r="GPJ1"/>
      <c r="GPK1"/>
      <c r="GPL1"/>
      <c r="GPM1"/>
      <c r="GPN1"/>
      <c r="GPO1"/>
      <c r="GPP1"/>
      <c r="GPQ1"/>
      <c r="GPR1"/>
      <c r="GPS1"/>
      <c r="GPT1"/>
      <c r="GPU1"/>
      <c r="GPV1"/>
      <c r="GPW1"/>
      <c r="GPX1"/>
      <c r="GPY1"/>
      <c r="GPZ1"/>
      <c r="GQA1"/>
      <c r="GQB1"/>
      <c r="GQC1"/>
      <c r="GQD1"/>
      <c r="GQE1"/>
      <c r="GQF1"/>
      <c r="GQG1"/>
      <c r="GQH1"/>
      <c r="GQI1"/>
      <c r="GQJ1"/>
      <c r="GQK1"/>
      <c r="GQL1"/>
      <c r="GQM1"/>
      <c r="GQN1"/>
      <c r="GQO1"/>
      <c r="GQP1"/>
      <c r="GQQ1"/>
      <c r="GQR1"/>
      <c r="GQS1"/>
      <c r="GQT1"/>
      <c r="GQU1"/>
      <c r="GQV1"/>
      <c r="GQW1"/>
      <c r="GQX1"/>
      <c r="GQY1"/>
      <c r="GQZ1"/>
      <c r="GRA1"/>
      <c r="GRB1"/>
      <c r="GRC1"/>
      <c r="GRD1"/>
      <c r="GRE1"/>
      <c r="GRF1"/>
      <c r="GRG1"/>
      <c r="GRH1"/>
      <c r="GRI1"/>
      <c r="GRJ1"/>
      <c r="GRK1"/>
      <c r="GRL1"/>
      <c r="GRM1"/>
      <c r="GRN1"/>
      <c r="GRO1"/>
      <c r="GRP1"/>
      <c r="GRQ1"/>
      <c r="GRR1"/>
      <c r="GRS1"/>
      <c r="GRT1"/>
      <c r="GRU1"/>
      <c r="GRV1"/>
      <c r="GRW1"/>
      <c r="GRX1"/>
      <c r="GRY1"/>
      <c r="GRZ1"/>
      <c r="GSA1"/>
      <c r="GSB1"/>
      <c r="GSC1"/>
      <c r="GSD1"/>
      <c r="GSE1"/>
      <c r="GSF1"/>
      <c r="GSG1"/>
      <c r="GSH1"/>
      <c r="GSI1"/>
      <c r="GSJ1"/>
      <c r="GSK1"/>
      <c r="GSL1"/>
      <c r="GSM1"/>
      <c r="GSN1"/>
      <c r="GSO1"/>
      <c r="GSP1"/>
      <c r="GSQ1"/>
      <c r="GSR1"/>
      <c r="GSS1"/>
      <c r="GST1"/>
      <c r="GSU1"/>
      <c r="GSV1"/>
      <c r="GSW1"/>
      <c r="GSX1"/>
      <c r="GSY1"/>
      <c r="GSZ1"/>
      <c r="GTA1"/>
      <c r="GTB1"/>
      <c r="GTC1"/>
      <c r="GTD1"/>
      <c r="GTE1"/>
      <c r="GTF1"/>
      <c r="GTG1"/>
      <c r="GTH1"/>
      <c r="GTI1"/>
      <c r="GTJ1"/>
      <c r="GTK1"/>
      <c r="GTL1"/>
      <c r="GTM1"/>
      <c r="GTN1"/>
      <c r="GTO1"/>
      <c r="GTP1"/>
      <c r="GTQ1"/>
      <c r="GTR1"/>
      <c r="GTS1"/>
      <c r="GTT1"/>
      <c r="GTU1"/>
      <c r="GTV1"/>
      <c r="GTW1"/>
      <c r="GTX1"/>
      <c r="GTY1"/>
      <c r="GTZ1"/>
      <c r="GUA1"/>
      <c r="GUB1"/>
      <c r="GUC1"/>
      <c r="GUD1"/>
      <c r="GUE1"/>
      <c r="GUF1"/>
      <c r="GUG1"/>
      <c r="GUH1"/>
      <c r="GUI1"/>
      <c r="GUJ1"/>
      <c r="GUK1"/>
      <c r="GUL1"/>
      <c r="GUM1"/>
      <c r="GUN1"/>
      <c r="GUO1"/>
      <c r="GUP1"/>
      <c r="GUQ1"/>
      <c r="GUR1"/>
      <c r="GUS1"/>
      <c r="GUT1"/>
      <c r="GUU1"/>
      <c r="GUV1"/>
      <c r="GUW1"/>
      <c r="GUX1"/>
      <c r="GUY1"/>
      <c r="GUZ1"/>
      <c r="GVA1"/>
      <c r="GVB1"/>
      <c r="GVC1"/>
      <c r="GVD1"/>
      <c r="GVE1"/>
      <c r="GVF1"/>
      <c r="GVG1"/>
      <c r="GVH1"/>
      <c r="GVI1"/>
      <c r="GVJ1"/>
      <c r="GVK1"/>
      <c r="GVL1"/>
      <c r="GVM1"/>
      <c r="GVN1"/>
      <c r="GVO1"/>
      <c r="GVP1"/>
      <c r="GVQ1"/>
      <c r="GVR1"/>
      <c r="GVS1"/>
      <c r="GVT1"/>
      <c r="GVU1"/>
      <c r="GVV1"/>
      <c r="GVW1"/>
      <c r="GVX1"/>
      <c r="GVY1"/>
      <c r="GVZ1"/>
      <c r="GWA1"/>
      <c r="GWB1"/>
      <c r="GWC1"/>
      <c r="GWD1"/>
      <c r="GWE1"/>
      <c r="GWF1"/>
      <c r="GWG1"/>
      <c r="GWH1"/>
      <c r="GWI1"/>
      <c r="GWJ1"/>
      <c r="GWK1"/>
      <c r="GWL1"/>
      <c r="GWM1"/>
      <c r="GWN1"/>
      <c r="GWO1"/>
      <c r="GWP1"/>
      <c r="GWQ1"/>
      <c r="GWR1"/>
      <c r="GWS1"/>
      <c r="GWT1"/>
      <c r="GWU1"/>
      <c r="GWV1"/>
      <c r="GWW1"/>
      <c r="GWX1"/>
      <c r="GWY1"/>
      <c r="GWZ1"/>
      <c r="GXA1"/>
      <c r="GXB1"/>
      <c r="GXC1"/>
      <c r="GXD1"/>
      <c r="GXE1"/>
      <c r="GXF1"/>
      <c r="GXG1"/>
      <c r="GXH1"/>
      <c r="GXI1"/>
      <c r="GXJ1"/>
      <c r="GXK1"/>
      <c r="GXL1"/>
      <c r="GXM1"/>
      <c r="GXN1"/>
      <c r="GXO1"/>
      <c r="GXP1"/>
      <c r="GXQ1"/>
      <c r="GXR1"/>
      <c r="GXS1"/>
      <c r="GXT1"/>
      <c r="GXU1"/>
      <c r="GXV1"/>
      <c r="GXW1"/>
      <c r="GXX1"/>
      <c r="GXY1"/>
      <c r="GXZ1"/>
      <c r="GYA1"/>
      <c r="GYB1"/>
      <c r="GYC1"/>
      <c r="GYD1"/>
      <c r="GYE1"/>
      <c r="GYF1"/>
      <c r="GYG1"/>
      <c r="GYH1"/>
      <c r="GYI1"/>
      <c r="GYJ1"/>
      <c r="GYK1"/>
      <c r="GYL1"/>
      <c r="GYM1"/>
      <c r="GYN1"/>
      <c r="GYO1"/>
      <c r="GYP1"/>
      <c r="GYQ1"/>
      <c r="GYR1"/>
      <c r="GYS1"/>
      <c r="GYT1"/>
      <c r="GYU1"/>
      <c r="GYV1"/>
      <c r="GYW1"/>
      <c r="GYX1"/>
      <c r="GYY1"/>
      <c r="GYZ1"/>
      <c r="GZA1"/>
      <c r="GZB1"/>
      <c r="GZC1"/>
      <c r="GZD1"/>
      <c r="GZE1"/>
      <c r="GZF1"/>
      <c r="GZG1"/>
      <c r="GZH1"/>
      <c r="GZI1"/>
      <c r="GZJ1"/>
      <c r="GZK1"/>
      <c r="GZL1"/>
      <c r="GZM1"/>
      <c r="GZN1"/>
      <c r="GZO1"/>
      <c r="GZP1"/>
      <c r="GZQ1"/>
      <c r="GZR1"/>
      <c r="GZS1"/>
      <c r="GZT1"/>
      <c r="GZU1"/>
      <c r="GZV1"/>
      <c r="GZW1"/>
      <c r="GZX1"/>
      <c r="GZY1"/>
      <c r="GZZ1"/>
      <c r="HAA1"/>
      <c r="HAB1"/>
      <c r="HAC1"/>
      <c r="HAD1"/>
      <c r="HAE1"/>
      <c r="HAF1"/>
      <c r="HAG1"/>
      <c r="HAH1"/>
      <c r="HAI1"/>
      <c r="HAJ1"/>
      <c r="HAK1"/>
      <c r="HAL1"/>
      <c r="HAM1"/>
      <c r="HAN1"/>
      <c r="HAO1"/>
      <c r="HAP1"/>
      <c r="HAQ1"/>
      <c r="HAR1"/>
      <c r="HAS1"/>
      <c r="HAT1"/>
      <c r="HAU1"/>
      <c r="HAV1"/>
      <c r="HAW1"/>
      <c r="HAX1"/>
      <c r="HAY1"/>
      <c r="HAZ1"/>
      <c r="HBA1"/>
      <c r="HBB1"/>
      <c r="HBC1"/>
      <c r="HBD1"/>
      <c r="HBE1"/>
      <c r="HBF1"/>
      <c r="HBG1"/>
      <c r="HBH1"/>
      <c r="HBI1"/>
      <c r="HBJ1"/>
      <c r="HBK1"/>
      <c r="HBL1"/>
      <c r="HBM1"/>
      <c r="HBN1"/>
      <c r="HBO1"/>
      <c r="HBP1"/>
      <c r="HBQ1"/>
      <c r="HBR1"/>
      <c r="HBS1"/>
      <c r="HBT1"/>
      <c r="HBU1"/>
      <c r="HBV1"/>
      <c r="HBW1"/>
      <c r="HBX1"/>
      <c r="HBY1"/>
      <c r="HBZ1"/>
      <c r="HCA1"/>
      <c r="HCB1"/>
      <c r="HCC1"/>
      <c r="HCD1"/>
      <c r="HCE1"/>
      <c r="HCF1"/>
      <c r="HCG1"/>
      <c r="HCH1"/>
      <c r="HCI1"/>
      <c r="HCJ1"/>
      <c r="HCK1"/>
      <c r="HCL1"/>
      <c r="HCM1"/>
      <c r="HCN1"/>
      <c r="HCO1"/>
      <c r="HCP1"/>
      <c r="HCQ1"/>
      <c r="HCR1"/>
      <c r="HCS1"/>
      <c r="HCT1"/>
      <c r="HCU1"/>
      <c r="HCV1"/>
      <c r="HCW1"/>
      <c r="HCX1"/>
      <c r="HCY1"/>
      <c r="HCZ1"/>
      <c r="HDA1"/>
      <c r="HDB1"/>
      <c r="HDC1"/>
      <c r="HDD1"/>
      <c r="HDE1"/>
      <c r="HDF1"/>
      <c r="HDG1"/>
      <c r="HDH1"/>
      <c r="HDI1"/>
      <c r="HDJ1"/>
      <c r="HDK1"/>
      <c r="HDL1"/>
      <c r="HDM1"/>
      <c r="HDN1"/>
      <c r="HDO1"/>
      <c r="HDP1"/>
      <c r="HDQ1"/>
      <c r="HDR1"/>
      <c r="HDS1"/>
      <c r="HDT1"/>
      <c r="HDU1"/>
      <c r="HDV1"/>
      <c r="HDW1"/>
      <c r="HDX1"/>
      <c r="HDY1"/>
      <c r="HDZ1"/>
      <c r="HEA1"/>
      <c r="HEB1"/>
      <c r="HEC1"/>
      <c r="HED1"/>
      <c r="HEE1"/>
      <c r="HEF1"/>
      <c r="HEG1"/>
      <c r="HEH1"/>
      <c r="HEI1"/>
      <c r="HEJ1"/>
      <c r="HEK1"/>
      <c r="HEL1"/>
      <c r="HEM1"/>
      <c r="HEN1"/>
      <c r="HEO1"/>
      <c r="HEP1"/>
      <c r="HEQ1"/>
      <c r="HER1"/>
      <c r="HES1"/>
      <c r="HET1"/>
      <c r="HEU1"/>
      <c r="HEV1"/>
      <c r="HEW1"/>
      <c r="HEX1"/>
      <c r="HEY1"/>
      <c r="HEZ1"/>
      <c r="HFA1"/>
      <c r="HFB1"/>
      <c r="HFC1"/>
      <c r="HFD1"/>
      <c r="HFE1"/>
      <c r="HFF1"/>
      <c r="HFG1"/>
      <c r="HFH1"/>
      <c r="HFI1"/>
      <c r="HFJ1"/>
      <c r="HFK1"/>
      <c r="HFL1"/>
      <c r="HFM1"/>
      <c r="HFN1"/>
      <c r="HFO1"/>
      <c r="HFP1"/>
      <c r="HFQ1"/>
      <c r="HFR1"/>
      <c r="HFS1"/>
      <c r="HFT1"/>
      <c r="HFU1"/>
      <c r="HFV1"/>
      <c r="HFW1"/>
      <c r="HFX1"/>
      <c r="HFY1"/>
      <c r="HFZ1"/>
      <c r="HGA1"/>
      <c r="HGB1"/>
      <c r="HGC1"/>
      <c r="HGD1"/>
      <c r="HGE1"/>
      <c r="HGF1"/>
      <c r="HGG1"/>
      <c r="HGH1"/>
      <c r="HGI1"/>
      <c r="HGJ1"/>
      <c r="HGK1"/>
      <c r="HGL1"/>
      <c r="HGM1"/>
      <c r="HGN1"/>
      <c r="HGO1"/>
      <c r="HGP1"/>
      <c r="HGQ1"/>
      <c r="HGR1"/>
      <c r="HGS1"/>
      <c r="HGT1"/>
      <c r="HGU1"/>
      <c r="HGV1"/>
      <c r="HGW1"/>
      <c r="HGX1"/>
      <c r="HGY1"/>
      <c r="HGZ1"/>
      <c r="HHA1"/>
      <c r="HHB1"/>
      <c r="HHC1"/>
      <c r="HHD1"/>
      <c r="HHE1"/>
      <c r="HHF1"/>
      <c r="HHG1"/>
      <c r="HHH1"/>
      <c r="HHI1"/>
      <c r="HHJ1"/>
      <c r="HHK1"/>
      <c r="HHL1"/>
      <c r="HHM1"/>
      <c r="HHN1"/>
      <c r="HHO1"/>
      <c r="HHP1"/>
      <c r="HHQ1"/>
      <c r="HHR1"/>
      <c r="HHS1"/>
      <c r="HHT1"/>
      <c r="HHU1"/>
      <c r="HHV1"/>
      <c r="HHW1"/>
      <c r="HHX1"/>
      <c r="HHY1"/>
      <c r="HHZ1"/>
      <c r="HIA1"/>
      <c r="HIB1"/>
      <c r="HIC1"/>
      <c r="HID1"/>
      <c r="HIE1"/>
      <c r="HIF1"/>
      <c r="HIG1"/>
      <c r="HIH1"/>
      <c r="HII1"/>
      <c r="HIJ1"/>
      <c r="HIK1"/>
      <c r="HIL1"/>
      <c r="HIM1"/>
      <c r="HIN1"/>
      <c r="HIO1"/>
      <c r="HIP1"/>
      <c r="HIQ1"/>
      <c r="HIR1"/>
      <c r="HIS1"/>
      <c r="HIT1"/>
      <c r="HIU1"/>
      <c r="HIV1"/>
      <c r="HIW1"/>
      <c r="HIX1"/>
      <c r="HIY1"/>
      <c r="HIZ1"/>
      <c r="HJA1"/>
      <c r="HJB1"/>
      <c r="HJC1"/>
      <c r="HJD1"/>
      <c r="HJE1"/>
      <c r="HJF1"/>
      <c r="HJG1"/>
      <c r="HJH1"/>
      <c r="HJI1"/>
      <c r="HJJ1"/>
      <c r="HJK1"/>
      <c r="HJL1"/>
      <c r="HJM1"/>
      <c r="HJN1"/>
      <c r="HJO1"/>
      <c r="HJP1"/>
      <c r="HJQ1"/>
      <c r="HJR1"/>
      <c r="HJS1"/>
      <c r="HJT1"/>
      <c r="HJU1"/>
      <c r="HJV1"/>
      <c r="HJW1"/>
      <c r="HJX1"/>
      <c r="HJY1"/>
      <c r="HJZ1"/>
      <c r="HKA1"/>
      <c r="HKB1"/>
      <c r="HKC1"/>
      <c r="HKD1"/>
      <c r="HKE1"/>
      <c r="HKF1"/>
      <c r="HKG1"/>
      <c r="HKH1"/>
      <c r="HKI1"/>
      <c r="HKJ1"/>
      <c r="HKK1"/>
      <c r="HKL1"/>
      <c r="HKM1"/>
      <c r="HKN1"/>
      <c r="HKO1"/>
      <c r="HKP1"/>
      <c r="HKQ1"/>
      <c r="HKR1"/>
      <c r="HKS1"/>
      <c r="HKT1"/>
      <c r="HKU1"/>
      <c r="HKV1"/>
      <c r="HKW1"/>
      <c r="HKX1"/>
      <c r="HKY1"/>
      <c r="HKZ1"/>
      <c r="HLA1"/>
      <c r="HLB1"/>
      <c r="HLC1"/>
      <c r="HLD1"/>
      <c r="HLE1"/>
      <c r="HLF1"/>
      <c r="HLG1"/>
      <c r="HLH1"/>
      <c r="HLI1"/>
      <c r="HLJ1"/>
      <c r="HLK1"/>
      <c r="HLL1"/>
      <c r="HLM1"/>
      <c r="HLN1"/>
      <c r="HLO1"/>
      <c r="HLP1"/>
      <c r="HLQ1"/>
      <c r="HLR1"/>
      <c r="HLS1"/>
      <c r="HLT1"/>
      <c r="HLU1"/>
      <c r="HLV1"/>
      <c r="HLW1"/>
      <c r="HLX1"/>
      <c r="HLY1"/>
      <c r="HLZ1"/>
      <c r="HMA1"/>
      <c r="HMB1"/>
      <c r="HMC1"/>
      <c r="HMD1"/>
      <c r="HME1"/>
      <c r="HMF1"/>
      <c r="HMG1"/>
      <c r="HMH1"/>
      <c r="HMI1"/>
      <c r="HMJ1"/>
      <c r="HMK1"/>
      <c r="HML1"/>
      <c r="HMM1"/>
      <c r="HMN1"/>
      <c r="HMO1"/>
      <c r="HMP1"/>
      <c r="HMQ1"/>
      <c r="HMR1"/>
      <c r="HMS1"/>
      <c r="HMT1"/>
      <c r="HMU1"/>
      <c r="HMV1"/>
      <c r="HMW1"/>
      <c r="HMX1"/>
      <c r="HMY1"/>
      <c r="HMZ1"/>
      <c r="HNA1"/>
      <c r="HNB1"/>
      <c r="HNC1"/>
      <c r="HND1"/>
      <c r="HNE1"/>
      <c r="HNF1"/>
      <c r="HNG1"/>
      <c r="HNH1"/>
      <c r="HNI1"/>
      <c r="HNJ1"/>
      <c r="HNK1"/>
      <c r="HNL1"/>
      <c r="HNM1"/>
      <c r="HNN1"/>
      <c r="HNO1"/>
      <c r="HNP1"/>
      <c r="HNQ1"/>
      <c r="HNR1"/>
      <c r="HNS1"/>
      <c r="HNT1"/>
      <c r="HNU1"/>
      <c r="HNV1"/>
      <c r="HNW1"/>
      <c r="HNX1"/>
      <c r="HNY1"/>
      <c r="HNZ1"/>
      <c r="HOA1"/>
      <c r="HOB1"/>
      <c r="HOC1"/>
      <c r="HOD1"/>
      <c r="HOE1"/>
      <c r="HOF1"/>
      <c r="HOG1"/>
      <c r="HOH1"/>
      <c r="HOI1"/>
      <c r="HOJ1"/>
      <c r="HOK1"/>
      <c r="HOL1"/>
      <c r="HOM1"/>
      <c r="HON1"/>
      <c r="HOO1"/>
      <c r="HOP1"/>
      <c r="HOQ1"/>
      <c r="HOR1"/>
      <c r="HOS1"/>
      <c r="HOT1"/>
      <c r="HOU1"/>
      <c r="HOV1"/>
      <c r="HOW1"/>
      <c r="HOX1"/>
      <c r="HOY1"/>
      <c r="HOZ1"/>
      <c r="HPA1"/>
      <c r="HPB1"/>
      <c r="HPC1"/>
      <c r="HPD1"/>
      <c r="HPE1"/>
      <c r="HPF1"/>
      <c r="HPG1"/>
      <c r="HPH1"/>
      <c r="HPI1"/>
      <c r="HPJ1"/>
      <c r="HPK1"/>
      <c r="HPL1"/>
      <c r="HPM1"/>
      <c r="HPN1"/>
      <c r="HPO1"/>
      <c r="HPP1"/>
      <c r="HPQ1"/>
      <c r="HPR1"/>
      <c r="HPS1"/>
      <c r="HPT1"/>
      <c r="HPU1"/>
      <c r="HPV1"/>
      <c r="HPW1"/>
      <c r="HPX1"/>
      <c r="HPY1"/>
      <c r="HPZ1"/>
      <c r="HQA1"/>
      <c r="HQB1"/>
      <c r="HQC1"/>
      <c r="HQD1"/>
      <c r="HQE1"/>
      <c r="HQF1"/>
      <c r="HQG1"/>
      <c r="HQH1"/>
      <c r="HQI1"/>
      <c r="HQJ1"/>
      <c r="HQK1"/>
      <c r="HQL1"/>
      <c r="HQM1"/>
      <c r="HQN1"/>
      <c r="HQO1"/>
      <c r="HQP1"/>
      <c r="HQQ1"/>
      <c r="HQR1"/>
      <c r="HQS1"/>
      <c r="HQT1"/>
      <c r="HQU1"/>
      <c r="HQV1"/>
      <c r="HQW1"/>
      <c r="HQX1"/>
      <c r="HQY1"/>
      <c r="HQZ1"/>
      <c r="HRA1"/>
      <c r="HRB1"/>
      <c r="HRC1"/>
      <c r="HRD1"/>
      <c r="HRE1"/>
      <c r="HRF1"/>
      <c r="HRG1"/>
      <c r="HRH1"/>
      <c r="HRI1"/>
      <c r="HRJ1"/>
      <c r="HRK1"/>
      <c r="HRL1"/>
      <c r="HRM1"/>
      <c r="HRN1"/>
      <c r="HRO1"/>
      <c r="HRP1"/>
      <c r="HRQ1"/>
      <c r="HRR1"/>
      <c r="HRS1"/>
      <c r="HRT1"/>
      <c r="HRU1"/>
      <c r="HRV1"/>
      <c r="HRW1"/>
      <c r="HRX1"/>
      <c r="HRY1"/>
      <c r="HRZ1"/>
      <c r="HSA1"/>
      <c r="HSB1"/>
      <c r="HSC1"/>
      <c r="HSD1"/>
      <c r="HSE1"/>
      <c r="HSF1"/>
      <c r="HSG1"/>
      <c r="HSH1"/>
      <c r="HSI1"/>
      <c r="HSJ1"/>
      <c r="HSK1"/>
      <c r="HSL1"/>
      <c r="HSM1"/>
      <c r="HSN1"/>
      <c r="HSO1"/>
      <c r="HSP1"/>
      <c r="HSQ1"/>
      <c r="HSR1"/>
      <c r="HSS1"/>
      <c r="HST1"/>
      <c r="HSU1"/>
      <c r="HSV1"/>
      <c r="HSW1"/>
      <c r="HSX1"/>
      <c r="HSY1"/>
      <c r="HSZ1"/>
      <c r="HTA1"/>
      <c r="HTB1"/>
      <c r="HTC1"/>
      <c r="HTD1"/>
      <c r="HTE1"/>
      <c r="HTF1"/>
      <c r="HTG1"/>
      <c r="HTH1"/>
      <c r="HTI1"/>
      <c r="HTJ1"/>
      <c r="HTK1"/>
      <c r="HTL1"/>
      <c r="HTM1"/>
      <c r="HTN1"/>
      <c r="HTO1"/>
      <c r="HTP1"/>
      <c r="HTQ1"/>
      <c r="HTR1"/>
      <c r="HTS1"/>
      <c r="HTT1"/>
      <c r="HTU1"/>
      <c r="HTV1"/>
      <c r="HTW1"/>
      <c r="HTX1"/>
      <c r="HTY1"/>
      <c r="HTZ1"/>
      <c r="HUA1"/>
      <c r="HUB1"/>
      <c r="HUC1"/>
      <c r="HUD1"/>
      <c r="HUE1"/>
      <c r="HUF1"/>
      <c r="HUG1"/>
      <c r="HUH1"/>
      <c r="HUI1"/>
      <c r="HUJ1"/>
      <c r="HUK1"/>
      <c r="HUL1"/>
      <c r="HUM1"/>
      <c r="HUN1"/>
      <c r="HUO1"/>
      <c r="HUP1"/>
      <c r="HUQ1"/>
      <c r="HUR1"/>
      <c r="HUS1"/>
      <c r="HUT1"/>
      <c r="HUU1"/>
      <c r="HUV1"/>
      <c r="HUW1"/>
      <c r="HUX1"/>
      <c r="HUY1"/>
      <c r="HUZ1"/>
      <c r="HVA1"/>
      <c r="HVB1"/>
      <c r="HVC1"/>
      <c r="HVD1"/>
      <c r="HVE1"/>
      <c r="HVF1"/>
      <c r="HVG1"/>
      <c r="HVH1"/>
      <c r="HVI1"/>
      <c r="HVJ1"/>
      <c r="HVK1"/>
      <c r="HVL1"/>
      <c r="HVM1"/>
      <c r="HVN1"/>
      <c r="HVO1"/>
      <c r="HVP1"/>
      <c r="HVQ1"/>
      <c r="HVR1"/>
      <c r="HVS1"/>
      <c r="HVT1"/>
      <c r="HVU1"/>
      <c r="HVV1"/>
      <c r="HVW1"/>
      <c r="HVX1"/>
      <c r="HVY1"/>
      <c r="HVZ1"/>
      <c r="HWA1"/>
      <c r="HWB1"/>
      <c r="HWC1"/>
      <c r="HWD1"/>
      <c r="HWE1"/>
      <c r="HWF1"/>
      <c r="HWG1"/>
      <c r="HWH1"/>
      <c r="HWI1"/>
      <c r="HWJ1"/>
      <c r="HWK1"/>
      <c r="HWL1"/>
      <c r="HWM1"/>
      <c r="HWN1"/>
      <c r="HWO1"/>
      <c r="HWP1"/>
      <c r="HWQ1"/>
      <c r="HWR1"/>
      <c r="HWS1"/>
      <c r="HWT1"/>
      <c r="HWU1"/>
      <c r="HWV1"/>
      <c r="HWW1"/>
      <c r="HWX1"/>
      <c r="HWY1"/>
      <c r="HWZ1"/>
      <c r="HXA1"/>
      <c r="HXB1"/>
      <c r="HXC1"/>
      <c r="HXD1"/>
      <c r="HXE1"/>
      <c r="HXF1"/>
      <c r="HXG1"/>
      <c r="HXH1"/>
      <c r="HXI1"/>
      <c r="HXJ1"/>
      <c r="HXK1"/>
      <c r="HXL1"/>
      <c r="HXM1"/>
      <c r="HXN1"/>
      <c r="HXO1"/>
      <c r="HXP1"/>
      <c r="HXQ1"/>
      <c r="HXR1"/>
      <c r="HXS1"/>
      <c r="HXT1"/>
      <c r="HXU1"/>
      <c r="HXV1"/>
      <c r="HXW1"/>
      <c r="HXX1"/>
      <c r="HXY1"/>
      <c r="HXZ1"/>
      <c r="HYA1"/>
      <c r="HYB1"/>
      <c r="HYC1"/>
      <c r="HYD1"/>
      <c r="HYE1"/>
      <c r="HYF1"/>
      <c r="HYG1"/>
      <c r="HYH1"/>
      <c r="HYI1"/>
      <c r="HYJ1"/>
      <c r="HYK1"/>
      <c r="HYL1"/>
      <c r="HYM1"/>
      <c r="HYN1"/>
      <c r="HYO1"/>
      <c r="HYP1"/>
      <c r="HYQ1"/>
      <c r="HYR1"/>
      <c r="HYS1"/>
      <c r="HYT1"/>
      <c r="HYU1"/>
      <c r="HYV1"/>
      <c r="HYW1"/>
      <c r="HYX1"/>
      <c r="HYY1"/>
      <c r="HYZ1"/>
      <c r="HZA1"/>
      <c r="HZB1"/>
      <c r="HZC1"/>
      <c r="HZD1"/>
      <c r="HZE1"/>
      <c r="HZF1"/>
      <c r="HZG1"/>
      <c r="HZH1"/>
      <c r="HZI1"/>
      <c r="HZJ1"/>
      <c r="HZK1"/>
      <c r="HZL1"/>
      <c r="HZM1"/>
      <c r="HZN1"/>
      <c r="HZO1"/>
      <c r="HZP1"/>
      <c r="HZQ1"/>
      <c r="HZR1"/>
      <c r="HZS1"/>
      <c r="HZT1"/>
      <c r="HZU1"/>
      <c r="HZV1"/>
      <c r="HZW1"/>
      <c r="HZX1"/>
      <c r="HZY1"/>
      <c r="HZZ1"/>
      <c r="IAA1"/>
      <c r="IAB1"/>
      <c r="IAC1"/>
      <c r="IAD1"/>
      <c r="IAE1"/>
      <c r="IAF1"/>
      <c r="IAG1"/>
      <c r="IAH1"/>
      <c r="IAI1"/>
      <c r="IAJ1"/>
      <c r="IAK1"/>
      <c r="IAL1"/>
      <c r="IAM1"/>
      <c r="IAN1"/>
      <c r="IAO1"/>
      <c r="IAP1"/>
      <c r="IAQ1"/>
      <c r="IAR1"/>
      <c r="IAS1"/>
      <c r="IAT1"/>
      <c r="IAU1"/>
      <c r="IAV1"/>
      <c r="IAW1"/>
      <c r="IAX1"/>
      <c r="IAY1"/>
      <c r="IAZ1"/>
      <c r="IBA1"/>
      <c r="IBB1"/>
      <c r="IBC1"/>
      <c r="IBD1"/>
      <c r="IBE1"/>
      <c r="IBF1"/>
      <c r="IBG1"/>
      <c r="IBH1"/>
      <c r="IBI1"/>
      <c r="IBJ1"/>
      <c r="IBK1"/>
      <c r="IBL1"/>
      <c r="IBM1"/>
      <c r="IBN1"/>
      <c r="IBO1"/>
      <c r="IBP1"/>
      <c r="IBQ1"/>
      <c r="IBR1"/>
      <c r="IBS1"/>
      <c r="IBT1"/>
      <c r="IBU1"/>
      <c r="IBV1"/>
      <c r="IBW1"/>
      <c r="IBX1"/>
      <c r="IBY1"/>
      <c r="IBZ1"/>
      <c r="ICA1"/>
      <c r="ICB1"/>
      <c r="ICC1"/>
      <c r="ICD1"/>
      <c r="ICE1"/>
      <c r="ICF1"/>
      <c r="ICG1"/>
      <c r="ICH1"/>
      <c r="ICI1"/>
      <c r="ICJ1"/>
      <c r="ICK1"/>
      <c r="ICL1"/>
      <c r="ICM1"/>
      <c r="ICN1"/>
      <c r="ICO1"/>
      <c r="ICP1"/>
      <c r="ICQ1"/>
      <c r="ICR1"/>
      <c r="ICS1"/>
      <c r="ICT1"/>
      <c r="ICU1"/>
      <c r="ICV1"/>
      <c r="ICW1"/>
      <c r="ICX1"/>
      <c r="ICY1"/>
      <c r="ICZ1"/>
      <c r="IDA1"/>
      <c r="IDB1"/>
      <c r="IDC1"/>
      <c r="IDD1"/>
      <c r="IDE1"/>
      <c r="IDF1"/>
      <c r="IDG1"/>
      <c r="IDH1"/>
      <c r="IDI1"/>
      <c r="IDJ1"/>
      <c r="IDK1"/>
      <c r="IDL1"/>
      <c r="IDM1"/>
      <c r="IDN1"/>
      <c r="IDO1"/>
      <c r="IDP1"/>
      <c r="IDQ1"/>
      <c r="IDR1"/>
      <c r="IDS1"/>
      <c r="IDT1"/>
      <c r="IDU1"/>
      <c r="IDV1"/>
      <c r="IDW1"/>
      <c r="IDX1"/>
      <c r="IDY1"/>
      <c r="IDZ1"/>
      <c r="IEA1"/>
      <c r="IEB1"/>
      <c r="IEC1"/>
      <c r="IED1"/>
      <c r="IEE1"/>
      <c r="IEF1"/>
      <c r="IEG1"/>
      <c r="IEH1"/>
      <c r="IEI1"/>
      <c r="IEJ1"/>
      <c r="IEK1"/>
      <c r="IEL1"/>
      <c r="IEM1"/>
      <c r="IEN1"/>
      <c r="IEO1"/>
      <c r="IEP1"/>
      <c r="IEQ1"/>
      <c r="IER1"/>
      <c r="IES1"/>
      <c r="IET1"/>
      <c r="IEU1"/>
      <c r="IEV1"/>
      <c r="IEW1"/>
      <c r="IEX1"/>
      <c r="IEY1"/>
      <c r="IEZ1"/>
      <c r="IFA1"/>
      <c r="IFB1"/>
      <c r="IFC1"/>
      <c r="IFD1"/>
      <c r="IFE1"/>
      <c r="IFF1"/>
      <c r="IFG1"/>
      <c r="IFH1"/>
      <c r="IFI1"/>
      <c r="IFJ1"/>
      <c r="IFK1"/>
      <c r="IFL1"/>
      <c r="IFM1"/>
      <c r="IFN1"/>
      <c r="IFO1"/>
      <c r="IFP1"/>
      <c r="IFQ1"/>
      <c r="IFR1"/>
      <c r="IFS1"/>
      <c r="IFT1"/>
      <c r="IFU1"/>
      <c r="IFV1"/>
      <c r="IFW1"/>
      <c r="IFX1"/>
      <c r="IFY1"/>
      <c r="IFZ1"/>
      <c r="IGA1"/>
      <c r="IGB1"/>
      <c r="IGC1"/>
      <c r="IGD1"/>
      <c r="IGE1"/>
      <c r="IGF1"/>
      <c r="IGG1"/>
      <c r="IGH1"/>
      <c r="IGI1"/>
      <c r="IGJ1"/>
      <c r="IGK1"/>
      <c r="IGL1"/>
      <c r="IGM1"/>
      <c r="IGN1"/>
      <c r="IGO1"/>
      <c r="IGP1"/>
      <c r="IGQ1"/>
      <c r="IGR1"/>
      <c r="IGS1"/>
      <c r="IGT1"/>
      <c r="IGU1"/>
      <c r="IGV1"/>
      <c r="IGW1"/>
      <c r="IGX1"/>
      <c r="IGY1"/>
      <c r="IGZ1"/>
      <c r="IHA1"/>
      <c r="IHB1"/>
      <c r="IHC1"/>
      <c r="IHD1"/>
      <c r="IHE1"/>
      <c r="IHF1"/>
      <c r="IHG1"/>
      <c r="IHH1"/>
      <c r="IHI1"/>
      <c r="IHJ1"/>
      <c r="IHK1"/>
      <c r="IHL1"/>
      <c r="IHM1"/>
      <c r="IHN1"/>
      <c r="IHO1"/>
      <c r="IHP1"/>
      <c r="IHQ1"/>
      <c r="IHR1"/>
      <c r="IHS1"/>
      <c r="IHT1"/>
      <c r="IHU1"/>
      <c r="IHV1"/>
      <c r="IHW1"/>
      <c r="IHX1"/>
      <c r="IHY1"/>
      <c r="IHZ1"/>
      <c r="IIA1"/>
      <c r="IIB1"/>
      <c r="IIC1"/>
      <c r="IID1"/>
      <c r="IIE1"/>
      <c r="IIF1"/>
      <c r="IIG1"/>
      <c r="IIH1"/>
      <c r="III1"/>
      <c r="IIJ1"/>
      <c r="IIK1"/>
      <c r="IIL1"/>
      <c r="IIM1"/>
      <c r="IIN1"/>
      <c r="IIO1"/>
      <c r="IIP1"/>
      <c r="IIQ1"/>
      <c r="IIR1"/>
      <c r="IIS1"/>
      <c r="IIT1"/>
      <c r="IIU1"/>
      <c r="IIV1"/>
      <c r="IIW1"/>
      <c r="IIX1"/>
      <c r="IIY1"/>
      <c r="IIZ1"/>
      <c r="IJA1"/>
      <c r="IJB1"/>
      <c r="IJC1"/>
      <c r="IJD1"/>
      <c r="IJE1"/>
      <c r="IJF1"/>
      <c r="IJG1"/>
      <c r="IJH1"/>
      <c r="IJI1"/>
      <c r="IJJ1"/>
      <c r="IJK1"/>
      <c r="IJL1"/>
      <c r="IJM1"/>
      <c r="IJN1"/>
      <c r="IJO1"/>
      <c r="IJP1"/>
      <c r="IJQ1"/>
      <c r="IJR1"/>
      <c r="IJS1"/>
      <c r="IJT1"/>
      <c r="IJU1"/>
      <c r="IJV1"/>
      <c r="IJW1"/>
      <c r="IJX1"/>
      <c r="IJY1"/>
      <c r="IJZ1"/>
      <c r="IKA1"/>
      <c r="IKB1"/>
      <c r="IKC1"/>
      <c r="IKD1"/>
      <c r="IKE1"/>
      <c r="IKF1"/>
      <c r="IKG1"/>
      <c r="IKH1"/>
      <c r="IKI1"/>
      <c r="IKJ1"/>
      <c r="IKK1"/>
      <c r="IKL1"/>
      <c r="IKM1"/>
      <c r="IKN1"/>
      <c r="IKO1"/>
      <c r="IKP1"/>
      <c r="IKQ1"/>
      <c r="IKR1"/>
      <c r="IKS1"/>
      <c r="IKT1"/>
      <c r="IKU1"/>
      <c r="IKV1"/>
      <c r="IKW1"/>
      <c r="IKX1"/>
      <c r="IKY1"/>
      <c r="IKZ1"/>
      <c r="ILA1"/>
      <c r="ILB1"/>
      <c r="ILC1"/>
      <c r="ILD1"/>
      <c r="ILE1"/>
      <c r="ILF1"/>
      <c r="ILG1"/>
      <c r="ILH1"/>
      <c r="ILI1"/>
      <c r="ILJ1"/>
      <c r="ILK1"/>
      <c r="ILL1"/>
      <c r="ILM1"/>
      <c r="ILN1"/>
      <c r="ILO1"/>
      <c r="ILP1"/>
      <c r="ILQ1"/>
      <c r="ILR1"/>
      <c r="ILS1"/>
      <c r="ILT1"/>
      <c r="ILU1"/>
      <c r="ILV1"/>
      <c r="ILW1"/>
      <c r="ILX1"/>
      <c r="ILY1"/>
      <c r="ILZ1"/>
      <c r="IMA1"/>
      <c r="IMB1"/>
      <c r="IMC1"/>
      <c r="IMD1"/>
      <c r="IME1"/>
      <c r="IMF1"/>
      <c r="IMG1"/>
      <c r="IMH1"/>
      <c r="IMI1"/>
      <c r="IMJ1"/>
      <c r="IMK1"/>
      <c r="IML1"/>
      <c r="IMM1"/>
      <c r="IMN1"/>
      <c r="IMO1"/>
      <c r="IMP1"/>
      <c r="IMQ1"/>
      <c r="IMR1"/>
      <c r="IMS1"/>
      <c r="IMT1"/>
      <c r="IMU1"/>
      <c r="IMV1"/>
      <c r="IMW1"/>
      <c r="IMX1"/>
      <c r="IMY1"/>
      <c r="IMZ1"/>
      <c r="INA1"/>
      <c r="INB1"/>
      <c r="INC1"/>
      <c r="IND1"/>
      <c r="INE1"/>
      <c r="INF1"/>
      <c r="ING1"/>
      <c r="INH1"/>
      <c r="INI1"/>
      <c r="INJ1"/>
      <c r="INK1"/>
      <c r="INL1"/>
      <c r="INM1"/>
      <c r="INN1"/>
      <c r="INO1"/>
      <c r="INP1"/>
      <c r="INQ1"/>
      <c r="INR1"/>
      <c r="INS1"/>
      <c r="INT1"/>
      <c r="INU1"/>
      <c r="INV1"/>
      <c r="INW1"/>
      <c r="INX1"/>
      <c r="INY1"/>
      <c r="INZ1"/>
      <c r="IOA1"/>
      <c r="IOB1"/>
      <c r="IOC1"/>
      <c r="IOD1"/>
      <c r="IOE1"/>
      <c r="IOF1"/>
      <c r="IOG1"/>
      <c r="IOH1"/>
      <c r="IOI1"/>
      <c r="IOJ1"/>
      <c r="IOK1"/>
      <c r="IOL1"/>
      <c r="IOM1"/>
      <c r="ION1"/>
      <c r="IOO1"/>
      <c r="IOP1"/>
      <c r="IOQ1"/>
      <c r="IOR1"/>
      <c r="IOS1"/>
      <c r="IOT1"/>
      <c r="IOU1"/>
      <c r="IOV1"/>
      <c r="IOW1"/>
      <c r="IOX1"/>
      <c r="IOY1"/>
      <c r="IOZ1"/>
      <c r="IPA1"/>
      <c r="IPB1"/>
      <c r="IPC1"/>
      <c r="IPD1"/>
      <c r="IPE1"/>
      <c r="IPF1"/>
      <c r="IPG1"/>
      <c r="IPH1"/>
      <c r="IPI1"/>
      <c r="IPJ1"/>
      <c r="IPK1"/>
      <c r="IPL1"/>
      <c r="IPM1"/>
      <c r="IPN1"/>
      <c r="IPO1"/>
      <c r="IPP1"/>
      <c r="IPQ1"/>
      <c r="IPR1"/>
      <c r="IPS1"/>
      <c r="IPT1"/>
      <c r="IPU1"/>
      <c r="IPV1"/>
      <c r="IPW1"/>
      <c r="IPX1"/>
      <c r="IPY1"/>
      <c r="IPZ1"/>
      <c r="IQA1"/>
      <c r="IQB1"/>
      <c r="IQC1"/>
      <c r="IQD1"/>
      <c r="IQE1"/>
      <c r="IQF1"/>
      <c r="IQG1"/>
      <c r="IQH1"/>
      <c r="IQI1"/>
      <c r="IQJ1"/>
      <c r="IQK1"/>
      <c r="IQL1"/>
      <c r="IQM1"/>
      <c r="IQN1"/>
      <c r="IQO1"/>
      <c r="IQP1"/>
      <c r="IQQ1"/>
      <c r="IQR1"/>
      <c r="IQS1"/>
      <c r="IQT1"/>
      <c r="IQU1"/>
      <c r="IQV1"/>
      <c r="IQW1"/>
      <c r="IQX1"/>
      <c r="IQY1"/>
      <c r="IQZ1"/>
      <c r="IRA1"/>
      <c r="IRB1"/>
      <c r="IRC1"/>
      <c r="IRD1"/>
      <c r="IRE1"/>
      <c r="IRF1"/>
      <c r="IRG1"/>
      <c r="IRH1"/>
      <c r="IRI1"/>
      <c r="IRJ1"/>
      <c r="IRK1"/>
      <c r="IRL1"/>
      <c r="IRM1"/>
      <c r="IRN1"/>
      <c r="IRO1"/>
      <c r="IRP1"/>
      <c r="IRQ1"/>
      <c r="IRR1"/>
      <c r="IRS1"/>
      <c r="IRT1"/>
      <c r="IRU1"/>
      <c r="IRV1"/>
      <c r="IRW1"/>
      <c r="IRX1"/>
      <c r="IRY1"/>
      <c r="IRZ1"/>
      <c r="ISA1"/>
      <c r="ISB1"/>
      <c r="ISC1"/>
      <c r="ISD1"/>
      <c r="ISE1"/>
      <c r="ISF1"/>
      <c r="ISG1"/>
      <c r="ISH1"/>
      <c r="ISI1"/>
      <c r="ISJ1"/>
      <c r="ISK1"/>
      <c r="ISL1"/>
      <c r="ISM1"/>
      <c r="ISN1"/>
      <c r="ISO1"/>
      <c r="ISP1"/>
      <c r="ISQ1"/>
      <c r="ISR1"/>
      <c r="ISS1"/>
      <c r="IST1"/>
      <c r="ISU1"/>
      <c r="ISV1"/>
      <c r="ISW1"/>
      <c r="ISX1"/>
      <c r="ISY1"/>
      <c r="ISZ1"/>
      <c r="ITA1"/>
      <c r="ITB1"/>
      <c r="ITC1"/>
      <c r="ITD1"/>
      <c r="ITE1"/>
      <c r="ITF1"/>
      <c r="ITG1"/>
      <c r="ITH1"/>
      <c r="ITI1"/>
      <c r="ITJ1"/>
      <c r="ITK1"/>
      <c r="ITL1"/>
      <c r="ITM1"/>
      <c r="ITN1"/>
      <c r="ITO1"/>
      <c r="ITP1"/>
      <c r="ITQ1"/>
      <c r="ITR1"/>
      <c r="ITS1"/>
      <c r="ITT1"/>
      <c r="ITU1"/>
      <c r="ITV1"/>
      <c r="ITW1"/>
      <c r="ITX1"/>
      <c r="ITY1"/>
      <c r="ITZ1"/>
      <c r="IUA1"/>
      <c r="IUB1"/>
      <c r="IUC1"/>
      <c r="IUD1"/>
      <c r="IUE1"/>
      <c r="IUF1"/>
      <c r="IUG1"/>
      <c r="IUH1"/>
      <c r="IUI1"/>
      <c r="IUJ1"/>
      <c r="IUK1"/>
      <c r="IUL1"/>
      <c r="IUM1"/>
      <c r="IUN1"/>
      <c r="IUO1"/>
      <c r="IUP1"/>
      <c r="IUQ1"/>
      <c r="IUR1"/>
      <c r="IUS1"/>
      <c r="IUT1"/>
      <c r="IUU1"/>
      <c r="IUV1"/>
      <c r="IUW1"/>
      <c r="IUX1"/>
      <c r="IUY1"/>
      <c r="IUZ1"/>
      <c r="IVA1"/>
      <c r="IVB1"/>
      <c r="IVC1"/>
      <c r="IVD1"/>
      <c r="IVE1"/>
      <c r="IVF1"/>
      <c r="IVG1"/>
      <c r="IVH1"/>
      <c r="IVI1"/>
      <c r="IVJ1"/>
      <c r="IVK1"/>
      <c r="IVL1"/>
      <c r="IVM1"/>
      <c r="IVN1"/>
      <c r="IVO1"/>
      <c r="IVP1"/>
      <c r="IVQ1"/>
      <c r="IVR1"/>
      <c r="IVS1"/>
      <c r="IVT1"/>
      <c r="IVU1"/>
      <c r="IVV1"/>
      <c r="IVW1"/>
      <c r="IVX1"/>
      <c r="IVY1"/>
      <c r="IVZ1"/>
      <c r="IWA1"/>
      <c r="IWB1"/>
      <c r="IWC1"/>
      <c r="IWD1"/>
      <c r="IWE1"/>
      <c r="IWF1"/>
      <c r="IWG1"/>
      <c r="IWH1"/>
      <c r="IWI1"/>
      <c r="IWJ1"/>
      <c r="IWK1"/>
      <c r="IWL1"/>
      <c r="IWM1"/>
      <c r="IWN1"/>
      <c r="IWO1"/>
      <c r="IWP1"/>
      <c r="IWQ1"/>
      <c r="IWR1"/>
      <c r="IWS1"/>
      <c r="IWT1"/>
      <c r="IWU1"/>
      <c r="IWV1"/>
      <c r="IWW1"/>
      <c r="IWX1"/>
      <c r="IWY1"/>
      <c r="IWZ1"/>
      <c r="IXA1"/>
      <c r="IXB1"/>
      <c r="IXC1"/>
      <c r="IXD1"/>
      <c r="IXE1"/>
      <c r="IXF1"/>
      <c r="IXG1"/>
      <c r="IXH1"/>
      <c r="IXI1"/>
      <c r="IXJ1"/>
      <c r="IXK1"/>
      <c r="IXL1"/>
      <c r="IXM1"/>
      <c r="IXN1"/>
      <c r="IXO1"/>
      <c r="IXP1"/>
      <c r="IXQ1"/>
      <c r="IXR1"/>
      <c r="IXS1"/>
      <c r="IXT1"/>
      <c r="IXU1"/>
      <c r="IXV1"/>
      <c r="IXW1"/>
      <c r="IXX1"/>
      <c r="IXY1"/>
      <c r="IXZ1"/>
      <c r="IYA1"/>
      <c r="IYB1"/>
      <c r="IYC1"/>
      <c r="IYD1"/>
      <c r="IYE1"/>
      <c r="IYF1"/>
      <c r="IYG1"/>
      <c r="IYH1"/>
      <c r="IYI1"/>
      <c r="IYJ1"/>
      <c r="IYK1"/>
      <c r="IYL1"/>
      <c r="IYM1"/>
      <c r="IYN1"/>
      <c r="IYO1"/>
      <c r="IYP1"/>
      <c r="IYQ1"/>
      <c r="IYR1"/>
      <c r="IYS1"/>
      <c r="IYT1"/>
      <c r="IYU1"/>
      <c r="IYV1"/>
      <c r="IYW1"/>
      <c r="IYX1"/>
      <c r="IYY1"/>
      <c r="IYZ1"/>
      <c r="IZA1"/>
      <c r="IZB1"/>
      <c r="IZC1"/>
      <c r="IZD1"/>
      <c r="IZE1"/>
      <c r="IZF1"/>
      <c r="IZG1"/>
      <c r="IZH1"/>
      <c r="IZI1"/>
      <c r="IZJ1"/>
      <c r="IZK1"/>
      <c r="IZL1"/>
      <c r="IZM1"/>
      <c r="IZN1"/>
      <c r="IZO1"/>
      <c r="IZP1"/>
      <c r="IZQ1"/>
      <c r="IZR1"/>
      <c r="IZS1"/>
      <c r="IZT1"/>
      <c r="IZU1"/>
      <c r="IZV1"/>
      <c r="IZW1"/>
      <c r="IZX1"/>
      <c r="IZY1"/>
      <c r="IZZ1"/>
      <c r="JAA1"/>
      <c r="JAB1"/>
      <c r="JAC1"/>
      <c r="JAD1"/>
      <c r="JAE1"/>
      <c r="JAF1"/>
      <c r="JAG1"/>
      <c r="JAH1"/>
      <c r="JAI1"/>
      <c r="JAJ1"/>
      <c r="JAK1"/>
      <c r="JAL1"/>
      <c r="JAM1"/>
      <c r="JAN1"/>
      <c r="JAO1"/>
      <c r="JAP1"/>
      <c r="JAQ1"/>
      <c r="JAR1"/>
      <c r="JAS1"/>
      <c r="JAT1"/>
      <c r="JAU1"/>
      <c r="JAV1"/>
      <c r="JAW1"/>
      <c r="JAX1"/>
      <c r="JAY1"/>
      <c r="JAZ1"/>
      <c r="JBA1"/>
      <c r="JBB1"/>
      <c r="JBC1"/>
      <c r="JBD1"/>
      <c r="JBE1"/>
      <c r="JBF1"/>
      <c r="JBG1"/>
      <c r="JBH1"/>
      <c r="JBI1"/>
      <c r="JBJ1"/>
      <c r="JBK1"/>
      <c r="JBL1"/>
      <c r="JBM1"/>
      <c r="JBN1"/>
      <c r="JBO1"/>
      <c r="JBP1"/>
      <c r="JBQ1"/>
      <c r="JBR1"/>
      <c r="JBS1"/>
      <c r="JBT1"/>
      <c r="JBU1"/>
      <c r="JBV1"/>
      <c r="JBW1"/>
      <c r="JBX1"/>
      <c r="JBY1"/>
      <c r="JBZ1"/>
      <c r="JCA1"/>
      <c r="JCB1"/>
      <c r="JCC1"/>
      <c r="JCD1"/>
      <c r="JCE1"/>
      <c r="JCF1"/>
      <c r="JCG1"/>
      <c r="JCH1"/>
      <c r="JCI1"/>
      <c r="JCJ1"/>
      <c r="JCK1"/>
      <c r="JCL1"/>
      <c r="JCM1"/>
      <c r="JCN1"/>
      <c r="JCO1"/>
      <c r="JCP1"/>
      <c r="JCQ1"/>
      <c r="JCR1"/>
      <c r="JCS1"/>
      <c r="JCT1"/>
      <c r="JCU1"/>
      <c r="JCV1"/>
      <c r="JCW1"/>
      <c r="JCX1"/>
      <c r="JCY1"/>
      <c r="JCZ1"/>
      <c r="JDA1"/>
      <c r="JDB1"/>
      <c r="JDC1"/>
      <c r="JDD1"/>
      <c r="JDE1"/>
      <c r="JDF1"/>
      <c r="JDG1"/>
      <c r="JDH1"/>
      <c r="JDI1"/>
      <c r="JDJ1"/>
      <c r="JDK1"/>
      <c r="JDL1"/>
      <c r="JDM1"/>
      <c r="JDN1"/>
      <c r="JDO1"/>
      <c r="JDP1"/>
      <c r="JDQ1"/>
      <c r="JDR1"/>
      <c r="JDS1"/>
      <c r="JDT1"/>
      <c r="JDU1"/>
      <c r="JDV1"/>
      <c r="JDW1"/>
      <c r="JDX1"/>
      <c r="JDY1"/>
      <c r="JDZ1"/>
      <c r="JEA1"/>
      <c r="JEB1"/>
      <c r="JEC1"/>
      <c r="JED1"/>
      <c r="JEE1"/>
      <c r="JEF1"/>
      <c r="JEG1"/>
      <c r="JEH1"/>
      <c r="JEI1"/>
      <c r="JEJ1"/>
      <c r="JEK1"/>
      <c r="JEL1"/>
      <c r="JEM1"/>
      <c r="JEN1"/>
      <c r="JEO1"/>
      <c r="JEP1"/>
      <c r="JEQ1"/>
      <c r="JER1"/>
      <c r="JES1"/>
      <c r="JET1"/>
      <c r="JEU1"/>
      <c r="JEV1"/>
      <c r="JEW1"/>
      <c r="JEX1"/>
      <c r="JEY1"/>
      <c r="JEZ1"/>
      <c r="JFA1"/>
      <c r="JFB1"/>
      <c r="JFC1"/>
      <c r="JFD1"/>
      <c r="JFE1"/>
      <c r="JFF1"/>
      <c r="JFG1"/>
      <c r="JFH1"/>
      <c r="JFI1"/>
      <c r="JFJ1"/>
      <c r="JFK1"/>
      <c r="JFL1"/>
      <c r="JFM1"/>
      <c r="JFN1"/>
      <c r="JFO1"/>
      <c r="JFP1"/>
      <c r="JFQ1"/>
      <c r="JFR1"/>
      <c r="JFS1"/>
      <c r="JFT1"/>
      <c r="JFU1"/>
      <c r="JFV1"/>
      <c r="JFW1"/>
      <c r="JFX1"/>
      <c r="JFY1"/>
      <c r="JFZ1"/>
      <c r="JGA1"/>
      <c r="JGB1"/>
      <c r="JGC1"/>
      <c r="JGD1"/>
      <c r="JGE1"/>
      <c r="JGF1"/>
      <c r="JGG1"/>
      <c r="JGH1"/>
      <c r="JGI1"/>
      <c r="JGJ1"/>
      <c r="JGK1"/>
      <c r="JGL1"/>
      <c r="JGM1"/>
      <c r="JGN1"/>
      <c r="JGO1"/>
      <c r="JGP1"/>
      <c r="JGQ1"/>
      <c r="JGR1"/>
      <c r="JGS1"/>
      <c r="JGT1"/>
      <c r="JGU1"/>
      <c r="JGV1"/>
      <c r="JGW1"/>
      <c r="JGX1"/>
      <c r="JGY1"/>
      <c r="JGZ1"/>
      <c r="JHA1"/>
      <c r="JHB1"/>
      <c r="JHC1"/>
      <c r="JHD1"/>
      <c r="JHE1"/>
      <c r="JHF1"/>
      <c r="JHG1"/>
      <c r="JHH1"/>
      <c r="JHI1"/>
      <c r="JHJ1"/>
      <c r="JHK1"/>
      <c r="JHL1"/>
      <c r="JHM1"/>
      <c r="JHN1"/>
      <c r="JHO1"/>
      <c r="JHP1"/>
      <c r="JHQ1"/>
      <c r="JHR1"/>
      <c r="JHS1"/>
      <c r="JHT1"/>
      <c r="JHU1"/>
      <c r="JHV1"/>
      <c r="JHW1"/>
      <c r="JHX1"/>
      <c r="JHY1"/>
      <c r="JHZ1"/>
      <c r="JIA1"/>
      <c r="JIB1"/>
      <c r="JIC1"/>
      <c r="JID1"/>
      <c r="JIE1"/>
      <c r="JIF1"/>
      <c r="JIG1"/>
      <c r="JIH1"/>
      <c r="JII1"/>
      <c r="JIJ1"/>
      <c r="JIK1"/>
      <c r="JIL1"/>
      <c r="JIM1"/>
      <c r="JIN1"/>
      <c r="JIO1"/>
      <c r="JIP1"/>
      <c r="JIQ1"/>
      <c r="JIR1"/>
      <c r="JIS1"/>
      <c r="JIT1"/>
      <c r="JIU1"/>
      <c r="JIV1"/>
      <c r="JIW1"/>
      <c r="JIX1"/>
      <c r="JIY1"/>
      <c r="JIZ1"/>
      <c r="JJA1"/>
      <c r="JJB1"/>
      <c r="JJC1"/>
      <c r="JJD1"/>
      <c r="JJE1"/>
      <c r="JJF1"/>
      <c r="JJG1"/>
      <c r="JJH1"/>
      <c r="JJI1"/>
      <c r="JJJ1"/>
      <c r="JJK1"/>
      <c r="JJL1"/>
      <c r="JJM1"/>
      <c r="JJN1"/>
      <c r="JJO1"/>
      <c r="JJP1"/>
      <c r="JJQ1"/>
      <c r="JJR1"/>
      <c r="JJS1"/>
      <c r="JJT1"/>
      <c r="JJU1"/>
      <c r="JJV1"/>
      <c r="JJW1"/>
      <c r="JJX1"/>
      <c r="JJY1"/>
      <c r="JJZ1"/>
      <c r="JKA1"/>
      <c r="JKB1"/>
      <c r="JKC1"/>
      <c r="JKD1"/>
      <c r="JKE1"/>
      <c r="JKF1"/>
      <c r="JKG1"/>
      <c r="JKH1"/>
      <c r="JKI1"/>
      <c r="JKJ1"/>
      <c r="JKK1"/>
      <c r="JKL1"/>
      <c r="JKM1"/>
      <c r="JKN1"/>
      <c r="JKO1"/>
      <c r="JKP1"/>
      <c r="JKQ1"/>
      <c r="JKR1"/>
      <c r="JKS1"/>
      <c r="JKT1"/>
      <c r="JKU1"/>
      <c r="JKV1"/>
      <c r="JKW1"/>
      <c r="JKX1"/>
      <c r="JKY1"/>
      <c r="JKZ1"/>
      <c r="JLA1"/>
      <c r="JLB1"/>
      <c r="JLC1"/>
      <c r="JLD1"/>
      <c r="JLE1"/>
      <c r="JLF1"/>
      <c r="JLG1"/>
      <c r="JLH1"/>
      <c r="JLI1"/>
      <c r="JLJ1"/>
      <c r="JLK1"/>
      <c r="JLL1"/>
      <c r="JLM1"/>
      <c r="JLN1"/>
      <c r="JLO1"/>
      <c r="JLP1"/>
      <c r="JLQ1"/>
      <c r="JLR1"/>
      <c r="JLS1"/>
      <c r="JLT1"/>
      <c r="JLU1"/>
      <c r="JLV1"/>
      <c r="JLW1"/>
      <c r="JLX1"/>
      <c r="JLY1"/>
      <c r="JLZ1"/>
      <c r="JMA1"/>
      <c r="JMB1"/>
      <c r="JMC1"/>
      <c r="JMD1"/>
      <c r="JME1"/>
      <c r="JMF1"/>
      <c r="JMG1"/>
      <c r="JMH1"/>
      <c r="JMI1"/>
      <c r="JMJ1"/>
      <c r="JMK1"/>
      <c r="JML1"/>
      <c r="JMM1"/>
      <c r="JMN1"/>
      <c r="JMO1"/>
      <c r="JMP1"/>
      <c r="JMQ1"/>
      <c r="JMR1"/>
      <c r="JMS1"/>
      <c r="JMT1"/>
      <c r="JMU1"/>
      <c r="JMV1"/>
      <c r="JMW1"/>
      <c r="JMX1"/>
      <c r="JMY1"/>
      <c r="JMZ1"/>
      <c r="JNA1"/>
      <c r="JNB1"/>
      <c r="JNC1"/>
      <c r="JND1"/>
      <c r="JNE1"/>
      <c r="JNF1"/>
      <c r="JNG1"/>
      <c r="JNH1"/>
      <c r="JNI1"/>
      <c r="JNJ1"/>
      <c r="JNK1"/>
      <c r="JNL1"/>
      <c r="JNM1"/>
      <c r="JNN1"/>
      <c r="JNO1"/>
      <c r="JNP1"/>
      <c r="JNQ1"/>
      <c r="JNR1"/>
      <c r="JNS1"/>
      <c r="JNT1"/>
      <c r="JNU1"/>
      <c r="JNV1"/>
      <c r="JNW1"/>
      <c r="JNX1"/>
      <c r="JNY1"/>
      <c r="JNZ1"/>
      <c r="JOA1"/>
      <c r="JOB1"/>
      <c r="JOC1"/>
      <c r="JOD1"/>
      <c r="JOE1"/>
      <c r="JOF1"/>
      <c r="JOG1"/>
      <c r="JOH1"/>
      <c r="JOI1"/>
      <c r="JOJ1"/>
      <c r="JOK1"/>
      <c r="JOL1"/>
      <c r="JOM1"/>
      <c r="JON1"/>
      <c r="JOO1"/>
      <c r="JOP1"/>
      <c r="JOQ1"/>
      <c r="JOR1"/>
      <c r="JOS1"/>
      <c r="JOT1"/>
      <c r="JOU1"/>
      <c r="JOV1"/>
      <c r="JOW1"/>
      <c r="JOX1"/>
      <c r="JOY1"/>
      <c r="JOZ1"/>
      <c r="JPA1"/>
      <c r="JPB1"/>
      <c r="JPC1"/>
      <c r="JPD1"/>
      <c r="JPE1"/>
      <c r="JPF1"/>
      <c r="JPG1"/>
      <c r="JPH1"/>
      <c r="JPI1"/>
      <c r="JPJ1"/>
      <c r="JPK1"/>
      <c r="JPL1"/>
      <c r="JPM1"/>
      <c r="JPN1"/>
      <c r="JPO1"/>
      <c r="JPP1"/>
      <c r="JPQ1"/>
      <c r="JPR1"/>
      <c r="JPS1"/>
      <c r="JPT1"/>
      <c r="JPU1"/>
      <c r="JPV1"/>
      <c r="JPW1"/>
      <c r="JPX1"/>
      <c r="JPY1"/>
      <c r="JPZ1"/>
      <c r="JQA1"/>
      <c r="JQB1"/>
      <c r="JQC1"/>
      <c r="JQD1"/>
      <c r="JQE1"/>
      <c r="JQF1"/>
      <c r="JQG1"/>
      <c r="JQH1"/>
      <c r="JQI1"/>
      <c r="JQJ1"/>
      <c r="JQK1"/>
      <c r="JQL1"/>
      <c r="JQM1"/>
      <c r="JQN1"/>
      <c r="JQO1"/>
      <c r="JQP1"/>
      <c r="JQQ1"/>
      <c r="JQR1"/>
      <c r="JQS1"/>
      <c r="JQT1"/>
      <c r="JQU1"/>
      <c r="JQV1"/>
      <c r="JQW1"/>
      <c r="JQX1"/>
      <c r="JQY1"/>
      <c r="JQZ1"/>
      <c r="JRA1"/>
      <c r="JRB1"/>
      <c r="JRC1"/>
      <c r="JRD1"/>
      <c r="JRE1"/>
      <c r="JRF1"/>
      <c r="JRG1"/>
      <c r="JRH1"/>
      <c r="JRI1"/>
      <c r="JRJ1"/>
      <c r="JRK1"/>
      <c r="JRL1"/>
      <c r="JRM1"/>
      <c r="JRN1"/>
      <c r="JRO1"/>
      <c r="JRP1"/>
      <c r="JRQ1"/>
      <c r="JRR1"/>
      <c r="JRS1"/>
      <c r="JRT1"/>
      <c r="JRU1"/>
      <c r="JRV1"/>
      <c r="JRW1"/>
      <c r="JRX1"/>
      <c r="JRY1"/>
      <c r="JRZ1"/>
      <c r="JSA1"/>
      <c r="JSB1"/>
      <c r="JSC1"/>
      <c r="JSD1"/>
      <c r="JSE1"/>
      <c r="JSF1"/>
      <c r="JSG1"/>
      <c r="JSH1"/>
      <c r="JSI1"/>
      <c r="JSJ1"/>
      <c r="JSK1"/>
      <c r="JSL1"/>
      <c r="JSM1"/>
      <c r="JSN1"/>
      <c r="JSO1"/>
      <c r="JSP1"/>
      <c r="JSQ1"/>
      <c r="JSR1"/>
      <c r="JSS1"/>
      <c r="JST1"/>
      <c r="JSU1"/>
      <c r="JSV1"/>
      <c r="JSW1"/>
      <c r="JSX1"/>
      <c r="JSY1"/>
      <c r="JSZ1"/>
      <c r="JTA1"/>
      <c r="JTB1"/>
      <c r="JTC1"/>
      <c r="JTD1"/>
      <c r="JTE1"/>
      <c r="JTF1"/>
      <c r="JTG1"/>
      <c r="JTH1"/>
      <c r="JTI1"/>
      <c r="JTJ1"/>
      <c r="JTK1"/>
      <c r="JTL1"/>
      <c r="JTM1"/>
      <c r="JTN1"/>
      <c r="JTO1"/>
      <c r="JTP1"/>
      <c r="JTQ1"/>
      <c r="JTR1"/>
      <c r="JTS1"/>
      <c r="JTT1"/>
      <c r="JTU1"/>
      <c r="JTV1"/>
      <c r="JTW1"/>
      <c r="JTX1"/>
      <c r="JTY1"/>
      <c r="JTZ1"/>
      <c r="JUA1"/>
      <c r="JUB1"/>
      <c r="JUC1"/>
      <c r="JUD1"/>
      <c r="JUE1"/>
      <c r="JUF1"/>
      <c r="JUG1"/>
      <c r="JUH1"/>
      <c r="JUI1"/>
      <c r="JUJ1"/>
      <c r="JUK1"/>
      <c r="JUL1"/>
      <c r="JUM1"/>
      <c r="JUN1"/>
      <c r="JUO1"/>
      <c r="JUP1"/>
      <c r="JUQ1"/>
      <c r="JUR1"/>
      <c r="JUS1"/>
      <c r="JUT1"/>
      <c r="JUU1"/>
      <c r="JUV1"/>
      <c r="JUW1"/>
      <c r="JUX1"/>
      <c r="JUY1"/>
      <c r="JUZ1"/>
      <c r="JVA1"/>
      <c r="JVB1"/>
      <c r="JVC1"/>
      <c r="JVD1"/>
      <c r="JVE1"/>
      <c r="JVF1"/>
      <c r="JVG1"/>
      <c r="JVH1"/>
      <c r="JVI1"/>
      <c r="JVJ1"/>
      <c r="JVK1"/>
      <c r="JVL1"/>
      <c r="JVM1"/>
      <c r="JVN1"/>
      <c r="JVO1"/>
      <c r="JVP1"/>
      <c r="JVQ1"/>
      <c r="JVR1"/>
      <c r="JVS1"/>
      <c r="JVT1"/>
      <c r="JVU1"/>
      <c r="JVV1"/>
      <c r="JVW1"/>
      <c r="JVX1"/>
      <c r="JVY1"/>
      <c r="JVZ1"/>
      <c r="JWA1"/>
      <c r="JWB1"/>
      <c r="JWC1"/>
      <c r="JWD1"/>
      <c r="JWE1"/>
      <c r="JWF1"/>
      <c r="JWG1"/>
      <c r="JWH1"/>
      <c r="JWI1"/>
      <c r="JWJ1"/>
      <c r="JWK1"/>
      <c r="JWL1"/>
      <c r="JWM1"/>
      <c r="JWN1"/>
      <c r="JWO1"/>
      <c r="JWP1"/>
      <c r="JWQ1"/>
      <c r="JWR1"/>
      <c r="JWS1"/>
      <c r="JWT1"/>
      <c r="JWU1"/>
      <c r="JWV1"/>
      <c r="JWW1"/>
      <c r="JWX1"/>
      <c r="JWY1"/>
      <c r="JWZ1"/>
      <c r="JXA1"/>
      <c r="JXB1"/>
      <c r="JXC1"/>
      <c r="JXD1"/>
      <c r="JXE1"/>
      <c r="JXF1"/>
      <c r="JXG1"/>
      <c r="JXH1"/>
      <c r="JXI1"/>
      <c r="JXJ1"/>
      <c r="JXK1"/>
      <c r="JXL1"/>
      <c r="JXM1"/>
      <c r="JXN1"/>
      <c r="JXO1"/>
      <c r="JXP1"/>
      <c r="JXQ1"/>
      <c r="JXR1"/>
      <c r="JXS1"/>
      <c r="JXT1"/>
      <c r="JXU1"/>
      <c r="JXV1"/>
      <c r="JXW1"/>
      <c r="JXX1"/>
      <c r="JXY1"/>
      <c r="JXZ1"/>
      <c r="JYA1"/>
      <c r="JYB1"/>
      <c r="JYC1"/>
      <c r="JYD1"/>
      <c r="JYE1"/>
      <c r="JYF1"/>
      <c r="JYG1"/>
      <c r="JYH1"/>
      <c r="JYI1"/>
      <c r="JYJ1"/>
      <c r="JYK1"/>
      <c r="JYL1"/>
      <c r="JYM1"/>
      <c r="JYN1"/>
      <c r="JYO1"/>
      <c r="JYP1"/>
      <c r="JYQ1"/>
      <c r="JYR1"/>
      <c r="JYS1"/>
      <c r="JYT1"/>
      <c r="JYU1"/>
      <c r="JYV1"/>
      <c r="JYW1"/>
      <c r="JYX1"/>
      <c r="JYY1"/>
      <c r="JYZ1"/>
      <c r="JZA1"/>
      <c r="JZB1"/>
      <c r="JZC1"/>
      <c r="JZD1"/>
      <c r="JZE1"/>
      <c r="JZF1"/>
      <c r="JZG1"/>
      <c r="JZH1"/>
      <c r="JZI1"/>
      <c r="JZJ1"/>
      <c r="JZK1"/>
      <c r="JZL1"/>
      <c r="JZM1"/>
      <c r="JZN1"/>
      <c r="JZO1"/>
      <c r="JZP1"/>
      <c r="JZQ1"/>
      <c r="JZR1"/>
      <c r="JZS1"/>
      <c r="JZT1"/>
      <c r="JZU1"/>
      <c r="JZV1"/>
      <c r="JZW1"/>
      <c r="JZX1"/>
      <c r="JZY1"/>
      <c r="JZZ1"/>
      <c r="KAA1"/>
      <c r="KAB1"/>
      <c r="KAC1"/>
      <c r="KAD1"/>
      <c r="KAE1"/>
      <c r="KAF1"/>
      <c r="KAG1"/>
      <c r="KAH1"/>
      <c r="KAI1"/>
      <c r="KAJ1"/>
      <c r="KAK1"/>
      <c r="KAL1"/>
      <c r="KAM1"/>
      <c r="KAN1"/>
      <c r="KAO1"/>
      <c r="KAP1"/>
      <c r="KAQ1"/>
      <c r="KAR1"/>
      <c r="KAS1"/>
      <c r="KAT1"/>
      <c r="KAU1"/>
      <c r="KAV1"/>
      <c r="KAW1"/>
      <c r="KAX1"/>
      <c r="KAY1"/>
      <c r="KAZ1"/>
      <c r="KBA1"/>
      <c r="KBB1"/>
      <c r="KBC1"/>
      <c r="KBD1"/>
      <c r="KBE1"/>
      <c r="KBF1"/>
      <c r="KBG1"/>
      <c r="KBH1"/>
      <c r="KBI1"/>
      <c r="KBJ1"/>
      <c r="KBK1"/>
      <c r="KBL1"/>
      <c r="KBM1"/>
      <c r="KBN1"/>
      <c r="KBO1"/>
      <c r="KBP1"/>
      <c r="KBQ1"/>
      <c r="KBR1"/>
      <c r="KBS1"/>
      <c r="KBT1"/>
      <c r="KBU1"/>
      <c r="KBV1"/>
      <c r="KBW1"/>
      <c r="KBX1"/>
      <c r="KBY1"/>
      <c r="KBZ1"/>
      <c r="KCA1"/>
      <c r="KCB1"/>
      <c r="KCC1"/>
      <c r="KCD1"/>
      <c r="KCE1"/>
      <c r="KCF1"/>
      <c r="KCG1"/>
      <c r="KCH1"/>
      <c r="KCI1"/>
      <c r="KCJ1"/>
      <c r="KCK1"/>
      <c r="KCL1"/>
      <c r="KCM1"/>
      <c r="KCN1"/>
      <c r="KCO1"/>
      <c r="KCP1"/>
      <c r="KCQ1"/>
      <c r="KCR1"/>
      <c r="KCS1"/>
      <c r="KCT1"/>
      <c r="KCU1"/>
      <c r="KCV1"/>
      <c r="KCW1"/>
      <c r="KCX1"/>
      <c r="KCY1"/>
      <c r="KCZ1"/>
      <c r="KDA1"/>
      <c r="KDB1"/>
      <c r="KDC1"/>
      <c r="KDD1"/>
      <c r="KDE1"/>
      <c r="KDF1"/>
      <c r="KDG1"/>
      <c r="KDH1"/>
      <c r="KDI1"/>
      <c r="KDJ1"/>
      <c r="KDK1"/>
      <c r="KDL1"/>
      <c r="KDM1"/>
      <c r="KDN1"/>
      <c r="KDO1"/>
      <c r="KDP1"/>
      <c r="KDQ1"/>
      <c r="KDR1"/>
      <c r="KDS1"/>
      <c r="KDT1"/>
      <c r="KDU1"/>
      <c r="KDV1"/>
      <c r="KDW1"/>
      <c r="KDX1"/>
      <c r="KDY1"/>
      <c r="KDZ1"/>
      <c r="KEA1"/>
      <c r="KEB1"/>
      <c r="KEC1"/>
      <c r="KED1"/>
      <c r="KEE1"/>
      <c r="KEF1"/>
      <c r="KEG1"/>
      <c r="KEH1"/>
      <c r="KEI1"/>
      <c r="KEJ1"/>
      <c r="KEK1"/>
      <c r="KEL1"/>
      <c r="KEM1"/>
      <c r="KEN1"/>
      <c r="KEO1"/>
      <c r="KEP1"/>
      <c r="KEQ1"/>
      <c r="KER1"/>
      <c r="KES1"/>
      <c r="KET1"/>
      <c r="KEU1"/>
      <c r="KEV1"/>
      <c r="KEW1"/>
      <c r="KEX1"/>
      <c r="KEY1"/>
      <c r="KEZ1"/>
      <c r="KFA1"/>
      <c r="KFB1"/>
      <c r="KFC1"/>
      <c r="KFD1"/>
      <c r="KFE1"/>
      <c r="KFF1"/>
      <c r="KFG1"/>
      <c r="KFH1"/>
      <c r="KFI1"/>
      <c r="KFJ1"/>
      <c r="KFK1"/>
      <c r="KFL1"/>
      <c r="KFM1"/>
      <c r="KFN1"/>
      <c r="KFO1"/>
      <c r="KFP1"/>
      <c r="KFQ1"/>
      <c r="KFR1"/>
      <c r="KFS1"/>
      <c r="KFT1"/>
      <c r="KFU1"/>
      <c r="KFV1"/>
      <c r="KFW1"/>
      <c r="KFX1"/>
      <c r="KFY1"/>
      <c r="KFZ1"/>
      <c r="KGA1"/>
      <c r="KGB1"/>
      <c r="KGC1"/>
      <c r="KGD1"/>
      <c r="KGE1"/>
      <c r="KGF1"/>
      <c r="KGG1"/>
      <c r="KGH1"/>
      <c r="KGI1"/>
      <c r="KGJ1"/>
      <c r="KGK1"/>
      <c r="KGL1"/>
      <c r="KGM1"/>
      <c r="KGN1"/>
      <c r="KGO1"/>
      <c r="KGP1"/>
      <c r="KGQ1"/>
      <c r="KGR1"/>
      <c r="KGS1"/>
      <c r="KGT1"/>
      <c r="KGU1"/>
      <c r="KGV1"/>
      <c r="KGW1"/>
      <c r="KGX1"/>
      <c r="KGY1"/>
      <c r="KGZ1"/>
      <c r="KHA1"/>
      <c r="KHB1"/>
      <c r="KHC1"/>
      <c r="KHD1"/>
      <c r="KHE1"/>
      <c r="KHF1"/>
      <c r="KHG1"/>
      <c r="KHH1"/>
      <c r="KHI1"/>
      <c r="KHJ1"/>
      <c r="KHK1"/>
      <c r="KHL1"/>
      <c r="KHM1"/>
      <c r="KHN1"/>
      <c r="KHO1"/>
      <c r="KHP1"/>
      <c r="KHQ1"/>
      <c r="KHR1"/>
      <c r="KHS1"/>
      <c r="KHT1"/>
      <c r="KHU1"/>
      <c r="KHV1"/>
      <c r="KHW1"/>
      <c r="KHX1"/>
      <c r="KHY1"/>
      <c r="KHZ1"/>
      <c r="KIA1"/>
      <c r="KIB1"/>
      <c r="KIC1"/>
      <c r="KID1"/>
      <c r="KIE1"/>
      <c r="KIF1"/>
      <c r="KIG1"/>
      <c r="KIH1"/>
      <c r="KII1"/>
      <c r="KIJ1"/>
      <c r="KIK1"/>
      <c r="KIL1"/>
      <c r="KIM1"/>
      <c r="KIN1"/>
      <c r="KIO1"/>
      <c r="KIP1"/>
      <c r="KIQ1"/>
      <c r="KIR1"/>
      <c r="KIS1"/>
      <c r="KIT1"/>
      <c r="KIU1"/>
      <c r="KIV1"/>
      <c r="KIW1"/>
      <c r="KIX1"/>
      <c r="KIY1"/>
      <c r="KIZ1"/>
      <c r="KJA1"/>
      <c r="KJB1"/>
      <c r="KJC1"/>
      <c r="KJD1"/>
      <c r="KJE1"/>
      <c r="KJF1"/>
      <c r="KJG1"/>
      <c r="KJH1"/>
      <c r="KJI1"/>
      <c r="KJJ1"/>
      <c r="KJK1"/>
      <c r="KJL1"/>
      <c r="KJM1"/>
      <c r="KJN1"/>
      <c r="KJO1"/>
      <c r="KJP1"/>
      <c r="KJQ1"/>
      <c r="KJR1"/>
      <c r="KJS1"/>
      <c r="KJT1"/>
      <c r="KJU1"/>
      <c r="KJV1"/>
      <c r="KJW1"/>
      <c r="KJX1"/>
      <c r="KJY1"/>
      <c r="KJZ1"/>
      <c r="KKA1"/>
      <c r="KKB1"/>
      <c r="KKC1"/>
      <c r="KKD1"/>
      <c r="KKE1"/>
      <c r="KKF1"/>
      <c r="KKG1"/>
      <c r="KKH1"/>
      <c r="KKI1"/>
      <c r="KKJ1"/>
      <c r="KKK1"/>
      <c r="KKL1"/>
      <c r="KKM1"/>
      <c r="KKN1"/>
      <c r="KKO1"/>
      <c r="KKP1"/>
      <c r="KKQ1"/>
      <c r="KKR1"/>
      <c r="KKS1"/>
      <c r="KKT1"/>
      <c r="KKU1"/>
      <c r="KKV1"/>
      <c r="KKW1"/>
      <c r="KKX1"/>
      <c r="KKY1"/>
      <c r="KKZ1"/>
      <c r="KLA1"/>
      <c r="KLB1"/>
      <c r="KLC1"/>
      <c r="KLD1"/>
      <c r="KLE1"/>
      <c r="KLF1"/>
      <c r="KLG1"/>
      <c r="KLH1"/>
      <c r="KLI1"/>
      <c r="KLJ1"/>
      <c r="KLK1"/>
      <c r="KLL1"/>
      <c r="KLM1"/>
      <c r="KLN1"/>
      <c r="KLO1"/>
      <c r="KLP1"/>
      <c r="KLQ1"/>
      <c r="KLR1"/>
      <c r="KLS1"/>
      <c r="KLT1"/>
      <c r="KLU1"/>
      <c r="KLV1"/>
      <c r="KLW1"/>
      <c r="KLX1"/>
      <c r="KLY1"/>
      <c r="KLZ1"/>
      <c r="KMA1"/>
      <c r="KMB1"/>
      <c r="KMC1"/>
      <c r="KMD1"/>
      <c r="KME1"/>
      <c r="KMF1"/>
      <c r="KMG1"/>
      <c r="KMH1"/>
      <c r="KMI1"/>
      <c r="KMJ1"/>
      <c r="KMK1"/>
      <c r="KML1"/>
      <c r="KMM1"/>
      <c r="KMN1"/>
      <c r="KMO1"/>
      <c r="KMP1"/>
      <c r="KMQ1"/>
      <c r="KMR1"/>
      <c r="KMS1"/>
      <c r="KMT1"/>
      <c r="KMU1"/>
      <c r="KMV1"/>
      <c r="KMW1"/>
      <c r="KMX1"/>
      <c r="KMY1"/>
      <c r="KMZ1"/>
      <c r="KNA1"/>
      <c r="KNB1"/>
      <c r="KNC1"/>
      <c r="KND1"/>
      <c r="KNE1"/>
      <c r="KNF1"/>
      <c r="KNG1"/>
      <c r="KNH1"/>
      <c r="KNI1"/>
      <c r="KNJ1"/>
      <c r="KNK1"/>
      <c r="KNL1"/>
      <c r="KNM1"/>
      <c r="KNN1"/>
      <c r="KNO1"/>
      <c r="KNP1"/>
      <c r="KNQ1"/>
      <c r="KNR1"/>
      <c r="KNS1"/>
      <c r="KNT1"/>
      <c r="KNU1"/>
      <c r="KNV1"/>
      <c r="KNW1"/>
      <c r="KNX1"/>
      <c r="KNY1"/>
      <c r="KNZ1"/>
      <c r="KOA1"/>
      <c r="KOB1"/>
      <c r="KOC1"/>
      <c r="KOD1"/>
      <c r="KOE1"/>
      <c r="KOF1"/>
      <c r="KOG1"/>
      <c r="KOH1"/>
      <c r="KOI1"/>
      <c r="KOJ1"/>
      <c r="KOK1"/>
      <c r="KOL1"/>
      <c r="KOM1"/>
      <c r="KON1"/>
      <c r="KOO1"/>
      <c r="KOP1"/>
      <c r="KOQ1"/>
      <c r="KOR1"/>
      <c r="KOS1"/>
      <c r="KOT1"/>
      <c r="KOU1"/>
      <c r="KOV1"/>
      <c r="KOW1"/>
      <c r="KOX1"/>
      <c r="KOY1"/>
      <c r="KOZ1"/>
      <c r="KPA1"/>
      <c r="KPB1"/>
      <c r="KPC1"/>
      <c r="KPD1"/>
      <c r="KPE1"/>
      <c r="KPF1"/>
      <c r="KPG1"/>
      <c r="KPH1"/>
      <c r="KPI1"/>
      <c r="KPJ1"/>
      <c r="KPK1"/>
      <c r="KPL1"/>
      <c r="KPM1"/>
      <c r="KPN1"/>
      <c r="KPO1"/>
      <c r="KPP1"/>
      <c r="KPQ1"/>
      <c r="KPR1"/>
      <c r="KPS1"/>
      <c r="KPT1"/>
      <c r="KPU1"/>
      <c r="KPV1"/>
      <c r="KPW1"/>
      <c r="KPX1"/>
      <c r="KPY1"/>
      <c r="KPZ1"/>
      <c r="KQA1"/>
      <c r="KQB1"/>
      <c r="KQC1"/>
      <c r="KQD1"/>
      <c r="KQE1"/>
      <c r="KQF1"/>
      <c r="KQG1"/>
      <c r="KQH1"/>
      <c r="KQI1"/>
      <c r="KQJ1"/>
      <c r="KQK1"/>
      <c r="KQL1"/>
      <c r="KQM1"/>
      <c r="KQN1"/>
      <c r="KQO1"/>
      <c r="KQP1"/>
      <c r="KQQ1"/>
      <c r="KQR1"/>
      <c r="KQS1"/>
      <c r="KQT1"/>
      <c r="KQU1"/>
      <c r="KQV1"/>
      <c r="KQW1"/>
      <c r="KQX1"/>
      <c r="KQY1"/>
      <c r="KQZ1"/>
      <c r="KRA1"/>
      <c r="KRB1"/>
      <c r="KRC1"/>
      <c r="KRD1"/>
      <c r="KRE1"/>
      <c r="KRF1"/>
      <c r="KRG1"/>
      <c r="KRH1"/>
      <c r="KRI1"/>
      <c r="KRJ1"/>
      <c r="KRK1"/>
      <c r="KRL1"/>
      <c r="KRM1"/>
      <c r="KRN1"/>
      <c r="KRO1"/>
      <c r="KRP1"/>
      <c r="KRQ1"/>
      <c r="KRR1"/>
      <c r="KRS1"/>
      <c r="KRT1"/>
      <c r="KRU1"/>
      <c r="KRV1"/>
      <c r="KRW1"/>
      <c r="KRX1"/>
      <c r="KRY1"/>
      <c r="KRZ1"/>
      <c r="KSA1"/>
      <c r="KSB1"/>
      <c r="KSC1"/>
      <c r="KSD1"/>
      <c r="KSE1"/>
      <c r="KSF1"/>
      <c r="KSG1"/>
      <c r="KSH1"/>
      <c r="KSI1"/>
      <c r="KSJ1"/>
      <c r="KSK1"/>
      <c r="KSL1"/>
      <c r="KSM1"/>
      <c r="KSN1"/>
      <c r="KSO1"/>
      <c r="KSP1"/>
      <c r="KSQ1"/>
      <c r="KSR1"/>
      <c r="KSS1"/>
      <c r="KST1"/>
      <c r="KSU1"/>
      <c r="KSV1"/>
      <c r="KSW1"/>
      <c r="KSX1"/>
      <c r="KSY1"/>
      <c r="KSZ1"/>
      <c r="KTA1"/>
      <c r="KTB1"/>
      <c r="KTC1"/>
      <c r="KTD1"/>
      <c r="KTE1"/>
      <c r="KTF1"/>
      <c r="KTG1"/>
      <c r="KTH1"/>
      <c r="KTI1"/>
      <c r="KTJ1"/>
      <c r="KTK1"/>
      <c r="KTL1"/>
      <c r="KTM1"/>
      <c r="KTN1"/>
      <c r="KTO1"/>
      <c r="KTP1"/>
      <c r="KTQ1"/>
      <c r="KTR1"/>
      <c r="KTS1"/>
      <c r="KTT1"/>
      <c r="KTU1"/>
      <c r="KTV1"/>
      <c r="KTW1"/>
      <c r="KTX1"/>
      <c r="KTY1"/>
      <c r="KTZ1"/>
      <c r="KUA1"/>
      <c r="KUB1"/>
      <c r="KUC1"/>
      <c r="KUD1"/>
      <c r="KUE1"/>
      <c r="KUF1"/>
      <c r="KUG1"/>
      <c r="KUH1"/>
      <c r="KUI1"/>
      <c r="KUJ1"/>
      <c r="KUK1"/>
      <c r="KUL1"/>
      <c r="KUM1"/>
      <c r="KUN1"/>
      <c r="KUO1"/>
      <c r="KUP1"/>
      <c r="KUQ1"/>
      <c r="KUR1"/>
      <c r="KUS1"/>
      <c r="KUT1"/>
      <c r="KUU1"/>
      <c r="KUV1"/>
      <c r="KUW1"/>
      <c r="KUX1"/>
      <c r="KUY1"/>
      <c r="KUZ1"/>
      <c r="KVA1"/>
      <c r="KVB1"/>
      <c r="KVC1"/>
      <c r="KVD1"/>
      <c r="KVE1"/>
      <c r="KVF1"/>
      <c r="KVG1"/>
      <c r="KVH1"/>
      <c r="KVI1"/>
      <c r="KVJ1"/>
      <c r="KVK1"/>
      <c r="KVL1"/>
      <c r="KVM1"/>
      <c r="KVN1"/>
      <c r="KVO1"/>
      <c r="KVP1"/>
      <c r="KVQ1"/>
      <c r="KVR1"/>
      <c r="KVS1"/>
      <c r="KVT1"/>
      <c r="KVU1"/>
      <c r="KVV1"/>
      <c r="KVW1"/>
      <c r="KVX1"/>
      <c r="KVY1"/>
      <c r="KVZ1"/>
      <c r="KWA1"/>
      <c r="KWB1"/>
      <c r="KWC1"/>
      <c r="KWD1"/>
      <c r="KWE1"/>
      <c r="KWF1"/>
      <c r="KWG1"/>
      <c r="KWH1"/>
      <c r="KWI1"/>
      <c r="KWJ1"/>
      <c r="KWK1"/>
      <c r="KWL1"/>
      <c r="KWM1"/>
      <c r="KWN1"/>
      <c r="KWO1"/>
      <c r="KWP1"/>
      <c r="KWQ1"/>
      <c r="KWR1"/>
      <c r="KWS1"/>
      <c r="KWT1"/>
      <c r="KWU1"/>
      <c r="KWV1"/>
      <c r="KWW1"/>
      <c r="KWX1"/>
      <c r="KWY1"/>
      <c r="KWZ1"/>
      <c r="KXA1"/>
      <c r="KXB1"/>
      <c r="KXC1"/>
      <c r="KXD1"/>
      <c r="KXE1"/>
      <c r="KXF1"/>
      <c r="KXG1"/>
      <c r="KXH1"/>
      <c r="KXI1"/>
      <c r="KXJ1"/>
      <c r="KXK1"/>
      <c r="KXL1"/>
      <c r="KXM1"/>
      <c r="KXN1"/>
      <c r="KXO1"/>
      <c r="KXP1"/>
      <c r="KXQ1"/>
      <c r="KXR1"/>
      <c r="KXS1"/>
      <c r="KXT1"/>
      <c r="KXU1"/>
      <c r="KXV1"/>
      <c r="KXW1"/>
      <c r="KXX1"/>
      <c r="KXY1"/>
      <c r="KXZ1"/>
      <c r="KYA1"/>
      <c r="KYB1"/>
      <c r="KYC1"/>
      <c r="KYD1"/>
      <c r="KYE1"/>
      <c r="KYF1"/>
      <c r="KYG1"/>
      <c r="KYH1"/>
      <c r="KYI1"/>
      <c r="KYJ1"/>
      <c r="KYK1"/>
      <c r="KYL1"/>
      <c r="KYM1"/>
      <c r="KYN1"/>
      <c r="KYO1"/>
      <c r="KYP1"/>
      <c r="KYQ1"/>
      <c r="KYR1"/>
      <c r="KYS1"/>
      <c r="KYT1"/>
      <c r="KYU1"/>
      <c r="KYV1"/>
      <c r="KYW1"/>
      <c r="KYX1"/>
      <c r="KYY1"/>
      <c r="KYZ1"/>
      <c r="KZA1"/>
      <c r="KZB1"/>
      <c r="KZC1"/>
      <c r="KZD1"/>
      <c r="KZE1"/>
      <c r="KZF1"/>
      <c r="KZG1"/>
      <c r="KZH1"/>
      <c r="KZI1"/>
      <c r="KZJ1"/>
      <c r="KZK1"/>
      <c r="KZL1"/>
      <c r="KZM1"/>
      <c r="KZN1"/>
      <c r="KZO1"/>
      <c r="KZP1"/>
      <c r="KZQ1"/>
      <c r="KZR1"/>
      <c r="KZS1"/>
      <c r="KZT1"/>
      <c r="KZU1"/>
      <c r="KZV1"/>
      <c r="KZW1"/>
      <c r="KZX1"/>
      <c r="KZY1"/>
      <c r="KZZ1"/>
      <c r="LAA1"/>
      <c r="LAB1"/>
      <c r="LAC1"/>
      <c r="LAD1"/>
      <c r="LAE1"/>
      <c r="LAF1"/>
      <c r="LAG1"/>
      <c r="LAH1"/>
      <c r="LAI1"/>
      <c r="LAJ1"/>
      <c r="LAK1"/>
      <c r="LAL1"/>
      <c r="LAM1"/>
      <c r="LAN1"/>
      <c r="LAO1"/>
      <c r="LAP1"/>
      <c r="LAQ1"/>
      <c r="LAR1"/>
      <c r="LAS1"/>
      <c r="LAT1"/>
      <c r="LAU1"/>
      <c r="LAV1"/>
      <c r="LAW1"/>
      <c r="LAX1"/>
      <c r="LAY1"/>
      <c r="LAZ1"/>
      <c r="LBA1"/>
      <c r="LBB1"/>
      <c r="LBC1"/>
      <c r="LBD1"/>
      <c r="LBE1"/>
      <c r="LBF1"/>
      <c r="LBG1"/>
      <c r="LBH1"/>
      <c r="LBI1"/>
      <c r="LBJ1"/>
      <c r="LBK1"/>
      <c r="LBL1"/>
      <c r="LBM1"/>
      <c r="LBN1"/>
      <c r="LBO1"/>
      <c r="LBP1"/>
      <c r="LBQ1"/>
      <c r="LBR1"/>
      <c r="LBS1"/>
      <c r="LBT1"/>
      <c r="LBU1"/>
      <c r="LBV1"/>
      <c r="LBW1"/>
      <c r="LBX1"/>
      <c r="LBY1"/>
      <c r="LBZ1"/>
      <c r="LCA1"/>
      <c r="LCB1"/>
      <c r="LCC1"/>
      <c r="LCD1"/>
      <c r="LCE1"/>
      <c r="LCF1"/>
      <c r="LCG1"/>
      <c r="LCH1"/>
      <c r="LCI1"/>
      <c r="LCJ1"/>
      <c r="LCK1"/>
      <c r="LCL1"/>
      <c r="LCM1"/>
      <c r="LCN1"/>
      <c r="LCO1"/>
      <c r="LCP1"/>
      <c r="LCQ1"/>
      <c r="LCR1"/>
      <c r="LCS1"/>
      <c r="LCT1"/>
      <c r="LCU1"/>
      <c r="LCV1"/>
      <c r="LCW1"/>
      <c r="LCX1"/>
      <c r="LCY1"/>
      <c r="LCZ1"/>
      <c r="LDA1"/>
      <c r="LDB1"/>
      <c r="LDC1"/>
      <c r="LDD1"/>
      <c r="LDE1"/>
      <c r="LDF1"/>
      <c r="LDG1"/>
      <c r="LDH1"/>
      <c r="LDI1"/>
      <c r="LDJ1"/>
      <c r="LDK1"/>
      <c r="LDL1"/>
      <c r="LDM1"/>
      <c r="LDN1"/>
      <c r="LDO1"/>
      <c r="LDP1"/>
      <c r="LDQ1"/>
      <c r="LDR1"/>
      <c r="LDS1"/>
      <c r="LDT1"/>
      <c r="LDU1"/>
      <c r="LDV1"/>
      <c r="LDW1"/>
      <c r="LDX1"/>
      <c r="LDY1"/>
      <c r="LDZ1"/>
      <c r="LEA1"/>
      <c r="LEB1"/>
      <c r="LEC1"/>
      <c r="LED1"/>
      <c r="LEE1"/>
      <c r="LEF1"/>
      <c r="LEG1"/>
      <c r="LEH1"/>
      <c r="LEI1"/>
      <c r="LEJ1"/>
      <c r="LEK1"/>
      <c r="LEL1"/>
      <c r="LEM1"/>
      <c r="LEN1"/>
      <c r="LEO1"/>
      <c r="LEP1"/>
      <c r="LEQ1"/>
      <c r="LER1"/>
      <c r="LES1"/>
      <c r="LET1"/>
      <c r="LEU1"/>
      <c r="LEV1"/>
      <c r="LEW1"/>
      <c r="LEX1"/>
      <c r="LEY1"/>
      <c r="LEZ1"/>
      <c r="LFA1"/>
      <c r="LFB1"/>
      <c r="LFC1"/>
      <c r="LFD1"/>
      <c r="LFE1"/>
      <c r="LFF1"/>
      <c r="LFG1"/>
      <c r="LFH1"/>
      <c r="LFI1"/>
      <c r="LFJ1"/>
      <c r="LFK1"/>
      <c r="LFL1"/>
      <c r="LFM1"/>
      <c r="LFN1"/>
      <c r="LFO1"/>
      <c r="LFP1"/>
      <c r="LFQ1"/>
      <c r="LFR1"/>
      <c r="LFS1"/>
      <c r="LFT1"/>
      <c r="LFU1"/>
      <c r="LFV1"/>
      <c r="LFW1"/>
      <c r="LFX1"/>
      <c r="LFY1"/>
      <c r="LFZ1"/>
      <c r="LGA1"/>
      <c r="LGB1"/>
      <c r="LGC1"/>
      <c r="LGD1"/>
      <c r="LGE1"/>
      <c r="LGF1"/>
      <c r="LGG1"/>
      <c r="LGH1"/>
      <c r="LGI1"/>
      <c r="LGJ1"/>
      <c r="LGK1"/>
      <c r="LGL1"/>
      <c r="LGM1"/>
      <c r="LGN1"/>
      <c r="LGO1"/>
      <c r="LGP1"/>
      <c r="LGQ1"/>
      <c r="LGR1"/>
      <c r="LGS1"/>
      <c r="LGT1"/>
      <c r="LGU1"/>
      <c r="LGV1"/>
      <c r="LGW1"/>
      <c r="LGX1"/>
      <c r="LGY1"/>
      <c r="LGZ1"/>
      <c r="LHA1"/>
      <c r="LHB1"/>
      <c r="LHC1"/>
      <c r="LHD1"/>
      <c r="LHE1"/>
      <c r="LHF1"/>
      <c r="LHG1"/>
      <c r="LHH1"/>
      <c r="LHI1"/>
      <c r="LHJ1"/>
      <c r="LHK1"/>
      <c r="LHL1"/>
      <c r="LHM1"/>
      <c r="LHN1"/>
      <c r="LHO1"/>
      <c r="LHP1"/>
      <c r="LHQ1"/>
      <c r="LHR1"/>
      <c r="LHS1"/>
      <c r="LHT1"/>
      <c r="LHU1"/>
      <c r="LHV1"/>
      <c r="LHW1"/>
      <c r="LHX1"/>
      <c r="LHY1"/>
      <c r="LHZ1"/>
      <c r="LIA1"/>
      <c r="LIB1"/>
      <c r="LIC1"/>
      <c r="LID1"/>
      <c r="LIE1"/>
      <c r="LIF1"/>
      <c r="LIG1"/>
      <c r="LIH1"/>
      <c r="LII1"/>
      <c r="LIJ1"/>
      <c r="LIK1"/>
      <c r="LIL1"/>
      <c r="LIM1"/>
      <c r="LIN1"/>
      <c r="LIO1"/>
      <c r="LIP1"/>
      <c r="LIQ1"/>
      <c r="LIR1"/>
      <c r="LIS1"/>
      <c r="LIT1"/>
      <c r="LIU1"/>
      <c r="LIV1"/>
      <c r="LIW1"/>
      <c r="LIX1"/>
      <c r="LIY1"/>
      <c r="LIZ1"/>
      <c r="LJA1"/>
      <c r="LJB1"/>
      <c r="LJC1"/>
      <c r="LJD1"/>
      <c r="LJE1"/>
      <c r="LJF1"/>
      <c r="LJG1"/>
      <c r="LJH1"/>
      <c r="LJI1"/>
      <c r="LJJ1"/>
      <c r="LJK1"/>
      <c r="LJL1"/>
      <c r="LJM1"/>
      <c r="LJN1"/>
      <c r="LJO1"/>
      <c r="LJP1"/>
      <c r="LJQ1"/>
      <c r="LJR1"/>
      <c r="LJS1"/>
      <c r="LJT1"/>
      <c r="LJU1"/>
      <c r="LJV1"/>
      <c r="LJW1"/>
      <c r="LJX1"/>
      <c r="LJY1"/>
      <c r="LJZ1"/>
      <c r="LKA1"/>
      <c r="LKB1"/>
      <c r="LKC1"/>
      <c r="LKD1"/>
      <c r="LKE1"/>
      <c r="LKF1"/>
      <c r="LKG1"/>
      <c r="LKH1"/>
      <c r="LKI1"/>
      <c r="LKJ1"/>
      <c r="LKK1"/>
      <c r="LKL1"/>
      <c r="LKM1"/>
      <c r="LKN1"/>
      <c r="LKO1"/>
      <c r="LKP1"/>
      <c r="LKQ1"/>
      <c r="LKR1"/>
      <c r="LKS1"/>
      <c r="LKT1"/>
      <c r="LKU1"/>
      <c r="LKV1"/>
      <c r="LKW1"/>
      <c r="LKX1"/>
      <c r="LKY1"/>
      <c r="LKZ1"/>
      <c r="LLA1"/>
      <c r="LLB1"/>
      <c r="LLC1"/>
      <c r="LLD1"/>
      <c r="LLE1"/>
      <c r="LLF1"/>
      <c r="LLG1"/>
      <c r="LLH1"/>
      <c r="LLI1"/>
      <c r="LLJ1"/>
      <c r="LLK1"/>
      <c r="LLL1"/>
      <c r="LLM1"/>
      <c r="LLN1"/>
      <c r="LLO1"/>
      <c r="LLP1"/>
      <c r="LLQ1"/>
      <c r="LLR1"/>
      <c r="LLS1"/>
      <c r="LLT1"/>
      <c r="LLU1"/>
      <c r="LLV1"/>
      <c r="LLW1"/>
      <c r="LLX1"/>
      <c r="LLY1"/>
      <c r="LLZ1"/>
      <c r="LMA1"/>
      <c r="LMB1"/>
      <c r="LMC1"/>
      <c r="LMD1"/>
      <c r="LME1"/>
      <c r="LMF1"/>
      <c r="LMG1"/>
      <c r="LMH1"/>
      <c r="LMI1"/>
      <c r="LMJ1"/>
      <c r="LMK1"/>
      <c r="LML1"/>
      <c r="LMM1"/>
      <c r="LMN1"/>
      <c r="LMO1"/>
      <c r="LMP1"/>
      <c r="LMQ1"/>
      <c r="LMR1"/>
      <c r="LMS1"/>
      <c r="LMT1"/>
      <c r="LMU1"/>
      <c r="LMV1"/>
      <c r="LMW1"/>
      <c r="LMX1"/>
      <c r="LMY1"/>
      <c r="LMZ1"/>
      <c r="LNA1"/>
      <c r="LNB1"/>
      <c r="LNC1"/>
      <c r="LND1"/>
      <c r="LNE1"/>
      <c r="LNF1"/>
      <c r="LNG1"/>
      <c r="LNH1"/>
      <c r="LNI1"/>
      <c r="LNJ1"/>
      <c r="LNK1"/>
      <c r="LNL1"/>
      <c r="LNM1"/>
      <c r="LNN1"/>
      <c r="LNO1"/>
      <c r="LNP1"/>
      <c r="LNQ1"/>
      <c r="LNR1"/>
      <c r="LNS1"/>
      <c r="LNT1"/>
      <c r="LNU1"/>
      <c r="LNV1"/>
      <c r="LNW1"/>
      <c r="LNX1"/>
      <c r="LNY1"/>
      <c r="LNZ1"/>
      <c r="LOA1"/>
      <c r="LOB1"/>
      <c r="LOC1"/>
      <c r="LOD1"/>
      <c r="LOE1"/>
      <c r="LOF1"/>
      <c r="LOG1"/>
      <c r="LOH1"/>
      <c r="LOI1"/>
      <c r="LOJ1"/>
      <c r="LOK1"/>
      <c r="LOL1"/>
      <c r="LOM1"/>
      <c r="LON1"/>
      <c r="LOO1"/>
      <c r="LOP1"/>
      <c r="LOQ1"/>
      <c r="LOR1"/>
      <c r="LOS1"/>
      <c r="LOT1"/>
      <c r="LOU1"/>
      <c r="LOV1"/>
      <c r="LOW1"/>
      <c r="LOX1"/>
      <c r="LOY1"/>
      <c r="LOZ1"/>
      <c r="LPA1"/>
      <c r="LPB1"/>
      <c r="LPC1"/>
      <c r="LPD1"/>
      <c r="LPE1"/>
      <c r="LPF1"/>
      <c r="LPG1"/>
      <c r="LPH1"/>
      <c r="LPI1"/>
      <c r="LPJ1"/>
      <c r="LPK1"/>
      <c r="LPL1"/>
      <c r="LPM1"/>
      <c r="LPN1"/>
      <c r="LPO1"/>
      <c r="LPP1"/>
      <c r="LPQ1"/>
      <c r="LPR1"/>
      <c r="LPS1"/>
      <c r="LPT1"/>
      <c r="LPU1"/>
      <c r="LPV1"/>
      <c r="LPW1"/>
      <c r="LPX1"/>
      <c r="LPY1"/>
      <c r="LPZ1"/>
      <c r="LQA1"/>
      <c r="LQB1"/>
      <c r="LQC1"/>
      <c r="LQD1"/>
      <c r="LQE1"/>
      <c r="LQF1"/>
      <c r="LQG1"/>
      <c r="LQH1"/>
      <c r="LQI1"/>
      <c r="LQJ1"/>
      <c r="LQK1"/>
      <c r="LQL1"/>
      <c r="LQM1"/>
      <c r="LQN1"/>
      <c r="LQO1"/>
      <c r="LQP1"/>
      <c r="LQQ1"/>
      <c r="LQR1"/>
      <c r="LQS1"/>
      <c r="LQT1"/>
      <c r="LQU1"/>
      <c r="LQV1"/>
      <c r="LQW1"/>
      <c r="LQX1"/>
      <c r="LQY1"/>
      <c r="LQZ1"/>
      <c r="LRA1"/>
      <c r="LRB1"/>
      <c r="LRC1"/>
      <c r="LRD1"/>
      <c r="LRE1"/>
      <c r="LRF1"/>
      <c r="LRG1"/>
      <c r="LRH1"/>
      <c r="LRI1"/>
      <c r="LRJ1"/>
      <c r="LRK1"/>
      <c r="LRL1"/>
      <c r="LRM1"/>
      <c r="LRN1"/>
      <c r="LRO1"/>
      <c r="LRP1"/>
      <c r="LRQ1"/>
      <c r="LRR1"/>
      <c r="LRS1"/>
      <c r="LRT1"/>
      <c r="LRU1"/>
      <c r="LRV1"/>
      <c r="LRW1"/>
      <c r="LRX1"/>
      <c r="LRY1"/>
      <c r="LRZ1"/>
      <c r="LSA1"/>
      <c r="LSB1"/>
      <c r="LSC1"/>
      <c r="LSD1"/>
      <c r="LSE1"/>
      <c r="LSF1"/>
      <c r="LSG1"/>
      <c r="LSH1"/>
      <c r="LSI1"/>
      <c r="LSJ1"/>
      <c r="LSK1"/>
      <c r="LSL1"/>
      <c r="LSM1"/>
      <c r="LSN1"/>
      <c r="LSO1"/>
      <c r="LSP1"/>
      <c r="LSQ1"/>
      <c r="LSR1"/>
      <c r="LSS1"/>
      <c r="LST1"/>
      <c r="LSU1"/>
      <c r="LSV1"/>
      <c r="LSW1"/>
      <c r="LSX1"/>
      <c r="LSY1"/>
      <c r="LSZ1"/>
      <c r="LTA1"/>
      <c r="LTB1"/>
      <c r="LTC1"/>
      <c r="LTD1"/>
      <c r="LTE1"/>
      <c r="LTF1"/>
      <c r="LTG1"/>
      <c r="LTH1"/>
      <c r="LTI1"/>
      <c r="LTJ1"/>
      <c r="LTK1"/>
      <c r="LTL1"/>
      <c r="LTM1"/>
      <c r="LTN1"/>
      <c r="LTO1"/>
      <c r="LTP1"/>
      <c r="LTQ1"/>
      <c r="LTR1"/>
      <c r="LTS1"/>
      <c r="LTT1"/>
      <c r="LTU1"/>
      <c r="LTV1"/>
      <c r="LTW1"/>
      <c r="LTX1"/>
      <c r="LTY1"/>
      <c r="LTZ1"/>
      <c r="LUA1"/>
      <c r="LUB1"/>
      <c r="LUC1"/>
      <c r="LUD1"/>
      <c r="LUE1"/>
      <c r="LUF1"/>
      <c r="LUG1"/>
      <c r="LUH1"/>
      <c r="LUI1"/>
      <c r="LUJ1"/>
      <c r="LUK1"/>
      <c r="LUL1"/>
      <c r="LUM1"/>
      <c r="LUN1"/>
      <c r="LUO1"/>
      <c r="LUP1"/>
      <c r="LUQ1"/>
      <c r="LUR1"/>
      <c r="LUS1"/>
      <c r="LUT1"/>
      <c r="LUU1"/>
      <c r="LUV1"/>
      <c r="LUW1"/>
      <c r="LUX1"/>
      <c r="LUY1"/>
      <c r="LUZ1"/>
      <c r="LVA1"/>
      <c r="LVB1"/>
      <c r="LVC1"/>
      <c r="LVD1"/>
      <c r="LVE1"/>
      <c r="LVF1"/>
      <c r="LVG1"/>
      <c r="LVH1"/>
      <c r="LVI1"/>
      <c r="LVJ1"/>
      <c r="LVK1"/>
      <c r="LVL1"/>
      <c r="LVM1"/>
      <c r="LVN1"/>
      <c r="LVO1"/>
      <c r="LVP1"/>
      <c r="LVQ1"/>
      <c r="LVR1"/>
      <c r="LVS1"/>
      <c r="LVT1"/>
      <c r="LVU1"/>
      <c r="LVV1"/>
      <c r="LVW1"/>
      <c r="LVX1"/>
      <c r="LVY1"/>
      <c r="LVZ1"/>
      <c r="LWA1"/>
      <c r="LWB1"/>
      <c r="LWC1"/>
      <c r="LWD1"/>
      <c r="LWE1"/>
      <c r="LWF1"/>
      <c r="LWG1"/>
      <c r="LWH1"/>
      <c r="LWI1"/>
      <c r="LWJ1"/>
      <c r="LWK1"/>
      <c r="LWL1"/>
      <c r="LWM1"/>
      <c r="LWN1"/>
      <c r="LWO1"/>
      <c r="LWP1"/>
      <c r="LWQ1"/>
      <c r="LWR1"/>
      <c r="LWS1"/>
      <c r="LWT1"/>
      <c r="LWU1"/>
      <c r="LWV1"/>
      <c r="LWW1"/>
      <c r="LWX1"/>
      <c r="LWY1"/>
      <c r="LWZ1"/>
      <c r="LXA1"/>
      <c r="LXB1"/>
      <c r="LXC1"/>
      <c r="LXD1"/>
      <c r="LXE1"/>
      <c r="LXF1"/>
      <c r="LXG1"/>
      <c r="LXH1"/>
      <c r="LXI1"/>
      <c r="LXJ1"/>
      <c r="LXK1"/>
      <c r="LXL1"/>
      <c r="LXM1"/>
      <c r="LXN1"/>
      <c r="LXO1"/>
      <c r="LXP1"/>
      <c r="LXQ1"/>
      <c r="LXR1"/>
      <c r="LXS1"/>
      <c r="LXT1"/>
      <c r="LXU1"/>
      <c r="LXV1"/>
      <c r="LXW1"/>
      <c r="LXX1"/>
      <c r="LXY1"/>
      <c r="LXZ1"/>
      <c r="LYA1"/>
      <c r="LYB1"/>
      <c r="LYC1"/>
      <c r="LYD1"/>
      <c r="LYE1"/>
      <c r="LYF1"/>
      <c r="LYG1"/>
      <c r="LYH1"/>
      <c r="LYI1"/>
      <c r="LYJ1"/>
      <c r="LYK1"/>
      <c r="LYL1"/>
      <c r="LYM1"/>
      <c r="LYN1"/>
      <c r="LYO1"/>
      <c r="LYP1"/>
      <c r="LYQ1"/>
      <c r="LYR1"/>
      <c r="LYS1"/>
      <c r="LYT1"/>
      <c r="LYU1"/>
      <c r="LYV1"/>
      <c r="LYW1"/>
      <c r="LYX1"/>
      <c r="LYY1"/>
      <c r="LYZ1"/>
      <c r="LZA1"/>
      <c r="LZB1"/>
      <c r="LZC1"/>
      <c r="LZD1"/>
      <c r="LZE1"/>
      <c r="LZF1"/>
      <c r="LZG1"/>
      <c r="LZH1"/>
      <c r="LZI1"/>
      <c r="LZJ1"/>
      <c r="LZK1"/>
      <c r="LZL1"/>
      <c r="LZM1"/>
      <c r="LZN1"/>
      <c r="LZO1"/>
      <c r="LZP1"/>
      <c r="LZQ1"/>
      <c r="LZR1"/>
      <c r="LZS1"/>
      <c r="LZT1"/>
      <c r="LZU1"/>
      <c r="LZV1"/>
      <c r="LZW1"/>
      <c r="LZX1"/>
      <c r="LZY1"/>
      <c r="LZZ1"/>
      <c r="MAA1"/>
      <c r="MAB1"/>
      <c r="MAC1"/>
      <c r="MAD1"/>
      <c r="MAE1"/>
      <c r="MAF1"/>
      <c r="MAG1"/>
      <c r="MAH1"/>
      <c r="MAI1"/>
      <c r="MAJ1"/>
      <c r="MAK1"/>
      <c r="MAL1"/>
      <c r="MAM1"/>
      <c r="MAN1"/>
      <c r="MAO1"/>
      <c r="MAP1"/>
      <c r="MAQ1"/>
      <c r="MAR1"/>
      <c r="MAS1"/>
      <c r="MAT1"/>
      <c r="MAU1"/>
      <c r="MAV1"/>
      <c r="MAW1"/>
      <c r="MAX1"/>
      <c r="MAY1"/>
      <c r="MAZ1"/>
      <c r="MBA1"/>
      <c r="MBB1"/>
      <c r="MBC1"/>
      <c r="MBD1"/>
      <c r="MBE1"/>
      <c r="MBF1"/>
      <c r="MBG1"/>
      <c r="MBH1"/>
      <c r="MBI1"/>
      <c r="MBJ1"/>
      <c r="MBK1"/>
      <c r="MBL1"/>
      <c r="MBM1"/>
      <c r="MBN1"/>
      <c r="MBO1"/>
      <c r="MBP1"/>
      <c r="MBQ1"/>
      <c r="MBR1"/>
      <c r="MBS1"/>
      <c r="MBT1"/>
      <c r="MBU1"/>
      <c r="MBV1"/>
      <c r="MBW1"/>
      <c r="MBX1"/>
      <c r="MBY1"/>
      <c r="MBZ1"/>
      <c r="MCA1"/>
      <c r="MCB1"/>
      <c r="MCC1"/>
      <c r="MCD1"/>
      <c r="MCE1"/>
      <c r="MCF1"/>
      <c r="MCG1"/>
      <c r="MCH1"/>
      <c r="MCI1"/>
      <c r="MCJ1"/>
      <c r="MCK1"/>
      <c r="MCL1"/>
      <c r="MCM1"/>
      <c r="MCN1"/>
      <c r="MCO1"/>
      <c r="MCP1"/>
      <c r="MCQ1"/>
      <c r="MCR1"/>
      <c r="MCS1"/>
      <c r="MCT1"/>
      <c r="MCU1"/>
      <c r="MCV1"/>
      <c r="MCW1"/>
      <c r="MCX1"/>
      <c r="MCY1"/>
      <c r="MCZ1"/>
      <c r="MDA1"/>
      <c r="MDB1"/>
      <c r="MDC1"/>
      <c r="MDD1"/>
      <c r="MDE1"/>
      <c r="MDF1"/>
      <c r="MDG1"/>
      <c r="MDH1"/>
      <c r="MDI1"/>
      <c r="MDJ1"/>
      <c r="MDK1"/>
      <c r="MDL1"/>
      <c r="MDM1"/>
      <c r="MDN1"/>
      <c r="MDO1"/>
      <c r="MDP1"/>
      <c r="MDQ1"/>
      <c r="MDR1"/>
      <c r="MDS1"/>
      <c r="MDT1"/>
      <c r="MDU1"/>
      <c r="MDV1"/>
      <c r="MDW1"/>
      <c r="MDX1"/>
      <c r="MDY1"/>
      <c r="MDZ1"/>
      <c r="MEA1"/>
      <c r="MEB1"/>
      <c r="MEC1"/>
      <c r="MED1"/>
      <c r="MEE1"/>
      <c r="MEF1"/>
      <c r="MEG1"/>
      <c r="MEH1"/>
      <c r="MEI1"/>
      <c r="MEJ1"/>
      <c r="MEK1"/>
      <c r="MEL1"/>
      <c r="MEM1"/>
      <c r="MEN1"/>
      <c r="MEO1"/>
      <c r="MEP1"/>
      <c r="MEQ1"/>
      <c r="MER1"/>
      <c r="MES1"/>
      <c r="MET1"/>
      <c r="MEU1"/>
      <c r="MEV1"/>
      <c r="MEW1"/>
      <c r="MEX1"/>
      <c r="MEY1"/>
      <c r="MEZ1"/>
      <c r="MFA1"/>
      <c r="MFB1"/>
      <c r="MFC1"/>
      <c r="MFD1"/>
      <c r="MFE1"/>
      <c r="MFF1"/>
      <c r="MFG1"/>
      <c r="MFH1"/>
      <c r="MFI1"/>
      <c r="MFJ1"/>
      <c r="MFK1"/>
      <c r="MFL1"/>
      <c r="MFM1"/>
      <c r="MFN1"/>
      <c r="MFO1"/>
      <c r="MFP1"/>
      <c r="MFQ1"/>
      <c r="MFR1"/>
      <c r="MFS1"/>
      <c r="MFT1"/>
      <c r="MFU1"/>
      <c r="MFV1"/>
      <c r="MFW1"/>
      <c r="MFX1"/>
      <c r="MFY1"/>
      <c r="MFZ1"/>
      <c r="MGA1"/>
      <c r="MGB1"/>
      <c r="MGC1"/>
      <c r="MGD1"/>
      <c r="MGE1"/>
      <c r="MGF1"/>
      <c r="MGG1"/>
      <c r="MGH1"/>
      <c r="MGI1"/>
      <c r="MGJ1"/>
      <c r="MGK1"/>
      <c r="MGL1"/>
      <c r="MGM1"/>
      <c r="MGN1"/>
      <c r="MGO1"/>
      <c r="MGP1"/>
      <c r="MGQ1"/>
      <c r="MGR1"/>
      <c r="MGS1"/>
      <c r="MGT1"/>
      <c r="MGU1"/>
      <c r="MGV1"/>
      <c r="MGW1"/>
      <c r="MGX1"/>
      <c r="MGY1"/>
      <c r="MGZ1"/>
      <c r="MHA1"/>
      <c r="MHB1"/>
      <c r="MHC1"/>
      <c r="MHD1"/>
      <c r="MHE1"/>
      <c r="MHF1"/>
      <c r="MHG1"/>
      <c r="MHH1"/>
      <c r="MHI1"/>
      <c r="MHJ1"/>
      <c r="MHK1"/>
      <c r="MHL1"/>
      <c r="MHM1"/>
      <c r="MHN1"/>
      <c r="MHO1"/>
      <c r="MHP1"/>
      <c r="MHQ1"/>
      <c r="MHR1"/>
      <c r="MHS1"/>
      <c r="MHT1"/>
      <c r="MHU1"/>
      <c r="MHV1"/>
      <c r="MHW1"/>
      <c r="MHX1"/>
      <c r="MHY1"/>
      <c r="MHZ1"/>
      <c r="MIA1"/>
      <c r="MIB1"/>
      <c r="MIC1"/>
      <c r="MID1"/>
      <c r="MIE1"/>
      <c r="MIF1"/>
      <c r="MIG1"/>
      <c r="MIH1"/>
      <c r="MII1"/>
      <c r="MIJ1"/>
      <c r="MIK1"/>
      <c r="MIL1"/>
      <c r="MIM1"/>
      <c r="MIN1"/>
      <c r="MIO1"/>
      <c r="MIP1"/>
      <c r="MIQ1"/>
      <c r="MIR1"/>
      <c r="MIS1"/>
      <c r="MIT1"/>
      <c r="MIU1"/>
      <c r="MIV1"/>
      <c r="MIW1"/>
      <c r="MIX1"/>
      <c r="MIY1"/>
      <c r="MIZ1"/>
      <c r="MJA1"/>
      <c r="MJB1"/>
      <c r="MJC1"/>
      <c r="MJD1"/>
      <c r="MJE1"/>
      <c r="MJF1"/>
      <c r="MJG1"/>
      <c r="MJH1"/>
      <c r="MJI1"/>
      <c r="MJJ1"/>
      <c r="MJK1"/>
      <c r="MJL1"/>
      <c r="MJM1"/>
      <c r="MJN1"/>
      <c r="MJO1"/>
      <c r="MJP1"/>
      <c r="MJQ1"/>
      <c r="MJR1"/>
      <c r="MJS1"/>
      <c r="MJT1"/>
      <c r="MJU1"/>
      <c r="MJV1"/>
      <c r="MJW1"/>
      <c r="MJX1"/>
      <c r="MJY1"/>
      <c r="MJZ1"/>
      <c r="MKA1"/>
      <c r="MKB1"/>
      <c r="MKC1"/>
      <c r="MKD1"/>
      <c r="MKE1"/>
      <c r="MKF1"/>
      <c r="MKG1"/>
      <c r="MKH1"/>
      <c r="MKI1"/>
      <c r="MKJ1"/>
      <c r="MKK1"/>
      <c r="MKL1"/>
      <c r="MKM1"/>
      <c r="MKN1"/>
      <c r="MKO1"/>
      <c r="MKP1"/>
      <c r="MKQ1"/>
      <c r="MKR1"/>
      <c r="MKS1"/>
      <c r="MKT1"/>
      <c r="MKU1"/>
      <c r="MKV1"/>
      <c r="MKW1"/>
      <c r="MKX1"/>
      <c r="MKY1"/>
      <c r="MKZ1"/>
      <c r="MLA1"/>
      <c r="MLB1"/>
      <c r="MLC1"/>
      <c r="MLD1"/>
      <c r="MLE1"/>
      <c r="MLF1"/>
      <c r="MLG1"/>
      <c r="MLH1"/>
      <c r="MLI1"/>
      <c r="MLJ1"/>
      <c r="MLK1"/>
      <c r="MLL1"/>
      <c r="MLM1"/>
      <c r="MLN1"/>
      <c r="MLO1"/>
      <c r="MLP1"/>
      <c r="MLQ1"/>
      <c r="MLR1"/>
      <c r="MLS1"/>
      <c r="MLT1"/>
      <c r="MLU1"/>
      <c r="MLV1"/>
      <c r="MLW1"/>
      <c r="MLX1"/>
      <c r="MLY1"/>
      <c r="MLZ1"/>
      <c r="MMA1"/>
      <c r="MMB1"/>
      <c r="MMC1"/>
      <c r="MMD1"/>
      <c r="MME1"/>
      <c r="MMF1"/>
      <c r="MMG1"/>
      <c r="MMH1"/>
      <c r="MMI1"/>
      <c r="MMJ1"/>
      <c r="MMK1"/>
      <c r="MML1"/>
      <c r="MMM1"/>
      <c r="MMN1"/>
      <c r="MMO1"/>
      <c r="MMP1"/>
      <c r="MMQ1"/>
      <c r="MMR1"/>
      <c r="MMS1"/>
      <c r="MMT1"/>
      <c r="MMU1"/>
      <c r="MMV1"/>
      <c r="MMW1"/>
      <c r="MMX1"/>
      <c r="MMY1"/>
      <c r="MMZ1"/>
      <c r="MNA1"/>
      <c r="MNB1"/>
      <c r="MNC1"/>
      <c r="MND1"/>
      <c r="MNE1"/>
      <c r="MNF1"/>
      <c r="MNG1"/>
      <c r="MNH1"/>
      <c r="MNI1"/>
      <c r="MNJ1"/>
      <c r="MNK1"/>
      <c r="MNL1"/>
      <c r="MNM1"/>
      <c r="MNN1"/>
      <c r="MNO1"/>
      <c r="MNP1"/>
      <c r="MNQ1"/>
      <c r="MNR1"/>
      <c r="MNS1"/>
      <c r="MNT1"/>
      <c r="MNU1"/>
      <c r="MNV1"/>
      <c r="MNW1"/>
      <c r="MNX1"/>
      <c r="MNY1"/>
      <c r="MNZ1"/>
      <c r="MOA1"/>
      <c r="MOB1"/>
      <c r="MOC1"/>
      <c r="MOD1"/>
      <c r="MOE1"/>
      <c r="MOF1"/>
      <c r="MOG1"/>
      <c r="MOH1"/>
      <c r="MOI1"/>
      <c r="MOJ1"/>
      <c r="MOK1"/>
      <c r="MOL1"/>
      <c r="MOM1"/>
      <c r="MON1"/>
      <c r="MOO1"/>
      <c r="MOP1"/>
      <c r="MOQ1"/>
      <c r="MOR1"/>
      <c r="MOS1"/>
      <c r="MOT1"/>
      <c r="MOU1"/>
      <c r="MOV1"/>
      <c r="MOW1"/>
      <c r="MOX1"/>
      <c r="MOY1"/>
      <c r="MOZ1"/>
      <c r="MPA1"/>
      <c r="MPB1"/>
      <c r="MPC1"/>
      <c r="MPD1"/>
      <c r="MPE1"/>
      <c r="MPF1"/>
      <c r="MPG1"/>
      <c r="MPH1"/>
      <c r="MPI1"/>
      <c r="MPJ1"/>
      <c r="MPK1"/>
      <c r="MPL1"/>
      <c r="MPM1"/>
      <c r="MPN1"/>
      <c r="MPO1"/>
      <c r="MPP1"/>
      <c r="MPQ1"/>
      <c r="MPR1"/>
      <c r="MPS1"/>
      <c r="MPT1"/>
      <c r="MPU1"/>
      <c r="MPV1"/>
      <c r="MPW1"/>
      <c r="MPX1"/>
      <c r="MPY1"/>
      <c r="MPZ1"/>
      <c r="MQA1"/>
      <c r="MQB1"/>
      <c r="MQC1"/>
      <c r="MQD1"/>
      <c r="MQE1"/>
      <c r="MQF1"/>
      <c r="MQG1"/>
      <c r="MQH1"/>
      <c r="MQI1"/>
      <c r="MQJ1"/>
      <c r="MQK1"/>
      <c r="MQL1"/>
      <c r="MQM1"/>
      <c r="MQN1"/>
      <c r="MQO1"/>
      <c r="MQP1"/>
      <c r="MQQ1"/>
      <c r="MQR1"/>
      <c r="MQS1"/>
      <c r="MQT1"/>
      <c r="MQU1"/>
      <c r="MQV1"/>
      <c r="MQW1"/>
      <c r="MQX1"/>
      <c r="MQY1"/>
      <c r="MQZ1"/>
      <c r="MRA1"/>
      <c r="MRB1"/>
      <c r="MRC1"/>
      <c r="MRD1"/>
      <c r="MRE1"/>
      <c r="MRF1"/>
      <c r="MRG1"/>
      <c r="MRH1"/>
      <c r="MRI1"/>
      <c r="MRJ1"/>
      <c r="MRK1"/>
      <c r="MRL1"/>
      <c r="MRM1"/>
      <c r="MRN1"/>
      <c r="MRO1"/>
      <c r="MRP1"/>
      <c r="MRQ1"/>
      <c r="MRR1"/>
      <c r="MRS1"/>
      <c r="MRT1"/>
      <c r="MRU1"/>
      <c r="MRV1"/>
      <c r="MRW1"/>
      <c r="MRX1"/>
      <c r="MRY1"/>
      <c r="MRZ1"/>
      <c r="MSA1"/>
      <c r="MSB1"/>
      <c r="MSC1"/>
      <c r="MSD1"/>
      <c r="MSE1"/>
      <c r="MSF1"/>
      <c r="MSG1"/>
      <c r="MSH1"/>
      <c r="MSI1"/>
      <c r="MSJ1"/>
      <c r="MSK1"/>
      <c r="MSL1"/>
      <c r="MSM1"/>
      <c r="MSN1"/>
      <c r="MSO1"/>
      <c r="MSP1"/>
      <c r="MSQ1"/>
      <c r="MSR1"/>
      <c r="MSS1"/>
      <c r="MST1"/>
      <c r="MSU1"/>
      <c r="MSV1"/>
      <c r="MSW1"/>
      <c r="MSX1"/>
      <c r="MSY1"/>
      <c r="MSZ1"/>
      <c r="MTA1"/>
      <c r="MTB1"/>
      <c r="MTC1"/>
      <c r="MTD1"/>
      <c r="MTE1"/>
      <c r="MTF1"/>
      <c r="MTG1"/>
      <c r="MTH1"/>
      <c r="MTI1"/>
      <c r="MTJ1"/>
      <c r="MTK1"/>
      <c r="MTL1"/>
      <c r="MTM1"/>
      <c r="MTN1"/>
      <c r="MTO1"/>
      <c r="MTP1"/>
      <c r="MTQ1"/>
      <c r="MTR1"/>
      <c r="MTS1"/>
      <c r="MTT1"/>
      <c r="MTU1"/>
      <c r="MTV1"/>
      <c r="MTW1"/>
      <c r="MTX1"/>
      <c r="MTY1"/>
      <c r="MTZ1"/>
      <c r="MUA1"/>
      <c r="MUB1"/>
      <c r="MUC1"/>
      <c r="MUD1"/>
      <c r="MUE1"/>
      <c r="MUF1"/>
      <c r="MUG1"/>
      <c r="MUH1"/>
      <c r="MUI1"/>
      <c r="MUJ1"/>
      <c r="MUK1"/>
      <c r="MUL1"/>
      <c r="MUM1"/>
      <c r="MUN1"/>
      <c r="MUO1"/>
      <c r="MUP1"/>
      <c r="MUQ1"/>
      <c r="MUR1"/>
      <c r="MUS1"/>
      <c r="MUT1"/>
      <c r="MUU1"/>
      <c r="MUV1"/>
      <c r="MUW1"/>
      <c r="MUX1"/>
      <c r="MUY1"/>
      <c r="MUZ1"/>
      <c r="MVA1"/>
      <c r="MVB1"/>
      <c r="MVC1"/>
      <c r="MVD1"/>
      <c r="MVE1"/>
      <c r="MVF1"/>
      <c r="MVG1"/>
      <c r="MVH1"/>
      <c r="MVI1"/>
      <c r="MVJ1"/>
      <c r="MVK1"/>
      <c r="MVL1"/>
      <c r="MVM1"/>
      <c r="MVN1"/>
      <c r="MVO1"/>
      <c r="MVP1"/>
      <c r="MVQ1"/>
      <c r="MVR1"/>
      <c r="MVS1"/>
      <c r="MVT1"/>
      <c r="MVU1"/>
      <c r="MVV1"/>
      <c r="MVW1"/>
      <c r="MVX1"/>
      <c r="MVY1"/>
      <c r="MVZ1"/>
      <c r="MWA1"/>
      <c r="MWB1"/>
      <c r="MWC1"/>
      <c r="MWD1"/>
      <c r="MWE1"/>
      <c r="MWF1"/>
      <c r="MWG1"/>
      <c r="MWH1"/>
      <c r="MWI1"/>
      <c r="MWJ1"/>
      <c r="MWK1"/>
      <c r="MWL1"/>
      <c r="MWM1"/>
      <c r="MWN1"/>
      <c r="MWO1"/>
      <c r="MWP1"/>
      <c r="MWQ1"/>
      <c r="MWR1"/>
      <c r="MWS1"/>
      <c r="MWT1"/>
      <c r="MWU1"/>
      <c r="MWV1"/>
      <c r="MWW1"/>
      <c r="MWX1"/>
      <c r="MWY1"/>
      <c r="MWZ1"/>
      <c r="MXA1"/>
      <c r="MXB1"/>
      <c r="MXC1"/>
      <c r="MXD1"/>
      <c r="MXE1"/>
      <c r="MXF1"/>
      <c r="MXG1"/>
      <c r="MXH1"/>
      <c r="MXI1"/>
      <c r="MXJ1"/>
      <c r="MXK1"/>
      <c r="MXL1"/>
      <c r="MXM1"/>
      <c r="MXN1"/>
      <c r="MXO1"/>
      <c r="MXP1"/>
      <c r="MXQ1"/>
      <c r="MXR1"/>
      <c r="MXS1"/>
      <c r="MXT1"/>
      <c r="MXU1"/>
      <c r="MXV1"/>
      <c r="MXW1"/>
      <c r="MXX1"/>
      <c r="MXY1"/>
      <c r="MXZ1"/>
      <c r="MYA1"/>
      <c r="MYB1"/>
      <c r="MYC1"/>
      <c r="MYD1"/>
      <c r="MYE1"/>
      <c r="MYF1"/>
      <c r="MYG1"/>
      <c r="MYH1"/>
      <c r="MYI1"/>
      <c r="MYJ1"/>
      <c r="MYK1"/>
      <c r="MYL1"/>
      <c r="MYM1"/>
      <c r="MYN1"/>
      <c r="MYO1"/>
      <c r="MYP1"/>
      <c r="MYQ1"/>
      <c r="MYR1"/>
      <c r="MYS1"/>
      <c r="MYT1"/>
      <c r="MYU1"/>
      <c r="MYV1"/>
      <c r="MYW1"/>
      <c r="MYX1"/>
      <c r="MYY1"/>
      <c r="MYZ1"/>
      <c r="MZA1"/>
      <c r="MZB1"/>
      <c r="MZC1"/>
      <c r="MZD1"/>
      <c r="MZE1"/>
      <c r="MZF1"/>
      <c r="MZG1"/>
      <c r="MZH1"/>
      <c r="MZI1"/>
      <c r="MZJ1"/>
      <c r="MZK1"/>
      <c r="MZL1"/>
      <c r="MZM1"/>
      <c r="MZN1"/>
      <c r="MZO1"/>
      <c r="MZP1"/>
      <c r="MZQ1"/>
      <c r="MZR1"/>
      <c r="MZS1"/>
      <c r="MZT1"/>
      <c r="MZU1"/>
      <c r="MZV1"/>
      <c r="MZW1"/>
      <c r="MZX1"/>
      <c r="MZY1"/>
      <c r="MZZ1"/>
      <c r="NAA1"/>
      <c r="NAB1"/>
      <c r="NAC1"/>
      <c r="NAD1"/>
      <c r="NAE1"/>
      <c r="NAF1"/>
      <c r="NAG1"/>
      <c r="NAH1"/>
      <c r="NAI1"/>
      <c r="NAJ1"/>
      <c r="NAK1"/>
      <c r="NAL1"/>
      <c r="NAM1"/>
      <c r="NAN1"/>
      <c r="NAO1"/>
      <c r="NAP1"/>
      <c r="NAQ1"/>
      <c r="NAR1"/>
      <c r="NAS1"/>
      <c r="NAT1"/>
      <c r="NAU1"/>
      <c r="NAV1"/>
      <c r="NAW1"/>
      <c r="NAX1"/>
      <c r="NAY1"/>
      <c r="NAZ1"/>
      <c r="NBA1"/>
      <c r="NBB1"/>
      <c r="NBC1"/>
      <c r="NBD1"/>
      <c r="NBE1"/>
      <c r="NBF1"/>
      <c r="NBG1"/>
      <c r="NBH1"/>
      <c r="NBI1"/>
      <c r="NBJ1"/>
      <c r="NBK1"/>
      <c r="NBL1"/>
      <c r="NBM1"/>
      <c r="NBN1"/>
      <c r="NBO1"/>
      <c r="NBP1"/>
      <c r="NBQ1"/>
      <c r="NBR1"/>
      <c r="NBS1"/>
      <c r="NBT1"/>
      <c r="NBU1"/>
      <c r="NBV1"/>
      <c r="NBW1"/>
      <c r="NBX1"/>
      <c r="NBY1"/>
      <c r="NBZ1"/>
      <c r="NCA1"/>
      <c r="NCB1"/>
      <c r="NCC1"/>
      <c r="NCD1"/>
      <c r="NCE1"/>
      <c r="NCF1"/>
      <c r="NCG1"/>
      <c r="NCH1"/>
      <c r="NCI1"/>
      <c r="NCJ1"/>
      <c r="NCK1"/>
      <c r="NCL1"/>
      <c r="NCM1"/>
      <c r="NCN1"/>
      <c r="NCO1"/>
      <c r="NCP1"/>
      <c r="NCQ1"/>
      <c r="NCR1"/>
      <c r="NCS1"/>
      <c r="NCT1"/>
      <c r="NCU1"/>
      <c r="NCV1"/>
      <c r="NCW1"/>
      <c r="NCX1"/>
      <c r="NCY1"/>
      <c r="NCZ1"/>
      <c r="NDA1"/>
      <c r="NDB1"/>
      <c r="NDC1"/>
      <c r="NDD1"/>
      <c r="NDE1"/>
      <c r="NDF1"/>
      <c r="NDG1"/>
      <c r="NDH1"/>
      <c r="NDI1"/>
      <c r="NDJ1"/>
      <c r="NDK1"/>
      <c r="NDL1"/>
      <c r="NDM1"/>
      <c r="NDN1"/>
      <c r="NDO1"/>
      <c r="NDP1"/>
      <c r="NDQ1"/>
      <c r="NDR1"/>
      <c r="NDS1"/>
      <c r="NDT1"/>
      <c r="NDU1"/>
      <c r="NDV1"/>
      <c r="NDW1"/>
      <c r="NDX1"/>
      <c r="NDY1"/>
      <c r="NDZ1"/>
      <c r="NEA1"/>
      <c r="NEB1"/>
      <c r="NEC1"/>
      <c r="NED1"/>
      <c r="NEE1"/>
      <c r="NEF1"/>
      <c r="NEG1"/>
      <c r="NEH1"/>
      <c r="NEI1"/>
      <c r="NEJ1"/>
      <c r="NEK1"/>
      <c r="NEL1"/>
      <c r="NEM1"/>
      <c r="NEN1"/>
      <c r="NEO1"/>
      <c r="NEP1"/>
      <c r="NEQ1"/>
      <c r="NER1"/>
      <c r="NES1"/>
      <c r="NET1"/>
      <c r="NEU1"/>
      <c r="NEV1"/>
      <c r="NEW1"/>
      <c r="NEX1"/>
      <c r="NEY1"/>
      <c r="NEZ1"/>
      <c r="NFA1"/>
      <c r="NFB1"/>
      <c r="NFC1"/>
      <c r="NFD1"/>
      <c r="NFE1"/>
      <c r="NFF1"/>
      <c r="NFG1"/>
      <c r="NFH1"/>
      <c r="NFI1"/>
      <c r="NFJ1"/>
      <c r="NFK1"/>
      <c r="NFL1"/>
      <c r="NFM1"/>
      <c r="NFN1"/>
      <c r="NFO1"/>
      <c r="NFP1"/>
      <c r="NFQ1"/>
      <c r="NFR1"/>
      <c r="NFS1"/>
      <c r="NFT1"/>
      <c r="NFU1"/>
      <c r="NFV1"/>
      <c r="NFW1"/>
      <c r="NFX1"/>
      <c r="NFY1"/>
      <c r="NFZ1"/>
      <c r="NGA1"/>
      <c r="NGB1"/>
      <c r="NGC1"/>
      <c r="NGD1"/>
      <c r="NGE1"/>
      <c r="NGF1"/>
      <c r="NGG1"/>
      <c r="NGH1"/>
      <c r="NGI1"/>
      <c r="NGJ1"/>
      <c r="NGK1"/>
      <c r="NGL1"/>
      <c r="NGM1"/>
      <c r="NGN1"/>
      <c r="NGO1"/>
      <c r="NGP1"/>
      <c r="NGQ1"/>
      <c r="NGR1"/>
      <c r="NGS1"/>
      <c r="NGT1"/>
      <c r="NGU1"/>
      <c r="NGV1"/>
      <c r="NGW1"/>
      <c r="NGX1"/>
      <c r="NGY1"/>
      <c r="NGZ1"/>
      <c r="NHA1"/>
      <c r="NHB1"/>
      <c r="NHC1"/>
      <c r="NHD1"/>
      <c r="NHE1"/>
      <c r="NHF1"/>
      <c r="NHG1"/>
      <c r="NHH1"/>
      <c r="NHI1"/>
      <c r="NHJ1"/>
      <c r="NHK1"/>
      <c r="NHL1"/>
      <c r="NHM1"/>
      <c r="NHN1"/>
      <c r="NHO1"/>
      <c r="NHP1"/>
      <c r="NHQ1"/>
      <c r="NHR1"/>
      <c r="NHS1"/>
      <c r="NHT1"/>
      <c r="NHU1"/>
      <c r="NHV1"/>
      <c r="NHW1"/>
      <c r="NHX1"/>
      <c r="NHY1"/>
      <c r="NHZ1"/>
      <c r="NIA1"/>
      <c r="NIB1"/>
      <c r="NIC1"/>
      <c r="NID1"/>
      <c r="NIE1"/>
      <c r="NIF1"/>
      <c r="NIG1"/>
      <c r="NIH1"/>
      <c r="NII1"/>
      <c r="NIJ1"/>
      <c r="NIK1"/>
      <c r="NIL1"/>
      <c r="NIM1"/>
      <c r="NIN1"/>
      <c r="NIO1"/>
      <c r="NIP1"/>
      <c r="NIQ1"/>
      <c r="NIR1"/>
      <c r="NIS1"/>
      <c r="NIT1"/>
      <c r="NIU1"/>
      <c r="NIV1"/>
      <c r="NIW1"/>
      <c r="NIX1"/>
      <c r="NIY1"/>
      <c r="NIZ1"/>
      <c r="NJA1"/>
      <c r="NJB1"/>
      <c r="NJC1"/>
      <c r="NJD1"/>
      <c r="NJE1"/>
      <c r="NJF1"/>
      <c r="NJG1"/>
      <c r="NJH1"/>
      <c r="NJI1"/>
      <c r="NJJ1"/>
      <c r="NJK1"/>
      <c r="NJL1"/>
      <c r="NJM1"/>
      <c r="NJN1"/>
      <c r="NJO1"/>
      <c r="NJP1"/>
      <c r="NJQ1"/>
      <c r="NJR1"/>
      <c r="NJS1"/>
      <c r="NJT1"/>
      <c r="NJU1"/>
      <c r="NJV1"/>
      <c r="NJW1"/>
      <c r="NJX1"/>
      <c r="NJY1"/>
      <c r="NJZ1"/>
      <c r="NKA1"/>
      <c r="NKB1"/>
      <c r="NKC1"/>
      <c r="NKD1"/>
      <c r="NKE1"/>
      <c r="NKF1"/>
      <c r="NKG1"/>
      <c r="NKH1"/>
      <c r="NKI1"/>
      <c r="NKJ1"/>
      <c r="NKK1"/>
      <c r="NKL1"/>
      <c r="NKM1"/>
      <c r="NKN1"/>
      <c r="NKO1"/>
      <c r="NKP1"/>
      <c r="NKQ1"/>
      <c r="NKR1"/>
      <c r="NKS1"/>
      <c r="NKT1"/>
      <c r="NKU1"/>
      <c r="NKV1"/>
      <c r="NKW1"/>
      <c r="NKX1"/>
      <c r="NKY1"/>
      <c r="NKZ1"/>
      <c r="NLA1"/>
      <c r="NLB1"/>
      <c r="NLC1"/>
      <c r="NLD1"/>
      <c r="NLE1"/>
      <c r="NLF1"/>
      <c r="NLG1"/>
      <c r="NLH1"/>
      <c r="NLI1"/>
      <c r="NLJ1"/>
      <c r="NLK1"/>
      <c r="NLL1"/>
      <c r="NLM1"/>
      <c r="NLN1"/>
      <c r="NLO1"/>
      <c r="NLP1"/>
      <c r="NLQ1"/>
      <c r="NLR1"/>
      <c r="NLS1"/>
      <c r="NLT1"/>
      <c r="NLU1"/>
      <c r="NLV1"/>
      <c r="NLW1"/>
      <c r="NLX1"/>
      <c r="NLY1"/>
      <c r="NLZ1"/>
      <c r="NMA1"/>
      <c r="NMB1"/>
      <c r="NMC1"/>
      <c r="NMD1"/>
      <c r="NME1"/>
      <c r="NMF1"/>
      <c r="NMG1"/>
      <c r="NMH1"/>
      <c r="NMI1"/>
      <c r="NMJ1"/>
      <c r="NMK1"/>
      <c r="NML1"/>
      <c r="NMM1"/>
      <c r="NMN1"/>
      <c r="NMO1"/>
      <c r="NMP1"/>
      <c r="NMQ1"/>
      <c r="NMR1"/>
      <c r="NMS1"/>
      <c r="NMT1"/>
      <c r="NMU1"/>
      <c r="NMV1"/>
      <c r="NMW1"/>
      <c r="NMX1"/>
      <c r="NMY1"/>
      <c r="NMZ1"/>
      <c r="NNA1"/>
      <c r="NNB1"/>
      <c r="NNC1"/>
      <c r="NND1"/>
      <c r="NNE1"/>
      <c r="NNF1"/>
      <c r="NNG1"/>
      <c r="NNH1"/>
      <c r="NNI1"/>
      <c r="NNJ1"/>
      <c r="NNK1"/>
      <c r="NNL1"/>
      <c r="NNM1"/>
      <c r="NNN1"/>
      <c r="NNO1"/>
      <c r="NNP1"/>
      <c r="NNQ1"/>
      <c r="NNR1"/>
      <c r="NNS1"/>
      <c r="NNT1"/>
      <c r="NNU1"/>
      <c r="NNV1"/>
      <c r="NNW1"/>
      <c r="NNX1"/>
      <c r="NNY1"/>
      <c r="NNZ1"/>
      <c r="NOA1"/>
      <c r="NOB1"/>
      <c r="NOC1"/>
      <c r="NOD1"/>
      <c r="NOE1"/>
      <c r="NOF1"/>
      <c r="NOG1"/>
      <c r="NOH1"/>
      <c r="NOI1"/>
      <c r="NOJ1"/>
      <c r="NOK1"/>
      <c r="NOL1"/>
      <c r="NOM1"/>
      <c r="NON1"/>
      <c r="NOO1"/>
      <c r="NOP1"/>
      <c r="NOQ1"/>
      <c r="NOR1"/>
      <c r="NOS1"/>
      <c r="NOT1"/>
      <c r="NOU1"/>
      <c r="NOV1"/>
      <c r="NOW1"/>
      <c r="NOX1"/>
      <c r="NOY1"/>
      <c r="NOZ1"/>
      <c r="NPA1"/>
      <c r="NPB1"/>
      <c r="NPC1"/>
      <c r="NPD1"/>
      <c r="NPE1"/>
      <c r="NPF1"/>
      <c r="NPG1"/>
      <c r="NPH1"/>
      <c r="NPI1"/>
      <c r="NPJ1"/>
      <c r="NPK1"/>
      <c r="NPL1"/>
      <c r="NPM1"/>
      <c r="NPN1"/>
      <c r="NPO1"/>
      <c r="NPP1"/>
      <c r="NPQ1"/>
      <c r="NPR1"/>
      <c r="NPS1"/>
      <c r="NPT1"/>
      <c r="NPU1"/>
      <c r="NPV1"/>
      <c r="NPW1"/>
      <c r="NPX1"/>
      <c r="NPY1"/>
      <c r="NPZ1"/>
      <c r="NQA1"/>
      <c r="NQB1"/>
      <c r="NQC1"/>
      <c r="NQD1"/>
      <c r="NQE1"/>
      <c r="NQF1"/>
      <c r="NQG1"/>
      <c r="NQH1"/>
      <c r="NQI1"/>
      <c r="NQJ1"/>
      <c r="NQK1"/>
      <c r="NQL1"/>
      <c r="NQM1"/>
      <c r="NQN1"/>
      <c r="NQO1"/>
      <c r="NQP1"/>
      <c r="NQQ1"/>
      <c r="NQR1"/>
      <c r="NQS1"/>
      <c r="NQT1"/>
      <c r="NQU1"/>
      <c r="NQV1"/>
      <c r="NQW1"/>
      <c r="NQX1"/>
      <c r="NQY1"/>
      <c r="NQZ1"/>
      <c r="NRA1"/>
      <c r="NRB1"/>
      <c r="NRC1"/>
      <c r="NRD1"/>
      <c r="NRE1"/>
      <c r="NRF1"/>
      <c r="NRG1"/>
      <c r="NRH1"/>
      <c r="NRI1"/>
      <c r="NRJ1"/>
      <c r="NRK1"/>
      <c r="NRL1"/>
      <c r="NRM1"/>
      <c r="NRN1"/>
      <c r="NRO1"/>
      <c r="NRP1"/>
      <c r="NRQ1"/>
      <c r="NRR1"/>
      <c r="NRS1"/>
      <c r="NRT1"/>
      <c r="NRU1"/>
      <c r="NRV1"/>
      <c r="NRW1"/>
      <c r="NRX1"/>
      <c r="NRY1"/>
      <c r="NRZ1"/>
      <c r="NSA1"/>
      <c r="NSB1"/>
      <c r="NSC1"/>
      <c r="NSD1"/>
      <c r="NSE1"/>
      <c r="NSF1"/>
      <c r="NSG1"/>
      <c r="NSH1"/>
      <c r="NSI1"/>
      <c r="NSJ1"/>
      <c r="NSK1"/>
      <c r="NSL1"/>
      <c r="NSM1"/>
      <c r="NSN1"/>
      <c r="NSO1"/>
      <c r="NSP1"/>
      <c r="NSQ1"/>
      <c r="NSR1"/>
      <c r="NSS1"/>
      <c r="NST1"/>
      <c r="NSU1"/>
      <c r="NSV1"/>
      <c r="NSW1"/>
      <c r="NSX1"/>
      <c r="NSY1"/>
      <c r="NSZ1"/>
      <c r="NTA1"/>
      <c r="NTB1"/>
      <c r="NTC1"/>
      <c r="NTD1"/>
      <c r="NTE1"/>
      <c r="NTF1"/>
      <c r="NTG1"/>
      <c r="NTH1"/>
      <c r="NTI1"/>
      <c r="NTJ1"/>
      <c r="NTK1"/>
      <c r="NTL1"/>
      <c r="NTM1"/>
      <c r="NTN1"/>
      <c r="NTO1"/>
      <c r="NTP1"/>
      <c r="NTQ1"/>
      <c r="NTR1"/>
      <c r="NTS1"/>
      <c r="NTT1"/>
      <c r="NTU1"/>
      <c r="NTV1"/>
      <c r="NTW1"/>
      <c r="NTX1"/>
      <c r="NTY1"/>
      <c r="NTZ1"/>
      <c r="NUA1"/>
      <c r="NUB1"/>
      <c r="NUC1"/>
      <c r="NUD1"/>
      <c r="NUE1"/>
      <c r="NUF1"/>
      <c r="NUG1"/>
      <c r="NUH1"/>
      <c r="NUI1"/>
      <c r="NUJ1"/>
      <c r="NUK1"/>
      <c r="NUL1"/>
      <c r="NUM1"/>
      <c r="NUN1"/>
      <c r="NUO1"/>
      <c r="NUP1"/>
      <c r="NUQ1"/>
      <c r="NUR1"/>
      <c r="NUS1"/>
      <c r="NUT1"/>
      <c r="NUU1"/>
      <c r="NUV1"/>
      <c r="NUW1"/>
      <c r="NUX1"/>
      <c r="NUY1"/>
      <c r="NUZ1"/>
      <c r="NVA1"/>
      <c r="NVB1"/>
      <c r="NVC1"/>
      <c r="NVD1"/>
      <c r="NVE1"/>
      <c r="NVF1"/>
      <c r="NVG1"/>
      <c r="NVH1"/>
      <c r="NVI1"/>
      <c r="NVJ1"/>
      <c r="NVK1"/>
      <c r="NVL1"/>
      <c r="NVM1"/>
      <c r="NVN1"/>
      <c r="NVO1"/>
      <c r="NVP1"/>
      <c r="NVQ1"/>
      <c r="NVR1"/>
      <c r="NVS1"/>
      <c r="NVT1"/>
      <c r="NVU1"/>
      <c r="NVV1"/>
      <c r="NVW1"/>
      <c r="NVX1"/>
      <c r="NVY1"/>
      <c r="NVZ1"/>
      <c r="NWA1"/>
      <c r="NWB1"/>
      <c r="NWC1"/>
      <c r="NWD1"/>
      <c r="NWE1"/>
      <c r="NWF1"/>
      <c r="NWG1"/>
      <c r="NWH1"/>
      <c r="NWI1"/>
      <c r="NWJ1"/>
      <c r="NWK1"/>
      <c r="NWL1"/>
      <c r="NWM1"/>
      <c r="NWN1"/>
      <c r="NWO1"/>
      <c r="NWP1"/>
      <c r="NWQ1"/>
      <c r="NWR1"/>
      <c r="NWS1"/>
      <c r="NWT1"/>
      <c r="NWU1"/>
      <c r="NWV1"/>
      <c r="NWW1"/>
      <c r="NWX1"/>
      <c r="NWY1"/>
      <c r="NWZ1"/>
      <c r="NXA1"/>
      <c r="NXB1"/>
      <c r="NXC1"/>
      <c r="NXD1"/>
      <c r="NXE1"/>
      <c r="NXF1"/>
      <c r="NXG1"/>
      <c r="NXH1"/>
      <c r="NXI1"/>
      <c r="NXJ1"/>
      <c r="NXK1"/>
      <c r="NXL1"/>
      <c r="NXM1"/>
      <c r="NXN1"/>
      <c r="NXO1"/>
      <c r="NXP1"/>
      <c r="NXQ1"/>
      <c r="NXR1"/>
      <c r="NXS1"/>
      <c r="NXT1"/>
      <c r="NXU1"/>
      <c r="NXV1"/>
      <c r="NXW1"/>
      <c r="NXX1"/>
      <c r="NXY1"/>
      <c r="NXZ1"/>
      <c r="NYA1"/>
      <c r="NYB1"/>
      <c r="NYC1"/>
      <c r="NYD1"/>
      <c r="NYE1"/>
      <c r="NYF1"/>
      <c r="NYG1"/>
      <c r="NYH1"/>
      <c r="NYI1"/>
      <c r="NYJ1"/>
      <c r="NYK1"/>
      <c r="NYL1"/>
      <c r="NYM1"/>
      <c r="NYN1"/>
      <c r="NYO1"/>
      <c r="NYP1"/>
      <c r="NYQ1"/>
      <c r="NYR1"/>
      <c r="NYS1"/>
      <c r="NYT1"/>
      <c r="NYU1"/>
      <c r="NYV1"/>
      <c r="NYW1"/>
      <c r="NYX1"/>
      <c r="NYY1"/>
      <c r="NYZ1"/>
      <c r="NZA1"/>
      <c r="NZB1"/>
      <c r="NZC1"/>
      <c r="NZD1"/>
      <c r="NZE1"/>
      <c r="NZF1"/>
      <c r="NZG1"/>
      <c r="NZH1"/>
      <c r="NZI1"/>
      <c r="NZJ1"/>
      <c r="NZK1"/>
      <c r="NZL1"/>
      <c r="NZM1"/>
      <c r="NZN1"/>
      <c r="NZO1"/>
      <c r="NZP1"/>
      <c r="NZQ1"/>
      <c r="NZR1"/>
      <c r="NZS1"/>
      <c r="NZT1"/>
      <c r="NZU1"/>
      <c r="NZV1"/>
      <c r="NZW1"/>
      <c r="NZX1"/>
      <c r="NZY1"/>
      <c r="NZZ1"/>
      <c r="OAA1"/>
      <c r="OAB1"/>
      <c r="OAC1"/>
      <c r="OAD1"/>
      <c r="OAE1"/>
      <c r="OAF1"/>
      <c r="OAG1"/>
      <c r="OAH1"/>
      <c r="OAI1"/>
      <c r="OAJ1"/>
      <c r="OAK1"/>
      <c r="OAL1"/>
      <c r="OAM1"/>
      <c r="OAN1"/>
      <c r="OAO1"/>
      <c r="OAP1"/>
      <c r="OAQ1"/>
      <c r="OAR1"/>
      <c r="OAS1"/>
      <c r="OAT1"/>
      <c r="OAU1"/>
      <c r="OAV1"/>
      <c r="OAW1"/>
      <c r="OAX1"/>
      <c r="OAY1"/>
      <c r="OAZ1"/>
      <c r="OBA1"/>
      <c r="OBB1"/>
      <c r="OBC1"/>
      <c r="OBD1"/>
      <c r="OBE1"/>
      <c r="OBF1"/>
      <c r="OBG1"/>
      <c r="OBH1"/>
      <c r="OBI1"/>
      <c r="OBJ1"/>
      <c r="OBK1"/>
      <c r="OBL1"/>
      <c r="OBM1"/>
      <c r="OBN1"/>
      <c r="OBO1"/>
      <c r="OBP1"/>
      <c r="OBQ1"/>
      <c r="OBR1"/>
      <c r="OBS1"/>
      <c r="OBT1"/>
      <c r="OBU1"/>
      <c r="OBV1"/>
      <c r="OBW1"/>
      <c r="OBX1"/>
      <c r="OBY1"/>
      <c r="OBZ1"/>
      <c r="OCA1"/>
      <c r="OCB1"/>
      <c r="OCC1"/>
      <c r="OCD1"/>
      <c r="OCE1"/>
      <c r="OCF1"/>
      <c r="OCG1"/>
      <c r="OCH1"/>
      <c r="OCI1"/>
      <c r="OCJ1"/>
      <c r="OCK1"/>
      <c r="OCL1"/>
      <c r="OCM1"/>
      <c r="OCN1"/>
      <c r="OCO1"/>
      <c r="OCP1"/>
      <c r="OCQ1"/>
      <c r="OCR1"/>
      <c r="OCS1"/>
      <c r="OCT1"/>
      <c r="OCU1"/>
      <c r="OCV1"/>
      <c r="OCW1"/>
      <c r="OCX1"/>
      <c r="OCY1"/>
      <c r="OCZ1"/>
      <c r="ODA1"/>
      <c r="ODB1"/>
      <c r="ODC1"/>
      <c r="ODD1"/>
      <c r="ODE1"/>
      <c r="ODF1"/>
      <c r="ODG1"/>
      <c r="ODH1"/>
      <c r="ODI1"/>
      <c r="ODJ1"/>
      <c r="ODK1"/>
      <c r="ODL1"/>
      <c r="ODM1"/>
      <c r="ODN1"/>
      <c r="ODO1"/>
      <c r="ODP1"/>
      <c r="ODQ1"/>
      <c r="ODR1"/>
      <c r="ODS1"/>
      <c r="ODT1"/>
      <c r="ODU1"/>
      <c r="ODV1"/>
      <c r="ODW1"/>
      <c r="ODX1"/>
      <c r="ODY1"/>
      <c r="ODZ1"/>
      <c r="OEA1"/>
      <c r="OEB1"/>
      <c r="OEC1"/>
      <c r="OED1"/>
      <c r="OEE1"/>
      <c r="OEF1"/>
      <c r="OEG1"/>
      <c r="OEH1"/>
      <c r="OEI1"/>
      <c r="OEJ1"/>
      <c r="OEK1"/>
      <c r="OEL1"/>
      <c r="OEM1"/>
      <c r="OEN1"/>
      <c r="OEO1"/>
      <c r="OEP1"/>
      <c r="OEQ1"/>
      <c r="OER1"/>
      <c r="OES1"/>
      <c r="OET1"/>
      <c r="OEU1"/>
      <c r="OEV1"/>
      <c r="OEW1"/>
      <c r="OEX1"/>
      <c r="OEY1"/>
      <c r="OEZ1"/>
      <c r="OFA1"/>
      <c r="OFB1"/>
      <c r="OFC1"/>
      <c r="OFD1"/>
      <c r="OFE1"/>
      <c r="OFF1"/>
      <c r="OFG1"/>
      <c r="OFH1"/>
      <c r="OFI1"/>
      <c r="OFJ1"/>
      <c r="OFK1"/>
      <c r="OFL1"/>
      <c r="OFM1"/>
      <c r="OFN1"/>
      <c r="OFO1"/>
      <c r="OFP1"/>
      <c r="OFQ1"/>
      <c r="OFR1"/>
      <c r="OFS1"/>
      <c r="OFT1"/>
      <c r="OFU1"/>
      <c r="OFV1"/>
      <c r="OFW1"/>
      <c r="OFX1"/>
      <c r="OFY1"/>
      <c r="OFZ1"/>
      <c r="OGA1"/>
      <c r="OGB1"/>
      <c r="OGC1"/>
      <c r="OGD1"/>
      <c r="OGE1"/>
      <c r="OGF1"/>
      <c r="OGG1"/>
      <c r="OGH1"/>
      <c r="OGI1"/>
      <c r="OGJ1"/>
      <c r="OGK1"/>
      <c r="OGL1"/>
      <c r="OGM1"/>
      <c r="OGN1"/>
      <c r="OGO1"/>
      <c r="OGP1"/>
      <c r="OGQ1"/>
      <c r="OGR1"/>
      <c r="OGS1"/>
      <c r="OGT1"/>
      <c r="OGU1"/>
      <c r="OGV1"/>
      <c r="OGW1"/>
      <c r="OGX1"/>
      <c r="OGY1"/>
      <c r="OGZ1"/>
      <c r="OHA1"/>
      <c r="OHB1"/>
      <c r="OHC1"/>
      <c r="OHD1"/>
      <c r="OHE1"/>
      <c r="OHF1"/>
      <c r="OHG1"/>
      <c r="OHH1"/>
      <c r="OHI1"/>
      <c r="OHJ1"/>
      <c r="OHK1"/>
      <c r="OHL1"/>
      <c r="OHM1"/>
      <c r="OHN1"/>
      <c r="OHO1"/>
      <c r="OHP1"/>
      <c r="OHQ1"/>
      <c r="OHR1"/>
      <c r="OHS1"/>
      <c r="OHT1"/>
      <c r="OHU1"/>
      <c r="OHV1"/>
      <c r="OHW1"/>
      <c r="OHX1"/>
      <c r="OHY1"/>
      <c r="OHZ1"/>
      <c r="OIA1"/>
      <c r="OIB1"/>
      <c r="OIC1"/>
      <c r="OID1"/>
      <c r="OIE1"/>
      <c r="OIF1"/>
      <c r="OIG1"/>
      <c r="OIH1"/>
      <c r="OII1"/>
      <c r="OIJ1"/>
      <c r="OIK1"/>
      <c r="OIL1"/>
      <c r="OIM1"/>
      <c r="OIN1"/>
      <c r="OIO1"/>
      <c r="OIP1"/>
      <c r="OIQ1"/>
      <c r="OIR1"/>
      <c r="OIS1"/>
      <c r="OIT1"/>
      <c r="OIU1"/>
      <c r="OIV1"/>
      <c r="OIW1"/>
      <c r="OIX1"/>
      <c r="OIY1"/>
      <c r="OIZ1"/>
      <c r="OJA1"/>
      <c r="OJB1"/>
      <c r="OJC1"/>
      <c r="OJD1"/>
      <c r="OJE1"/>
      <c r="OJF1"/>
      <c r="OJG1"/>
      <c r="OJH1"/>
      <c r="OJI1"/>
      <c r="OJJ1"/>
      <c r="OJK1"/>
      <c r="OJL1"/>
      <c r="OJM1"/>
      <c r="OJN1"/>
      <c r="OJO1"/>
      <c r="OJP1"/>
      <c r="OJQ1"/>
      <c r="OJR1"/>
      <c r="OJS1"/>
      <c r="OJT1"/>
      <c r="OJU1"/>
      <c r="OJV1"/>
      <c r="OJW1"/>
      <c r="OJX1"/>
      <c r="OJY1"/>
      <c r="OJZ1"/>
      <c r="OKA1"/>
      <c r="OKB1"/>
      <c r="OKC1"/>
      <c r="OKD1"/>
      <c r="OKE1"/>
      <c r="OKF1"/>
      <c r="OKG1"/>
      <c r="OKH1"/>
      <c r="OKI1"/>
      <c r="OKJ1"/>
      <c r="OKK1"/>
      <c r="OKL1"/>
      <c r="OKM1"/>
      <c r="OKN1"/>
      <c r="OKO1"/>
      <c r="OKP1"/>
      <c r="OKQ1"/>
      <c r="OKR1"/>
      <c r="OKS1"/>
      <c r="OKT1"/>
      <c r="OKU1"/>
      <c r="OKV1"/>
      <c r="OKW1"/>
      <c r="OKX1"/>
      <c r="OKY1"/>
      <c r="OKZ1"/>
      <c r="OLA1"/>
      <c r="OLB1"/>
      <c r="OLC1"/>
      <c r="OLD1"/>
      <c r="OLE1"/>
      <c r="OLF1"/>
      <c r="OLG1"/>
      <c r="OLH1"/>
      <c r="OLI1"/>
      <c r="OLJ1"/>
      <c r="OLK1"/>
      <c r="OLL1"/>
      <c r="OLM1"/>
      <c r="OLN1"/>
      <c r="OLO1"/>
      <c r="OLP1"/>
      <c r="OLQ1"/>
      <c r="OLR1"/>
      <c r="OLS1"/>
      <c r="OLT1"/>
      <c r="OLU1"/>
      <c r="OLV1"/>
      <c r="OLW1"/>
      <c r="OLX1"/>
      <c r="OLY1"/>
      <c r="OLZ1"/>
      <c r="OMA1"/>
      <c r="OMB1"/>
      <c r="OMC1"/>
      <c r="OMD1"/>
      <c r="OME1"/>
      <c r="OMF1"/>
      <c r="OMG1"/>
      <c r="OMH1"/>
      <c r="OMI1"/>
      <c r="OMJ1"/>
      <c r="OMK1"/>
      <c r="OML1"/>
      <c r="OMM1"/>
      <c r="OMN1"/>
      <c r="OMO1"/>
      <c r="OMP1"/>
      <c r="OMQ1"/>
      <c r="OMR1"/>
      <c r="OMS1"/>
      <c r="OMT1"/>
      <c r="OMU1"/>
      <c r="OMV1"/>
      <c r="OMW1"/>
      <c r="OMX1"/>
      <c r="OMY1"/>
      <c r="OMZ1"/>
      <c r="ONA1"/>
      <c r="ONB1"/>
      <c r="ONC1"/>
      <c r="OND1"/>
      <c r="ONE1"/>
      <c r="ONF1"/>
      <c r="ONG1"/>
      <c r="ONH1"/>
      <c r="ONI1"/>
      <c r="ONJ1"/>
      <c r="ONK1"/>
      <c r="ONL1"/>
      <c r="ONM1"/>
      <c r="ONN1"/>
      <c r="ONO1"/>
      <c r="ONP1"/>
      <c r="ONQ1"/>
      <c r="ONR1"/>
      <c r="ONS1"/>
      <c r="ONT1"/>
      <c r="ONU1"/>
      <c r="ONV1"/>
      <c r="ONW1"/>
      <c r="ONX1"/>
      <c r="ONY1"/>
      <c r="ONZ1"/>
      <c r="OOA1"/>
      <c r="OOB1"/>
      <c r="OOC1"/>
      <c r="OOD1"/>
      <c r="OOE1"/>
      <c r="OOF1"/>
      <c r="OOG1"/>
      <c r="OOH1"/>
      <c r="OOI1"/>
      <c r="OOJ1"/>
      <c r="OOK1"/>
      <c r="OOL1"/>
      <c r="OOM1"/>
      <c r="OON1"/>
      <c r="OOO1"/>
      <c r="OOP1"/>
      <c r="OOQ1"/>
      <c r="OOR1"/>
      <c r="OOS1"/>
      <c r="OOT1"/>
      <c r="OOU1"/>
      <c r="OOV1"/>
      <c r="OOW1"/>
      <c r="OOX1"/>
      <c r="OOY1"/>
      <c r="OOZ1"/>
      <c r="OPA1"/>
      <c r="OPB1"/>
      <c r="OPC1"/>
      <c r="OPD1"/>
      <c r="OPE1"/>
      <c r="OPF1"/>
      <c r="OPG1"/>
      <c r="OPH1"/>
      <c r="OPI1"/>
      <c r="OPJ1"/>
      <c r="OPK1"/>
      <c r="OPL1"/>
      <c r="OPM1"/>
      <c r="OPN1"/>
      <c r="OPO1"/>
      <c r="OPP1"/>
      <c r="OPQ1"/>
      <c r="OPR1"/>
      <c r="OPS1"/>
      <c r="OPT1"/>
      <c r="OPU1"/>
      <c r="OPV1"/>
      <c r="OPW1"/>
      <c r="OPX1"/>
      <c r="OPY1"/>
      <c r="OPZ1"/>
      <c r="OQA1"/>
      <c r="OQB1"/>
      <c r="OQC1"/>
      <c r="OQD1"/>
      <c r="OQE1"/>
      <c r="OQF1"/>
      <c r="OQG1"/>
      <c r="OQH1"/>
      <c r="OQI1"/>
      <c r="OQJ1"/>
      <c r="OQK1"/>
      <c r="OQL1"/>
      <c r="OQM1"/>
      <c r="OQN1"/>
      <c r="OQO1"/>
      <c r="OQP1"/>
      <c r="OQQ1"/>
      <c r="OQR1"/>
      <c r="OQS1"/>
      <c r="OQT1"/>
      <c r="OQU1"/>
      <c r="OQV1"/>
      <c r="OQW1"/>
      <c r="OQX1"/>
      <c r="OQY1"/>
      <c r="OQZ1"/>
      <c r="ORA1"/>
      <c r="ORB1"/>
      <c r="ORC1"/>
      <c r="ORD1"/>
      <c r="ORE1"/>
      <c r="ORF1"/>
      <c r="ORG1"/>
      <c r="ORH1"/>
      <c r="ORI1"/>
      <c r="ORJ1"/>
      <c r="ORK1"/>
      <c r="ORL1"/>
      <c r="ORM1"/>
      <c r="ORN1"/>
      <c r="ORO1"/>
      <c r="ORP1"/>
      <c r="ORQ1"/>
      <c r="ORR1"/>
      <c r="ORS1"/>
      <c r="ORT1"/>
      <c r="ORU1"/>
      <c r="ORV1"/>
      <c r="ORW1"/>
      <c r="ORX1"/>
      <c r="ORY1"/>
      <c r="ORZ1"/>
      <c r="OSA1"/>
      <c r="OSB1"/>
      <c r="OSC1"/>
      <c r="OSD1"/>
      <c r="OSE1"/>
      <c r="OSF1"/>
      <c r="OSG1"/>
      <c r="OSH1"/>
      <c r="OSI1"/>
      <c r="OSJ1"/>
      <c r="OSK1"/>
      <c r="OSL1"/>
      <c r="OSM1"/>
      <c r="OSN1"/>
      <c r="OSO1"/>
      <c r="OSP1"/>
      <c r="OSQ1"/>
      <c r="OSR1"/>
      <c r="OSS1"/>
      <c r="OST1"/>
      <c r="OSU1"/>
      <c r="OSV1"/>
      <c r="OSW1"/>
      <c r="OSX1"/>
      <c r="OSY1"/>
      <c r="OSZ1"/>
      <c r="OTA1"/>
      <c r="OTB1"/>
      <c r="OTC1"/>
      <c r="OTD1"/>
      <c r="OTE1"/>
      <c r="OTF1"/>
      <c r="OTG1"/>
      <c r="OTH1"/>
      <c r="OTI1"/>
      <c r="OTJ1"/>
      <c r="OTK1"/>
      <c r="OTL1"/>
      <c r="OTM1"/>
      <c r="OTN1"/>
      <c r="OTO1"/>
      <c r="OTP1"/>
      <c r="OTQ1"/>
      <c r="OTR1"/>
      <c r="OTS1"/>
      <c r="OTT1"/>
      <c r="OTU1"/>
      <c r="OTV1"/>
      <c r="OTW1"/>
      <c r="OTX1"/>
      <c r="OTY1"/>
      <c r="OTZ1"/>
      <c r="OUA1"/>
      <c r="OUB1"/>
      <c r="OUC1"/>
      <c r="OUD1"/>
      <c r="OUE1"/>
      <c r="OUF1"/>
      <c r="OUG1"/>
      <c r="OUH1"/>
      <c r="OUI1"/>
      <c r="OUJ1"/>
      <c r="OUK1"/>
      <c r="OUL1"/>
      <c r="OUM1"/>
      <c r="OUN1"/>
      <c r="OUO1"/>
      <c r="OUP1"/>
      <c r="OUQ1"/>
      <c r="OUR1"/>
      <c r="OUS1"/>
      <c r="OUT1"/>
      <c r="OUU1"/>
      <c r="OUV1"/>
      <c r="OUW1"/>
      <c r="OUX1"/>
      <c r="OUY1"/>
      <c r="OUZ1"/>
      <c r="OVA1"/>
      <c r="OVB1"/>
      <c r="OVC1"/>
      <c r="OVD1"/>
      <c r="OVE1"/>
      <c r="OVF1"/>
      <c r="OVG1"/>
      <c r="OVH1"/>
      <c r="OVI1"/>
      <c r="OVJ1"/>
      <c r="OVK1"/>
      <c r="OVL1"/>
      <c r="OVM1"/>
      <c r="OVN1"/>
      <c r="OVO1"/>
      <c r="OVP1"/>
      <c r="OVQ1"/>
      <c r="OVR1"/>
      <c r="OVS1"/>
      <c r="OVT1"/>
      <c r="OVU1"/>
      <c r="OVV1"/>
      <c r="OVW1"/>
      <c r="OVX1"/>
      <c r="OVY1"/>
      <c r="OVZ1"/>
      <c r="OWA1"/>
      <c r="OWB1"/>
      <c r="OWC1"/>
      <c r="OWD1"/>
      <c r="OWE1"/>
      <c r="OWF1"/>
      <c r="OWG1"/>
      <c r="OWH1"/>
      <c r="OWI1"/>
      <c r="OWJ1"/>
      <c r="OWK1"/>
      <c r="OWL1"/>
      <c r="OWM1"/>
      <c r="OWN1"/>
      <c r="OWO1"/>
      <c r="OWP1"/>
      <c r="OWQ1"/>
      <c r="OWR1"/>
      <c r="OWS1"/>
      <c r="OWT1"/>
      <c r="OWU1"/>
      <c r="OWV1"/>
      <c r="OWW1"/>
      <c r="OWX1"/>
      <c r="OWY1"/>
      <c r="OWZ1"/>
      <c r="OXA1"/>
      <c r="OXB1"/>
      <c r="OXC1"/>
      <c r="OXD1"/>
      <c r="OXE1"/>
      <c r="OXF1"/>
      <c r="OXG1"/>
      <c r="OXH1"/>
      <c r="OXI1"/>
      <c r="OXJ1"/>
      <c r="OXK1"/>
      <c r="OXL1"/>
      <c r="OXM1"/>
      <c r="OXN1"/>
      <c r="OXO1"/>
      <c r="OXP1"/>
      <c r="OXQ1"/>
      <c r="OXR1"/>
      <c r="OXS1"/>
      <c r="OXT1"/>
      <c r="OXU1"/>
      <c r="OXV1"/>
      <c r="OXW1"/>
      <c r="OXX1"/>
      <c r="OXY1"/>
      <c r="OXZ1"/>
      <c r="OYA1"/>
      <c r="OYB1"/>
      <c r="OYC1"/>
      <c r="OYD1"/>
      <c r="OYE1"/>
      <c r="OYF1"/>
      <c r="OYG1"/>
      <c r="OYH1"/>
      <c r="OYI1"/>
      <c r="OYJ1"/>
      <c r="OYK1"/>
      <c r="OYL1"/>
      <c r="OYM1"/>
      <c r="OYN1"/>
      <c r="OYO1"/>
      <c r="OYP1"/>
      <c r="OYQ1"/>
      <c r="OYR1"/>
      <c r="OYS1"/>
      <c r="OYT1"/>
      <c r="OYU1"/>
      <c r="OYV1"/>
      <c r="OYW1"/>
      <c r="OYX1"/>
      <c r="OYY1"/>
      <c r="OYZ1"/>
      <c r="OZA1"/>
      <c r="OZB1"/>
      <c r="OZC1"/>
      <c r="OZD1"/>
      <c r="OZE1"/>
      <c r="OZF1"/>
      <c r="OZG1"/>
      <c r="OZH1"/>
      <c r="OZI1"/>
      <c r="OZJ1"/>
      <c r="OZK1"/>
      <c r="OZL1"/>
      <c r="OZM1"/>
      <c r="OZN1"/>
      <c r="OZO1"/>
      <c r="OZP1"/>
      <c r="OZQ1"/>
      <c r="OZR1"/>
      <c r="OZS1"/>
      <c r="OZT1"/>
      <c r="OZU1"/>
      <c r="OZV1"/>
      <c r="OZW1"/>
      <c r="OZX1"/>
      <c r="OZY1"/>
      <c r="OZZ1"/>
      <c r="PAA1"/>
      <c r="PAB1"/>
      <c r="PAC1"/>
      <c r="PAD1"/>
      <c r="PAE1"/>
      <c r="PAF1"/>
      <c r="PAG1"/>
      <c r="PAH1"/>
      <c r="PAI1"/>
      <c r="PAJ1"/>
      <c r="PAK1"/>
      <c r="PAL1"/>
      <c r="PAM1"/>
      <c r="PAN1"/>
      <c r="PAO1"/>
      <c r="PAP1"/>
      <c r="PAQ1"/>
      <c r="PAR1"/>
      <c r="PAS1"/>
      <c r="PAT1"/>
      <c r="PAU1"/>
      <c r="PAV1"/>
      <c r="PAW1"/>
      <c r="PAX1"/>
      <c r="PAY1"/>
      <c r="PAZ1"/>
      <c r="PBA1"/>
      <c r="PBB1"/>
      <c r="PBC1"/>
      <c r="PBD1"/>
      <c r="PBE1"/>
      <c r="PBF1"/>
      <c r="PBG1"/>
      <c r="PBH1"/>
      <c r="PBI1"/>
      <c r="PBJ1"/>
      <c r="PBK1"/>
      <c r="PBL1"/>
      <c r="PBM1"/>
      <c r="PBN1"/>
      <c r="PBO1"/>
      <c r="PBP1"/>
      <c r="PBQ1"/>
      <c r="PBR1"/>
      <c r="PBS1"/>
      <c r="PBT1"/>
      <c r="PBU1"/>
      <c r="PBV1"/>
      <c r="PBW1"/>
      <c r="PBX1"/>
      <c r="PBY1"/>
      <c r="PBZ1"/>
      <c r="PCA1"/>
      <c r="PCB1"/>
      <c r="PCC1"/>
      <c r="PCD1"/>
      <c r="PCE1"/>
      <c r="PCF1"/>
      <c r="PCG1"/>
      <c r="PCH1"/>
      <c r="PCI1"/>
      <c r="PCJ1"/>
      <c r="PCK1"/>
      <c r="PCL1"/>
      <c r="PCM1"/>
      <c r="PCN1"/>
      <c r="PCO1"/>
      <c r="PCP1"/>
      <c r="PCQ1"/>
      <c r="PCR1"/>
      <c r="PCS1"/>
      <c r="PCT1"/>
      <c r="PCU1"/>
      <c r="PCV1"/>
      <c r="PCW1"/>
      <c r="PCX1"/>
      <c r="PCY1"/>
      <c r="PCZ1"/>
      <c r="PDA1"/>
      <c r="PDB1"/>
      <c r="PDC1"/>
      <c r="PDD1"/>
      <c r="PDE1"/>
      <c r="PDF1"/>
      <c r="PDG1"/>
      <c r="PDH1"/>
      <c r="PDI1"/>
      <c r="PDJ1"/>
      <c r="PDK1"/>
      <c r="PDL1"/>
      <c r="PDM1"/>
      <c r="PDN1"/>
      <c r="PDO1"/>
      <c r="PDP1"/>
      <c r="PDQ1"/>
      <c r="PDR1"/>
      <c r="PDS1"/>
      <c r="PDT1"/>
      <c r="PDU1"/>
      <c r="PDV1"/>
      <c r="PDW1"/>
      <c r="PDX1"/>
      <c r="PDY1"/>
      <c r="PDZ1"/>
      <c r="PEA1"/>
      <c r="PEB1"/>
      <c r="PEC1"/>
      <c r="PED1"/>
      <c r="PEE1"/>
      <c r="PEF1"/>
      <c r="PEG1"/>
      <c r="PEH1"/>
      <c r="PEI1"/>
      <c r="PEJ1"/>
      <c r="PEK1"/>
      <c r="PEL1"/>
      <c r="PEM1"/>
      <c r="PEN1"/>
      <c r="PEO1"/>
      <c r="PEP1"/>
      <c r="PEQ1"/>
      <c r="PER1"/>
      <c r="PES1"/>
      <c r="PET1"/>
      <c r="PEU1"/>
      <c r="PEV1"/>
      <c r="PEW1"/>
      <c r="PEX1"/>
      <c r="PEY1"/>
      <c r="PEZ1"/>
      <c r="PFA1"/>
      <c r="PFB1"/>
      <c r="PFC1"/>
      <c r="PFD1"/>
      <c r="PFE1"/>
      <c r="PFF1"/>
      <c r="PFG1"/>
      <c r="PFH1"/>
      <c r="PFI1"/>
      <c r="PFJ1"/>
      <c r="PFK1"/>
      <c r="PFL1"/>
      <c r="PFM1"/>
      <c r="PFN1"/>
      <c r="PFO1"/>
      <c r="PFP1"/>
      <c r="PFQ1"/>
      <c r="PFR1"/>
      <c r="PFS1"/>
      <c r="PFT1"/>
      <c r="PFU1"/>
      <c r="PFV1"/>
      <c r="PFW1"/>
      <c r="PFX1"/>
      <c r="PFY1"/>
      <c r="PFZ1"/>
      <c r="PGA1"/>
      <c r="PGB1"/>
      <c r="PGC1"/>
      <c r="PGD1"/>
      <c r="PGE1"/>
      <c r="PGF1"/>
      <c r="PGG1"/>
      <c r="PGH1"/>
      <c r="PGI1"/>
      <c r="PGJ1"/>
      <c r="PGK1"/>
      <c r="PGL1"/>
      <c r="PGM1"/>
      <c r="PGN1"/>
      <c r="PGO1"/>
      <c r="PGP1"/>
      <c r="PGQ1"/>
      <c r="PGR1"/>
      <c r="PGS1"/>
      <c r="PGT1"/>
      <c r="PGU1"/>
      <c r="PGV1"/>
      <c r="PGW1"/>
      <c r="PGX1"/>
      <c r="PGY1"/>
      <c r="PGZ1"/>
      <c r="PHA1"/>
      <c r="PHB1"/>
      <c r="PHC1"/>
      <c r="PHD1"/>
      <c r="PHE1"/>
      <c r="PHF1"/>
      <c r="PHG1"/>
      <c r="PHH1"/>
      <c r="PHI1"/>
      <c r="PHJ1"/>
      <c r="PHK1"/>
      <c r="PHL1"/>
      <c r="PHM1"/>
      <c r="PHN1"/>
      <c r="PHO1"/>
      <c r="PHP1"/>
      <c r="PHQ1"/>
      <c r="PHR1"/>
      <c r="PHS1"/>
      <c r="PHT1"/>
      <c r="PHU1"/>
      <c r="PHV1"/>
      <c r="PHW1"/>
      <c r="PHX1"/>
      <c r="PHY1"/>
      <c r="PHZ1"/>
      <c r="PIA1"/>
      <c r="PIB1"/>
      <c r="PIC1"/>
      <c r="PID1"/>
      <c r="PIE1"/>
      <c r="PIF1"/>
      <c r="PIG1"/>
      <c r="PIH1"/>
      <c r="PII1"/>
      <c r="PIJ1"/>
      <c r="PIK1"/>
      <c r="PIL1"/>
      <c r="PIM1"/>
      <c r="PIN1"/>
      <c r="PIO1"/>
      <c r="PIP1"/>
      <c r="PIQ1"/>
      <c r="PIR1"/>
      <c r="PIS1"/>
      <c r="PIT1"/>
      <c r="PIU1"/>
      <c r="PIV1"/>
      <c r="PIW1"/>
      <c r="PIX1"/>
      <c r="PIY1"/>
      <c r="PIZ1"/>
      <c r="PJA1"/>
      <c r="PJB1"/>
      <c r="PJC1"/>
      <c r="PJD1"/>
      <c r="PJE1"/>
      <c r="PJF1"/>
      <c r="PJG1"/>
      <c r="PJH1"/>
      <c r="PJI1"/>
      <c r="PJJ1"/>
      <c r="PJK1"/>
      <c r="PJL1"/>
      <c r="PJM1"/>
      <c r="PJN1"/>
      <c r="PJO1"/>
      <c r="PJP1"/>
      <c r="PJQ1"/>
      <c r="PJR1"/>
      <c r="PJS1"/>
      <c r="PJT1"/>
      <c r="PJU1"/>
      <c r="PJV1"/>
      <c r="PJW1"/>
      <c r="PJX1"/>
      <c r="PJY1"/>
      <c r="PJZ1"/>
      <c r="PKA1"/>
      <c r="PKB1"/>
      <c r="PKC1"/>
      <c r="PKD1"/>
      <c r="PKE1"/>
      <c r="PKF1"/>
      <c r="PKG1"/>
      <c r="PKH1"/>
      <c r="PKI1"/>
      <c r="PKJ1"/>
      <c r="PKK1"/>
      <c r="PKL1"/>
      <c r="PKM1"/>
      <c r="PKN1"/>
      <c r="PKO1"/>
      <c r="PKP1"/>
      <c r="PKQ1"/>
      <c r="PKR1"/>
      <c r="PKS1"/>
      <c r="PKT1"/>
      <c r="PKU1"/>
      <c r="PKV1"/>
      <c r="PKW1"/>
      <c r="PKX1"/>
      <c r="PKY1"/>
      <c r="PKZ1"/>
      <c r="PLA1"/>
      <c r="PLB1"/>
      <c r="PLC1"/>
      <c r="PLD1"/>
      <c r="PLE1"/>
      <c r="PLF1"/>
      <c r="PLG1"/>
      <c r="PLH1"/>
      <c r="PLI1"/>
      <c r="PLJ1"/>
      <c r="PLK1"/>
      <c r="PLL1"/>
      <c r="PLM1"/>
      <c r="PLN1"/>
      <c r="PLO1"/>
      <c r="PLP1"/>
      <c r="PLQ1"/>
      <c r="PLR1"/>
      <c r="PLS1"/>
      <c r="PLT1"/>
      <c r="PLU1"/>
      <c r="PLV1"/>
      <c r="PLW1"/>
      <c r="PLX1"/>
      <c r="PLY1"/>
      <c r="PLZ1"/>
      <c r="PMA1"/>
      <c r="PMB1"/>
      <c r="PMC1"/>
      <c r="PMD1"/>
      <c r="PME1"/>
      <c r="PMF1"/>
      <c r="PMG1"/>
      <c r="PMH1"/>
      <c r="PMI1"/>
      <c r="PMJ1"/>
      <c r="PMK1"/>
      <c r="PML1"/>
      <c r="PMM1"/>
      <c r="PMN1"/>
      <c r="PMO1"/>
      <c r="PMP1"/>
      <c r="PMQ1"/>
      <c r="PMR1"/>
      <c r="PMS1"/>
      <c r="PMT1"/>
      <c r="PMU1"/>
      <c r="PMV1"/>
      <c r="PMW1"/>
      <c r="PMX1"/>
      <c r="PMY1"/>
      <c r="PMZ1"/>
      <c r="PNA1"/>
      <c r="PNB1"/>
      <c r="PNC1"/>
      <c r="PND1"/>
      <c r="PNE1"/>
      <c r="PNF1"/>
      <c r="PNG1"/>
      <c r="PNH1"/>
      <c r="PNI1"/>
      <c r="PNJ1"/>
      <c r="PNK1"/>
      <c r="PNL1"/>
      <c r="PNM1"/>
      <c r="PNN1"/>
      <c r="PNO1"/>
      <c r="PNP1"/>
      <c r="PNQ1"/>
      <c r="PNR1"/>
      <c r="PNS1"/>
      <c r="PNT1"/>
      <c r="PNU1"/>
      <c r="PNV1"/>
      <c r="PNW1"/>
      <c r="PNX1"/>
      <c r="PNY1"/>
      <c r="PNZ1"/>
      <c r="POA1"/>
      <c r="POB1"/>
      <c r="POC1"/>
      <c r="POD1"/>
      <c r="POE1"/>
      <c r="POF1"/>
      <c r="POG1"/>
      <c r="POH1"/>
      <c r="POI1"/>
      <c r="POJ1"/>
      <c r="POK1"/>
      <c r="POL1"/>
      <c r="POM1"/>
      <c r="PON1"/>
      <c r="POO1"/>
      <c r="POP1"/>
      <c r="POQ1"/>
      <c r="POR1"/>
      <c r="POS1"/>
      <c r="POT1"/>
      <c r="POU1"/>
      <c r="POV1"/>
      <c r="POW1"/>
      <c r="POX1"/>
      <c r="POY1"/>
      <c r="POZ1"/>
      <c r="PPA1"/>
      <c r="PPB1"/>
      <c r="PPC1"/>
      <c r="PPD1"/>
      <c r="PPE1"/>
      <c r="PPF1"/>
      <c r="PPG1"/>
      <c r="PPH1"/>
      <c r="PPI1"/>
      <c r="PPJ1"/>
      <c r="PPK1"/>
      <c r="PPL1"/>
      <c r="PPM1"/>
      <c r="PPN1"/>
      <c r="PPO1"/>
      <c r="PPP1"/>
      <c r="PPQ1"/>
      <c r="PPR1"/>
      <c r="PPS1"/>
      <c r="PPT1"/>
      <c r="PPU1"/>
      <c r="PPV1"/>
      <c r="PPW1"/>
      <c r="PPX1"/>
      <c r="PPY1"/>
      <c r="PPZ1"/>
      <c r="PQA1"/>
      <c r="PQB1"/>
      <c r="PQC1"/>
      <c r="PQD1"/>
      <c r="PQE1"/>
      <c r="PQF1"/>
      <c r="PQG1"/>
      <c r="PQH1"/>
      <c r="PQI1"/>
      <c r="PQJ1"/>
      <c r="PQK1"/>
      <c r="PQL1"/>
      <c r="PQM1"/>
      <c r="PQN1"/>
      <c r="PQO1"/>
      <c r="PQP1"/>
      <c r="PQQ1"/>
      <c r="PQR1"/>
      <c r="PQS1"/>
      <c r="PQT1"/>
      <c r="PQU1"/>
      <c r="PQV1"/>
      <c r="PQW1"/>
      <c r="PQX1"/>
      <c r="PQY1"/>
      <c r="PQZ1"/>
      <c r="PRA1"/>
      <c r="PRB1"/>
      <c r="PRC1"/>
      <c r="PRD1"/>
      <c r="PRE1"/>
      <c r="PRF1"/>
      <c r="PRG1"/>
      <c r="PRH1"/>
      <c r="PRI1"/>
      <c r="PRJ1"/>
      <c r="PRK1"/>
      <c r="PRL1"/>
      <c r="PRM1"/>
      <c r="PRN1"/>
      <c r="PRO1"/>
      <c r="PRP1"/>
      <c r="PRQ1"/>
      <c r="PRR1"/>
      <c r="PRS1"/>
      <c r="PRT1"/>
      <c r="PRU1"/>
      <c r="PRV1"/>
      <c r="PRW1"/>
      <c r="PRX1"/>
      <c r="PRY1"/>
      <c r="PRZ1"/>
      <c r="PSA1"/>
      <c r="PSB1"/>
      <c r="PSC1"/>
      <c r="PSD1"/>
      <c r="PSE1"/>
      <c r="PSF1"/>
      <c r="PSG1"/>
      <c r="PSH1"/>
      <c r="PSI1"/>
      <c r="PSJ1"/>
      <c r="PSK1"/>
      <c r="PSL1"/>
      <c r="PSM1"/>
      <c r="PSN1"/>
      <c r="PSO1"/>
      <c r="PSP1"/>
      <c r="PSQ1"/>
      <c r="PSR1"/>
      <c r="PSS1"/>
      <c r="PST1"/>
      <c r="PSU1"/>
      <c r="PSV1"/>
      <c r="PSW1"/>
      <c r="PSX1"/>
      <c r="PSY1"/>
      <c r="PSZ1"/>
      <c r="PTA1"/>
      <c r="PTB1"/>
      <c r="PTC1"/>
      <c r="PTD1"/>
      <c r="PTE1"/>
      <c r="PTF1"/>
      <c r="PTG1"/>
      <c r="PTH1"/>
      <c r="PTI1"/>
      <c r="PTJ1"/>
      <c r="PTK1"/>
      <c r="PTL1"/>
      <c r="PTM1"/>
      <c r="PTN1"/>
      <c r="PTO1"/>
      <c r="PTP1"/>
      <c r="PTQ1"/>
      <c r="PTR1"/>
      <c r="PTS1"/>
      <c r="PTT1"/>
      <c r="PTU1"/>
      <c r="PTV1"/>
      <c r="PTW1"/>
      <c r="PTX1"/>
      <c r="PTY1"/>
      <c r="PTZ1"/>
      <c r="PUA1"/>
      <c r="PUB1"/>
      <c r="PUC1"/>
      <c r="PUD1"/>
      <c r="PUE1"/>
      <c r="PUF1"/>
      <c r="PUG1"/>
      <c r="PUH1"/>
      <c r="PUI1"/>
      <c r="PUJ1"/>
      <c r="PUK1"/>
      <c r="PUL1"/>
      <c r="PUM1"/>
      <c r="PUN1"/>
      <c r="PUO1"/>
      <c r="PUP1"/>
      <c r="PUQ1"/>
      <c r="PUR1"/>
      <c r="PUS1"/>
      <c r="PUT1"/>
      <c r="PUU1"/>
      <c r="PUV1"/>
      <c r="PUW1"/>
      <c r="PUX1"/>
      <c r="PUY1"/>
      <c r="PUZ1"/>
      <c r="PVA1"/>
      <c r="PVB1"/>
      <c r="PVC1"/>
      <c r="PVD1"/>
      <c r="PVE1"/>
      <c r="PVF1"/>
      <c r="PVG1"/>
      <c r="PVH1"/>
      <c r="PVI1"/>
      <c r="PVJ1"/>
      <c r="PVK1"/>
      <c r="PVL1"/>
      <c r="PVM1"/>
      <c r="PVN1"/>
      <c r="PVO1"/>
      <c r="PVP1"/>
      <c r="PVQ1"/>
      <c r="PVR1"/>
      <c r="PVS1"/>
      <c r="PVT1"/>
      <c r="PVU1"/>
      <c r="PVV1"/>
      <c r="PVW1"/>
      <c r="PVX1"/>
      <c r="PVY1"/>
      <c r="PVZ1"/>
      <c r="PWA1"/>
      <c r="PWB1"/>
      <c r="PWC1"/>
      <c r="PWD1"/>
      <c r="PWE1"/>
      <c r="PWF1"/>
      <c r="PWG1"/>
      <c r="PWH1"/>
      <c r="PWI1"/>
      <c r="PWJ1"/>
      <c r="PWK1"/>
      <c r="PWL1"/>
      <c r="PWM1"/>
      <c r="PWN1"/>
      <c r="PWO1"/>
      <c r="PWP1"/>
      <c r="PWQ1"/>
      <c r="PWR1"/>
      <c r="PWS1"/>
      <c r="PWT1"/>
      <c r="PWU1"/>
      <c r="PWV1"/>
      <c r="PWW1"/>
      <c r="PWX1"/>
      <c r="PWY1"/>
      <c r="PWZ1"/>
      <c r="PXA1"/>
      <c r="PXB1"/>
      <c r="PXC1"/>
      <c r="PXD1"/>
      <c r="PXE1"/>
      <c r="PXF1"/>
      <c r="PXG1"/>
      <c r="PXH1"/>
      <c r="PXI1"/>
      <c r="PXJ1"/>
      <c r="PXK1"/>
      <c r="PXL1"/>
      <c r="PXM1"/>
      <c r="PXN1"/>
      <c r="PXO1"/>
      <c r="PXP1"/>
      <c r="PXQ1"/>
      <c r="PXR1"/>
      <c r="PXS1"/>
      <c r="PXT1"/>
      <c r="PXU1"/>
      <c r="PXV1"/>
      <c r="PXW1"/>
      <c r="PXX1"/>
      <c r="PXY1"/>
      <c r="PXZ1"/>
      <c r="PYA1"/>
      <c r="PYB1"/>
      <c r="PYC1"/>
      <c r="PYD1"/>
      <c r="PYE1"/>
      <c r="PYF1"/>
      <c r="PYG1"/>
      <c r="PYH1"/>
      <c r="PYI1"/>
      <c r="PYJ1"/>
      <c r="PYK1"/>
      <c r="PYL1"/>
      <c r="PYM1"/>
      <c r="PYN1"/>
      <c r="PYO1"/>
      <c r="PYP1"/>
      <c r="PYQ1"/>
      <c r="PYR1"/>
      <c r="PYS1"/>
      <c r="PYT1"/>
      <c r="PYU1"/>
      <c r="PYV1"/>
      <c r="PYW1"/>
      <c r="PYX1"/>
      <c r="PYY1"/>
      <c r="PYZ1"/>
      <c r="PZA1"/>
      <c r="PZB1"/>
      <c r="PZC1"/>
      <c r="PZD1"/>
      <c r="PZE1"/>
      <c r="PZF1"/>
      <c r="PZG1"/>
      <c r="PZH1"/>
      <c r="PZI1"/>
      <c r="PZJ1"/>
      <c r="PZK1"/>
      <c r="PZL1"/>
      <c r="PZM1"/>
      <c r="PZN1"/>
      <c r="PZO1"/>
      <c r="PZP1"/>
      <c r="PZQ1"/>
      <c r="PZR1"/>
      <c r="PZS1"/>
      <c r="PZT1"/>
      <c r="PZU1"/>
      <c r="PZV1"/>
      <c r="PZW1"/>
      <c r="PZX1"/>
      <c r="PZY1"/>
      <c r="PZZ1"/>
      <c r="QAA1"/>
      <c r="QAB1"/>
      <c r="QAC1"/>
      <c r="QAD1"/>
      <c r="QAE1"/>
      <c r="QAF1"/>
      <c r="QAG1"/>
      <c r="QAH1"/>
      <c r="QAI1"/>
      <c r="QAJ1"/>
      <c r="QAK1"/>
      <c r="QAL1"/>
      <c r="QAM1"/>
      <c r="QAN1"/>
      <c r="QAO1"/>
      <c r="QAP1"/>
      <c r="QAQ1"/>
      <c r="QAR1"/>
      <c r="QAS1"/>
      <c r="QAT1"/>
      <c r="QAU1"/>
      <c r="QAV1"/>
      <c r="QAW1"/>
      <c r="QAX1"/>
      <c r="QAY1"/>
      <c r="QAZ1"/>
      <c r="QBA1"/>
      <c r="QBB1"/>
      <c r="QBC1"/>
      <c r="QBD1"/>
      <c r="QBE1"/>
      <c r="QBF1"/>
      <c r="QBG1"/>
      <c r="QBH1"/>
      <c r="QBI1"/>
      <c r="QBJ1"/>
      <c r="QBK1"/>
      <c r="QBL1"/>
      <c r="QBM1"/>
      <c r="QBN1"/>
      <c r="QBO1"/>
      <c r="QBP1"/>
      <c r="QBQ1"/>
      <c r="QBR1"/>
      <c r="QBS1"/>
      <c r="QBT1"/>
      <c r="QBU1"/>
      <c r="QBV1"/>
      <c r="QBW1"/>
      <c r="QBX1"/>
      <c r="QBY1"/>
      <c r="QBZ1"/>
      <c r="QCA1"/>
      <c r="QCB1"/>
      <c r="QCC1"/>
      <c r="QCD1"/>
      <c r="QCE1"/>
      <c r="QCF1"/>
      <c r="QCG1"/>
      <c r="QCH1"/>
      <c r="QCI1"/>
      <c r="QCJ1"/>
      <c r="QCK1"/>
      <c r="QCL1"/>
      <c r="QCM1"/>
      <c r="QCN1"/>
      <c r="QCO1"/>
      <c r="QCP1"/>
      <c r="QCQ1"/>
      <c r="QCR1"/>
      <c r="QCS1"/>
      <c r="QCT1"/>
      <c r="QCU1"/>
      <c r="QCV1"/>
      <c r="QCW1"/>
      <c r="QCX1"/>
      <c r="QCY1"/>
      <c r="QCZ1"/>
      <c r="QDA1"/>
      <c r="QDB1"/>
      <c r="QDC1"/>
      <c r="QDD1"/>
      <c r="QDE1"/>
      <c r="QDF1"/>
      <c r="QDG1"/>
      <c r="QDH1"/>
      <c r="QDI1"/>
      <c r="QDJ1"/>
      <c r="QDK1"/>
      <c r="QDL1"/>
      <c r="QDM1"/>
      <c r="QDN1"/>
      <c r="QDO1"/>
      <c r="QDP1"/>
      <c r="QDQ1"/>
      <c r="QDR1"/>
      <c r="QDS1"/>
      <c r="QDT1"/>
      <c r="QDU1"/>
      <c r="QDV1"/>
      <c r="QDW1"/>
      <c r="QDX1"/>
      <c r="QDY1"/>
      <c r="QDZ1"/>
      <c r="QEA1"/>
      <c r="QEB1"/>
      <c r="QEC1"/>
      <c r="QED1"/>
      <c r="QEE1"/>
      <c r="QEF1"/>
      <c r="QEG1"/>
      <c r="QEH1"/>
      <c r="QEI1"/>
      <c r="QEJ1"/>
      <c r="QEK1"/>
      <c r="QEL1"/>
      <c r="QEM1"/>
      <c r="QEN1"/>
      <c r="QEO1"/>
      <c r="QEP1"/>
      <c r="QEQ1"/>
      <c r="QER1"/>
      <c r="QES1"/>
      <c r="QET1"/>
      <c r="QEU1"/>
      <c r="QEV1"/>
      <c r="QEW1"/>
      <c r="QEX1"/>
      <c r="QEY1"/>
      <c r="QEZ1"/>
      <c r="QFA1"/>
      <c r="QFB1"/>
      <c r="QFC1"/>
      <c r="QFD1"/>
      <c r="QFE1"/>
      <c r="QFF1"/>
      <c r="QFG1"/>
      <c r="QFH1"/>
      <c r="QFI1"/>
      <c r="QFJ1"/>
      <c r="QFK1"/>
      <c r="QFL1"/>
      <c r="QFM1"/>
      <c r="QFN1"/>
      <c r="QFO1"/>
      <c r="QFP1"/>
      <c r="QFQ1"/>
      <c r="QFR1"/>
      <c r="QFS1"/>
      <c r="QFT1"/>
      <c r="QFU1"/>
      <c r="QFV1"/>
      <c r="QFW1"/>
      <c r="QFX1"/>
      <c r="QFY1"/>
      <c r="QFZ1"/>
      <c r="QGA1"/>
      <c r="QGB1"/>
      <c r="QGC1"/>
      <c r="QGD1"/>
      <c r="QGE1"/>
      <c r="QGF1"/>
      <c r="QGG1"/>
      <c r="QGH1"/>
      <c r="QGI1"/>
      <c r="QGJ1"/>
      <c r="QGK1"/>
      <c r="QGL1"/>
      <c r="QGM1"/>
      <c r="QGN1"/>
      <c r="QGO1"/>
      <c r="QGP1"/>
      <c r="QGQ1"/>
      <c r="QGR1"/>
      <c r="QGS1"/>
      <c r="QGT1"/>
      <c r="QGU1"/>
      <c r="QGV1"/>
      <c r="QGW1"/>
      <c r="QGX1"/>
      <c r="QGY1"/>
      <c r="QGZ1"/>
      <c r="QHA1"/>
      <c r="QHB1"/>
      <c r="QHC1"/>
      <c r="QHD1"/>
      <c r="QHE1"/>
      <c r="QHF1"/>
      <c r="QHG1"/>
      <c r="QHH1"/>
      <c r="QHI1"/>
      <c r="QHJ1"/>
      <c r="QHK1"/>
      <c r="QHL1"/>
      <c r="QHM1"/>
      <c r="QHN1"/>
      <c r="QHO1"/>
      <c r="QHP1"/>
      <c r="QHQ1"/>
      <c r="QHR1"/>
      <c r="QHS1"/>
      <c r="QHT1"/>
      <c r="QHU1"/>
      <c r="QHV1"/>
      <c r="QHW1"/>
      <c r="QHX1"/>
      <c r="QHY1"/>
      <c r="QHZ1"/>
      <c r="QIA1"/>
      <c r="QIB1"/>
      <c r="QIC1"/>
      <c r="QID1"/>
      <c r="QIE1"/>
      <c r="QIF1"/>
      <c r="QIG1"/>
      <c r="QIH1"/>
      <c r="QII1"/>
      <c r="QIJ1"/>
      <c r="QIK1"/>
      <c r="QIL1"/>
      <c r="QIM1"/>
      <c r="QIN1"/>
      <c r="QIO1"/>
      <c r="QIP1"/>
      <c r="QIQ1"/>
      <c r="QIR1"/>
      <c r="QIS1"/>
      <c r="QIT1"/>
      <c r="QIU1"/>
      <c r="QIV1"/>
      <c r="QIW1"/>
      <c r="QIX1"/>
      <c r="QIY1"/>
      <c r="QIZ1"/>
      <c r="QJA1"/>
      <c r="QJB1"/>
      <c r="QJC1"/>
      <c r="QJD1"/>
      <c r="QJE1"/>
      <c r="QJF1"/>
      <c r="QJG1"/>
      <c r="QJH1"/>
      <c r="QJI1"/>
      <c r="QJJ1"/>
      <c r="QJK1"/>
      <c r="QJL1"/>
      <c r="QJM1"/>
      <c r="QJN1"/>
      <c r="QJO1"/>
      <c r="QJP1"/>
      <c r="QJQ1"/>
      <c r="QJR1"/>
      <c r="QJS1"/>
      <c r="QJT1"/>
      <c r="QJU1"/>
      <c r="QJV1"/>
      <c r="QJW1"/>
      <c r="QJX1"/>
      <c r="QJY1"/>
      <c r="QJZ1"/>
      <c r="QKA1"/>
      <c r="QKB1"/>
      <c r="QKC1"/>
      <c r="QKD1"/>
      <c r="QKE1"/>
      <c r="QKF1"/>
      <c r="QKG1"/>
      <c r="QKH1"/>
      <c r="QKI1"/>
      <c r="QKJ1"/>
      <c r="QKK1"/>
      <c r="QKL1"/>
      <c r="QKM1"/>
      <c r="QKN1"/>
      <c r="QKO1"/>
      <c r="QKP1"/>
      <c r="QKQ1"/>
      <c r="QKR1"/>
      <c r="QKS1"/>
      <c r="QKT1"/>
      <c r="QKU1"/>
      <c r="QKV1"/>
      <c r="QKW1"/>
      <c r="QKX1"/>
      <c r="QKY1"/>
      <c r="QKZ1"/>
      <c r="QLA1"/>
      <c r="QLB1"/>
      <c r="QLC1"/>
      <c r="QLD1"/>
      <c r="QLE1"/>
      <c r="QLF1"/>
      <c r="QLG1"/>
      <c r="QLH1"/>
      <c r="QLI1"/>
      <c r="QLJ1"/>
      <c r="QLK1"/>
      <c r="QLL1"/>
      <c r="QLM1"/>
      <c r="QLN1"/>
      <c r="QLO1"/>
      <c r="QLP1"/>
      <c r="QLQ1"/>
      <c r="QLR1"/>
      <c r="QLS1"/>
      <c r="QLT1"/>
      <c r="QLU1"/>
      <c r="QLV1"/>
      <c r="QLW1"/>
      <c r="QLX1"/>
      <c r="QLY1"/>
      <c r="QLZ1"/>
      <c r="QMA1"/>
      <c r="QMB1"/>
      <c r="QMC1"/>
      <c r="QMD1"/>
      <c r="QME1"/>
      <c r="QMF1"/>
      <c r="QMG1"/>
      <c r="QMH1"/>
      <c r="QMI1"/>
      <c r="QMJ1"/>
      <c r="QMK1"/>
      <c r="QML1"/>
      <c r="QMM1"/>
      <c r="QMN1"/>
      <c r="QMO1"/>
      <c r="QMP1"/>
      <c r="QMQ1"/>
      <c r="QMR1"/>
      <c r="QMS1"/>
      <c r="QMT1"/>
      <c r="QMU1"/>
      <c r="QMV1"/>
      <c r="QMW1"/>
      <c r="QMX1"/>
      <c r="QMY1"/>
      <c r="QMZ1"/>
      <c r="QNA1"/>
      <c r="QNB1"/>
      <c r="QNC1"/>
      <c r="QND1"/>
      <c r="QNE1"/>
      <c r="QNF1"/>
      <c r="QNG1"/>
      <c r="QNH1"/>
      <c r="QNI1"/>
      <c r="QNJ1"/>
      <c r="QNK1"/>
      <c r="QNL1"/>
      <c r="QNM1"/>
      <c r="QNN1"/>
      <c r="QNO1"/>
      <c r="QNP1"/>
      <c r="QNQ1"/>
      <c r="QNR1"/>
      <c r="QNS1"/>
      <c r="QNT1"/>
      <c r="QNU1"/>
      <c r="QNV1"/>
      <c r="QNW1"/>
      <c r="QNX1"/>
      <c r="QNY1"/>
      <c r="QNZ1"/>
      <c r="QOA1"/>
      <c r="QOB1"/>
      <c r="QOC1"/>
      <c r="QOD1"/>
      <c r="QOE1"/>
      <c r="QOF1"/>
      <c r="QOG1"/>
      <c r="QOH1"/>
      <c r="QOI1"/>
      <c r="QOJ1"/>
      <c r="QOK1"/>
      <c r="QOL1"/>
      <c r="QOM1"/>
      <c r="QON1"/>
      <c r="QOO1"/>
      <c r="QOP1"/>
      <c r="QOQ1"/>
      <c r="QOR1"/>
      <c r="QOS1"/>
      <c r="QOT1"/>
      <c r="QOU1"/>
      <c r="QOV1"/>
      <c r="QOW1"/>
      <c r="QOX1"/>
      <c r="QOY1"/>
      <c r="QOZ1"/>
      <c r="QPA1"/>
      <c r="QPB1"/>
      <c r="QPC1"/>
      <c r="QPD1"/>
      <c r="QPE1"/>
      <c r="QPF1"/>
      <c r="QPG1"/>
      <c r="QPH1"/>
      <c r="QPI1"/>
      <c r="QPJ1"/>
      <c r="QPK1"/>
      <c r="QPL1"/>
      <c r="QPM1"/>
      <c r="QPN1"/>
      <c r="QPO1"/>
      <c r="QPP1"/>
      <c r="QPQ1"/>
      <c r="QPR1"/>
      <c r="QPS1"/>
      <c r="QPT1"/>
      <c r="QPU1"/>
      <c r="QPV1"/>
      <c r="QPW1"/>
      <c r="QPX1"/>
      <c r="QPY1"/>
      <c r="QPZ1"/>
      <c r="QQA1"/>
      <c r="QQB1"/>
      <c r="QQC1"/>
      <c r="QQD1"/>
      <c r="QQE1"/>
      <c r="QQF1"/>
      <c r="QQG1"/>
      <c r="QQH1"/>
      <c r="QQI1"/>
      <c r="QQJ1"/>
      <c r="QQK1"/>
      <c r="QQL1"/>
      <c r="QQM1"/>
      <c r="QQN1"/>
      <c r="QQO1"/>
      <c r="QQP1"/>
      <c r="QQQ1"/>
      <c r="QQR1"/>
      <c r="QQS1"/>
      <c r="QQT1"/>
      <c r="QQU1"/>
      <c r="QQV1"/>
      <c r="QQW1"/>
      <c r="QQX1"/>
      <c r="QQY1"/>
      <c r="QQZ1"/>
      <c r="QRA1"/>
      <c r="QRB1"/>
      <c r="QRC1"/>
      <c r="QRD1"/>
      <c r="QRE1"/>
      <c r="QRF1"/>
      <c r="QRG1"/>
      <c r="QRH1"/>
      <c r="QRI1"/>
      <c r="QRJ1"/>
      <c r="QRK1"/>
      <c r="QRL1"/>
      <c r="QRM1"/>
      <c r="QRN1"/>
      <c r="QRO1"/>
      <c r="QRP1"/>
      <c r="QRQ1"/>
      <c r="QRR1"/>
      <c r="QRS1"/>
      <c r="QRT1"/>
      <c r="QRU1"/>
      <c r="QRV1"/>
      <c r="QRW1"/>
      <c r="QRX1"/>
      <c r="QRY1"/>
      <c r="QRZ1"/>
      <c r="QSA1"/>
      <c r="QSB1"/>
      <c r="QSC1"/>
      <c r="QSD1"/>
      <c r="QSE1"/>
      <c r="QSF1"/>
      <c r="QSG1"/>
      <c r="QSH1"/>
      <c r="QSI1"/>
      <c r="QSJ1"/>
      <c r="QSK1"/>
      <c r="QSL1"/>
      <c r="QSM1"/>
      <c r="QSN1"/>
      <c r="QSO1"/>
      <c r="QSP1"/>
      <c r="QSQ1"/>
      <c r="QSR1"/>
      <c r="QSS1"/>
      <c r="QST1"/>
      <c r="QSU1"/>
      <c r="QSV1"/>
      <c r="QSW1"/>
      <c r="QSX1"/>
      <c r="QSY1"/>
      <c r="QSZ1"/>
      <c r="QTA1"/>
      <c r="QTB1"/>
      <c r="QTC1"/>
      <c r="QTD1"/>
      <c r="QTE1"/>
      <c r="QTF1"/>
      <c r="QTG1"/>
      <c r="QTH1"/>
      <c r="QTI1"/>
      <c r="QTJ1"/>
      <c r="QTK1"/>
      <c r="QTL1"/>
      <c r="QTM1"/>
      <c r="QTN1"/>
      <c r="QTO1"/>
      <c r="QTP1"/>
      <c r="QTQ1"/>
      <c r="QTR1"/>
      <c r="QTS1"/>
      <c r="QTT1"/>
      <c r="QTU1"/>
      <c r="QTV1"/>
      <c r="QTW1"/>
      <c r="QTX1"/>
      <c r="QTY1"/>
      <c r="QTZ1"/>
      <c r="QUA1"/>
      <c r="QUB1"/>
      <c r="QUC1"/>
      <c r="QUD1"/>
      <c r="QUE1"/>
      <c r="QUF1"/>
      <c r="QUG1"/>
      <c r="QUH1"/>
      <c r="QUI1"/>
      <c r="QUJ1"/>
      <c r="QUK1"/>
      <c r="QUL1"/>
      <c r="QUM1"/>
      <c r="QUN1"/>
      <c r="QUO1"/>
      <c r="QUP1"/>
      <c r="QUQ1"/>
      <c r="QUR1"/>
      <c r="QUS1"/>
      <c r="QUT1"/>
      <c r="QUU1"/>
      <c r="QUV1"/>
      <c r="QUW1"/>
      <c r="QUX1"/>
      <c r="QUY1"/>
      <c r="QUZ1"/>
      <c r="QVA1"/>
      <c r="QVB1"/>
      <c r="QVC1"/>
      <c r="QVD1"/>
      <c r="QVE1"/>
      <c r="QVF1"/>
      <c r="QVG1"/>
      <c r="QVH1"/>
      <c r="QVI1"/>
      <c r="QVJ1"/>
      <c r="QVK1"/>
      <c r="QVL1"/>
      <c r="QVM1"/>
      <c r="QVN1"/>
      <c r="QVO1"/>
      <c r="QVP1"/>
      <c r="QVQ1"/>
      <c r="QVR1"/>
      <c r="QVS1"/>
      <c r="QVT1"/>
      <c r="QVU1"/>
      <c r="QVV1"/>
      <c r="QVW1"/>
      <c r="QVX1"/>
      <c r="QVY1"/>
      <c r="QVZ1"/>
      <c r="QWA1"/>
      <c r="QWB1"/>
      <c r="QWC1"/>
      <c r="QWD1"/>
      <c r="QWE1"/>
      <c r="QWF1"/>
      <c r="QWG1"/>
      <c r="QWH1"/>
      <c r="QWI1"/>
      <c r="QWJ1"/>
      <c r="QWK1"/>
      <c r="QWL1"/>
      <c r="QWM1"/>
      <c r="QWN1"/>
      <c r="QWO1"/>
      <c r="QWP1"/>
      <c r="QWQ1"/>
      <c r="QWR1"/>
      <c r="QWS1"/>
      <c r="QWT1"/>
      <c r="QWU1"/>
      <c r="QWV1"/>
      <c r="QWW1"/>
      <c r="QWX1"/>
      <c r="QWY1"/>
      <c r="QWZ1"/>
      <c r="QXA1"/>
      <c r="QXB1"/>
      <c r="QXC1"/>
      <c r="QXD1"/>
      <c r="QXE1"/>
      <c r="QXF1"/>
      <c r="QXG1"/>
      <c r="QXH1"/>
      <c r="QXI1"/>
      <c r="QXJ1"/>
      <c r="QXK1"/>
      <c r="QXL1"/>
      <c r="QXM1"/>
      <c r="QXN1"/>
      <c r="QXO1"/>
      <c r="QXP1"/>
      <c r="QXQ1"/>
      <c r="QXR1"/>
      <c r="QXS1"/>
      <c r="QXT1"/>
      <c r="QXU1"/>
      <c r="QXV1"/>
      <c r="QXW1"/>
      <c r="QXX1"/>
      <c r="QXY1"/>
      <c r="QXZ1"/>
      <c r="QYA1"/>
      <c r="QYB1"/>
      <c r="QYC1"/>
      <c r="QYD1"/>
      <c r="QYE1"/>
      <c r="QYF1"/>
      <c r="QYG1"/>
      <c r="QYH1"/>
      <c r="QYI1"/>
      <c r="QYJ1"/>
      <c r="QYK1"/>
      <c r="QYL1"/>
      <c r="QYM1"/>
      <c r="QYN1"/>
      <c r="QYO1"/>
      <c r="QYP1"/>
      <c r="QYQ1"/>
      <c r="QYR1"/>
      <c r="QYS1"/>
      <c r="QYT1"/>
      <c r="QYU1"/>
      <c r="QYV1"/>
      <c r="QYW1"/>
      <c r="QYX1"/>
      <c r="QYY1"/>
      <c r="QYZ1"/>
      <c r="QZA1"/>
      <c r="QZB1"/>
      <c r="QZC1"/>
      <c r="QZD1"/>
      <c r="QZE1"/>
      <c r="QZF1"/>
      <c r="QZG1"/>
      <c r="QZH1"/>
      <c r="QZI1"/>
      <c r="QZJ1"/>
      <c r="QZK1"/>
      <c r="QZL1"/>
      <c r="QZM1"/>
      <c r="QZN1"/>
      <c r="QZO1"/>
      <c r="QZP1"/>
      <c r="QZQ1"/>
      <c r="QZR1"/>
      <c r="QZS1"/>
      <c r="QZT1"/>
      <c r="QZU1"/>
      <c r="QZV1"/>
      <c r="QZW1"/>
      <c r="QZX1"/>
      <c r="QZY1"/>
      <c r="QZZ1"/>
      <c r="RAA1"/>
      <c r="RAB1"/>
      <c r="RAC1"/>
      <c r="RAD1"/>
      <c r="RAE1"/>
      <c r="RAF1"/>
      <c r="RAG1"/>
      <c r="RAH1"/>
      <c r="RAI1"/>
      <c r="RAJ1"/>
      <c r="RAK1"/>
      <c r="RAL1"/>
      <c r="RAM1"/>
      <c r="RAN1"/>
      <c r="RAO1"/>
      <c r="RAP1"/>
      <c r="RAQ1"/>
      <c r="RAR1"/>
      <c r="RAS1"/>
      <c r="RAT1"/>
      <c r="RAU1"/>
      <c r="RAV1"/>
      <c r="RAW1"/>
      <c r="RAX1"/>
      <c r="RAY1"/>
      <c r="RAZ1"/>
      <c r="RBA1"/>
      <c r="RBB1"/>
      <c r="RBC1"/>
      <c r="RBD1"/>
      <c r="RBE1"/>
      <c r="RBF1"/>
      <c r="RBG1"/>
      <c r="RBH1"/>
      <c r="RBI1"/>
      <c r="RBJ1"/>
      <c r="RBK1"/>
      <c r="RBL1"/>
      <c r="RBM1"/>
      <c r="RBN1"/>
      <c r="RBO1"/>
      <c r="RBP1"/>
      <c r="RBQ1"/>
      <c r="RBR1"/>
      <c r="RBS1"/>
      <c r="RBT1"/>
      <c r="RBU1"/>
      <c r="RBV1"/>
      <c r="RBW1"/>
      <c r="RBX1"/>
      <c r="RBY1"/>
      <c r="RBZ1"/>
      <c r="RCA1"/>
      <c r="RCB1"/>
      <c r="RCC1"/>
      <c r="RCD1"/>
      <c r="RCE1"/>
      <c r="RCF1"/>
      <c r="RCG1"/>
      <c r="RCH1"/>
      <c r="RCI1"/>
      <c r="RCJ1"/>
      <c r="RCK1"/>
      <c r="RCL1"/>
      <c r="RCM1"/>
      <c r="RCN1"/>
      <c r="RCO1"/>
      <c r="RCP1"/>
      <c r="RCQ1"/>
      <c r="RCR1"/>
      <c r="RCS1"/>
      <c r="RCT1"/>
      <c r="RCU1"/>
      <c r="RCV1"/>
      <c r="RCW1"/>
      <c r="RCX1"/>
      <c r="RCY1"/>
      <c r="RCZ1"/>
      <c r="RDA1"/>
      <c r="RDB1"/>
      <c r="RDC1"/>
      <c r="RDD1"/>
      <c r="RDE1"/>
      <c r="RDF1"/>
      <c r="RDG1"/>
      <c r="RDH1"/>
      <c r="RDI1"/>
      <c r="RDJ1"/>
      <c r="RDK1"/>
      <c r="RDL1"/>
      <c r="RDM1"/>
      <c r="RDN1"/>
      <c r="RDO1"/>
      <c r="RDP1"/>
      <c r="RDQ1"/>
      <c r="RDR1"/>
      <c r="RDS1"/>
      <c r="RDT1"/>
      <c r="RDU1"/>
      <c r="RDV1"/>
      <c r="RDW1"/>
      <c r="RDX1"/>
      <c r="RDY1"/>
      <c r="RDZ1"/>
      <c r="REA1"/>
      <c r="REB1"/>
      <c r="REC1"/>
      <c r="RED1"/>
      <c r="REE1"/>
      <c r="REF1"/>
      <c r="REG1"/>
      <c r="REH1"/>
      <c r="REI1"/>
      <c r="REJ1"/>
      <c r="REK1"/>
      <c r="REL1"/>
      <c r="REM1"/>
      <c r="REN1"/>
      <c r="REO1"/>
      <c r="REP1"/>
      <c r="REQ1"/>
      <c r="RER1"/>
      <c r="RES1"/>
      <c r="RET1"/>
      <c r="REU1"/>
      <c r="REV1"/>
      <c r="REW1"/>
      <c r="REX1"/>
      <c r="REY1"/>
      <c r="REZ1"/>
      <c r="RFA1"/>
      <c r="RFB1"/>
      <c r="RFC1"/>
      <c r="RFD1"/>
      <c r="RFE1"/>
      <c r="RFF1"/>
      <c r="RFG1"/>
      <c r="RFH1"/>
      <c r="RFI1"/>
      <c r="RFJ1"/>
      <c r="RFK1"/>
      <c r="RFL1"/>
      <c r="RFM1"/>
      <c r="RFN1"/>
      <c r="RFO1"/>
      <c r="RFP1"/>
      <c r="RFQ1"/>
      <c r="RFR1"/>
      <c r="RFS1"/>
      <c r="RFT1"/>
      <c r="RFU1"/>
      <c r="RFV1"/>
      <c r="RFW1"/>
      <c r="RFX1"/>
      <c r="RFY1"/>
      <c r="RFZ1"/>
      <c r="RGA1"/>
      <c r="RGB1"/>
      <c r="RGC1"/>
      <c r="RGD1"/>
      <c r="RGE1"/>
      <c r="RGF1"/>
      <c r="RGG1"/>
      <c r="RGH1"/>
      <c r="RGI1"/>
      <c r="RGJ1"/>
      <c r="RGK1"/>
      <c r="RGL1"/>
      <c r="RGM1"/>
      <c r="RGN1"/>
      <c r="RGO1"/>
      <c r="RGP1"/>
      <c r="RGQ1"/>
      <c r="RGR1"/>
      <c r="RGS1"/>
      <c r="RGT1"/>
      <c r="RGU1"/>
      <c r="RGV1"/>
      <c r="RGW1"/>
      <c r="RGX1"/>
      <c r="RGY1"/>
      <c r="RGZ1"/>
      <c r="RHA1"/>
      <c r="RHB1"/>
      <c r="RHC1"/>
      <c r="RHD1"/>
      <c r="RHE1"/>
      <c r="RHF1"/>
      <c r="RHG1"/>
      <c r="RHH1"/>
      <c r="RHI1"/>
      <c r="RHJ1"/>
      <c r="RHK1"/>
      <c r="RHL1"/>
      <c r="RHM1"/>
      <c r="RHN1"/>
      <c r="RHO1"/>
      <c r="RHP1"/>
      <c r="RHQ1"/>
      <c r="RHR1"/>
      <c r="RHS1"/>
      <c r="RHT1"/>
      <c r="RHU1"/>
      <c r="RHV1"/>
      <c r="RHW1"/>
      <c r="RHX1"/>
      <c r="RHY1"/>
      <c r="RHZ1"/>
      <c r="RIA1"/>
      <c r="RIB1"/>
      <c r="RIC1"/>
      <c r="RID1"/>
      <c r="RIE1"/>
      <c r="RIF1"/>
      <c r="RIG1"/>
      <c r="RIH1"/>
      <c r="RII1"/>
      <c r="RIJ1"/>
      <c r="RIK1"/>
      <c r="RIL1"/>
      <c r="RIM1"/>
      <c r="RIN1"/>
      <c r="RIO1"/>
      <c r="RIP1"/>
      <c r="RIQ1"/>
      <c r="RIR1"/>
      <c r="RIS1"/>
      <c r="RIT1"/>
      <c r="RIU1"/>
      <c r="RIV1"/>
      <c r="RIW1"/>
      <c r="RIX1"/>
      <c r="RIY1"/>
      <c r="RIZ1"/>
      <c r="RJA1"/>
      <c r="RJB1"/>
      <c r="RJC1"/>
      <c r="RJD1"/>
      <c r="RJE1"/>
      <c r="RJF1"/>
      <c r="RJG1"/>
      <c r="RJH1"/>
      <c r="RJI1"/>
      <c r="RJJ1"/>
      <c r="RJK1"/>
      <c r="RJL1"/>
      <c r="RJM1"/>
      <c r="RJN1"/>
      <c r="RJO1"/>
      <c r="RJP1"/>
      <c r="RJQ1"/>
      <c r="RJR1"/>
      <c r="RJS1"/>
      <c r="RJT1"/>
      <c r="RJU1"/>
      <c r="RJV1"/>
      <c r="RJW1"/>
      <c r="RJX1"/>
      <c r="RJY1"/>
      <c r="RJZ1"/>
      <c r="RKA1"/>
      <c r="RKB1"/>
      <c r="RKC1"/>
      <c r="RKD1"/>
      <c r="RKE1"/>
      <c r="RKF1"/>
      <c r="RKG1"/>
      <c r="RKH1"/>
      <c r="RKI1"/>
      <c r="RKJ1"/>
      <c r="RKK1"/>
      <c r="RKL1"/>
      <c r="RKM1"/>
      <c r="RKN1"/>
      <c r="RKO1"/>
      <c r="RKP1"/>
      <c r="RKQ1"/>
      <c r="RKR1"/>
      <c r="RKS1"/>
      <c r="RKT1"/>
      <c r="RKU1"/>
      <c r="RKV1"/>
      <c r="RKW1"/>
      <c r="RKX1"/>
      <c r="RKY1"/>
      <c r="RKZ1"/>
      <c r="RLA1"/>
      <c r="RLB1"/>
      <c r="RLC1"/>
      <c r="RLD1"/>
      <c r="RLE1"/>
      <c r="RLF1"/>
      <c r="RLG1"/>
      <c r="RLH1"/>
      <c r="RLI1"/>
      <c r="RLJ1"/>
      <c r="RLK1"/>
      <c r="RLL1"/>
      <c r="RLM1"/>
      <c r="RLN1"/>
      <c r="RLO1"/>
      <c r="RLP1"/>
      <c r="RLQ1"/>
      <c r="RLR1"/>
      <c r="RLS1"/>
      <c r="RLT1"/>
      <c r="RLU1"/>
      <c r="RLV1"/>
      <c r="RLW1"/>
      <c r="RLX1"/>
      <c r="RLY1"/>
      <c r="RLZ1"/>
      <c r="RMA1"/>
      <c r="RMB1"/>
      <c r="RMC1"/>
      <c r="RMD1"/>
      <c r="RME1"/>
      <c r="RMF1"/>
      <c r="RMG1"/>
      <c r="RMH1"/>
      <c r="RMI1"/>
      <c r="RMJ1"/>
      <c r="RMK1"/>
      <c r="RML1"/>
      <c r="RMM1"/>
      <c r="RMN1"/>
      <c r="RMO1"/>
      <c r="RMP1"/>
      <c r="RMQ1"/>
      <c r="RMR1"/>
      <c r="RMS1"/>
      <c r="RMT1"/>
      <c r="RMU1"/>
      <c r="RMV1"/>
      <c r="RMW1"/>
      <c r="RMX1"/>
      <c r="RMY1"/>
      <c r="RMZ1"/>
      <c r="RNA1"/>
      <c r="RNB1"/>
      <c r="RNC1"/>
      <c r="RND1"/>
      <c r="RNE1"/>
      <c r="RNF1"/>
      <c r="RNG1"/>
      <c r="RNH1"/>
      <c r="RNI1"/>
      <c r="RNJ1"/>
      <c r="RNK1"/>
      <c r="RNL1"/>
      <c r="RNM1"/>
      <c r="RNN1"/>
      <c r="RNO1"/>
      <c r="RNP1"/>
      <c r="RNQ1"/>
      <c r="RNR1"/>
      <c r="RNS1"/>
      <c r="RNT1"/>
      <c r="RNU1"/>
      <c r="RNV1"/>
      <c r="RNW1"/>
      <c r="RNX1"/>
      <c r="RNY1"/>
      <c r="RNZ1"/>
      <c r="ROA1"/>
      <c r="ROB1"/>
      <c r="ROC1"/>
      <c r="ROD1"/>
      <c r="ROE1"/>
      <c r="ROF1"/>
      <c r="ROG1"/>
      <c r="ROH1"/>
      <c r="ROI1"/>
      <c r="ROJ1"/>
      <c r="ROK1"/>
      <c r="ROL1"/>
      <c r="ROM1"/>
      <c r="RON1"/>
      <c r="ROO1"/>
      <c r="ROP1"/>
      <c r="ROQ1"/>
      <c r="ROR1"/>
      <c r="ROS1"/>
      <c r="ROT1"/>
      <c r="ROU1"/>
      <c r="ROV1"/>
      <c r="ROW1"/>
      <c r="ROX1"/>
      <c r="ROY1"/>
      <c r="ROZ1"/>
      <c r="RPA1"/>
      <c r="RPB1"/>
      <c r="RPC1"/>
      <c r="RPD1"/>
      <c r="RPE1"/>
      <c r="RPF1"/>
      <c r="RPG1"/>
      <c r="RPH1"/>
      <c r="RPI1"/>
      <c r="RPJ1"/>
      <c r="RPK1"/>
      <c r="RPL1"/>
      <c r="RPM1"/>
      <c r="RPN1"/>
      <c r="RPO1"/>
      <c r="RPP1"/>
      <c r="RPQ1"/>
      <c r="RPR1"/>
      <c r="RPS1"/>
      <c r="RPT1"/>
      <c r="RPU1"/>
      <c r="RPV1"/>
      <c r="RPW1"/>
      <c r="RPX1"/>
      <c r="RPY1"/>
      <c r="RPZ1"/>
      <c r="RQA1"/>
      <c r="RQB1"/>
      <c r="RQC1"/>
      <c r="RQD1"/>
      <c r="RQE1"/>
      <c r="RQF1"/>
      <c r="RQG1"/>
      <c r="RQH1"/>
      <c r="RQI1"/>
      <c r="RQJ1"/>
      <c r="RQK1"/>
      <c r="RQL1"/>
      <c r="RQM1"/>
      <c r="RQN1"/>
      <c r="RQO1"/>
      <c r="RQP1"/>
      <c r="RQQ1"/>
      <c r="RQR1"/>
      <c r="RQS1"/>
      <c r="RQT1"/>
      <c r="RQU1"/>
      <c r="RQV1"/>
      <c r="RQW1"/>
      <c r="RQX1"/>
      <c r="RQY1"/>
      <c r="RQZ1"/>
      <c r="RRA1"/>
      <c r="RRB1"/>
      <c r="RRC1"/>
      <c r="RRD1"/>
      <c r="RRE1"/>
      <c r="RRF1"/>
      <c r="RRG1"/>
      <c r="RRH1"/>
      <c r="RRI1"/>
      <c r="RRJ1"/>
      <c r="RRK1"/>
      <c r="RRL1"/>
      <c r="RRM1"/>
      <c r="RRN1"/>
      <c r="RRO1"/>
      <c r="RRP1"/>
      <c r="RRQ1"/>
      <c r="RRR1"/>
      <c r="RRS1"/>
      <c r="RRT1"/>
      <c r="RRU1"/>
      <c r="RRV1"/>
      <c r="RRW1"/>
      <c r="RRX1"/>
      <c r="RRY1"/>
      <c r="RRZ1"/>
      <c r="RSA1"/>
      <c r="RSB1"/>
      <c r="RSC1"/>
      <c r="RSD1"/>
      <c r="RSE1"/>
      <c r="RSF1"/>
      <c r="RSG1"/>
      <c r="RSH1"/>
      <c r="RSI1"/>
      <c r="RSJ1"/>
      <c r="RSK1"/>
      <c r="RSL1"/>
      <c r="RSM1"/>
      <c r="RSN1"/>
      <c r="RSO1"/>
      <c r="RSP1"/>
      <c r="RSQ1"/>
      <c r="RSR1"/>
      <c r="RSS1"/>
      <c r="RST1"/>
      <c r="RSU1"/>
      <c r="RSV1"/>
      <c r="RSW1"/>
      <c r="RSX1"/>
      <c r="RSY1"/>
      <c r="RSZ1"/>
      <c r="RTA1"/>
      <c r="RTB1"/>
      <c r="RTC1"/>
      <c r="RTD1"/>
      <c r="RTE1"/>
      <c r="RTF1"/>
      <c r="RTG1"/>
      <c r="RTH1"/>
      <c r="RTI1"/>
      <c r="RTJ1"/>
      <c r="RTK1"/>
      <c r="RTL1"/>
      <c r="RTM1"/>
      <c r="RTN1"/>
      <c r="RTO1"/>
      <c r="RTP1"/>
      <c r="RTQ1"/>
      <c r="RTR1"/>
      <c r="RTS1"/>
      <c r="RTT1"/>
      <c r="RTU1"/>
      <c r="RTV1"/>
      <c r="RTW1"/>
      <c r="RTX1"/>
      <c r="RTY1"/>
      <c r="RTZ1"/>
      <c r="RUA1"/>
      <c r="RUB1"/>
      <c r="RUC1"/>
      <c r="RUD1"/>
      <c r="RUE1"/>
      <c r="RUF1"/>
      <c r="RUG1"/>
      <c r="RUH1"/>
      <c r="RUI1"/>
      <c r="RUJ1"/>
      <c r="RUK1"/>
      <c r="RUL1"/>
      <c r="RUM1"/>
      <c r="RUN1"/>
      <c r="RUO1"/>
      <c r="RUP1"/>
      <c r="RUQ1"/>
      <c r="RUR1"/>
      <c r="RUS1"/>
      <c r="RUT1"/>
      <c r="RUU1"/>
      <c r="RUV1"/>
      <c r="RUW1"/>
      <c r="RUX1"/>
      <c r="RUY1"/>
      <c r="RUZ1"/>
      <c r="RVA1"/>
      <c r="RVB1"/>
      <c r="RVC1"/>
      <c r="RVD1"/>
      <c r="RVE1"/>
      <c r="RVF1"/>
      <c r="RVG1"/>
      <c r="RVH1"/>
      <c r="RVI1"/>
      <c r="RVJ1"/>
      <c r="RVK1"/>
      <c r="RVL1"/>
      <c r="RVM1"/>
      <c r="RVN1"/>
      <c r="RVO1"/>
      <c r="RVP1"/>
      <c r="RVQ1"/>
      <c r="RVR1"/>
      <c r="RVS1"/>
      <c r="RVT1"/>
      <c r="RVU1"/>
      <c r="RVV1"/>
      <c r="RVW1"/>
      <c r="RVX1"/>
      <c r="RVY1"/>
      <c r="RVZ1"/>
      <c r="RWA1"/>
      <c r="RWB1"/>
      <c r="RWC1"/>
      <c r="RWD1"/>
      <c r="RWE1"/>
      <c r="RWF1"/>
      <c r="RWG1"/>
      <c r="RWH1"/>
      <c r="RWI1"/>
      <c r="RWJ1"/>
      <c r="RWK1"/>
      <c r="RWL1"/>
      <c r="RWM1"/>
      <c r="RWN1"/>
      <c r="RWO1"/>
      <c r="RWP1"/>
      <c r="RWQ1"/>
      <c r="RWR1"/>
      <c r="RWS1"/>
      <c r="RWT1"/>
      <c r="RWU1"/>
      <c r="RWV1"/>
      <c r="RWW1"/>
      <c r="RWX1"/>
      <c r="RWY1"/>
      <c r="RWZ1"/>
      <c r="RXA1"/>
      <c r="RXB1"/>
      <c r="RXC1"/>
      <c r="RXD1"/>
      <c r="RXE1"/>
      <c r="RXF1"/>
      <c r="RXG1"/>
      <c r="RXH1"/>
      <c r="RXI1"/>
      <c r="RXJ1"/>
      <c r="RXK1"/>
      <c r="RXL1"/>
      <c r="RXM1"/>
      <c r="RXN1"/>
      <c r="RXO1"/>
      <c r="RXP1"/>
      <c r="RXQ1"/>
      <c r="RXR1"/>
      <c r="RXS1"/>
      <c r="RXT1"/>
      <c r="RXU1"/>
      <c r="RXV1"/>
      <c r="RXW1"/>
      <c r="RXX1"/>
      <c r="RXY1"/>
      <c r="RXZ1"/>
      <c r="RYA1"/>
      <c r="RYB1"/>
      <c r="RYC1"/>
      <c r="RYD1"/>
      <c r="RYE1"/>
      <c r="RYF1"/>
      <c r="RYG1"/>
      <c r="RYH1"/>
      <c r="RYI1"/>
      <c r="RYJ1"/>
      <c r="RYK1"/>
      <c r="RYL1"/>
      <c r="RYM1"/>
      <c r="RYN1"/>
      <c r="RYO1"/>
      <c r="RYP1"/>
      <c r="RYQ1"/>
      <c r="RYR1"/>
      <c r="RYS1"/>
      <c r="RYT1"/>
      <c r="RYU1"/>
      <c r="RYV1"/>
      <c r="RYW1"/>
      <c r="RYX1"/>
      <c r="RYY1"/>
      <c r="RYZ1"/>
      <c r="RZA1"/>
      <c r="RZB1"/>
      <c r="RZC1"/>
      <c r="RZD1"/>
      <c r="RZE1"/>
      <c r="RZF1"/>
      <c r="RZG1"/>
      <c r="RZH1"/>
      <c r="RZI1"/>
      <c r="RZJ1"/>
      <c r="RZK1"/>
      <c r="RZL1"/>
      <c r="RZM1"/>
      <c r="RZN1"/>
      <c r="RZO1"/>
      <c r="RZP1"/>
      <c r="RZQ1"/>
      <c r="RZR1"/>
      <c r="RZS1"/>
      <c r="RZT1"/>
      <c r="RZU1"/>
      <c r="RZV1"/>
      <c r="RZW1"/>
      <c r="RZX1"/>
      <c r="RZY1"/>
      <c r="RZZ1"/>
      <c r="SAA1"/>
      <c r="SAB1"/>
      <c r="SAC1"/>
      <c r="SAD1"/>
      <c r="SAE1"/>
      <c r="SAF1"/>
      <c r="SAG1"/>
      <c r="SAH1"/>
      <c r="SAI1"/>
      <c r="SAJ1"/>
      <c r="SAK1"/>
      <c r="SAL1"/>
      <c r="SAM1"/>
      <c r="SAN1"/>
      <c r="SAO1"/>
      <c r="SAP1"/>
      <c r="SAQ1"/>
      <c r="SAR1"/>
      <c r="SAS1"/>
      <c r="SAT1"/>
      <c r="SAU1"/>
      <c r="SAV1"/>
      <c r="SAW1"/>
      <c r="SAX1"/>
      <c r="SAY1"/>
      <c r="SAZ1"/>
      <c r="SBA1"/>
      <c r="SBB1"/>
      <c r="SBC1"/>
      <c r="SBD1"/>
      <c r="SBE1"/>
      <c r="SBF1"/>
      <c r="SBG1"/>
      <c r="SBH1"/>
      <c r="SBI1"/>
      <c r="SBJ1"/>
      <c r="SBK1"/>
      <c r="SBL1"/>
      <c r="SBM1"/>
      <c r="SBN1"/>
      <c r="SBO1"/>
      <c r="SBP1"/>
      <c r="SBQ1"/>
      <c r="SBR1"/>
      <c r="SBS1"/>
      <c r="SBT1"/>
      <c r="SBU1"/>
      <c r="SBV1"/>
      <c r="SBW1"/>
      <c r="SBX1"/>
      <c r="SBY1"/>
      <c r="SBZ1"/>
      <c r="SCA1"/>
      <c r="SCB1"/>
      <c r="SCC1"/>
      <c r="SCD1"/>
      <c r="SCE1"/>
      <c r="SCF1"/>
      <c r="SCG1"/>
      <c r="SCH1"/>
      <c r="SCI1"/>
      <c r="SCJ1"/>
      <c r="SCK1"/>
      <c r="SCL1"/>
      <c r="SCM1"/>
      <c r="SCN1"/>
      <c r="SCO1"/>
      <c r="SCP1"/>
      <c r="SCQ1"/>
      <c r="SCR1"/>
      <c r="SCS1"/>
      <c r="SCT1"/>
      <c r="SCU1"/>
      <c r="SCV1"/>
      <c r="SCW1"/>
      <c r="SCX1"/>
      <c r="SCY1"/>
      <c r="SCZ1"/>
      <c r="SDA1"/>
      <c r="SDB1"/>
      <c r="SDC1"/>
      <c r="SDD1"/>
      <c r="SDE1"/>
      <c r="SDF1"/>
      <c r="SDG1"/>
      <c r="SDH1"/>
      <c r="SDI1"/>
      <c r="SDJ1"/>
      <c r="SDK1"/>
      <c r="SDL1"/>
      <c r="SDM1"/>
      <c r="SDN1"/>
      <c r="SDO1"/>
      <c r="SDP1"/>
      <c r="SDQ1"/>
      <c r="SDR1"/>
      <c r="SDS1"/>
      <c r="SDT1"/>
      <c r="SDU1"/>
      <c r="SDV1"/>
      <c r="SDW1"/>
      <c r="SDX1"/>
      <c r="SDY1"/>
      <c r="SDZ1"/>
      <c r="SEA1"/>
      <c r="SEB1"/>
      <c r="SEC1"/>
      <c r="SED1"/>
      <c r="SEE1"/>
      <c r="SEF1"/>
      <c r="SEG1"/>
      <c r="SEH1"/>
      <c r="SEI1"/>
      <c r="SEJ1"/>
      <c r="SEK1"/>
      <c r="SEL1"/>
      <c r="SEM1"/>
      <c r="SEN1"/>
      <c r="SEO1"/>
      <c r="SEP1"/>
      <c r="SEQ1"/>
      <c r="SER1"/>
      <c r="SES1"/>
      <c r="SET1"/>
      <c r="SEU1"/>
      <c r="SEV1"/>
      <c r="SEW1"/>
      <c r="SEX1"/>
      <c r="SEY1"/>
      <c r="SEZ1"/>
      <c r="SFA1"/>
      <c r="SFB1"/>
      <c r="SFC1"/>
      <c r="SFD1"/>
      <c r="SFE1"/>
      <c r="SFF1"/>
      <c r="SFG1"/>
      <c r="SFH1"/>
      <c r="SFI1"/>
      <c r="SFJ1"/>
      <c r="SFK1"/>
      <c r="SFL1"/>
      <c r="SFM1"/>
      <c r="SFN1"/>
      <c r="SFO1"/>
      <c r="SFP1"/>
      <c r="SFQ1"/>
      <c r="SFR1"/>
      <c r="SFS1"/>
      <c r="SFT1"/>
      <c r="SFU1"/>
      <c r="SFV1"/>
      <c r="SFW1"/>
      <c r="SFX1"/>
      <c r="SFY1"/>
      <c r="SFZ1"/>
      <c r="SGA1"/>
      <c r="SGB1"/>
      <c r="SGC1"/>
      <c r="SGD1"/>
      <c r="SGE1"/>
      <c r="SGF1"/>
      <c r="SGG1"/>
      <c r="SGH1"/>
      <c r="SGI1"/>
      <c r="SGJ1"/>
      <c r="SGK1"/>
      <c r="SGL1"/>
      <c r="SGM1"/>
      <c r="SGN1"/>
      <c r="SGO1"/>
      <c r="SGP1"/>
      <c r="SGQ1"/>
      <c r="SGR1"/>
      <c r="SGS1"/>
      <c r="SGT1"/>
      <c r="SGU1"/>
      <c r="SGV1"/>
      <c r="SGW1"/>
      <c r="SGX1"/>
      <c r="SGY1"/>
      <c r="SGZ1"/>
      <c r="SHA1"/>
      <c r="SHB1"/>
      <c r="SHC1"/>
      <c r="SHD1"/>
      <c r="SHE1"/>
      <c r="SHF1"/>
      <c r="SHG1"/>
      <c r="SHH1"/>
      <c r="SHI1"/>
      <c r="SHJ1"/>
      <c r="SHK1"/>
      <c r="SHL1"/>
      <c r="SHM1"/>
      <c r="SHN1"/>
      <c r="SHO1"/>
      <c r="SHP1"/>
      <c r="SHQ1"/>
      <c r="SHR1"/>
      <c r="SHS1"/>
      <c r="SHT1"/>
      <c r="SHU1"/>
      <c r="SHV1"/>
      <c r="SHW1"/>
      <c r="SHX1"/>
      <c r="SHY1"/>
      <c r="SHZ1"/>
      <c r="SIA1"/>
      <c r="SIB1"/>
      <c r="SIC1"/>
      <c r="SID1"/>
      <c r="SIE1"/>
      <c r="SIF1"/>
      <c r="SIG1"/>
      <c r="SIH1"/>
      <c r="SII1"/>
      <c r="SIJ1"/>
      <c r="SIK1"/>
      <c r="SIL1"/>
      <c r="SIM1"/>
      <c r="SIN1"/>
      <c r="SIO1"/>
      <c r="SIP1"/>
      <c r="SIQ1"/>
      <c r="SIR1"/>
      <c r="SIS1"/>
      <c r="SIT1"/>
      <c r="SIU1"/>
      <c r="SIV1"/>
      <c r="SIW1"/>
      <c r="SIX1"/>
      <c r="SIY1"/>
      <c r="SIZ1"/>
      <c r="SJA1"/>
      <c r="SJB1"/>
      <c r="SJC1"/>
      <c r="SJD1"/>
      <c r="SJE1"/>
      <c r="SJF1"/>
      <c r="SJG1"/>
      <c r="SJH1"/>
      <c r="SJI1"/>
      <c r="SJJ1"/>
      <c r="SJK1"/>
      <c r="SJL1"/>
      <c r="SJM1"/>
      <c r="SJN1"/>
      <c r="SJO1"/>
      <c r="SJP1"/>
      <c r="SJQ1"/>
      <c r="SJR1"/>
      <c r="SJS1"/>
      <c r="SJT1"/>
      <c r="SJU1"/>
      <c r="SJV1"/>
      <c r="SJW1"/>
      <c r="SJX1"/>
      <c r="SJY1"/>
      <c r="SJZ1"/>
      <c r="SKA1"/>
      <c r="SKB1"/>
      <c r="SKC1"/>
      <c r="SKD1"/>
      <c r="SKE1"/>
      <c r="SKF1"/>
      <c r="SKG1"/>
      <c r="SKH1"/>
      <c r="SKI1"/>
      <c r="SKJ1"/>
      <c r="SKK1"/>
      <c r="SKL1"/>
      <c r="SKM1"/>
      <c r="SKN1"/>
      <c r="SKO1"/>
      <c r="SKP1"/>
      <c r="SKQ1"/>
      <c r="SKR1"/>
      <c r="SKS1"/>
      <c r="SKT1"/>
      <c r="SKU1"/>
      <c r="SKV1"/>
      <c r="SKW1"/>
      <c r="SKX1"/>
      <c r="SKY1"/>
      <c r="SKZ1"/>
      <c r="SLA1"/>
      <c r="SLB1"/>
      <c r="SLC1"/>
      <c r="SLD1"/>
      <c r="SLE1"/>
      <c r="SLF1"/>
      <c r="SLG1"/>
      <c r="SLH1"/>
      <c r="SLI1"/>
      <c r="SLJ1"/>
      <c r="SLK1"/>
      <c r="SLL1"/>
      <c r="SLM1"/>
      <c r="SLN1"/>
      <c r="SLO1"/>
      <c r="SLP1"/>
      <c r="SLQ1"/>
      <c r="SLR1"/>
      <c r="SLS1"/>
      <c r="SLT1"/>
      <c r="SLU1"/>
      <c r="SLV1"/>
      <c r="SLW1"/>
      <c r="SLX1"/>
      <c r="SLY1"/>
      <c r="SLZ1"/>
      <c r="SMA1"/>
      <c r="SMB1"/>
      <c r="SMC1"/>
      <c r="SMD1"/>
      <c r="SME1"/>
      <c r="SMF1"/>
      <c r="SMG1"/>
      <c r="SMH1"/>
      <c r="SMI1"/>
      <c r="SMJ1"/>
      <c r="SMK1"/>
      <c r="SML1"/>
      <c r="SMM1"/>
      <c r="SMN1"/>
      <c r="SMO1"/>
      <c r="SMP1"/>
      <c r="SMQ1"/>
      <c r="SMR1"/>
      <c r="SMS1"/>
      <c r="SMT1"/>
      <c r="SMU1"/>
      <c r="SMV1"/>
      <c r="SMW1"/>
      <c r="SMX1"/>
      <c r="SMY1"/>
      <c r="SMZ1"/>
      <c r="SNA1"/>
      <c r="SNB1"/>
      <c r="SNC1"/>
      <c r="SND1"/>
      <c r="SNE1"/>
      <c r="SNF1"/>
      <c r="SNG1"/>
      <c r="SNH1"/>
      <c r="SNI1"/>
      <c r="SNJ1"/>
      <c r="SNK1"/>
      <c r="SNL1"/>
      <c r="SNM1"/>
      <c r="SNN1"/>
      <c r="SNO1"/>
      <c r="SNP1"/>
      <c r="SNQ1"/>
      <c r="SNR1"/>
      <c r="SNS1"/>
      <c r="SNT1"/>
      <c r="SNU1"/>
      <c r="SNV1"/>
      <c r="SNW1"/>
      <c r="SNX1"/>
      <c r="SNY1"/>
      <c r="SNZ1"/>
      <c r="SOA1"/>
      <c r="SOB1"/>
      <c r="SOC1"/>
      <c r="SOD1"/>
      <c r="SOE1"/>
      <c r="SOF1"/>
      <c r="SOG1"/>
      <c r="SOH1"/>
      <c r="SOI1"/>
      <c r="SOJ1"/>
      <c r="SOK1"/>
      <c r="SOL1"/>
      <c r="SOM1"/>
      <c r="SON1"/>
      <c r="SOO1"/>
      <c r="SOP1"/>
      <c r="SOQ1"/>
      <c r="SOR1"/>
      <c r="SOS1"/>
      <c r="SOT1"/>
      <c r="SOU1"/>
      <c r="SOV1"/>
      <c r="SOW1"/>
      <c r="SOX1"/>
      <c r="SOY1"/>
      <c r="SOZ1"/>
      <c r="SPA1"/>
      <c r="SPB1"/>
      <c r="SPC1"/>
      <c r="SPD1"/>
      <c r="SPE1"/>
      <c r="SPF1"/>
      <c r="SPG1"/>
      <c r="SPH1"/>
      <c r="SPI1"/>
      <c r="SPJ1"/>
      <c r="SPK1"/>
      <c r="SPL1"/>
      <c r="SPM1"/>
      <c r="SPN1"/>
      <c r="SPO1"/>
      <c r="SPP1"/>
      <c r="SPQ1"/>
      <c r="SPR1"/>
      <c r="SPS1"/>
      <c r="SPT1"/>
      <c r="SPU1"/>
      <c r="SPV1"/>
      <c r="SPW1"/>
      <c r="SPX1"/>
      <c r="SPY1"/>
      <c r="SPZ1"/>
      <c r="SQA1"/>
      <c r="SQB1"/>
      <c r="SQC1"/>
      <c r="SQD1"/>
      <c r="SQE1"/>
      <c r="SQF1"/>
      <c r="SQG1"/>
      <c r="SQH1"/>
      <c r="SQI1"/>
      <c r="SQJ1"/>
      <c r="SQK1"/>
      <c r="SQL1"/>
      <c r="SQM1"/>
      <c r="SQN1"/>
      <c r="SQO1"/>
      <c r="SQP1"/>
      <c r="SQQ1"/>
      <c r="SQR1"/>
      <c r="SQS1"/>
      <c r="SQT1"/>
      <c r="SQU1"/>
      <c r="SQV1"/>
      <c r="SQW1"/>
      <c r="SQX1"/>
      <c r="SQY1"/>
      <c r="SQZ1"/>
      <c r="SRA1"/>
      <c r="SRB1"/>
      <c r="SRC1"/>
      <c r="SRD1"/>
      <c r="SRE1"/>
      <c r="SRF1"/>
      <c r="SRG1"/>
      <c r="SRH1"/>
      <c r="SRI1"/>
      <c r="SRJ1"/>
      <c r="SRK1"/>
      <c r="SRL1"/>
      <c r="SRM1"/>
      <c r="SRN1"/>
      <c r="SRO1"/>
      <c r="SRP1"/>
      <c r="SRQ1"/>
      <c r="SRR1"/>
      <c r="SRS1"/>
      <c r="SRT1"/>
      <c r="SRU1"/>
      <c r="SRV1"/>
      <c r="SRW1"/>
      <c r="SRX1"/>
      <c r="SRY1"/>
      <c r="SRZ1"/>
      <c r="SSA1"/>
      <c r="SSB1"/>
      <c r="SSC1"/>
      <c r="SSD1"/>
      <c r="SSE1"/>
      <c r="SSF1"/>
      <c r="SSG1"/>
      <c r="SSH1"/>
      <c r="SSI1"/>
      <c r="SSJ1"/>
      <c r="SSK1"/>
      <c r="SSL1"/>
      <c r="SSM1"/>
      <c r="SSN1"/>
      <c r="SSO1"/>
      <c r="SSP1"/>
      <c r="SSQ1"/>
      <c r="SSR1"/>
      <c r="SSS1"/>
      <c r="SST1"/>
      <c r="SSU1"/>
      <c r="SSV1"/>
      <c r="SSW1"/>
      <c r="SSX1"/>
      <c r="SSY1"/>
      <c r="SSZ1"/>
      <c r="STA1"/>
      <c r="STB1"/>
      <c r="STC1"/>
      <c r="STD1"/>
      <c r="STE1"/>
      <c r="STF1"/>
      <c r="STG1"/>
      <c r="STH1"/>
      <c r="STI1"/>
      <c r="STJ1"/>
      <c r="STK1"/>
      <c r="STL1"/>
      <c r="STM1"/>
      <c r="STN1"/>
      <c r="STO1"/>
      <c r="STP1"/>
      <c r="STQ1"/>
      <c r="STR1"/>
      <c r="STS1"/>
      <c r="STT1"/>
      <c r="STU1"/>
      <c r="STV1"/>
      <c r="STW1"/>
      <c r="STX1"/>
      <c r="STY1"/>
      <c r="STZ1"/>
      <c r="SUA1"/>
      <c r="SUB1"/>
      <c r="SUC1"/>
      <c r="SUD1"/>
      <c r="SUE1"/>
      <c r="SUF1"/>
      <c r="SUG1"/>
      <c r="SUH1"/>
      <c r="SUI1"/>
      <c r="SUJ1"/>
      <c r="SUK1"/>
      <c r="SUL1"/>
      <c r="SUM1"/>
      <c r="SUN1"/>
      <c r="SUO1"/>
      <c r="SUP1"/>
      <c r="SUQ1"/>
      <c r="SUR1"/>
      <c r="SUS1"/>
      <c r="SUT1"/>
      <c r="SUU1"/>
      <c r="SUV1"/>
      <c r="SUW1"/>
      <c r="SUX1"/>
      <c r="SUY1"/>
      <c r="SUZ1"/>
      <c r="SVA1"/>
      <c r="SVB1"/>
      <c r="SVC1"/>
      <c r="SVD1"/>
      <c r="SVE1"/>
      <c r="SVF1"/>
      <c r="SVG1"/>
      <c r="SVH1"/>
      <c r="SVI1"/>
      <c r="SVJ1"/>
      <c r="SVK1"/>
      <c r="SVL1"/>
      <c r="SVM1"/>
      <c r="SVN1"/>
      <c r="SVO1"/>
      <c r="SVP1"/>
      <c r="SVQ1"/>
      <c r="SVR1"/>
      <c r="SVS1"/>
      <c r="SVT1"/>
      <c r="SVU1"/>
      <c r="SVV1"/>
      <c r="SVW1"/>
      <c r="SVX1"/>
      <c r="SVY1"/>
      <c r="SVZ1"/>
      <c r="SWA1"/>
      <c r="SWB1"/>
      <c r="SWC1"/>
      <c r="SWD1"/>
      <c r="SWE1"/>
      <c r="SWF1"/>
      <c r="SWG1"/>
      <c r="SWH1"/>
      <c r="SWI1"/>
      <c r="SWJ1"/>
      <c r="SWK1"/>
      <c r="SWL1"/>
      <c r="SWM1"/>
      <c r="SWN1"/>
      <c r="SWO1"/>
      <c r="SWP1"/>
      <c r="SWQ1"/>
      <c r="SWR1"/>
      <c r="SWS1"/>
      <c r="SWT1"/>
      <c r="SWU1"/>
      <c r="SWV1"/>
      <c r="SWW1"/>
      <c r="SWX1"/>
      <c r="SWY1"/>
      <c r="SWZ1"/>
      <c r="SXA1"/>
      <c r="SXB1"/>
      <c r="SXC1"/>
      <c r="SXD1"/>
      <c r="SXE1"/>
      <c r="SXF1"/>
      <c r="SXG1"/>
      <c r="SXH1"/>
      <c r="SXI1"/>
      <c r="SXJ1"/>
      <c r="SXK1"/>
      <c r="SXL1"/>
      <c r="SXM1"/>
      <c r="SXN1"/>
      <c r="SXO1"/>
      <c r="SXP1"/>
      <c r="SXQ1"/>
      <c r="SXR1"/>
      <c r="SXS1"/>
      <c r="SXT1"/>
      <c r="SXU1"/>
      <c r="SXV1"/>
      <c r="SXW1"/>
      <c r="SXX1"/>
      <c r="SXY1"/>
      <c r="SXZ1"/>
      <c r="SYA1"/>
      <c r="SYB1"/>
      <c r="SYC1"/>
      <c r="SYD1"/>
      <c r="SYE1"/>
      <c r="SYF1"/>
      <c r="SYG1"/>
      <c r="SYH1"/>
      <c r="SYI1"/>
      <c r="SYJ1"/>
      <c r="SYK1"/>
      <c r="SYL1"/>
      <c r="SYM1"/>
      <c r="SYN1"/>
      <c r="SYO1"/>
      <c r="SYP1"/>
      <c r="SYQ1"/>
      <c r="SYR1"/>
      <c r="SYS1"/>
      <c r="SYT1"/>
      <c r="SYU1"/>
      <c r="SYV1"/>
      <c r="SYW1"/>
      <c r="SYX1"/>
      <c r="SYY1"/>
      <c r="SYZ1"/>
      <c r="SZA1"/>
      <c r="SZB1"/>
      <c r="SZC1"/>
      <c r="SZD1"/>
      <c r="SZE1"/>
      <c r="SZF1"/>
      <c r="SZG1"/>
      <c r="SZH1"/>
      <c r="SZI1"/>
      <c r="SZJ1"/>
      <c r="SZK1"/>
      <c r="SZL1"/>
      <c r="SZM1"/>
      <c r="SZN1"/>
      <c r="SZO1"/>
      <c r="SZP1"/>
      <c r="SZQ1"/>
      <c r="SZR1"/>
      <c r="SZS1"/>
      <c r="SZT1"/>
      <c r="SZU1"/>
      <c r="SZV1"/>
      <c r="SZW1"/>
      <c r="SZX1"/>
      <c r="SZY1"/>
      <c r="SZZ1"/>
      <c r="TAA1"/>
      <c r="TAB1"/>
      <c r="TAC1"/>
      <c r="TAD1"/>
      <c r="TAE1"/>
      <c r="TAF1"/>
      <c r="TAG1"/>
      <c r="TAH1"/>
      <c r="TAI1"/>
      <c r="TAJ1"/>
      <c r="TAK1"/>
      <c r="TAL1"/>
      <c r="TAM1"/>
      <c r="TAN1"/>
      <c r="TAO1"/>
      <c r="TAP1"/>
      <c r="TAQ1"/>
      <c r="TAR1"/>
      <c r="TAS1"/>
      <c r="TAT1"/>
      <c r="TAU1"/>
      <c r="TAV1"/>
      <c r="TAW1"/>
      <c r="TAX1"/>
      <c r="TAY1"/>
      <c r="TAZ1"/>
      <c r="TBA1"/>
      <c r="TBB1"/>
      <c r="TBC1"/>
      <c r="TBD1"/>
      <c r="TBE1"/>
      <c r="TBF1"/>
      <c r="TBG1"/>
      <c r="TBH1"/>
      <c r="TBI1"/>
      <c r="TBJ1"/>
      <c r="TBK1"/>
      <c r="TBL1"/>
      <c r="TBM1"/>
      <c r="TBN1"/>
      <c r="TBO1"/>
      <c r="TBP1"/>
      <c r="TBQ1"/>
      <c r="TBR1"/>
      <c r="TBS1"/>
      <c r="TBT1"/>
      <c r="TBU1"/>
      <c r="TBV1"/>
      <c r="TBW1"/>
      <c r="TBX1"/>
      <c r="TBY1"/>
      <c r="TBZ1"/>
      <c r="TCA1"/>
      <c r="TCB1"/>
      <c r="TCC1"/>
      <c r="TCD1"/>
      <c r="TCE1"/>
      <c r="TCF1"/>
      <c r="TCG1"/>
      <c r="TCH1"/>
      <c r="TCI1"/>
      <c r="TCJ1"/>
      <c r="TCK1"/>
      <c r="TCL1"/>
      <c r="TCM1"/>
      <c r="TCN1"/>
      <c r="TCO1"/>
      <c r="TCP1"/>
      <c r="TCQ1"/>
      <c r="TCR1"/>
      <c r="TCS1"/>
      <c r="TCT1"/>
      <c r="TCU1"/>
      <c r="TCV1"/>
      <c r="TCW1"/>
      <c r="TCX1"/>
      <c r="TCY1"/>
      <c r="TCZ1"/>
      <c r="TDA1"/>
      <c r="TDB1"/>
      <c r="TDC1"/>
      <c r="TDD1"/>
      <c r="TDE1"/>
      <c r="TDF1"/>
      <c r="TDG1"/>
      <c r="TDH1"/>
      <c r="TDI1"/>
      <c r="TDJ1"/>
      <c r="TDK1"/>
      <c r="TDL1"/>
      <c r="TDM1"/>
      <c r="TDN1"/>
      <c r="TDO1"/>
      <c r="TDP1"/>
      <c r="TDQ1"/>
      <c r="TDR1"/>
      <c r="TDS1"/>
      <c r="TDT1"/>
      <c r="TDU1"/>
      <c r="TDV1"/>
      <c r="TDW1"/>
      <c r="TDX1"/>
      <c r="TDY1"/>
      <c r="TDZ1"/>
      <c r="TEA1"/>
      <c r="TEB1"/>
      <c r="TEC1"/>
      <c r="TED1"/>
      <c r="TEE1"/>
      <c r="TEF1"/>
      <c r="TEG1"/>
      <c r="TEH1"/>
      <c r="TEI1"/>
      <c r="TEJ1"/>
      <c r="TEK1"/>
      <c r="TEL1"/>
      <c r="TEM1"/>
      <c r="TEN1"/>
      <c r="TEO1"/>
      <c r="TEP1"/>
      <c r="TEQ1"/>
      <c r="TER1"/>
      <c r="TES1"/>
      <c r="TET1"/>
      <c r="TEU1"/>
      <c r="TEV1"/>
      <c r="TEW1"/>
      <c r="TEX1"/>
      <c r="TEY1"/>
      <c r="TEZ1"/>
      <c r="TFA1"/>
      <c r="TFB1"/>
      <c r="TFC1"/>
      <c r="TFD1"/>
      <c r="TFE1"/>
      <c r="TFF1"/>
      <c r="TFG1"/>
      <c r="TFH1"/>
      <c r="TFI1"/>
      <c r="TFJ1"/>
      <c r="TFK1"/>
      <c r="TFL1"/>
      <c r="TFM1"/>
      <c r="TFN1"/>
      <c r="TFO1"/>
      <c r="TFP1"/>
      <c r="TFQ1"/>
      <c r="TFR1"/>
      <c r="TFS1"/>
      <c r="TFT1"/>
      <c r="TFU1"/>
      <c r="TFV1"/>
      <c r="TFW1"/>
      <c r="TFX1"/>
      <c r="TFY1"/>
      <c r="TFZ1"/>
      <c r="TGA1"/>
      <c r="TGB1"/>
      <c r="TGC1"/>
      <c r="TGD1"/>
      <c r="TGE1"/>
      <c r="TGF1"/>
      <c r="TGG1"/>
      <c r="TGH1"/>
      <c r="TGI1"/>
      <c r="TGJ1"/>
      <c r="TGK1"/>
      <c r="TGL1"/>
      <c r="TGM1"/>
      <c r="TGN1"/>
      <c r="TGO1"/>
      <c r="TGP1"/>
      <c r="TGQ1"/>
      <c r="TGR1"/>
      <c r="TGS1"/>
      <c r="TGT1"/>
      <c r="TGU1"/>
      <c r="TGV1"/>
      <c r="TGW1"/>
      <c r="TGX1"/>
      <c r="TGY1"/>
      <c r="TGZ1"/>
      <c r="THA1"/>
      <c r="THB1"/>
      <c r="THC1"/>
      <c r="THD1"/>
      <c r="THE1"/>
      <c r="THF1"/>
      <c r="THG1"/>
      <c r="THH1"/>
      <c r="THI1"/>
      <c r="THJ1"/>
      <c r="THK1"/>
      <c r="THL1"/>
      <c r="THM1"/>
      <c r="THN1"/>
      <c r="THO1"/>
      <c r="THP1"/>
      <c r="THQ1"/>
      <c r="THR1"/>
      <c r="THS1"/>
      <c r="THT1"/>
      <c r="THU1"/>
      <c r="THV1"/>
      <c r="THW1"/>
      <c r="THX1"/>
      <c r="THY1"/>
      <c r="THZ1"/>
      <c r="TIA1"/>
      <c r="TIB1"/>
      <c r="TIC1"/>
      <c r="TID1"/>
      <c r="TIE1"/>
      <c r="TIF1"/>
      <c r="TIG1"/>
      <c r="TIH1"/>
      <c r="TII1"/>
      <c r="TIJ1"/>
      <c r="TIK1"/>
      <c r="TIL1"/>
      <c r="TIM1"/>
      <c r="TIN1"/>
      <c r="TIO1"/>
      <c r="TIP1"/>
      <c r="TIQ1"/>
      <c r="TIR1"/>
      <c r="TIS1"/>
      <c r="TIT1"/>
      <c r="TIU1"/>
      <c r="TIV1"/>
      <c r="TIW1"/>
      <c r="TIX1"/>
      <c r="TIY1"/>
      <c r="TIZ1"/>
      <c r="TJA1"/>
      <c r="TJB1"/>
      <c r="TJC1"/>
      <c r="TJD1"/>
      <c r="TJE1"/>
      <c r="TJF1"/>
      <c r="TJG1"/>
      <c r="TJH1"/>
      <c r="TJI1"/>
      <c r="TJJ1"/>
      <c r="TJK1"/>
      <c r="TJL1"/>
      <c r="TJM1"/>
      <c r="TJN1"/>
      <c r="TJO1"/>
      <c r="TJP1"/>
      <c r="TJQ1"/>
      <c r="TJR1"/>
      <c r="TJS1"/>
      <c r="TJT1"/>
      <c r="TJU1"/>
      <c r="TJV1"/>
      <c r="TJW1"/>
      <c r="TJX1"/>
      <c r="TJY1"/>
      <c r="TJZ1"/>
      <c r="TKA1"/>
      <c r="TKB1"/>
      <c r="TKC1"/>
      <c r="TKD1"/>
      <c r="TKE1"/>
      <c r="TKF1"/>
      <c r="TKG1"/>
      <c r="TKH1"/>
      <c r="TKI1"/>
      <c r="TKJ1"/>
      <c r="TKK1"/>
      <c r="TKL1"/>
      <c r="TKM1"/>
      <c r="TKN1"/>
      <c r="TKO1"/>
      <c r="TKP1"/>
      <c r="TKQ1"/>
      <c r="TKR1"/>
      <c r="TKS1"/>
      <c r="TKT1"/>
      <c r="TKU1"/>
      <c r="TKV1"/>
      <c r="TKW1"/>
      <c r="TKX1"/>
      <c r="TKY1"/>
      <c r="TKZ1"/>
      <c r="TLA1"/>
      <c r="TLB1"/>
      <c r="TLC1"/>
      <c r="TLD1"/>
      <c r="TLE1"/>
      <c r="TLF1"/>
      <c r="TLG1"/>
      <c r="TLH1"/>
      <c r="TLI1"/>
      <c r="TLJ1"/>
      <c r="TLK1"/>
      <c r="TLL1"/>
      <c r="TLM1"/>
      <c r="TLN1"/>
      <c r="TLO1"/>
      <c r="TLP1"/>
      <c r="TLQ1"/>
      <c r="TLR1"/>
      <c r="TLS1"/>
      <c r="TLT1"/>
      <c r="TLU1"/>
      <c r="TLV1"/>
      <c r="TLW1"/>
      <c r="TLX1"/>
      <c r="TLY1"/>
      <c r="TLZ1"/>
      <c r="TMA1"/>
      <c r="TMB1"/>
      <c r="TMC1"/>
      <c r="TMD1"/>
      <c r="TME1"/>
      <c r="TMF1"/>
      <c r="TMG1"/>
      <c r="TMH1"/>
      <c r="TMI1"/>
      <c r="TMJ1"/>
      <c r="TMK1"/>
      <c r="TML1"/>
      <c r="TMM1"/>
      <c r="TMN1"/>
      <c r="TMO1"/>
      <c r="TMP1"/>
      <c r="TMQ1"/>
      <c r="TMR1"/>
      <c r="TMS1"/>
      <c r="TMT1"/>
      <c r="TMU1"/>
      <c r="TMV1"/>
      <c r="TMW1"/>
      <c r="TMX1"/>
      <c r="TMY1"/>
      <c r="TMZ1"/>
      <c r="TNA1"/>
      <c r="TNB1"/>
      <c r="TNC1"/>
      <c r="TND1"/>
      <c r="TNE1"/>
      <c r="TNF1"/>
      <c r="TNG1"/>
      <c r="TNH1"/>
      <c r="TNI1"/>
      <c r="TNJ1"/>
      <c r="TNK1"/>
      <c r="TNL1"/>
      <c r="TNM1"/>
      <c r="TNN1"/>
      <c r="TNO1"/>
      <c r="TNP1"/>
      <c r="TNQ1"/>
      <c r="TNR1"/>
      <c r="TNS1"/>
      <c r="TNT1"/>
      <c r="TNU1"/>
      <c r="TNV1"/>
      <c r="TNW1"/>
      <c r="TNX1"/>
      <c r="TNY1"/>
      <c r="TNZ1"/>
      <c r="TOA1"/>
      <c r="TOB1"/>
      <c r="TOC1"/>
      <c r="TOD1"/>
      <c r="TOE1"/>
      <c r="TOF1"/>
      <c r="TOG1"/>
      <c r="TOH1"/>
      <c r="TOI1"/>
      <c r="TOJ1"/>
      <c r="TOK1"/>
      <c r="TOL1"/>
      <c r="TOM1"/>
      <c r="TON1"/>
      <c r="TOO1"/>
      <c r="TOP1"/>
      <c r="TOQ1"/>
      <c r="TOR1"/>
      <c r="TOS1"/>
      <c r="TOT1"/>
      <c r="TOU1"/>
      <c r="TOV1"/>
      <c r="TOW1"/>
      <c r="TOX1"/>
      <c r="TOY1"/>
      <c r="TOZ1"/>
      <c r="TPA1"/>
      <c r="TPB1"/>
      <c r="TPC1"/>
      <c r="TPD1"/>
      <c r="TPE1"/>
      <c r="TPF1"/>
      <c r="TPG1"/>
      <c r="TPH1"/>
      <c r="TPI1"/>
      <c r="TPJ1"/>
      <c r="TPK1"/>
      <c r="TPL1"/>
      <c r="TPM1"/>
      <c r="TPN1"/>
      <c r="TPO1"/>
      <c r="TPP1"/>
      <c r="TPQ1"/>
      <c r="TPR1"/>
      <c r="TPS1"/>
      <c r="TPT1"/>
      <c r="TPU1"/>
      <c r="TPV1"/>
      <c r="TPW1"/>
      <c r="TPX1"/>
      <c r="TPY1"/>
      <c r="TPZ1"/>
      <c r="TQA1"/>
      <c r="TQB1"/>
      <c r="TQC1"/>
      <c r="TQD1"/>
      <c r="TQE1"/>
      <c r="TQF1"/>
      <c r="TQG1"/>
      <c r="TQH1"/>
      <c r="TQI1"/>
      <c r="TQJ1"/>
      <c r="TQK1"/>
      <c r="TQL1"/>
      <c r="TQM1"/>
      <c r="TQN1"/>
      <c r="TQO1"/>
      <c r="TQP1"/>
      <c r="TQQ1"/>
      <c r="TQR1"/>
      <c r="TQS1"/>
      <c r="TQT1"/>
      <c r="TQU1"/>
      <c r="TQV1"/>
      <c r="TQW1"/>
      <c r="TQX1"/>
      <c r="TQY1"/>
      <c r="TQZ1"/>
      <c r="TRA1"/>
      <c r="TRB1"/>
      <c r="TRC1"/>
      <c r="TRD1"/>
      <c r="TRE1"/>
      <c r="TRF1"/>
      <c r="TRG1"/>
      <c r="TRH1"/>
      <c r="TRI1"/>
      <c r="TRJ1"/>
      <c r="TRK1"/>
      <c r="TRL1"/>
      <c r="TRM1"/>
      <c r="TRN1"/>
      <c r="TRO1"/>
      <c r="TRP1"/>
      <c r="TRQ1"/>
      <c r="TRR1"/>
      <c r="TRS1"/>
      <c r="TRT1"/>
      <c r="TRU1"/>
      <c r="TRV1"/>
      <c r="TRW1"/>
      <c r="TRX1"/>
      <c r="TRY1"/>
      <c r="TRZ1"/>
      <c r="TSA1"/>
      <c r="TSB1"/>
      <c r="TSC1"/>
      <c r="TSD1"/>
      <c r="TSE1"/>
      <c r="TSF1"/>
      <c r="TSG1"/>
      <c r="TSH1"/>
      <c r="TSI1"/>
      <c r="TSJ1"/>
      <c r="TSK1"/>
      <c r="TSL1"/>
      <c r="TSM1"/>
      <c r="TSN1"/>
      <c r="TSO1"/>
      <c r="TSP1"/>
      <c r="TSQ1"/>
      <c r="TSR1"/>
      <c r="TSS1"/>
      <c r="TST1"/>
      <c r="TSU1"/>
      <c r="TSV1"/>
      <c r="TSW1"/>
      <c r="TSX1"/>
      <c r="TSY1"/>
      <c r="TSZ1"/>
      <c r="TTA1"/>
      <c r="TTB1"/>
      <c r="TTC1"/>
      <c r="TTD1"/>
      <c r="TTE1"/>
      <c r="TTF1"/>
      <c r="TTG1"/>
      <c r="TTH1"/>
      <c r="TTI1"/>
      <c r="TTJ1"/>
      <c r="TTK1"/>
      <c r="TTL1"/>
      <c r="TTM1"/>
      <c r="TTN1"/>
      <c r="TTO1"/>
      <c r="TTP1"/>
      <c r="TTQ1"/>
      <c r="TTR1"/>
      <c r="TTS1"/>
      <c r="TTT1"/>
      <c r="TTU1"/>
      <c r="TTV1"/>
      <c r="TTW1"/>
      <c r="TTX1"/>
      <c r="TTY1"/>
      <c r="TTZ1"/>
      <c r="TUA1"/>
      <c r="TUB1"/>
      <c r="TUC1"/>
      <c r="TUD1"/>
      <c r="TUE1"/>
      <c r="TUF1"/>
      <c r="TUG1"/>
      <c r="TUH1"/>
      <c r="TUI1"/>
      <c r="TUJ1"/>
      <c r="TUK1"/>
      <c r="TUL1"/>
      <c r="TUM1"/>
      <c r="TUN1"/>
      <c r="TUO1"/>
      <c r="TUP1"/>
      <c r="TUQ1"/>
      <c r="TUR1"/>
      <c r="TUS1"/>
      <c r="TUT1"/>
      <c r="TUU1"/>
      <c r="TUV1"/>
      <c r="TUW1"/>
      <c r="TUX1"/>
      <c r="TUY1"/>
      <c r="TUZ1"/>
      <c r="TVA1"/>
      <c r="TVB1"/>
      <c r="TVC1"/>
      <c r="TVD1"/>
      <c r="TVE1"/>
      <c r="TVF1"/>
      <c r="TVG1"/>
      <c r="TVH1"/>
      <c r="TVI1"/>
      <c r="TVJ1"/>
      <c r="TVK1"/>
      <c r="TVL1"/>
      <c r="TVM1"/>
      <c r="TVN1"/>
      <c r="TVO1"/>
      <c r="TVP1"/>
      <c r="TVQ1"/>
      <c r="TVR1"/>
      <c r="TVS1"/>
      <c r="TVT1"/>
      <c r="TVU1"/>
      <c r="TVV1"/>
      <c r="TVW1"/>
      <c r="TVX1"/>
      <c r="TVY1"/>
      <c r="TVZ1"/>
      <c r="TWA1"/>
      <c r="TWB1"/>
      <c r="TWC1"/>
      <c r="TWD1"/>
      <c r="TWE1"/>
      <c r="TWF1"/>
      <c r="TWG1"/>
      <c r="TWH1"/>
      <c r="TWI1"/>
      <c r="TWJ1"/>
      <c r="TWK1"/>
      <c r="TWL1"/>
      <c r="TWM1"/>
      <c r="TWN1"/>
      <c r="TWO1"/>
      <c r="TWP1"/>
      <c r="TWQ1"/>
      <c r="TWR1"/>
      <c r="TWS1"/>
      <c r="TWT1"/>
      <c r="TWU1"/>
      <c r="TWV1"/>
      <c r="TWW1"/>
      <c r="TWX1"/>
      <c r="TWY1"/>
      <c r="TWZ1"/>
      <c r="TXA1"/>
      <c r="TXB1"/>
      <c r="TXC1"/>
      <c r="TXD1"/>
      <c r="TXE1"/>
      <c r="TXF1"/>
      <c r="TXG1"/>
      <c r="TXH1"/>
      <c r="TXI1"/>
      <c r="TXJ1"/>
      <c r="TXK1"/>
      <c r="TXL1"/>
      <c r="TXM1"/>
      <c r="TXN1"/>
      <c r="TXO1"/>
      <c r="TXP1"/>
      <c r="TXQ1"/>
      <c r="TXR1"/>
      <c r="TXS1"/>
      <c r="TXT1"/>
      <c r="TXU1"/>
      <c r="TXV1"/>
      <c r="TXW1"/>
      <c r="TXX1"/>
      <c r="TXY1"/>
      <c r="TXZ1"/>
      <c r="TYA1"/>
      <c r="TYB1"/>
      <c r="TYC1"/>
      <c r="TYD1"/>
      <c r="TYE1"/>
      <c r="TYF1"/>
      <c r="TYG1"/>
      <c r="TYH1"/>
      <c r="TYI1"/>
      <c r="TYJ1"/>
      <c r="TYK1"/>
      <c r="TYL1"/>
      <c r="TYM1"/>
      <c r="TYN1"/>
      <c r="TYO1"/>
      <c r="TYP1"/>
      <c r="TYQ1"/>
      <c r="TYR1"/>
      <c r="TYS1"/>
      <c r="TYT1"/>
      <c r="TYU1"/>
      <c r="TYV1"/>
      <c r="TYW1"/>
      <c r="TYX1"/>
      <c r="TYY1"/>
      <c r="TYZ1"/>
      <c r="TZA1"/>
      <c r="TZB1"/>
      <c r="TZC1"/>
      <c r="TZD1"/>
      <c r="TZE1"/>
      <c r="TZF1"/>
      <c r="TZG1"/>
      <c r="TZH1"/>
      <c r="TZI1"/>
      <c r="TZJ1"/>
      <c r="TZK1"/>
      <c r="TZL1"/>
      <c r="TZM1"/>
      <c r="TZN1"/>
      <c r="TZO1"/>
      <c r="TZP1"/>
      <c r="TZQ1"/>
      <c r="TZR1"/>
      <c r="TZS1"/>
      <c r="TZT1"/>
      <c r="TZU1"/>
      <c r="TZV1"/>
      <c r="TZW1"/>
      <c r="TZX1"/>
      <c r="TZY1"/>
      <c r="TZZ1"/>
      <c r="UAA1"/>
      <c r="UAB1"/>
      <c r="UAC1"/>
      <c r="UAD1"/>
      <c r="UAE1"/>
      <c r="UAF1"/>
      <c r="UAG1"/>
      <c r="UAH1"/>
      <c r="UAI1"/>
      <c r="UAJ1"/>
      <c r="UAK1"/>
      <c r="UAL1"/>
      <c r="UAM1"/>
      <c r="UAN1"/>
      <c r="UAO1"/>
      <c r="UAP1"/>
      <c r="UAQ1"/>
      <c r="UAR1"/>
      <c r="UAS1"/>
      <c r="UAT1"/>
      <c r="UAU1"/>
      <c r="UAV1"/>
      <c r="UAW1"/>
      <c r="UAX1"/>
      <c r="UAY1"/>
      <c r="UAZ1"/>
      <c r="UBA1"/>
      <c r="UBB1"/>
      <c r="UBC1"/>
      <c r="UBD1"/>
      <c r="UBE1"/>
      <c r="UBF1"/>
      <c r="UBG1"/>
      <c r="UBH1"/>
      <c r="UBI1"/>
      <c r="UBJ1"/>
      <c r="UBK1"/>
      <c r="UBL1"/>
      <c r="UBM1"/>
      <c r="UBN1"/>
      <c r="UBO1"/>
      <c r="UBP1"/>
      <c r="UBQ1"/>
      <c r="UBR1"/>
      <c r="UBS1"/>
      <c r="UBT1"/>
      <c r="UBU1"/>
      <c r="UBV1"/>
      <c r="UBW1"/>
      <c r="UBX1"/>
      <c r="UBY1"/>
      <c r="UBZ1"/>
      <c r="UCA1"/>
      <c r="UCB1"/>
      <c r="UCC1"/>
      <c r="UCD1"/>
      <c r="UCE1"/>
      <c r="UCF1"/>
      <c r="UCG1"/>
      <c r="UCH1"/>
      <c r="UCI1"/>
      <c r="UCJ1"/>
      <c r="UCK1"/>
      <c r="UCL1"/>
      <c r="UCM1"/>
      <c r="UCN1"/>
      <c r="UCO1"/>
      <c r="UCP1"/>
      <c r="UCQ1"/>
      <c r="UCR1"/>
      <c r="UCS1"/>
      <c r="UCT1"/>
      <c r="UCU1"/>
      <c r="UCV1"/>
      <c r="UCW1"/>
      <c r="UCX1"/>
      <c r="UCY1"/>
      <c r="UCZ1"/>
      <c r="UDA1"/>
      <c r="UDB1"/>
      <c r="UDC1"/>
      <c r="UDD1"/>
      <c r="UDE1"/>
      <c r="UDF1"/>
      <c r="UDG1"/>
      <c r="UDH1"/>
      <c r="UDI1"/>
      <c r="UDJ1"/>
      <c r="UDK1"/>
      <c r="UDL1"/>
      <c r="UDM1"/>
      <c r="UDN1"/>
      <c r="UDO1"/>
      <c r="UDP1"/>
      <c r="UDQ1"/>
      <c r="UDR1"/>
      <c r="UDS1"/>
      <c r="UDT1"/>
      <c r="UDU1"/>
      <c r="UDV1"/>
      <c r="UDW1"/>
      <c r="UDX1"/>
      <c r="UDY1"/>
      <c r="UDZ1"/>
      <c r="UEA1"/>
      <c r="UEB1"/>
      <c r="UEC1"/>
      <c r="UED1"/>
      <c r="UEE1"/>
      <c r="UEF1"/>
      <c r="UEG1"/>
      <c r="UEH1"/>
      <c r="UEI1"/>
      <c r="UEJ1"/>
      <c r="UEK1"/>
      <c r="UEL1"/>
      <c r="UEM1"/>
      <c r="UEN1"/>
      <c r="UEO1"/>
      <c r="UEP1"/>
      <c r="UEQ1"/>
      <c r="UER1"/>
      <c r="UES1"/>
      <c r="UET1"/>
      <c r="UEU1"/>
      <c r="UEV1"/>
      <c r="UEW1"/>
      <c r="UEX1"/>
      <c r="UEY1"/>
      <c r="UEZ1"/>
      <c r="UFA1"/>
      <c r="UFB1"/>
      <c r="UFC1"/>
      <c r="UFD1"/>
      <c r="UFE1"/>
      <c r="UFF1"/>
      <c r="UFG1"/>
      <c r="UFH1"/>
      <c r="UFI1"/>
      <c r="UFJ1"/>
      <c r="UFK1"/>
      <c r="UFL1"/>
      <c r="UFM1"/>
      <c r="UFN1"/>
      <c r="UFO1"/>
      <c r="UFP1"/>
      <c r="UFQ1"/>
      <c r="UFR1"/>
      <c r="UFS1"/>
      <c r="UFT1"/>
      <c r="UFU1"/>
      <c r="UFV1"/>
      <c r="UFW1"/>
      <c r="UFX1"/>
      <c r="UFY1"/>
      <c r="UFZ1"/>
      <c r="UGA1"/>
      <c r="UGB1"/>
      <c r="UGC1"/>
      <c r="UGD1"/>
      <c r="UGE1"/>
      <c r="UGF1"/>
      <c r="UGG1"/>
      <c r="UGH1"/>
      <c r="UGI1"/>
      <c r="UGJ1"/>
      <c r="UGK1"/>
      <c r="UGL1"/>
      <c r="UGM1"/>
      <c r="UGN1"/>
      <c r="UGO1"/>
      <c r="UGP1"/>
      <c r="UGQ1"/>
      <c r="UGR1"/>
      <c r="UGS1"/>
      <c r="UGT1"/>
      <c r="UGU1"/>
      <c r="UGV1"/>
      <c r="UGW1"/>
      <c r="UGX1"/>
      <c r="UGY1"/>
      <c r="UGZ1"/>
      <c r="UHA1"/>
      <c r="UHB1"/>
      <c r="UHC1"/>
      <c r="UHD1"/>
      <c r="UHE1"/>
      <c r="UHF1"/>
      <c r="UHG1"/>
      <c r="UHH1"/>
      <c r="UHI1"/>
      <c r="UHJ1"/>
      <c r="UHK1"/>
      <c r="UHL1"/>
      <c r="UHM1"/>
      <c r="UHN1"/>
      <c r="UHO1"/>
      <c r="UHP1"/>
      <c r="UHQ1"/>
      <c r="UHR1"/>
      <c r="UHS1"/>
      <c r="UHT1"/>
      <c r="UHU1"/>
      <c r="UHV1"/>
      <c r="UHW1"/>
      <c r="UHX1"/>
      <c r="UHY1"/>
      <c r="UHZ1"/>
      <c r="UIA1"/>
      <c r="UIB1"/>
      <c r="UIC1"/>
      <c r="UID1"/>
      <c r="UIE1"/>
      <c r="UIF1"/>
      <c r="UIG1"/>
      <c r="UIH1"/>
      <c r="UII1"/>
      <c r="UIJ1"/>
      <c r="UIK1"/>
      <c r="UIL1"/>
      <c r="UIM1"/>
      <c r="UIN1"/>
      <c r="UIO1"/>
      <c r="UIP1"/>
      <c r="UIQ1"/>
      <c r="UIR1"/>
      <c r="UIS1"/>
      <c r="UIT1"/>
      <c r="UIU1"/>
      <c r="UIV1"/>
      <c r="UIW1"/>
      <c r="UIX1"/>
      <c r="UIY1"/>
      <c r="UIZ1"/>
      <c r="UJA1"/>
      <c r="UJB1"/>
      <c r="UJC1"/>
      <c r="UJD1"/>
      <c r="UJE1"/>
      <c r="UJF1"/>
      <c r="UJG1"/>
      <c r="UJH1"/>
      <c r="UJI1"/>
      <c r="UJJ1"/>
      <c r="UJK1"/>
      <c r="UJL1"/>
      <c r="UJM1"/>
      <c r="UJN1"/>
      <c r="UJO1"/>
      <c r="UJP1"/>
      <c r="UJQ1"/>
      <c r="UJR1"/>
      <c r="UJS1"/>
      <c r="UJT1"/>
      <c r="UJU1"/>
      <c r="UJV1"/>
      <c r="UJW1"/>
      <c r="UJX1"/>
      <c r="UJY1"/>
      <c r="UJZ1"/>
      <c r="UKA1"/>
      <c r="UKB1"/>
      <c r="UKC1"/>
      <c r="UKD1"/>
      <c r="UKE1"/>
      <c r="UKF1"/>
      <c r="UKG1"/>
      <c r="UKH1"/>
      <c r="UKI1"/>
      <c r="UKJ1"/>
      <c r="UKK1"/>
      <c r="UKL1"/>
      <c r="UKM1"/>
      <c r="UKN1"/>
      <c r="UKO1"/>
      <c r="UKP1"/>
      <c r="UKQ1"/>
      <c r="UKR1"/>
      <c r="UKS1"/>
      <c r="UKT1"/>
      <c r="UKU1"/>
      <c r="UKV1"/>
      <c r="UKW1"/>
      <c r="UKX1"/>
      <c r="UKY1"/>
      <c r="UKZ1"/>
      <c r="ULA1"/>
      <c r="ULB1"/>
      <c r="ULC1"/>
      <c r="ULD1"/>
      <c r="ULE1"/>
      <c r="ULF1"/>
      <c r="ULG1"/>
      <c r="ULH1"/>
      <c r="ULI1"/>
      <c r="ULJ1"/>
      <c r="ULK1"/>
      <c r="ULL1"/>
      <c r="ULM1"/>
      <c r="ULN1"/>
      <c r="ULO1"/>
      <c r="ULP1"/>
      <c r="ULQ1"/>
      <c r="ULR1"/>
      <c r="ULS1"/>
      <c r="ULT1"/>
      <c r="ULU1"/>
      <c r="ULV1"/>
      <c r="ULW1"/>
      <c r="ULX1"/>
      <c r="ULY1"/>
      <c r="ULZ1"/>
      <c r="UMA1"/>
      <c r="UMB1"/>
      <c r="UMC1"/>
      <c r="UMD1"/>
      <c r="UME1"/>
      <c r="UMF1"/>
      <c r="UMG1"/>
      <c r="UMH1"/>
      <c r="UMI1"/>
      <c r="UMJ1"/>
      <c r="UMK1"/>
      <c r="UML1"/>
      <c r="UMM1"/>
      <c r="UMN1"/>
      <c r="UMO1"/>
      <c r="UMP1"/>
      <c r="UMQ1"/>
      <c r="UMR1"/>
      <c r="UMS1"/>
      <c r="UMT1"/>
      <c r="UMU1"/>
      <c r="UMV1"/>
      <c r="UMW1"/>
      <c r="UMX1"/>
      <c r="UMY1"/>
      <c r="UMZ1"/>
      <c r="UNA1"/>
      <c r="UNB1"/>
      <c r="UNC1"/>
      <c r="UND1"/>
      <c r="UNE1"/>
      <c r="UNF1"/>
      <c r="UNG1"/>
      <c r="UNH1"/>
      <c r="UNI1"/>
      <c r="UNJ1"/>
      <c r="UNK1"/>
      <c r="UNL1"/>
      <c r="UNM1"/>
      <c r="UNN1"/>
      <c r="UNO1"/>
      <c r="UNP1"/>
      <c r="UNQ1"/>
      <c r="UNR1"/>
      <c r="UNS1"/>
      <c r="UNT1"/>
      <c r="UNU1"/>
      <c r="UNV1"/>
      <c r="UNW1"/>
      <c r="UNX1"/>
      <c r="UNY1"/>
      <c r="UNZ1"/>
      <c r="UOA1"/>
      <c r="UOB1"/>
      <c r="UOC1"/>
      <c r="UOD1"/>
      <c r="UOE1"/>
      <c r="UOF1"/>
      <c r="UOG1"/>
      <c r="UOH1"/>
      <c r="UOI1"/>
      <c r="UOJ1"/>
      <c r="UOK1"/>
      <c r="UOL1"/>
      <c r="UOM1"/>
      <c r="UON1"/>
      <c r="UOO1"/>
      <c r="UOP1"/>
      <c r="UOQ1"/>
      <c r="UOR1"/>
      <c r="UOS1"/>
      <c r="UOT1"/>
      <c r="UOU1"/>
      <c r="UOV1"/>
      <c r="UOW1"/>
      <c r="UOX1"/>
      <c r="UOY1"/>
      <c r="UOZ1"/>
      <c r="UPA1"/>
      <c r="UPB1"/>
      <c r="UPC1"/>
      <c r="UPD1"/>
      <c r="UPE1"/>
      <c r="UPF1"/>
      <c r="UPG1"/>
      <c r="UPH1"/>
      <c r="UPI1"/>
      <c r="UPJ1"/>
      <c r="UPK1"/>
      <c r="UPL1"/>
      <c r="UPM1"/>
      <c r="UPN1"/>
      <c r="UPO1"/>
      <c r="UPP1"/>
      <c r="UPQ1"/>
      <c r="UPR1"/>
      <c r="UPS1"/>
      <c r="UPT1"/>
      <c r="UPU1"/>
      <c r="UPV1"/>
      <c r="UPW1"/>
      <c r="UPX1"/>
      <c r="UPY1"/>
      <c r="UPZ1"/>
      <c r="UQA1"/>
      <c r="UQB1"/>
      <c r="UQC1"/>
      <c r="UQD1"/>
      <c r="UQE1"/>
      <c r="UQF1"/>
      <c r="UQG1"/>
      <c r="UQH1"/>
      <c r="UQI1"/>
      <c r="UQJ1"/>
      <c r="UQK1"/>
      <c r="UQL1"/>
      <c r="UQM1"/>
      <c r="UQN1"/>
      <c r="UQO1"/>
      <c r="UQP1"/>
      <c r="UQQ1"/>
      <c r="UQR1"/>
      <c r="UQS1"/>
      <c r="UQT1"/>
      <c r="UQU1"/>
      <c r="UQV1"/>
      <c r="UQW1"/>
      <c r="UQX1"/>
      <c r="UQY1"/>
      <c r="UQZ1"/>
      <c r="URA1"/>
      <c r="URB1"/>
      <c r="URC1"/>
      <c r="URD1"/>
      <c r="URE1"/>
      <c r="URF1"/>
      <c r="URG1"/>
      <c r="URH1"/>
      <c r="URI1"/>
      <c r="URJ1"/>
      <c r="URK1"/>
      <c r="URL1"/>
      <c r="URM1"/>
      <c r="URN1"/>
      <c r="URO1"/>
      <c r="URP1"/>
      <c r="URQ1"/>
      <c r="URR1"/>
      <c r="URS1"/>
      <c r="URT1"/>
      <c r="URU1"/>
      <c r="URV1"/>
      <c r="URW1"/>
      <c r="URX1"/>
      <c r="URY1"/>
      <c r="URZ1"/>
      <c r="USA1"/>
      <c r="USB1"/>
      <c r="USC1"/>
      <c r="USD1"/>
      <c r="USE1"/>
      <c r="USF1"/>
      <c r="USG1"/>
      <c r="USH1"/>
      <c r="USI1"/>
      <c r="USJ1"/>
      <c r="USK1"/>
      <c r="USL1"/>
      <c r="USM1"/>
      <c r="USN1"/>
      <c r="USO1"/>
      <c r="USP1"/>
      <c r="USQ1"/>
      <c r="USR1"/>
      <c r="USS1"/>
      <c r="UST1"/>
      <c r="USU1"/>
      <c r="USV1"/>
      <c r="USW1"/>
      <c r="USX1"/>
      <c r="USY1"/>
      <c r="USZ1"/>
      <c r="UTA1"/>
      <c r="UTB1"/>
      <c r="UTC1"/>
      <c r="UTD1"/>
      <c r="UTE1"/>
      <c r="UTF1"/>
      <c r="UTG1"/>
      <c r="UTH1"/>
      <c r="UTI1"/>
      <c r="UTJ1"/>
      <c r="UTK1"/>
      <c r="UTL1"/>
      <c r="UTM1"/>
      <c r="UTN1"/>
      <c r="UTO1"/>
      <c r="UTP1"/>
      <c r="UTQ1"/>
      <c r="UTR1"/>
      <c r="UTS1"/>
      <c r="UTT1"/>
      <c r="UTU1"/>
      <c r="UTV1"/>
      <c r="UTW1"/>
      <c r="UTX1"/>
      <c r="UTY1"/>
      <c r="UTZ1"/>
      <c r="UUA1"/>
      <c r="UUB1"/>
      <c r="UUC1"/>
      <c r="UUD1"/>
      <c r="UUE1"/>
      <c r="UUF1"/>
      <c r="UUG1"/>
      <c r="UUH1"/>
      <c r="UUI1"/>
      <c r="UUJ1"/>
      <c r="UUK1"/>
      <c r="UUL1"/>
      <c r="UUM1"/>
      <c r="UUN1"/>
      <c r="UUO1"/>
      <c r="UUP1"/>
      <c r="UUQ1"/>
      <c r="UUR1"/>
      <c r="UUS1"/>
      <c r="UUT1"/>
      <c r="UUU1"/>
      <c r="UUV1"/>
      <c r="UUW1"/>
      <c r="UUX1"/>
      <c r="UUY1"/>
      <c r="UUZ1"/>
      <c r="UVA1"/>
      <c r="UVB1"/>
      <c r="UVC1"/>
      <c r="UVD1"/>
      <c r="UVE1"/>
      <c r="UVF1"/>
      <c r="UVG1"/>
      <c r="UVH1"/>
      <c r="UVI1"/>
      <c r="UVJ1"/>
      <c r="UVK1"/>
      <c r="UVL1"/>
      <c r="UVM1"/>
      <c r="UVN1"/>
      <c r="UVO1"/>
      <c r="UVP1"/>
      <c r="UVQ1"/>
      <c r="UVR1"/>
      <c r="UVS1"/>
      <c r="UVT1"/>
      <c r="UVU1"/>
      <c r="UVV1"/>
      <c r="UVW1"/>
      <c r="UVX1"/>
      <c r="UVY1"/>
      <c r="UVZ1"/>
      <c r="UWA1"/>
      <c r="UWB1"/>
      <c r="UWC1"/>
      <c r="UWD1"/>
      <c r="UWE1"/>
      <c r="UWF1"/>
      <c r="UWG1"/>
      <c r="UWH1"/>
      <c r="UWI1"/>
      <c r="UWJ1"/>
      <c r="UWK1"/>
      <c r="UWL1"/>
      <c r="UWM1"/>
      <c r="UWN1"/>
      <c r="UWO1"/>
      <c r="UWP1"/>
      <c r="UWQ1"/>
      <c r="UWR1"/>
      <c r="UWS1"/>
      <c r="UWT1"/>
      <c r="UWU1"/>
      <c r="UWV1"/>
      <c r="UWW1"/>
      <c r="UWX1"/>
      <c r="UWY1"/>
      <c r="UWZ1"/>
      <c r="UXA1"/>
      <c r="UXB1"/>
      <c r="UXC1"/>
      <c r="UXD1"/>
      <c r="UXE1"/>
      <c r="UXF1"/>
      <c r="UXG1"/>
      <c r="UXH1"/>
      <c r="UXI1"/>
      <c r="UXJ1"/>
      <c r="UXK1"/>
      <c r="UXL1"/>
      <c r="UXM1"/>
      <c r="UXN1"/>
      <c r="UXO1"/>
      <c r="UXP1"/>
      <c r="UXQ1"/>
      <c r="UXR1"/>
      <c r="UXS1"/>
      <c r="UXT1"/>
      <c r="UXU1"/>
      <c r="UXV1"/>
      <c r="UXW1"/>
      <c r="UXX1"/>
      <c r="UXY1"/>
      <c r="UXZ1"/>
      <c r="UYA1"/>
      <c r="UYB1"/>
      <c r="UYC1"/>
      <c r="UYD1"/>
      <c r="UYE1"/>
      <c r="UYF1"/>
      <c r="UYG1"/>
      <c r="UYH1"/>
      <c r="UYI1"/>
      <c r="UYJ1"/>
      <c r="UYK1"/>
      <c r="UYL1"/>
      <c r="UYM1"/>
      <c r="UYN1"/>
      <c r="UYO1"/>
      <c r="UYP1"/>
      <c r="UYQ1"/>
      <c r="UYR1"/>
      <c r="UYS1"/>
      <c r="UYT1"/>
      <c r="UYU1"/>
      <c r="UYV1"/>
      <c r="UYW1"/>
      <c r="UYX1"/>
      <c r="UYY1"/>
      <c r="UYZ1"/>
      <c r="UZA1"/>
      <c r="UZB1"/>
      <c r="UZC1"/>
      <c r="UZD1"/>
      <c r="UZE1"/>
      <c r="UZF1"/>
      <c r="UZG1"/>
      <c r="UZH1"/>
      <c r="UZI1"/>
      <c r="UZJ1"/>
      <c r="UZK1"/>
      <c r="UZL1"/>
      <c r="UZM1"/>
      <c r="UZN1"/>
      <c r="UZO1"/>
      <c r="UZP1"/>
      <c r="UZQ1"/>
      <c r="UZR1"/>
      <c r="UZS1"/>
      <c r="UZT1"/>
      <c r="UZU1"/>
      <c r="UZV1"/>
      <c r="UZW1"/>
      <c r="UZX1"/>
      <c r="UZY1"/>
      <c r="UZZ1"/>
      <c r="VAA1"/>
      <c r="VAB1"/>
      <c r="VAC1"/>
      <c r="VAD1"/>
      <c r="VAE1"/>
      <c r="VAF1"/>
      <c r="VAG1"/>
      <c r="VAH1"/>
      <c r="VAI1"/>
      <c r="VAJ1"/>
      <c r="VAK1"/>
      <c r="VAL1"/>
      <c r="VAM1"/>
      <c r="VAN1"/>
      <c r="VAO1"/>
      <c r="VAP1"/>
      <c r="VAQ1"/>
      <c r="VAR1"/>
      <c r="VAS1"/>
      <c r="VAT1"/>
      <c r="VAU1"/>
      <c r="VAV1"/>
      <c r="VAW1"/>
      <c r="VAX1"/>
      <c r="VAY1"/>
      <c r="VAZ1"/>
      <c r="VBA1"/>
      <c r="VBB1"/>
      <c r="VBC1"/>
      <c r="VBD1"/>
      <c r="VBE1"/>
      <c r="VBF1"/>
      <c r="VBG1"/>
      <c r="VBH1"/>
      <c r="VBI1"/>
      <c r="VBJ1"/>
      <c r="VBK1"/>
      <c r="VBL1"/>
      <c r="VBM1"/>
      <c r="VBN1"/>
      <c r="VBO1"/>
      <c r="VBP1"/>
      <c r="VBQ1"/>
      <c r="VBR1"/>
      <c r="VBS1"/>
      <c r="VBT1"/>
      <c r="VBU1"/>
      <c r="VBV1"/>
      <c r="VBW1"/>
      <c r="VBX1"/>
      <c r="VBY1"/>
      <c r="VBZ1"/>
      <c r="VCA1"/>
      <c r="VCB1"/>
      <c r="VCC1"/>
      <c r="VCD1"/>
      <c r="VCE1"/>
      <c r="VCF1"/>
      <c r="VCG1"/>
      <c r="VCH1"/>
      <c r="VCI1"/>
      <c r="VCJ1"/>
      <c r="VCK1"/>
      <c r="VCL1"/>
      <c r="VCM1"/>
      <c r="VCN1"/>
      <c r="VCO1"/>
      <c r="VCP1"/>
      <c r="VCQ1"/>
      <c r="VCR1"/>
      <c r="VCS1"/>
      <c r="VCT1"/>
      <c r="VCU1"/>
      <c r="VCV1"/>
      <c r="VCW1"/>
      <c r="VCX1"/>
      <c r="VCY1"/>
      <c r="VCZ1"/>
      <c r="VDA1"/>
      <c r="VDB1"/>
      <c r="VDC1"/>
      <c r="VDD1"/>
      <c r="VDE1"/>
      <c r="VDF1"/>
      <c r="VDG1"/>
      <c r="VDH1"/>
      <c r="VDI1"/>
      <c r="VDJ1"/>
      <c r="VDK1"/>
      <c r="VDL1"/>
      <c r="VDM1"/>
      <c r="VDN1"/>
      <c r="VDO1"/>
      <c r="VDP1"/>
      <c r="VDQ1"/>
      <c r="VDR1"/>
      <c r="VDS1"/>
      <c r="VDT1"/>
      <c r="VDU1"/>
      <c r="VDV1"/>
      <c r="VDW1"/>
      <c r="VDX1"/>
      <c r="VDY1"/>
      <c r="VDZ1"/>
      <c r="VEA1"/>
      <c r="VEB1"/>
      <c r="VEC1"/>
      <c r="VED1"/>
      <c r="VEE1"/>
      <c r="VEF1"/>
      <c r="VEG1"/>
      <c r="VEH1"/>
      <c r="VEI1"/>
      <c r="VEJ1"/>
      <c r="VEK1"/>
      <c r="VEL1"/>
      <c r="VEM1"/>
      <c r="VEN1"/>
      <c r="VEO1"/>
      <c r="VEP1"/>
      <c r="VEQ1"/>
      <c r="VER1"/>
      <c r="VES1"/>
      <c r="VET1"/>
      <c r="VEU1"/>
      <c r="VEV1"/>
      <c r="VEW1"/>
      <c r="VEX1"/>
      <c r="VEY1"/>
      <c r="VEZ1"/>
      <c r="VFA1"/>
      <c r="VFB1"/>
      <c r="VFC1"/>
      <c r="VFD1"/>
      <c r="VFE1"/>
      <c r="VFF1"/>
      <c r="VFG1"/>
      <c r="VFH1"/>
      <c r="VFI1"/>
      <c r="VFJ1"/>
      <c r="VFK1"/>
      <c r="VFL1"/>
      <c r="VFM1"/>
      <c r="VFN1"/>
      <c r="VFO1"/>
      <c r="VFP1"/>
      <c r="VFQ1"/>
      <c r="VFR1"/>
      <c r="VFS1"/>
      <c r="VFT1"/>
      <c r="VFU1"/>
      <c r="VFV1"/>
      <c r="VFW1"/>
      <c r="VFX1"/>
      <c r="VFY1"/>
      <c r="VFZ1"/>
      <c r="VGA1"/>
      <c r="VGB1"/>
      <c r="VGC1"/>
      <c r="VGD1"/>
      <c r="VGE1"/>
      <c r="VGF1"/>
      <c r="VGG1"/>
      <c r="VGH1"/>
      <c r="VGI1"/>
      <c r="VGJ1"/>
      <c r="VGK1"/>
      <c r="VGL1"/>
      <c r="VGM1"/>
      <c r="VGN1"/>
      <c r="VGO1"/>
      <c r="VGP1"/>
      <c r="VGQ1"/>
      <c r="VGR1"/>
      <c r="VGS1"/>
      <c r="VGT1"/>
      <c r="VGU1"/>
      <c r="VGV1"/>
      <c r="VGW1"/>
      <c r="VGX1"/>
      <c r="VGY1"/>
      <c r="VGZ1"/>
      <c r="VHA1"/>
      <c r="VHB1"/>
      <c r="VHC1"/>
      <c r="VHD1"/>
      <c r="VHE1"/>
      <c r="VHF1"/>
      <c r="VHG1"/>
      <c r="VHH1"/>
      <c r="VHI1"/>
      <c r="VHJ1"/>
      <c r="VHK1"/>
      <c r="VHL1"/>
      <c r="VHM1"/>
      <c r="VHN1"/>
      <c r="VHO1"/>
      <c r="VHP1"/>
      <c r="VHQ1"/>
      <c r="VHR1"/>
      <c r="VHS1"/>
      <c r="VHT1"/>
      <c r="VHU1"/>
      <c r="VHV1"/>
      <c r="VHW1"/>
      <c r="VHX1"/>
      <c r="VHY1"/>
      <c r="VHZ1"/>
      <c r="VIA1"/>
      <c r="VIB1"/>
      <c r="VIC1"/>
      <c r="VID1"/>
      <c r="VIE1"/>
      <c r="VIF1"/>
      <c r="VIG1"/>
      <c r="VIH1"/>
      <c r="VII1"/>
      <c r="VIJ1"/>
      <c r="VIK1"/>
      <c r="VIL1"/>
      <c r="VIM1"/>
      <c r="VIN1"/>
      <c r="VIO1"/>
      <c r="VIP1"/>
      <c r="VIQ1"/>
      <c r="VIR1"/>
      <c r="VIS1"/>
      <c r="VIT1"/>
      <c r="VIU1"/>
      <c r="VIV1"/>
      <c r="VIW1"/>
      <c r="VIX1"/>
      <c r="VIY1"/>
      <c r="VIZ1"/>
      <c r="VJA1"/>
      <c r="VJB1"/>
      <c r="VJC1"/>
      <c r="VJD1"/>
      <c r="VJE1"/>
      <c r="VJF1"/>
      <c r="VJG1"/>
      <c r="VJH1"/>
      <c r="VJI1"/>
      <c r="VJJ1"/>
      <c r="VJK1"/>
      <c r="VJL1"/>
      <c r="VJM1"/>
      <c r="VJN1"/>
      <c r="VJO1"/>
      <c r="VJP1"/>
      <c r="VJQ1"/>
      <c r="VJR1"/>
      <c r="VJS1"/>
      <c r="VJT1"/>
      <c r="VJU1"/>
      <c r="VJV1"/>
      <c r="VJW1"/>
      <c r="VJX1"/>
      <c r="VJY1"/>
      <c r="VJZ1"/>
      <c r="VKA1"/>
      <c r="VKB1"/>
      <c r="VKC1"/>
      <c r="VKD1"/>
      <c r="VKE1"/>
      <c r="VKF1"/>
      <c r="VKG1"/>
      <c r="VKH1"/>
      <c r="VKI1"/>
      <c r="VKJ1"/>
      <c r="VKK1"/>
      <c r="VKL1"/>
      <c r="VKM1"/>
      <c r="VKN1"/>
      <c r="VKO1"/>
      <c r="VKP1"/>
      <c r="VKQ1"/>
      <c r="VKR1"/>
      <c r="VKS1"/>
      <c r="VKT1"/>
      <c r="VKU1"/>
      <c r="VKV1"/>
      <c r="VKW1"/>
      <c r="VKX1"/>
      <c r="VKY1"/>
      <c r="VKZ1"/>
      <c r="VLA1"/>
      <c r="VLB1"/>
      <c r="VLC1"/>
      <c r="VLD1"/>
      <c r="VLE1"/>
      <c r="VLF1"/>
      <c r="VLG1"/>
      <c r="VLH1"/>
      <c r="VLI1"/>
      <c r="VLJ1"/>
      <c r="VLK1"/>
      <c r="VLL1"/>
      <c r="VLM1"/>
      <c r="VLN1"/>
      <c r="VLO1"/>
      <c r="VLP1"/>
      <c r="VLQ1"/>
      <c r="VLR1"/>
      <c r="VLS1"/>
      <c r="VLT1"/>
      <c r="VLU1"/>
      <c r="VLV1"/>
      <c r="VLW1"/>
      <c r="VLX1"/>
      <c r="VLY1"/>
      <c r="VLZ1"/>
      <c r="VMA1"/>
      <c r="VMB1"/>
      <c r="VMC1"/>
      <c r="VMD1"/>
      <c r="VME1"/>
      <c r="VMF1"/>
      <c r="VMG1"/>
      <c r="VMH1"/>
      <c r="VMI1"/>
      <c r="VMJ1"/>
      <c r="VMK1"/>
      <c r="VML1"/>
      <c r="VMM1"/>
      <c r="VMN1"/>
      <c r="VMO1"/>
      <c r="VMP1"/>
      <c r="VMQ1"/>
      <c r="VMR1"/>
      <c r="VMS1"/>
      <c r="VMT1"/>
      <c r="VMU1"/>
      <c r="VMV1"/>
      <c r="VMW1"/>
      <c r="VMX1"/>
      <c r="VMY1"/>
      <c r="VMZ1"/>
      <c r="VNA1"/>
      <c r="VNB1"/>
      <c r="VNC1"/>
      <c r="VND1"/>
      <c r="VNE1"/>
      <c r="VNF1"/>
      <c r="VNG1"/>
      <c r="VNH1"/>
      <c r="VNI1"/>
      <c r="VNJ1"/>
      <c r="VNK1"/>
      <c r="VNL1"/>
      <c r="VNM1"/>
      <c r="VNN1"/>
      <c r="VNO1"/>
      <c r="VNP1"/>
      <c r="VNQ1"/>
      <c r="VNR1"/>
      <c r="VNS1"/>
      <c r="VNT1"/>
      <c r="VNU1"/>
      <c r="VNV1"/>
      <c r="VNW1"/>
      <c r="VNX1"/>
      <c r="VNY1"/>
      <c r="VNZ1"/>
      <c r="VOA1"/>
      <c r="VOB1"/>
      <c r="VOC1"/>
      <c r="VOD1"/>
      <c r="VOE1"/>
      <c r="VOF1"/>
      <c r="VOG1"/>
      <c r="VOH1"/>
      <c r="VOI1"/>
      <c r="VOJ1"/>
      <c r="VOK1"/>
      <c r="VOL1"/>
      <c r="VOM1"/>
      <c r="VON1"/>
      <c r="VOO1"/>
      <c r="VOP1"/>
      <c r="VOQ1"/>
      <c r="VOR1"/>
      <c r="VOS1"/>
      <c r="VOT1"/>
      <c r="VOU1"/>
      <c r="VOV1"/>
      <c r="VOW1"/>
      <c r="VOX1"/>
      <c r="VOY1"/>
      <c r="VOZ1"/>
      <c r="VPA1"/>
      <c r="VPB1"/>
      <c r="VPC1"/>
      <c r="VPD1"/>
      <c r="VPE1"/>
      <c r="VPF1"/>
      <c r="VPG1"/>
      <c r="VPH1"/>
      <c r="VPI1"/>
      <c r="VPJ1"/>
      <c r="VPK1"/>
      <c r="VPL1"/>
      <c r="VPM1"/>
      <c r="VPN1"/>
      <c r="VPO1"/>
      <c r="VPP1"/>
      <c r="VPQ1"/>
      <c r="VPR1"/>
      <c r="VPS1"/>
      <c r="VPT1"/>
      <c r="VPU1"/>
      <c r="VPV1"/>
      <c r="VPW1"/>
      <c r="VPX1"/>
      <c r="VPY1"/>
      <c r="VPZ1"/>
      <c r="VQA1"/>
      <c r="VQB1"/>
      <c r="VQC1"/>
      <c r="VQD1"/>
      <c r="VQE1"/>
      <c r="VQF1"/>
      <c r="VQG1"/>
      <c r="VQH1"/>
      <c r="VQI1"/>
      <c r="VQJ1"/>
      <c r="VQK1"/>
      <c r="VQL1"/>
      <c r="VQM1"/>
      <c r="VQN1"/>
      <c r="VQO1"/>
      <c r="VQP1"/>
      <c r="VQQ1"/>
      <c r="VQR1"/>
      <c r="VQS1"/>
      <c r="VQT1"/>
      <c r="VQU1"/>
      <c r="VQV1"/>
      <c r="VQW1"/>
      <c r="VQX1"/>
      <c r="VQY1"/>
      <c r="VQZ1"/>
      <c r="VRA1"/>
      <c r="VRB1"/>
      <c r="VRC1"/>
      <c r="VRD1"/>
      <c r="VRE1"/>
      <c r="VRF1"/>
      <c r="VRG1"/>
      <c r="VRH1"/>
      <c r="VRI1"/>
      <c r="VRJ1"/>
      <c r="VRK1"/>
      <c r="VRL1"/>
      <c r="VRM1"/>
      <c r="VRN1"/>
      <c r="VRO1"/>
      <c r="VRP1"/>
      <c r="VRQ1"/>
      <c r="VRR1"/>
      <c r="VRS1"/>
      <c r="VRT1"/>
      <c r="VRU1"/>
      <c r="VRV1"/>
      <c r="VRW1"/>
      <c r="VRX1"/>
      <c r="VRY1"/>
      <c r="VRZ1"/>
      <c r="VSA1"/>
      <c r="VSB1"/>
      <c r="VSC1"/>
      <c r="VSD1"/>
      <c r="VSE1"/>
      <c r="VSF1"/>
      <c r="VSG1"/>
      <c r="VSH1"/>
      <c r="VSI1"/>
      <c r="VSJ1"/>
      <c r="VSK1"/>
      <c r="VSL1"/>
      <c r="VSM1"/>
      <c r="VSN1"/>
      <c r="VSO1"/>
      <c r="VSP1"/>
      <c r="VSQ1"/>
      <c r="VSR1"/>
      <c r="VSS1"/>
      <c r="VST1"/>
      <c r="VSU1"/>
      <c r="VSV1"/>
      <c r="VSW1"/>
      <c r="VSX1"/>
      <c r="VSY1"/>
      <c r="VSZ1"/>
      <c r="VTA1"/>
      <c r="VTB1"/>
      <c r="VTC1"/>
      <c r="VTD1"/>
      <c r="VTE1"/>
      <c r="VTF1"/>
      <c r="VTG1"/>
      <c r="VTH1"/>
      <c r="VTI1"/>
      <c r="VTJ1"/>
      <c r="VTK1"/>
      <c r="VTL1"/>
      <c r="VTM1"/>
      <c r="VTN1"/>
      <c r="VTO1"/>
      <c r="VTP1"/>
      <c r="VTQ1"/>
      <c r="VTR1"/>
      <c r="VTS1"/>
      <c r="VTT1"/>
      <c r="VTU1"/>
      <c r="VTV1"/>
      <c r="VTW1"/>
      <c r="VTX1"/>
      <c r="VTY1"/>
      <c r="VTZ1"/>
      <c r="VUA1"/>
      <c r="VUB1"/>
      <c r="VUC1"/>
      <c r="VUD1"/>
      <c r="VUE1"/>
      <c r="VUF1"/>
      <c r="VUG1"/>
      <c r="VUH1"/>
      <c r="VUI1"/>
      <c r="VUJ1"/>
      <c r="VUK1"/>
      <c r="VUL1"/>
      <c r="VUM1"/>
      <c r="VUN1"/>
      <c r="VUO1"/>
      <c r="VUP1"/>
      <c r="VUQ1"/>
      <c r="VUR1"/>
      <c r="VUS1"/>
      <c r="VUT1"/>
      <c r="VUU1"/>
      <c r="VUV1"/>
      <c r="VUW1"/>
      <c r="VUX1"/>
      <c r="VUY1"/>
      <c r="VUZ1"/>
      <c r="VVA1"/>
      <c r="VVB1"/>
      <c r="VVC1"/>
      <c r="VVD1"/>
      <c r="VVE1"/>
      <c r="VVF1"/>
      <c r="VVG1"/>
      <c r="VVH1"/>
      <c r="VVI1"/>
      <c r="VVJ1"/>
      <c r="VVK1"/>
      <c r="VVL1"/>
      <c r="VVM1"/>
      <c r="VVN1"/>
      <c r="VVO1"/>
      <c r="VVP1"/>
      <c r="VVQ1"/>
      <c r="VVR1"/>
      <c r="VVS1"/>
      <c r="VVT1"/>
      <c r="VVU1"/>
      <c r="VVV1"/>
      <c r="VVW1"/>
      <c r="VVX1"/>
      <c r="VVY1"/>
      <c r="VVZ1"/>
      <c r="VWA1"/>
      <c r="VWB1"/>
      <c r="VWC1"/>
      <c r="VWD1"/>
      <c r="VWE1"/>
      <c r="VWF1"/>
      <c r="VWG1"/>
      <c r="VWH1"/>
      <c r="VWI1"/>
      <c r="VWJ1"/>
      <c r="VWK1"/>
      <c r="VWL1"/>
      <c r="VWM1"/>
      <c r="VWN1"/>
      <c r="VWO1"/>
      <c r="VWP1"/>
      <c r="VWQ1"/>
      <c r="VWR1"/>
      <c r="VWS1"/>
      <c r="VWT1"/>
      <c r="VWU1"/>
      <c r="VWV1"/>
      <c r="VWW1"/>
      <c r="VWX1"/>
      <c r="VWY1"/>
      <c r="VWZ1"/>
      <c r="VXA1"/>
      <c r="VXB1"/>
      <c r="VXC1"/>
      <c r="VXD1"/>
      <c r="VXE1"/>
      <c r="VXF1"/>
      <c r="VXG1"/>
      <c r="VXH1"/>
      <c r="VXI1"/>
      <c r="VXJ1"/>
      <c r="VXK1"/>
      <c r="VXL1"/>
      <c r="VXM1"/>
      <c r="VXN1"/>
      <c r="VXO1"/>
      <c r="VXP1"/>
      <c r="VXQ1"/>
      <c r="VXR1"/>
      <c r="VXS1"/>
      <c r="VXT1"/>
      <c r="VXU1"/>
      <c r="VXV1"/>
      <c r="VXW1"/>
      <c r="VXX1"/>
      <c r="VXY1"/>
      <c r="VXZ1"/>
      <c r="VYA1"/>
      <c r="VYB1"/>
      <c r="VYC1"/>
      <c r="VYD1"/>
      <c r="VYE1"/>
      <c r="VYF1"/>
      <c r="VYG1"/>
      <c r="VYH1"/>
      <c r="VYI1"/>
      <c r="VYJ1"/>
      <c r="VYK1"/>
      <c r="VYL1"/>
      <c r="VYM1"/>
      <c r="VYN1"/>
      <c r="VYO1"/>
      <c r="VYP1"/>
      <c r="VYQ1"/>
      <c r="VYR1"/>
      <c r="VYS1"/>
      <c r="VYT1"/>
      <c r="VYU1"/>
      <c r="VYV1"/>
      <c r="VYW1"/>
      <c r="VYX1"/>
      <c r="VYY1"/>
      <c r="VYZ1"/>
      <c r="VZA1"/>
      <c r="VZB1"/>
      <c r="VZC1"/>
      <c r="VZD1"/>
      <c r="VZE1"/>
      <c r="VZF1"/>
      <c r="VZG1"/>
      <c r="VZH1"/>
      <c r="VZI1"/>
      <c r="VZJ1"/>
      <c r="VZK1"/>
      <c r="VZL1"/>
      <c r="VZM1"/>
      <c r="VZN1"/>
      <c r="VZO1"/>
      <c r="VZP1"/>
      <c r="VZQ1"/>
      <c r="VZR1"/>
      <c r="VZS1"/>
      <c r="VZT1"/>
      <c r="VZU1"/>
      <c r="VZV1"/>
      <c r="VZW1"/>
      <c r="VZX1"/>
      <c r="VZY1"/>
      <c r="VZZ1"/>
      <c r="WAA1"/>
      <c r="WAB1"/>
      <c r="WAC1"/>
      <c r="WAD1"/>
      <c r="WAE1"/>
      <c r="WAF1"/>
      <c r="WAG1"/>
      <c r="WAH1"/>
      <c r="WAI1"/>
      <c r="WAJ1"/>
      <c r="WAK1"/>
      <c r="WAL1"/>
      <c r="WAM1"/>
      <c r="WAN1"/>
      <c r="WAO1"/>
      <c r="WAP1"/>
      <c r="WAQ1"/>
      <c r="WAR1"/>
      <c r="WAS1"/>
      <c r="WAT1"/>
      <c r="WAU1"/>
      <c r="WAV1"/>
      <c r="WAW1"/>
      <c r="WAX1"/>
      <c r="WAY1"/>
      <c r="WAZ1"/>
      <c r="WBA1"/>
      <c r="WBB1"/>
      <c r="WBC1"/>
      <c r="WBD1"/>
      <c r="WBE1"/>
      <c r="WBF1"/>
      <c r="WBG1"/>
      <c r="WBH1"/>
      <c r="WBI1"/>
      <c r="WBJ1"/>
      <c r="WBK1"/>
      <c r="WBL1"/>
      <c r="WBM1"/>
      <c r="WBN1"/>
      <c r="WBO1"/>
      <c r="WBP1"/>
      <c r="WBQ1"/>
      <c r="WBR1"/>
      <c r="WBS1"/>
      <c r="WBT1"/>
      <c r="WBU1"/>
      <c r="WBV1"/>
      <c r="WBW1"/>
      <c r="WBX1"/>
      <c r="WBY1"/>
      <c r="WBZ1"/>
      <c r="WCA1"/>
      <c r="WCB1"/>
      <c r="WCC1"/>
      <c r="WCD1"/>
      <c r="WCE1"/>
      <c r="WCF1"/>
      <c r="WCG1"/>
      <c r="WCH1"/>
      <c r="WCI1"/>
      <c r="WCJ1"/>
      <c r="WCK1"/>
      <c r="WCL1"/>
      <c r="WCM1"/>
      <c r="WCN1"/>
      <c r="WCO1"/>
      <c r="WCP1"/>
      <c r="WCQ1"/>
      <c r="WCR1"/>
      <c r="WCS1"/>
      <c r="WCT1"/>
      <c r="WCU1"/>
      <c r="WCV1"/>
      <c r="WCW1"/>
      <c r="WCX1"/>
      <c r="WCY1"/>
      <c r="WCZ1"/>
      <c r="WDA1"/>
      <c r="WDB1"/>
      <c r="WDC1"/>
      <c r="WDD1"/>
      <c r="WDE1"/>
      <c r="WDF1"/>
      <c r="WDG1"/>
      <c r="WDH1"/>
      <c r="WDI1"/>
      <c r="WDJ1"/>
      <c r="WDK1"/>
      <c r="WDL1"/>
      <c r="WDM1"/>
      <c r="WDN1"/>
      <c r="WDO1"/>
      <c r="WDP1"/>
      <c r="WDQ1"/>
      <c r="WDR1"/>
      <c r="WDS1"/>
      <c r="WDT1"/>
      <c r="WDU1"/>
      <c r="WDV1"/>
      <c r="WDW1"/>
      <c r="WDX1"/>
      <c r="WDY1"/>
      <c r="WDZ1"/>
      <c r="WEA1"/>
      <c r="WEB1"/>
      <c r="WEC1"/>
      <c r="WED1"/>
      <c r="WEE1"/>
      <c r="WEF1"/>
      <c r="WEG1"/>
      <c r="WEH1"/>
      <c r="WEI1"/>
      <c r="WEJ1"/>
      <c r="WEK1"/>
      <c r="WEL1"/>
      <c r="WEM1"/>
      <c r="WEN1"/>
      <c r="WEO1"/>
      <c r="WEP1"/>
      <c r="WEQ1"/>
      <c r="WER1"/>
      <c r="WES1"/>
      <c r="WET1"/>
      <c r="WEU1"/>
      <c r="WEV1"/>
      <c r="WEW1"/>
      <c r="WEX1"/>
      <c r="WEY1"/>
      <c r="WEZ1"/>
      <c r="WFA1"/>
      <c r="WFB1"/>
      <c r="WFC1"/>
      <c r="WFD1"/>
      <c r="WFE1"/>
      <c r="WFF1"/>
      <c r="WFG1"/>
      <c r="WFH1"/>
      <c r="WFI1"/>
      <c r="WFJ1"/>
      <c r="WFK1"/>
      <c r="WFL1"/>
      <c r="WFM1"/>
      <c r="WFN1"/>
      <c r="WFO1"/>
      <c r="WFP1"/>
      <c r="WFQ1"/>
      <c r="WFR1"/>
      <c r="WFS1"/>
      <c r="WFT1"/>
      <c r="WFU1"/>
      <c r="WFV1"/>
      <c r="WFW1"/>
      <c r="WFX1"/>
      <c r="WFY1"/>
      <c r="WFZ1"/>
      <c r="WGA1"/>
      <c r="WGB1"/>
      <c r="WGC1"/>
      <c r="WGD1"/>
      <c r="WGE1"/>
      <c r="WGF1"/>
      <c r="WGG1"/>
      <c r="WGH1"/>
      <c r="WGI1"/>
      <c r="WGJ1"/>
      <c r="WGK1"/>
      <c r="WGL1"/>
      <c r="WGM1"/>
      <c r="WGN1"/>
      <c r="WGO1"/>
      <c r="WGP1"/>
      <c r="WGQ1"/>
      <c r="WGR1"/>
      <c r="WGS1"/>
      <c r="WGT1"/>
      <c r="WGU1"/>
      <c r="WGV1"/>
      <c r="WGW1"/>
      <c r="WGX1"/>
      <c r="WGY1"/>
      <c r="WGZ1"/>
      <c r="WHA1"/>
      <c r="WHB1"/>
      <c r="WHC1"/>
      <c r="WHD1"/>
      <c r="WHE1"/>
      <c r="WHF1"/>
      <c r="WHG1"/>
      <c r="WHH1"/>
      <c r="WHI1"/>
      <c r="WHJ1"/>
      <c r="WHK1"/>
      <c r="WHL1"/>
      <c r="WHM1"/>
      <c r="WHN1"/>
      <c r="WHO1"/>
      <c r="WHP1"/>
      <c r="WHQ1"/>
      <c r="WHR1"/>
      <c r="WHS1"/>
      <c r="WHT1"/>
      <c r="WHU1"/>
      <c r="WHV1"/>
      <c r="WHW1"/>
      <c r="WHX1"/>
      <c r="WHY1"/>
      <c r="WHZ1"/>
      <c r="WIA1"/>
      <c r="WIB1"/>
      <c r="WIC1"/>
      <c r="WID1"/>
      <c r="WIE1"/>
      <c r="WIF1"/>
      <c r="WIG1"/>
      <c r="WIH1"/>
      <c r="WII1"/>
      <c r="WIJ1"/>
      <c r="WIK1"/>
      <c r="WIL1"/>
      <c r="WIM1"/>
      <c r="WIN1"/>
      <c r="WIO1"/>
      <c r="WIP1"/>
      <c r="WIQ1"/>
      <c r="WIR1"/>
      <c r="WIS1"/>
      <c r="WIT1"/>
      <c r="WIU1"/>
      <c r="WIV1"/>
      <c r="WIW1"/>
      <c r="WIX1"/>
      <c r="WIY1"/>
      <c r="WIZ1"/>
      <c r="WJA1"/>
      <c r="WJB1"/>
      <c r="WJC1"/>
      <c r="WJD1"/>
      <c r="WJE1"/>
      <c r="WJF1"/>
      <c r="WJG1"/>
      <c r="WJH1"/>
      <c r="WJI1"/>
      <c r="WJJ1"/>
      <c r="WJK1"/>
      <c r="WJL1"/>
      <c r="WJM1"/>
      <c r="WJN1"/>
      <c r="WJO1"/>
      <c r="WJP1"/>
      <c r="WJQ1"/>
      <c r="WJR1"/>
      <c r="WJS1"/>
      <c r="WJT1"/>
      <c r="WJU1"/>
      <c r="WJV1"/>
      <c r="WJW1"/>
      <c r="WJX1"/>
      <c r="WJY1"/>
      <c r="WJZ1"/>
      <c r="WKA1"/>
      <c r="WKB1"/>
      <c r="WKC1"/>
      <c r="WKD1"/>
      <c r="WKE1"/>
      <c r="WKF1"/>
      <c r="WKG1"/>
      <c r="WKH1"/>
      <c r="WKI1"/>
      <c r="WKJ1"/>
      <c r="WKK1"/>
      <c r="WKL1"/>
      <c r="WKM1"/>
      <c r="WKN1"/>
      <c r="WKO1"/>
      <c r="WKP1"/>
      <c r="WKQ1"/>
      <c r="WKR1"/>
      <c r="WKS1"/>
      <c r="WKT1"/>
      <c r="WKU1"/>
      <c r="WKV1"/>
      <c r="WKW1"/>
      <c r="WKX1"/>
      <c r="WKY1"/>
      <c r="WKZ1"/>
      <c r="WLA1"/>
      <c r="WLB1"/>
      <c r="WLC1"/>
      <c r="WLD1"/>
      <c r="WLE1"/>
      <c r="WLF1"/>
      <c r="WLG1"/>
      <c r="WLH1"/>
      <c r="WLI1"/>
      <c r="WLJ1"/>
      <c r="WLK1"/>
      <c r="WLL1"/>
      <c r="WLM1"/>
      <c r="WLN1"/>
      <c r="WLO1"/>
      <c r="WLP1"/>
      <c r="WLQ1"/>
      <c r="WLR1"/>
      <c r="WLS1"/>
      <c r="WLT1"/>
      <c r="WLU1"/>
      <c r="WLV1"/>
      <c r="WLW1"/>
      <c r="WLX1"/>
      <c r="WLY1"/>
      <c r="WLZ1"/>
      <c r="WMA1"/>
      <c r="WMB1"/>
      <c r="WMC1"/>
      <c r="WMD1"/>
      <c r="WME1"/>
      <c r="WMF1"/>
      <c r="WMG1"/>
      <c r="WMH1"/>
      <c r="WMI1"/>
      <c r="WMJ1"/>
      <c r="WMK1"/>
      <c r="WML1"/>
      <c r="WMM1"/>
      <c r="WMN1"/>
      <c r="WMO1"/>
      <c r="WMP1"/>
      <c r="WMQ1"/>
      <c r="WMR1"/>
      <c r="WMS1"/>
      <c r="WMT1"/>
      <c r="WMU1"/>
      <c r="WMV1"/>
      <c r="WMW1"/>
      <c r="WMX1"/>
      <c r="WMY1"/>
      <c r="WMZ1"/>
      <c r="WNA1"/>
      <c r="WNB1"/>
      <c r="WNC1"/>
      <c r="WND1"/>
      <c r="WNE1"/>
      <c r="WNF1"/>
      <c r="WNG1"/>
      <c r="WNH1"/>
      <c r="WNI1"/>
      <c r="WNJ1"/>
      <c r="WNK1"/>
      <c r="WNL1"/>
      <c r="WNM1"/>
      <c r="WNN1"/>
      <c r="WNO1"/>
      <c r="WNP1"/>
      <c r="WNQ1"/>
      <c r="WNR1"/>
      <c r="WNS1"/>
      <c r="WNT1"/>
      <c r="WNU1"/>
      <c r="WNV1"/>
      <c r="WNW1"/>
      <c r="WNX1"/>
      <c r="WNY1"/>
      <c r="WNZ1"/>
      <c r="WOA1"/>
      <c r="WOB1"/>
      <c r="WOC1"/>
      <c r="WOD1"/>
      <c r="WOE1"/>
      <c r="WOF1"/>
      <c r="WOG1"/>
      <c r="WOH1"/>
      <c r="WOI1"/>
      <c r="WOJ1"/>
      <c r="WOK1"/>
      <c r="WOL1"/>
      <c r="WOM1"/>
      <c r="WON1"/>
      <c r="WOO1"/>
      <c r="WOP1"/>
      <c r="WOQ1"/>
      <c r="WOR1"/>
      <c r="WOS1"/>
      <c r="WOT1"/>
      <c r="WOU1"/>
      <c r="WOV1"/>
      <c r="WOW1"/>
      <c r="WOX1"/>
      <c r="WOY1"/>
      <c r="WOZ1"/>
      <c r="WPA1"/>
      <c r="WPB1"/>
      <c r="WPC1"/>
      <c r="WPD1"/>
      <c r="WPE1"/>
      <c r="WPF1"/>
      <c r="WPG1"/>
      <c r="WPH1"/>
      <c r="WPI1"/>
      <c r="WPJ1"/>
      <c r="WPK1"/>
      <c r="WPL1"/>
      <c r="WPM1"/>
      <c r="WPN1"/>
      <c r="WPO1"/>
      <c r="WPP1"/>
      <c r="WPQ1"/>
      <c r="WPR1"/>
      <c r="WPS1"/>
      <c r="WPT1"/>
      <c r="WPU1"/>
      <c r="WPV1"/>
      <c r="WPW1"/>
      <c r="WPX1"/>
      <c r="WPY1"/>
      <c r="WPZ1"/>
      <c r="WQA1"/>
      <c r="WQB1"/>
      <c r="WQC1"/>
      <c r="WQD1"/>
      <c r="WQE1"/>
      <c r="WQF1"/>
      <c r="WQG1"/>
      <c r="WQH1"/>
      <c r="WQI1"/>
      <c r="WQJ1"/>
      <c r="WQK1"/>
      <c r="WQL1"/>
      <c r="WQM1"/>
      <c r="WQN1"/>
      <c r="WQO1"/>
      <c r="WQP1"/>
      <c r="WQQ1"/>
      <c r="WQR1"/>
      <c r="WQS1"/>
      <c r="WQT1"/>
      <c r="WQU1"/>
      <c r="WQV1"/>
      <c r="WQW1"/>
      <c r="WQX1"/>
      <c r="WQY1"/>
      <c r="WQZ1"/>
      <c r="WRA1"/>
      <c r="WRB1"/>
      <c r="WRC1"/>
      <c r="WRD1"/>
      <c r="WRE1"/>
      <c r="WRF1"/>
      <c r="WRG1"/>
      <c r="WRH1"/>
      <c r="WRI1"/>
      <c r="WRJ1"/>
      <c r="WRK1"/>
      <c r="WRL1"/>
      <c r="WRM1"/>
      <c r="WRN1"/>
      <c r="WRO1"/>
      <c r="WRP1"/>
      <c r="WRQ1"/>
      <c r="WRR1"/>
      <c r="WRS1"/>
      <c r="WRT1"/>
      <c r="WRU1"/>
      <c r="WRV1"/>
      <c r="WRW1"/>
      <c r="WRX1"/>
      <c r="WRY1"/>
      <c r="WRZ1"/>
      <c r="WSA1"/>
      <c r="WSB1"/>
      <c r="WSC1"/>
      <c r="WSD1"/>
      <c r="WSE1"/>
      <c r="WSF1"/>
      <c r="WSG1"/>
      <c r="WSH1"/>
      <c r="WSI1"/>
      <c r="WSJ1"/>
      <c r="WSK1"/>
      <c r="WSL1"/>
      <c r="WSM1"/>
      <c r="WSN1"/>
      <c r="WSO1"/>
      <c r="WSP1"/>
      <c r="WSQ1"/>
      <c r="WSR1"/>
      <c r="WSS1"/>
      <c r="WST1"/>
      <c r="WSU1"/>
      <c r="WSV1"/>
      <c r="WSW1"/>
      <c r="WSX1"/>
      <c r="WSY1"/>
      <c r="WSZ1"/>
      <c r="WTA1"/>
      <c r="WTB1"/>
      <c r="WTC1"/>
      <c r="WTD1"/>
      <c r="WTE1"/>
      <c r="WTF1"/>
      <c r="WTG1"/>
      <c r="WTH1"/>
      <c r="WTI1"/>
      <c r="WTJ1"/>
      <c r="WTK1"/>
      <c r="WTL1"/>
      <c r="WTM1"/>
      <c r="WTN1"/>
      <c r="WTO1"/>
      <c r="WTP1"/>
      <c r="WTQ1"/>
      <c r="WTR1"/>
      <c r="WTS1"/>
      <c r="WTT1"/>
      <c r="WTU1"/>
      <c r="WTV1"/>
      <c r="WTW1"/>
      <c r="WTX1"/>
      <c r="WTY1"/>
      <c r="WTZ1"/>
      <c r="WUA1"/>
      <c r="WUB1"/>
      <c r="WUC1"/>
      <c r="WUD1"/>
      <c r="WUE1"/>
      <c r="WUF1"/>
      <c r="WUG1"/>
      <c r="WUH1"/>
      <c r="WUI1"/>
      <c r="WUJ1"/>
      <c r="WUK1"/>
      <c r="WUL1"/>
      <c r="WUM1"/>
      <c r="WUN1"/>
      <c r="WUO1"/>
      <c r="WUP1"/>
      <c r="WUQ1"/>
      <c r="WUR1"/>
      <c r="WUS1"/>
      <c r="WUT1"/>
      <c r="WUU1"/>
      <c r="WUV1"/>
      <c r="WUW1"/>
      <c r="WUX1"/>
      <c r="WUY1"/>
      <c r="WUZ1"/>
      <c r="WVA1"/>
      <c r="WVB1"/>
      <c r="WVC1"/>
      <c r="WVD1"/>
      <c r="WVE1"/>
      <c r="WVF1"/>
      <c r="WVG1"/>
      <c r="WVH1"/>
      <c r="WVI1"/>
      <c r="WVJ1"/>
      <c r="WVK1"/>
      <c r="WVL1"/>
      <c r="WVM1"/>
      <c r="WVN1"/>
      <c r="WVO1"/>
      <c r="WVP1"/>
      <c r="WVQ1"/>
      <c r="WVR1"/>
      <c r="WVS1"/>
      <c r="WVT1"/>
      <c r="WVU1"/>
      <c r="WVV1"/>
      <c r="WVW1"/>
      <c r="WVX1"/>
      <c r="WVY1"/>
      <c r="WVZ1"/>
      <c r="WWA1"/>
      <c r="WWB1"/>
      <c r="WWC1"/>
      <c r="WWD1"/>
      <c r="WWE1"/>
      <c r="WWF1"/>
      <c r="WWG1"/>
      <c r="WWH1"/>
      <c r="WWI1"/>
      <c r="WWJ1"/>
      <c r="WWK1"/>
      <c r="WWL1"/>
      <c r="WWM1"/>
      <c r="WWN1"/>
      <c r="WWO1"/>
      <c r="WWP1"/>
      <c r="WWQ1"/>
      <c r="WWR1"/>
      <c r="WWS1"/>
      <c r="WWT1"/>
      <c r="WWU1"/>
      <c r="WWV1"/>
      <c r="WWW1"/>
      <c r="WWX1"/>
      <c r="WWY1"/>
      <c r="WWZ1"/>
      <c r="WXA1"/>
      <c r="WXB1"/>
      <c r="WXC1"/>
      <c r="WXD1"/>
      <c r="WXE1"/>
      <c r="WXF1"/>
      <c r="WXG1"/>
      <c r="WXH1"/>
      <c r="WXI1"/>
      <c r="WXJ1"/>
      <c r="WXK1"/>
      <c r="WXL1"/>
      <c r="WXM1"/>
      <c r="WXN1"/>
      <c r="WXO1"/>
      <c r="WXP1"/>
      <c r="WXQ1"/>
      <c r="WXR1"/>
      <c r="WXS1"/>
      <c r="WXT1"/>
      <c r="WXU1"/>
      <c r="WXV1"/>
      <c r="WXW1"/>
      <c r="WXX1"/>
      <c r="WXY1"/>
      <c r="WXZ1"/>
      <c r="WYA1"/>
      <c r="WYB1"/>
      <c r="WYC1"/>
      <c r="WYD1"/>
      <c r="WYE1"/>
      <c r="WYF1"/>
      <c r="WYG1"/>
      <c r="WYH1"/>
      <c r="WYI1"/>
      <c r="WYJ1"/>
      <c r="WYK1"/>
      <c r="WYL1"/>
      <c r="WYM1"/>
      <c r="WYN1"/>
      <c r="WYO1"/>
      <c r="WYP1"/>
      <c r="WYQ1"/>
      <c r="WYR1"/>
      <c r="WYS1"/>
      <c r="WYT1"/>
      <c r="WYU1"/>
      <c r="WYV1"/>
      <c r="WYW1"/>
      <c r="WYX1"/>
      <c r="WYY1"/>
      <c r="WYZ1"/>
      <c r="WZA1"/>
      <c r="WZB1"/>
      <c r="WZC1"/>
      <c r="WZD1"/>
      <c r="WZE1"/>
      <c r="WZF1"/>
      <c r="WZG1"/>
      <c r="WZH1"/>
      <c r="WZI1"/>
      <c r="WZJ1"/>
      <c r="WZK1"/>
      <c r="WZL1"/>
      <c r="WZM1"/>
      <c r="WZN1"/>
      <c r="WZO1"/>
      <c r="WZP1"/>
      <c r="WZQ1"/>
      <c r="WZR1"/>
      <c r="WZS1"/>
      <c r="WZT1"/>
      <c r="WZU1"/>
      <c r="WZV1"/>
      <c r="WZW1"/>
      <c r="WZX1"/>
      <c r="WZY1"/>
      <c r="WZZ1"/>
      <c r="XAA1"/>
      <c r="XAB1"/>
      <c r="XAC1"/>
      <c r="XAD1"/>
      <c r="XAE1"/>
      <c r="XAF1"/>
      <c r="XAG1"/>
      <c r="XAH1"/>
      <c r="XAI1"/>
      <c r="XAJ1"/>
      <c r="XAK1"/>
      <c r="XAL1"/>
      <c r="XAM1"/>
      <c r="XAN1"/>
      <c r="XAO1"/>
      <c r="XAP1"/>
      <c r="XAQ1"/>
      <c r="XAR1"/>
      <c r="XAS1"/>
      <c r="XAT1"/>
      <c r="XAU1"/>
      <c r="XAV1"/>
      <c r="XAW1"/>
      <c r="XAX1"/>
      <c r="XAY1"/>
      <c r="XAZ1"/>
      <c r="XBA1"/>
      <c r="XBB1"/>
      <c r="XBC1"/>
      <c r="XBD1"/>
      <c r="XBE1"/>
      <c r="XBF1"/>
      <c r="XBG1"/>
      <c r="XBH1"/>
      <c r="XBI1"/>
      <c r="XBJ1"/>
      <c r="XBK1"/>
      <c r="XBL1"/>
      <c r="XBM1"/>
      <c r="XBN1"/>
      <c r="XBO1"/>
      <c r="XBP1"/>
      <c r="XBQ1"/>
      <c r="XBR1"/>
      <c r="XBS1"/>
      <c r="XBT1"/>
      <c r="XBU1"/>
      <c r="XBV1"/>
      <c r="XBW1"/>
      <c r="XBX1"/>
      <c r="XBY1"/>
      <c r="XBZ1"/>
      <c r="XCA1"/>
      <c r="XCB1"/>
      <c r="XCC1"/>
      <c r="XCD1"/>
      <c r="XCE1"/>
      <c r="XCF1"/>
      <c r="XCG1"/>
      <c r="XCH1"/>
      <c r="XCI1"/>
      <c r="XCJ1"/>
      <c r="XCK1"/>
      <c r="XCL1"/>
      <c r="XCM1"/>
      <c r="XCN1"/>
      <c r="XCO1"/>
      <c r="XCP1"/>
      <c r="XCQ1"/>
      <c r="XCR1"/>
      <c r="XCS1"/>
      <c r="XCT1"/>
      <c r="XCU1"/>
      <c r="XCV1"/>
      <c r="XCW1"/>
      <c r="XCX1"/>
      <c r="XCY1"/>
      <c r="XCZ1"/>
      <c r="XDA1"/>
      <c r="XDB1"/>
      <c r="XDC1"/>
      <c r="XDD1"/>
      <c r="XDE1"/>
      <c r="XDF1"/>
      <c r="XDG1"/>
      <c r="XDH1"/>
      <c r="XDI1"/>
      <c r="XDJ1"/>
      <c r="XDK1"/>
      <c r="XDL1"/>
      <c r="XDM1"/>
      <c r="XDN1"/>
      <c r="XDO1"/>
      <c r="XDP1"/>
      <c r="XDQ1"/>
      <c r="XDR1"/>
      <c r="XDS1"/>
      <c r="XDT1"/>
      <c r="XDU1"/>
      <c r="XDV1"/>
      <c r="XDW1"/>
      <c r="XDX1"/>
      <c r="XDY1"/>
      <c r="XDZ1"/>
      <c r="XEA1"/>
      <c r="XEB1"/>
      <c r="XEC1"/>
      <c r="XED1"/>
      <c r="XEE1"/>
      <c r="XEF1"/>
      <c r="XEG1"/>
      <c r="XEH1"/>
      <c r="XEI1"/>
      <c r="XEJ1"/>
      <c r="XEK1"/>
      <c r="XEL1"/>
      <c r="XEM1"/>
      <c r="XEN1"/>
      <c r="XEO1"/>
      <c r="XEP1"/>
      <c r="XEQ1"/>
      <c r="XER1"/>
      <c r="XES1"/>
      <c r="XET1"/>
      <c r="XEU1"/>
      <c r="XEV1"/>
      <c r="XEW1"/>
      <c r="XEX1"/>
      <c r="XEY1"/>
      <c r="XEZ1"/>
      <c r="XFA1"/>
      <c r="XFB1"/>
      <c r="XFC1"/>
    </row>
    <row r="2" spans="1:16383" ht="26.1" customHeight="1">
      <c r="A2" s="390">
        <v>1</v>
      </c>
      <c r="B2" s="424">
        <v>44968</v>
      </c>
      <c r="C2" s="390">
        <v>20</v>
      </c>
      <c r="D2" s="390" t="s">
        <v>1191</v>
      </c>
      <c r="E2" s="643" t="s">
        <v>342</v>
      </c>
      <c r="F2" s="390">
        <v>4103915</v>
      </c>
      <c r="G2" s="390" t="s">
        <v>369</v>
      </c>
      <c r="H2" s="1401" t="s">
        <v>379</v>
      </c>
      <c r="I2" s="390">
        <v>27260</v>
      </c>
      <c r="J2" s="1635">
        <v>44968</v>
      </c>
      <c r="K2" s="424">
        <v>44969</v>
      </c>
      <c r="L2" s="424" t="s">
        <v>1058</v>
      </c>
      <c r="M2" s="390">
        <v>1</v>
      </c>
      <c r="N2" s="390" t="s">
        <v>21</v>
      </c>
      <c r="O2" s="390">
        <v>100</v>
      </c>
      <c r="P2" s="425">
        <v>8.25</v>
      </c>
      <c r="Q2" s="425">
        <v>825</v>
      </c>
      <c r="R2" s="390" t="s">
        <v>1550</v>
      </c>
      <c r="S2" s="390" t="s">
        <v>1058</v>
      </c>
      <c r="T2" s="426">
        <v>44990</v>
      </c>
      <c r="U2" s="426">
        <v>44972</v>
      </c>
      <c r="V2" s="390" t="s">
        <v>408</v>
      </c>
      <c r="W2" s="390" t="s">
        <v>1028</v>
      </c>
      <c r="X2" s="426">
        <v>44990</v>
      </c>
      <c r="Y2" s="390" t="s">
        <v>1058</v>
      </c>
      <c r="Z2" s="426">
        <v>45152</v>
      </c>
      <c r="AA2" s="390" t="s">
        <v>1074</v>
      </c>
      <c r="AB2" s="643" t="s">
        <v>1070</v>
      </c>
      <c r="AC2" s="424">
        <v>45046</v>
      </c>
      <c r="AD2" s="390" t="s">
        <v>22</v>
      </c>
      <c r="AE2" s="424">
        <v>45043</v>
      </c>
      <c r="AF2" s="390" t="s">
        <v>1030</v>
      </c>
      <c r="AG2" s="389"/>
      <c r="AH2" s="227" t="str" cm="1">
        <f t="array" ref="AH2">LEFT(MM_BU[[#This Row],[PROJECT'#]],MIN(IFERROR(FIND({0,1,2,3,4,5,6,7,8,9,"-"},MM_BU[[#This Row],[PROJECT'#]]),""))-1)</f>
        <v>BU</v>
      </c>
      <c r="AI2" s="1" t="str">
        <f>IF(MM_BU[[#This Row],[BOM Received date]]&lt;&gt;"","BU table")</f>
        <v>BU table</v>
      </c>
      <c r="AJ2" s="1" t="str">
        <f>TEXT(MM_BU[[#This Row],[BOM Received date]],"mmmm")</f>
        <v>February</v>
      </c>
      <c r="AK2" s="1" t="str">
        <f>TEXT(MM_BU[[#This Row],[BOM Received date]],"yyyy")</f>
        <v>2023</v>
      </c>
    </row>
    <row r="3" spans="1:16383" ht="26.1" customHeight="1">
      <c r="A3" s="5">
        <v>3</v>
      </c>
      <c r="B3" s="6">
        <v>44968</v>
      </c>
      <c r="C3" s="5">
        <v>20</v>
      </c>
      <c r="D3" s="5" t="s">
        <v>1191</v>
      </c>
      <c r="E3" s="460" t="s">
        <v>342</v>
      </c>
      <c r="F3" s="5">
        <v>4103915</v>
      </c>
      <c r="G3" s="5" t="s">
        <v>374</v>
      </c>
      <c r="H3" s="492" t="s">
        <v>384</v>
      </c>
      <c r="I3" s="5">
        <v>27260</v>
      </c>
      <c r="J3" s="1636">
        <v>44968</v>
      </c>
      <c r="K3" s="6">
        <v>44969</v>
      </c>
      <c r="L3" s="6" t="s">
        <v>1058</v>
      </c>
      <c r="M3" s="5">
        <v>2</v>
      </c>
      <c r="N3" s="5" t="s">
        <v>20</v>
      </c>
      <c r="O3" s="5">
        <v>30</v>
      </c>
      <c r="P3" s="88">
        <v>9.49</v>
      </c>
      <c r="Q3" s="88">
        <v>284.7</v>
      </c>
      <c r="R3" s="5" t="s">
        <v>1550</v>
      </c>
      <c r="S3" s="5" t="s">
        <v>1058</v>
      </c>
      <c r="T3" s="9">
        <v>44990</v>
      </c>
      <c r="U3" s="9">
        <v>44972</v>
      </c>
      <c r="V3" s="5" t="s">
        <v>408</v>
      </c>
      <c r="W3" s="5" t="s">
        <v>1029</v>
      </c>
      <c r="X3" s="9">
        <v>44990</v>
      </c>
      <c r="Y3" s="5" t="s">
        <v>1058</v>
      </c>
      <c r="Z3" s="9">
        <v>45152</v>
      </c>
      <c r="AA3" s="5" t="s">
        <v>1074</v>
      </c>
      <c r="AB3" s="460" t="s">
        <v>1070</v>
      </c>
      <c r="AC3" s="6">
        <v>45076</v>
      </c>
      <c r="AD3" s="5" t="s">
        <v>22</v>
      </c>
      <c r="AE3" s="6">
        <v>45046</v>
      </c>
      <c r="AF3" s="5" t="s">
        <v>1033</v>
      </c>
      <c r="AG3" s="7"/>
      <c r="AH3" s="227" t="str" cm="1">
        <f t="array" ref="AH3">LEFT(MM_BU[[#This Row],[PROJECT'#]],MIN(IFERROR(FIND({0,1,2,3,4,5,6,7,8,9,"-"},MM_BU[[#This Row],[PROJECT'#]]),""))-1)</f>
        <v>BU</v>
      </c>
      <c r="AI3" s="1" t="str">
        <f>IF(MM_BU[[#This Row],[BOM Received date]]&lt;&gt;"","BU table")</f>
        <v>BU table</v>
      </c>
      <c r="AJ3" s="1" t="str">
        <f>TEXT(MM_BU[[#This Row],[BOM Received date]],"mmmm")</f>
        <v>February</v>
      </c>
      <c r="AK3" s="1" t="str">
        <f>TEXT(MM_BU[[#This Row],[BOM Received date]],"yyyy")</f>
        <v>2023</v>
      </c>
    </row>
    <row r="4" spans="1:16383" ht="26.1" customHeight="1">
      <c r="A4" s="5">
        <v>1</v>
      </c>
      <c r="B4" s="6">
        <v>44968</v>
      </c>
      <c r="C4" s="5">
        <v>20</v>
      </c>
      <c r="D4" s="5" t="s">
        <v>1191</v>
      </c>
      <c r="E4" s="460" t="s">
        <v>342</v>
      </c>
      <c r="F4" s="5">
        <v>4103915</v>
      </c>
      <c r="G4" s="5" t="s">
        <v>373</v>
      </c>
      <c r="H4" s="460" t="s">
        <v>383</v>
      </c>
      <c r="I4" s="5">
        <v>27260</v>
      </c>
      <c r="J4" s="1636">
        <v>44968</v>
      </c>
      <c r="K4" s="6">
        <v>44969</v>
      </c>
      <c r="L4" s="6" t="s">
        <v>1058</v>
      </c>
      <c r="M4" s="5">
        <v>3</v>
      </c>
      <c r="N4" s="5" t="s">
        <v>20</v>
      </c>
      <c r="O4" s="5">
        <v>60</v>
      </c>
      <c r="P4" s="88">
        <v>55.13</v>
      </c>
      <c r="Q4" s="88">
        <v>3307.8</v>
      </c>
      <c r="R4" s="5" t="s">
        <v>1550</v>
      </c>
      <c r="S4" s="5" t="s">
        <v>1058</v>
      </c>
      <c r="T4" s="9">
        <v>44990</v>
      </c>
      <c r="U4" s="9">
        <v>44972</v>
      </c>
      <c r="V4" s="5" t="s">
        <v>408</v>
      </c>
      <c r="W4" s="5" t="s">
        <v>1031</v>
      </c>
      <c r="X4" s="9">
        <v>44990</v>
      </c>
      <c r="Y4" s="5" t="s">
        <v>1058</v>
      </c>
      <c r="Z4" s="9">
        <v>45152</v>
      </c>
      <c r="AA4" s="5" t="s">
        <v>1074</v>
      </c>
      <c r="AB4" s="460" t="s">
        <v>1070</v>
      </c>
      <c r="AC4" s="6">
        <v>45046</v>
      </c>
      <c r="AD4" s="5" t="s">
        <v>22</v>
      </c>
      <c r="AE4" s="6">
        <v>44998</v>
      </c>
      <c r="AF4" s="5" t="s">
        <v>1173</v>
      </c>
      <c r="AG4" s="7"/>
      <c r="AH4" s="227" t="str" cm="1">
        <f t="array" ref="AH4">LEFT(MM_BU[[#This Row],[PROJECT'#]],MIN(IFERROR(FIND({0,1,2,3,4,5,6,7,8,9,"-"},MM_BU[[#This Row],[PROJECT'#]]),""))-1)</f>
        <v>BU</v>
      </c>
      <c r="AI4" s="1" t="str">
        <f>IF(MM_BU[[#This Row],[BOM Received date]]&lt;&gt;"","BU table")</f>
        <v>BU table</v>
      </c>
      <c r="AJ4" s="1" t="str">
        <f>TEXT(MM_BU[[#This Row],[BOM Received date]],"mmmm")</f>
        <v>February</v>
      </c>
      <c r="AK4" s="1" t="str">
        <f>TEXT(MM_BU[[#This Row],[BOM Received date]],"yyyy")</f>
        <v>2023</v>
      </c>
    </row>
    <row r="5" spans="1:16383" ht="26.1" customHeight="1">
      <c r="A5" s="5">
        <v>1</v>
      </c>
      <c r="B5" s="6">
        <v>44968</v>
      </c>
      <c r="C5" s="5">
        <v>20</v>
      </c>
      <c r="D5" s="5" t="s">
        <v>1191</v>
      </c>
      <c r="E5" s="460" t="s">
        <v>342</v>
      </c>
      <c r="F5" s="5">
        <v>4103915</v>
      </c>
      <c r="G5" s="5" t="s">
        <v>371</v>
      </c>
      <c r="H5" s="460" t="s">
        <v>381</v>
      </c>
      <c r="I5" s="5">
        <v>27260</v>
      </c>
      <c r="J5" s="1636">
        <v>44968</v>
      </c>
      <c r="K5" s="6">
        <v>44969</v>
      </c>
      <c r="L5" s="6" t="s">
        <v>1058</v>
      </c>
      <c r="M5" s="5">
        <v>4</v>
      </c>
      <c r="N5" s="5" t="s">
        <v>36</v>
      </c>
      <c r="O5" s="5">
        <v>10</v>
      </c>
      <c r="P5" s="88">
        <v>16.5</v>
      </c>
      <c r="Q5" s="88">
        <v>165</v>
      </c>
      <c r="R5" s="5" t="s">
        <v>1550</v>
      </c>
      <c r="S5" s="5" t="s">
        <v>1058</v>
      </c>
      <c r="T5" s="9">
        <v>44990</v>
      </c>
      <c r="U5" s="9">
        <v>44972</v>
      </c>
      <c r="V5" s="5" t="s">
        <v>408</v>
      </c>
      <c r="W5" s="5" t="s">
        <v>1159</v>
      </c>
      <c r="X5" s="9">
        <v>44990</v>
      </c>
      <c r="Y5" s="5" t="s">
        <v>1058</v>
      </c>
      <c r="Z5" s="9">
        <v>45152</v>
      </c>
      <c r="AA5" s="5" t="s">
        <v>1074</v>
      </c>
      <c r="AB5" s="460" t="s">
        <v>1070</v>
      </c>
      <c r="AC5" s="6">
        <v>45046</v>
      </c>
      <c r="AD5" s="5" t="s">
        <v>22</v>
      </c>
      <c r="AE5" s="6">
        <v>44999</v>
      </c>
      <c r="AF5" s="5" t="s">
        <v>1001</v>
      </c>
      <c r="AG5" s="7"/>
      <c r="AH5" s="227" t="str" cm="1">
        <f t="array" ref="AH5">LEFT(MM_BU[[#This Row],[PROJECT'#]],MIN(IFERROR(FIND({0,1,2,3,4,5,6,7,8,9,"-"},MM_BU[[#This Row],[PROJECT'#]]),""))-1)</f>
        <v>BU</v>
      </c>
      <c r="AI5" s="1" t="str">
        <f>IF(MM_BU[[#This Row],[BOM Received date]]&lt;&gt;"","BU table")</f>
        <v>BU table</v>
      </c>
      <c r="AJ5" s="1" t="str">
        <f>TEXT(MM_BU[[#This Row],[BOM Received date]],"mmmm")</f>
        <v>February</v>
      </c>
      <c r="AK5" s="1" t="str">
        <f>TEXT(MM_BU[[#This Row],[BOM Received date]],"yyyy")</f>
        <v>2023</v>
      </c>
    </row>
    <row r="6" spans="1:16383" ht="26.1" customHeight="1">
      <c r="A6" s="5">
        <v>1</v>
      </c>
      <c r="B6" s="6">
        <v>44968</v>
      </c>
      <c r="C6" s="5">
        <v>20</v>
      </c>
      <c r="D6" s="5" t="s">
        <v>1191</v>
      </c>
      <c r="E6" s="460" t="s">
        <v>342</v>
      </c>
      <c r="F6" s="5">
        <v>4103915</v>
      </c>
      <c r="G6" s="5" t="s">
        <v>125</v>
      </c>
      <c r="H6" s="460" t="s">
        <v>122</v>
      </c>
      <c r="I6" s="5">
        <v>27292</v>
      </c>
      <c r="J6" s="1636">
        <v>44968</v>
      </c>
      <c r="K6" s="6">
        <v>44969</v>
      </c>
      <c r="L6" s="6" t="s">
        <v>1058</v>
      </c>
      <c r="M6" s="5">
        <v>2</v>
      </c>
      <c r="N6" s="5" t="s">
        <v>118</v>
      </c>
      <c r="O6" s="5">
        <v>6</v>
      </c>
      <c r="P6" s="88">
        <v>57.75</v>
      </c>
      <c r="Q6" s="88">
        <v>346.5</v>
      </c>
      <c r="R6" s="5" t="s">
        <v>1551</v>
      </c>
      <c r="S6" s="5" t="s">
        <v>1058</v>
      </c>
      <c r="T6" s="9">
        <v>44978</v>
      </c>
      <c r="U6" s="9">
        <v>44972</v>
      </c>
      <c r="V6" s="5" t="s">
        <v>883</v>
      </c>
      <c r="W6" s="5" t="s">
        <v>139</v>
      </c>
      <c r="X6" s="9">
        <v>44978</v>
      </c>
      <c r="Y6" s="5" t="s">
        <v>1058</v>
      </c>
      <c r="Z6" s="9">
        <v>45055</v>
      </c>
      <c r="AA6" s="5" t="s">
        <v>1074</v>
      </c>
      <c r="AB6" s="460" t="s">
        <v>1070</v>
      </c>
      <c r="AC6" s="6">
        <v>45015</v>
      </c>
      <c r="AD6" s="5" t="s">
        <v>22</v>
      </c>
      <c r="AE6" s="6">
        <v>44984</v>
      </c>
      <c r="AF6" s="5" t="s">
        <v>427</v>
      </c>
      <c r="AG6" s="7"/>
      <c r="AH6" s="227" t="str" cm="1">
        <f t="array" ref="AH6">LEFT(MM_BU[[#This Row],[PROJECT'#]],MIN(IFERROR(FIND({0,1,2,3,4,5,6,7,8,9,"-"},MM_BU[[#This Row],[PROJECT'#]]),""))-1)</f>
        <v>BU</v>
      </c>
      <c r="AI6" s="1" t="str">
        <f>IF(MM_BU[[#This Row],[BOM Received date]]&lt;&gt;"","BU table")</f>
        <v>BU table</v>
      </c>
      <c r="AJ6" s="1" t="str">
        <f>TEXT(MM_BU[[#This Row],[BOM Received date]],"mmmm")</f>
        <v>February</v>
      </c>
      <c r="AK6" s="1" t="str">
        <f>TEXT(MM_BU[[#This Row],[BOM Received date]],"yyyy")</f>
        <v>2023</v>
      </c>
    </row>
    <row r="7" spans="1:16383" ht="26.1" customHeight="1">
      <c r="A7" s="5">
        <v>1</v>
      </c>
      <c r="B7" s="6">
        <v>44968</v>
      </c>
      <c r="C7" s="5">
        <v>20</v>
      </c>
      <c r="D7" s="5" t="s">
        <v>1191</v>
      </c>
      <c r="E7" s="460" t="s">
        <v>342</v>
      </c>
      <c r="F7" s="5">
        <v>4103915</v>
      </c>
      <c r="G7" s="5" t="s">
        <v>123</v>
      </c>
      <c r="H7" s="460" t="s">
        <v>120</v>
      </c>
      <c r="I7" s="5">
        <v>27292</v>
      </c>
      <c r="J7" s="1636">
        <v>44968</v>
      </c>
      <c r="K7" s="6">
        <v>44969</v>
      </c>
      <c r="L7" s="6" t="s">
        <v>1058</v>
      </c>
      <c r="M7" s="5">
        <v>3</v>
      </c>
      <c r="N7" s="5" t="s">
        <v>21</v>
      </c>
      <c r="O7" s="5">
        <v>15</v>
      </c>
      <c r="P7" s="88">
        <v>57.34</v>
      </c>
      <c r="Q7" s="88">
        <v>860.1</v>
      </c>
      <c r="R7" s="5" t="s">
        <v>1551</v>
      </c>
      <c r="S7" s="5" t="s">
        <v>1058</v>
      </c>
      <c r="T7" s="9">
        <v>44978</v>
      </c>
      <c r="U7" s="9">
        <v>44972</v>
      </c>
      <c r="V7" s="5" t="s">
        <v>883</v>
      </c>
      <c r="W7" s="5" t="s">
        <v>140</v>
      </c>
      <c r="X7" s="9">
        <v>44978</v>
      </c>
      <c r="Y7" s="5" t="s">
        <v>1058</v>
      </c>
      <c r="Z7" s="9">
        <v>45055</v>
      </c>
      <c r="AA7" s="5" t="s">
        <v>1074</v>
      </c>
      <c r="AB7" s="460" t="s">
        <v>1070</v>
      </c>
      <c r="AC7" s="6">
        <v>45015</v>
      </c>
      <c r="AD7" s="5" t="s">
        <v>22</v>
      </c>
      <c r="AE7" s="6">
        <v>44984</v>
      </c>
      <c r="AF7" s="5" t="s">
        <v>1021</v>
      </c>
      <c r="AG7" s="7"/>
      <c r="AH7" s="227" t="str" cm="1">
        <f t="array" ref="AH7">LEFT(MM_BU[[#This Row],[PROJECT'#]],MIN(IFERROR(FIND({0,1,2,3,4,5,6,7,8,9,"-"},MM_BU[[#This Row],[PROJECT'#]]),""))-1)</f>
        <v>BU</v>
      </c>
      <c r="AI7" s="1" t="str">
        <f>IF(MM_BU[[#This Row],[BOM Received date]]&lt;&gt;"","BU table")</f>
        <v>BU table</v>
      </c>
      <c r="AJ7" s="1" t="str">
        <f>TEXT(MM_BU[[#This Row],[BOM Received date]],"mmmm")</f>
        <v>February</v>
      </c>
      <c r="AK7" s="1" t="str">
        <f>TEXT(MM_BU[[#This Row],[BOM Received date]],"yyyy")</f>
        <v>2023</v>
      </c>
    </row>
    <row r="8" spans="1:16383" ht="26.1" customHeight="1">
      <c r="A8" s="5">
        <v>1</v>
      </c>
      <c r="B8" s="6">
        <v>44968</v>
      </c>
      <c r="C8" s="5">
        <v>20</v>
      </c>
      <c r="D8" s="5" t="s">
        <v>1191</v>
      </c>
      <c r="E8" s="460" t="s">
        <v>342</v>
      </c>
      <c r="F8" s="5">
        <v>4103915</v>
      </c>
      <c r="G8" s="5" t="s">
        <v>124</v>
      </c>
      <c r="H8" s="460" t="s">
        <v>121</v>
      </c>
      <c r="I8" s="5">
        <v>27292</v>
      </c>
      <c r="J8" s="1636">
        <v>44968</v>
      </c>
      <c r="K8" s="6">
        <v>44969</v>
      </c>
      <c r="L8" s="6" t="s">
        <v>1058</v>
      </c>
      <c r="M8" s="5">
        <v>4</v>
      </c>
      <c r="N8" s="5" t="s">
        <v>21</v>
      </c>
      <c r="O8" s="5">
        <v>15</v>
      </c>
      <c r="P8" s="88">
        <v>57.34</v>
      </c>
      <c r="Q8" s="88">
        <v>860.1</v>
      </c>
      <c r="R8" s="5" t="s">
        <v>1551</v>
      </c>
      <c r="S8" s="5" t="s">
        <v>1058</v>
      </c>
      <c r="T8" s="9">
        <v>44978</v>
      </c>
      <c r="U8" s="9">
        <v>44972</v>
      </c>
      <c r="V8" s="5" t="s">
        <v>883</v>
      </c>
      <c r="W8" s="5" t="s">
        <v>141</v>
      </c>
      <c r="X8" s="9">
        <v>44978</v>
      </c>
      <c r="Y8" s="5" t="s">
        <v>1058</v>
      </c>
      <c r="Z8" s="9">
        <v>45055</v>
      </c>
      <c r="AA8" s="5" t="s">
        <v>1074</v>
      </c>
      <c r="AB8" s="460" t="s">
        <v>1070</v>
      </c>
      <c r="AC8" s="6">
        <v>45015</v>
      </c>
      <c r="AD8" s="5" t="s">
        <v>22</v>
      </c>
      <c r="AE8" s="6">
        <v>44984</v>
      </c>
      <c r="AF8" s="5" t="s">
        <v>1021</v>
      </c>
      <c r="AG8" s="7"/>
      <c r="AH8" s="227" t="str" cm="1">
        <f t="array" ref="AH8">LEFT(MM_BU[[#This Row],[PROJECT'#]],MIN(IFERROR(FIND({0,1,2,3,4,5,6,7,8,9,"-"},MM_BU[[#This Row],[PROJECT'#]]),""))-1)</f>
        <v>BU</v>
      </c>
      <c r="AI8" s="1" t="str">
        <f>IF(MM_BU[[#This Row],[BOM Received date]]&lt;&gt;"","BU table")</f>
        <v>BU table</v>
      </c>
      <c r="AJ8" s="1" t="str">
        <f>TEXT(MM_BU[[#This Row],[BOM Received date]],"mmmm")</f>
        <v>February</v>
      </c>
      <c r="AK8" s="1" t="str">
        <f>TEXT(MM_BU[[#This Row],[BOM Received date]],"yyyy")</f>
        <v>2023</v>
      </c>
    </row>
    <row r="9" spans="1:16383" ht="26.1" customHeight="1">
      <c r="A9" s="5">
        <v>1</v>
      </c>
      <c r="B9" s="6">
        <v>44968</v>
      </c>
      <c r="C9" s="5">
        <v>20</v>
      </c>
      <c r="D9" s="5" t="s">
        <v>1191</v>
      </c>
      <c r="E9" s="460" t="s">
        <v>342</v>
      </c>
      <c r="F9" s="5">
        <v>4103915</v>
      </c>
      <c r="G9" s="5" t="s">
        <v>225</v>
      </c>
      <c r="H9" s="460" t="s">
        <v>226</v>
      </c>
      <c r="I9" s="5">
        <v>27292</v>
      </c>
      <c r="J9" s="1636">
        <v>44968</v>
      </c>
      <c r="K9" s="6">
        <v>44969</v>
      </c>
      <c r="L9" s="6" t="s">
        <v>1058</v>
      </c>
      <c r="M9" s="5">
        <v>5</v>
      </c>
      <c r="N9" s="5" t="s">
        <v>118</v>
      </c>
      <c r="O9" s="5">
        <v>15</v>
      </c>
      <c r="P9" s="88">
        <v>57.34</v>
      </c>
      <c r="Q9" s="88">
        <v>860.1</v>
      </c>
      <c r="R9" s="5" t="s">
        <v>1551</v>
      </c>
      <c r="S9" s="5" t="s">
        <v>1058</v>
      </c>
      <c r="T9" s="9">
        <v>44978</v>
      </c>
      <c r="U9" s="9">
        <v>44972</v>
      </c>
      <c r="V9" s="5" t="s">
        <v>883</v>
      </c>
      <c r="W9" s="5" t="s">
        <v>142</v>
      </c>
      <c r="X9" s="9">
        <v>44978</v>
      </c>
      <c r="Y9" s="5" t="s">
        <v>1058</v>
      </c>
      <c r="Z9" s="9">
        <v>45055</v>
      </c>
      <c r="AA9" s="5" t="s">
        <v>1074</v>
      </c>
      <c r="AB9" s="460" t="s">
        <v>1070</v>
      </c>
      <c r="AC9" s="6">
        <v>45015</v>
      </c>
      <c r="AD9" s="5" t="s">
        <v>22</v>
      </c>
      <c r="AE9" s="6">
        <v>44984</v>
      </c>
      <c r="AF9" s="5" t="s">
        <v>1021</v>
      </c>
      <c r="AG9" s="7"/>
      <c r="AH9" s="227" t="str" cm="1">
        <f t="array" ref="AH9">LEFT(MM_BU[[#This Row],[PROJECT'#]],MIN(IFERROR(FIND({0,1,2,3,4,5,6,7,8,9,"-"},MM_BU[[#This Row],[PROJECT'#]]),""))-1)</f>
        <v>BU</v>
      </c>
      <c r="AI9" s="1" t="str">
        <f>IF(MM_BU[[#This Row],[BOM Received date]]&lt;&gt;"","BU table")</f>
        <v>BU table</v>
      </c>
      <c r="AJ9" s="1" t="str">
        <f>TEXT(MM_BU[[#This Row],[BOM Received date]],"mmmm")</f>
        <v>February</v>
      </c>
      <c r="AK9" s="1" t="str">
        <f>TEXT(MM_BU[[#This Row],[BOM Received date]],"yyyy")</f>
        <v>2023</v>
      </c>
    </row>
    <row r="10" spans="1:16383" ht="26.1" customHeight="1">
      <c r="A10" s="5">
        <v>1</v>
      </c>
      <c r="B10" s="6">
        <v>44968</v>
      </c>
      <c r="C10" s="5">
        <v>20</v>
      </c>
      <c r="D10" s="5" t="s">
        <v>1191</v>
      </c>
      <c r="E10" s="460" t="s">
        <v>342</v>
      </c>
      <c r="F10" s="5">
        <v>4103915</v>
      </c>
      <c r="G10" s="5" t="s">
        <v>227</v>
      </c>
      <c r="H10" s="460" t="s">
        <v>228</v>
      </c>
      <c r="I10" s="5">
        <v>27292</v>
      </c>
      <c r="J10" s="1636">
        <v>44968</v>
      </c>
      <c r="K10" s="6">
        <v>44969</v>
      </c>
      <c r="L10" s="6" t="s">
        <v>1058</v>
      </c>
      <c r="M10" s="5">
        <v>6</v>
      </c>
      <c r="N10" s="5" t="s">
        <v>21</v>
      </c>
      <c r="O10" s="5">
        <v>15</v>
      </c>
      <c r="P10" s="88">
        <v>55.62</v>
      </c>
      <c r="Q10" s="88">
        <v>834.3</v>
      </c>
      <c r="R10" s="5" t="s">
        <v>1551</v>
      </c>
      <c r="S10" s="5" t="s">
        <v>1058</v>
      </c>
      <c r="T10" s="9">
        <v>44978</v>
      </c>
      <c r="U10" s="9">
        <v>44972</v>
      </c>
      <c r="V10" s="5" t="s">
        <v>883</v>
      </c>
      <c r="W10" s="5" t="s">
        <v>143</v>
      </c>
      <c r="X10" s="9">
        <v>44978</v>
      </c>
      <c r="Y10" s="5" t="s">
        <v>1058</v>
      </c>
      <c r="Z10" s="9">
        <v>45055</v>
      </c>
      <c r="AA10" s="5" t="s">
        <v>1074</v>
      </c>
      <c r="AB10" s="460" t="s">
        <v>1070</v>
      </c>
      <c r="AC10" s="6">
        <v>45015</v>
      </c>
      <c r="AD10" s="5" t="s">
        <v>22</v>
      </c>
      <c r="AE10" s="6">
        <v>44984</v>
      </c>
      <c r="AF10" s="5" t="s">
        <v>1021</v>
      </c>
      <c r="AG10" s="7"/>
      <c r="AH10" s="227" t="str" cm="1">
        <f t="array" ref="AH10">LEFT(MM_BU[[#This Row],[PROJECT'#]],MIN(IFERROR(FIND({0,1,2,3,4,5,6,7,8,9,"-"},MM_BU[[#This Row],[PROJECT'#]]),""))-1)</f>
        <v>BU</v>
      </c>
      <c r="AI10" s="1" t="str">
        <f>IF(MM_BU[[#This Row],[BOM Received date]]&lt;&gt;"","BU table")</f>
        <v>BU table</v>
      </c>
      <c r="AJ10" s="1" t="str">
        <f>TEXT(MM_BU[[#This Row],[BOM Received date]],"mmmm")</f>
        <v>February</v>
      </c>
      <c r="AK10" s="1" t="str">
        <f>TEXT(MM_BU[[#This Row],[BOM Received date]],"yyyy")</f>
        <v>2023</v>
      </c>
    </row>
    <row r="11" spans="1:16383" ht="26.1" customHeight="1">
      <c r="A11" s="5">
        <v>1</v>
      </c>
      <c r="B11" s="6">
        <v>44972</v>
      </c>
      <c r="C11" s="5">
        <v>30</v>
      </c>
      <c r="D11" s="5" t="s">
        <v>1191</v>
      </c>
      <c r="E11" s="460" t="s">
        <v>342</v>
      </c>
      <c r="F11" s="5">
        <v>4103915</v>
      </c>
      <c r="G11" s="5" t="s">
        <v>377</v>
      </c>
      <c r="H11" s="460" t="s">
        <v>387</v>
      </c>
      <c r="I11" s="5">
        <v>27610</v>
      </c>
      <c r="J11" s="1636">
        <v>44972</v>
      </c>
      <c r="K11" s="6">
        <v>44977</v>
      </c>
      <c r="L11" s="6" t="s">
        <v>1058</v>
      </c>
      <c r="M11" s="5">
        <v>1</v>
      </c>
      <c r="N11" s="5" t="s">
        <v>20</v>
      </c>
      <c r="O11" s="5">
        <v>300</v>
      </c>
      <c r="P11" s="88">
        <v>0.85</v>
      </c>
      <c r="Q11" s="88">
        <v>255</v>
      </c>
      <c r="R11" s="5" t="s">
        <v>1552</v>
      </c>
      <c r="S11" s="5" t="s">
        <v>1058</v>
      </c>
      <c r="T11" s="9">
        <v>45008</v>
      </c>
      <c r="U11" s="9">
        <v>44992</v>
      </c>
      <c r="V11" s="5" t="s">
        <v>881</v>
      </c>
      <c r="W11" s="5" t="s">
        <v>139</v>
      </c>
      <c r="X11" s="9">
        <v>45012</v>
      </c>
      <c r="Y11" s="5" t="s">
        <v>1058</v>
      </c>
      <c r="Z11" s="9">
        <v>45152</v>
      </c>
      <c r="AA11" s="5" t="s">
        <v>1073</v>
      </c>
      <c r="AB11" s="460" t="s">
        <v>1081</v>
      </c>
      <c r="AC11" s="6">
        <v>45030</v>
      </c>
      <c r="AD11" s="5" t="s">
        <v>22</v>
      </c>
      <c r="AE11" s="6">
        <v>45015</v>
      </c>
      <c r="AF11" s="5" t="s">
        <v>1553</v>
      </c>
      <c r="AG11" s="7"/>
      <c r="AH11" s="227" t="str" cm="1">
        <f t="array" ref="AH11">LEFT(MM_BU[[#This Row],[PROJECT'#]],MIN(IFERROR(FIND({0,1,2,3,4,5,6,7,8,9,"-"},MM_BU[[#This Row],[PROJECT'#]]),""))-1)</f>
        <v>BU</v>
      </c>
      <c r="AI11" s="1" t="str">
        <f>IF(MM_BU[[#This Row],[BOM Received date]]&lt;&gt;"","BU table")</f>
        <v>BU table</v>
      </c>
      <c r="AJ11" s="1" t="str">
        <f>TEXT(MM_BU[[#This Row],[BOM Received date]],"mmmm")</f>
        <v>February</v>
      </c>
      <c r="AK11" s="1" t="str">
        <f>TEXT(MM_BU[[#This Row],[BOM Received date]],"yyyy")</f>
        <v>2023</v>
      </c>
    </row>
    <row r="12" spans="1:16383" ht="26.1" customHeight="1">
      <c r="A12" s="5">
        <v>1</v>
      </c>
      <c r="B12" s="6">
        <v>44972</v>
      </c>
      <c r="C12" s="5">
        <v>30</v>
      </c>
      <c r="D12" s="5" t="s">
        <v>1191</v>
      </c>
      <c r="E12" s="460" t="s">
        <v>342</v>
      </c>
      <c r="F12" s="5">
        <v>4103915</v>
      </c>
      <c r="G12" s="5" t="s">
        <v>372</v>
      </c>
      <c r="H12" s="460" t="s">
        <v>382</v>
      </c>
      <c r="I12" s="5">
        <v>27609</v>
      </c>
      <c r="J12" s="1636">
        <v>44972</v>
      </c>
      <c r="K12" s="6">
        <v>44973</v>
      </c>
      <c r="L12" s="6" t="s">
        <v>1058</v>
      </c>
      <c r="M12" s="5">
        <v>1</v>
      </c>
      <c r="N12" s="5" t="s">
        <v>20</v>
      </c>
      <c r="O12" s="5">
        <v>300</v>
      </c>
      <c r="P12" s="88">
        <v>1.18</v>
      </c>
      <c r="Q12" s="88">
        <v>354</v>
      </c>
      <c r="R12" s="5" t="s">
        <v>1554</v>
      </c>
      <c r="S12" s="5" t="s">
        <v>1058</v>
      </c>
      <c r="T12" s="9">
        <v>44980</v>
      </c>
      <c r="U12" s="9">
        <v>44976</v>
      </c>
      <c r="V12" s="5" t="s">
        <v>884</v>
      </c>
      <c r="W12" s="5" t="s">
        <v>1018</v>
      </c>
      <c r="X12" s="9">
        <v>44992</v>
      </c>
      <c r="Y12" s="5" t="s">
        <v>1058</v>
      </c>
      <c r="Z12" s="9">
        <v>45152</v>
      </c>
      <c r="AA12" s="5" t="s">
        <v>1073</v>
      </c>
      <c r="AB12" s="460" t="s">
        <v>1070</v>
      </c>
      <c r="AC12" s="6">
        <v>45053</v>
      </c>
      <c r="AD12" s="5" t="s">
        <v>22</v>
      </c>
      <c r="AE12" s="6">
        <v>45013</v>
      </c>
      <c r="AF12" s="5" t="s">
        <v>1553</v>
      </c>
      <c r="AG12" s="7"/>
      <c r="AH12" s="227" t="str" cm="1">
        <f t="array" ref="AH12">LEFT(MM_BU[[#This Row],[PROJECT'#]],MIN(IFERROR(FIND({0,1,2,3,4,5,6,7,8,9,"-"},MM_BU[[#This Row],[PROJECT'#]]),""))-1)</f>
        <v>BU</v>
      </c>
      <c r="AI12" s="1" t="str">
        <f>IF(MM_BU[[#This Row],[BOM Received date]]&lt;&gt;"","BU table")</f>
        <v>BU table</v>
      </c>
      <c r="AJ12" s="1" t="str">
        <f>TEXT(MM_BU[[#This Row],[BOM Received date]],"mmmm")</f>
        <v>February</v>
      </c>
      <c r="AK12" s="1" t="str">
        <f>TEXT(MM_BU[[#This Row],[BOM Received date]],"yyyy")</f>
        <v>2023</v>
      </c>
    </row>
    <row r="13" spans="1:16383" ht="26.1" customHeight="1">
      <c r="A13" s="5">
        <v>1</v>
      </c>
      <c r="B13" s="6">
        <v>44972</v>
      </c>
      <c r="C13" s="5">
        <v>30</v>
      </c>
      <c r="D13" s="5" t="s">
        <v>1191</v>
      </c>
      <c r="E13" s="460" t="s">
        <v>342</v>
      </c>
      <c r="F13" s="5">
        <v>4103915</v>
      </c>
      <c r="G13" s="5" t="s">
        <v>376</v>
      </c>
      <c r="H13" s="460" t="s">
        <v>386</v>
      </c>
      <c r="I13" s="5">
        <v>27611</v>
      </c>
      <c r="J13" s="1636">
        <v>44972</v>
      </c>
      <c r="K13" s="6">
        <v>45074</v>
      </c>
      <c r="L13" s="6" t="s">
        <v>1058</v>
      </c>
      <c r="M13" s="5">
        <v>1</v>
      </c>
      <c r="N13" s="5" t="s">
        <v>20</v>
      </c>
      <c r="O13" s="5">
        <v>90</v>
      </c>
      <c r="P13" s="88">
        <v>17.3</v>
      </c>
      <c r="Q13" s="88">
        <v>1557</v>
      </c>
      <c r="R13" s="5" t="s">
        <v>1555</v>
      </c>
      <c r="S13" s="5" t="s">
        <v>1058</v>
      </c>
      <c r="T13" s="9">
        <v>45077</v>
      </c>
      <c r="U13" s="9">
        <v>45078</v>
      </c>
      <c r="V13" s="5" t="s">
        <v>885</v>
      </c>
      <c r="W13" s="5" t="s">
        <v>139</v>
      </c>
      <c r="X13" s="9">
        <v>45077</v>
      </c>
      <c r="Y13" s="5" t="s">
        <v>1058</v>
      </c>
      <c r="Z13" s="9">
        <v>45249</v>
      </c>
      <c r="AA13" s="5" t="s">
        <v>1073</v>
      </c>
      <c r="AB13" s="460" t="s">
        <v>1081</v>
      </c>
      <c r="AC13" s="6">
        <v>45122</v>
      </c>
      <c r="AD13" s="5" t="s">
        <v>22</v>
      </c>
      <c r="AE13" s="6">
        <v>45097</v>
      </c>
      <c r="AF13" s="5" t="s">
        <v>1042</v>
      </c>
      <c r="AG13" s="7"/>
      <c r="AH13" s="227" t="str" cm="1">
        <f t="array" ref="AH13">LEFT(MM_BU[[#This Row],[PROJECT'#]],MIN(IFERROR(FIND({0,1,2,3,4,5,6,7,8,9,"-"},MM_BU[[#This Row],[PROJECT'#]]),""))-1)</f>
        <v>BU</v>
      </c>
      <c r="AI13" s="1" t="str">
        <f>IF(MM_BU[[#This Row],[BOM Received date]]&lt;&gt;"","BU table")</f>
        <v>BU table</v>
      </c>
      <c r="AJ13" s="1" t="str">
        <f>TEXT(MM_BU[[#This Row],[BOM Received date]],"mmmm")</f>
        <v>February</v>
      </c>
      <c r="AK13" s="1" t="str">
        <f>TEXT(MM_BU[[#This Row],[BOM Received date]],"yyyy")</f>
        <v>2023</v>
      </c>
    </row>
    <row r="14" spans="1:16383" ht="26.1" customHeight="1">
      <c r="A14" s="5">
        <v>1</v>
      </c>
      <c r="B14" s="6">
        <v>44972</v>
      </c>
      <c r="C14" s="5">
        <v>30</v>
      </c>
      <c r="D14" s="5" t="s">
        <v>1191</v>
      </c>
      <c r="E14" s="460" t="s">
        <v>342</v>
      </c>
      <c r="F14" s="5">
        <v>4103915</v>
      </c>
      <c r="G14" s="5" t="s">
        <v>375</v>
      </c>
      <c r="H14" s="460" t="s">
        <v>385</v>
      </c>
      <c r="I14" s="5">
        <v>27611</v>
      </c>
      <c r="J14" s="1636">
        <v>44972</v>
      </c>
      <c r="K14" s="6">
        <v>45074</v>
      </c>
      <c r="L14" s="6" t="s">
        <v>1058</v>
      </c>
      <c r="M14" s="5">
        <v>3</v>
      </c>
      <c r="N14" s="5" t="s">
        <v>20</v>
      </c>
      <c r="O14" s="5">
        <v>150</v>
      </c>
      <c r="P14" s="88">
        <v>3.2</v>
      </c>
      <c r="Q14" s="88">
        <v>480</v>
      </c>
      <c r="R14" s="5" t="s">
        <v>1555</v>
      </c>
      <c r="S14" s="5" t="s">
        <v>1058</v>
      </c>
      <c r="T14" s="9">
        <v>45077</v>
      </c>
      <c r="U14" s="9">
        <v>45078</v>
      </c>
      <c r="V14" s="5" t="s">
        <v>885</v>
      </c>
      <c r="W14" s="5" t="s">
        <v>140</v>
      </c>
      <c r="X14" s="9">
        <v>45077</v>
      </c>
      <c r="Y14" s="5" t="s">
        <v>1058</v>
      </c>
      <c r="Z14" s="9">
        <v>45249</v>
      </c>
      <c r="AA14" s="5" t="s">
        <v>1073</v>
      </c>
      <c r="AB14" s="460" t="s">
        <v>1081</v>
      </c>
      <c r="AC14" s="6">
        <v>45153</v>
      </c>
      <c r="AD14" s="5" t="s">
        <v>22</v>
      </c>
      <c r="AE14" s="6">
        <v>45113</v>
      </c>
      <c r="AF14" s="5" t="s">
        <v>1556</v>
      </c>
      <c r="AG14" s="7"/>
      <c r="AH14" s="227" t="str" cm="1">
        <f t="array" ref="AH14">LEFT(MM_BU[[#This Row],[PROJECT'#]],MIN(IFERROR(FIND({0,1,2,3,4,5,6,7,8,9,"-"},MM_BU[[#This Row],[PROJECT'#]]),""))-1)</f>
        <v>BU</v>
      </c>
      <c r="AI14" s="1" t="str">
        <f>IF(MM_BU[[#This Row],[BOM Received date]]&lt;&gt;"","BU table")</f>
        <v>BU table</v>
      </c>
      <c r="AJ14" s="1" t="str">
        <f>TEXT(MM_BU[[#This Row],[BOM Received date]],"mmmm")</f>
        <v>February</v>
      </c>
      <c r="AK14" s="1" t="str">
        <f>TEXT(MM_BU[[#This Row],[BOM Received date]],"yyyy")</f>
        <v>2023</v>
      </c>
    </row>
    <row r="15" spans="1:16383" ht="26.1" customHeight="1">
      <c r="A15" s="5">
        <v>1</v>
      </c>
      <c r="B15" s="6">
        <v>44972</v>
      </c>
      <c r="C15" s="5">
        <v>30</v>
      </c>
      <c r="D15" s="5" t="s">
        <v>1191</v>
      </c>
      <c r="E15" s="460" t="s">
        <v>342</v>
      </c>
      <c r="F15" s="5">
        <v>4103915</v>
      </c>
      <c r="G15" s="5" t="s">
        <v>368</v>
      </c>
      <c r="H15" s="492" t="s">
        <v>378</v>
      </c>
      <c r="I15" s="5">
        <v>27611</v>
      </c>
      <c r="J15" s="1636">
        <v>44972</v>
      </c>
      <c r="K15" s="6">
        <v>45074</v>
      </c>
      <c r="L15" s="6" t="s">
        <v>1058</v>
      </c>
      <c r="M15" s="5">
        <v>4</v>
      </c>
      <c r="N15" s="5" t="s">
        <v>20</v>
      </c>
      <c r="O15" s="5">
        <v>60</v>
      </c>
      <c r="P15" s="88">
        <v>11.25</v>
      </c>
      <c r="Q15" s="88">
        <v>675</v>
      </c>
      <c r="R15" s="5" t="s">
        <v>1555</v>
      </c>
      <c r="S15" s="5" t="s">
        <v>1058</v>
      </c>
      <c r="T15" s="9">
        <v>45077</v>
      </c>
      <c r="U15" s="9">
        <v>45078</v>
      </c>
      <c r="V15" s="5" t="s">
        <v>885</v>
      </c>
      <c r="W15" s="5" t="s">
        <v>141</v>
      </c>
      <c r="X15" s="9">
        <v>45077</v>
      </c>
      <c r="Y15" s="5" t="s">
        <v>1058</v>
      </c>
      <c r="Z15" s="9">
        <v>45249</v>
      </c>
      <c r="AA15" s="5" t="s">
        <v>1073</v>
      </c>
      <c r="AB15" s="460" t="s">
        <v>1081</v>
      </c>
      <c r="AC15" s="6">
        <v>45153</v>
      </c>
      <c r="AD15" s="5" t="s">
        <v>22</v>
      </c>
      <c r="AE15" s="6">
        <v>45120</v>
      </c>
      <c r="AF15" s="5" t="s">
        <v>1001</v>
      </c>
      <c r="AG15" s="7"/>
      <c r="AH15" s="227" t="str" cm="1">
        <f t="array" ref="AH15">LEFT(MM_BU[[#This Row],[PROJECT'#]],MIN(IFERROR(FIND({0,1,2,3,4,5,6,7,8,9,"-"},MM_BU[[#This Row],[PROJECT'#]]),""))-1)</f>
        <v>BU</v>
      </c>
      <c r="AI15" s="1" t="str">
        <f>IF(MM_BU[[#This Row],[BOM Received date]]&lt;&gt;"","BU table")</f>
        <v>BU table</v>
      </c>
      <c r="AJ15" s="1" t="str">
        <f>TEXT(MM_BU[[#This Row],[BOM Received date]],"mmmm")</f>
        <v>February</v>
      </c>
      <c r="AK15" s="1" t="str">
        <f>TEXT(MM_BU[[#This Row],[BOM Received date]],"yyyy")</f>
        <v>2023</v>
      </c>
    </row>
    <row r="16" spans="1:16383" ht="26.1" customHeight="1">
      <c r="A16" s="43">
        <v>1</v>
      </c>
      <c r="B16" s="76">
        <v>44972</v>
      </c>
      <c r="C16" s="43">
        <v>30</v>
      </c>
      <c r="D16" s="43" t="s">
        <v>1191</v>
      </c>
      <c r="E16" s="641" t="s">
        <v>342</v>
      </c>
      <c r="F16" s="43">
        <v>4103915</v>
      </c>
      <c r="G16" s="43" t="s">
        <v>370</v>
      </c>
      <c r="H16" s="641" t="s">
        <v>380</v>
      </c>
      <c r="I16" s="43">
        <v>27609</v>
      </c>
      <c r="J16" s="1637">
        <v>44972</v>
      </c>
      <c r="K16" s="76">
        <v>44973</v>
      </c>
      <c r="L16" s="76" t="s">
        <v>1058</v>
      </c>
      <c r="M16" s="43">
        <v>2</v>
      </c>
      <c r="N16" s="43" t="s">
        <v>118</v>
      </c>
      <c r="O16" s="43">
        <v>10</v>
      </c>
      <c r="P16" s="89">
        <v>206.64</v>
      </c>
      <c r="Q16" s="89">
        <v>2066.4</v>
      </c>
      <c r="R16" s="43" t="s">
        <v>1554</v>
      </c>
      <c r="S16" s="43" t="s">
        <v>1058</v>
      </c>
      <c r="T16" s="93">
        <v>44980</v>
      </c>
      <c r="U16" s="93">
        <v>44976</v>
      </c>
      <c r="V16" s="43" t="s">
        <v>884</v>
      </c>
      <c r="W16" s="43" t="s">
        <v>1019</v>
      </c>
      <c r="X16" s="93">
        <v>44992</v>
      </c>
      <c r="Y16" s="43" t="s">
        <v>1058</v>
      </c>
      <c r="Z16" s="93">
        <v>45152</v>
      </c>
      <c r="AA16" s="43" t="s">
        <v>1073</v>
      </c>
      <c r="AB16" s="641" t="s">
        <v>1070</v>
      </c>
      <c r="AC16" s="76">
        <v>45021</v>
      </c>
      <c r="AD16" s="43" t="s">
        <v>22</v>
      </c>
      <c r="AE16" s="76">
        <v>44996</v>
      </c>
      <c r="AF16" s="43" t="s">
        <v>1172</v>
      </c>
      <c r="AG16" s="57"/>
      <c r="AH16" s="227" t="str" cm="1">
        <f t="array" ref="AH16">LEFT(MM_BU[[#This Row],[PROJECT'#]],MIN(IFERROR(FIND({0,1,2,3,4,5,6,7,8,9,"-"},MM_BU[[#This Row],[PROJECT'#]]),""))-1)</f>
        <v>BU</v>
      </c>
      <c r="AI16" s="1" t="str">
        <f>IF(MM_BU[[#This Row],[BOM Received date]]&lt;&gt;"","BU table")</f>
        <v>BU table</v>
      </c>
      <c r="AJ16" s="1" t="str">
        <f>TEXT(MM_BU[[#This Row],[BOM Received date]],"mmmm")</f>
        <v>February</v>
      </c>
      <c r="AK16" s="1" t="str">
        <f>TEXT(MM_BU[[#This Row],[BOM Received date]],"yyyy")</f>
        <v>2023</v>
      </c>
    </row>
    <row r="17" spans="1:37" ht="26.1" customHeight="1" thickBot="1">
      <c r="A17" s="379">
        <v>1</v>
      </c>
      <c r="B17" s="1466">
        <v>44972</v>
      </c>
      <c r="C17" s="379">
        <v>30</v>
      </c>
      <c r="D17" s="379" t="s">
        <v>1191</v>
      </c>
      <c r="E17" s="392" t="s">
        <v>342</v>
      </c>
      <c r="F17" s="379">
        <v>4103915</v>
      </c>
      <c r="G17" s="379" t="s">
        <v>2667</v>
      </c>
      <c r="H17" s="1467" t="s">
        <v>2668</v>
      </c>
      <c r="I17" s="379">
        <v>55710</v>
      </c>
      <c r="J17" s="1638">
        <v>45351</v>
      </c>
      <c r="K17" s="1466">
        <v>45358</v>
      </c>
      <c r="L17" s="1466" t="s">
        <v>1058</v>
      </c>
      <c r="M17" s="379">
        <v>1</v>
      </c>
      <c r="N17" s="379" t="s">
        <v>20</v>
      </c>
      <c r="O17" s="379">
        <v>40</v>
      </c>
      <c r="P17" s="1468">
        <v>25.68</v>
      </c>
      <c r="Q17" s="1468">
        <v>1027.2</v>
      </c>
      <c r="R17" s="379" t="s">
        <v>2815</v>
      </c>
      <c r="S17" s="379" t="s">
        <v>1058</v>
      </c>
      <c r="T17" s="1469">
        <v>45364</v>
      </c>
      <c r="U17" s="1469">
        <v>45363</v>
      </c>
      <c r="V17" s="379" t="s">
        <v>2980</v>
      </c>
      <c r="W17" s="379" t="s">
        <v>139</v>
      </c>
      <c r="X17" s="1469">
        <v>45364</v>
      </c>
      <c r="Y17" s="379" t="s">
        <v>1068</v>
      </c>
      <c r="Z17" s="1469">
        <v>45364</v>
      </c>
      <c r="AA17" s="379" t="s">
        <v>1069</v>
      </c>
      <c r="AB17" s="392" t="s">
        <v>1072</v>
      </c>
      <c r="AC17" s="1466">
        <v>45420</v>
      </c>
      <c r="AD17" s="379" t="s">
        <v>581</v>
      </c>
      <c r="AE17" s="1466" t="s">
        <v>581</v>
      </c>
      <c r="AF17" s="379" t="s">
        <v>581</v>
      </c>
      <c r="AG17" s="1470"/>
      <c r="AH17" s="227" t="str" cm="1">
        <f t="array" ref="AH17">LEFT(MM_BU[[#This Row],[PROJECT'#]],MIN(IFERROR(FIND({0,1,2,3,4,5,6,7,8,9,"-"},MM_BU[[#This Row],[PROJECT'#]]),""))-1)</f>
        <v>BU</v>
      </c>
      <c r="AI17" s="1" t="str">
        <f>IF(MM_BU[[#This Row],[BOM Received date]]&lt;&gt;"","BU table")</f>
        <v>BU table</v>
      </c>
      <c r="AJ17" s="1" t="str">
        <f>TEXT(MM_BU[[#This Row],[BOM Received date]],"mmmm")</f>
        <v>February</v>
      </c>
      <c r="AK17" s="1" t="str">
        <f>TEXT(MM_BU[[#This Row],[BOM Received date]],"yyyy")</f>
        <v>2023</v>
      </c>
    </row>
    <row r="18" spans="1:37" ht="28.95" customHeight="1">
      <c r="A18" s="21">
        <v>1</v>
      </c>
      <c r="B18" s="22">
        <v>45264</v>
      </c>
      <c r="C18" s="8">
        <v>30</v>
      </c>
      <c r="D18" s="8" t="s">
        <v>670</v>
      </c>
      <c r="E18" s="23" t="s">
        <v>671</v>
      </c>
      <c r="F18" s="350">
        <v>8417458</v>
      </c>
      <c r="G18" s="8" t="s">
        <v>672</v>
      </c>
      <c r="H18" s="24" t="s">
        <v>675</v>
      </c>
      <c r="I18" s="25">
        <v>48879</v>
      </c>
      <c r="J18" s="1639">
        <v>45264</v>
      </c>
      <c r="K18" s="26">
        <v>45271</v>
      </c>
      <c r="L18" s="26" t="s">
        <v>1058</v>
      </c>
      <c r="M18" s="27">
        <v>1</v>
      </c>
      <c r="N18" s="27" t="s">
        <v>20</v>
      </c>
      <c r="O18" s="25">
        <v>1</v>
      </c>
      <c r="P18" s="286">
        <v>14186.7</v>
      </c>
      <c r="Q18" s="287">
        <v>14186.7</v>
      </c>
      <c r="R18" s="25" t="s">
        <v>1149</v>
      </c>
      <c r="S18" s="25" t="s">
        <v>1058</v>
      </c>
      <c r="T18" s="26">
        <v>45280</v>
      </c>
      <c r="U18" s="26">
        <v>45277</v>
      </c>
      <c r="V18" s="8" t="s">
        <v>1211</v>
      </c>
      <c r="W18" s="25" t="s">
        <v>139</v>
      </c>
      <c r="X18" s="26">
        <v>45280</v>
      </c>
      <c r="Y18" s="25" t="s">
        <v>1068</v>
      </c>
      <c r="Z18" s="26">
        <v>45280</v>
      </c>
      <c r="AA18" s="24" t="s">
        <v>1073</v>
      </c>
      <c r="AB18" s="24" t="s">
        <v>1212</v>
      </c>
      <c r="AC18" s="26">
        <v>45315</v>
      </c>
      <c r="AD18" s="8" t="s">
        <v>22</v>
      </c>
      <c r="AE18" s="26">
        <v>45314</v>
      </c>
      <c r="AF18" s="27" t="s">
        <v>424</v>
      </c>
      <c r="AG18" s="1102" t="s">
        <v>2157</v>
      </c>
      <c r="AH18" s="227" t="str" cm="1">
        <f t="array" ref="AH18">LEFT(MM_BU[[#This Row],[PROJECT'#]],MIN(IFERROR(FIND({0,1,2,3,4,5,6,7,8,9,"-"},MM_BU[[#This Row],[PROJECT'#]]),""))-1)</f>
        <v>BU</v>
      </c>
      <c r="AI18" s="1" t="str">
        <f>IF(MM_BU[[#This Row],[BOM Received date]]&lt;&gt;"","BU table")</f>
        <v>BU table</v>
      </c>
      <c r="AJ18" s="1" t="str">
        <f>TEXT(MM_BU[[#This Row],[BOM Received date]],"mmmm")</f>
        <v>December</v>
      </c>
      <c r="AK18" s="1" t="str">
        <f>TEXT(MM_BU[[#This Row],[BOM Received date]],"yyyy")</f>
        <v>2023</v>
      </c>
    </row>
    <row r="19" spans="1:37" ht="28.95" customHeight="1">
      <c r="A19" s="21">
        <v>1</v>
      </c>
      <c r="B19" s="22">
        <v>45264</v>
      </c>
      <c r="C19" s="8">
        <v>30</v>
      </c>
      <c r="D19" s="8" t="s">
        <v>670</v>
      </c>
      <c r="E19" s="358" t="s">
        <v>671</v>
      </c>
      <c r="F19" s="359">
        <v>8417458</v>
      </c>
      <c r="G19" s="44" t="s">
        <v>395</v>
      </c>
      <c r="H19" s="24" t="s">
        <v>399</v>
      </c>
      <c r="I19" s="25">
        <v>48878</v>
      </c>
      <c r="J19" s="1639">
        <v>45264</v>
      </c>
      <c r="K19" s="26">
        <v>45271</v>
      </c>
      <c r="L19" s="26" t="s">
        <v>1058</v>
      </c>
      <c r="M19" s="27" t="s">
        <v>1005</v>
      </c>
      <c r="N19" s="27" t="s">
        <v>20</v>
      </c>
      <c r="O19" s="25">
        <v>2</v>
      </c>
      <c r="P19" s="286">
        <v>300.19</v>
      </c>
      <c r="Q19" s="287">
        <v>600.38</v>
      </c>
      <c r="R19" s="25" t="s">
        <v>581</v>
      </c>
      <c r="S19" s="25" t="s">
        <v>581</v>
      </c>
      <c r="T19" s="26" t="s">
        <v>581</v>
      </c>
      <c r="U19" s="26" t="s">
        <v>581</v>
      </c>
      <c r="V19" s="8" t="s">
        <v>1046</v>
      </c>
      <c r="W19" s="25" t="s">
        <v>1003</v>
      </c>
      <c r="X19" s="26">
        <v>45273</v>
      </c>
      <c r="Y19" s="25" t="s">
        <v>1068</v>
      </c>
      <c r="Z19" s="26">
        <v>45273</v>
      </c>
      <c r="AA19" s="24" t="s">
        <v>1074</v>
      </c>
      <c r="AB19" s="24" t="s">
        <v>1070</v>
      </c>
      <c r="AC19" s="26">
        <v>45283</v>
      </c>
      <c r="AD19" s="8" t="s">
        <v>22</v>
      </c>
      <c r="AE19" s="26">
        <v>45276</v>
      </c>
      <c r="AF19" s="27" t="s">
        <v>425</v>
      </c>
      <c r="AG19" s="7"/>
      <c r="AH19" s="227" t="str" cm="1">
        <f t="array" ref="AH19">LEFT(MM_BU[[#This Row],[PROJECT'#]],MIN(IFERROR(FIND({0,1,2,3,4,5,6,7,8,9,"-"},MM_BU[[#This Row],[PROJECT'#]]),""))-1)</f>
        <v>BU</v>
      </c>
      <c r="AI19" s="1" t="str">
        <f>IF(MM_BU[[#This Row],[BOM Received date]]&lt;&gt;"","BU table")</f>
        <v>BU table</v>
      </c>
      <c r="AJ19" s="1" t="str">
        <f>TEXT(MM_BU[[#This Row],[BOM Received date]],"mmmm")</f>
        <v>December</v>
      </c>
      <c r="AK19" s="1" t="str">
        <f>TEXT(MM_BU[[#This Row],[BOM Received date]],"yyyy")</f>
        <v>2023</v>
      </c>
    </row>
    <row r="20" spans="1:37" ht="28.95" customHeight="1">
      <c r="A20" s="21">
        <v>1</v>
      </c>
      <c r="B20" s="22">
        <v>45264</v>
      </c>
      <c r="C20" s="8">
        <v>30</v>
      </c>
      <c r="D20" s="8" t="s">
        <v>670</v>
      </c>
      <c r="E20" s="358" t="s">
        <v>671</v>
      </c>
      <c r="F20" s="359">
        <v>8417458</v>
      </c>
      <c r="G20" s="44" t="s">
        <v>176</v>
      </c>
      <c r="H20" s="24" t="s">
        <v>280</v>
      </c>
      <c r="I20" s="25">
        <v>48878</v>
      </c>
      <c r="J20" s="1639">
        <v>45264</v>
      </c>
      <c r="K20" s="26">
        <v>45271</v>
      </c>
      <c r="L20" s="26" t="s">
        <v>1058</v>
      </c>
      <c r="M20" s="27" t="s">
        <v>1003</v>
      </c>
      <c r="N20" s="27" t="s">
        <v>20</v>
      </c>
      <c r="O20" s="25">
        <v>2</v>
      </c>
      <c r="P20" s="286">
        <v>60.17</v>
      </c>
      <c r="Q20" s="287">
        <v>120.34</v>
      </c>
      <c r="R20" s="25" t="s">
        <v>581</v>
      </c>
      <c r="S20" s="25" t="s">
        <v>581</v>
      </c>
      <c r="T20" s="26" t="s">
        <v>581</v>
      </c>
      <c r="U20" s="26" t="s">
        <v>581</v>
      </c>
      <c r="V20" s="8" t="s">
        <v>1046</v>
      </c>
      <c r="W20" s="25" t="s">
        <v>1002</v>
      </c>
      <c r="X20" s="26">
        <v>45273</v>
      </c>
      <c r="Y20" s="25" t="s">
        <v>1068</v>
      </c>
      <c r="Z20" s="26">
        <v>45273</v>
      </c>
      <c r="AA20" s="24" t="s">
        <v>1074</v>
      </c>
      <c r="AB20" s="24" t="s">
        <v>1070</v>
      </c>
      <c r="AC20" s="26">
        <v>45283</v>
      </c>
      <c r="AD20" s="8" t="s">
        <v>22</v>
      </c>
      <c r="AE20" s="26">
        <v>45276</v>
      </c>
      <c r="AF20" s="27" t="s">
        <v>425</v>
      </c>
      <c r="AG20" s="7"/>
      <c r="AH20" s="227" t="str" cm="1">
        <f t="array" ref="AH20">LEFT(MM_BU[[#This Row],[PROJECT'#]],MIN(IFERROR(FIND({0,1,2,3,4,5,6,7,8,9,"-"},MM_BU[[#This Row],[PROJECT'#]]),""))-1)</f>
        <v>BU</v>
      </c>
      <c r="AI20" s="1" t="str">
        <f>IF(MM_BU[[#This Row],[BOM Received date]]&lt;&gt;"","BU table")</f>
        <v>BU table</v>
      </c>
      <c r="AJ20" s="1" t="str">
        <f>TEXT(MM_BU[[#This Row],[BOM Received date]],"mmmm")</f>
        <v>December</v>
      </c>
      <c r="AK20" s="1" t="str">
        <f>TEXT(MM_BU[[#This Row],[BOM Received date]],"yyyy")</f>
        <v>2023</v>
      </c>
    </row>
    <row r="21" spans="1:37" ht="28.95" customHeight="1">
      <c r="A21" s="21">
        <v>1</v>
      </c>
      <c r="B21" s="22">
        <v>45264</v>
      </c>
      <c r="C21" s="8">
        <v>30</v>
      </c>
      <c r="D21" s="8" t="s">
        <v>670</v>
      </c>
      <c r="E21" s="358" t="s">
        <v>671</v>
      </c>
      <c r="F21" s="359">
        <v>8417458</v>
      </c>
      <c r="G21" s="44" t="s">
        <v>30</v>
      </c>
      <c r="H21" s="24" t="s">
        <v>676</v>
      </c>
      <c r="I21" s="25">
        <v>1111111</v>
      </c>
      <c r="J21" s="1639">
        <v>45264</v>
      </c>
      <c r="K21" s="26">
        <v>45271</v>
      </c>
      <c r="L21" s="26" t="s">
        <v>1058</v>
      </c>
      <c r="M21" s="27" t="s">
        <v>1002</v>
      </c>
      <c r="N21" s="27" t="s">
        <v>31</v>
      </c>
      <c r="O21" s="25">
        <v>15</v>
      </c>
      <c r="P21" s="286">
        <v>204.38</v>
      </c>
      <c r="Q21" s="287">
        <v>3065.7</v>
      </c>
      <c r="R21" s="25" t="s">
        <v>581</v>
      </c>
      <c r="S21" s="25" t="s">
        <v>581</v>
      </c>
      <c r="T21" s="26" t="s">
        <v>581</v>
      </c>
      <c r="U21" s="26" t="s">
        <v>581</v>
      </c>
      <c r="V21" s="8" t="s">
        <v>1046</v>
      </c>
      <c r="W21" s="25" t="s">
        <v>143</v>
      </c>
      <c r="X21" s="26">
        <v>45273</v>
      </c>
      <c r="Y21" s="25" t="s">
        <v>1068</v>
      </c>
      <c r="Z21" s="26">
        <v>45273</v>
      </c>
      <c r="AA21" s="24" t="s">
        <v>1074</v>
      </c>
      <c r="AB21" s="24" t="s">
        <v>1070</v>
      </c>
      <c r="AC21" s="26">
        <v>45283</v>
      </c>
      <c r="AD21" s="8" t="s">
        <v>22</v>
      </c>
      <c r="AE21" s="26">
        <v>45276</v>
      </c>
      <c r="AF21" s="27" t="s">
        <v>1021</v>
      </c>
      <c r="AG21" s="7"/>
      <c r="AH21" s="227" t="str" cm="1">
        <f t="array" ref="AH21">LEFT(MM_BU[[#This Row],[PROJECT'#]],MIN(IFERROR(FIND({0,1,2,3,4,5,6,7,8,9,"-"},MM_BU[[#This Row],[PROJECT'#]]),""))-1)</f>
        <v>BU</v>
      </c>
      <c r="AI21" s="1" t="str">
        <f>IF(MM_BU[[#This Row],[BOM Received date]]&lt;&gt;"","BU table")</f>
        <v>BU table</v>
      </c>
      <c r="AJ21" s="1" t="str">
        <f>TEXT(MM_BU[[#This Row],[BOM Received date]],"mmmm")</f>
        <v>December</v>
      </c>
      <c r="AK21" s="1" t="str">
        <f>TEXT(MM_BU[[#This Row],[BOM Received date]],"yyyy")</f>
        <v>2023</v>
      </c>
    </row>
    <row r="22" spans="1:37" ht="28.95" customHeight="1">
      <c r="A22" s="21">
        <v>1</v>
      </c>
      <c r="B22" s="22">
        <v>45264</v>
      </c>
      <c r="C22" s="8">
        <v>30</v>
      </c>
      <c r="D22" s="8" t="s">
        <v>670</v>
      </c>
      <c r="E22" s="358" t="s">
        <v>671</v>
      </c>
      <c r="F22" s="359">
        <v>8417458</v>
      </c>
      <c r="G22" s="44" t="s">
        <v>39</v>
      </c>
      <c r="H22" s="24" t="s">
        <v>40</v>
      </c>
      <c r="I22" s="25">
        <v>48878</v>
      </c>
      <c r="J22" s="1639">
        <v>45264</v>
      </c>
      <c r="K22" s="26">
        <v>45271</v>
      </c>
      <c r="L22" s="26" t="s">
        <v>1058</v>
      </c>
      <c r="M22" s="27" t="s">
        <v>143</v>
      </c>
      <c r="N22" s="27" t="s">
        <v>21</v>
      </c>
      <c r="O22" s="25">
        <v>25</v>
      </c>
      <c r="P22" s="286">
        <v>240.35</v>
      </c>
      <c r="Q22" s="287">
        <v>240.35</v>
      </c>
      <c r="R22" s="25" t="s">
        <v>581</v>
      </c>
      <c r="S22" s="25" t="s">
        <v>581</v>
      </c>
      <c r="T22" s="26" t="s">
        <v>581</v>
      </c>
      <c r="U22" s="26" t="s">
        <v>581</v>
      </c>
      <c r="V22" s="8" t="s">
        <v>1046</v>
      </c>
      <c r="W22" s="25" t="s">
        <v>142</v>
      </c>
      <c r="X22" s="26">
        <v>45273</v>
      </c>
      <c r="Y22" s="25" t="s">
        <v>1068</v>
      </c>
      <c r="Z22" s="26">
        <v>45273</v>
      </c>
      <c r="AA22" s="24" t="s">
        <v>1074</v>
      </c>
      <c r="AB22" s="24" t="s">
        <v>1070</v>
      </c>
      <c r="AC22" s="26">
        <v>45283</v>
      </c>
      <c r="AD22" s="8" t="s">
        <v>22</v>
      </c>
      <c r="AE22" s="26">
        <v>45276</v>
      </c>
      <c r="AF22" s="27" t="s">
        <v>424</v>
      </c>
      <c r="AG22" s="7"/>
      <c r="AH22" s="227" t="str" cm="1">
        <f t="array" ref="AH22">LEFT(MM_BU[[#This Row],[PROJECT'#]],MIN(IFERROR(FIND({0,1,2,3,4,5,6,7,8,9,"-"},MM_BU[[#This Row],[PROJECT'#]]),""))-1)</f>
        <v>BU</v>
      </c>
      <c r="AI22" s="1" t="str">
        <f>IF(MM_BU[[#This Row],[BOM Received date]]&lt;&gt;"","BU table")</f>
        <v>BU table</v>
      </c>
      <c r="AJ22" s="1" t="str">
        <f>TEXT(MM_BU[[#This Row],[BOM Received date]],"mmmm")</f>
        <v>December</v>
      </c>
      <c r="AK22" s="1" t="str">
        <f>TEXT(MM_BU[[#This Row],[BOM Received date]],"yyyy")</f>
        <v>2023</v>
      </c>
    </row>
    <row r="23" spans="1:37" ht="28.95" customHeight="1">
      <c r="A23" s="21">
        <v>1</v>
      </c>
      <c r="B23" s="22">
        <v>45264</v>
      </c>
      <c r="C23" s="8">
        <v>30</v>
      </c>
      <c r="D23" s="8" t="s">
        <v>670</v>
      </c>
      <c r="E23" s="358" t="s">
        <v>671</v>
      </c>
      <c r="F23" s="359">
        <v>8417458</v>
      </c>
      <c r="G23" s="44" t="s">
        <v>148</v>
      </c>
      <c r="H23" s="24" t="s">
        <v>677</v>
      </c>
      <c r="I23" s="25">
        <v>48878</v>
      </c>
      <c r="J23" s="1639">
        <v>45264</v>
      </c>
      <c r="K23" s="26">
        <v>45271</v>
      </c>
      <c r="L23" s="26" t="s">
        <v>1058</v>
      </c>
      <c r="M23" s="27" t="s">
        <v>142</v>
      </c>
      <c r="N23" s="27" t="s">
        <v>20</v>
      </c>
      <c r="O23" s="25">
        <v>8</v>
      </c>
      <c r="P23" s="286">
        <v>1.8</v>
      </c>
      <c r="Q23" s="287">
        <v>14.4</v>
      </c>
      <c r="R23" s="25" t="s">
        <v>581</v>
      </c>
      <c r="S23" s="25" t="s">
        <v>581</v>
      </c>
      <c r="T23" s="26" t="s">
        <v>581</v>
      </c>
      <c r="U23" s="26" t="s">
        <v>581</v>
      </c>
      <c r="V23" s="8" t="s">
        <v>1047</v>
      </c>
      <c r="W23" s="25" t="s">
        <v>139</v>
      </c>
      <c r="X23" s="26">
        <v>45273</v>
      </c>
      <c r="Y23" s="25" t="s">
        <v>1068</v>
      </c>
      <c r="Z23" s="26">
        <v>45273</v>
      </c>
      <c r="AA23" s="24" t="s">
        <v>1074</v>
      </c>
      <c r="AB23" s="24" t="s">
        <v>1081</v>
      </c>
      <c r="AC23" s="26">
        <v>45283</v>
      </c>
      <c r="AD23" s="8" t="s">
        <v>22</v>
      </c>
      <c r="AE23" s="26">
        <v>45275</v>
      </c>
      <c r="AF23" s="27" t="s">
        <v>1025</v>
      </c>
      <c r="AG23" s="7"/>
      <c r="AH23" s="227" t="str" cm="1">
        <f t="array" ref="AH23">LEFT(MM_BU[[#This Row],[PROJECT'#]],MIN(IFERROR(FIND({0,1,2,3,4,5,6,7,8,9,"-"},MM_BU[[#This Row],[PROJECT'#]]),""))-1)</f>
        <v>BU</v>
      </c>
      <c r="AI23" s="1" t="str">
        <f>IF(MM_BU[[#This Row],[BOM Received date]]&lt;&gt;"","BU table")</f>
        <v>BU table</v>
      </c>
      <c r="AJ23" s="1" t="str">
        <f>TEXT(MM_BU[[#This Row],[BOM Received date]],"mmmm")</f>
        <v>December</v>
      </c>
      <c r="AK23" s="1" t="str">
        <f>TEXT(MM_BU[[#This Row],[BOM Received date]],"yyyy")</f>
        <v>2023</v>
      </c>
    </row>
    <row r="24" spans="1:37" ht="28.95" customHeight="1">
      <c r="A24" s="21">
        <v>1</v>
      </c>
      <c r="B24" s="22">
        <v>45264</v>
      </c>
      <c r="C24" s="8">
        <v>30</v>
      </c>
      <c r="D24" s="8" t="s">
        <v>670</v>
      </c>
      <c r="E24" s="358" t="s">
        <v>671</v>
      </c>
      <c r="F24" s="359">
        <v>8417458</v>
      </c>
      <c r="G24" s="44" t="s">
        <v>128</v>
      </c>
      <c r="H24" s="24" t="s">
        <v>129</v>
      </c>
      <c r="I24" s="25">
        <v>48878</v>
      </c>
      <c r="J24" s="1639">
        <v>45264</v>
      </c>
      <c r="K24" s="26">
        <v>45271</v>
      </c>
      <c r="L24" s="26" t="s">
        <v>1058</v>
      </c>
      <c r="M24" s="27" t="s">
        <v>141</v>
      </c>
      <c r="N24" s="27" t="s">
        <v>127</v>
      </c>
      <c r="O24" s="25">
        <v>2</v>
      </c>
      <c r="P24" s="286">
        <v>21.26</v>
      </c>
      <c r="Q24" s="287">
        <v>42.52</v>
      </c>
      <c r="R24" s="25" t="s">
        <v>581</v>
      </c>
      <c r="S24" s="25" t="s">
        <v>581</v>
      </c>
      <c r="T24" s="26" t="s">
        <v>581</v>
      </c>
      <c r="U24" s="26" t="s">
        <v>581</v>
      </c>
      <c r="V24" s="8" t="s">
        <v>1046</v>
      </c>
      <c r="W24" s="25" t="s">
        <v>141</v>
      </c>
      <c r="X24" s="26">
        <v>45273</v>
      </c>
      <c r="Y24" s="25" t="s">
        <v>1068</v>
      </c>
      <c r="Z24" s="26">
        <v>45273</v>
      </c>
      <c r="AA24" s="24" t="s">
        <v>1074</v>
      </c>
      <c r="AB24" s="24" t="s">
        <v>1070</v>
      </c>
      <c r="AC24" s="26">
        <v>45283</v>
      </c>
      <c r="AD24" s="8" t="s">
        <v>22</v>
      </c>
      <c r="AE24" s="26">
        <v>45276</v>
      </c>
      <c r="AF24" s="27" t="s">
        <v>425</v>
      </c>
      <c r="AG24" s="7"/>
      <c r="AH24" s="227" t="str" cm="1">
        <f t="array" ref="AH24">LEFT(MM_BU[[#This Row],[PROJECT'#]],MIN(IFERROR(FIND({0,1,2,3,4,5,6,7,8,9,"-"},MM_BU[[#This Row],[PROJECT'#]]),""))-1)</f>
        <v>BU</v>
      </c>
      <c r="AI24" s="1" t="str">
        <f>IF(MM_BU[[#This Row],[BOM Received date]]&lt;&gt;"","BU table")</f>
        <v>BU table</v>
      </c>
      <c r="AJ24" s="1" t="str">
        <f>TEXT(MM_BU[[#This Row],[BOM Received date]],"mmmm")</f>
        <v>December</v>
      </c>
      <c r="AK24" s="1" t="str">
        <f>TEXT(MM_BU[[#This Row],[BOM Received date]],"yyyy")</f>
        <v>2023</v>
      </c>
    </row>
    <row r="25" spans="1:37" ht="28.95" customHeight="1">
      <c r="A25" s="21">
        <v>1</v>
      </c>
      <c r="B25" s="22">
        <v>45264</v>
      </c>
      <c r="C25" s="8">
        <v>30</v>
      </c>
      <c r="D25" s="8" t="s">
        <v>670</v>
      </c>
      <c r="E25" s="358" t="s">
        <v>671</v>
      </c>
      <c r="F25" s="359">
        <v>8417458</v>
      </c>
      <c r="G25" s="44" t="s">
        <v>673</v>
      </c>
      <c r="H25" s="24" t="s">
        <v>678</v>
      </c>
      <c r="I25" s="25">
        <v>48878</v>
      </c>
      <c r="J25" s="1639">
        <v>45264</v>
      </c>
      <c r="K25" s="26">
        <v>45271</v>
      </c>
      <c r="L25" s="26" t="s">
        <v>1058</v>
      </c>
      <c r="M25" s="27" t="s">
        <v>140</v>
      </c>
      <c r="N25" s="27" t="s">
        <v>20</v>
      </c>
      <c r="O25" s="25">
        <v>8</v>
      </c>
      <c r="P25" s="286">
        <v>1.8</v>
      </c>
      <c r="Q25" s="287">
        <v>14.4</v>
      </c>
      <c r="R25" s="25" t="s">
        <v>581</v>
      </c>
      <c r="S25" s="25" t="s">
        <v>581</v>
      </c>
      <c r="T25" s="26" t="s">
        <v>581</v>
      </c>
      <c r="U25" s="26" t="s">
        <v>581</v>
      </c>
      <c r="V25" s="8" t="s">
        <v>1046</v>
      </c>
      <c r="W25" s="25" t="s">
        <v>140</v>
      </c>
      <c r="X25" s="26">
        <v>45273</v>
      </c>
      <c r="Y25" s="25" t="s">
        <v>1068</v>
      </c>
      <c r="Z25" s="26">
        <v>45273</v>
      </c>
      <c r="AA25" s="24" t="s">
        <v>1074</v>
      </c>
      <c r="AB25" s="24" t="s">
        <v>1070</v>
      </c>
      <c r="AC25" s="26">
        <v>45283</v>
      </c>
      <c r="AD25" s="8" t="s">
        <v>22</v>
      </c>
      <c r="AE25" s="26">
        <v>45276</v>
      </c>
      <c r="AF25" s="27" t="s">
        <v>1025</v>
      </c>
      <c r="AG25" s="7"/>
      <c r="AH25" s="227" t="str" cm="1">
        <f t="array" ref="AH25">LEFT(MM_BU[[#This Row],[PROJECT'#]],MIN(IFERROR(FIND({0,1,2,3,4,5,6,7,8,9,"-"},MM_BU[[#This Row],[PROJECT'#]]),""))-1)</f>
        <v>BU</v>
      </c>
      <c r="AI25" s="1" t="str">
        <f>IF(MM_BU[[#This Row],[BOM Received date]]&lt;&gt;"","BU table")</f>
        <v>BU table</v>
      </c>
      <c r="AJ25" s="1" t="str">
        <f>TEXT(MM_BU[[#This Row],[BOM Received date]],"mmmm")</f>
        <v>December</v>
      </c>
      <c r="AK25" s="1" t="str">
        <f>TEXT(MM_BU[[#This Row],[BOM Received date]],"yyyy")</f>
        <v>2023</v>
      </c>
    </row>
    <row r="26" spans="1:37" ht="28.95" customHeight="1">
      <c r="A26" s="21">
        <v>1</v>
      </c>
      <c r="B26" s="22">
        <v>45264</v>
      </c>
      <c r="C26" s="8">
        <v>30</v>
      </c>
      <c r="D26" s="8" t="s">
        <v>670</v>
      </c>
      <c r="E26" s="358" t="s">
        <v>671</v>
      </c>
      <c r="F26" s="359">
        <v>8417458</v>
      </c>
      <c r="G26" s="44" t="s">
        <v>396</v>
      </c>
      <c r="H26" s="24" t="s">
        <v>494</v>
      </c>
      <c r="I26" s="25">
        <v>48880</v>
      </c>
      <c r="J26" s="1639">
        <v>45264</v>
      </c>
      <c r="K26" s="26">
        <v>45266</v>
      </c>
      <c r="L26" s="26" t="s">
        <v>1058</v>
      </c>
      <c r="M26" s="27" t="s">
        <v>139</v>
      </c>
      <c r="N26" s="27" t="s">
        <v>21</v>
      </c>
      <c r="O26" s="25">
        <v>1</v>
      </c>
      <c r="P26" s="286">
        <v>163.35</v>
      </c>
      <c r="Q26" s="287">
        <v>163.35</v>
      </c>
      <c r="R26" s="25" t="s">
        <v>581</v>
      </c>
      <c r="S26" s="25" t="s">
        <v>581</v>
      </c>
      <c r="T26" s="26" t="s">
        <v>581</v>
      </c>
      <c r="U26" s="26" t="s">
        <v>581</v>
      </c>
      <c r="V26" s="8" t="s">
        <v>882</v>
      </c>
      <c r="W26" s="25" t="s">
        <v>1005</v>
      </c>
      <c r="X26" s="26">
        <v>45268</v>
      </c>
      <c r="Y26" s="25" t="s">
        <v>1068</v>
      </c>
      <c r="Z26" s="26">
        <v>45268</v>
      </c>
      <c r="AA26" s="24" t="s">
        <v>1069</v>
      </c>
      <c r="AB26" s="24" t="s">
        <v>1070</v>
      </c>
      <c r="AC26" s="26">
        <v>45273</v>
      </c>
      <c r="AD26" s="8" t="s">
        <v>22</v>
      </c>
      <c r="AE26" s="26">
        <v>45271</v>
      </c>
      <c r="AF26" s="27" t="s">
        <v>424</v>
      </c>
      <c r="AG26" s="7"/>
      <c r="AH26" s="227" t="str" cm="1">
        <f t="array" ref="AH26">LEFT(MM_BU[[#This Row],[PROJECT'#]],MIN(IFERROR(FIND({0,1,2,3,4,5,6,7,8,9,"-"},MM_BU[[#This Row],[PROJECT'#]]),""))-1)</f>
        <v>BU</v>
      </c>
      <c r="AI26" s="1" t="str">
        <f>IF(MM_BU[[#This Row],[BOM Received date]]&lt;&gt;"","BU table")</f>
        <v>BU table</v>
      </c>
      <c r="AJ26" s="1" t="str">
        <f>TEXT(MM_BU[[#This Row],[BOM Received date]],"mmmm")</f>
        <v>December</v>
      </c>
      <c r="AK26" s="1" t="str">
        <f>TEXT(MM_BU[[#This Row],[BOM Received date]],"yyyy")</f>
        <v>2023</v>
      </c>
    </row>
    <row r="27" spans="1:37" ht="28.95" customHeight="1" thickBot="1">
      <c r="A27" s="140">
        <v>1</v>
      </c>
      <c r="B27" s="141">
        <v>45264</v>
      </c>
      <c r="C27" s="142">
        <v>30</v>
      </c>
      <c r="D27" s="142" t="s">
        <v>670</v>
      </c>
      <c r="E27" s="364" t="s">
        <v>671</v>
      </c>
      <c r="F27" s="365">
        <v>8417458</v>
      </c>
      <c r="G27" s="346" t="s">
        <v>674</v>
      </c>
      <c r="H27" s="144" t="s">
        <v>679</v>
      </c>
      <c r="I27" s="145">
        <v>48878</v>
      </c>
      <c r="J27" s="1640">
        <v>45264</v>
      </c>
      <c r="K27" s="146">
        <v>45271</v>
      </c>
      <c r="L27" s="146" t="s">
        <v>1058</v>
      </c>
      <c r="M27" s="147" t="s">
        <v>139</v>
      </c>
      <c r="N27" s="147" t="s">
        <v>20</v>
      </c>
      <c r="O27" s="145">
        <v>1</v>
      </c>
      <c r="P27" s="288">
        <v>55.59</v>
      </c>
      <c r="Q27" s="289">
        <v>55.59</v>
      </c>
      <c r="R27" s="145" t="s">
        <v>581</v>
      </c>
      <c r="S27" s="145" t="s">
        <v>581</v>
      </c>
      <c r="T27" s="146" t="s">
        <v>581</v>
      </c>
      <c r="U27" s="146" t="s">
        <v>581</v>
      </c>
      <c r="V27" s="142" t="s">
        <v>1046</v>
      </c>
      <c r="W27" s="145" t="s">
        <v>139</v>
      </c>
      <c r="X27" s="146">
        <v>45273</v>
      </c>
      <c r="Y27" s="145" t="s">
        <v>1068</v>
      </c>
      <c r="Z27" s="146">
        <v>45273</v>
      </c>
      <c r="AA27" s="144" t="s">
        <v>1074</v>
      </c>
      <c r="AB27" s="144" t="s">
        <v>1070</v>
      </c>
      <c r="AC27" s="146">
        <v>45298</v>
      </c>
      <c r="AD27" s="142" t="s">
        <v>22</v>
      </c>
      <c r="AE27" s="146">
        <v>45298</v>
      </c>
      <c r="AF27" s="147" t="s">
        <v>424</v>
      </c>
      <c r="AG27" s="148"/>
      <c r="AH27" s="227" t="str" cm="1">
        <f t="array" ref="AH27">LEFT(MM_BU[[#This Row],[PROJECT'#]],MIN(IFERROR(FIND({0,1,2,3,4,5,6,7,8,9,"-"},MM_BU[[#This Row],[PROJECT'#]]),""))-1)</f>
        <v>BU</v>
      </c>
      <c r="AI27" s="1" t="str">
        <f>IF(MM_BU[[#This Row],[BOM Received date]]&lt;&gt;"","BU table")</f>
        <v>BU table</v>
      </c>
      <c r="AJ27" s="1" t="str">
        <f>TEXT(MM_BU[[#This Row],[BOM Received date]],"mmmm")</f>
        <v>December</v>
      </c>
      <c r="AK27" s="1" t="str">
        <f>TEXT(MM_BU[[#This Row],[BOM Received date]],"yyyy")</f>
        <v>2023</v>
      </c>
    </row>
    <row r="28" spans="1:37" ht="28.95" customHeight="1" thickTop="1">
      <c r="A28" s="149">
        <v>2</v>
      </c>
      <c r="B28" s="150">
        <v>45264</v>
      </c>
      <c r="C28" s="151">
        <v>30</v>
      </c>
      <c r="D28" s="151" t="s">
        <v>681</v>
      </c>
      <c r="E28" s="152" t="s">
        <v>682</v>
      </c>
      <c r="F28" s="352">
        <v>8417467</v>
      </c>
      <c r="G28" s="151" t="s">
        <v>672</v>
      </c>
      <c r="H28" s="153" t="s">
        <v>675</v>
      </c>
      <c r="I28" s="154">
        <v>48882</v>
      </c>
      <c r="J28" s="1641">
        <v>45264</v>
      </c>
      <c r="K28" s="155">
        <v>45271</v>
      </c>
      <c r="L28" s="155" t="s">
        <v>1058</v>
      </c>
      <c r="M28" s="156" t="s">
        <v>139</v>
      </c>
      <c r="N28" s="156" t="s">
        <v>20</v>
      </c>
      <c r="O28" s="154">
        <v>1</v>
      </c>
      <c r="P28" s="290">
        <v>14186.7</v>
      </c>
      <c r="Q28" s="291">
        <v>14186.7</v>
      </c>
      <c r="R28" s="154" t="s">
        <v>1149</v>
      </c>
      <c r="S28" s="154" t="s">
        <v>1058</v>
      </c>
      <c r="T28" s="155">
        <v>45280</v>
      </c>
      <c r="U28" s="155">
        <v>45277</v>
      </c>
      <c r="V28" s="151" t="s">
        <v>1211</v>
      </c>
      <c r="W28" s="154" t="s">
        <v>141</v>
      </c>
      <c r="X28" s="155">
        <v>45280</v>
      </c>
      <c r="Y28" s="154" t="s">
        <v>1068</v>
      </c>
      <c r="Z28" s="155">
        <v>45280</v>
      </c>
      <c r="AA28" s="153" t="s">
        <v>1073</v>
      </c>
      <c r="AB28" s="153" t="s">
        <v>1212</v>
      </c>
      <c r="AC28" s="155">
        <v>45315</v>
      </c>
      <c r="AD28" s="151" t="s">
        <v>22</v>
      </c>
      <c r="AE28" s="155">
        <v>45314</v>
      </c>
      <c r="AF28" s="156" t="s">
        <v>424</v>
      </c>
      <c r="AG28" s="1102" t="s">
        <v>2157</v>
      </c>
      <c r="AH28" s="227" t="str" cm="1">
        <f t="array" ref="AH28">LEFT(MM_BU[[#This Row],[PROJECT'#]],MIN(IFERROR(FIND({0,1,2,3,4,5,6,7,8,9,"-"},MM_BU[[#This Row],[PROJECT'#]]),""))-1)</f>
        <v>BU</v>
      </c>
      <c r="AI28" s="1" t="str">
        <f>IF(MM_BU[[#This Row],[BOM Received date]]&lt;&gt;"","BU table")</f>
        <v>BU table</v>
      </c>
      <c r="AJ28" s="1" t="str">
        <f>TEXT(MM_BU[[#This Row],[BOM Received date]],"mmmm")</f>
        <v>December</v>
      </c>
      <c r="AK28" s="1" t="str">
        <f>TEXT(MM_BU[[#This Row],[BOM Received date]],"yyyy")</f>
        <v>2023</v>
      </c>
    </row>
    <row r="29" spans="1:37" ht="28.95" customHeight="1">
      <c r="A29" s="21">
        <v>2</v>
      </c>
      <c r="B29" s="22">
        <v>45264</v>
      </c>
      <c r="C29" s="8">
        <v>30</v>
      </c>
      <c r="D29" s="8" t="s">
        <v>681</v>
      </c>
      <c r="E29" s="358" t="s">
        <v>682</v>
      </c>
      <c r="F29" s="359">
        <v>8417467</v>
      </c>
      <c r="G29" s="44" t="s">
        <v>395</v>
      </c>
      <c r="H29" s="24" t="s">
        <v>399</v>
      </c>
      <c r="I29" s="25">
        <v>48881</v>
      </c>
      <c r="J29" s="1639">
        <v>45264</v>
      </c>
      <c r="K29" s="26">
        <v>45271</v>
      </c>
      <c r="L29" s="26" t="s">
        <v>1058</v>
      </c>
      <c r="M29" s="27" t="s">
        <v>1005</v>
      </c>
      <c r="N29" s="27" t="s">
        <v>20</v>
      </c>
      <c r="O29" s="25">
        <v>2</v>
      </c>
      <c r="P29" s="286">
        <v>300.19</v>
      </c>
      <c r="Q29" s="287">
        <v>600.38</v>
      </c>
      <c r="R29" s="25" t="s">
        <v>581</v>
      </c>
      <c r="S29" s="25" t="s">
        <v>581</v>
      </c>
      <c r="T29" s="26" t="s">
        <v>581</v>
      </c>
      <c r="U29" s="26" t="s">
        <v>581</v>
      </c>
      <c r="V29" s="8" t="s">
        <v>1048</v>
      </c>
      <c r="W29" s="25" t="s">
        <v>1003</v>
      </c>
      <c r="X29" s="26">
        <v>45273</v>
      </c>
      <c r="Y29" s="25" t="s">
        <v>1068</v>
      </c>
      <c r="Z29" s="26">
        <v>45273</v>
      </c>
      <c r="AA29" s="24" t="s">
        <v>1074</v>
      </c>
      <c r="AB29" s="24" t="s">
        <v>1070</v>
      </c>
      <c r="AC29" s="26">
        <v>45283</v>
      </c>
      <c r="AD29" s="8" t="s">
        <v>22</v>
      </c>
      <c r="AE29" s="26">
        <v>45276</v>
      </c>
      <c r="AF29" s="27" t="s">
        <v>425</v>
      </c>
      <c r="AG29" s="7"/>
      <c r="AH29" s="227" t="str" cm="1">
        <f t="array" ref="AH29">LEFT(MM_BU[[#This Row],[PROJECT'#]],MIN(IFERROR(FIND({0,1,2,3,4,5,6,7,8,9,"-"},MM_BU[[#This Row],[PROJECT'#]]),""))-1)</f>
        <v>BU</v>
      </c>
      <c r="AI29" s="1" t="str">
        <f>IF(MM_BU[[#This Row],[BOM Received date]]&lt;&gt;"","BU table")</f>
        <v>BU table</v>
      </c>
      <c r="AJ29" s="1" t="str">
        <f>TEXT(MM_BU[[#This Row],[BOM Received date]],"mmmm")</f>
        <v>December</v>
      </c>
      <c r="AK29" s="1" t="str">
        <f>TEXT(MM_BU[[#This Row],[BOM Received date]],"yyyy")</f>
        <v>2023</v>
      </c>
    </row>
    <row r="30" spans="1:37" ht="28.95" customHeight="1">
      <c r="A30" s="21">
        <v>2</v>
      </c>
      <c r="B30" s="22">
        <v>45264</v>
      </c>
      <c r="C30" s="8">
        <v>30</v>
      </c>
      <c r="D30" s="8" t="s">
        <v>681</v>
      </c>
      <c r="E30" s="358" t="s">
        <v>682</v>
      </c>
      <c r="F30" s="359">
        <v>8417467</v>
      </c>
      <c r="G30" s="44" t="s">
        <v>176</v>
      </c>
      <c r="H30" s="24" t="s">
        <v>280</v>
      </c>
      <c r="I30" s="25">
        <v>48881</v>
      </c>
      <c r="J30" s="1639">
        <v>45264</v>
      </c>
      <c r="K30" s="26">
        <v>45271</v>
      </c>
      <c r="L30" s="26" t="s">
        <v>1058</v>
      </c>
      <c r="M30" s="27" t="s">
        <v>1003</v>
      </c>
      <c r="N30" s="27" t="s">
        <v>20</v>
      </c>
      <c r="O30" s="25">
        <v>2</v>
      </c>
      <c r="P30" s="286">
        <v>60.17</v>
      </c>
      <c r="Q30" s="287">
        <v>120.34</v>
      </c>
      <c r="R30" s="25" t="s">
        <v>581</v>
      </c>
      <c r="S30" s="25" t="s">
        <v>581</v>
      </c>
      <c r="T30" s="26" t="s">
        <v>581</v>
      </c>
      <c r="U30" s="26" t="s">
        <v>581</v>
      </c>
      <c r="V30" s="8" t="s">
        <v>1048</v>
      </c>
      <c r="W30" s="25" t="s">
        <v>1002</v>
      </c>
      <c r="X30" s="26">
        <v>45273</v>
      </c>
      <c r="Y30" s="25" t="s">
        <v>1068</v>
      </c>
      <c r="Z30" s="26">
        <v>45273</v>
      </c>
      <c r="AA30" s="24" t="s">
        <v>1074</v>
      </c>
      <c r="AB30" s="24" t="s">
        <v>1070</v>
      </c>
      <c r="AC30" s="26">
        <v>45283</v>
      </c>
      <c r="AD30" s="8" t="s">
        <v>22</v>
      </c>
      <c r="AE30" s="26">
        <v>45276</v>
      </c>
      <c r="AF30" s="27" t="s">
        <v>425</v>
      </c>
      <c r="AG30" s="7"/>
      <c r="AH30" s="227" t="str" cm="1">
        <f t="array" ref="AH30">LEFT(MM_BU[[#This Row],[PROJECT'#]],MIN(IFERROR(FIND({0,1,2,3,4,5,6,7,8,9,"-"},MM_BU[[#This Row],[PROJECT'#]]),""))-1)</f>
        <v>BU</v>
      </c>
      <c r="AI30" s="1" t="str">
        <f>IF(MM_BU[[#This Row],[BOM Received date]]&lt;&gt;"","BU table")</f>
        <v>BU table</v>
      </c>
      <c r="AJ30" s="1" t="str">
        <f>TEXT(MM_BU[[#This Row],[BOM Received date]],"mmmm")</f>
        <v>December</v>
      </c>
      <c r="AK30" s="1" t="str">
        <f>TEXT(MM_BU[[#This Row],[BOM Received date]],"yyyy")</f>
        <v>2023</v>
      </c>
    </row>
    <row r="31" spans="1:37" ht="28.95" customHeight="1">
      <c r="A31" s="21">
        <v>2</v>
      </c>
      <c r="B31" s="22">
        <v>45264</v>
      </c>
      <c r="C31" s="8">
        <v>30</v>
      </c>
      <c r="D31" s="8" t="s">
        <v>681</v>
      </c>
      <c r="E31" s="368" t="s">
        <v>682</v>
      </c>
      <c r="F31" s="359">
        <v>8417467</v>
      </c>
      <c r="G31" s="44" t="s">
        <v>30</v>
      </c>
      <c r="H31" s="24" t="s">
        <v>676</v>
      </c>
      <c r="I31" s="25">
        <v>48881</v>
      </c>
      <c r="J31" s="1639">
        <v>45264</v>
      </c>
      <c r="K31" s="26">
        <v>45271</v>
      </c>
      <c r="L31" s="26" t="s">
        <v>1058</v>
      </c>
      <c r="M31" s="27" t="s">
        <v>1002</v>
      </c>
      <c r="N31" s="27" t="s">
        <v>31</v>
      </c>
      <c r="O31" s="25">
        <v>15</v>
      </c>
      <c r="P31" s="286">
        <v>204.38</v>
      </c>
      <c r="Q31" s="287">
        <v>3065.7</v>
      </c>
      <c r="R31" s="25" t="s">
        <v>581</v>
      </c>
      <c r="S31" s="25" t="s">
        <v>581</v>
      </c>
      <c r="T31" s="26" t="s">
        <v>581</v>
      </c>
      <c r="U31" s="26" t="s">
        <v>581</v>
      </c>
      <c r="V31" s="8" t="s">
        <v>1048</v>
      </c>
      <c r="W31" s="25" t="s">
        <v>143</v>
      </c>
      <c r="X31" s="26">
        <v>45273</v>
      </c>
      <c r="Y31" s="25" t="s">
        <v>1068</v>
      </c>
      <c r="Z31" s="26">
        <v>45273</v>
      </c>
      <c r="AA31" s="24" t="s">
        <v>1074</v>
      </c>
      <c r="AB31" s="24" t="s">
        <v>1070</v>
      </c>
      <c r="AC31" s="26">
        <v>45283</v>
      </c>
      <c r="AD31" s="8" t="s">
        <v>22</v>
      </c>
      <c r="AE31" s="26">
        <v>45276</v>
      </c>
      <c r="AF31" s="27" t="s">
        <v>1021</v>
      </c>
      <c r="AG31" s="7"/>
      <c r="AH31" s="227" t="str" cm="1">
        <f t="array" ref="AH31">LEFT(MM_BU[[#This Row],[PROJECT'#]],MIN(IFERROR(FIND({0,1,2,3,4,5,6,7,8,9,"-"},MM_BU[[#This Row],[PROJECT'#]]),""))-1)</f>
        <v>BU</v>
      </c>
      <c r="AI31" s="1" t="str">
        <f>IF(MM_BU[[#This Row],[BOM Received date]]&lt;&gt;"","BU table")</f>
        <v>BU table</v>
      </c>
      <c r="AJ31" s="1" t="str">
        <f>TEXT(MM_BU[[#This Row],[BOM Received date]],"mmmm")</f>
        <v>December</v>
      </c>
      <c r="AK31" s="1" t="str">
        <f>TEXT(MM_BU[[#This Row],[BOM Received date]],"yyyy")</f>
        <v>2023</v>
      </c>
    </row>
    <row r="32" spans="1:37" ht="28.95" customHeight="1">
      <c r="A32" s="21">
        <v>2</v>
      </c>
      <c r="B32" s="22">
        <v>45264</v>
      </c>
      <c r="C32" s="8">
        <v>30</v>
      </c>
      <c r="D32" s="8" t="s">
        <v>681</v>
      </c>
      <c r="E32" s="358" t="s">
        <v>682</v>
      </c>
      <c r="F32" s="359">
        <v>8417467</v>
      </c>
      <c r="G32" s="44" t="s">
        <v>39</v>
      </c>
      <c r="H32" s="24" t="s">
        <v>1912</v>
      </c>
      <c r="I32" s="25">
        <v>48881</v>
      </c>
      <c r="J32" s="1639">
        <v>45264</v>
      </c>
      <c r="K32" s="26">
        <v>45271</v>
      </c>
      <c r="L32" s="26" t="s">
        <v>1058</v>
      </c>
      <c r="M32" s="27" t="s">
        <v>143</v>
      </c>
      <c r="N32" s="27" t="s">
        <v>21</v>
      </c>
      <c r="O32" s="25">
        <v>25</v>
      </c>
      <c r="P32" s="286">
        <v>240.35</v>
      </c>
      <c r="Q32" s="287">
        <v>240.35</v>
      </c>
      <c r="R32" s="25" t="s">
        <v>581</v>
      </c>
      <c r="S32" s="25" t="s">
        <v>581</v>
      </c>
      <c r="T32" s="26" t="s">
        <v>581</v>
      </c>
      <c r="U32" s="26" t="s">
        <v>581</v>
      </c>
      <c r="V32" s="8" t="s">
        <v>1048</v>
      </c>
      <c r="W32" s="25" t="s">
        <v>142</v>
      </c>
      <c r="X32" s="26">
        <v>45273</v>
      </c>
      <c r="Y32" s="25" t="s">
        <v>1068</v>
      </c>
      <c r="Z32" s="26">
        <v>45273</v>
      </c>
      <c r="AA32" s="24" t="s">
        <v>1074</v>
      </c>
      <c r="AB32" s="24" t="s">
        <v>1070</v>
      </c>
      <c r="AC32" s="26">
        <v>45283</v>
      </c>
      <c r="AD32" s="8" t="s">
        <v>22</v>
      </c>
      <c r="AE32" s="26">
        <v>45276</v>
      </c>
      <c r="AF32" s="27" t="s">
        <v>424</v>
      </c>
      <c r="AG32" s="7"/>
      <c r="AH32" s="227" t="str" cm="1">
        <f t="array" ref="AH32">LEFT(MM_BU[[#This Row],[PROJECT'#]],MIN(IFERROR(FIND({0,1,2,3,4,5,6,7,8,9,"-"},MM_BU[[#This Row],[PROJECT'#]]),""))-1)</f>
        <v>BU</v>
      </c>
      <c r="AI32" s="1" t="str">
        <f>IF(MM_BU[[#This Row],[BOM Received date]]&lt;&gt;"","BU table")</f>
        <v>BU table</v>
      </c>
      <c r="AJ32" s="1" t="str">
        <f>TEXT(MM_BU[[#This Row],[BOM Received date]],"mmmm")</f>
        <v>December</v>
      </c>
      <c r="AK32" s="1" t="str">
        <f>TEXT(MM_BU[[#This Row],[BOM Received date]],"yyyy")</f>
        <v>2023</v>
      </c>
    </row>
    <row r="33" spans="1:37" ht="28.95" customHeight="1">
      <c r="A33" s="21">
        <v>2</v>
      </c>
      <c r="B33" s="22">
        <v>45264</v>
      </c>
      <c r="C33" s="8">
        <v>30</v>
      </c>
      <c r="D33" s="8" t="s">
        <v>681</v>
      </c>
      <c r="E33" s="358" t="s">
        <v>682</v>
      </c>
      <c r="F33" s="359">
        <v>8417467</v>
      </c>
      <c r="G33" s="44" t="s">
        <v>148</v>
      </c>
      <c r="H33" s="24" t="s">
        <v>677</v>
      </c>
      <c r="I33" s="25">
        <v>48881</v>
      </c>
      <c r="J33" s="1639">
        <v>45264</v>
      </c>
      <c r="K33" s="26">
        <v>45271</v>
      </c>
      <c r="L33" s="26" t="s">
        <v>1058</v>
      </c>
      <c r="M33" s="27" t="s">
        <v>142</v>
      </c>
      <c r="N33" s="27" t="s">
        <v>20</v>
      </c>
      <c r="O33" s="25">
        <v>8</v>
      </c>
      <c r="P33" s="286">
        <v>1.8</v>
      </c>
      <c r="Q33" s="287">
        <v>14.4</v>
      </c>
      <c r="R33" s="25" t="s">
        <v>581</v>
      </c>
      <c r="S33" s="25" t="s">
        <v>581</v>
      </c>
      <c r="T33" s="26" t="s">
        <v>581</v>
      </c>
      <c r="U33" s="26" t="s">
        <v>581</v>
      </c>
      <c r="V33" s="8" t="s">
        <v>1049</v>
      </c>
      <c r="W33" s="25" t="s">
        <v>139</v>
      </c>
      <c r="X33" s="26">
        <v>45273</v>
      </c>
      <c r="Y33" s="25" t="s">
        <v>1068</v>
      </c>
      <c r="Z33" s="26">
        <v>45273</v>
      </c>
      <c r="AA33" s="24" t="s">
        <v>1074</v>
      </c>
      <c r="AB33" s="24" t="s">
        <v>1081</v>
      </c>
      <c r="AC33" s="26">
        <v>45283</v>
      </c>
      <c r="AD33" s="8" t="s">
        <v>22</v>
      </c>
      <c r="AE33" s="26">
        <v>45275</v>
      </c>
      <c r="AF33" s="27" t="s">
        <v>1025</v>
      </c>
      <c r="AG33" s="7"/>
      <c r="AH33" s="227" t="str" cm="1">
        <f t="array" ref="AH33">LEFT(MM_BU[[#This Row],[PROJECT'#]],MIN(IFERROR(FIND({0,1,2,3,4,5,6,7,8,9,"-"},MM_BU[[#This Row],[PROJECT'#]]),""))-1)</f>
        <v>BU</v>
      </c>
      <c r="AI33" s="1" t="str">
        <f>IF(MM_BU[[#This Row],[BOM Received date]]&lt;&gt;"","BU table")</f>
        <v>BU table</v>
      </c>
      <c r="AJ33" s="1" t="str">
        <f>TEXT(MM_BU[[#This Row],[BOM Received date]],"mmmm")</f>
        <v>December</v>
      </c>
      <c r="AK33" s="1" t="str">
        <f>TEXT(MM_BU[[#This Row],[BOM Received date]],"yyyy")</f>
        <v>2023</v>
      </c>
    </row>
    <row r="34" spans="1:37" ht="28.95" customHeight="1">
      <c r="A34" s="21">
        <v>2</v>
      </c>
      <c r="B34" s="22">
        <v>45264</v>
      </c>
      <c r="C34" s="8">
        <v>30</v>
      </c>
      <c r="D34" s="8" t="s">
        <v>681</v>
      </c>
      <c r="E34" s="358" t="s">
        <v>682</v>
      </c>
      <c r="F34" s="359">
        <v>8417467</v>
      </c>
      <c r="G34" s="44" t="s">
        <v>128</v>
      </c>
      <c r="H34" s="24" t="s">
        <v>129</v>
      </c>
      <c r="I34" s="25">
        <v>48881</v>
      </c>
      <c r="J34" s="1639">
        <v>45264</v>
      </c>
      <c r="K34" s="26">
        <v>45271</v>
      </c>
      <c r="L34" s="26" t="s">
        <v>1058</v>
      </c>
      <c r="M34" s="27" t="s">
        <v>141</v>
      </c>
      <c r="N34" s="27" t="s">
        <v>127</v>
      </c>
      <c r="O34" s="25">
        <v>2</v>
      </c>
      <c r="P34" s="286">
        <v>21.26</v>
      </c>
      <c r="Q34" s="287">
        <v>42.52</v>
      </c>
      <c r="R34" s="25" t="s">
        <v>581</v>
      </c>
      <c r="S34" s="25" t="s">
        <v>581</v>
      </c>
      <c r="T34" s="26" t="s">
        <v>581</v>
      </c>
      <c r="U34" s="26" t="s">
        <v>581</v>
      </c>
      <c r="V34" s="8" t="s">
        <v>1048</v>
      </c>
      <c r="W34" s="25" t="s">
        <v>141</v>
      </c>
      <c r="X34" s="26">
        <v>45273</v>
      </c>
      <c r="Y34" s="25" t="s">
        <v>1068</v>
      </c>
      <c r="Z34" s="26">
        <v>45273</v>
      </c>
      <c r="AA34" s="24" t="s">
        <v>1074</v>
      </c>
      <c r="AB34" s="24" t="s">
        <v>1070</v>
      </c>
      <c r="AC34" s="26">
        <v>45283</v>
      </c>
      <c r="AD34" s="8" t="s">
        <v>22</v>
      </c>
      <c r="AE34" s="26">
        <v>45276</v>
      </c>
      <c r="AF34" s="27" t="s">
        <v>425</v>
      </c>
      <c r="AG34" s="7"/>
      <c r="AH34" s="227" t="str" cm="1">
        <f t="array" ref="AH34">LEFT(MM_BU[[#This Row],[PROJECT'#]],MIN(IFERROR(FIND({0,1,2,3,4,5,6,7,8,9,"-"},MM_BU[[#This Row],[PROJECT'#]]),""))-1)</f>
        <v>BU</v>
      </c>
      <c r="AI34" s="1" t="str">
        <f>IF(MM_BU[[#This Row],[BOM Received date]]&lt;&gt;"","BU table")</f>
        <v>BU table</v>
      </c>
      <c r="AJ34" s="1" t="str">
        <f>TEXT(MM_BU[[#This Row],[BOM Received date]],"mmmm")</f>
        <v>December</v>
      </c>
      <c r="AK34" s="1" t="str">
        <f>TEXT(MM_BU[[#This Row],[BOM Received date]],"yyyy")</f>
        <v>2023</v>
      </c>
    </row>
    <row r="35" spans="1:37" ht="28.95" customHeight="1">
      <c r="A35" s="21">
        <v>2</v>
      </c>
      <c r="B35" s="22">
        <v>45264</v>
      </c>
      <c r="C35" s="8">
        <v>30</v>
      </c>
      <c r="D35" s="8" t="s">
        <v>681</v>
      </c>
      <c r="E35" s="358" t="s">
        <v>682</v>
      </c>
      <c r="F35" s="359">
        <v>8417467</v>
      </c>
      <c r="G35" s="44" t="s">
        <v>673</v>
      </c>
      <c r="H35" s="24" t="s">
        <v>678</v>
      </c>
      <c r="I35" s="25">
        <v>48881</v>
      </c>
      <c r="J35" s="1639">
        <v>45264</v>
      </c>
      <c r="K35" s="26">
        <v>45271</v>
      </c>
      <c r="L35" s="26" t="s">
        <v>1058</v>
      </c>
      <c r="M35" s="27" t="s">
        <v>140</v>
      </c>
      <c r="N35" s="27" t="s">
        <v>20</v>
      </c>
      <c r="O35" s="25">
        <v>8</v>
      </c>
      <c r="P35" s="286">
        <v>1.8</v>
      </c>
      <c r="Q35" s="287">
        <v>14.4</v>
      </c>
      <c r="R35" s="25" t="s">
        <v>581</v>
      </c>
      <c r="S35" s="25" t="s">
        <v>581</v>
      </c>
      <c r="T35" s="26" t="s">
        <v>581</v>
      </c>
      <c r="U35" s="26" t="s">
        <v>581</v>
      </c>
      <c r="V35" s="8" t="s">
        <v>1048</v>
      </c>
      <c r="W35" s="25" t="s">
        <v>140</v>
      </c>
      <c r="X35" s="26">
        <v>45273</v>
      </c>
      <c r="Y35" s="25" t="s">
        <v>1068</v>
      </c>
      <c r="Z35" s="26">
        <v>45273</v>
      </c>
      <c r="AA35" s="24" t="s">
        <v>1074</v>
      </c>
      <c r="AB35" s="24" t="s">
        <v>1070</v>
      </c>
      <c r="AC35" s="26">
        <v>45283</v>
      </c>
      <c r="AD35" s="8" t="s">
        <v>22</v>
      </c>
      <c r="AE35" s="26">
        <v>45276</v>
      </c>
      <c r="AF35" s="27" t="s">
        <v>1025</v>
      </c>
      <c r="AG35" s="7"/>
      <c r="AH35" s="227" t="str" cm="1">
        <f t="array" ref="AH35">LEFT(MM_BU[[#This Row],[PROJECT'#]],MIN(IFERROR(FIND({0,1,2,3,4,5,6,7,8,9,"-"},MM_BU[[#This Row],[PROJECT'#]]),""))-1)</f>
        <v>BU</v>
      </c>
      <c r="AI35" s="1" t="str">
        <f>IF(MM_BU[[#This Row],[BOM Received date]]&lt;&gt;"","BU table")</f>
        <v>BU table</v>
      </c>
      <c r="AJ35" s="1" t="str">
        <f>TEXT(MM_BU[[#This Row],[BOM Received date]],"mmmm")</f>
        <v>December</v>
      </c>
      <c r="AK35" s="1" t="str">
        <f>TEXT(MM_BU[[#This Row],[BOM Received date]],"yyyy")</f>
        <v>2023</v>
      </c>
    </row>
    <row r="36" spans="1:37" ht="28.95" customHeight="1">
      <c r="A36" s="21">
        <v>2</v>
      </c>
      <c r="B36" s="22">
        <v>45264</v>
      </c>
      <c r="C36" s="8">
        <v>30</v>
      </c>
      <c r="D36" s="8" t="s">
        <v>681</v>
      </c>
      <c r="E36" s="358" t="s">
        <v>682</v>
      </c>
      <c r="F36" s="359">
        <v>8417467</v>
      </c>
      <c r="G36" s="44" t="s">
        <v>396</v>
      </c>
      <c r="H36" s="24" t="s">
        <v>494</v>
      </c>
      <c r="I36" s="25">
        <v>48883</v>
      </c>
      <c r="J36" s="1639">
        <v>45264</v>
      </c>
      <c r="K36" s="26">
        <v>45266</v>
      </c>
      <c r="L36" s="26" t="s">
        <v>1058</v>
      </c>
      <c r="M36" s="27" t="s">
        <v>139</v>
      </c>
      <c r="N36" s="27" t="s">
        <v>21</v>
      </c>
      <c r="O36" s="25">
        <v>25</v>
      </c>
      <c r="P36" s="286">
        <v>163.65</v>
      </c>
      <c r="Q36" s="287">
        <v>163.65</v>
      </c>
      <c r="R36" s="25" t="s">
        <v>581</v>
      </c>
      <c r="S36" s="25" t="s">
        <v>581</v>
      </c>
      <c r="T36" s="26" t="s">
        <v>581</v>
      </c>
      <c r="U36" s="26" t="s">
        <v>581</v>
      </c>
      <c r="V36" s="8" t="s">
        <v>882</v>
      </c>
      <c r="W36" s="25" t="s">
        <v>1007</v>
      </c>
      <c r="X36" s="26">
        <v>45268</v>
      </c>
      <c r="Y36" s="25" t="s">
        <v>1068</v>
      </c>
      <c r="Z36" s="26">
        <v>45268</v>
      </c>
      <c r="AA36" s="24" t="s">
        <v>1069</v>
      </c>
      <c r="AB36" s="24" t="s">
        <v>1070</v>
      </c>
      <c r="AC36" s="26">
        <v>45273</v>
      </c>
      <c r="AD36" s="8" t="s">
        <v>22</v>
      </c>
      <c r="AE36" s="26">
        <v>45271</v>
      </c>
      <c r="AF36" s="27" t="s">
        <v>424</v>
      </c>
      <c r="AG36" s="7"/>
      <c r="AH36" s="227" t="str" cm="1">
        <f t="array" ref="AH36">LEFT(MM_BU[[#This Row],[PROJECT'#]],MIN(IFERROR(FIND({0,1,2,3,4,5,6,7,8,9,"-"},MM_BU[[#This Row],[PROJECT'#]]),""))-1)</f>
        <v>BU</v>
      </c>
      <c r="AI36" s="1" t="str">
        <f>IF(MM_BU[[#This Row],[BOM Received date]]&lt;&gt;"","BU table")</f>
        <v>BU table</v>
      </c>
      <c r="AJ36" s="1" t="str">
        <f>TEXT(MM_BU[[#This Row],[BOM Received date]],"mmmm")</f>
        <v>December</v>
      </c>
      <c r="AK36" s="1" t="str">
        <f>TEXT(MM_BU[[#This Row],[BOM Received date]],"yyyy")</f>
        <v>2023</v>
      </c>
    </row>
    <row r="37" spans="1:37" ht="28.95" customHeight="1" thickBot="1">
      <c r="A37" s="140">
        <v>2</v>
      </c>
      <c r="B37" s="141">
        <v>45264</v>
      </c>
      <c r="C37" s="142">
        <v>30</v>
      </c>
      <c r="D37" s="142" t="s">
        <v>681</v>
      </c>
      <c r="E37" s="364" t="s">
        <v>682</v>
      </c>
      <c r="F37" s="365">
        <v>8417467</v>
      </c>
      <c r="G37" s="346" t="s">
        <v>674</v>
      </c>
      <c r="H37" s="593" t="s">
        <v>679</v>
      </c>
      <c r="I37" s="145">
        <v>48881</v>
      </c>
      <c r="J37" s="1640">
        <v>45264</v>
      </c>
      <c r="K37" s="146">
        <v>45271</v>
      </c>
      <c r="L37" s="146" t="s">
        <v>1058</v>
      </c>
      <c r="M37" s="147" t="s">
        <v>139</v>
      </c>
      <c r="N37" s="147" t="s">
        <v>20</v>
      </c>
      <c r="O37" s="145">
        <v>1</v>
      </c>
      <c r="P37" s="288">
        <v>55.59</v>
      </c>
      <c r="Q37" s="289">
        <v>55.59</v>
      </c>
      <c r="R37" s="145" t="s">
        <v>581</v>
      </c>
      <c r="S37" s="145" t="s">
        <v>581</v>
      </c>
      <c r="T37" s="146" t="s">
        <v>581</v>
      </c>
      <c r="U37" s="146" t="s">
        <v>581</v>
      </c>
      <c r="V37" s="142" t="s">
        <v>1048</v>
      </c>
      <c r="W37" s="145" t="s">
        <v>139</v>
      </c>
      <c r="X37" s="146">
        <v>45273</v>
      </c>
      <c r="Y37" s="145" t="s">
        <v>1068</v>
      </c>
      <c r="Z37" s="146">
        <v>45273</v>
      </c>
      <c r="AA37" s="144" t="s">
        <v>1074</v>
      </c>
      <c r="AB37" s="144" t="s">
        <v>1070</v>
      </c>
      <c r="AC37" s="146">
        <v>45298</v>
      </c>
      <c r="AD37" s="142" t="s">
        <v>22</v>
      </c>
      <c r="AE37" s="146">
        <v>45298</v>
      </c>
      <c r="AF37" s="147" t="s">
        <v>424</v>
      </c>
      <c r="AG37" s="148"/>
      <c r="AH37" s="227" t="str" cm="1">
        <f t="array" ref="AH37">LEFT(MM_BU[[#This Row],[PROJECT'#]],MIN(IFERROR(FIND({0,1,2,3,4,5,6,7,8,9,"-"},MM_BU[[#This Row],[PROJECT'#]]),""))-1)</f>
        <v>BU</v>
      </c>
      <c r="AI37" s="1" t="str">
        <f>IF(MM_BU[[#This Row],[BOM Received date]]&lt;&gt;"","BU table")</f>
        <v>BU table</v>
      </c>
      <c r="AJ37" s="1" t="str">
        <f>TEXT(MM_BU[[#This Row],[BOM Received date]],"mmmm")</f>
        <v>December</v>
      </c>
      <c r="AK37" s="1" t="str">
        <f>TEXT(MM_BU[[#This Row],[BOM Received date]],"yyyy")</f>
        <v>2023</v>
      </c>
    </row>
    <row r="38" spans="1:37" ht="28.95" customHeight="1" thickTop="1">
      <c r="A38" s="149">
        <v>3</v>
      </c>
      <c r="B38" s="150">
        <v>45264</v>
      </c>
      <c r="C38" s="151">
        <v>30</v>
      </c>
      <c r="D38" s="151" t="s">
        <v>683</v>
      </c>
      <c r="E38" s="152" t="s">
        <v>684</v>
      </c>
      <c r="F38" s="352">
        <v>8417447</v>
      </c>
      <c r="G38" s="151" t="s">
        <v>672</v>
      </c>
      <c r="H38" s="153" t="s">
        <v>675</v>
      </c>
      <c r="I38" s="154">
        <v>48938</v>
      </c>
      <c r="J38" s="1641">
        <v>45265</v>
      </c>
      <c r="K38" s="155">
        <v>45271</v>
      </c>
      <c r="L38" s="155" t="s">
        <v>1058</v>
      </c>
      <c r="M38" s="156" t="s">
        <v>139</v>
      </c>
      <c r="N38" s="156" t="s">
        <v>20</v>
      </c>
      <c r="O38" s="154">
        <v>1</v>
      </c>
      <c r="P38" s="290">
        <v>14186.7</v>
      </c>
      <c r="Q38" s="291">
        <v>14186.7</v>
      </c>
      <c r="R38" s="154" t="s">
        <v>1150</v>
      </c>
      <c r="S38" s="154" t="s">
        <v>1058</v>
      </c>
      <c r="T38" s="155">
        <v>45280</v>
      </c>
      <c r="U38" s="155">
        <v>45277</v>
      </c>
      <c r="V38" s="151" t="s">
        <v>1213</v>
      </c>
      <c r="W38" s="154" t="s">
        <v>139</v>
      </c>
      <c r="X38" s="155">
        <v>45280</v>
      </c>
      <c r="Y38" s="154" t="s">
        <v>1068</v>
      </c>
      <c r="Z38" s="155">
        <v>45280</v>
      </c>
      <c r="AA38" s="153" t="s">
        <v>1073</v>
      </c>
      <c r="AB38" s="153" t="s">
        <v>1212</v>
      </c>
      <c r="AC38" s="155">
        <v>45315</v>
      </c>
      <c r="AD38" s="151" t="s">
        <v>22</v>
      </c>
      <c r="AE38" s="155">
        <v>45314</v>
      </c>
      <c r="AF38" s="156" t="s">
        <v>424</v>
      </c>
      <c r="AG38" s="1102" t="s">
        <v>2157</v>
      </c>
      <c r="AH38" s="227" t="str" cm="1">
        <f t="array" ref="AH38">LEFT(MM_BU[[#This Row],[PROJECT'#]],MIN(IFERROR(FIND({0,1,2,3,4,5,6,7,8,9,"-"},MM_BU[[#This Row],[PROJECT'#]]),""))-1)</f>
        <v>BU</v>
      </c>
      <c r="AI38" s="1" t="str">
        <f>IF(MM_BU[[#This Row],[BOM Received date]]&lt;&gt;"","BU table")</f>
        <v>BU table</v>
      </c>
      <c r="AJ38" s="1" t="str">
        <f>TEXT(MM_BU[[#This Row],[BOM Received date]],"mmmm")</f>
        <v>December</v>
      </c>
      <c r="AK38" s="1" t="str">
        <f>TEXT(MM_BU[[#This Row],[BOM Received date]],"yyyy")</f>
        <v>2023</v>
      </c>
    </row>
    <row r="39" spans="1:37" ht="28.95" customHeight="1">
      <c r="A39" s="21">
        <v>3</v>
      </c>
      <c r="B39" s="22">
        <v>45264</v>
      </c>
      <c r="C39" s="8">
        <v>30</v>
      </c>
      <c r="D39" s="8" t="s">
        <v>683</v>
      </c>
      <c r="E39" s="358" t="s">
        <v>684</v>
      </c>
      <c r="F39" s="359">
        <v>8417447</v>
      </c>
      <c r="G39" s="44" t="s">
        <v>395</v>
      </c>
      <c r="H39" s="24" t="s">
        <v>399</v>
      </c>
      <c r="I39" s="25">
        <v>48937</v>
      </c>
      <c r="J39" s="1639">
        <v>45265</v>
      </c>
      <c r="K39" s="26">
        <v>45271</v>
      </c>
      <c r="L39" s="26" t="s">
        <v>1058</v>
      </c>
      <c r="M39" s="27" t="s">
        <v>1005</v>
      </c>
      <c r="N39" s="27" t="s">
        <v>20</v>
      </c>
      <c r="O39" s="25">
        <v>2</v>
      </c>
      <c r="P39" s="286">
        <v>300.19</v>
      </c>
      <c r="Q39" s="287">
        <v>600.38</v>
      </c>
      <c r="R39" s="25" t="s">
        <v>581</v>
      </c>
      <c r="S39" s="25" t="s">
        <v>581</v>
      </c>
      <c r="T39" s="26" t="s">
        <v>581</v>
      </c>
      <c r="U39" s="26" t="s">
        <v>581</v>
      </c>
      <c r="V39" s="8" t="s">
        <v>1050</v>
      </c>
      <c r="W39" s="25" t="s">
        <v>1003</v>
      </c>
      <c r="X39" s="26">
        <v>45273</v>
      </c>
      <c r="Y39" s="25" t="s">
        <v>1068</v>
      </c>
      <c r="Z39" s="26">
        <v>45273</v>
      </c>
      <c r="AA39" s="24" t="s">
        <v>1074</v>
      </c>
      <c r="AB39" s="24" t="s">
        <v>1070</v>
      </c>
      <c r="AC39" s="26">
        <v>45283</v>
      </c>
      <c r="AD39" s="8" t="s">
        <v>22</v>
      </c>
      <c r="AE39" s="26">
        <v>45276</v>
      </c>
      <c r="AF39" s="27" t="s">
        <v>425</v>
      </c>
      <c r="AG39" s="7"/>
      <c r="AH39" s="227" t="str" cm="1">
        <f t="array" ref="AH39">LEFT(MM_BU[[#This Row],[PROJECT'#]],MIN(IFERROR(FIND({0,1,2,3,4,5,6,7,8,9,"-"},MM_BU[[#This Row],[PROJECT'#]]),""))-1)</f>
        <v>BU</v>
      </c>
      <c r="AI39" s="1" t="str">
        <f>IF(MM_BU[[#This Row],[BOM Received date]]&lt;&gt;"","BU table")</f>
        <v>BU table</v>
      </c>
      <c r="AJ39" s="1" t="str">
        <f>TEXT(MM_BU[[#This Row],[BOM Received date]],"mmmm")</f>
        <v>December</v>
      </c>
      <c r="AK39" s="1" t="str">
        <f>TEXT(MM_BU[[#This Row],[BOM Received date]],"yyyy")</f>
        <v>2023</v>
      </c>
    </row>
    <row r="40" spans="1:37" ht="28.95" customHeight="1">
      <c r="A40" s="21">
        <v>3</v>
      </c>
      <c r="B40" s="22">
        <v>45264</v>
      </c>
      <c r="C40" s="8">
        <v>30</v>
      </c>
      <c r="D40" s="8" t="s">
        <v>683</v>
      </c>
      <c r="E40" s="358" t="s">
        <v>684</v>
      </c>
      <c r="F40" s="359">
        <v>8417447</v>
      </c>
      <c r="G40" s="44" t="s">
        <v>176</v>
      </c>
      <c r="H40" s="24" t="s">
        <v>280</v>
      </c>
      <c r="I40" s="25">
        <v>48937</v>
      </c>
      <c r="J40" s="1639">
        <v>45265</v>
      </c>
      <c r="K40" s="26">
        <v>45271</v>
      </c>
      <c r="L40" s="26" t="s">
        <v>1058</v>
      </c>
      <c r="M40" s="27" t="s">
        <v>1003</v>
      </c>
      <c r="N40" s="27" t="s">
        <v>20</v>
      </c>
      <c r="O40" s="25">
        <v>2</v>
      </c>
      <c r="P40" s="286">
        <v>60.17</v>
      </c>
      <c r="Q40" s="287">
        <v>120.34</v>
      </c>
      <c r="R40" s="25" t="s">
        <v>581</v>
      </c>
      <c r="S40" s="25" t="s">
        <v>581</v>
      </c>
      <c r="T40" s="26" t="s">
        <v>581</v>
      </c>
      <c r="U40" s="26" t="s">
        <v>581</v>
      </c>
      <c r="V40" s="8" t="s">
        <v>1050</v>
      </c>
      <c r="W40" s="25" t="s">
        <v>1002</v>
      </c>
      <c r="X40" s="26">
        <v>45273</v>
      </c>
      <c r="Y40" s="25" t="s">
        <v>1068</v>
      </c>
      <c r="Z40" s="26">
        <v>45273</v>
      </c>
      <c r="AA40" s="24" t="s">
        <v>1074</v>
      </c>
      <c r="AB40" s="24" t="s">
        <v>1070</v>
      </c>
      <c r="AC40" s="26">
        <v>45283</v>
      </c>
      <c r="AD40" s="8" t="s">
        <v>22</v>
      </c>
      <c r="AE40" s="26">
        <v>45276</v>
      </c>
      <c r="AF40" s="27" t="s">
        <v>425</v>
      </c>
      <c r="AG40" s="7"/>
      <c r="AH40" s="227" t="str" cm="1">
        <f t="array" ref="AH40">LEFT(MM_BU[[#This Row],[PROJECT'#]],MIN(IFERROR(FIND({0,1,2,3,4,5,6,7,8,9,"-"},MM_BU[[#This Row],[PROJECT'#]]),""))-1)</f>
        <v>BU</v>
      </c>
      <c r="AI40" s="1" t="str">
        <f>IF(MM_BU[[#This Row],[BOM Received date]]&lt;&gt;"","BU table")</f>
        <v>BU table</v>
      </c>
      <c r="AJ40" s="1" t="str">
        <f>TEXT(MM_BU[[#This Row],[BOM Received date]],"mmmm")</f>
        <v>December</v>
      </c>
      <c r="AK40" s="1" t="str">
        <f>TEXT(MM_BU[[#This Row],[BOM Received date]],"yyyy")</f>
        <v>2023</v>
      </c>
    </row>
    <row r="41" spans="1:37" ht="28.95" customHeight="1">
      <c r="A41" s="21">
        <v>3</v>
      </c>
      <c r="B41" s="22">
        <v>45264</v>
      </c>
      <c r="C41" s="8">
        <v>30</v>
      </c>
      <c r="D41" s="8" t="s">
        <v>683</v>
      </c>
      <c r="E41" s="358" t="s">
        <v>684</v>
      </c>
      <c r="F41" s="359">
        <v>8417447</v>
      </c>
      <c r="G41" s="44" t="s">
        <v>30</v>
      </c>
      <c r="H41" s="24" t="s">
        <v>676</v>
      </c>
      <c r="I41" s="25">
        <v>48937</v>
      </c>
      <c r="J41" s="1639">
        <v>45265</v>
      </c>
      <c r="K41" s="26">
        <v>45271</v>
      </c>
      <c r="L41" s="26" t="s">
        <v>1058</v>
      </c>
      <c r="M41" s="27" t="s">
        <v>139</v>
      </c>
      <c r="N41" s="27" t="s">
        <v>31</v>
      </c>
      <c r="O41" s="25">
        <v>15</v>
      </c>
      <c r="P41" s="286">
        <v>204.38</v>
      </c>
      <c r="Q41" s="287">
        <v>3065.7</v>
      </c>
      <c r="R41" s="25" t="s">
        <v>581</v>
      </c>
      <c r="S41" s="25" t="s">
        <v>581</v>
      </c>
      <c r="T41" s="26" t="s">
        <v>581</v>
      </c>
      <c r="U41" s="26" t="s">
        <v>581</v>
      </c>
      <c r="V41" s="8" t="s">
        <v>1050</v>
      </c>
      <c r="W41" s="25" t="s">
        <v>139</v>
      </c>
      <c r="X41" s="26">
        <v>45273</v>
      </c>
      <c r="Y41" s="25" t="s">
        <v>1068</v>
      </c>
      <c r="Z41" s="26">
        <v>45273</v>
      </c>
      <c r="AA41" s="24" t="s">
        <v>1074</v>
      </c>
      <c r="AB41" s="24" t="s">
        <v>1070</v>
      </c>
      <c r="AC41" s="26">
        <v>45283</v>
      </c>
      <c r="AD41" s="8" t="s">
        <v>22</v>
      </c>
      <c r="AE41" s="26">
        <v>45279</v>
      </c>
      <c r="AF41" s="27" t="s">
        <v>1021</v>
      </c>
      <c r="AG41" s="7"/>
      <c r="AH41" s="227" t="str" cm="1">
        <f t="array" ref="AH41">LEFT(MM_BU[[#This Row],[PROJECT'#]],MIN(IFERROR(FIND({0,1,2,3,4,5,6,7,8,9,"-"},MM_BU[[#This Row],[PROJECT'#]]),""))-1)</f>
        <v>BU</v>
      </c>
      <c r="AI41" s="1" t="str">
        <f>IF(MM_BU[[#This Row],[BOM Received date]]&lt;&gt;"","BU table")</f>
        <v>BU table</v>
      </c>
      <c r="AJ41" s="1" t="str">
        <f>TEXT(MM_BU[[#This Row],[BOM Received date]],"mmmm")</f>
        <v>December</v>
      </c>
      <c r="AK41" s="1" t="str">
        <f>TEXT(MM_BU[[#This Row],[BOM Received date]],"yyyy")</f>
        <v>2023</v>
      </c>
    </row>
    <row r="42" spans="1:37" ht="28.95" customHeight="1">
      <c r="A42" s="21">
        <v>3</v>
      </c>
      <c r="B42" s="22">
        <v>45264</v>
      </c>
      <c r="C42" s="8">
        <v>30</v>
      </c>
      <c r="D42" s="8" t="s">
        <v>683</v>
      </c>
      <c r="E42" s="358" t="s">
        <v>684</v>
      </c>
      <c r="F42" s="359">
        <v>8417447</v>
      </c>
      <c r="G42" s="44" t="s">
        <v>39</v>
      </c>
      <c r="H42" s="24" t="s">
        <v>40</v>
      </c>
      <c r="I42" s="25">
        <v>48937</v>
      </c>
      <c r="J42" s="1639">
        <v>45265</v>
      </c>
      <c r="K42" s="26">
        <v>45271</v>
      </c>
      <c r="L42" s="26" t="s">
        <v>1058</v>
      </c>
      <c r="M42" s="27" t="s">
        <v>1002</v>
      </c>
      <c r="N42" s="27" t="s">
        <v>21</v>
      </c>
      <c r="O42" s="25">
        <v>25</v>
      </c>
      <c r="P42" s="286">
        <v>240.35</v>
      </c>
      <c r="Q42" s="287">
        <v>240.35</v>
      </c>
      <c r="R42" s="25" t="s">
        <v>581</v>
      </c>
      <c r="S42" s="25" t="s">
        <v>581</v>
      </c>
      <c r="T42" s="26" t="s">
        <v>581</v>
      </c>
      <c r="U42" s="26" t="s">
        <v>581</v>
      </c>
      <c r="V42" s="8" t="s">
        <v>1050</v>
      </c>
      <c r="W42" s="25" t="s">
        <v>143</v>
      </c>
      <c r="X42" s="26">
        <v>45273</v>
      </c>
      <c r="Y42" s="25" t="s">
        <v>1068</v>
      </c>
      <c r="Z42" s="26">
        <v>45273</v>
      </c>
      <c r="AA42" s="24" t="s">
        <v>1074</v>
      </c>
      <c r="AB42" s="24" t="s">
        <v>1070</v>
      </c>
      <c r="AC42" s="26">
        <v>45283</v>
      </c>
      <c r="AD42" s="8" t="s">
        <v>22</v>
      </c>
      <c r="AE42" s="26">
        <v>45276</v>
      </c>
      <c r="AF42" s="27" t="s">
        <v>424</v>
      </c>
      <c r="AG42" s="7"/>
      <c r="AH42" s="227" t="str" cm="1">
        <f t="array" ref="AH42">LEFT(MM_BU[[#This Row],[PROJECT'#]],MIN(IFERROR(FIND({0,1,2,3,4,5,6,7,8,9,"-"},MM_BU[[#This Row],[PROJECT'#]]),""))-1)</f>
        <v>BU</v>
      </c>
      <c r="AI42" s="1" t="str">
        <f>IF(MM_BU[[#This Row],[BOM Received date]]&lt;&gt;"","BU table")</f>
        <v>BU table</v>
      </c>
      <c r="AJ42" s="1" t="str">
        <f>TEXT(MM_BU[[#This Row],[BOM Received date]],"mmmm")</f>
        <v>December</v>
      </c>
      <c r="AK42" s="1" t="str">
        <f>TEXT(MM_BU[[#This Row],[BOM Received date]],"yyyy")</f>
        <v>2023</v>
      </c>
    </row>
    <row r="43" spans="1:37" ht="28.95" customHeight="1">
      <c r="A43" s="21">
        <v>3</v>
      </c>
      <c r="B43" s="22">
        <v>45264</v>
      </c>
      <c r="C43" s="8">
        <v>30</v>
      </c>
      <c r="D43" s="8" t="s">
        <v>683</v>
      </c>
      <c r="E43" s="358" t="s">
        <v>684</v>
      </c>
      <c r="F43" s="359">
        <v>8417447</v>
      </c>
      <c r="G43" s="44" t="s">
        <v>148</v>
      </c>
      <c r="H43" s="24" t="s">
        <v>677</v>
      </c>
      <c r="I43" s="25">
        <v>48937</v>
      </c>
      <c r="J43" s="1639">
        <v>45265</v>
      </c>
      <c r="K43" s="26">
        <v>45271</v>
      </c>
      <c r="L43" s="26" t="s">
        <v>1058</v>
      </c>
      <c r="M43" s="27" t="s">
        <v>143</v>
      </c>
      <c r="N43" s="27" t="s">
        <v>20</v>
      </c>
      <c r="O43" s="25">
        <v>8</v>
      </c>
      <c r="P43" s="286">
        <v>1.8</v>
      </c>
      <c r="Q43" s="287">
        <v>14.4</v>
      </c>
      <c r="R43" s="25" t="s">
        <v>581</v>
      </c>
      <c r="S43" s="25" t="s">
        <v>581</v>
      </c>
      <c r="T43" s="26" t="s">
        <v>581</v>
      </c>
      <c r="U43" s="26" t="s">
        <v>581</v>
      </c>
      <c r="V43" s="8" t="s">
        <v>1051</v>
      </c>
      <c r="W43" s="25" t="s">
        <v>139</v>
      </c>
      <c r="X43" s="26">
        <v>45273</v>
      </c>
      <c r="Y43" s="25" t="s">
        <v>1068</v>
      </c>
      <c r="Z43" s="26">
        <v>45273</v>
      </c>
      <c r="AA43" s="24" t="s">
        <v>1074</v>
      </c>
      <c r="AB43" s="24" t="s">
        <v>1081</v>
      </c>
      <c r="AC43" s="26">
        <v>45283</v>
      </c>
      <c r="AD43" s="8" t="s">
        <v>22</v>
      </c>
      <c r="AE43" s="26">
        <v>45275</v>
      </c>
      <c r="AF43" s="27" t="s">
        <v>1025</v>
      </c>
      <c r="AG43" s="7"/>
      <c r="AH43" s="227" t="str" cm="1">
        <f t="array" ref="AH43">LEFT(MM_BU[[#This Row],[PROJECT'#]],MIN(IFERROR(FIND({0,1,2,3,4,5,6,7,8,9,"-"},MM_BU[[#This Row],[PROJECT'#]]),""))-1)</f>
        <v>BU</v>
      </c>
      <c r="AI43" s="1" t="str">
        <f>IF(MM_BU[[#This Row],[BOM Received date]]&lt;&gt;"","BU table")</f>
        <v>BU table</v>
      </c>
      <c r="AJ43" s="1" t="str">
        <f>TEXT(MM_BU[[#This Row],[BOM Received date]],"mmmm")</f>
        <v>December</v>
      </c>
      <c r="AK43" s="1" t="str">
        <f>TEXT(MM_BU[[#This Row],[BOM Received date]],"yyyy")</f>
        <v>2023</v>
      </c>
    </row>
    <row r="44" spans="1:37" ht="28.95" customHeight="1">
      <c r="A44" s="21">
        <v>3</v>
      </c>
      <c r="B44" s="22">
        <v>45264</v>
      </c>
      <c r="C44" s="8">
        <v>30</v>
      </c>
      <c r="D44" s="8" t="s">
        <v>683</v>
      </c>
      <c r="E44" s="358" t="s">
        <v>684</v>
      </c>
      <c r="F44" s="359">
        <v>8417447</v>
      </c>
      <c r="G44" s="44" t="s">
        <v>128</v>
      </c>
      <c r="H44" s="24" t="s">
        <v>129</v>
      </c>
      <c r="I44" s="25">
        <v>48937</v>
      </c>
      <c r="J44" s="1639">
        <v>45265</v>
      </c>
      <c r="K44" s="26">
        <v>45271</v>
      </c>
      <c r="L44" s="26" t="s">
        <v>1058</v>
      </c>
      <c r="M44" s="27" t="s">
        <v>142</v>
      </c>
      <c r="N44" s="27" t="s">
        <v>127</v>
      </c>
      <c r="O44" s="25">
        <v>2</v>
      </c>
      <c r="P44" s="286">
        <v>21.26</v>
      </c>
      <c r="Q44" s="287">
        <v>42.52</v>
      </c>
      <c r="R44" s="25" t="s">
        <v>581</v>
      </c>
      <c r="S44" s="25" t="s">
        <v>581</v>
      </c>
      <c r="T44" s="26" t="s">
        <v>581</v>
      </c>
      <c r="U44" s="26" t="s">
        <v>581</v>
      </c>
      <c r="V44" s="8" t="s">
        <v>1050</v>
      </c>
      <c r="W44" s="25" t="s">
        <v>142</v>
      </c>
      <c r="X44" s="26">
        <v>45273</v>
      </c>
      <c r="Y44" s="25" t="s">
        <v>1068</v>
      </c>
      <c r="Z44" s="26">
        <v>45273</v>
      </c>
      <c r="AA44" s="24" t="s">
        <v>1074</v>
      </c>
      <c r="AB44" s="24" t="s">
        <v>1070</v>
      </c>
      <c r="AC44" s="26">
        <v>45283</v>
      </c>
      <c r="AD44" s="8" t="s">
        <v>22</v>
      </c>
      <c r="AE44" s="26">
        <v>45276</v>
      </c>
      <c r="AF44" s="27" t="s">
        <v>425</v>
      </c>
      <c r="AG44" s="7"/>
      <c r="AH44" s="227" t="str" cm="1">
        <f t="array" ref="AH44">LEFT(MM_BU[[#This Row],[PROJECT'#]],MIN(IFERROR(FIND({0,1,2,3,4,5,6,7,8,9,"-"},MM_BU[[#This Row],[PROJECT'#]]),""))-1)</f>
        <v>BU</v>
      </c>
      <c r="AI44" s="1" t="str">
        <f>IF(MM_BU[[#This Row],[BOM Received date]]&lt;&gt;"","BU table")</f>
        <v>BU table</v>
      </c>
      <c r="AJ44" s="1" t="str">
        <f>TEXT(MM_BU[[#This Row],[BOM Received date]],"mmmm")</f>
        <v>December</v>
      </c>
      <c r="AK44" s="1" t="str">
        <f>TEXT(MM_BU[[#This Row],[BOM Received date]],"yyyy")</f>
        <v>2023</v>
      </c>
    </row>
    <row r="45" spans="1:37" ht="28.95" customHeight="1">
      <c r="A45" s="21">
        <v>3</v>
      </c>
      <c r="B45" s="22">
        <v>45264</v>
      </c>
      <c r="C45" s="8">
        <v>30</v>
      </c>
      <c r="D45" s="8" t="s">
        <v>683</v>
      </c>
      <c r="E45" s="358" t="s">
        <v>684</v>
      </c>
      <c r="F45" s="359">
        <v>8417447</v>
      </c>
      <c r="G45" s="44" t="s">
        <v>673</v>
      </c>
      <c r="H45" s="24" t="s">
        <v>678</v>
      </c>
      <c r="I45" s="25">
        <v>48937</v>
      </c>
      <c r="J45" s="1639">
        <v>45265</v>
      </c>
      <c r="K45" s="26">
        <v>45271</v>
      </c>
      <c r="L45" s="26" t="s">
        <v>1058</v>
      </c>
      <c r="M45" s="27" t="s">
        <v>141</v>
      </c>
      <c r="N45" s="27" t="s">
        <v>20</v>
      </c>
      <c r="O45" s="25">
        <v>8</v>
      </c>
      <c r="P45" s="286">
        <v>1.8</v>
      </c>
      <c r="Q45" s="287">
        <v>14.4</v>
      </c>
      <c r="R45" s="25" t="s">
        <v>581</v>
      </c>
      <c r="S45" s="25" t="s">
        <v>581</v>
      </c>
      <c r="T45" s="26" t="s">
        <v>581</v>
      </c>
      <c r="U45" s="26" t="s">
        <v>581</v>
      </c>
      <c r="V45" s="8" t="s">
        <v>1050</v>
      </c>
      <c r="W45" s="25" t="s">
        <v>141</v>
      </c>
      <c r="X45" s="26">
        <v>45273</v>
      </c>
      <c r="Y45" s="25" t="s">
        <v>1068</v>
      </c>
      <c r="Z45" s="26">
        <v>45273</v>
      </c>
      <c r="AA45" s="24" t="s">
        <v>1074</v>
      </c>
      <c r="AB45" s="24" t="s">
        <v>1070</v>
      </c>
      <c r="AC45" s="26">
        <v>45283</v>
      </c>
      <c r="AD45" s="8" t="s">
        <v>22</v>
      </c>
      <c r="AE45" s="26">
        <v>45276</v>
      </c>
      <c r="AF45" s="27" t="s">
        <v>1025</v>
      </c>
      <c r="AG45" s="7"/>
      <c r="AH45" s="227" t="str" cm="1">
        <f t="array" ref="AH45">LEFT(MM_BU[[#This Row],[PROJECT'#]],MIN(IFERROR(FIND({0,1,2,3,4,5,6,7,8,9,"-"},MM_BU[[#This Row],[PROJECT'#]]),""))-1)</f>
        <v>BU</v>
      </c>
      <c r="AI45" s="1" t="str">
        <f>IF(MM_BU[[#This Row],[BOM Received date]]&lt;&gt;"","BU table")</f>
        <v>BU table</v>
      </c>
      <c r="AJ45" s="1" t="str">
        <f>TEXT(MM_BU[[#This Row],[BOM Received date]],"mmmm")</f>
        <v>December</v>
      </c>
      <c r="AK45" s="1" t="str">
        <f>TEXT(MM_BU[[#This Row],[BOM Received date]],"yyyy")</f>
        <v>2023</v>
      </c>
    </row>
    <row r="46" spans="1:37" ht="28.95" customHeight="1">
      <c r="A46" s="21">
        <v>3</v>
      </c>
      <c r="B46" s="22">
        <v>45264</v>
      </c>
      <c r="C46" s="8">
        <v>30</v>
      </c>
      <c r="D46" s="8" t="s">
        <v>683</v>
      </c>
      <c r="E46" s="358" t="s">
        <v>684</v>
      </c>
      <c r="F46" s="359">
        <v>8417447</v>
      </c>
      <c r="G46" s="44" t="s">
        <v>396</v>
      </c>
      <c r="H46" s="24" t="s">
        <v>494</v>
      </c>
      <c r="I46" s="25">
        <v>48939</v>
      </c>
      <c r="J46" s="1639">
        <v>45265</v>
      </c>
      <c r="K46" s="26">
        <v>45266</v>
      </c>
      <c r="L46" s="26" t="s">
        <v>1058</v>
      </c>
      <c r="M46" s="27" t="s">
        <v>139</v>
      </c>
      <c r="N46" s="27" t="s">
        <v>21</v>
      </c>
      <c r="O46" s="25">
        <v>1</v>
      </c>
      <c r="P46" s="286">
        <v>161.69999999999999</v>
      </c>
      <c r="Q46" s="287">
        <v>161.69999999999999</v>
      </c>
      <c r="R46" s="25" t="s">
        <v>581</v>
      </c>
      <c r="S46" s="25" t="s">
        <v>581</v>
      </c>
      <c r="T46" s="26" t="s">
        <v>581</v>
      </c>
      <c r="U46" s="26" t="s">
        <v>581</v>
      </c>
      <c r="V46" s="8" t="s">
        <v>882</v>
      </c>
      <c r="W46" s="25" t="s">
        <v>1009</v>
      </c>
      <c r="X46" s="26">
        <v>45268</v>
      </c>
      <c r="Y46" s="25" t="s">
        <v>1068</v>
      </c>
      <c r="Z46" s="26">
        <v>45268</v>
      </c>
      <c r="AA46" s="24" t="s">
        <v>1069</v>
      </c>
      <c r="AB46" s="24" t="s">
        <v>1070</v>
      </c>
      <c r="AC46" s="26">
        <v>45273</v>
      </c>
      <c r="AD46" s="8" t="s">
        <v>22</v>
      </c>
      <c r="AE46" s="26">
        <v>45271</v>
      </c>
      <c r="AF46" s="27" t="s">
        <v>424</v>
      </c>
      <c r="AG46" s="7"/>
      <c r="AH46" s="227" t="str" cm="1">
        <f t="array" ref="AH46">LEFT(MM_BU[[#This Row],[PROJECT'#]],MIN(IFERROR(FIND({0,1,2,3,4,5,6,7,8,9,"-"},MM_BU[[#This Row],[PROJECT'#]]),""))-1)</f>
        <v>BU</v>
      </c>
      <c r="AI46" s="1" t="str">
        <f>IF(MM_BU[[#This Row],[BOM Received date]]&lt;&gt;"","BU table")</f>
        <v>BU table</v>
      </c>
      <c r="AJ46" s="1" t="str">
        <f>TEXT(MM_BU[[#This Row],[BOM Received date]],"mmmm")</f>
        <v>December</v>
      </c>
      <c r="AK46" s="1" t="str">
        <f>TEXT(MM_BU[[#This Row],[BOM Received date]],"yyyy")</f>
        <v>2023</v>
      </c>
    </row>
    <row r="47" spans="1:37" ht="42" customHeight="1" thickBot="1">
      <c r="A47" s="140">
        <v>3</v>
      </c>
      <c r="B47" s="141">
        <v>45264</v>
      </c>
      <c r="C47" s="142">
        <v>30</v>
      </c>
      <c r="D47" s="142" t="s">
        <v>683</v>
      </c>
      <c r="E47" s="364" t="s">
        <v>684</v>
      </c>
      <c r="F47" s="365">
        <v>8417447</v>
      </c>
      <c r="G47" s="346" t="s">
        <v>674</v>
      </c>
      <c r="H47" s="593" t="s">
        <v>679</v>
      </c>
      <c r="I47" s="145">
        <v>48937</v>
      </c>
      <c r="J47" s="1640">
        <v>45265</v>
      </c>
      <c r="K47" s="146">
        <v>45271</v>
      </c>
      <c r="L47" s="146" t="s">
        <v>1058</v>
      </c>
      <c r="M47" s="147" t="s">
        <v>140</v>
      </c>
      <c r="N47" s="147" t="s">
        <v>20</v>
      </c>
      <c r="O47" s="145">
        <v>1</v>
      </c>
      <c r="P47" s="288">
        <v>55.59</v>
      </c>
      <c r="Q47" s="289">
        <v>55.59</v>
      </c>
      <c r="R47" s="145" t="s">
        <v>581</v>
      </c>
      <c r="S47" s="145" t="s">
        <v>581</v>
      </c>
      <c r="T47" s="146" t="s">
        <v>581</v>
      </c>
      <c r="U47" s="146" t="s">
        <v>581</v>
      </c>
      <c r="V47" s="142" t="s">
        <v>1050</v>
      </c>
      <c r="W47" s="145" t="s">
        <v>140</v>
      </c>
      <c r="X47" s="146">
        <v>45273</v>
      </c>
      <c r="Y47" s="145" t="s">
        <v>1068</v>
      </c>
      <c r="Z47" s="146">
        <v>45273</v>
      </c>
      <c r="AA47" s="144" t="s">
        <v>1074</v>
      </c>
      <c r="AB47" s="144" t="s">
        <v>1070</v>
      </c>
      <c r="AC47" s="146">
        <v>45298</v>
      </c>
      <c r="AD47" s="142" t="s">
        <v>22</v>
      </c>
      <c r="AE47" s="146">
        <v>45298</v>
      </c>
      <c r="AF47" s="147" t="s">
        <v>424</v>
      </c>
      <c r="AG47" s="148"/>
      <c r="AH47" s="227" t="str" cm="1">
        <f t="array" ref="AH47">LEFT(MM_BU[[#This Row],[PROJECT'#]],MIN(IFERROR(FIND({0,1,2,3,4,5,6,7,8,9,"-"},MM_BU[[#This Row],[PROJECT'#]]),""))-1)</f>
        <v>BU</v>
      </c>
      <c r="AI47" s="1" t="str">
        <f>IF(MM_BU[[#This Row],[BOM Received date]]&lt;&gt;"","BU table")</f>
        <v>BU table</v>
      </c>
      <c r="AJ47" s="1" t="str">
        <f>TEXT(MM_BU[[#This Row],[BOM Received date]],"mmmm")</f>
        <v>December</v>
      </c>
      <c r="AK47" s="1" t="str">
        <f>TEXT(MM_BU[[#This Row],[BOM Received date]],"yyyy")</f>
        <v>2023</v>
      </c>
    </row>
    <row r="48" spans="1:37" ht="28.95" customHeight="1" thickTop="1" thickBot="1">
      <c r="A48" s="158">
        <v>4</v>
      </c>
      <c r="B48" s="159">
        <v>45264</v>
      </c>
      <c r="C48" s="160">
        <v>40</v>
      </c>
      <c r="D48" s="160" t="s">
        <v>670</v>
      </c>
      <c r="E48" s="713" t="s">
        <v>671</v>
      </c>
      <c r="F48" s="375">
        <v>8417458</v>
      </c>
      <c r="G48" s="592" t="s">
        <v>691</v>
      </c>
      <c r="H48" s="714" t="s">
        <v>692</v>
      </c>
      <c r="I48" s="163">
        <v>49131</v>
      </c>
      <c r="J48" s="1642">
        <v>45267</v>
      </c>
      <c r="K48" s="164">
        <v>45271</v>
      </c>
      <c r="L48" s="164" t="s">
        <v>1058</v>
      </c>
      <c r="M48" s="165" t="s">
        <v>139</v>
      </c>
      <c r="N48" s="165" t="s">
        <v>20</v>
      </c>
      <c r="O48" s="163">
        <v>1</v>
      </c>
      <c r="P48" s="292">
        <v>55.1</v>
      </c>
      <c r="Q48" s="293">
        <v>55.1</v>
      </c>
      <c r="R48" s="163" t="s">
        <v>1062</v>
      </c>
      <c r="S48" s="163" t="s">
        <v>1058</v>
      </c>
      <c r="T48" s="164">
        <v>45280</v>
      </c>
      <c r="U48" s="164">
        <v>45277</v>
      </c>
      <c r="V48" s="160" t="s">
        <v>1214</v>
      </c>
      <c r="W48" s="163" t="s">
        <v>139</v>
      </c>
      <c r="X48" s="164">
        <v>45280</v>
      </c>
      <c r="Y48" s="163" t="s">
        <v>1068</v>
      </c>
      <c r="Z48" s="164">
        <v>45280</v>
      </c>
      <c r="AA48" s="162" t="s">
        <v>1074</v>
      </c>
      <c r="AB48" s="162" t="s">
        <v>1070</v>
      </c>
      <c r="AC48" s="164">
        <v>45344</v>
      </c>
      <c r="AD48" s="160" t="s">
        <v>22</v>
      </c>
      <c r="AE48" s="164">
        <v>45305</v>
      </c>
      <c r="AF48" s="165" t="s">
        <v>424</v>
      </c>
      <c r="AG48" s="166"/>
      <c r="AH48" s="227" t="str" cm="1">
        <f t="array" ref="AH48">LEFT(MM_BU[[#This Row],[PROJECT'#]],MIN(IFERROR(FIND({0,1,2,3,4,5,6,7,8,9,"-"},MM_BU[[#This Row],[PROJECT'#]]),""))-1)</f>
        <v>BU</v>
      </c>
      <c r="AI48" s="1" t="str">
        <f>IF(MM_BU[[#This Row],[BOM Received date]]&lt;&gt;"","BU table")</f>
        <v>BU table</v>
      </c>
      <c r="AJ48" s="1" t="str">
        <f>TEXT(MM_BU[[#This Row],[BOM Received date]],"mmmm")</f>
        <v>December</v>
      </c>
      <c r="AK48" s="1" t="str">
        <f>TEXT(MM_BU[[#This Row],[BOM Received date]],"yyyy")</f>
        <v>2023</v>
      </c>
    </row>
    <row r="49" spans="1:37" ht="28.95" customHeight="1" thickTop="1" thickBot="1">
      <c r="A49" s="167">
        <v>5</v>
      </c>
      <c r="B49" s="159">
        <v>45264</v>
      </c>
      <c r="C49" s="160">
        <v>30</v>
      </c>
      <c r="D49" s="160" t="s">
        <v>681</v>
      </c>
      <c r="E49" s="713" t="s">
        <v>682</v>
      </c>
      <c r="F49" s="375">
        <v>8417467</v>
      </c>
      <c r="G49" s="592" t="s">
        <v>691</v>
      </c>
      <c r="H49" s="714" t="s">
        <v>692</v>
      </c>
      <c r="I49" s="163">
        <v>49132</v>
      </c>
      <c r="J49" s="1642">
        <v>45267</v>
      </c>
      <c r="K49" s="164">
        <v>45271</v>
      </c>
      <c r="L49" s="164" t="s">
        <v>1058</v>
      </c>
      <c r="M49" s="165" t="s">
        <v>139</v>
      </c>
      <c r="N49" s="165" t="s">
        <v>20</v>
      </c>
      <c r="O49" s="163">
        <v>1</v>
      </c>
      <c r="P49" s="292">
        <v>55.1</v>
      </c>
      <c r="Q49" s="293">
        <v>55.1</v>
      </c>
      <c r="R49" s="163" t="s">
        <v>1060</v>
      </c>
      <c r="S49" s="163" t="s">
        <v>1058</v>
      </c>
      <c r="T49" s="164">
        <v>45280</v>
      </c>
      <c r="U49" s="164">
        <v>45276</v>
      </c>
      <c r="V49" s="160" t="s">
        <v>1215</v>
      </c>
      <c r="W49" s="163" t="s">
        <v>1011</v>
      </c>
      <c r="X49" s="164">
        <v>45280</v>
      </c>
      <c r="Y49" s="163" t="s">
        <v>1068</v>
      </c>
      <c r="Z49" s="164">
        <v>45280</v>
      </c>
      <c r="AA49" s="162" t="s">
        <v>1074</v>
      </c>
      <c r="AB49" s="162" t="s">
        <v>1070</v>
      </c>
      <c r="AC49" s="164">
        <v>45346</v>
      </c>
      <c r="AD49" s="160" t="s">
        <v>22</v>
      </c>
      <c r="AE49" s="164">
        <v>45305</v>
      </c>
      <c r="AF49" s="165" t="s">
        <v>424</v>
      </c>
      <c r="AG49" s="166"/>
      <c r="AH49" s="227" t="str" cm="1">
        <f t="array" ref="AH49">LEFT(MM_BU[[#This Row],[PROJECT'#]],MIN(IFERROR(FIND({0,1,2,3,4,5,6,7,8,9,"-"},MM_BU[[#This Row],[PROJECT'#]]),""))-1)</f>
        <v>BU</v>
      </c>
      <c r="AI49" s="1" t="str">
        <f>IF(MM_BU[[#This Row],[BOM Received date]]&lt;&gt;"","BU table")</f>
        <v>BU table</v>
      </c>
      <c r="AJ49" s="1" t="str">
        <f>TEXT(MM_BU[[#This Row],[BOM Received date]],"mmmm")</f>
        <v>December</v>
      </c>
      <c r="AK49" s="1" t="str">
        <f>TEXT(MM_BU[[#This Row],[BOM Received date]],"yyyy")</f>
        <v>2023</v>
      </c>
    </row>
    <row r="50" spans="1:37" ht="28.95" customHeight="1" thickTop="1" thickBot="1">
      <c r="A50" s="158">
        <v>6</v>
      </c>
      <c r="B50" s="159">
        <v>45264</v>
      </c>
      <c r="C50" s="160">
        <v>30</v>
      </c>
      <c r="D50" s="160" t="s">
        <v>683</v>
      </c>
      <c r="E50" s="713" t="s">
        <v>684</v>
      </c>
      <c r="F50" s="375">
        <v>8417447</v>
      </c>
      <c r="G50" s="592" t="s">
        <v>691</v>
      </c>
      <c r="H50" s="714" t="s">
        <v>692</v>
      </c>
      <c r="I50" s="163">
        <v>49133</v>
      </c>
      <c r="J50" s="1642">
        <v>45267</v>
      </c>
      <c r="K50" s="164">
        <v>45271</v>
      </c>
      <c r="L50" s="164" t="s">
        <v>1058</v>
      </c>
      <c r="M50" s="165" t="s">
        <v>139</v>
      </c>
      <c r="N50" s="165" t="s">
        <v>680</v>
      </c>
      <c r="O50" s="163">
        <v>1</v>
      </c>
      <c r="P50" s="292">
        <v>55.1</v>
      </c>
      <c r="Q50" s="293">
        <v>55.1</v>
      </c>
      <c r="R50" s="163" t="s">
        <v>1060</v>
      </c>
      <c r="S50" s="163" t="s">
        <v>1058</v>
      </c>
      <c r="T50" s="164">
        <v>45280</v>
      </c>
      <c r="U50" s="164">
        <v>45276</v>
      </c>
      <c r="V50" s="160" t="s">
        <v>1215</v>
      </c>
      <c r="W50" s="163" t="s">
        <v>1013</v>
      </c>
      <c r="X50" s="164">
        <v>45280</v>
      </c>
      <c r="Y50" s="163" t="s">
        <v>1068</v>
      </c>
      <c r="Z50" s="164">
        <v>45280</v>
      </c>
      <c r="AA50" s="162" t="s">
        <v>1074</v>
      </c>
      <c r="AB50" s="162" t="s">
        <v>1070</v>
      </c>
      <c r="AC50" s="164">
        <v>45346</v>
      </c>
      <c r="AD50" s="160" t="s">
        <v>22</v>
      </c>
      <c r="AE50" s="164">
        <v>45305</v>
      </c>
      <c r="AF50" s="165" t="s">
        <v>424</v>
      </c>
      <c r="AG50" s="166"/>
      <c r="AH50" s="227" t="str" cm="1">
        <f t="array" ref="AH50">LEFT(MM_BU[[#This Row],[PROJECT'#]],MIN(IFERROR(FIND({0,1,2,3,4,5,6,7,8,9,"-"},MM_BU[[#This Row],[PROJECT'#]]),""))-1)</f>
        <v>BU</v>
      </c>
      <c r="AI50" s="1" t="str">
        <f>IF(MM_BU[[#This Row],[BOM Received date]]&lt;&gt;"","BU table")</f>
        <v>BU table</v>
      </c>
      <c r="AJ50" s="1" t="str">
        <f>TEXT(MM_BU[[#This Row],[BOM Received date]],"mmmm")</f>
        <v>December</v>
      </c>
      <c r="AK50" s="1" t="str">
        <f>TEXT(MM_BU[[#This Row],[BOM Received date]],"yyyy")</f>
        <v>2023</v>
      </c>
    </row>
    <row r="51" spans="1:37" ht="28.95" customHeight="1" thickTop="1">
      <c r="A51" s="168">
        <v>7</v>
      </c>
      <c r="B51" s="169">
        <v>45273</v>
      </c>
      <c r="C51" s="168">
        <v>30</v>
      </c>
      <c r="D51" s="168" t="s">
        <v>904</v>
      </c>
      <c r="E51" s="594" t="s">
        <v>905</v>
      </c>
      <c r="F51" s="595">
        <v>8570280</v>
      </c>
      <c r="G51" s="596" t="s">
        <v>30</v>
      </c>
      <c r="H51" s="597" t="s">
        <v>676</v>
      </c>
      <c r="I51" s="170">
        <v>49482</v>
      </c>
      <c r="J51" s="1643">
        <v>45273</v>
      </c>
      <c r="K51" s="171">
        <v>45275</v>
      </c>
      <c r="L51" s="171" t="s">
        <v>1058</v>
      </c>
      <c r="M51" s="170" t="s">
        <v>1006</v>
      </c>
      <c r="N51" s="172" t="s">
        <v>31</v>
      </c>
      <c r="O51" s="172">
        <v>35</v>
      </c>
      <c r="P51" s="294">
        <v>26.5</v>
      </c>
      <c r="Q51" s="295">
        <v>927.5</v>
      </c>
      <c r="R51" s="172" t="s">
        <v>1151</v>
      </c>
      <c r="S51" s="172" t="s">
        <v>1059</v>
      </c>
      <c r="T51" s="173">
        <v>45286</v>
      </c>
      <c r="U51" s="173">
        <v>45281</v>
      </c>
      <c r="V51" s="168" t="s">
        <v>1312</v>
      </c>
      <c r="W51" s="170" t="s">
        <v>1006</v>
      </c>
      <c r="X51" s="171">
        <v>45286</v>
      </c>
      <c r="Y51" s="170" t="s">
        <v>1068</v>
      </c>
      <c r="Z51" s="171">
        <v>45286</v>
      </c>
      <c r="AA51" s="261" t="s">
        <v>1074</v>
      </c>
      <c r="AB51" s="261" t="s">
        <v>1070</v>
      </c>
      <c r="AC51" s="171">
        <v>45350</v>
      </c>
      <c r="AD51" s="151" t="s">
        <v>22</v>
      </c>
      <c r="AE51" s="171">
        <v>45299</v>
      </c>
      <c r="AF51" s="170" t="s">
        <v>1703</v>
      </c>
      <c r="AG51" s="174"/>
      <c r="AH51" s="227" t="str" cm="1">
        <f t="array" ref="AH51">LEFT(MM_BU[[#This Row],[PROJECT'#]],MIN(IFERROR(FIND({0,1,2,3,4,5,6,7,8,9,"-"},MM_BU[[#This Row],[PROJECT'#]]),""))-1)</f>
        <v>BU</v>
      </c>
      <c r="AI51" s="1" t="str">
        <f>IF(MM_BU[[#This Row],[BOM Received date]]&lt;&gt;"","BU table")</f>
        <v>BU table</v>
      </c>
      <c r="AJ51" s="1" t="str">
        <f>TEXT(MM_BU[[#This Row],[BOM Received date]],"mmmm")</f>
        <v>December</v>
      </c>
      <c r="AK51" s="1" t="str">
        <f>TEXT(MM_BU[[#This Row],[BOM Received date]],"yyyy")</f>
        <v>2023</v>
      </c>
    </row>
    <row r="52" spans="1:37" ht="28.95" customHeight="1">
      <c r="A52" s="58">
        <v>7</v>
      </c>
      <c r="B52" s="65">
        <v>45273</v>
      </c>
      <c r="C52" s="58">
        <v>30</v>
      </c>
      <c r="D52" s="58" t="s">
        <v>904</v>
      </c>
      <c r="E52" s="598" t="s">
        <v>905</v>
      </c>
      <c r="F52" s="374">
        <v>8570280</v>
      </c>
      <c r="G52" s="599" t="s">
        <v>128</v>
      </c>
      <c r="H52" s="600" t="s">
        <v>129</v>
      </c>
      <c r="I52" s="60">
        <v>49482</v>
      </c>
      <c r="J52" s="1644">
        <v>45273</v>
      </c>
      <c r="K52" s="61">
        <v>45275</v>
      </c>
      <c r="L52" s="61" t="s">
        <v>1058</v>
      </c>
      <c r="M52" s="60" t="s">
        <v>1005</v>
      </c>
      <c r="N52" s="63" t="s">
        <v>20</v>
      </c>
      <c r="O52" s="63">
        <v>2</v>
      </c>
      <c r="P52" s="296">
        <v>16</v>
      </c>
      <c r="Q52" s="297">
        <v>32</v>
      </c>
      <c r="R52" s="63" t="s">
        <v>1151</v>
      </c>
      <c r="S52" s="63" t="s">
        <v>1059</v>
      </c>
      <c r="T52" s="128">
        <v>45286</v>
      </c>
      <c r="U52" s="128">
        <v>45281</v>
      </c>
      <c r="V52" s="58" t="s">
        <v>1312</v>
      </c>
      <c r="W52" s="60" t="s">
        <v>1005</v>
      </c>
      <c r="X52" s="61">
        <v>45286</v>
      </c>
      <c r="Y52" s="60" t="s">
        <v>1068</v>
      </c>
      <c r="Z52" s="61">
        <v>45286</v>
      </c>
      <c r="AA52" s="262" t="s">
        <v>1074</v>
      </c>
      <c r="AB52" s="262" t="s">
        <v>1070</v>
      </c>
      <c r="AC52" s="61">
        <v>45304</v>
      </c>
      <c r="AD52" s="8" t="s">
        <v>22</v>
      </c>
      <c r="AE52" s="61">
        <v>45289</v>
      </c>
      <c r="AF52" s="60" t="s">
        <v>425</v>
      </c>
      <c r="AG52" s="62"/>
      <c r="AH52" s="227" t="str" cm="1">
        <f t="array" ref="AH52">LEFT(MM_BU[[#This Row],[PROJECT'#]],MIN(IFERROR(FIND({0,1,2,3,4,5,6,7,8,9,"-"},MM_BU[[#This Row],[PROJECT'#]]),""))-1)</f>
        <v>BU</v>
      </c>
      <c r="AI52" s="1" t="str">
        <f>IF(MM_BU[[#This Row],[BOM Received date]]&lt;&gt;"","BU table")</f>
        <v>BU table</v>
      </c>
      <c r="AJ52" s="1" t="str">
        <f>TEXT(MM_BU[[#This Row],[BOM Received date]],"mmmm")</f>
        <v>December</v>
      </c>
      <c r="AK52" s="1" t="str">
        <f>TEXT(MM_BU[[#This Row],[BOM Received date]],"yyyy")</f>
        <v>2023</v>
      </c>
    </row>
    <row r="53" spans="1:37" ht="28.95" customHeight="1">
      <c r="A53" s="58">
        <v>7</v>
      </c>
      <c r="B53" s="65">
        <v>45273</v>
      </c>
      <c r="C53" s="58">
        <v>30</v>
      </c>
      <c r="D53" s="58" t="s">
        <v>904</v>
      </c>
      <c r="E53" s="598" t="s">
        <v>905</v>
      </c>
      <c r="F53" s="374">
        <v>8570280</v>
      </c>
      <c r="G53" s="599" t="s">
        <v>39</v>
      </c>
      <c r="H53" s="600" t="s">
        <v>158</v>
      </c>
      <c r="I53" s="60">
        <v>49482</v>
      </c>
      <c r="J53" s="1644">
        <v>45273</v>
      </c>
      <c r="K53" s="61">
        <v>45275</v>
      </c>
      <c r="L53" s="61" t="s">
        <v>1058</v>
      </c>
      <c r="M53" s="60" t="s">
        <v>1003</v>
      </c>
      <c r="N53" s="63" t="s">
        <v>21</v>
      </c>
      <c r="O53" s="63">
        <v>1</v>
      </c>
      <c r="P53" s="296">
        <v>242.58</v>
      </c>
      <c r="Q53" s="297">
        <v>242.58</v>
      </c>
      <c r="R53" s="63" t="s">
        <v>1151</v>
      </c>
      <c r="S53" s="63" t="s">
        <v>1059</v>
      </c>
      <c r="T53" s="128">
        <v>45286</v>
      </c>
      <c r="U53" s="128">
        <v>45281</v>
      </c>
      <c r="V53" s="58" t="s">
        <v>1312</v>
      </c>
      <c r="W53" s="60" t="s">
        <v>1003</v>
      </c>
      <c r="X53" s="61">
        <v>45286</v>
      </c>
      <c r="Y53" s="60" t="s">
        <v>1068</v>
      </c>
      <c r="Z53" s="61">
        <v>45286</v>
      </c>
      <c r="AA53" s="262" t="s">
        <v>1074</v>
      </c>
      <c r="AB53" s="262" t="s">
        <v>1070</v>
      </c>
      <c r="AC53" s="61">
        <v>45304</v>
      </c>
      <c r="AD53" s="8" t="s">
        <v>22</v>
      </c>
      <c r="AE53" s="61">
        <v>45289</v>
      </c>
      <c r="AF53" s="60" t="s">
        <v>424</v>
      </c>
      <c r="AG53" s="62"/>
      <c r="AH53" s="227" t="str" cm="1">
        <f t="array" ref="AH53">LEFT(MM_BU[[#This Row],[PROJECT'#]],MIN(IFERROR(FIND({0,1,2,3,4,5,6,7,8,9,"-"},MM_BU[[#This Row],[PROJECT'#]]),""))-1)</f>
        <v>BU</v>
      </c>
      <c r="AI53" s="1" t="str">
        <f>IF(MM_BU[[#This Row],[BOM Received date]]&lt;&gt;"","BU table")</f>
        <v>BU table</v>
      </c>
      <c r="AJ53" s="1" t="str">
        <f>TEXT(MM_BU[[#This Row],[BOM Received date]],"mmmm")</f>
        <v>December</v>
      </c>
      <c r="AK53" s="1" t="str">
        <f>TEXT(MM_BU[[#This Row],[BOM Received date]],"yyyy")</f>
        <v>2023</v>
      </c>
    </row>
    <row r="54" spans="1:37" ht="28.95" customHeight="1">
      <c r="A54" s="58">
        <v>7</v>
      </c>
      <c r="B54" s="65">
        <v>45273</v>
      </c>
      <c r="C54" s="58">
        <v>30</v>
      </c>
      <c r="D54" s="58" t="s">
        <v>904</v>
      </c>
      <c r="E54" s="598" t="s">
        <v>905</v>
      </c>
      <c r="F54" s="374">
        <v>8570280</v>
      </c>
      <c r="G54" s="599" t="s">
        <v>673</v>
      </c>
      <c r="H54" s="600" t="s">
        <v>678</v>
      </c>
      <c r="I54" s="60">
        <v>49482</v>
      </c>
      <c r="J54" s="1644">
        <v>45273</v>
      </c>
      <c r="K54" s="61">
        <v>45275</v>
      </c>
      <c r="L54" s="61" t="s">
        <v>1058</v>
      </c>
      <c r="M54" s="60" t="s">
        <v>1002</v>
      </c>
      <c r="N54" s="63" t="s">
        <v>20</v>
      </c>
      <c r="O54" s="63">
        <v>10</v>
      </c>
      <c r="P54" s="296">
        <v>1.9</v>
      </c>
      <c r="Q54" s="297">
        <v>19</v>
      </c>
      <c r="R54" s="63" t="s">
        <v>1151</v>
      </c>
      <c r="S54" s="63" t="s">
        <v>1059</v>
      </c>
      <c r="T54" s="128">
        <v>45286</v>
      </c>
      <c r="U54" s="128">
        <v>45281</v>
      </c>
      <c r="V54" s="58" t="s">
        <v>1312</v>
      </c>
      <c r="W54" s="60" t="s">
        <v>1002</v>
      </c>
      <c r="X54" s="61">
        <v>45286</v>
      </c>
      <c r="Y54" s="60" t="s">
        <v>1068</v>
      </c>
      <c r="Z54" s="61">
        <v>45286</v>
      </c>
      <c r="AA54" s="262" t="s">
        <v>1074</v>
      </c>
      <c r="AB54" s="262" t="s">
        <v>1070</v>
      </c>
      <c r="AC54" s="61">
        <v>45304</v>
      </c>
      <c r="AD54" s="8" t="s">
        <v>22</v>
      </c>
      <c r="AE54" s="61">
        <v>45289</v>
      </c>
      <c r="AF54" s="60" t="s">
        <v>1001</v>
      </c>
      <c r="AG54" s="62"/>
      <c r="AH54" s="227" t="str" cm="1">
        <f t="array" ref="AH54">LEFT(MM_BU[[#This Row],[PROJECT'#]],MIN(IFERROR(FIND({0,1,2,3,4,5,6,7,8,9,"-"},MM_BU[[#This Row],[PROJECT'#]]),""))-1)</f>
        <v>BU</v>
      </c>
      <c r="AI54" s="1" t="str">
        <f>IF(MM_BU[[#This Row],[BOM Received date]]&lt;&gt;"","BU table")</f>
        <v>BU table</v>
      </c>
      <c r="AJ54" s="1" t="str">
        <f>TEXT(MM_BU[[#This Row],[BOM Received date]],"mmmm")</f>
        <v>December</v>
      </c>
      <c r="AK54" s="1" t="str">
        <f>TEXT(MM_BU[[#This Row],[BOM Received date]],"yyyy")</f>
        <v>2023</v>
      </c>
    </row>
    <row r="55" spans="1:37" ht="28.95" customHeight="1">
      <c r="A55" s="58">
        <v>7</v>
      </c>
      <c r="B55" s="65">
        <v>45273</v>
      </c>
      <c r="C55" s="58">
        <v>30</v>
      </c>
      <c r="D55" s="58" t="s">
        <v>904</v>
      </c>
      <c r="E55" s="598" t="s">
        <v>905</v>
      </c>
      <c r="F55" s="374">
        <v>8570280</v>
      </c>
      <c r="G55" s="599" t="s">
        <v>894</v>
      </c>
      <c r="H55" s="601" t="s">
        <v>898</v>
      </c>
      <c r="I55" s="60">
        <v>49484</v>
      </c>
      <c r="J55" s="1644">
        <v>45273</v>
      </c>
      <c r="K55" s="61">
        <v>45275</v>
      </c>
      <c r="L55" s="61" t="s">
        <v>1058</v>
      </c>
      <c r="M55" s="60" t="s">
        <v>141</v>
      </c>
      <c r="N55" s="64" t="s">
        <v>20</v>
      </c>
      <c r="O55" s="64">
        <v>1</v>
      </c>
      <c r="P55" s="298">
        <v>306.14</v>
      </c>
      <c r="Q55" s="299">
        <v>306.14</v>
      </c>
      <c r="R55" s="64" t="s">
        <v>1151</v>
      </c>
      <c r="S55" s="64" t="s">
        <v>1059</v>
      </c>
      <c r="T55" s="129">
        <v>45286</v>
      </c>
      <c r="U55" s="129">
        <v>45281</v>
      </c>
      <c r="V55" s="58" t="s">
        <v>1312</v>
      </c>
      <c r="W55" s="60" t="s">
        <v>1009</v>
      </c>
      <c r="X55" s="61">
        <v>45286</v>
      </c>
      <c r="Y55" s="60" t="s">
        <v>1068</v>
      </c>
      <c r="Z55" s="61">
        <v>45286</v>
      </c>
      <c r="AA55" s="262" t="s">
        <v>1074</v>
      </c>
      <c r="AB55" s="262" t="s">
        <v>1070</v>
      </c>
      <c r="AC55" s="61">
        <v>45350</v>
      </c>
      <c r="AD55" s="8" t="s">
        <v>22</v>
      </c>
      <c r="AE55" s="61">
        <v>45298</v>
      </c>
      <c r="AF55" s="60" t="s">
        <v>424</v>
      </c>
      <c r="AG55" s="62"/>
      <c r="AH55" s="227" t="str" cm="1">
        <f t="array" ref="AH55">LEFT(MM_BU[[#This Row],[PROJECT'#]],MIN(IFERROR(FIND({0,1,2,3,4,5,6,7,8,9,"-"},MM_BU[[#This Row],[PROJECT'#]]),""))-1)</f>
        <v>BU</v>
      </c>
      <c r="AI55" s="1" t="str">
        <f>IF(MM_BU[[#This Row],[BOM Received date]]&lt;&gt;"","BU table")</f>
        <v>BU table</v>
      </c>
      <c r="AJ55" s="1" t="str">
        <f>TEXT(MM_BU[[#This Row],[BOM Received date]],"mmmm")</f>
        <v>December</v>
      </c>
      <c r="AK55" s="1" t="str">
        <f>TEXT(MM_BU[[#This Row],[BOM Received date]],"yyyy")</f>
        <v>2023</v>
      </c>
    </row>
    <row r="56" spans="1:37" ht="28.95" customHeight="1">
      <c r="A56" s="58">
        <v>7</v>
      </c>
      <c r="B56" s="65">
        <v>45273</v>
      </c>
      <c r="C56" s="58">
        <v>30</v>
      </c>
      <c r="D56" s="58" t="s">
        <v>904</v>
      </c>
      <c r="E56" s="59" t="s">
        <v>905</v>
      </c>
      <c r="F56" s="354">
        <v>8570280</v>
      </c>
      <c r="G56" s="58" t="s">
        <v>895</v>
      </c>
      <c r="H56" s="602" t="s">
        <v>899</v>
      </c>
      <c r="I56" s="60">
        <v>49484</v>
      </c>
      <c r="J56" s="1644">
        <v>45273</v>
      </c>
      <c r="K56" s="61">
        <v>45275</v>
      </c>
      <c r="L56" s="61" t="s">
        <v>1058</v>
      </c>
      <c r="M56" s="60" t="s">
        <v>140</v>
      </c>
      <c r="N56" s="64" t="s">
        <v>20</v>
      </c>
      <c r="O56" s="64">
        <v>1</v>
      </c>
      <c r="P56" s="298">
        <v>11833.46</v>
      </c>
      <c r="Q56" s="299">
        <v>11833.46</v>
      </c>
      <c r="R56" s="64" t="s">
        <v>1151</v>
      </c>
      <c r="S56" s="64" t="s">
        <v>1059</v>
      </c>
      <c r="T56" s="129">
        <v>45286</v>
      </c>
      <c r="U56" s="129">
        <v>45281</v>
      </c>
      <c r="V56" s="58" t="s">
        <v>1312</v>
      </c>
      <c r="W56" s="60" t="s">
        <v>1008</v>
      </c>
      <c r="X56" s="61">
        <v>45286</v>
      </c>
      <c r="Y56" s="60" t="s">
        <v>1068</v>
      </c>
      <c r="Z56" s="61">
        <v>45286</v>
      </c>
      <c r="AA56" s="262" t="s">
        <v>1074</v>
      </c>
      <c r="AB56" s="262" t="s">
        <v>1070</v>
      </c>
      <c r="AC56" s="61">
        <v>45350</v>
      </c>
      <c r="AD56" s="8" t="s">
        <v>22</v>
      </c>
      <c r="AE56" s="61">
        <v>45321</v>
      </c>
      <c r="AF56" s="60" t="s">
        <v>424</v>
      </c>
      <c r="AG56" s="62"/>
      <c r="AH56" s="227" t="str" cm="1">
        <f t="array" ref="AH56">LEFT(MM_BU[[#This Row],[PROJECT'#]],MIN(IFERROR(FIND({0,1,2,3,4,5,6,7,8,9,"-"},MM_BU[[#This Row],[PROJECT'#]]),""))-1)</f>
        <v>BU</v>
      </c>
      <c r="AI56" s="1" t="str">
        <f>IF(MM_BU[[#This Row],[BOM Received date]]&lt;&gt;"","BU table")</f>
        <v>BU table</v>
      </c>
      <c r="AJ56" s="1" t="str">
        <f>TEXT(MM_BU[[#This Row],[BOM Received date]],"mmmm")</f>
        <v>December</v>
      </c>
      <c r="AK56" s="1" t="str">
        <f>TEXT(MM_BU[[#This Row],[BOM Received date]],"yyyy")</f>
        <v>2023</v>
      </c>
    </row>
    <row r="57" spans="1:37" ht="28.95" customHeight="1">
      <c r="A57" s="58">
        <v>7</v>
      </c>
      <c r="B57" s="65">
        <v>45273</v>
      </c>
      <c r="C57" s="58">
        <v>30</v>
      </c>
      <c r="D57" s="58" t="s">
        <v>904</v>
      </c>
      <c r="E57" s="598" t="s">
        <v>905</v>
      </c>
      <c r="F57" s="374">
        <v>8570280</v>
      </c>
      <c r="G57" s="599" t="s">
        <v>896</v>
      </c>
      <c r="H57" s="601" t="s">
        <v>900</v>
      </c>
      <c r="I57" s="60">
        <v>49484</v>
      </c>
      <c r="J57" s="1644">
        <v>45273</v>
      </c>
      <c r="K57" s="61">
        <v>45275</v>
      </c>
      <c r="L57" s="61" t="s">
        <v>1058</v>
      </c>
      <c r="M57" s="60" t="s">
        <v>139</v>
      </c>
      <c r="N57" s="64" t="s">
        <v>20</v>
      </c>
      <c r="O57" s="64">
        <v>1</v>
      </c>
      <c r="P57" s="298">
        <v>326</v>
      </c>
      <c r="Q57" s="299">
        <v>326</v>
      </c>
      <c r="R57" s="64" t="s">
        <v>1151</v>
      </c>
      <c r="S57" s="64" t="s">
        <v>1059</v>
      </c>
      <c r="T57" s="129">
        <v>45286</v>
      </c>
      <c r="U57" s="129">
        <v>45281</v>
      </c>
      <c r="V57" s="58" t="s">
        <v>1312</v>
      </c>
      <c r="W57" s="60" t="s">
        <v>1007</v>
      </c>
      <c r="X57" s="61">
        <v>45286</v>
      </c>
      <c r="Y57" s="60" t="s">
        <v>1068</v>
      </c>
      <c r="Z57" s="61">
        <v>45286</v>
      </c>
      <c r="AA57" s="262" t="s">
        <v>1074</v>
      </c>
      <c r="AB57" s="262" t="s">
        <v>1070</v>
      </c>
      <c r="AC57" s="61">
        <v>45350</v>
      </c>
      <c r="AD57" s="8" t="s">
        <v>22</v>
      </c>
      <c r="AE57" s="61">
        <v>45299</v>
      </c>
      <c r="AF57" s="60" t="s">
        <v>424</v>
      </c>
      <c r="AG57" s="62"/>
      <c r="AH57" s="227" t="str" cm="1">
        <f t="array" ref="AH57">LEFT(MM_BU[[#This Row],[PROJECT'#]],MIN(IFERROR(FIND({0,1,2,3,4,5,6,7,8,9,"-"},MM_BU[[#This Row],[PROJECT'#]]),""))-1)</f>
        <v>BU</v>
      </c>
      <c r="AI57" s="1" t="str">
        <f>IF(MM_BU[[#This Row],[BOM Received date]]&lt;&gt;"","BU table")</f>
        <v>BU table</v>
      </c>
      <c r="AJ57" s="1" t="str">
        <f>TEXT(MM_BU[[#This Row],[BOM Received date]],"mmmm")</f>
        <v>December</v>
      </c>
      <c r="AK57" s="1" t="str">
        <f>TEXT(MM_BU[[#This Row],[BOM Received date]],"yyyy")</f>
        <v>2023</v>
      </c>
    </row>
    <row r="58" spans="1:37" ht="28.95" customHeight="1">
      <c r="A58" s="58">
        <v>7</v>
      </c>
      <c r="B58" s="65">
        <v>45273</v>
      </c>
      <c r="C58" s="58">
        <v>30</v>
      </c>
      <c r="D58" s="58" t="s">
        <v>904</v>
      </c>
      <c r="E58" s="598" t="s">
        <v>905</v>
      </c>
      <c r="F58" s="374">
        <v>8570280</v>
      </c>
      <c r="G58" s="599" t="s">
        <v>128</v>
      </c>
      <c r="H58" s="601" t="s">
        <v>129</v>
      </c>
      <c r="I58" s="60">
        <v>49482</v>
      </c>
      <c r="J58" s="1644">
        <v>45273</v>
      </c>
      <c r="K58" s="61">
        <v>45275</v>
      </c>
      <c r="L58" s="61" t="s">
        <v>1058</v>
      </c>
      <c r="M58" s="60" t="s">
        <v>143</v>
      </c>
      <c r="N58" s="64" t="s">
        <v>127</v>
      </c>
      <c r="O58" s="64">
        <v>4</v>
      </c>
      <c r="P58" s="298">
        <v>16</v>
      </c>
      <c r="Q58" s="299">
        <v>64</v>
      </c>
      <c r="R58" s="64" t="s">
        <v>1151</v>
      </c>
      <c r="S58" s="64" t="s">
        <v>1059</v>
      </c>
      <c r="T58" s="129">
        <v>45286</v>
      </c>
      <c r="U58" s="129">
        <v>45281</v>
      </c>
      <c r="V58" s="58" t="s">
        <v>1312</v>
      </c>
      <c r="W58" s="60" t="s">
        <v>143</v>
      </c>
      <c r="X58" s="61">
        <v>45286</v>
      </c>
      <c r="Y58" s="60" t="s">
        <v>1068</v>
      </c>
      <c r="Z58" s="61">
        <v>45286</v>
      </c>
      <c r="AA58" s="262" t="s">
        <v>1074</v>
      </c>
      <c r="AB58" s="262" t="s">
        <v>1070</v>
      </c>
      <c r="AC58" s="61">
        <v>45304</v>
      </c>
      <c r="AD58" s="8" t="s">
        <v>22</v>
      </c>
      <c r="AE58" s="61">
        <v>45289</v>
      </c>
      <c r="AF58" s="60" t="s">
        <v>426</v>
      </c>
      <c r="AG58" s="62"/>
      <c r="AH58" s="227" t="str" cm="1">
        <f t="array" ref="AH58">LEFT(MM_BU[[#This Row],[PROJECT'#]],MIN(IFERROR(FIND({0,1,2,3,4,5,6,7,8,9,"-"},MM_BU[[#This Row],[PROJECT'#]]),""))-1)</f>
        <v>BU</v>
      </c>
      <c r="AI58" s="1" t="str">
        <f>IF(MM_BU[[#This Row],[BOM Received date]]&lt;&gt;"","BU table")</f>
        <v>BU table</v>
      </c>
      <c r="AJ58" s="1" t="str">
        <f>TEXT(MM_BU[[#This Row],[BOM Received date]],"mmmm")</f>
        <v>December</v>
      </c>
      <c r="AK58" s="1" t="str">
        <f>TEXT(MM_BU[[#This Row],[BOM Received date]],"yyyy")</f>
        <v>2023</v>
      </c>
    </row>
    <row r="59" spans="1:37" ht="28.95" customHeight="1">
      <c r="A59" s="58">
        <v>7</v>
      </c>
      <c r="B59" s="65">
        <v>45273</v>
      </c>
      <c r="C59" s="58">
        <v>30</v>
      </c>
      <c r="D59" s="58" t="s">
        <v>904</v>
      </c>
      <c r="E59" s="598" t="s">
        <v>905</v>
      </c>
      <c r="F59" s="374">
        <v>8570280</v>
      </c>
      <c r="G59" s="599" t="s">
        <v>395</v>
      </c>
      <c r="H59" s="601" t="s">
        <v>399</v>
      </c>
      <c r="I59" s="60">
        <v>49482</v>
      </c>
      <c r="J59" s="1644">
        <v>45273</v>
      </c>
      <c r="K59" s="61">
        <v>45275</v>
      </c>
      <c r="L59" s="61" t="s">
        <v>1058</v>
      </c>
      <c r="M59" s="60" t="s">
        <v>142</v>
      </c>
      <c r="N59" s="64" t="s">
        <v>20</v>
      </c>
      <c r="O59" s="64">
        <v>1</v>
      </c>
      <c r="P59" s="298">
        <v>302.94</v>
      </c>
      <c r="Q59" s="299">
        <v>302.94</v>
      </c>
      <c r="R59" s="64" t="s">
        <v>1151</v>
      </c>
      <c r="S59" s="64" t="s">
        <v>1059</v>
      </c>
      <c r="T59" s="129">
        <v>45286</v>
      </c>
      <c r="U59" s="129">
        <v>45281</v>
      </c>
      <c r="V59" s="58" t="s">
        <v>1312</v>
      </c>
      <c r="W59" s="60" t="s">
        <v>142</v>
      </c>
      <c r="X59" s="61">
        <v>45286</v>
      </c>
      <c r="Y59" s="60" t="s">
        <v>1068</v>
      </c>
      <c r="Z59" s="61">
        <v>45286</v>
      </c>
      <c r="AA59" s="262" t="s">
        <v>1074</v>
      </c>
      <c r="AB59" s="262" t="s">
        <v>1070</v>
      </c>
      <c r="AC59" s="61">
        <v>45304</v>
      </c>
      <c r="AD59" s="8" t="s">
        <v>22</v>
      </c>
      <c r="AE59" s="61">
        <v>45289</v>
      </c>
      <c r="AF59" s="60" t="s">
        <v>424</v>
      </c>
      <c r="AG59" s="62"/>
      <c r="AH59" s="227" t="str" cm="1">
        <f t="array" ref="AH59">LEFT(MM_BU[[#This Row],[PROJECT'#]],MIN(IFERROR(FIND({0,1,2,3,4,5,6,7,8,9,"-"},MM_BU[[#This Row],[PROJECT'#]]),""))-1)</f>
        <v>BU</v>
      </c>
      <c r="AI59" s="1" t="str">
        <f>IF(MM_BU[[#This Row],[BOM Received date]]&lt;&gt;"","BU table")</f>
        <v>BU table</v>
      </c>
      <c r="AJ59" s="1" t="str">
        <f>TEXT(MM_BU[[#This Row],[BOM Received date]],"mmmm")</f>
        <v>December</v>
      </c>
      <c r="AK59" s="1" t="str">
        <f>TEXT(MM_BU[[#This Row],[BOM Received date]],"yyyy")</f>
        <v>2023</v>
      </c>
    </row>
    <row r="60" spans="1:37" ht="28.95" customHeight="1">
      <c r="A60" s="58">
        <v>7</v>
      </c>
      <c r="B60" s="65">
        <v>45273</v>
      </c>
      <c r="C60" s="58">
        <v>30</v>
      </c>
      <c r="D60" s="58" t="s">
        <v>904</v>
      </c>
      <c r="E60" s="598" t="s">
        <v>905</v>
      </c>
      <c r="F60" s="374">
        <v>8570280</v>
      </c>
      <c r="G60" s="599" t="s">
        <v>176</v>
      </c>
      <c r="H60" s="601" t="s">
        <v>280</v>
      </c>
      <c r="I60" s="60">
        <v>49482</v>
      </c>
      <c r="J60" s="1644">
        <v>45273</v>
      </c>
      <c r="K60" s="61">
        <v>45275</v>
      </c>
      <c r="L60" s="61" t="s">
        <v>1058</v>
      </c>
      <c r="M60" s="60" t="s">
        <v>141</v>
      </c>
      <c r="N60" s="64" t="s">
        <v>20</v>
      </c>
      <c r="O60" s="64">
        <v>1</v>
      </c>
      <c r="P60" s="298">
        <v>58.91</v>
      </c>
      <c r="Q60" s="299">
        <v>58.91</v>
      </c>
      <c r="R60" s="64" t="s">
        <v>1151</v>
      </c>
      <c r="S60" s="64" t="s">
        <v>1059</v>
      </c>
      <c r="T60" s="129">
        <v>45286</v>
      </c>
      <c r="U60" s="129">
        <v>45281</v>
      </c>
      <c r="V60" s="58" t="s">
        <v>1312</v>
      </c>
      <c r="W60" s="60" t="s">
        <v>141</v>
      </c>
      <c r="X60" s="61">
        <v>45286</v>
      </c>
      <c r="Y60" s="60" t="s">
        <v>1068</v>
      </c>
      <c r="Z60" s="61">
        <v>45286</v>
      </c>
      <c r="AA60" s="262" t="s">
        <v>1074</v>
      </c>
      <c r="AB60" s="262" t="s">
        <v>1070</v>
      </c>
      <c r="AC60" s="61">
        <v>45304</v>
      </c>
      <c r="AD60" s="8" t="s">
        <v>22</v>
      </c>
      <c r="AE60" s="61">
        <v>45289</v>
      </c>
      <c r="AF60" s="60" t="s">
        <v>424</v>
      </c>
      <c r="AG60" s="62"/>
      <c r="AH60" s="227" t="str" cm="1">
        <f t="array" ref="AH60">LEFT(MM_BU[[#This Row],[PROJECT'#]],MIN(IFERROR(FIND({0,1,2,3,4,5,6,7,8,9,"-"},MM_BU[[#This Row],[PROJECT'#]]),""))-1)</f>
        <v>BU</v>
      </c>
      <c r="AI60" s="1" t="str">
        <f>IF(MM_BU[[#This Row],[BOM Received date]]&lt;&gt;"","BU table")</f>
        <v>BU table</v>
      </c>
      <c r="AJ60" s="1" t="str">
        <f>TEXT(MM_BU[[#This Row],[BOM Received date]],"mmmm")</f>
        <v>December</v>
      </c>
      <c r="AK60" s="1" t="str">
        <f>TEXT(MM_BU[[#This Row],[BOM Received date]],"yyyy")</f>
        <v>2023</v>
      </c>
    </row>
    <row r="61" spans="1:37" ht="28.95" customHeight="1">
      <c r="A61" s="58">
        <v>7</v>
      </c>
      <c r="B61" s="65">
        <v>45273</v>
      </c>
      <c r="C61" s="58">
        <v>30</v>
      </c>
      <c r="D61" s="58" t="s">
        <v>904</v>
      </c>
      <c r="E61" s="598" t="s">
        <v>905</v>
      </c>
      <c r="F61" s="374">
        <v>8570280</v>
      </c>
      <c r="G61" s="599" t="s">
        <v>1366</v>
      </c>
      <c r="H61" s="601" t="s">
        <v>901</v>
      </c>
      <c r="I61" s="60">
        <v>49482</v>
      </c>
      <c r="J61" s="1644">
        <v>45273</v>
      </c>
      <c r="K61" s="61">
        <v>45275</v>
      </c>
      <c r="L61" s="61" t="s">
        <v>1058</v>
      </c>
      <c r="M61" s="60" t="s">
        <v>140</v>
      </c>
      <c r="N61" s="64" t="s">
        <v>20</v>
      </c>
      <c r="O61" s="64">
        <v>20</v>
      </c>
      <c r="P61" s="298">
        <v>1.07</v>
      </c>
      <c r="Q61" s="299">
        <v>21.4</v>
      </c>
      <c r="R61" s="64" t="s">
        <v>1151</v>
      </c>
      <c r="S61" s="64" t="s">
        <v>1059</v>
      </c>
      <c r="T61" s="129">
        <v>45286</v>
      </c>
      <c r="U61" s="129">
        <v>45281</v>
      </c>
      <c r="V61" s="58" t="s">
        <v>1312</v>
      </c>
      <c r="W61" s="333" t="s">
        <v>140</v>
      </c>
      <c r="X61" s="61">
        <v>45286</v>
      </c>
      <c r="Y61" s="60" t="s">
        <v>1068</v>
      </c>
      <c r="Z61" s="61">
        <v>45286</v>
      </c>
      <c r="AA61" s="262" t="s">
        <v>1074</v>
      </c>
      <c r="AB61" s="262" t="s">
        <v>1070</v>
      </c>
      <c r="AC61" s="61">
        <v>45304</v>
      </c>
      <c r="AD61" s="8" t="s">
        <v>22</v>
      </c>
      <c r="AE61" s="61">
        <v>45289</v>
      </c>
      <c r="AF61" s="60" t="s">
        <v>1026</v>
      </c>
      <c r="AG61" s="62"/>
      <c r="AH61" s="227" t="str" cm="1">
        <f t="array" ref="AH61">LEFT(MM_BU[[#This Row],[PROJECT'#]],MIN(IFERROR(FIND({0,1,2,3,4,5,6,7,8,9,"-"},MM_BU[[#This Row],[PROJECT'#]]),""))-1)</f>
        <v>BU</v>
      </c>
      <c r="AI61" s="1" t="str">
        <f>IF(MM_BU[[#This Row],[BOM Received date]]&lt;&gt;"","BU table")</f>
        <v>BU table</v>
      </c>
      <c r="AJ61" s="1" t="str">
        <f>TEXT(MM_BU[[#This Row],[BOM Received date]],"mmmm")</f>
        <v>December</v>
      </c>
      <c r="AK61" s="1" t="str">
        <f>TEXT(MM_BU[[#This Row],[BOM Received date]],"yyyy")</f>
        <v>2023</v>
      </c>
    </row>
    <row r="62" spans="1:37" ht="28.95" customHeight="1">
      <c r="A62" s="58">
        <v>7</v>
      </c>
      <c r="B62" s="65">
        <v>45273</v>
      </c>
      <c r="C62" s="58">
        <v>30</v>
      </c>
      <c r="D62" s="58" t="s">
        <v>904</v>
      </c>
      <c r="E62" s="598" t="s">
        <v>905</v>
      </c>
      <c r="F62" s="374">
        <v>8570280</v>
      </c>
      <c r="G62" s="599" t="s">
        <v>897</v>
      </c>
      <c r="H62" s="601" t="s">
        <v>902</v>
      </c>
      <c r="I62" s="60">
        <v>49482</v>
      </c>
      <c r="J62" s="1644">
        <v>45273</v>
      </c>
      <c r="K62" s="61">
        <v>45275</v>
      </c>
      <c r="L62" s="61" t="s">
        <v>1058</v>
      </c>
      <c r="M62" s="60" t="s">
        <v>139</v>
      </c>
      <c r="N62" s="64" t="s">
        <v>20</v>
      </c>
      <c r="O62" s="64">
        <v>1</v>
      </c>
      <c r="P62" s="298">
        <v>49.12</v>
      </c>
      <c r="Q62" s="299">
        <v>49.12</v>
      </c>
      <c r="R62" s="64" t="s">
        <v>1151</v>
      </c>
      <c r="S62" s="64" t="s">
        <v>1059</v>
      </c>
      <c r="T62" s="129">
        <v>45286</v>
      </c>
      <c r="U62" s="129">
        <v>45281</v>
      </c>
      <c r="V62" s="58" t="s">
        <v>1312</v>
      </c>
      <c r="W62" s="60" t="s">
        <v>139</v>
      </c>
      <c r="X62" s="61">
        <v>45286</v>
      </c>
      <c r="Y62" s="60" t="s">
        <v>1068</v>
      </c>
      <c r="Z62" s="61">
        <v>45286</v>
      </c>
      <c r="AA62" s="262" t="s">
        <v>1074</v>
      </c>
      <c r="AB62" s="262" t="s">
        <v>1070</v>
      </c>
      <c r="AC62" s="61">
        <v>45304</v>
      </c>
      <c r="AD62" s="8" t="s">
        <v>22</v>
      </c>
      <c r="AE62" s="61">
        <v>45290</v>
      </c>
      <c r="AF62" s="60" t="s">
        <v>424</v>
      </c>
      <c r="AG62" s="62"/>
      <c r="AH62" s="227" t="str" cm="1">
        <f t="array" ref="AH62">LEFT(MM_BU[[#This Row],[PROJECT'#]],MIN(IFERROR(FIND({0,1,2,3,4,5,6,7,8,9,"-"},MM_BU[[#This Row],[PROJECT'#]]),""))-1)</f>
        <v>BU</v>
      </c>
      <c r="AI62" s="1" t="str">
        <f>IF(MM_BU[[#This Row],[BOM Received date]]&lt;&gt;"","BU table")</f>
        <v>BU table</v>
      </c>
      <c r="AJ62" s="1" t="str">
        <f>TEXT(MM_BU[[#This Row],[BOM Received date]],"mmmm")</f>
        <v>December</v>
      </c>
      <c r="AK62" s="1" t="str">
        <f>TEXT(MM_BU[[#This Row],[BOM Received date]],"yyyy")</f>
        <v>2023</v>
      </c>
    </row>
    <row r="63" spans="1:37" ht="28.95" customHeight="1" thickBot="1">
      <c r="A63" s="175">
        <v>7</v>
      </c>
      <c r="B63" s="176">
        <v>45273</v>
      </c>
      <c r="C63" s="175">
        <v>30</v>
      </c>
      <c r="D63" s="175" t="s">
        <v>904</v>
      </c>
      <c r="E63" s="715" t="s">
        <v>905</v>
      </c>
      <c r="F63" s="716">
        <v>8570280</v>
      </c>
      <c r="G63" s="717" t="s">
        <v>1365</v>
      </c>
      <c r="H63" s="177" t="s">
        <v>903</v>
      </c>
      <c r="I63" s="178">
        <v>49483</v>
      </c>
      <c r="J63" s="1645">
        <v>45273</v>
      </c>
      <c r="K63" s="179">
        <v>45275</v>
      </c>
      <c r="L63" s="179" t="s">
        <v>1058</v>
      </c>
      <c r="M63" s="178" t="s">
        <v>139</v>
      </c>
      <c r="N63" s="180" t="s">
        <v>20</v>
      </c>
      <c r="O63" s="180">
        <v>1</v>
      </c>
      <c r="P63" s="300">
        <v>221.28</v>
      </c>
      <c r="Q63" s="301">
        <v>221.28</v>
      </c>
      <c r="R63" s="180" t="s">
        <v>1339</v>
      </c>
      <c r="S63" s="180" t="s">
        <v>1058</v>
      </c>
      <c r="T63" s="181">
        <v>45280</v>
      </c>
      <c r="U63" s="181">
        <v>45278</v>
      </c>
      <c r="V63" s="175" t="s">
        <v>1340</v>
      </c>
      <c r="W63" s="178" t="s">
        <v>139</v>
      </c>
      <c r="X63" s="179">
        <v>45286</v>
      </c>
      <c r="Y63" s="178" t="s">
        <v>1068</v>
      </c>
      <c r="Z63" s="179">
        <v>45286</v>
      </c>
      <c r="AA63" s="263" t="s">
        <v>1073</v>
      </c>
      <c r="AB63" s="263" t="s">
        <v>1081</v>
      </c>
      <c r="AC63" s="179">
        <v>45306</v>
      </c>
      <c r="AD63" s="142" t="s">
        <v>22</v>
      </c>
      <c r="AE63" s="179">
        <v>45304</v>
      </c>
      <c r="AF63" s="178" t="s">
        <v>424</v>
      </c>
      <c r="AG63" s="182"/>
      <c r="AH63" s="227" t="str" cm="1">
        <f t="array" ref="AH63">LEFT(MM_BU[[#This Row],[PROJECT'#]],MIN(IFERROR(FIND({0,1,2,3,4,5,6,7,8,9,"-"},MM_BU[[#This Row],[PROJECT'#]]),""))-1)</f>
        <v>BU</v>
      </c>
      <c r="AI63" s="1" t="str">
        <f>IF(MM_BU[[#This Row],[BOM Received date]]&lt;&gt;"","BU table")</f>
        <v>BU table</v>
      </c>
      <c r="AJ63" s="1" t="str">
        <f>TEXT(MM_BU[[#This Row],[BOM Received date]],"mmmm")</f>
        <v>December</v>
      </c>
      <c r="AK63" s="1" t="str">
        <f>TEXT(MM_BU[[#This Row],[BOM Received date]],"yyyy")</f>
        <v>2023</v>
      </c>
    </row>
    <row r="64" spans="1:37" ht="28.95" customHeight="1" thickTop="1">
      <c r="A64" s="149">
        <v>8</v>
      </c>
      <c r="B64" s="169">
        <v>45273</v>
      </c>
      <c r="C64" s="151">
        <v>30</v>
      </c>
      <c r="D64" s="151" t="s">
        <v>916</v>
      </c>
      <c r="E64" s="366" t="s">
        <v>917</v>
      </c>
      <c r="F64" s="367">
        <v>8674667</v>
      </c>
      <c r="G64" s="347" t="s">
        <v>906</v>
      </c>
      <c r="H64" s="184" t="s">
        <v>911</v>
      </c>
      <c r="I64" s="154">
        <v>49470</v>
      </c>
      <c r="J64" s="1643">
        <v>45273</v>
      </c>
      <c r="K64" s="155">
        <v>45275</v>
      </c>
      <c r="L64" s="155" t="s">
        <v>1058</v>
      </c>
      <c r="M64" s="156" t="s">
        <v>143</v>
      </c>
      <c r="N64" s="183" t="s">
        <v>20</v>
      </c>
      <c r="O64" s="183">
        <v>10</v>
      </c>
      <c r="P64" s="302">
        <v>8.49</v>
      </c>
      <c r="Q64" s="303">
        <v>84.9</v>
      </c>
      <c r="R64" s="183" t="s">
        <v>1152</v>
      </c>
      <c r="S64" s="183" t="s">
        <v>1058</v>
      </c>
      <c r="T64" s="185">
        <v>45278</v>
      </c>
      <c r="U64" s="185" t="s">
        <v>581</v>
      </c>
      <c r="V64" s="151" t="s">
        <v>1216</v>
      </c>
      <c r="W64" s="154" t="s">
        <v>139</v>
      </c>
      <c r="X64" s="155">
        <v>45278</v>
      </c>
      <c r="Y64" s="154" t="s">
        <v>1068</v>
      </c>
      <c r="Z64" s="155">
        <v>45278</v>
      </c>
      <c r="AA64" s="153" t="s">
        <v>1075</v>
      </c>
      <c r="AB64" s="153" t="s">
        <v>1082</v>
      </c>
      <c r="AC64" s="155">
        <v>45322</v>
      </c>
      <c r="AD64" s="151" t="s">
        <v>22</v>
      </c>
      <c r="AE64" s="155">
        <v>45281</v>
      </c>
      <c r="AF64" s="156" t="s">
        <v>1001</v>
      </c>
      <c r="AG64" s="157"/>
      <c r="AH64" s="227" t="str" cm="1">
        <f t="array" ref="AH64">LEFT(MM_BU[[#This Row],[PROJECT'#]],MIN(IFERROR(FIND({0,1,2,3,4,5,6,7,8,9,"-"},MM_BU[[#This Row],[PROJECT'#]]),""))-1)</f>
        <v>BU</v>
      </c>
      <c r="AI64" s="1" t="str">
        <f>IF(MM_BU[[#This Row],[BOM Received date]]&lt;&gt;"","BU table")</f>
        <v>BU table</v>
      </c>
      <c r="AJ64" s="1" t="str">
        <f>TEXT(MM_BU[[#This Row],[BOM Received date]],"mmmm")</f>
        <v>December</v>
      </c>
      <c r="AK64" s="1" t="str">
        <f>TEXT(MM_BU[[#This Row],[BOM Received date]],"yyyy")</f>
        <v>2023</v>
      </c>
    </row>
    <row r="65" spans="1:37" ht="28.95" customHeight="1">
      <c r="A65" s="21">
        <v>8</v>
      </c>
      <c r="B65" s="65">
        <v>45273</v>
      </c>
      <c r="C65" s="8">
        <v>30</v>
      </c>
      <c r="D65" s="8" t="s">
        <v>916</v>
      </c>
      <c r="E65" s="23" t="s">
        <v>917</v>
      </c>
      <c r="F65" s="359">
        <v>8674667</v>
      </c>
      <c r="G65" s="66" t="s">
        <v>907</v>
      </c>
      <c r="H65" s="67" t="s">
        <v>912</v>
      </c>
      <c r="I65" s="25">
        <v>49470</v>
      </c>
      <c r="J65" s="1644">
        <v>45273</v>
      </c>
      <c r="K65" s="26">
        <v>45275</v>
      </c>
      <c r="L65" s="26" t="s">
        <v>1058</v>
      </c>
      <c r="M65" s="27" t="s">
        <v>139</v>
      </c>
      <c r="N65" s="66" t="s">
        <v>20</v>
      </c>
      <c r="O65" s="66">
        <v>15</v>
      </c>
      <c r="P65" s="304">
        <v>8.49</v>
      </c>
      <c r="Q65" s="305">
        <v>127.35</v>
      </c>
      <c r="R65" s="66" t="s">
        <v>1153</v>
      </c>
      <c r="S65" s="66" t="s">
        <v>1058</v>
      </c>
      <c r="T65" s="130">
        <v>45282</v>
      </c>
      <c r="U65" s="130">
        <v>45278</v>
      </c>
      <c r="V65" s="8" t="s">
        <v>1315</v>
      </c>
      <c r="W65" s="25" t="s">
        <v>141</v>
      </c>
      <c r="X65" s="26">
        <v>45282</v>
      </c>
      <c r="Y65" s="25" t="s">
        <v>1068</v>
      </c>
      <c r="Z65" s="26">
        <v>45283</v>
      </c>
      <c r="AA65" s="24" t="s">
        <v>1075</v>
      </c>
      <c r="AB65" s="24" t="s">
        <v>1070</v>
      </c>
      <c r="AC65" s="26">
        <v>45324</v>
      </c>
      <c r="AD65" s="8" t="s">
        <v>22</v>
      </c>
      <c r="AE65" s="26">
        <v>45286</v>
      </c>
      <c r="AF65" s="27" t="s">
        <v>1021</v>
      </c>
      <c r="AG65" s="7"/>
      <c r="AH65" s="227" t="str" cm="1">
        <f t="array" ref="AH65">LEFT(MM_BU[[#This Row],[PROJECT'#]],MIN(IFERROR(FIND({0,1,2,3,4,5,6,7,8,9,"-"},MM_BU[[#This Row],[PROJECT'#]]),""))-1)</f>
        <v>BU</v>
      </c>
      <c r="AI65" s="1" t="str">
        <f>IF(MM_BU[[#This Row],[BOM Received date]]&lt;&gt;"","BU table")</f>
        <v>BU table</v>
      </c>
      <c r="AJ65" s="1" t="str">
        <f>TEXT(MM_BU[[#This Row],[BOM Received date]],"mmmm")</f>
        <v>December</v>
      </c>
      <c r="AK65" s="1" t="str">
        <f>TEXT(MM_BU[[#This Row],[BOM Received date]],"yyyy")</f>
        <v>2023</v>
      </c>
    </row>
    <row r="66" spans="1:37" ht="28.95" customHeight="1">
      <c r="A66" s="21">
        <v>8</v>
      </c>
      <c r="B66" s="65">
        <v>45273</v>
      </c>
      <c r="C66" s="8">
        <v>30</v>
      </c>
      <c r="D66" s="8" t="s">
        <v>916</v>
      </c>
      <c r="E66" s="358" t="s">
        <v>917</v>
      </c>
      <c r="F66" s="359">
        <v>8674667</v>
      </c>
      <c r="G66" s="462" t="s">
        <v>218</v>
      </c>
      <c r="H66" s="461" t="s">
        <v>219</v>
      </c>
      <c r="I66" s="25">
        <v>49473</v>
      </c>
      <c r="J66" s="1644">
        <v>45273</v>
      </c>
      <c r="K66" s="26">
        <v>45275</v>
      </c>
      <c r="L66" s="26" t="s">
        <v>1058</v>
      </c>
      <c r="M66" s="27" t="s">
        <v>142</v>
      </c>
      <c r="N66" s="66" t="s">
        <v>20</v>
      </c>
      <c r="O66" s="66">
        <v>20</v>
      </c>
      <c r="P66" s="304">
        <v>2.75</v>
      </c>
      <c r="Q66" s="305">
        <v>55</v>
      </c>
      <c r="R66" s="66" t="s">
        <v>1152</v>
      </c>
      <c r="S66" s="66" t="s">
        <v>1058</v>
      </c>
      <c r="T66" s="130">
        <v>45278</v>
      </c>
      <c r="U66" s="130" t="s">
        <v>581</v>
      </c>
      <c r="V66" s="8" t="s">
        <v>1217</v>
      </c>
      <c r="W66" s="25" t="s">
        <v>1005</v>
      </c>
      <c r="X66" s="26">
        <v>45278</v>
      </c>
      <c r="Y66" s="25" t="s">
        <v>1068</v>
      </c>
      <c r="Z66" s="26">
        <v>45278</v>
      </c>
      <c r="AA66" s="24" t="s">
        <v>1075</v>
      </c>
      <c r="AB66" s="24" t="s">
        <v>1070</v>
      </c>
      <c r="AC66" s="26">
        <v>45301</v>
      </c>
      <c r="AD66" s="8" t="s">
        <v>22</v>
      </c>
      <c r="AE66" s="26">
        <v>45283</v>
      </c>
      <c r="AF66" s="27" t="s">
        <v>1026</v>
      </c>
      <c r="AG66" s="7"/>
      <c r="AH66" s="227" t="str" cm="1">
        <f t="array" ref="AH66">LEFT(MM_BU[[#This Row],[PROJECT'#]],MIN(IFERROR(FIND({0,1,2,3,4,5,6,7,8,9,"-"},MM_BU[[#This Row],[PROJECT'#]]),""))-1)</f>
        <v>BU</v>
      </c>
      <c r="AI66" s="1" t="str">
        <f>IF(MM_BU[[#This Row],[BOM Received date]]&lt;&gt;"","BU table")</f>
        <v>BU table</v>
      </c>
      <c r="AJ66" s="1" t="str">
        <f>TEXT(MM_BU[[#This Row],[BOM Received date]],"mmmm")</f>
        <v>December</v>
      </c>
      <c r="AK66" s="1" t="str">
        <f>TEXT(MM_BU[[#This Row],[BOM Received date]],"yyyy")</f>
        <v>2023</v>
      </c>
    </row>
    <row r="67" spans="1:37" ht="28.95" customHeight="1">
      <c r="A67" s="21">
        <v>8</v>
      </c>
      <c r="B67" s="65">
        <v>45273</v>
      </c>
      <c r="C67" s="8">
        <v>30</v>
      </c>
      <c r="D67" s="8" t="s">
        <v>916</v>
      </c>
      <c r="E67" s="358" t="s">
        <v>917</v>
      </c>
      <c r="F67" s="359">
        <v>8674667</v>
      </c>
      <c r="G67" s="463" t="s">
        <v>908</v>
      </c>
      <c r="H67" s="67" t="s">
        <v>913</v>
      </c>
      <c r="I67" s="25">
        <v>49470</v>
      </c>
      <c r="J67" s="1644">
        <v>45273</v>
      </c>
      <c r="K67" s="26">
        <v>45275</v>
      </c>
      <c r="L67" s="26" t="s">
        <v>1058</v>
      </c>
      <c r="M67" s="27" t="s">
        <v>142</v>
      </c>
      <c r="N67" s="66" t="s">
        <v>20</v>
      </c>
      <c r="O67" s="66">
        <v>30</v>
      </c>
      <c r="P67" s="304">
        <v>3.16</v>
      </c>
      <c r="Q67" s="305">
        <v>94.8</v>
      </c>
      <c r="R67" s="66" t="s">
        <v>1152</v>
      </c>
      <c r="S67" s="66" t="s">
        <v>1058</v>
      </c>
      <c r="T67" s="130">
        <v>45278</v>
      </c>
      <c r="U67" s="130" t="s">
        <v>581</v>
      </c>
      <c r="V67" s="8" t="s">
        <v>1217</v>
      </c>
      <c r="W67" s="25" t="s">
        <v>142</v>
      </c>
      <c r="X67" s="26">
        <v>45278</v>
      </c>
      <c r="Y67" s="25" t="s">
        <v>1068</v>
      </c>
      <c r="Z67" s="26">
        <v>45278</v>
      </c>
      <c r="AA67" s="24" t="s">
        <v>1075</v>
      </c>
      <c r="AB67" s="24" t="s">
        <v>1070</v>
      </c>
      <c r="AC67" s="26">
        <v>45301</v>
      </c>
      <c r="AD67" s="8" t="s">
        <v>22</v>
      </c>
      <c r="AE67" s="26">
        <v>45282</v>
      </c>
      <c r="AF67" s="27" t="s">
        <v>1033</v>
      </c>
      <c r="AG67" s="7"/>
      <c r="AH67" s="227" t="str" cm="1">
        <f t="array" ref="AH67">LEFT(MM_BU[[#This Row],[PROJECT'#]],MIN(IFERROR(FIND({0,1,2,3,4,5,6,7,8,9,"-"},MM_BU[[#This Row],[PROJECT'#]]),""))-1)</f>
        <v>BU</v>
      </c>
      <c r="AI67" s="1" t="str">
        <f>IF(MM_BU[[#This Row],[BOM Received date]]&lt;&gt;"","BU table")</f>
        <v>BU table</v>
      </c>
      <c r="AJ67" s="1" t="str">
        <f>TEXT(MM_BU[[#This Row],[BOM Received date]],"mmmm")</f>
        <v>December</v>
      </c>
      <c r="AK67" s="1" t="str">
        <f>TEXT(MM_BU[[#This Row],[BOM Received date]],"yyyy")</f>
        <v>2023</v>
      </c>
    </row>
    <row r="68" spans="1:37" ht="28.95" customHeight="1">
      <c r="A68" s="21">
        <v>8</v>
      </c>
      <c r="B68" s="65">
        <v>45273</v>
      </c>
      <c r="C68" s="8">
        <v>30</v>
      </c>
      <c r="D68" s="8" t="s">
        <v>916</v>
      </c>
      <c r="E68" s="358" t="s">
        <v>917</v>
      </c>
      <c r="F68" s="359">
        <v>8674667</v>
      </c>
      <c r="G68" s="463" t="s">
        <v>214</v>
      </c>
      <c r="H68" s="67" t="s">
        <v>215</v>
      </c>
      <c r="I68" s="25">
        <v>49473</v>
      </c>
      <c r="J68" s="1644">
        <v>45273</v>
      </c>
      <c r="K68" s="26">
        <v>45275</v>
      </c>
      <c r="L68" s="26" t="s">
        <v>1058</v>
      </c>
      <c r="M68" s="27" t="s">
        <v>141</v>
      </c>
      <c r="N68" s="66" t="s">
        <v>20</v>
      </c>
      <c r="O68" s="66">
        <v>10</v>
      </c>
      <c r="P68" s="304">
        <v>0.88</v>
      </c>
      <c r="Q68" s="305">
        <v>8.8000000000000007</v>
      </c>
      <c r="R68" s="66" t="s">
        <v>1152</v>
      </c>
      <c r="S68" s="66" t="s">
        <v>1058</v>
      </c>
      <c r="T68" s="130">
        <v>45278</v>
      </c>
      <c r="U68" s="130" t="s">
        <v>581</v>
      </c>
      <c r="V68" s="8" t="s">
        <v>1217</v>
      </c>
      <c r="W68" s="25" t="s">
        <v>1003</v>
      </c>
      <c r="X68" s="26">
        <v>45278</v>
      </c>
      <c r="Y68" s="25" t="s">
        <v>1068</v>
      </c>
      <c r="Z68" s="26">
        <v>45278</v>
      </c>
      <c r="AA68" s="24" t="s">
        <v>1075</v>
      </c>
      <c r="AB68" s="24" t="s">
        <v>1070</v>
      </c>
      <c r="AC68" s="26">
        <v>45301</v>
      </c>
      <c r="AD68" s="8" t="s">
        <v>22</v>
      </c>
      <c r="AE68" s="26">
        <v>45281</v>
      </c>
      <c r="AF68" s="27" t="s">
        <v>1001</v>
      </c>
      <c r="AG68" s="7"/>
      <c r="AH68" s="227" t="str" cm="1">
        <f t="array" ref="AH68">LEFT(MM_BU[[#This Row],[PROJECT'#]],MIN(IFERROR(FIND({0,1,2,3,4,5,6,7,8,9,"-"},MM_BU[[#This Row],[PROJECT'#]]),""))-1)</f>
        <v>BU</v>
      </c>
      <c r="AI68" s="1" t="str">
        <f>IF(MM_BU[[#This Row],[BOM Received date]]&lt;&gt;"","BU table")</f>
        <v>BU table</v>
      </c>
      <c r="AJ68" s="1" t="str">
        <f>TEXT(MM_BU[[#This Row],[BOM Received date]],"mmmm")</f>
        <v>December</v>
      </c>
      <c r="AK68" s="1" t="str">
        <f>TEXT(MM_BU[[#This Row],[BOM Received date]],"yyyy")</f>
        <v>2023</v>
      </c>
    </row>
    <row r="69" spans="1:37" ht="28.95" customHeight="1">
      <c r="A69" s="21">
        <v>8</v>
      </c>
      <c r="B69" s="65">
        <v>45273</v>
      </c>
      <c r="C69" s="8">
        <v>30</v>
      </c>
      <c r="D69" s="8" t="s">
        <v>916</v>
      </c>
      <c r="E69" s="358" t="s">
        <v>917</v>
      </c>
      <c r="F69" s="359">
        <v>8674667</v>
      </c>
      <c r="G69" s="348" t="s">
        <v>397</v>
      </c>
      <c r="H69" s="67" t="s">
        <v>400</v>
      </c>
      <c r="I69" s="25">
        <v>49470</v>
      </c>
      <c r="J69" s="1644">
        <v>45273</v>
      </c>
      <c r="K69" s="26">
        <v>45275</v>
      </c>
      <c r="L69" s="26" t="s">
        <v>1058</v>
      </c>
      <c r="M69" s="27" t="s">
        <v>141</v>
      </c>
      <c r="N69" s="66" t="s">
        <v>20</v>
      </c>
      <c r="O69" s="66">
        <v>10</v>
      </c>
      <c r="P69" s="304">
        <v>3.5</v>
      </c>
      <c r="Q69" s="305">
        <v>35</v>
      </c>
      <c r="R69" s="66" t="s">
        <v>1152</v>
      </c>
      <c r="S69" s="66" t="s">
        <v>1058</v>
      </c>
      <c r="T69" s="130">
        <v>45278</v>
      </c>
      <c r="U69" s="130" t="s">
        <v>581</v>
      </c>
      <c r="V69" s="8" t="s">
        <v>1217</v>
      </c>
      <c r="W69" s="25" t="s">
        <v>141</v>
      </c>
      <c r="X69" s="26">
        <v>45278</v>
      </c>
      <c r="Y69" s="25" t="s">
        <v>1068</v>
      </c>
      <c r="Z69" s="26">
        <v>45278</v>
      </c>
      <c r="AA69" s="24" t="s">
        <v>1075</v>
      </c>
      <c r="AB69" s="24" t="s">
        <v>1070</v>
      </c>
      <c r="AC69" s="26">
        <v>45301</v>
      </c>
      <c r="AD69" s="8" t="s">
        <v>22</v>
      </c>
      <c r="AE69" s="26">
        <v>45281</v>
      </c>
      <c r="AF69" s="27" t="s">
        <v>1001</v>
      </c>
      <c r="AG69" s="7"/>
      <c r="AH69" s="227" t="str" cm="1">
        <f t="array" ref="AH69">LEFT(MM_BU[[#This Row],[PROJECT'#]],MIN(IFERROR(FIND({0,1,2,3,4,5,6,7,8,9,"-"},MM_BU[[#This Row],[PROJECT'#]]),""))-1)</f>
        <v>BU</v>
      </c>
      <c r="AI69" s="1" t="str">
        <f>IF(MM_BU[[#This Row],[BOM Received date]]&lt;&gt;"","BU table")</f>
        <v>BU table</v>
      </c>
      <c r="AJ69" s="1" t="str">
        <f>TEXT(MM_BU[[#This Row],[BOM Received date]],"mmmm")</f>
        <v>December</v>
      </c>
      <c r="AK69" s="1" t="str">
        <f>TEXT(MM_BU[[#This Row],[BOM Received date]],"yyyy")</f>
        <v>2023</v>
      </c>
    </row>
    <row r="70" spans="1:37" ht="28.95" customHeight="1">
      <c r="A70" s="21">
        <v>8</v>
      </c>
      <c r="B70" s="65">
        <v>45273</v>
      </c>
      <c r="C70" s="8">
        <v>30</v>
      </c>
      <c r="D70" s="8" t="s">
        <v>916</v>
      </c>
      <c r="E70" s="358" t="s">
        <v>917</v>
      </c>
      <c r="F70" s="359">
        <v>8674667</v>
      </c>
      <c r="G70" s="348" t="s">
        <v>909</v>
      </c>
      <c r="H70" s="67" t="s">
        <v>914</v>
      </c>
      <c r="I70" s="25">
        <v>49470</v>
      </c>
      <c r="J70" s="1644">
        <v>45273</v>
      </c>
      <c r="K70" s="26">
        <v>45275</v>
      </c>
      <c r="L70" s="26" t="s">
        <v>1058</v>
      </c>
      <c r="M70" s="27" t="s">
        <v>140</v>
      </c>
      <c r="N70" s="66" t="s">
        <v>20</v>
      </c>
      <c r="O70" s="66">
        <v>1</v>
      </c>
      <c r="P70" s="304">
        <v>11.66</v>
      </c>
      <c r="Q70" s="305">
        <v>11.66</v>
      </c>
      <c r="R70" s="66" t="s">
        <v>1152</v>
      </c>
      <c r="S70" s="66" t="s">
        <v>1058</v>
      </c>
      <c r="T70" s="130">
        <v>45278</v>
      </c>
      <c r="U70" s="130" t="s">
        <v>581</v>
      </c>
      <c r="V70" s="8" t="s">
        <v>1217</v>
      </c>
      <c r="W70" s="25" t="s">
        <v>140</v>
      </c>
      <c r="X70" s="26">
        <v>45278</v>
      </c>
      <c r="Y70" s="25" t="s">
        <v>1068</v>
      </c>
      <c r="Z70" s="26">
        <v>45278</v>
      </c>
      <c r="AA70" s="24" t="s">
        <v>1075</v>
      </c>
      <c r="AB70" s="24" t="s">
        <v>1070</v>
      </c>
      <c r="AC70" s="26">
        <v>45301</v>
      </c>
      <c r="AD70" s="8" t="s">
        <v>22</v>
      </c>
      <c r="AE70" s="26">
        <v>45281</v>
      </c>
      <c r="AF70" s="27" t="s">
        <v>424</v>
      </c>
      <c r="AG70" s="7"/>
      <c r="AH70" s="227" t="str" cm="1">
        <f t="array" ref="AH70">LEFT(MM_BU[[#This Row],[PROJECT'#]],MIN(IFERROR(FIND({0,1,2,3,4,5,6,7,8,9,"-"},MM_BU[[#This Row],[PROJECT'#]]),""))-1)</f>
        <v>BU</v>
      </c>
      <c r="AI70" s="1" t="str">
        <f>IF(MM_BU[[#This Row],[BOM Received date]]&lt;&gt;"","BU table")</f>
        <v>BU table</v>
      </c>
      <c r="AJ70" s="1" t="str">
        <f>TEXT(MM_BU[[#This Row],[BOM Received date]],"mmmm")</f>
        <v>December</v>
      </c>
      <c r="AK70" s="1" t="str">
        <f>TEXT(MM_BU[[#This Row],[BOM Received date]],"yyyy")</f>
        <v>2023</v>
      </c>
    </row>
    <row r="71" spans="1:37" ht="28.95" customHeight="1">
      <c r="A71" s="21">
        <v>8</v>
      </c>
      <c r="B71" s="65">
        <v>45273</v>
      </c>
      <c r="C71" s="8">
        <v>30</v>
      </c>
      <c r="D71" s="8" t="s">
        <v>916</v>
      </c>
      <c r="E71" s="358" t="s">
        <v>917</v>
      </c>
      <c r="F71" s="359">
        <v>8674667</v>
      </c>
      <c r="G71" s="348" t="s">
        <v>102</v>
      </c>
      <c r="H71" s="67" t="s">
        <v>108</v>
      </c>
      <c r="I71" s="25">
        <v>49473</v>
      </c>
      <c r="J71" s="1644">
        <v>45273</v>
      </c>
      <c r="K71" s="26">
        <v>45275</v>
      </c>
      <c r="L71" s="26" t="s">
        <v>1058</v>
      </c>
      <c r="M71" s="27" t="s">
        <v>140</v>
      </c>
      <c r="N71" s="66" t="s">
        <v>20</v>
      </c>
      <c r="O71" s="66">
        <v>4</v>
      </c>
      <c r="P71" s="304">
        <v>10.32</v>
      </c>
      <c r="Q71" s="305">
        <v>41.28</v>
      </c>
      <c r="R71" s="66" t="s">
        <v>1152</v>
      </c>
      <c r="S71" s="66" t="s">
        <v>1058</v>
      </c>
      <c r="T71" s="130">
        <v>45278</v>
      </c>
      <c r="U71" s="130" t="s">
        <v>581</v>
      </c>
      <c r="V71" s="8" t="s">
        <v>1217</v>
      </c>
      <c r="W71" s="25" t="s">
        <v>1002</v>
      </c>
      <c r="X71" s="26">
        <v>45278</v>
      </c>
      <c r="Y71" s="25" t="s">
        <v>1068</v>
      </c>
      <c r="Z71" s="26">
        <v>45278</v>
      </c>
      <c r="AA71" s="24" t="s">
        <v>1075</v>
      </c>
      <c r="AB71" s="24" t="s">
        <v>1070</v>
      </c>
      <c r="AC71" s="26">
        <v>45306</v>
      </c>
      <c r="AD71" s="8" t="s">
        <v>22</v>
      </c>
      <c r="AE71" s="26">
        <v>45281</v>
      </c>
      <c r="AF71" s="27" t="s">
        <v>426</v>
      </c>
      <c r="AG71" s="7"/>
      <c r="AH71" s="227" t="str" cm="1">
        <f t="array" ref="AH71">LEFT(MM_BU[[#This Row],[PROJECT'#]],MIN(IFERROR(FIND({0,1,2,3,4,5,6,7,8,9,"-"},MM_BU[[#This Row],[PROJECT'#]]),""))-1)</f>
        <v>BU</v>
      </c>
      <c r="AI71" s="1" t="str">
        <f>IF(MM_BU[[#This Row],[BOM Received date]]&lt;&gt;"","BU table")</f>
        <v>BU table</v>
      </c>
      <c r="AJ71" s="1" t="str">
        <f>TEXT(MM_BU[[#This Row],[BOM Received date]],"mmmm")</f>
        <v>December</v>
      </c>
      <c r="AK71" s="1" t="str">
        <f>TEXT(MM_BU[[#This Row],[BOM Received date]],"yyyy")</f>
        <v>2023</v>
      </c>
    </row>
    <row r="72" spans="1:37" ht="28.95" customHeight="1">
      <c r="A72" s="21">
        <v>8</v>
      </c>
      <c r="B72" s="65">
        <v>45273</v>
      </c>
      <c r="C72" s="8">
        <v>30</v>
      </c>
      <c r="D72" s="8" t="s">
        <v>916</v>
      </c>
      <c r="E72" s="358" t="s">
        <v>917</v>
      </c>
      <c r="F72" s="359">
        <v>8674667</v>
      </c>
      <c r="G72" s="348" t="s">
        <v>910</v>
      </c>
      <c r="H72" s="67" t="s">
        <v>915</v>
      </c>
      <c r="I72" s="25">
        <v>49473</v>
      </c>
      <c r="J72" s="1644">
        <v>45273</v>
      </c>
      <c r="K72" s="26">
        <v>45275</v>
      </c>
      <c r="L72" s="26" t="s">
        <v>1058</v>
      </c>
      <c r="M72" s="27" t="s">
        <v>139</v>
      </c>
      <c r="N72" s="68" t="s">
        <v>118</v>
      </c>
      <c r="O72" s="66">
        <v>1</v>
      </c>
      <c r="P72" s="304">
        <v>248.88</v>
      </c>
      <c r="Q72" s="305">
        <v>248.88</v>
      </c>
      <c r="R72" s="66" t="s">
        <v>1152</v>
      </c>
      <c r="S72" s="66" t="s">
        <v>1058</v>
      </c>
      <c r="T72" s="130">
        <v>45278</v>
      </c>
      <c r="U72" s="130" t="s">
        <v>581</v>
      </c>
      <c r="V72" s="8" t="s">
        <v>1217</v>
      </c>
      <c r="W72" s="25" t="s">
        <v>143</v>
      </c>
      <c r="X72" s="26">
        <v>45278</v>
      </c>
      <c r="Y72" s="25" t="s">
        <v>1068</v>
      </c>
      <c r="Z72" s="26">
        <v>45278</v>
      </c>
      <c r="AA72" s="24" t="s">
        <v>1075</v>
      </c>
      <c r="AB72" s="24" t="s">
        <v>1070</v>
      </c>
      <c r="AC72" s="26">
        <v>45301</v>
      </c>
      <c r="AD72" s="8" t="s">
        <v>22</v>
      </c>
      <c r="AE72" s="26">
        <v>45281</v>
      </c>
      <c r="AF72" s="27" t="s">
        <v>424</v>
      </c>
      <c r="AG72" s="7"/>
      <c r="AH72" s="227" t="str" cm="1">
        <f t="array" ref="AH72">LEFT(MM_BU[[#This Row],[PROJECT'#]],MIN(IFERROR(FIND({0,1,2,3,4,5,6,7,8,9,"-"},MM_BU[[#This Row],[PROJECT'#]]),""))-1)</f>
        <v>BU</v>
      </c>
      <c r="AI72" s="1" t="str">
        <f>IF(MM_BU[[#This Row],[BOM Received date]]&lt;&gt;"","BU table")</f>
        <v>BU table</v>
      </c>
      <c r="AJ72" s="1" t="str">
        <f>TEXT(MM_BU[[#This Row],[BOM Received date]],"mmmm")</f>
        <v>December</v>
      </c>
      <c r="AK72" s="1" t="str">
        <f>TEXT(MM_BU[[#This Row],[BOM Received date]],"yyyy")</f>
        <v>2023</v>
      </c>
    </row>
    <row r="73" spans="1:37" ht="28.95" customHeight="1">
      <c r="A73" s="21">
        <v>8</v>
      </c>
      <c r="B73" s="65">
        <v>45273</v>
      </c>
      <c r="C73" s="8">
        <v>30</v>
      </c>
      <c r="D73" s="8" t="s">
        <v>916</v>
      </c>
      <c r="E73" s="358" t="s">
        <v>917</v>
      </c>
      <c r="F73" s="359">
        <v>8674667</v>
      </c>
      <c r="G73" s="348" t="s">
        <v>173</v>
      </c>
      <c r="H73" s="67" t="s">
        <v>282</v>
      </c>
      <c r="I73" s="25">
        <v>49471</v>
      </c>
      <c r="J73" s="1644">
        <v>45273</v>
      </c>
      <c r="K73" s="26">
        <v>45275</v>
      </c>
      <c r="L73" s="26" t="s">
        <v>1058</v>
      </c>
      <c r="M73" s="27" t="s">
        <v>139</v>
      </c>
      <c r="N73" s="68" t="s">
        <v>118</v>
      </c>
      <c r="O73" s="66">
        <v>1</v>
      </c>
      <c r="P73" s="304">
        <v>21.65</v>
      </c>
      <c r="Q73" s="305">
        <v>21.65</v>
      </c>
      <c r="R73" s="66" t="s">
        <v>1154</v>
      </c>
      <c r="S73" s="66" t="s">
        <v>1058</v>
      </c>
      <c r="T73" s="130">
        <v>45277</v>
      </c>
      <c r="U73" s="130">
        <v>45277</v>
      </c>
      <c r="V73" s="8" t="s">
        <v>1155</v>
      </c>
      <c r="W73" s="25" t="s">
        <v>141</v>
      </c>
      <c r="X73" s="26">
        <v>45280</v>
      </c>
      <c r="Y73" s="25" t="s">
        <v>1068</v>
      </c>
      <c r="Z73" s="26">
        <v>45280</v>
      </c>
      <c r="AA73" s="24" t="s">
        <v>1086</v>
      </c>
      <c r="AB73" s="24" t="s">
        <v>1070</v>
      </c>
      <c r="AC73" s="26">
        <v>45284</v>
      </c>
      <c r="AD73" s="8" t="s">
        <v>22</v>
      </c>
      <c r="AE73" s="26">
        <v>45281</v>
      </c>
      <c r="AF73" s="27" t="s">
        <v>424</v>
      </c>
      <c r="AG73" s="7"/>
      <c r="AH73" s="227" t="str" cm="1">
        <f t="array" ref="AH73">LEFT(MM_BU[[#This Row],[PROJECT'#]],MIN(IFERROR(FIND({0,1,2,3,4,5,6,7,8,9,"-"},MM_BU[[#This Row],[PROJECT'#]]),""))-1)</f>
        <v>BU</v>
      </c>
      <c r="AI73" s="1" t="str">
        <f>IF(MM_BU[[#This Row],[BOM Received date]]&lt;&gt;"","BU table")</f>
        <v>BU table</v>
      </c>
      <c r="AJ73" s="1" t="str">
        <f>TEXT(MM_BU[[#This Row],[BOM Received date]],"mmmm")</f>
        <v>December</v>
      </c>
      <c r="AK73" s="1" t="str">
        <f>TEXT(MM_BU[[#This Row],[BOM Received date]],"yyyy")</f>
        <v>2023</v>
      </c>
    </row>
    <row r="74" spans="1:37" ht="28.95" customHeight="1" thickBot="1">
      <c r="A74" s="140">
        <v>8</v>
      </c>
      <c r="B74" s="176">
        <v>45273</v>
      </c>
      <c r="C74" s="142">
        <v>30</v>
      </c>
      <c r="D74" s="142" t="s">
        <v>916</v>
      </c>
      <c r="E74" s="364" t="s">
        <v>917</v>
      </c>
      <c r="F74" s="365">
        <v>8674667</v>
      </c>
      <c r="G74" s="349" t="s">
        <v>170</v>
      </c>
      <c r="H74" s="187" t="s">
        <v>285</v>
      </c>
      <c r="I74" s="145">
        <v>49472</v>
      </c>
      <c r="J74" s="1645">
        <v>45273</v>
      </c>
      <c r="K74" s="146">
        <v>45275</v>
      </c>
      <c r="L74" s="146" t="s">
        <v>1058</v>
      </c>
      <c r="M74" s="147" t="s">
        <v>139</v>
      </c>
      <c r="N74" s="188" t="s">
        <v>118</v>
      </c>
      <c r="O74" s="186">
        <v>1</v>
      </c>
      <c r="P74" s="306">
        <v>11.2</v>
      </c>
      <c r="Q74" s="307">
        <v>11.2</v>
      </c>
      <c r="R74" s="186" t="s">
        <v>1154</v>
      </c>
      <c r="S74" s="186" t="s">
        <v>1058</v>
      </c>
      <c r="T74" s="189">
        <v>45277</v>
      </c>
      <c r="U74" s="189">
        <v>45277</v>
      </c>
      <c r="V74" s="142" t="s">
        <v>1155</v>
      </c>
      <c r="W74" s="145" t="s">
        <v>142</v>
      </c>
      <c r="X74" s="146">
        <v>45280</v>
      </c>
      <c r="Y74" s="145" t="s">
        <v>1068</v>
      </c>
      <c r="Z74" s="146">
        <v>45280</v>
      </c>
      <c r="AA74" s="144" t="s">
        <v>1086</v>
      </c>
      <c r="AB74" s="144" t="s">
        <v>1070</v>
      </c>
      <c r="AC74" s="146">
        <v>45284</v>
      </c>
      <c r="AD74" s="142" t="s">
        <v>22</v>
      </c>
      <c r="AE74" s="146">
        <v>45281</v>
      </c>
      <c r="AF74" s="147" t="s">
        <v>424</v>
      </c>
      <c r="AG74" s="148"/>
      <c r="AH74" s="227" t="str" cm="1">
        <f t="array" ref="AH74">LEFT(MM_BU[[#This Row],[PROJECT'#]],MIN(IFERROR(FIND({0,1,2,3,4,5,6,7,8,9,"-"},MM_BU[[#This Row],[PROJECT'#]]),""))-1)</f>
        <v>BU</v>
      </c>
      <c r="AI74" s="1" t="str">
        <f>IF(MM_BU[[#This Row],[BOM Received date]]&lt;&gt;"","BU table")</f>
        <v>BU table</v>
      </c>
      <c r="AJ74" s="1" t="str">
        <f>TEXT(MM_BU[[#This Row],[BOM Received date]],"mmmm")</f>
        <v>December</v>
      </c>
      <c r="AK74" s="1" t="str">
        <f>TEXT(MM_BU[[#This Row],[BOM Received date]],"yyyy")</f>
        <v>2023</v>
      </c>
    </row>
    <row r="75" spans="1:37" ht="28.95" customHeight="1" thickTop="1">
      <c r="A75" s="149">
        <v>9</v>
      </c>
      <c r="B75" s="169">
        <v>45273</v>
      </c>
      <c r="C75" s="151">
        <v>30</v>
      </c>
      <c r="D75" s="151" t="s">
        <v>939</v>
      </c>
      <c r="E75" s="152" t="s">
        <v>940</v>
      </c>
      <c r="F75" s="367">
        <v>8389717</v>
      </c>
      <c r="G75" s="151" t="s">
        <v>69</v>
      </c>
      <c r="H75" s="190" t="s">
        <v>70</v>
      </c>
      <c r="I75" s="154">
        <v>49587</v>
      </c>
      <c r="J75" s="1643">
        <v>45273</v>
      </c>
      <c r="K75" s="155">
        <v>45275</v>
      </c>
      <c r="L75" s="155" t="s">
        <v>1058</v>
      </c>
      <c r="M75" s="156" t="s">
        <v>1002</v>
      </c>
      <c r="N75" s="191" t="s">
        <v>31</v>
      </c>
      <c r="O75" s="191">
        <v>100</v>
      </c>
      <c r="P75" s="308">
        <v>21.57</v>
      </c>
      <c r="Q75" s="309">
        <v>2157</v>
      </c>
      <c r="R75" s="191" t="s">
        <v>1151</v>
      </c>
      <c r="S75" s="191" t="s">
        <v>1059</v>
      </c>
      <c r="T75" s="192">
        <v>45286</v>
      </c>
      <c r="U75" s="192">
        <v>45281</v>
      </c>
      <c r="V75" s="151" t="s">
        <v>1312</v>
      </c>
      <c r="W75" s="154" t="s">
        <v>1159</v>
      </c>
      <c r="X75" s="155">
        <v>45286</v>
      </c>
      <c r="Y75" s="154" t="s">
        <v>1068</v>
      </c>
      <c r="Z75" s="155">
        <v>45286</v>
      </c>
      <c r="AA75" s="153" t="s">
        <v>1074</v>
      </c>
      <c r="AB75" s="153" t="s">
        <v>1070</v>
      </c>
      <c r="AC75" s="155">
        <v>45304</v>
      </c>
      <c r="AD75" s="151" t="s">
        <v>22</v>
      </c>
      <c r="AE75" s="155">
        <v>45290</v>
      </c>
      <c r="AF75" s="156" t="s">
        <v>1030</v>
      </c>
      <c r="AG75" s="157"/>
      <c r="AH75" s="227" t="str" cm="1">
        <f t="array" ref="AH75">LEFT(MM_BU[[#This Row],[PROJECT'#]],MIN(IFERROR(FIND({0,1,2,3,4,5,6,7,8,9,"-"},MM_BU[[#This Row],[PROJECT'#]]),""))-1)</f>
        <v>BU</v>
      </c>
      <c r="AI75" s="1" t="str">
        <f>IF(MM_BU[[#This Row],[BOM Received date]]&lt;&gt;"","BU table")</f>
        <v>BU table</v>
      </c>
      <c r="AJ75" s="1" t="str">
        <f>TEXT(MM_BU[[#This Row],[BOM Received date]],"mmmm")</f>
        <v>December</v>
      </c>
      <c r="AK75" s="1" t="str">
        <f>TEXT(MM_BU[[#This Row],[BOM Received date]],"yyyy")</f>
        <v>2023</v>
      </c>
    </row>
    <row r="76" spans="1:37" ht="28.95" customHeight="1">
      <c r="A76" s="21">
        <v>9</v>
      </c>
      <c r="B76" s="65">
        <v>45273</v>
      </c>
      <c r="C76" s="8">
        <v>30</v>
      </c>
      <c r="D76" s="8" t="s">
        <v>939</v>
      </c>
      <c r="E76" s="23" t="s">
        <v>940</v>
      </c>
      <c r="F76" s="359">
        <v>8389717</v>
      </c>
      <c r="G76" s="8" t="s">
        <v>918</v>
      </c>
      <c r="H76" s="71" t="s">
        <v>928</v>
      </c>
      <c r="I76" s="25">
        <v>49587</v>
      </c>
      <c r="J76" s="1644">
        <v>45273</v>
      </c>
      <c r="K76" s="26">
        <v>45275</v>
      </c>
      <c r="L76" s="26" t="s">
        <v>1058</v>
      </c>
      <c r="M76" s="27" t="s">
        <v>143</v>
      </c>
      <c r="N76" s="73" t="s">
        <v>20</v>
      </c>
      <c r="O76" s="69">
        <v>4</v>
      </c>
      <c r="P76" s="310">
        <v>9.49</v>
      </c>
      <c r="Q76" s="311">
        <v>37.96</v>
      </c>
      <c r="R76" s="69" t="s">
        <v>1151</v>
      </c>
      <c r="S76" s="69" t="s">
        <v>1059</v>
      </c>
      <c r="T76" s="132">
        <v>45286</v>
      </c>
      <c r="U76" s="132">
        <v>45281</v>
      </c>
      <c r="V76" s="8" t="s">
        <v>1312</v>
      </c>
      <c r="W76" s="25" t="s">
        <v>1031</v>
      </c>
      <c r="X76" s="26">
        <v>45286</v>
      </c>
      <c r="Y76" s="25" t="s">
        <v>1068</v>
      </c>
      <c r="Z76" s="26">
        <v>45286</v>
      </c>
      <c r="AA76" s="24" t="s">
        <v>1074</v>
      </c>
      <c r="AB76" s="24" t="s">
        <v>1070</v>
      </c>
      <c r="AC76" s="26">
        <v>45304</v>
      </c>
      <c r="AD76" s="8" t="s">
        <v>22</v>
      </c>
      <c r="AE76" s="26">
        <v>45289</v>
      </c>
      <c r="AF76" s="27" t="s">
        <v>426</v>
      </c>
      <c r="AG76" s="7"/>
      <c r="AH76" s="227" t="str" cm="1">
        <f t="array" ref="AH76">LEFT(MM_BU[[#This Row],[PROJECT'#]],MIN(IFERROR(FIND({0,1,2,3,4,5,6,7,8,9,"-"},MM_BU[[#This Row],[PROJECT'#]]),""))-1)</f>
        <v>BU</v>
      </c>
      <c r="AI76" s="1" t="str">
        <f>IF(MM_BU[[#This Row],[BOM Received date]]&lt;&gt;"","BU table")</f>
        <v>BU table</v>
      </c>
      <c r="AJ76" s="1" t="str">
        <f>TEXT(MM_BU[[#This Row],[BOM Received date]],"mmmm")</f>
        <v>December</v>
      </c>
      <c r="AK76" s="1" t="str">
        <f>TEXT(MM_BU[[#This Row],[BOM Received date]],"yyyy")</f>
        <v>2023</v>
      </c>
    </row>
    <row r="77" spans="1:37" ht="28.95" customHeight="1">
      <c r="A77" s="21">
        <v>9</v>
      </c>
      <c r="B77" s="65">
        <v>45273</v>
      </c>
      <c r="C77" s="8">
        <v>30</v>
      </c>
      <c r="D77" s="8" t="s">
        <v>939</v>
      </c>
      <c r="E77" s="23" t="s">
        <v>940</v>
      </c>
      <c r="F77" s="359">
        <v>8389717</v>
      </c>
      <c r="G77" s="605" t="s">
        <v>919</v>
      </c>
      <c r="H77" s="71" t="s">
        <v>929</v>
      </c>
      <c r="I77" s="25">
        <v>49587</v>
      </c>
      <c r="J77" s="1644">
        <v>45273</v>
      </c>
      <c r="K77" s="26">
        <v>45275</v>
      </c>
      <c r="L77" s="26" t="s">
        <v>1058</v>
      </c>
      <c r="M77" s="27" t="s">
        <v>142</v>
      </c>
      <c r="N77" s="73" t="s">
        <v>20</v>
      </c>
      <c r="O77" s="69">
        <v>20</v>
      </c>
      <c r="P77" s="310">
        <v>67.28</v>
      </c>
      <c r="Q77" s="311">
        <v>67.28</v>
      </c>
      <c r="R77" s="69" t="s">
        <v>1151</v>
      </c>
      <c r="S77" s="69" t="s">
        <v>1059</v>
      </c>
      <c r="T77" s="132">
        <v>45286</v>
      </c>
      <c r="U77" s="132">
        <v>45281</v>
      </c>
      <c r="V77" s="8" t="s">
        <v>1312</v>
      </c>
      <c r="W77" s="25" t="s">
        <v>1029</v>
      </c>
      <c r="X77" s="26">
        <v>45286</v>
      </c>
      <c r="Y77" s="25" t="s">
        <v>1068</v>
      </c>
      <c r="Z77" s="26">
        <v>45286</v>
      </c>
      <c r="AA77" s="24" t="s">
        <v>1074</v>
      </c>
      <c r="AB77" s="24" t="s">
        <v>1070</v>
      </c>
      <c r="AC77" s="26">
        <v>45304</v>
      </c>
      <c r="AD77" s="8" t="s">
        <v>22</v>
      </c>
      <c r="AE77" s="26">
        <v>45289</v>
      </c>
      <c r="AF77" s="27" t="s">
        <v>424</v>
      </c>
      <c r="AG77" s="7"/>
      <c r="AH77" s="227" t="str" cm="1">
        <f t="array" ref="AH77">LEFT(MM_BU[[#This Row],[PROJECT'#]],MIN(IFERROR(FIND({0,1,2,3,4,5,6,7,8,9,"-"},MM_BU[[#This Row],[PROJECT'#]]),""))-1)</f>
        <v>BU</v>
      </c>
      <c r="AI77" s="1" t="str">
        <f>IF(MM_BU[[#This Row],[BOM Received date]]&lt;&gt;"","BU table")</f>
        <v>BU table</v>
      </c>
      <c r="AJ77" s="1" t="str">
        <f>TEXT(MM_BU[[#This Row],[BOM Received date]],"mmmm")</f>
        <v>December</v>
      </c>
      <c r="AK77" s="1" t="str">
        <f>TEXT(MM_BU[[#This Row],[BOM Received date]],"yyyy")</f>
        <v>2023</v>
      </c>
    </row>
    <row r="78" spans="1:37" ht="28.95" customHeight="1">
      <c r="A78" s="21">
        <v>9</v>
      </c>
      <c r="B78" s="65">
        <v>45273</v>
      </c>
      <c r="C78" s="8">
        <v>30</v>
      </c>
      <c r="D78" s="8" t="s">
        <v>939</v>
      </c>
      <c r="E78" s="358" t="s">
        <v>940</v>
      </c>
      <c r="F78" s="359">
        <v>8389717</v>
      </c>
      <c r="G78" s="44" t="s">
        <v>395</v>
      </c>
      <c r="H78" s="71" t="s">
        <v>399</v>
      </c>
      <c r="I78" s="25">
        <v>49589</v>
      </c>
      <c r="J78" s="1644">
        <v>45273</v>
      </c>
      <c r="K78" s="26">
        <v>45275</v>
      </c>
      <c r="L78" s="26" t="s">
        <v>1058</v>
      </c>
      <c r="M78" s="27" t="s">
        <v>143</v>
      </c>
      <c r="N78" s="73" t="s">
        <v>20</v>
      </c>
      <c r="O78" s="82">
        <v>1</v>
      </c>
      <c r="P78" s="312">
        <v>352.98</v>
      </c>
      <c r="Q78" s="313">
        <v>352.98</v>
      </c>
      <c r="R78" s="82" t="s">
        <v>1152</v>
      </c>
      <c r="S78" s="82" t="s">
        <v>1058</v>
      </c>
      <c r="T78" s="133">
        <v>45278</v>
      </c>
      <c r="U78" s="133" t="s">
        <v>581</v>
      </c>
      <c r="V78" s="8" t="s">
        <v>1217</v>
      </c>
      <c r="W78" s="25" t="s">
        <v>1017</v>
      </c>
      <c r="X78" s="26">
        <v>45278</v>
      </c>
      <c r="Y78" s="25" t="s">
        <v>1068</v>
      </c>
      <c r="Z78" s="26">
        <v>45278</v>
      </c>
      <c r="AA78" s="24" t="s">
        <v>1075</v>
      </c>
      <c r="AB78" s="24" t="s">
        <v>1070</v>
      </c>
      <c r="AC78" s="26">
        <v>45301</v>
      </c>
      <c r="AD78" s="8" t="s">
        <v>22</v>
      </c>
      <c r="AE78" s="26">
        <v>45281</v>
      </c>
      <c r="AF78" s="27" t="s">
        <v>424</v>
      </c>
      <c r="AG78" s="7"/>
      <c r="AH78" s="227" t="str" cm="1">
        <f t="array" ref="AH78">LEFT(MM_BU[[#This Row],[PROJECT'#]],MIN(IFERROR(FIND({0,1,2,3,4,5,6,7,8,9,"-"},MM_BU[[#This Row],[PROJECT'#]]),""))-1)</f>
        <v>BU</v>
      </c>
      <c r="AI78" s="1" t="str">
        <f>IF(MM_BU[[#This Row],[BOM Received date]]&lt;&gt;"","BU table")</f>
        <v>BU table</v>
      </c>
      <c r="AJ78" s="1" t="str">
        <f>TEXT(MM_BU[[#This Row],[BOM Received date]],"mmmm")</f>
        <v>December</v>
      </c>
      <c r="AK78" s="1" t="str">
        <f>TEXT(MM_BU[[#This Row],[BOM Received date]],"yyyy")</f>
        <v>2023</v>
      </c>
    </row>
    <row r="79" spans="1:37" ht="28.95" customHeight="1">
      <c r="A79" s="21">
        <v>9</v>
      </c>
      <c r="B79" s="65">
        <v>45273</v>
      </c>
      <c r="C79" s="8">
        <v>30</v>
      </c>
      <c r="D79" s="8" t="s">
        <v>939</v>
      </c>
      <c r="E79" s="358" t="s">
        <v>940</v>
      </c>
      <c r="F79" s="359">
        <v>8389717</v>
      </c>
      <c r="G79" s="44" t="s">
        <v>176</v>
      </c>
      <c r="H79" s="71" t="s">
        <v>280</v>
      </c>
      <c r="I79" s="25">
        <v>49589</v>
      </c>
      <c r="J79" s="1644">
        <v>45273</v>
      </c>
      <c r="K79" s="26">
        <v>45275</v>
      </c>
      <c r="L79" s="26" t="s">
        <v>1058</v>
      </c>
      <c r="M79" s="27" t="s">
        <v>142</v>
      </c>
      <c r="N79" s="73" t="s">
        <v>20</v>
      </c>
      <c r="O79" s="82">
        <v>1</v>
      </c>
      <c r="P79" s="312">
        <v>61.27</v>
      </c>
      <c r="Q79" s="313">
        <v>61.27</v>
      </c>
      <c r="R79" s="82" t="s">
        <v>1152</v>
      </c>
      <c r="S79" s="82" t="s">
        <v>1058</v>
      </c>
      <c r="T79" s="133">
        <v>45278</v>
      </c>
      <c r="U79" s="133" t="s">
        <v>581</v>
      </c>
      <c r="V79" s="8" t="s">
        <v>1217</v>
      </c>
      <c r="W79" s="25" t="s">
        <v>1016</v>
      </c>
      <c r="X79" s="26">
        <v>45278</v>
      </c>
      <c r="Y79" s="25" t="s">
        <v>1068</v>
      </c>
      <c r="Z79" s="26">
        <v>45278</v>
      </c>
      <c r="AA79" s="24" t="s">
        <v>1075</v>
      </c>
      <c r="AB79" s="24" t="s">
        <v>1070</v>
      </c>
      <c r="AC79" s="26">
        <v>45301</v>
      </c>
      <c r="AD79" s="8" t="s">
        <v>22</v>
      </c>
      <c r="AE79" s="26">
        <v>45281</v>
      </c>
      <c r="AF79" s="27" t="s">
        <v>424</v>
      </c>
      <c r="AG79" s="7"/>
      <c r="AH79" s="227" t="str" cm="1">
        <f t="array" ref="AH79">LEFT(MM_BU[[#This Row],[PROJECT'#]],MIN(IFERROR(FIND({0,1,2,3,4,5,6,7,8,9,"-"},MM_BU[[#This Row],[PROJECT'#]]),""))-1)</f>
        <v>BU</v>
      </c>
      <c r="AI79" s="1" t="str">
        <f>IF(MM_BU[[#This Row],[BOM Received date]]&lt;&gt;"","BU table")</f>
        <v>BU table</v>
      </c>
      <c r="AJ79" s="1" t="str">
        <f>TEXT(MM_BU[[#This Row],[BOM Received date]],"mmmm")</f>
        <v>December</v>
      </c>
      <c r="AK79" s="1" t="str">
        <f>TEXT(MM_BU[[#This Row],[BOM Received date]],"yyyy")</f>
        <v>2023</v>
      </c>
    </row>
    <row r="80" spans="1:37" ht="28.95" customHeight="1">
      <c r="A80" s="21">
        <v>9</v>
      </c>
      <c r="B80" s="65">
        <v>45273</v>
      </c>
      <c r="C80" s="8">
        <v>30</v>
      </c>
      <c r="D80" s="8" t="s">
        <v>939</v>
      </c>
      <c r="E80" s="23" t="s">
        <v>940</v>
      </c>
      <c r="F80" s="350">
        <v>8389717</v>
      </c>
      <c r="G80" s="8" t="s">
        <v>920</v>
      </c>
      <c r="H80" s="71" t="s">
        <v>930</v>
      </c>
      <c r="I80" s="25">
        <v>49590</v>
      </c>
      <c r="J80" s="1644">
        <v>45273</v>
      </c>
      <c r="K80" s="26">
        <v>45282</v>
      </c>
      <c r="L80" s="26" t="s">
        <v>1058</v>
      </c>
      <c r="M80" s="27" t="s">
        <v>139</v>
      </c>
      <c r="N80" s="73" t="s">
        <v>20</v>
      </c>
      <c r="O80" s="82">
        <v>1</v>
      </c>
      <c r="P80" s="312">
        <v>452.77</v>
      </c>
      <c r="Q80" s="313">
        <v>452.77</v>
      </c>
      <c r="R80" s="82" t="s">
        <v>1218</v>
      </c>
      <c r="S80" s="82" t="s">
        <v>1058</v>
      </c>
      <c r="T80" s="133">
        <v>45282</v>
      </c>
      <c r="U80" s="133">
        <v>45281</v>
      </c>
      <c r="V80" s="8" t="s">
        <v>1316</v>
      </c>
      <c r="W80" s="25" t="s">
        <v>140</v>
      </c>
      <c r="X80" s="26">
        <v>45282</v>
      </c>
      <c r="Y80" s="25" t="s">
        <v>1068</v>
      </c>
      <c r="Z80" s="26">
        <v>45282</v>
      </c>
      <c r="AA80" s="24" t="s">
        <v>1077</v>
      </c>
      <c r="AB80" s="24" t="s">
        <v>1070</v>
      </c>
      <c r="AC80" s="26">
        <v>45339.291666666664</v>
      </c>
      <c r="AD80" s="8" t="s">
        <v>22</v>
      </c>
      <c r="AE80" s="26">
        <v>45301</v>
      </c>
      <c r="AF80" s="27" t="s">
        <v>424</v>
      </c>
      <c r="AG80" s="7"/>
      <c r="AH80" s="227" t="str" cm="1">
        <f t="array" ref="AH80">LEFT(MM_BU[[#This Row],[PROJECT'#]],MIN(IFERROR(FIND({0,1,2,3,4,5,6,7,8,9,"-"},MM_BU[[#This Row],[PROJECT'#]]),""))-1)</f>
        <v>BU</v>
      </c>
      <c r="AI80" s="1" t="str">
        <f>IF(MM_BU[[#This Row],[BOM Received date]]&lt;&gt;"","BU table")</f>
        <v>BU table</v>
      </c>
      <c r="AJ80" s="1" t="str">
        <f>TEXT(MM_BU[[#This Row],[BOM Received date]],"mmmm")</f>
        <v>December</v>
      </c>
      <c r="AK80" s="1" t="str">
        <f>TEXT(MM_BU[[#This Row],[BOM Received date]],"yyyy")</f>
        <v>2023</v>
      </c>
    </row>
    <row r="81" spans="1:37" ht="28.95" customHeight="1">
      <c r="A81" s="21">
        <v>9</v>
      </c>
      <c r="B81" s="65">
        <v>45273</v>
      </c>
      <c r="C81" s="8">
        <v>30</v>
      </c>
      <c r="D81" s="8" t="s">
        <v>939</v>
      </c>
      <c r="E81" s="358" t="s">
        <v>940</v>
      </c>
      <c r="F81" s="359">
        <v>8389717</v>
      </c>
      <c r="G81" s="44" t="s">
        <v>921</v>
      </c>
      <c r="H81" s="466" t="s">
        <v>931</v>
      </c>
      <c r="I81" s="25">
        <v>49587</v>
      </c>
      <c r="J81" s="1644">
        <v>45273</v>
      </c>
      <c r="K81" s="26">
        <v>45275</v>
      </c>
      <c r="L81" s="26" t="s">
        <v>1058</v>
      </c>
      <c r="M81" s="27" t="s">
        <v>141</v>
      </c>
      <c r="N81" s="73" t="s">
        <v>118</v>
      </c>
      <c r="O81" s="82">
        <v>1</v>
      </c>
      <c r="P81" s="312">
        <v>28.47</v>
      </c>
      <c r="Q81" s="313">
        <v>28.47</v>
      </c>
      <c r="R81" s="82" t="s">
        <v>1151</v>
      </c>
      <c r="S81" s="82" t="s">
        <v>1059</v>
      </c>
      <c r="T81" s="133">
        <v>45286</v>
      </c>
      <c r="U81" s="133">
        <v>45281</v>
      </c>
      <c r="V81" s="8" t="s">
        <v>1312</v>
      </c>
      <c r="W81" s="25" t="s">
        <v>1028</v>
      </c>
      <c r="X81" s="26">
        <v>45286</v>
      </c>
      <c r="Y81" s="25" t="s">
        <v>1068</v>
      </c>
      <c r="Z81" s="26">
        <v>45286</v>
      </c>
      <c r="AA81" s="24" t="s">
        <v>1074</v>
      </c>
      <c r="AB81" s="24" t="s">
        <v>1070</v>
      </c>
      <c r="AC81" s="26">
        <v>45304</v>
      </c>
      <c r="AD81" s="8" t="s">
        <v>22</v>
      </c>
      <c r="AE81" s="26">
        <v>45295</v>
      </c>
      <c r="AF81" s="27" t="s">
        <v>424</v>
      </c>
      <c r="AG81" s="7"/>
      <c r="AH81" s="227" t="str" cm="1">
        <f t="array" ref="AH81">LEFT(MM_BU[[#This Row],[PROJECT'#]],MIN(IFERROR(FIND({0,1,2,3,4,5,6,7,8,9,"-"},MM_BU[[#This Row],[PROJECT'#]]),""))-1)</f>
        <v>BU</v>
      </c>
      <c r="AI81" s="1" t="str">
        <f>IF(MM_BU[[#This Row],[BOM Received date]]&lt;&gt;"","BU table")</f>
        <v>BU table</v>
      </c>
      <c r="AJ81" s="1" t="str">
        <f>TEXT(MM_BU[[#This Row],[BOM Received date]],"mmmm")</f>
        <v>December</v>
      </c>
      <c r="AK81" s="1" t="str">
        <f>TEXT(MM_BU[[#This Row],[BOM Received date]],"yyyy")</f>
        <v>2023</v>
      </c>
    </row>
    <row r="82" spans="1:37" ht="28.95" customHeight="1">
      <c r="A82" s="21">
        <v>9</v>
      </c>
      <c r="B82" s="65">
        <v>45273</v>
      </c>
      <c r="C82" s="8">
        <v>30</v>
      </c>
      <c r="D82" s="8" t="s">
        <v>939</v>
      </c>
      <c r="E82" s="358" t="s">
        <v>940</v>
      </c>
      <c r="F82" s="359">
        <v>8389717</v>
      </c>
      <c r="G82" s="44" t="s">
        <v>922</v>
      </c>
      <c r="H82" s="466" t="s">
        <v>932</v>
      </c>
      <c r="I82" s="25">
        <v>49589</v>
      </c>
      <c r="J82" s="1644">
        <v>45273</v>
      </c>
      <c r="K82" s="26">
        <v>45275</v>
      </c>
      <c r="L82" s="26" t="s">
        <v>1058</v>
      </c>
      <c r="M82" s="27" t="s">
        <v>141</v>
      </c>
      <c r="N82" s="73" t="s">
        <v>36</v>
      </c>
      <c r="O82" s="82">
        <v>1</v>
      </c>
      <c r="P82" s="312">
        <v>51.82</v>
      </c>
      <c r="Q82" s="313">
        <v>51.82</v>
      </c>
      <c r="R82" s="82" t="s">
        <v>1152</v>
      </c>
      <c r="S82" s="82" t="s">
        <v>1058</v>
      </c>
      <c r="T82" s="133">
        <v>45278</v>
      </c>
      <c r="U82" s="133" t="s">
        <v>581</v>
      </c>
      <c r="V82" s="8" t="s">
        <v>1217</v>
      </c>
      <c r="W82" s="25" t="s">
        <v>1015</v>
      </c>
      <c r="X82" s="26">
        <v>45278</v>
      </c>
      <c r="Y82" s="25" t="s">
        <v>1068</v>
      </c>
      <c r="Z82" s="26">
        <v>45278</v>
      </c>
      <c r="AA82" s="24" t="s">
        <v>1075</v>
      </c>
      <c r="AB82" s="24" t="s">
        <v>1070</v>
      </c>
      <c r="AC82" s="26">
        <v>45301</v>
      </c>
      <c r="AD82" s="8" t="s">
        <v>22</v>
      </c>
      <c r="AE82" s="26">
        <v>45281</v>
      </c>
      <c r="AF82" s="27" t="s">
        <v>424</v>
      </c>
      <c r="AG82" s="7"/>
      <c r="AH82" s="227" t="str" cm="1">
        <f t="array" ref="AH82">LEFT(MM_BU[[#This Row],[PROJECT'#]],MIN(IFERROR(FIND({0,1,2,3,4,5,6,7,8,9,"-"},MM_BU[[#This Row],[PROJECT'#]]),""))-1)</f>
        <v>BU</v>
      </c>
      <c r="AI82" s="1" t="str">
        <f>IF(MM_BU[[#This Row],[BOM Received date]]&lt;&gt;"","BU table")</f>
        <v>BU table</v>
      </c>
      <c r="AJ82" s="1" t="str">
        <f>TEXT(MM_BU[[#This Row],[BOM Received date]],"mmmm")</f>
        <v>December</v>
      </c>
      <c r="AK82" s="1" t="str">
        <f>TEXT(MM_BU[[#This Row],[BOM Received date]],"yyyy")</f>
        <v>2023</v>
      </c>
    </row>
    <row r="83" spans="1:37" ht="28.95" customHeight="1">
      <c r="A83" s="21">
        <v>9</v>
      </c>
      <c r="B83" s="65">
        <v>45273</v>
      </c>
      <c r="C83" s="8">
        <v>30</v>
      </c>
      <c r="D83" s="8" t="s">
        <v>939</v>
      </c>
      <c r="E83" s="358" t="s">
        <v>940</v>
      </c>
      <c r="F83" s="359">
        <v>8389717</v>
      </c>
      <c r="G83" s="44" t="s">
        <v>923</v>
      </c>
      <c r="H83" s="467" t="s">
        <v>933</v>
      </c>
      <c r="I83" s="25">
        <v>49587</v>
      </c>
      <c r="J83" s="1644">
        <v>45273</v>
      </c>
      <c r="K83" s="26">
        <v>45275</v>
      </c>
      <c r="L83" s="26" t="s">
        <v>1058</v>
      </c>
      <c r="M83" s="27" t="s">
        <v>140</v>
      </c>
      <c r="N83" s="74" t="s">
        <v>20</v>
      </c>
      <c r="O83" s="74">
        <v>1</v>
      </c>
      <c r="P83" s="314">
        <v>44.12</v>
      </c>
      <c r="Q83" s="315">
        <v>44.12</v>
      </c>
      <c r="R83" s="74" t="s">
        <v>1151</v>
      </c>
      <c r="S83" s="74" t="s">
        <v>1059</v>
      </c>
      <c r="T83" s="134">
        <v>45286</v>
      </c>
      <c r="U83" s="134">
        <v>45281</v>
      </c>
      <c r="V83" s="8" t="s">
        <v>1312</v>
      </c>
      <c r="W83" s="25" t="s">
        <v>1020</v>
      </c>
      <c r="X83" s="26">
        <v>45286</v>
      </c>
      <c r="Y83" s="25" t="s">
        <v>1068</v>
      </c>
      <c r="Z83" s="26">
        <v>45286</v>
      </c>
      <c r="AA83" s="24" t="s">
        <v>1074</v>
      </c>
      <c r="AB83" s="24" t="s">
        <v>1070</v>
      </c>
      <c r="AC83" s="26">
        <v>45304</v>
      </c>
      <c r="AD83" s="8" t="s">
        <v>22</v>
      </c>
      <c r="AE83" s="26">
        <v>45289</v>
      </c>
      <c r="AF83" s="27" t="s">
        <v>424</v>
      </c>
      <c r="AG83" s="7"/>
      <c r="AH83" s="227" t="str" cm="1">
        <f t="array" ref="AH83">LEFT(MM_BU[[#This Row],[PROJECT'#]],MIN(IFERROR(FIND({0,1,2,3,4,5,6,7,8,9,"-"},MM_BU[[#This Row],[PROJECT'#]]),""))-1)</f>
        <v>BU</v>
      </c>
      <c r="AI83" s="1" t="str">
        <f>IF(MM_BU[[#This Row],[BOM Received date]]&lt;&gt;"","BU table")</f>
        <v>BU table</v>
      </c>
      <c r="AJ83" s="1" t="str">
        <f>TEXT(MM_BU[[#This Row],[BOM Received date]],"mmmm")</f>
        <v>December</v>
      </c>
      <c r="AK83" s="1" t="str">
        <f>TEXT(MM_BU[[#This Row],[BOM Received date]],"yyyy")</f>
        <v>2023</v>
      </c>
    </row>
    <row r="84" spans="1:37" ht="28.95" customHeight="1">
      <c r="A84" s="21">
        <v>9</v>
      </c>
      <c r="B84" s="65">
        <v>45273</v>
      </c>
      <c r="C84" s="8">
        <v>30</v>
      </c>
      <c r="D84" s="8" t="s">
        <v>939</v>
      </c>
      <c r="E84" s="358" t="s">
        <v>940</v>
      </c>
      <c r="F84" s="359">
        <v>8389717</v>
      </c>
      <c r="G84" s="44" t="s">
        <v>924</v>
      </c>
      <c r="H84" s="361" t="s">
        <v>934</v>
      </c>
      <c r="I84" s="25">
        <v>49589</v>
      </c>
      <c r="J84" s="1644">
        <v>45273</v>
      </c>
      <c r="K84" s="26">
        <v>45275</v>
      </c>
      <c r="L84" s="26" t="s">
        <v>1058</v>
      </c>
      <c r="M84" s="27" t="s">
        <v>140</v>
      </c>
      <c r="N84" s="75" t="s">
        <v>203</v>
      </c>
      <c r="O84" s="73">
        <v>1</v>
      </c>
      <c r="P84" s="316">
        <v>16.829999999999998</v>
      </c>
      <c r="Q84" s="317">
        <v>16.829999999999998</v>
      </c>
      <c r="R84" s="73" t="s">
        <v>1152</v>
      </c>
      <c r="S84" s="73" t="s">
        <v>1058</v>
      </c>
      <c r="T84" s="131">
        <v>45278</v>
      </c>
      <c r="U84" s="131" t="s">
        <v>581</v>
      </c>
      <c r="V84" s="8" t="s">
        <v>1217</v>
      </c>
      <c r="W84" s="25" t="s">
        <v>1014</v>
      </c>
      <c r="X84" s="26">
        <v>45278</v>
      </c>
      <c r="Y84" s="25" t="s">
        <v>1068</v>
      </c>
      <c r="Z84" s="26">
        <v>45278</v>
      </c>
      <c r="AA84" s="24" t="s">
        <v>1075</v>
      </c>
      <c r="AB84" s="24" t="s">
        <v>1070</v>
      </c>
      <c r="AC84" s="26">
        <v>45301</v>
      </c>
      <c r="AD84" s="8" t="s">
        <v>22</v>
      </c>
      <c r="AE84" s="26">
        <v>45281</v>
      </c>
      <c r="AF84" s="27" t="s">
        <v>424</v>
      </c>
      <c r="AG84" s="7"/>
      <c r="AH84" s="227" t="str" cm="1">
        <f t="array" ref="AH84">LEFT(MM_BU[[#This Row],[PROJECT'#]],MIN(IFERROR(FIND({0,1,2,3,4,5,6,7,8,9,"-"},MM_BU[[#This Row],[PROJECT'#]]),""))-1)</f>
        <v>BU</v>
      </c>
      <c r="AI84" s="1" t="str">
        <f>IF(MM_BU[[#This Row],[BOM Received date]]&lt;&gt;"","BU table")</f>
        <v>BU table</v>
      </c>
      <c r="AJ84" s="1" t="str">
        <f>TEXT(MM_BU[[#This Row],[BOM Received date]],"mmmm")</f>
        <v>December</v>
      </c>
      <c r="AK84" s="1" t="str">
        <f>TEXT(MM_BU[[#This Row],[BOM Received date]],"yyyy")</f>
        <v>2023</v>
      </c>
    </row>
    <row r="85" spans="1:37" ht="28.95" customHeight="1">
      <c r="A85" s="21">
        <v>9</v>
      </c>
      <c r="B85" s="65">
        <v>45273</v>
      </c>
      <c r="C85" s="8">
        <v>30</v>
      </c>
      <c r="D85" s="8" t="s">
        <v>939</v>
      </c>
      <c r="E85" s="358" t="s">
        <v>940</v>
      </c>
      <c r="F85" s="359">
        <v>8389717</v>
      </c>
      <c r="G85" s="44" t="s">
        <v>925</v>
      </c>
      <c r="H85" s="361" t="s">
        <v>935</v>
      </c>
      <c r="I85" s="25">
        <v>49589</v>
      </c>
      <c r="J85" s="1644">
        <v>45273</v>
      </c>
      <c r="K85" s="26">
        <v>45275</v>
      </c>
      <c r="L85" s="26" t="s">
        <v>1058</v>
      </c>
      <c r="M85" s="27" t="s">
        <v>139</v>
      </c>
      <c r="N85" s="75" t="s">
        <v>36</v>
      </c>
      <c r="O85" s="73">
        <v>1</v>
      </c>
      <c r="P85" s="316">
        <v>66.48</v>
      </c>
      <c r="Q85" s="317">
        <v>66.48</v>
      </c>
      <c r="R85" s="73" t="s">
        <v>1152</v>
      </c>
      <c r="S85" s="73" t="s">
        <v>1058</v>
      </c>
      <c r="T85" s="131">
        <v>45278</v>
      </c>
      <c r="U85" s="131" t="s">
        <v>581</v>
      </c>
      <c r="V85" s="8" t="s">
        <v>1217</v>
      </c>
      <c r="W85" s="25" t="s">
        <v>1013</v>
      </c>
      <c r="X85" s="26">
        <v>45278</v>
      </c>
      <c r="Y85" s="25" t="s">
        <v>1068</v>
      </c>
      <c r="Z85" s="26">
        <v>45278</v>
      </c>
      <c r="AA85" s="24" t="s">
        <v>1075</v>
      </c>
      <c r="AB85" s="24" t="s">
        <v>1070</v>
      </c>
      <c r="AC85" s="26">
        <v>45301</v>
      </c>
      <c r="AD85" s="8" t="s">
        <v>22</v>
      </c>
      <c r="AE85" s="26">
        <v>45281</v>
      </c>
      <c r="AF85" s="27" t="s">
        <v>424</v>
      </c>
      <c r="AG85" s="7"/>
      <c r="AH85" s="227" t="str" cm="1">
        <f t="array" ref="AH85">LEFT(MM_BU[[#This Row],[PROJECT'#]],MIN(IFERROR(FIND({0,1,2,3,4,5,6,7,8,9,"-"},MM_BU[[#This Row],[PROJECT'#]]),""))-1)</f>
        <v>BU</v>
      </c>
      <c r="AI85" s="1" t="str">
        <f>IF(MM_BU[[#This Row],[BOM Received date]]&lt;&gt;"","BU table")</f>
        <v>BU table</v>
      </c>
      <c r="AJ85" s="1" t="str">
        <f>TEXT(MM_BU[[#This Row],[BOM Received date]],"mmmm")</f>
        <v>December</v>
      </c>
      <c r="AK85" s="1" t="str">
        <f>TEXT(MM_BU[[#This Row],[BOM Received date]],"yyyy")</f>
        <v>2023</v>
      </c>
    </row>
    <row r="86" spans="1:37" ht="28.95" customHeight="1">
      <c r="A86" s="21">
        <v>9</v>
      </c>
      <c r="B86" s="65">
        <v>45273</v>
      </c>
      <c r="C86" s="8">
        <v>30</v>
      </c>
      <c r="D86" s="8" t="s">
        <v>939</v>
      </c>
      <c r="E86" s="358" t="s">
        <v>940</v>
      </c>
      <c r="F86" s="359">
        <v>8389717</v>
      </c>
      <c r="G86" s="44" t="s">
        <v>926</v>
      </c>
      <c r="H86" s="466" t="s">
        <v>936</v>
      </c>
      <c r="I86" s="25">
        <v>49587</v>
      </c>
      <c r="J86" s="1644">
        <v>45273</v>
      </c>
      <c r="K86" s="26">
        <v>45275</v>
      </c>
      <c r="L86" s="26" t="s">
        <v>1058</v>
      </c>
      <c r="M86" s="27" t="s">
        <v>139</v>
      </c>
      <c r="N86" s="73" t="s">
        <v>118</v>
      </c>
      <c r="O86" s="82">
        <v>1</v>
      </c>
      <c r="P86" s="312">
        <v>176.82</v>
      </c>
      <c r="Q86" s="313">
        <v>176.82</v>
      </c>
      <c r="R86" s="82" t="s">
        <v>1151</v>
      </c>
      <c r="S86" s="82" t="s">
        <v>1059</v>
      </c>
      <c r="T86" s="133">
        <v>45286</v>
      </c>
      <c r="U86" s="133">
        <v>45281</v>
      </c>
      <c r="V86" s="8" t="s">
        <v>1312</v>
      </c>
      <c r="W86" s="25" t="s">
        <v>1019</v>
      </c>
      <c r="X86" s="26">
        <v>45286</v>
      </c>
      <c r="Y86" s="25" t="s">
        <v>1068</v>
      </c>
      <c r="Z86" s="26">
        <v>45286</v>
      </c>
      <c r="AA86" s="24" t="s">
        <v>1074</v>
      </c>
      <c r="AB86" s="24" t="s">
        <v>1070</v>
      </c>
      <c r="AC86" s="26">
        <v>45304</v>
      </c>
      <c r="AD86" s="8" t="s">
        <v>22</v>
      </c>
      <c r="AE86" s="26">
        <v>45295</v>
      </c>
      <c r="AF86" s="27" t="s">
        <v>424</v>
      </c>
      <c r="AG86" s="7"/>
      <c r="AH86" s="227" t="str" cm="1">
        <f t="array" ref="AH86">LEFT(MM_BU[[#This Row],[PROJECT'#]],MIN(IFERROR(FIND({0,1,2,3,4,5,6,7,8,9,"-"},MM_BU[[#This Row],[PROJECT'#]]),""))-1)</f>
        <v>BU</v>
      </c>
      <c r="AI86" s="1" t="str">
        <f>IF(MM_BU[[#This Row],[BOM Received date]]&lt;&gt;"","BU table")</f>
        <v>BU table</v>
      </c>
      <c r="AJ86" s="1" t="str">
        <f>TEXT(MM_BU[[#This Row],[BOM Received date]],"mmmm")</f>
        <v>December</v>
      </c>
      <c r="AK86" s="1" t="str">
        <f>TEXT(MM_BU[[#This Row],[BOM Received date]],"yyyy")</f>
        <v>2023</v>
      </c>
    </row>
    <row r="87" spans="1:37" ht="28.95" customHeight="1" thickBot="1">
      <c r="A87" s="140">
        <v>9</v>
      </c>
      <c r="B87" s="176">
        <v>45273</v>
      </c>
      <c r="C87" s="142">
        <v>30</v>
      </c>
      <c r="D87" s="142" t="s">
        <v>939</v>
      </c>
      <c r="E87" s="364" t="s">
        <v>940</v>
      </c>
      <c r="F87" s="365">
        <v>8389717</v>
      </c>
      <c r="G87" s="369" t="s">
        <v>927</v>
      </c>
      <c r="H87" s="468" t="s">
        <v>937</v>
      </c>
      <c r="I87" s="565">
        <v>49588</v>
      </c>
      <c r="J87" s="1645">
        <v>45273</v>
      </c>
      <c r="K87" s="146">
        <v>45275</v>
      </c>
      <c r="L87" s="146" t="s">
        <v>1058</v>
      </c>
      <c r="M87" s="147" t="s">
        <v>139</v>
      </c>
      <c r="N87" s="193" t="s">
        <v>938</v>
      </c>
      <c r="O87" s="194">
        <v>30</v>
      </c>
      <c r="P87" s="318">
        <v>40.549999999999997</v>
      </c>
      <c r="Q87" s="319">
        <v>1216.5</v>
      </c>
      <c r="R87" s="194" t="s">
        <v>1156</v>
      </c>
      <c r="S87" s="194" t="s">
        <v>1058</v>
      </c>
      <c r="T87" s="195">
        <v>45280</v>
      </c>
      <c r="U87" s="195">
        <v>45278</v>
      </c>
      <c r="V87" s="142" t="s">
        <v>1219</v>
      </c>
      <c r="W87" s="145" t="s">
        <v>141</v>
      </c>
      <c r="X87" s="146">
        <v>45280</v>
      </c>
      <c r="Y87" s="145" t="s">
        <v>1068</v>
      </c>
      <c r="Z87" s="146">
        <v>45280</v>
      </c>
      <c r="AA87" s="144" t="s">
        <v>1073</v>
      </c>
      <c r="AB87" s="144" t="s">
        <v>1212</v>
      </c>
      <c r="AC87" s="146">
        <v>45287</v>
      </c>
      <c r="AD87" s="142" t="s">
        <v>22</v>
      </c>
      <c r="AE87" s="146">
        <v>45283</v>
      </c>
      <c r="AF87" s="147" t="s">
        <v>1033</v>
      </c>
      <c r="AG87" s="148"/>
      <c r="AH87" s="227" t="str" cm="1">
        <f t="array" ref="AH87">LEFT(MM_BU[[#This Row],[PROJECT'#]],MIN(IFERROR(FIND({0,1,2,3,4,5,6,7,8,9,"-"},MM_BU[[#This Row],[PROJECT'#]]),""))-1)</f>
        <v>BU</v>
      </c>
      <c r="AI87" s="1" t="str">
        <f>IF(MM_BU[[#This Row],[BOM Received date]]&lt;&gt;"","BU table")</f>
        <v>BU table</v>
      </c>
      <c r="AJ87" s="1" t="str">
        <f>TEXT(MM_BU[[#This Row],[BOM Received date]],"mmmm")</f>
        <v>December</v>
      </c>
      <c r="AK87" s="1" t="str">
        <f>TEXT(MM_BU[[#This Row],[BOM Received date]],"yyyy")</f>
        <v>2023</v>
      </c>
    </row>
    <row r="88" spans="1:37" ht="28.95" customHeight="1" thickTop="1">
      <c r="A88" s="149">
        <v>10</v>
      </c>
      <c r="B88" s="196">
        <v>45263</v>
      </c>
      <c r="C88" s="151">
        <v>30</v>
      </c>
      <c r="D88" s="151" t="s">
        <v>947</v>
      </c>
      <c r="E88" s="366" t="s">
        <v>948</v>
      </c>
      <c r="F88" s="367">
        <v>8565458</v>
      </c>
      <c r="G88" s="345" t="s">
        <v>941</v>
      </c>
      <c r="H88" s="153" t="s">
        <v>944</v>
      </c>
      <c r="I88" s="154">
        <v>48795</v>
      </c>
      <c r="J88" s="1641">
        <v>45263</v>
      </c>
      <c r="K88" s="155">
        <v>45267</v>
      </c>
      <c r="L88" s="155" t="s">
        <v>1058</v>
      </c>
      <c r="M88" s="156" t="s">
        <v>141</v>
      </c>
      <c r="N88" s="197" t="s">
        <v>20</v>
      </c>
      <c r="O88" s="197">
        <v>8</v>
      </c>
      <c r="P88" s="320">
        <v>16.190000000000001</v>
      </c>
      <c r="Q88" s="321">
        <v>129.52000000000001</v>
      </c>
      <c r="R88" s="197" t="s">
        <v>1061</v>
      </c>
      <c r="S88" s="197" t="s">
        <v>1058</v>
      </c>
      <c r="T88" s="198">
        <v>45271</v>
      </c>
      <c r="U88" s="198">
        <v>45270</v>
      </c>
      <c r="V88" s="151" t="s">
        <v>1044</v>
      </c>
      <c r="W88" s="154" t="s">
        <v>1003</v>
      </c>
      <c r="X88" s="155">
        <v>45273</v>
      </c>
      <c r="Y88" s="154" t="s">
        <v>1068</v>
      </c>
      <c r="Z88" s="155">
        <v>45273</v>
      </c>
      <c r="AA88" s="153" t="s">
        <v>1076</v>
      </c>
      <c r="AB88" s="153" t="s">
        <v>1071</v>
      </c>
      <c r="AC88" s="155">
        <v>45280</v>
      </c>
      <c r="AD88" s="151" t="s">
        <v>22</v>
      </c>
      <c r="AE88" s="155">
        <v>45276</v>
      </c>
      <c r="AF88" s="156" t="s">
        <v>1025</v>
      </c>
      <c r="AG88" s="157"/>
      <c r="AH88" s="227" t="str" cm="1">
        <f t="array" ref="AH88">LEFT(MM_BU[[#This Row],[PROJECT'#]],MIN(IFERROR(FIND({0,1,2,3,4,5,6,7,8,9,"-"},MM_BU[[#This Row],[PROJECT'#]]),""))-1)</f>
        <v>BU</v>
      </c>
      <c r="AI88" s="1" t="str">
        <f>IF(MM_BU[[#This Row],[BOM Received date]]&lt;&gt;"","BU table")</f>
        <v>BU table</v>
      </c>
      <c r="AJ88" s="1" t="str">
        <f>TEXT(MM_BU[[#This Row],[BOM Received date]],"mmmm")</f>
        <v>December</v>
      </c>
      <c r="AK88" s="1" t="str">
        <f>TEXT(MM_BU[[#This Row],[BOM Received date]],"yyyy")</f>
        <v>2023</v>
      </c>
    </row>
    <row r="89" spans="1:37" ht="28.95" customHeight="1">
      <c r="A89" s="21">
        <v>10</v>
      </c>
      <c r="B89" s="56">
        <v>45263</v>
      </c>
      <c r="C89" s="8">
        <v>30</v>
      </c>
      <c r="D89" s="8" t="s">
        <v>947</v>
      </c>
      <c r="E89" s="358" t="s">
        <v>948</v>
      </c>
      <c r="F89" s="359">
        <v>8565458</v>
      </c>
      <c r="G89" s="44" t="s">
        <v>942</v>
      </c>
      <c r="H89" s="24" t="s">
        <v>945</v>
      </c>
      <c r="I89" s="25">
        <v>48795</v>
      </c>
      <c r="J89" s="1639">
        <v>45263</v>
      </c>
      <c r="K89" s="26">
        <v>45267</v>
      </c>
      <c r="L89" s="26" t="s">
        <v>1058</v>
      </c>
      <c r="M89" s="27" t="s">
        <v>140</v>
      </c>
      <c r="N89" s="70" t="s">
        <v>20</v>
      </c>
      <c r="O89" s="70">
        <v>8</v>
      </c>
      <c r="P89" s="322">
        <v>36.14</v>
      </c>
      <c r="Q89" s="323">
        <v>289.12</v>
      </c>
      <c r="R89" s="70" t="s">
        <v>1061</v>
      </c>
      <c r="S89" s="70" t="s">
        <v>1058</v>
      </c>
      <c r="T89" s="135">
        <v>45271</v>
      </c>
      <c r="U89" s="135">
        <v>45270</v>
      </c>
      <c r="V89" s="8" t="s">
        <v>1044</v>
      </c>
      <c r="W89" s="25" t="s">
        <v>1002</v>
      </c>
      <c r="X89" s="26">
        <v>45273</v>
      </c>
      <c r="Y89" s="25" t="s">
        <v>1068</v>
      </c>
      <c r="Z89" s="26">
        <v>45273</v>
      </c>
      <c r="AA89" s="24" t="s">
        <v>1076</v>
      </c>
      <c r="AB89" s="24" t="s">
        <v>1071</v>
      </c>
      <c r="AC89" s="26">
        <v>45280</v>
      </c>
      <c r="AD89" s="8" t="s">
        <v>22</v>
      </c>
      <c r="AE89" s="26">
        <v>45276</v>
      </c>
      <c r="AF89" s="27" t="s">
        <v>1025</v>
      </c>
      <c r="AG89" s="7"/>
      <c r="AH89" s="227" t="str" cm="1">
        <f t="array" ref="AH89">LEFT(MM_BU[[#This Row],[PROJECT'#]],MIN(IFERROR(FIND({0,1,2,3,4,5,6,7,8,9,"-"},MM_BU[[#This Row],[PROJECT'#]]),""))-1)</f>
        <v>BU</v>
      </c>
      <c r="AI89" s="1" t="str">
        <f>IF(MM_BU[[#This Row],[BOM Received date]]&lt;&gt;"","BU table")</f>
        <v>BU table</v>
      </c>
      <c r="AJ89" s="1" t="str">
        <f>TEXT(MM_BU[[#This Row],[BOM Received date]],"mmmm")</f>
        <v>December</v>
      </c>
      <c r="AK89" s="1" t="str">
        <f>TEXT(MM_BU[[#This Row],[BOM Received date]],"yyyy")</f>
        <v>2023</v>
      </c>
    </row>
    <row r="90" spans="1:37" ht="28.95" customHeight="1">
      <c r="A90" s="21">
        <v>10</v>
      </c>
      <c r="B90" s="56">
        <v>45263</v>
      </c>
      <c r="C90" s="8">
        <v>30</v>
      </c>
      <c r="D90" s="8" t="s">
        <v>947</v>
      </c>
      <c r="E90" s="358" t="s">
        <v>948</v>
      </c>
      <c r="F90" s="359">
        <v>8565458</v>
      </c>
      <c r="G90" s="44" t="s">
        <v>910</v>
      </c>
      <c r="H90" s="24" t="s">
        <v>915</v>
      </c>
      <c r="I90" s="25">
        <v>48797</v>
      </c>
      <c r="J90" s="1639">
        <v>45263</v>
      </c>
      <c r="K90" s="26">
        <v>45266</v>
      </c>
      <c r="L90" s="26" t="s">
        <v>1058</v>
      </c>
      <c r="M90" s="27" t="s">
        <v>140</v>
      </c>
      <c r="N90" s="70" t="s">
        <v>21</v>
      </c>
      <c r="O90" s="70">
        <v>3</v>
      </c>
      <c r="P90" s="322">
        <v>249</v>
      </c>
      <c r="Q90" s="323">
        <v>747</v>
      </c>
      <c r="R90" s="70" t="s">
        <v>581</v>
      </c>
      <c r="S90" s="70" t="s">
        <v>581</v>
      </c>
      <c r="T90" s="135" t="s">
        <v>581</v>
      </c>
      <c r="U90" s="135" t="s">
        <v>581</v>
      </c>
      <c r="V90" s="8" t="s">
        <v>882</v>
      </c>
      <c r="W90" s="25" t="s">
        <v>140</v>
      </c>
      <c r="X90" s="26">
        <v>45268</v>
      </c>
      <c r="Y90" s="25" t="s">
        <v>1068</v>
      </c>
      <c r="Z90" s="26">
        <v>45268</v>
      </c>
      <c r="AA90" s="24" t="s">
        <v>1069</v>
      </c>
      <c r="AB90" s="24" t="s">
        <v>1070</v>
      </c>
      <c r="AC90" s="26">
        <v>45273</v>
      </c>
      <c r="AD90" s="8" t="s">
        <v>22</v>
      </c>
      <c r="AE90" s="26">
        <v>45271</v>
      </c>
      <c r="AF90" s="27" t="s">
        <v>428</v>
      </c>
      <c r="AG90" s="7"/>
      <c r="AH90" s="227" t="str" cm="1">
        <f t="array" ref="AH90">LEFT(MM_BU[[#This Row],[PROJECT'#]],MIN(IFERROR(FIND({0,1,2,3,4,5,6,7,8,9,"-"},MM_BU[[#This Row],[PROJECT'#]]),""))-1)</f>
        <v>BU</v>
      </c>
      <c r="AI90" s="1" t="str">
        <f>IF(MM_BU[[#This Row],[BOM Received date]]&lt;&gt;"","BU table")</f>
        <v>BU table</v>
      </c>
      <c r="AJ90" s="1" t="str">
        <f>TEXT(MM_BU[[#This Row],[BOM Received date]],"mmmm")</f>
        <v>December</v>
      </c>
      <c r="AK90" s="1" t="str">
        <f>TEXT(MM_BU[[#This Row],[BOM Received date]],"yyyy")</f>
        <v>2023</v>
      </c>
    </row>
    <row r="91" spans="1:37" ht="28.95" customHeight="1">
      <c r="A91" s="21">
        <v>10</v>
      </c>
      <c r="B91" s="56">
        <v>45263</v>
      </c>
      <c r="C91" s="8">
        <v>30</v>
      </c>
      <c r="D91" s="8" t="s">
        <v>947</v>
      </c>
      <c r="E91" s="358" t="s">
        <v>948</v>
      </c>
      <c r="F91" s="359">
        <v>8565458</v>
      </c>
      <c r="G91" s="44" t="s">
        <v>397</v>
      </c>
      <c r="H91" s="24" t="s">
        <v>400</v>
      </c>
      <c r="I91" s="25">
        <v>48795</v>
      </c>
      <c r="J91" s="1639">
        <v>45263</v>
      </c>
      <c r="K91" s="26">
        <v>45267</v>
      </c>
      <c r="L91" s="26" t="s">
        <v>1058</v>
      </c>
      <c r="M91" s="27" t="s">
        <v>139</v>
      </c>
      <c r="N91" s="70" t="s">
        <v>20</v>
      </c>
      <c r="O91" s="70">
        <v>16</v>
      </c>
      <c r="P91" s="322">
        <v>3.43</v>
      </c>
      <c r="Q91" s="323">
        <v>54.88</v>
      </c>
      <c r="R91" s="70" t="s">
        <v>1061</v>
      </c>
      <c r="S91" s="70" t="s">
        <v>1058</v>
      </c>
      <c r="T91" s="135">
        <v>45271</v>
      </c>
      <c r="U91" s="135">
        <v>45270</v>
      </c>
      <c r="V91" s="8" t="s">
        <v>1044</v>
      </c>
      <c r="W91" s="25" t="s">
        <v>143</v>
      </c>
      <c r="X91" s="26">
        <v>45273</v>
      </c>
      <c r="Y91" s="25" t="s">
        <v>1068</v>
      </c>
      <c r="Z91" s="26">
        <v>45273</v>
      </c>
      <c r="AA91" s="24" t="s">
        <v>1076</v>
      </c>
      <c r="AB91" s="24" t="s">
        <v>1071</v>
      </c>
      <c r="AC91" s="26">
        <v>45280</v>
      </c>
      <c r="AD91" s="8" t="s">
        <v>22</v>
      </c>
      <c r="AE91" s="26">
        <v>45276</v>
      </c>
      <c r="AF91" s="27" t="s">
        <v>1157</v>
      </c>
      <c r="AG91" s="7"/>
      <c r="AH91" s="227" t="str" cm="1">
        <f t="array" ref="AH91">LEFT(MM_BU[[#This Row],[PROJECT'#]],MIN(IFERROR(FIND({0,1,2,3,4,5,6,7,8,9,"-"},MM_BU[[#This Row],[PROJECT'#]]),""))-1)</f>
        <v>BU</v>
      </c>
      <c r="AI91" s="1" t="str">
        <f>IF(MM_BU[[#This Row],[BOM Received date]]&lt;&gt;"","BU table")</f>
        <v>BU table</v>
      </c>
      <c r="AJ91" s="1" t="str">
        <f>TEXT(MM_BU[[#This Row],[BOM Received date]],"mmmm")</f>
        <v>December</v>
      </c>
      <c r="AK91" s="1" t="str">
        <f>TEXT(MM_BU[[#This Row],[BOM Received date]],"yyyy")</f>
        <v>2023</v>
      </c>
    </row>
    <row r="92" spans="1:37" ht="28.95" customHeight="1">
      <c r="A92" s="21">
        <v>10</v>
      </c>
      <c r="B92" s="56">
        <v>45263</v>
      </c>
      <c r="C92" s="8">
        <v>30</v>
      </c>
      <c r="D92" s="8" t="s">
        <v>947</v>
      </c>
      <c r="E92" s="358" t="s">
        <v>948</v>
      </c>
      <c r="F92" s="359">
        <v>8565458</v>
      </c>
      <c r="G92" s="44" t="s">
        <v>102</v>
      </c>
      <c r="H92" s="24" t="s">
        <v>108</v>
      </c>
      <c r="I92" s="25">
        <v>48797</v>
      </c>
      <c r="J92" s="1639">
        <v>45263</v>
      </c>
      <c r="K92" s="26">
        <v>45266</v>
      </c>
      <c r="L92" s="26" t="s">
        <v>1058</v>
      </c>
      <c r="M92" s="27" t="s">
        <v>139</v>
      </c>
      <c r="N92" s="70" t="s">
        <v>20</v>
      </c>
      <c r="O92" s="70">
        <v>6</v>
      </c>
      <c r="P92" s="322">
        <v>12.4</v>
      </c>
      <c r="Q92" s="323">
        <v>74.400000000000006</v>
      </c>
      <c r="R92" s="70" t="s">
        <v>581</v>
      </c>
      <c r="S92" s="70" t="s">
        <v>581</v>
      </c>
      <c r="T92" s="135" t="s">
        <v>581</v>
      </c>
      <c r="U92" s="135" t="s">
        <v>581</v>
      </c>
      <c r="V92" s="8" t="s">
        <v>882</v>
      </c>
      <c r="W92" s="25" t="s">
        <v>139</v>
      </c>
      <c r="X92" s="26">
        <v>45268</v>
      </c>
      <c r="Y92" s="25" t="s">
        <v>1068</v>
      </c>
      <c r="Z92" s="26">
        <v>45268</v>
      </c>
      <c r="AA92" s="24" t="s">
        <v>1069</v>
      </c>
      <c r="AB92" s="24" t="s">
        <v>1070</v>
      </c>
      <c r="AC92" s="26">
        <v>45289</v>
      </c>
      <c r="AD92" s="8" t="s">
        <v>22</v>
      </c>
      <c r="AE92" s="26">
        <v>45271</v>
      </c>
      <c r="AF92" s="27" t="s">
        <v>427</v>
      </c>
      <c r="AG92" s="7"/>
      <c r="AH92" s="227" t="str" cm="1">
        <f t="array" ref="AH92">LEFT(MM_BU[[#This Row],[PROJECT'#]],MIN(IFERROR(FIND({0,1,2,3,4,5,6,7,8,9,"-"},MM_BU[[#This Row],[PROJECT'#]]),""))-1)</f>
        <v>BU</v>
      </c>
      <c r="AI92" s="1" t="str">
        <f>IF(MM_BU[[#This Row],[BOM Received date]]&lt;&gt;"","BU table")</f>
        <v>BU table</v>
      </c>
      <c r="AJ92" s="1" t="str">
        <f>TEXT(MM_BU[[#This Row],[BOM Received date]],"mmmm")</f>
        <v>December</v>
      </c>
      <c r="AK92" s="1" t="str">
        <f>TEXT(MM_BU[[#This Row],[BOM Received date]],"yyyy")</f>
        <v>2023</v>
      </c>
    </row>
    <row r="93" spans="1:37" ht="28.95" customHeight="1" thickBot="1">
      <c r="A93" s="140">
        <v>10</v>
      </c>
      <c r="B93" s="199">
        <v>45263</v>
      </c>
      <c r="C93" s="142">
        <v>30</v>
      </c>
      <c r="D93" s="142" t="s">
        <v>947</v>
      </c>
      <c r="E93" s="364" t="s">
        <v>948</v>
      </c>
      <c r="F93" s="365">
        <v>8565458</v>
      </c>
      <c r="G93" s="346" t="s">
        <v>943</v>
      </c>
      <c r="H93" s="144" t="s">
        <v>946</v>
      </c>
      <c r="I93" s="145">
        <v>48796</v>
      </c>
      <c r="J93" s="1640">
        <v>45263</v>
      </c>
      <c r="K93" s="146">
        <v>45266</v>
      </c>
      <c r="L93" s="146" t="s">
        <v>1058</v>
      </c>
      <c r="M93" s="147" t="s">
        <v>139</v>
      </c>
      <c r="N93" s="200" t="s">
        <v>55</v>
      </c>
      <c r="O93" s="200">
        <v>2</v>
      </c>
      <c r="P93" s="324">
        <v>29.54</v>
      </c>
      <c r="Q93" s="325">
        <v>59.08</v>
      </c>
      <c r="R93" s="200" t="s">
        <v>581</v>
      </c>
      <c r="S93" s="200" t="s">
        <v>581</v>
      </c>
      <c r="T93" s="201" t="s">
        <v>581</v>
      </c>
      <c r="U93" s="201" t="s">
        <v>581</v>
      </c>
      <c r="V93" s="142" t="s">
        <v>1045</v>
      </c>
      <c r="W93" s="145" t="s">
        <v>139</v>
      </c>
      <c r="X93" s="146">
        <v>45268</v>
      </c>
      <c r="Y93" s="145" t="s">
        <v>1068</v>
      </c>
      <c r="Z93" s="146">
        <v>45268</v>
      </c>
      <c r="AA93" s="144" t="s">
        <v>1069</v>
      </c>
      <c r="AB93" s="144" t="s">
        <v>1081</v>
      </c>
      <c r="AC93" s="146">
        <v>45273</v>
      </c>
      <c r="AD93" s="142" t="s">
        <v>22</v>
      </c>
      <c r="AE93" s="146">
        <v>45272</v>
      </c>
      <c r="AF93" s="147" t="s">
        <v>425</v>
      </c>
      <c r="AG93" s="148"/>
      <c r="AH93" s="227" t="str" cm="1">
        <f t="array" ref="AH93">LEFT(MM_BU[[#This Row],[PROJECT'#]],MIN(IFERROR(FIND({0,1,2,3,4,5,6,7,8,9,"-"},MM_BU[[#This Row],[PROJECT'#]]),""))-1)</f>
        <v>BU</v>
      </c>
      <c r="AI93" s="1" t="str">
        <f>IF(MM_BU[[#This Row],[BOM Received date]]&lt;&gt;"","BU table")</f>
        <v>BU table</v>
      </c>
      <c r="AJ93" s="1" t="str">
        <f>TEXT(MM_BU[[#This Row],[BOM Received date]],"mmmm")</f>
        <v>December</v>
      </c>
      <c r="AK93" s="1" t="str">
        <f>TEXT(MM_BU[[#This Row],[BOM Received date]],"yyyy")</f>
        <v>2023</v>
      </c>
    </row>
    <row r="94" spans="1:37" ht="28.95" customHeight="1" thickTop="1">
      <c r="A94" s="149">
        <v>11</v>
      </c>
      <c r="B94" s="169">
        <v>45273</v>
      </c>
      <c r="C94" s="151">
        <v>30</v>
      </c>
      <c r="D94" s="151" t="s">
        <v>960</v>
      </c>
      <c r="E94" s="366" t="s">
        <v>961</v>
      </c>
      <c r="F94" s="367">
        <v>8565290</v>
      </c>
      <c r="G94" s="345" t="s">
        <v>949</v>
      </c>
      <c r="H94" s="153" t="s">
        <v>954</v>
      </c>
      <c r="I94" s="154">
        <v>49486</v>
      </c>
      <c r="J94" s="1646">
        <v>45273</v>
      </c>
      <c r="K94" s="155">
        <v>45275</v>
      </c>
      <c r="L94" s="155" t="s">
        <v>1058</v>
      </c>
      <c r="M94" s="156" t="s">
        <v>143</v>
      </c>
      <c r="N94" s="156" t="s">
        <v>20</v>
      </c>
      <c r="O94" s="154">
        <v>3</v>
      </c>
      <c r="P94" s="290">
        <v>214.79</v>
      </c>
      <c r="Q94" s="291">
        <v>644.37</v>
      </c>
      <c r="R94" s="154" t="s">
        <v>1152</v>
      </c>
      <c r="S94" s="154" t="s">
        <v>1058</v>
      </c>
      <c r="T94" s="155">
        <v>45278</v>
      </c>
      <c r="U94" s="155" t="s">
        <v>581</v>
      </c>
      <c r="V94" s="151" t="s">
        <v>1220</v>
      </c>
      <c r="W94" s="154" t="s">
        <v>139</v>
      </c>
      <c r="X94" s="155">
        <v>45278</v>
      </c>
      <c r="Y94" s="154" t="s">
        <v>1068</v>
      </c>
      <c r="Z94" s="155">
        <v>45278</v>
      </c>
      <c r="AA94" s="153" t="s">
        <v>1075</v>
      </c>
      <c r="AB94" s="153" t="s">
        <v>1081</v>
      </c>
      <c r="AC94" s="155">
        <v>45301</v>
      </c>
      <c r="AD94" s="151" t="s">
        <v>22</v>
      </c>
      <c r="AE94" s="155">
        <v>45283</v>
      </c>
      <c r="AF94" s="156" t="s">
        <v>428</v>
      </c>
      <c r="AG94" s="157"/>
      <c r="AH94" s="227" t="str" cm="1">
        <f t="array" ref="AH94">LEFT(MM_BU[[#This Row],[PROJECT'#]],MIN(IFERROR(FIND({0,1,2,3,4,5,6,7,8,9,"-"},MM_BU[[#This Row],[PROJECT'#]]),""))-1)</f>
        <v>BU</v>
      </c>
      <c r="AI94" s="1" t="str">
        <f>IF(MM_BU[[#This Row],[BOM Received date]]&lt;&gt;"","BU table")</f>
        <v>BU table</v>
      </c>
      <c r="AJ94" s="1" t="str">
        <f>TEXT(MM_BU[[#This Row],[BOM Received date]],"mmmm")</f>
        <v>December</v>
      </c>
      <c r="AK94" s="1" t="str">
        <f>TEXT(MM_BU[[#This Row],[BOM Received date]],"yyyy")</f>
        <v>2023</v>
      </c>
    </row>
    <row r="95" spans="1:37" ht="28.95" customHeight="1">
      <c r="A95" s="21">
        <v>11</v>
      </c>
      <c r="B95" s="65">
        <v>45273</v>
      </c>
      <c r="C95" s="8">
        <v>30</v>
      </c>
      <c r="D95" s="8" t="s">
        <v>960</v>
      </c>
      <c r="E95" s="23" t="s">
        <v>961</v>
      </c>
      <c r="F95" s="359">
        <v>8565290</v>
      </c>
      <c r="G95" s="8" t="s">
        <v>950</v>
      </c>
      <c r="H95" s="24" t="s">
        <v>955</v>
      </c>
      <c r="I95" s="25">
        <v>49487</v>
      </c>
      <c r="J95" s="1647">
        <v>45273</v>
      </c>
      <c r="K95" s="26">
        <v>45275</v>
      </c>
      <c r="L95" s="26" t="s">
        <v>1058</v>
      </c>
      <c r="M95" s="27" t="s">
        <v>139</v>
      </c>
      <c r="N95" s="27" t="s">
        <v>20</v>
      </c>
      <c r="O95" s="25">
        <v>10</v>
      </c>
      <c r="P95" s="286">
        <v>1.6</v>
      </c>
      <c r="Q95" s="287">
        <v>16</v>
      </c>
      <c r="R95" s="25" t="s">
        <v>1221</v>
      </c>
      <c r="S95" s="25" t="s">
        <v>1058</v>
      </c>
      <c r="T95" s="26">
        <v>45287</v>
      </c>
      <c r="U95" s="26">
        <v>45280</v>
      </c>
      <c r="V95" s="8" t="s">
        <v>1477</v>
      </c>
      <c r="W95" s="25" t="s">
        <v>143</v>
      </c>
      <c r="X95" s="26">
        <v>45287</v>
      </c>
      <c r="Y95" s="25" t="s">
        <v>1058</v>
      </c>
      <c r="Z95" s="26">
        <v>45328</v>
      </c>
      <c r="AA95" s="24" t="s">
        <v>1086</v>
      </c>
      <c r="AB95" s="24" t="s">
        <v>1081</v>
      </c>
      <c r="AC95" s="26">
        <v>45305</v>
      </c>
      <c r="AD95" s="8" t="s">
        <v>22</v>
      </c>
      <c r="AE95" s="26">
        <v>45290</v>
      </c>
      <c r="AF95" s="27" t="s">
        <v>1001</v>
      </c>
      <c r="AG95" s="7"/>
      <c r="AH95" s="227" t="str" cm="1">
        <f t="array" ref="AH95">LEFT(MM_BU[[#This Row],[PROJECT'#]],MIN(IFERROR(FIND({0,1,2,3,4,5,6,7,8,9,"-"},MM_BU[[#This Row],[PROJECT'#]]),""))-1)</f>
        <v>BU</v>
      </c>
      <c r="AI95" s="1" t="str">
        <f>IF(MM_BU[[#This Row],[BOM Received date]]&lt;&gt;"","BU table")</f>
        <v>BU table</v>
      </c>
      <c r="AJ95" s="1" t="str">
        <f>TEXT(MM_BU[[#This Row],[BOM Received date]],"mmmm")</f>
        <v>December</v>
      </c>
      <c r="AK95" s="1" t="str">
        <f>TEXT(MM_BU[[#This Row],[BOM Received date]],"yyyy")</f>
        <v>2023</v>
      </c>
    </row>
    <row r="96" spans="1:37" ht="28.95" customHeight="1">
      <c r="A96" s="21">
        <v>11</v>
      </c>
      <c r="B96" s="65">
        <v>45273</v>
      </c>
      <c r="C96" s="8">
        <v>30</v>
      </c>
      <c r="D96" s="8" t="s">
        <v>960</v>
      </c>
      <c r="E96" s="23" t="s">
        <v>961</v>
      </c>
      <c r="F96" s="359">
        <v>8565290</v>
      </c>
      <c r="G96" s="8" t="s">
        <v>951</v>
      </c>
      <c r="H96" s="24" t="s">
        <v>956</v>
      </c>
      <c r="I96" s="25">
        <v>49489</v>
      </c>
      <c r="J96" s="1647">
        <v>45273</v>
      </c>
      <c r="K96" s="26">
        <v>45275</v>
      </c>
      <c r="L96" s="26" t="s">
        <v>1058</v>
      </c>
      <c r="M96" s="27" t="s">
        <v>141</v>
      </c>
      <c r="N96" s="27" t="s">
        <v>36</v>
      </c>
      <c r="O96" s="25">
        <v>1</v>
      </c>
      <c r="P96" s="286">
        <v>129.1</v>
      </c>
      <c r="Q96" s="287">
        <v>129.1</v>
      </c>
      <c r="R96" s="25" t="s">
        <v>1221</v>
      </c>
      <c r="S96" s="25" t="s">
        <v>1058</v>
      </c>
      <c r="T96" s="26">
        <v>45287</v>
      </c>
      <c r="U96" s="26">
        <v>45280</v>
      </c>
      <c r="V96" s="8" t="s">
        <v>1477</v>
      </c>
      <c r="W96" s="25" t="s">
        <v>1003</v>
      </c>
      <c r="X96" s="26">
        <v>45287</v>
      </c>
      <c r="Y96" s="25" t="s">
        <v>1058</v>
      </c>
      <c r="Z96" s="26">
        <v>45328</v>
      </c>
      <c r="AA96" s="24" t="s">
        <v>1086</v>
      </c>
      <c r="AB96" s="24" t="s">
        <v>1081</v>
      </c>
      <c r="AC96" s="26">
        <v>45305</v>
      </c>
      <c r="AD96" s="8" t="s">
        <v>22</v>
      </c>
      <c r="AE96" s="26">
        <v>45290</v>
      </c>
      <c r="AF96" s="27" t="s">
        <v>424</v>
      </c>
      <c r="AG96" s="7"/>
      <c r="AH96" s="227" t="str" cm="1">
        <f t="array" ref="AH96">LEFT(MM_BU[[#This Row],[PROJECT'#]],MIN(IFERROR(FIND({0,1,2,3,4,5,6,7,8,9,"-"},MM_BU[[#This Row],[PROJECT'#]]),""))-1)</f>
        <v>BU</v>
      </c>
      <c r="AI96" s="1" t="str">
        <f>IF(MM_BU[[#This Row],[BOM Received date]]&lt;&gt;"","BU table")</f>
        <v>BU table</v>
      </c>
      <c r="AJ96" s="1" t="str">
        <f>TEXT(MM_BU[[#This Row],[BOM Received date]],"mmmm")</f>
        <v>December</v>
      </c>
      <c r="AK96" s="1" t="str">
        <f>TEXT(MM_BU[[#This Row],[BOM Received date]],"yyyy")</f>
        <v>2023</v>
      </c>
    </row>
    <row r="97" spans="1:37" ht="28.95" customHeight="1">
      <c r="A97" s="21">
        <v>11</v>
      </c>
      <c r="B97" s="65">
        <v>45273</v>
      </c>
      <c r="C97" s="8">
        <v>30</v>
      </c>
      <c r="D97" s="8" t="s">
        <v>960</v>
      </c>
      <c r="E97" s="23" t="s">
        <v>961</v>
      </c>
      <c r="F97" s="350">
        <v>8565290</v>
      </c>
      <c r="G97" s="8" t="s">
        <v>952</v>
      </c>
      <c r="H97" s="24" t="s">
        <v>957</v>
      </c>
      <c r="I97" s="25">
        <v>49490</v>
      </c>
      <c r="J97" s="1647">
        <v>45273</v>
      </c>
      <c r="K97" s="26">
        <v>45275</v>
      </c>
      <c r="L97" s="26" t="s">
        <v>1058</v>
      </c>
      <c r="M97" s="27" t="s">
        <v>139</v>
      </c>
      <c r="N97" s="27" t="s">
        <v>20</v>
      </c>
      <c r="O97" s="25">
        <v>5</v>
      </c>
      <c r="P97" s="286">
        <v>12.54</v>
      </c>
      <c r="Q97" s="287">
        <v>62.7</v>
      </c>
      <c r="R97" s="25" t="s">
        <v>1153</v>
      </c>
      <c r="S97" s="25" t="s">
        <v>1058</v>
      </c>
      <c r="T97" s="26">
        <v>45282</v>
      </c>
      <c r="U97" s="26">
        <v>45278</v>
      </c>
      <c r="V97" s="8" t="s">
        <v>1315</v>
      </c>
      <c r="W97" s="25" t="s">
        <v>143</v>
      </c>
      <c r="X97" s="26">
        <v>45282</v>
      </c>
      <c r="Y97" s="25" t="s">
        <v>1068</v>
      </c>
      <c r="Z97" s="26">
        <v>45283</v>
      </c>
      <c r="AA97" s="24" t="s">
        <v>1075</v>
      </c>
      <c r="AB97" s="24" t="s">
        <v>1070</v>
      </c>
      <c r="AC97" s="26">
        <v>45324</v>
      </c>
      <c r="AD97" s="8" t="s">
        <v>22</v>
      </c>
      <c r="AE97" s="26">
        <v>45312</v>
      </c>
      <c r="AF97" s="27" t="s">
        <v>429</v>
      </c>
      <c r="AG97" s="7"/>
      <c r="AH97" s="227" t="str" cm="1">
        <f t="array" ref="AH97">LEFT(MM_BU[[#This Row],[PROJECT'#]],MIN(IFERROR(FIND({0,1,2,3,4,5,6,7,8,9,"-"},MM_BU[[#This Row],[PROJECT'#]]),""))-1)</f>
        <v>BU</v>
      </c>
      <c r="AI97" s="1" t="str">
        <f>IF(MM_BU[[#This Row],[BOM Received date]]&lt;&gt;"","BU table")</f>
        <v>BU table</v>
      </c>
      <c r="AJ97" s="1" t="str">
        <f>TEXT(MM_BU[[#This Row],[BOM Received date]],"mmmm")</f>
        <v>December</v>
      </c>
      <c r="AK97" s="1" t="str">
        <f>TEXT(MM_BU[[#This Row],[BOM Received date]],"yyyy")</f>
        <v>2023</v>
      </c>
    </row>
    <row r="98" spans="1:37" ht="28.95" customHeight="1">
      <c r="A98" s="21">
        <v>11</v>
      </c>
      <c r="B98" s="65">
        <v>45273</v>
      </c>
      <c r="C98" s="8">
        <v>30</v>
      </c>
      <c r="D98" s="8" t="s">
        <v>960</v>
      </c>
      <c r="E98" s="23" t="s">
        <v>961</v>
      </c>
      <c r="F98" s="359">
        <v>8565290</v>
      </c>
      <c r="G98" s="8" t="s">
        <v>953</v>
      </c>
      <c r="H98" s="24" t="s">
        <v>958</v>
      </c>
      <c r="I98" s="25">
        <v>49486</v>
      </c>
      <c r="J98" s="1647">
        <v>45273</v>
      </c>
      <c r="K98" s="26">
        <v>45275</v>
      </c>
      <c r="L98" s="26" t="s">
        <v>1058</v>
      </c>
      <c r="M98" s="27" t="s">
        <v>142</v>
      </c>
      <c r="N98" s="27" t="s">
        <v>36</v>
      </c>
      <c r="O98" s="25">
        <v>1</v>
      </c>
      <c r="P98" s="286">
        <v>84.08</v>
      </c>
      <c r="Q98" s="287">
        <v>84.08</v>
      </c>
      <c r="R98" s="25" t="s">
        <v>1153</v>
      </c>
      <c r="S98" s="25" t="s">
        <v>1058</v>
      </c>
      <c r="T98" s="26">
        <v>45282</v>
      </c>
      <c r="U98" s="26">
        <v>45278</v>
      </c>
      <c r="V98" s="8" t="s">
        <v>1315</v>
      </c>
      <c r="W98" s="25" t="s">
        <v>142</v>
      </c>
      <c r="X98" s="26">
        <v>45282</v>
      </c>
      <c r="Y98" s="25" t="s">
        <v>1068</v>
      </c>
      <c r="Z98" s="26">
        <v>45283</v>
      </c>
      <c r="AA98" s="24" t="s">
        <v>1075</v>
      </c>
      <c r="AB98" s="24" t="s">
        <v>1070</v>
      </c>
      <c r="AC98" s="26">
        <v>45291</v>
      </c>
      <c r="AD98" s="8" t="s">
        <v>22</v>
      </c>
      <c r="AE98" s="26">
        <v>45286</v>
      </c>
      <c r="AF98" s="27" t="s">
        <v>424</v>
      </c>
      <c r="AG98" s="7"/>
      <c r="AH98" s="227" t="str" cm="1">
        <f t="array" ref="AH98">LEFT(MM_BU[[#This Row],[PROJECT'#]],MIN(IFERROR(FIND({0,1,2,3,4,5,6,7,8,9,"-"},MM_BU[[#This Row],[PROJECT'#]]),""))-1)</f>
        <v>BU</v>
      </c>
      <c r="AI98" s="1" t="str">
        <f>IF(MM_BU[[#This Row],[BOM Received date]]&lt;&gt;"","BU table")</f>
        <v>BU table</v>
      </c>
      <c r="AJ98" s="1" t="str">
        <f>TEXT(MM_BU[[#This Row],[BOM Received date]],"mmmm")</f>
        <v>December</v>
      </c>
      <c r="AK98" s="1" t="str">
        <f>TEXT(MM_BU[[#This Row],[BOM Received date]],"yyyy")</f>
        <v>2023</v>
      </c>
    </row>
    <row r="99" spans="1:37" ht="28.95" customHeight="1">
      <c r="A99" s="21">
        <v>11</v>
      </c>
      <c r="B99" s="65">
        <v>45273</v>
      </c>
      <c r="C99" s="8">
        <v>30</v>
      </c>
      <c r="D99" s="8" t="s">
        <v>960</v>
      </c>
      <c r="E99" s="358" t="s">
        <v>961</v>
      </c>
      <c r="F99" s="359">
        <v>8565290</v>
      </c>
      <c r="G99" s="44" t="s">
        <v>82</v>
      </c>
      <c r="H99" s="24" t="s">
        <v>83</v>
      </c>
      <c r="I99" s="25">
        <v>49486</v>
      </c>
      <c r="J99" s="1647">
        <v>45273</v>
      </c>
      <c r="K99" s="26">
        <v>45275</v>
      </c>
      <c r="L99" s="26" t="s">
        <v>1058</v>
      </c>
      <c r="M99" s="27" t="s">
        <v>141</v>
      </c>
      <c r="N99" s="27" t="s">
        <v>20</v>
      </c>
      <c r="O99" s="25">
        <v>2</v>
      </c>
      <c r="P99" s="286">
        <v>27.31</v>
      </c>
      <c r="Q99" s="287">
        <v>54.62</v>
      </c>
      <c r="R99" s="25" t="s">
        <v>1152</v>
      </c>
      <c r="S99" s="25" t="s">
        <v>1058</v>
      </c>
      <c r="T99" s="26">
        <v>45278</v>
      </c>
      <c r="U99" s="26" t="s">
        <v>581</v>
      </c>
      <c r="V99" s="8" t="s">
        <v>1217</v>
      </c>
      <c r="W99" s="25" t="s">
        <v>1008</v>
      </c>
      <c r="X99" s="26">
        <v>45278</v>
      </c>
      <c r="Y99" s="25" t="s">
        <v>1068</v>
      </c>
      <c r="Z99" s="26">
        <v>45278</v>
      </c>
      <c r="AA99" s="24" t="s">
        <v>1075</v>
      </c>
      <c r="AB99" s="24" t="s">
        <v>1070</v>
      </c>
      <c r="AC99" s="26">
        <v>45301</v>
      </c>
      <c r="AD99" s="8" t="s">
        <v>22</v>
      </c>
      <c r="AE99" s="26">
        <v>45281</v>
      </c>
      <c r="AF99" s="27" t="s">
        <v>425</v>
      </c>
      <c r="AG99" s="7"/>
      <c r="AH99" s="227" t="str" cm="1">
        <f t="array" ref="AH99">LEFT(MM_BU[[#This Row],[PROJECT'#]],MIN(IFERROR(FIND({0,1,2,3,4,5,6,7,8,9,"-"},MM_BU[[#This Row],[PROJECT'#]]),""))-1)</f>
        <v>BU</v>
      </c>
      <c r="AI99" s="1" t="str">
        <f>IF(MM_BU[[#This Row],[BOM Received date]]&lt;&gt;"","BU table")</f>
        <v>BU table</v>
      </c>
      <c r="AJ99" s="1" t="str">
        <f>TEXT(MM_BU[[#This Row],[BOM Received date]],"mmmm")</f>
        <v>December</v>
      </c>
      <c r="AK99" s="1" t="str">
        <f>TEXT(MM_BU[[#This Row],[BOM Received date]],"yyyy")</f>
        <v>2023</v>
      </c>
    </row>
    <row r="100" spans="1:37" ht="28.95" customHeight="1">
      <c r="A100" s="21">
        <v>11</v>
      </c>
      <c r="B100" s="65">
        <v>45273</v>
      </c>
      <c r="C100" s="8">
        <v>30</v>
      </c>
      <c r="D100" s="8" t="s">
        <v>960</v>
      </c>
      <c r="E100" s="358" t="s">
        <v>961</v>
      </c>
      <c r="F100" s="359">
        <v>8565290</v>
      </c>
      <c r="G100" s="44" t="s">
        <v>193</v>
      </c>
      <c r="H100" s="24" t="s">
        <v>194</v>
      </c>
      <c r="I100" s="25">
        <v>49486</v>
      </c>
      <c r="J100" s="1647">
        <v>45273</v>
      </c>
      <c r="K100" s="26">
        <v>45275</v>
      </c>
      <c r="L100" s="26" t="s">
        <v>1058</v>
      </c>
      <c r="M100" s="27" t="s">
        <v>140</v>
      </c>
      <c r="N100" s="27" t="s">
        <v>20</v>
      </c>
      <c r="O100" s="25">
        <v>2</v>
      </c>
      <c r="P100" s="286">
        <v>33.299999999999997</v>
      </c>
      <c r="Q100" s="287">
        <v>66.599999999999994</v>
      </c>
      <c r="R100" s="25" t="s">
        <v>1152</v>
      </c>
      <c r="S100" s="25" t="s">
        <v>1058</v>
      </c>
      <c r="T100" s="26">
        <v>45278</v>
      </c>
      <c r="U100" s="26" t="s">
        <v>581</v>
      </c>
      <c r="V100" s="8" t="s">
        <v>1217</v>
      </c>
      <c r="W100" s="25" t="s">
        <v>1007</v>
      </c>
      <c r="X100" s="26">
        <v>45278</v>
      </c>
      <c r="Y100" s="25" t="s">
        <v>1068</v>
      </c>
      <c r="Z100" s="26">
        <v>45278</v>
      </c>
      <c r="AA100" s="24" t="s">
        <v>1075</v>
      </c>
      <c r="AB100" s="24" t="s">
        <v>1070</v>
      </c>
      <c r="AC100" s="26">
        <v>45301</v>
      </c>
      <c r="AD100" s="8" t="s">
        <v>22</v>
      </c>
      <c r="AE100" s="26">
        <v>45281</v>
      </c>
      <c r="AF100" s="27" t="s">
        <v>425</v>
      </c>
      <c r="AG100" s="7"/>
      <c r="AH100" s="227" t="str" cm="1">
        <f t="array" ref="AH100">LEFT(MM_BU[[#This Row],[PROJECT'#]],MIN(IFERROR(FIND({0,1,2,3,4,5,6,7,8,9,"-"},MM_BU[[#This Row],[PROJECT'#]]),""))-1)</f>
        <v>BU</v>
      </c>
      <c r="AI100" s="1" t="str">
        <f>IF(MM_BU[[#This Row],[BOM Received date]]&lt;&gt;"","BU table")</f>
        <v>BU table</v>
      </c>
      <c r="AJ100" s="1" t="str">
        <f>TEXT(MM_BU[[#This Row],[BOM Received date]],"mmmm")</f>
        <v>December</v>
      </c>
      <c r="AK100" s="1" t="str">
        <f>TEXT(MM_BU[[#This Row],[BOM Received date]],"yyyy")</f>
        <v>2023</v>
      </c>
    </row>
    <row r="101" spans="1:37" ht="28.95" customHeight="1">
      <c r="A101" s="21">
        <v>11</v>
      </c>
      <c r="B101" s="65">
        <v>45273</v>
      </c>
      <c r="C101" s="8">
        <v>30</v>
      </c>
      <c r="D101" s="8" t="s">
        <v>960</v>
      </c>
      <c r="E101" s="358" t="s">
        <v>961</v>
      </c>
      <c r="F101" s="359">
        <v>8565290</v>
      </c>
      <c r="G101" s="44" t="s">
        <v>487</v>
      </c>
      <c r="H101" s="24" t="s">
        <v>959</v>
      </c>
      <c r="I101" s="25">
        <v>49486</v>
      </c>
      <c r="J101" s="1647">
        <v>45273</v>
      </c>
      <c r="K101" s="26">
        <v>45275</v>
      </c>
      <c r="L101" s="26" t="s">
        <v>1058</v>
      </c>
      <c r="M101" s="27" t="s">
        <v>139</v>
      </c>
      <c r="N101" s="27" t="s">
        <v>21</v>
      </c>
      <c r="O101" s="25">
        <v>1</v>
      </c>
      <c r="P101" s="286">
        <v>60.94</v>
      </c>
      <c r="Q101" s="287">
        <v>60.94</v>
      </c>
      <c r="R101" s="25" t="s">
        <v>1152</v>
      </c>
      <c r="S101" s="25" t="s">
        <v>1058</v>
      </c>
      <c r="T101" s="26">
        <v>45278</v>
      </c>
      <c r="U101" s="26" t="s">
        <v>581</v>
      </c>
      <c r="V101" s="8" t="s">
        <v>1217</v>
      </c>
      <c r="W101" s="25" t="s">
        <v>1006</v>
      </c>
      <c r="X101" s="26">
        <v>45278</v>
      </c>
      <c r="Y101" s="25" t="s">
        <v>1068</v>
      </c>
      <c r="Z101" s="26">
        <v>45278</v>
      </c>
      <c r="AA101" s="24" t="s">
        <v>1075</v>
      </c>
      <c r="AB101" s="24" t="s">
        <v>1070</v>
      </c>
      <c r="AC101" s="26">
        <v>45301</v>
      </c>
      <c r="AD101" s="8" t="s">
        <v>22</v>
      </c>
      <c r="AE101" s="26">
        <v>45282</v>
      </c>
      <c r="AF101" s="27" t="s">
        <v>424</v>
      </c>
      <c r="AG101" s="7"/>
      <c r="AH101" s="227" t="str" cm="1">
        <f t="array" ref="AH101">LEFT(MM_BU[[#This Row],[PROJECT'#]],MIN(IFERROR(FIND({0,1,2,3,4,5,6,7,8,9,"-"},MM_BU[[#This Row],[PROJECT'#]]),""))-1)</f>
        <v>BU</v>
      </c>
      <c r="AI101" s="1" t="str">
        <f>IF(MM_BU[[#This Row],[BOM Received date]]&lt;&gt;"","BU table")</f>
        <v>BU table</v>
      </c>
      <c r="AJ101" s="1" t="str">
        <f>TEXT(MM_BU[[#This Row],[BOM Received date]],"mmmm")</f>
        <v>December</v>
      </c>
      <c r="AK101" s="1" t="str">
        <f>TEXT(MM_BU[[#This Row],[BOM Received date]],"yyyy")</f>
        <v>2023</v>
      </c>
    </row>
    <row r="102" spans="1:37" ht="28.95" customHeight="1">
      <c r="A102" s="21">
        <v>11</v>
      </c>
      <c r="B102" s="65">
        <v>45273</v>
      </c>
      <c r="C102" s="8">
        <v>30</v>
      </c>
      <c r="D102" s="8" t="s">
        <v>960</v>
      </c>
      <c r="E102" s="358" t="s">
        <v>961</v>
      </c>
      <c r="F102" s="359">
        <v>8565290</v>
      </c>
      <c r="G102" s="44" t="s">
        <v>32</v>
      </c>
      <c r="H102" s="24" t="s">
        <v>33</v>
      </c>
      <c r="I102" s="25">
        <v>49489</v>
      </c>
      <c r="J102" s="1647">
        <v>45273</v>
      </c>
      <c r="K102" s="26">
        <v>45275</v>
      </c>
      <c r="L102" s="26" t="s">
        <v>1058</v>
      </c>
      <c r="M102" s="27" t="s">
        <v>140</v>
      </c>
      <c r="N102" s="27" t="s">
        <v>20</v>
      </c>
      <c r="O102" s="25">
        <v>10</v>
      </c>
      <c r="P102" s="286">
        <v>23.7</v>
      </c>
      <c r="Q102" s="287">
        <v>237</v>
      </c>
      <c r="R102" s="25" t="s">
        <v>1154</v>
      </c>
      <c r="S102" s="25" t="s">
        <v>1058</v>
      </c>
      <c r="T102" s="26">
        <v>45277</v>
      </c>
      <c r="U102" s="26">
        <v>45277</v>
      </c>
      <c r="V102" s="8" t="s">
        <v>1155</v>
      </c>
      <c r="W102" s="25" t="s">
        <v>1003</v>
      </c>
      <c r="X102" s="26">
        <v>45280</v>
      </c>
      <c r="Y102" s="25" t="s">
        <v>1068</v>
      </c>
      <c r="Z102" s="26">
        <v>45280</v>
      </c>
      <c r="AA102" s="24" t="s">
        <v>1086</v>
      </c>
      <c r="AB102" s="24" t="s">
        <v>1070</v>
      </c>
      <c r="AC102" s="26">
        <v>45284</v>
      </c>
      <c r="AD102" s="8" t="s">
        <v>22</v>
      </c>
      <c r="AE102" s="26">
        <v>45281</v>
      </c>
      <c r="AF102" s="27" t="s">
        <v>1001</v>
      </c>
      <c r="AG102" s="7"/>
      <c r="AH102" s="227" t="str" cm="1">
        <f t="array" ref="AH102">LEFT(MM_BU[[#This Row],[PROJECT'#]],MIN(IFERROR(FIND({0,1,2,3,4,5,6,7,8,9,"-"},MM_BU[[#This Row],[PROJECT'#]]),""))-1)</f>
        <v>BU</v>
      </c>
      <c r="AI102" s="1" t="str">
        <f>IF(MM_BU[[#This Row],[BOM Received date]]&lt;&gt;"","BU table")</f>
        <v>BU table</v>
      </c>
      <c r="AJ102" s="1" t="str">
        <f>TEXT(MM_BU[[#This Row],[BOM Received date]],"mmmm")</f>
        <v>December</v>
      </c>
      <c r="AK102" s="1" t="str">
        <f>TEXT(MM_BU[[#This Row],[BOM Received date]],"yyyy")</f>
        <v>2023</v>
      </c>
    </row>
    <row r="103" spans="1:37" ht="28.95" customHeight="1">
      <c r="A103" s="21">
        <v>11</v>
      </c>
      <c r="B103" s="65">
        <v>45273</v>
      </c>
      <c r="C103" s="8">
        <v>30</v>
      </c>
      <c r="D103" s="8" t="s">
        <v>960</v>
      </c>
      <c r="E103" s="23" t="s">
        <v>961</v>
      </c>
      <c r="F103" s="359">
        <v>8565290</v>
      </c>
      <c r="G103" s="8" t="s">
        <v>351</v>
      </c>
      <c r="H103" s="24" t="s">
        <v>402</v>
      </c>
      <c r="I103" s="25">
        <v>49488</v>
      </c>
      <c r="J103" s="1647">
        <v>45273</v>
      </c>
      <c r="K103" s="26">
        <v>45275</v>
      </c>
      <c r="L103" s="26" t="s">
        <v>1058</v>
      </c>
      <c r="M103" s="27" t="s">
        <v>139</v>
      </c>
      <c r="N103" s="27" t="s">
        <v>55</v>
      </c>
      <c r="O103" s="25">
        <v>1</v>
      </c>
      <c r="P103" s="286">
        <v>18.899999999999999</v>
      </c>
      <c r="Q103" s="287">
        <v>18.899999999999999</v>
      </c>
      <c r="R103" s="25" t="s">
        <v>1154</v>
      </c>
      <c r="S103" s="25" t="s">
        <v>1058</v>
      </c>
      <c r="T103" s="26">
        <v>45277</v>
      </c>
      <c r="U103" s="26">
        <v>45277</v>
      </c>
      <c r="V103" s="8" t="s">
        <v>1155</v>
      </c>
      <c r="W103" s="25" t="s">
        <v>143</v>
      </c>
      <c r="X103" s="26">
        <v>45280</v>
      </c>
      <c r="Y103" s="25" t="s">
        <v>1068</v>
      </c>
      <c r="Z103" s="26">
        <v>45280</v>
      </c>
      <c r="AA103" s="24" t="s">
        <v>1086</v>
      </c>
      <c r="AB103" s="24" t="s">
        <v>1070</v>
      </c>
      <c r="AC103" s="26">
        <v>45284</v>
      </c>
      <c r="AD103" s="8" t="s">
        <v>22</v>
      </c>
      <c r="AE103" s="26">
        <v>45287</v>
      </c>
      <c r="AF103" s="27" t="s">
        <v>424</v>
      </c>
      <c r="AG103" s="7"/>
      <c r="AH103" s="227" t="str" cm="1">
        <f t="array" ref="AH103">LEFT(MM_BU[[#This Row],[PROJECT'#]],MIN(IFERROR(FIND({0,1,2,3,4,5,6,7,8,9,"-"},MM_BU[[#This Row],[PROJECT'#]]),""))-1)</f>
        <v>BU</v>
      </c>
      <c r="AI103" s="1" t="str">
        <f>IF(MM_BU[[#This Row],[BOM Received date]]&lt;&gt;"","BU table")</f>
        <v>BU table</v>
      </c>
      <c r="AJ103" s="1" t="str">
        <f>TEXT(MM_BU[[#This Row],[BOM Received date]],"mmmm")</f>
        <v>December</v>
      </c>
      <c r="AK103" s="1" t="str">
        <f>TEXT(MM_BU[[#This Row],[BOM Received date]],"yyyy")</f>
        <v>2023</v>
      </c>
    </row>
    <row r="104" spans="1:37" ht="28.95" customHeight="1" thickBot="1">
      <c r="A104" s="140">
        <v>11</v>
      </c>
      <c r="B104" s="176">
        <v>45273</v>
      </c>
      <c r="C104" s="142">
        <v>30</v>
      </c>
      <c r="D104" s="142" t="s">
        <v>960</v>
      </c>
      <c r="E104" s="364" t="s">
        <v>961</v>
      </c>
      <c r="F104" s="365">
        <v>8565290</v>
      </c>
      <c r="G104" s="346" t="s">
        <v>216</v>
      </c>
      <c r="H104" s="144" t="s">
        <v>217</v>
      </c>
      <c r="I104" s="145">
        <v>49489</v>
      </c>
      <c r="J104" s="1648">
        <v>45273</v>
      </c>
      <c r="K104" s="146">
        <v>45275</v>
      </c>
      <c r="L104" s="146" t="s">
        <v>1058</v>
      </c>
      <c r="M104" s="147" t="s">
        <v>139</v>
      </c>
      <c r="N104" s="147" t="s">
        <v>36</v>
      </c>
      <c r="O104" s="145">
        <v>2</v>
      </c>
      <c r="P104" s="288">
        <v>26.93</v>
      </c>
      <c r="Q104" s="289">
        <v>53.86</v>
      </c>
      <c r="R104" s="145" t="s">
        <v>1154</v>
      </c>
      <c r="S104" s="145" t="s">
        <v>1058</v>
      </c>
      <c r="T104" s="146">
        <v>45277</v>
      </c>
      <c r="U104" s="146">
        <v>45277</v>
      </c>
      <c r="V104" s="142" t="s">
        <v>1155</v>
      </c>
      <c r="W104" s="145" t="s">
        <v>1002</v>
      </c>
      <c r="X104" s="146">
        <v>45280</v>
      </c>
      <c r="Y104" s="145" t="s">
        <v>1068</v>
      </c>
      <c r="Z104" s="146">
        <v>45280</v>
      </c>
      <c r="AA104" s="144" t="s">
        <v>1086</v>
      </c>
      <c r="AB104" s="144" t="s">
        <v>1070</v>
      </c>
      <c r="AC104" s="146">
        <v>45284</v>
      </c>
      <c r="AD104" s="142" t="s">
        <v>22</v>
      </c>
      <c r="AE104" s="146">
        <v>45281</v>
      </c>
      <c r="AF104" s="147" t="s">
        <v>425</v>
      </c>
      <c r="AG104" s="148"/>
      <c r="AH104" s="227" t="str" cm="1">
        <f t="array" ref="AH104">LEFT(MM_BU[[#This Row],[PROJECT'#]],MIN(IFERROR(FIND({0,1,2,3,4,5,6,7,8,9,"-"},MM_BU[[#This Row],[PROJECT'#]]),""))-1)</f>
        <v>BU</v>
      </c>
      <c r="AI104" s="1" t="str">
        <f>IF(MM_BU[[#This Row],[BOM Received date]]&lt;&gt;"","BU table")</f>
        <v>BU table</v>
      </c>
      <c r="AJ104" s="1" t="str">
        <f>TEXT(MM_BU[[#This Row],[BOM Received date]],"mmmm")</f>
        <v>December</v>
      </c>
      <c r="AK104" s="1" t="str">
        <f>TEXT(MM_BU[[#This Row],[BOM Received date]],"yyyy")</f>
        <v>2023</v>
      </c>
    </row>
    <row r="105" spans="1:37" ht="28.95" customHeight="1" thickTop="1">
      <c r="A105" s="149">
        <v>12</v>
      </c>
      <c r="B105" s="169">
        <v>45273</v>
      </c>
      <c r="C105" s="151">
        <v>30</v>
      </c>
      <c r="D105" s="151" t="s">
        <v>964</v>
      </c>
      <c r="E105" s="366" t="s">
        <v>965</v>
      </c>
      <c r="F105" s="367">
        <v>8564897</v>
      </c>
      <c r="G105" s="345" t="s">
        <v>962</v>
      </c>
      <c r="H105" s="153" t="s">
        <v>963</v>
      </c>
      <c r="I105" s="154">
        <v>48798</v>
      </c>
      <c r="J105" s="1641">
        <v>45273</v>
      </c>
      <c r="K105" s="155">
        <v>45266</v>
      </c>
      <c r="L105" s="155" t="s">
        <v>1058</v>
      </c>
      <c r="M105" s="156" t="s">
        <v>142</v>
      </c>
      <c r="N105" s="156" t="s">
        <v>20</v>
      </c>
      <c r="O105" s="154">
        <v>2</v>
      </c>
      <c r="P105" s="290">
        <v>160.22999999999999</v>
      </c>
      <c r="Q105" s="291">
        <v>320.45999999999998</v>
      </c>
      <c r="R105" s="154" t="s">
        <v>581</v>
      </c>
      <c r="S105" s="154" t="s">
        <v>581</v>
      </c>
      <c r="T105" s="155" t="s">
        <v>581</v>
      </c>
      <c r="U105" s="155" t="s">
        <v>581</v>
      </c>
      <c r="V105" s="151" t="s">
        <v>882</v>
      </c>
      <c r="W105" s="154" t="s">
        <v>1002</v>
      </c>
      <c r="X105" s="155">
        <v>45268</v>
      </c>
      <c r="Y105" s="154" t="s">
        <v>1068</v>
      </c>
      <c r="Z105" s="155">
        <v>45268</v>
      </c>
      <c r="AA105" s="153" t="s">
        <v>1069</v>
      </c>
      <c r="AB105" s="153" t="s">
        <v>1070</v>
      </c>
      <c r="AC105" s="155">
        <v>45273</v>
      </c>
      <c r="AD105" s="151" t="s">
        <v>22</v>
      </c>
      <c r="AE105" s="155">
        <v>45273</v>
      </c>
      <c r="AF105" s="156" t="s">
        <v>425</v>
      </c>
      <c r="AG105" s="157"/>
      <c r="AH105" s="227" t="str" cm="1">
        <f t="array" ref="AH105">LEFT(MM_BU[[#This Row],[PROJECT'#]],MIN(IFERROR(FIND({0,1,2,3,4,5,6,7,8,9,"-"},MM_BU[[#This Row],[PROJECT'#]]),""))-1)</f>
        <v>BU</v>
      </c>
      <c r="AI105" s="1" t="str">
        <f>IF(MM_BU[[#This Row],[BOM Received date]]&lt;&gt;"","BU table")</f>
        <v>BU table</v>
      </c>
      <c r="AJ105" s="1" t="str">
        <f>TEXT(MM_BU[[#This Row],[BOM Received date]],"mmmm")</f>
        <v>December</v>
      </c>
      <c r="AK105" s="1" t="str">
        <f>TEXT(MM_BU[[#This Row],[BOM Received date]],"yyyy")</f>
        <v>2023</v>
      </c>
    </row>
    <row r="106" spans="1:37" ht="28.95" customHeight="1">
      <c r="A106" s="21">
        <v>12</v>
      </c>
      <c r="B106" s="65">
        <v>45273</v>
      </c>
      <c r="C106" s="8">
        <v>30</v>
      </c>
      <c r="D106" s="8" t="s">
        <v>964</v>
      </c>
      <c r="E106" s="358" t="s">
        <v>965</v>
      </c>
      <c r="F106" s="359">
        <v>8564897</v>
      </c>
      <c r="G106" s="44" t="s">
        <v>396</v>
      </c>
      <c r="H106" s="24" t="s">
        <v>494</v>
      </c>
      <c r="I106" s="25">
        <v>48799</v>
      </c>
      <c r="J106" s="1639">
        <v>45273</v>
      </c>
      <c r="K106" s="26">
        <v>45265</v>
      </c>
      <c r="L106" s="26" t="s">
        <v>1058</v>
      </c>
      <c r="M106" s="27" t="s">
        <v>139</v>
      </c>
      <c r="N106" s="27" t="s">
        <v>21</v>
      </c>
      <c r="O106" s="25">
        <v>1</v>
      </c>
      <c r="P106" s="286">
        <v>163.35</v>
      </c>
      <c r="Q106" s="287">
        <v>163.35</v>
      </c>
      <c r="R106" s="25" t="s">
        <v>581</v>
      </c>
      <c r="S106" s="25" t="s">
        <v>581</v>
      </c>
      <c r="T106" s="26" t="s">
        <v>581</v>
      </c>
      <c r="U106" s="26" t="s">
        <v>581</v>
      </c>
      <c r="V106" s="8" t="s">
        <v>1043</v>
      </c>
      <c r="W106" s="25" t="s">
        <v>143</v>
      </c>
      <c r="X106" s="26">
        <v>45266</v>
      </c>
      <c r="Y106" s="25" t="s">
        <v>1068</v>
      </c>
      <c r="Z106" s="26">
        <v>45266</v>
      </c>
      <c r="AA106" s="24" t="s">
        <v>1074</v>
      </c>
      <c r="AB106" s="24" t="s">
        <v>1070</v>
      </c>
      <c r="AC106" s="26">
        <v>45278</v>
      </c>
      <c r="AD106" s="8" t="s">
        <v>22</v>
      </c>
      <c r="AE106" s="26">
        <v>45269</v>
      </c>
      <c r="AF106" s="27" t="s">
        <v>424</v>
      </c>
      <c r="AG106" s="7"/>
      <c r="AH106" s="227" t="str" cm="1">
        <f t="array" ref="AH106">LEFT(MM_BU[[#This Row],[PROJECT'#]],MIN(IFERROR(FIND({0,1,2,3,4,5,6,7,8,9,"-"},MM_BU[[#This Row],[PROJECT'#]]),""))-1)</f>
        <v>BU</v>
      </c>
      <c r="AI106" s="1" t="str">
        <f>IF(MM_BU[[#This Row],[BOM Received date]]&lt;&gt;"","BU table")</f>
        <v>BU table</v>
      </c>
      <c r="AJ106" s="1" t="str">
        <f>TEXT(MM_BU[[#This Row],[BOM Received date]],"mmmm")</f>
        <v>December</v>
      </c>
      <c r="AK106" s="1" t="str">
        <f>TEXT(MM_BU[[#This Row],[BOM Received date]],"yyyy")</f>
        <v>2023</v>
      </c>
    </row>
    <row r="107" spans="1:37" ht="28.95" customHeight="1">
      <c r="A107" s="21">
        <v>12</v>
      </c>
      <c r="B107" s="65">
        <v>45273</v>
      </c>
      <c r="C107" s="8">
        <v>30</v>
      </c>
      <c r="D107" s="8" t="s">
        <v>964</v>
      </c>
      <c r="E107" s="358" t="s">
        <v>965</v>
      </c>
      <c r="F107" s="359">
        <v>8564897</v>
      </c>
      <c r="G107" s="44" t="s">
        <v>488</v>
      </c>
      <c r="H107" s="24" t="s">
        <v>489</v>
      </c>
      <c r="I107" s="25">
        <v>48798</v>
      </c>
      <c r="J107" s="1639">
        <v>45273</v>
      </c>
      <c r="K107" s="26">
        <v>45266</v>
      </c>
      <c r="L107" s="26" t="s">
        <v>1058</v>
      </c>
      <c r="M107" s="27" t="s">
        <v>141</v>
      </c>
      <c r="N107" s="27" t="s">
        <v>36</v>
      </c>
      <c r="O107" s="25">
        <v>1</v>
      </c>
      <c r="P107" s="286">
        <v>24.03</v>
      </c>
      <c r="Q107" s="287">
        <v>24.03</v>
      </c>
      <c r="R107" s="25" t="s">
        <v>581</v>
      </c>
      <c r="S107" s="25" t="s">
        <v>581</v>
      </c>
      <c r="T107" s="26" t="s">
        <v>581</v>
      </c>
      <c r="U107" s="26" t="s">
        <v>581</v>
      </c>
      <c r="V107" s="8" t="s">
        <v>882</v>
      </c>
      <c r="W107" s="25" t="s">
        <v>143</v>
      </c>
      <c r="X107" s="26">
        <v>45268</v>
      </c>
      <c r="Y107" s="25" t="s">
        <v>1068</v>
      </c>
      <c r="Z107" s="26">
        <v>45268</v>
      </c>
      <c r="AA107" s="24" t="s">
        <v>1069</v>
      </c>
      <c r="AB107" s="24" t="s">
        <v>1070</v>
      </c>
      <c r="AC107" s="26">
        <v>45273</v>
      </c>
      <c r="AD107" s="8" t="s">
        <v>22</v>
      </c>
      <c r="AE107" s="26">
        <v>45271</v>
      </c>
      <c r="AF107" s="27" t="s">
        <v>424</v>
      </c>
      <c r="AG107" s="7"/>
      <c r="AH107" s="227" t="str" cm="1">
        <f t="array" ref="AH107">LEFT(MM_BU[[#This Row],[PROJECT'#]],MIN(IFERROR(FIND({0,1,2,3,4,5,6,7,8,9,"-"},MM_BU[[#This Row],[PROJECT'#]]),""))-1)</f>
        <v>BU</v>
      </c>
      <c r="AI107" s="1" t="str">
        <f>IF(MM_BU[[#This Row],[BOM Received date]]&lt;&gt;"","BU table")</f>
        <v>BU table</v>
      </c>
      <c r="AJ107" s="1" t="str">
        <f>TEXT(MM_BU[[#This Row],[BOM Received date]],"mmmm")</f>
        <v>December</v>
      </c>
      <c r="AK107" s="1" t="str">
        <f>TEXT(MM_BU[[#This Row],[BOM Received date]],"yyyy")</f>
        <v>2023</v>
      </c>
    </row>
    <row r="108" spans="1:37" ht="28.95" customHeight="1">
      <c r="A108" s="21">
        <v>12</v>
      </c>
      <c r="B108" s="65">
        <v>45273</v>
      </c>
      <c r="C108" s="8">
        <v>30</v>
      </c>
      <c r="D108" s="8" t="s">
        <v>964</v>
      </c>
      <c r="E108" s="358" t="s">
        <v>965</v>
      </c>
      <c r="F108" s="359">
        <v>8564897</v>
      </c>
      <c r="G108" s="44" t="s">
        <v>86</v>
      </c>
      <c r="H108" s="24" t="s">
        <v>87</v>
      </c>
      <c r="I108" s="25">
        <v>48798</v>
      </c>
      <c r="J108" s="1639">
        <v>45273</v>
      </c>
      <c r="K108" s="26">
        <v>45266</v>
      </c>
      <c r="L108" s="26" t="s">
        <v>1058</v>
      </c>
      <c r="M108" s="27" t="s">
        <v>140</v>
      </c>
      <c r="N108" s="27" t="s">
        <v>21</v>
      </c>
      <c r="O108" s="25">
        <v>1</v>
      </c>
      <c r="P108" s="286">
        <v>120.45</v>
      </c>
      <c r="Q108" s="287">
        <v>120.45</v>
      </c>
      <c r="R108" s="25" t="s">
        <v>581</v>
      </c>
      <c r="S108" s="25" t="s">
        <v>581</v>
      </c>
      <c r="T108" s="26" t="s">
        <v>581</v>
      </c>
      <c r="U108" s="26" t="s">
        <v>581</v>
      </c>
      <c r="V108" s="8" t="s">
        <v>882</v>
      </c>
      <c r="W108" s="25" t="s">
        <v>142</v>
      </c>
      <c r="X108" s="26">
        <v>45268</v>
      </c>
      <c r="Y108" s="25" t="s">
        <v>1068</v>
      </c>
      <c r="Z108" s="26">
        <v>45268</v>
      </c>
      <c r="AA108" s="24" t="s">
        <v>1069</v>
      </c>
      <c r="AB108" s="24" t="s">
        <v>1070</v>
      </c>
      <c r="AC108" s="26">
        <v>45273</v>
      </c>
      <c r="AD108" s="8" t="s">
        <v>22</v>
      </c>
      <c r="AE108" s="26">
        <v>45272</v>
      </c>
      <c r="AF108" s="27" t="s">
        <v>424</v>
      </c>
      <c r="AG108" s="7"/>
      <c r="AH108" s="227" t="str" cm="1">
        <f t="array" ref="AH108">LEFT(MM_BU[[#This Row],[PROJECT'#]],MIN(IFERROR(FIND({0,1,2,3,4,5,6,7,8,9,"-"},MM_BU[[#This Row],[PROJECT'#]]),""))-1)</f>
        <v>BU</v>
      </c>
      <c r="AI108" s="1" t="str">
        <f>IF(MM_BU[[#This Row],[BOM Received date]]&lt;&gt;"","BU table")</f>
        <v>BU table</v>
      </c>
      <c r="AJ108" s="1" t="str">
        <f>TEXT(MM_BU[[#This Row],[BOM Received date]],"mmmm")</f>
        <v>December</v>
      </c>
      <c r="AK108" s="1" t="str">
        <f>TEXT(MM_BU[[#This Row],[BOM Received date]],"yyyy")</f>
        <v>2023</v>
      </c>
    </row>
    <row r="109" spans="1:37" ht="28.95" customHeight="1" thickBot="1">
      <c r="A109" s="140">
        <v>12</v>
      </c>
      <c r="B109" s="176">
        <v>45273</v>
      </c>
      <c r="C109" s="142">
        <v>30</v>
      </c>
      <c r="D109" s="142" t="s">
        <v>964</v>
      </c>
      <c r="E109" s="364" t="s">
        <v>965</v>
      </c>
      <c r="F109" s="365">
        <v>8564897</v>
      </c>
      <c r="G109" s="346" t="s">
        <v>164</v>
      </c>
      <c r="H109" s="144" t="s">
        <v>157</v>
      </c>
      <c r="I109" s="145">
        <v>48798</v>
      </c>
      <c r="J109" s="1640">
        <v>45273</v>
      </c>
      <c r="K109" s="146">
        <v>45266</v>
      </c>
      <c r="L109" s="146" t="s">
        <v>1058</v>
      </c>
      <c r="M109" s="147" t="s">
        <v>139</v>
      </c>
      <c r="N109" s="147" t="s">
        <v>20</v>
      </c>
      <c r="O109" s="145">
        <v>5</v>
      </c>
      <c r="P109" s="288">
        <v>4.25</v>
      </c>
      <c r="Q109" s="289">
        <v>21.25</v>
      </c>
      <c r="R109" s="145" t="s">
        <v>581</v>
      </c>
      <c r="S109" s="145" t="s">
        <v>581</v>
      </c>
      <c r="T109" s="146" t="s">
        <v>581</v>
      </c>
      <c r="U109" s="146" t="s">
        <v>581</v>
      </c>
      <c r="V109" s="142" t="s">
        <v>1045</v>
      </c>
      <c r="W109" s="145" t="s">
        <v>141</v>
      </c>
      <c r="X109" s="146">
        <v>45268</v>
      </c>
      <c r="Y109" s="145" t="s">
        <v>1068</v>
      </c>
      <c r="Z109" s="146">
        <v>45268</v>
      </c>
      <c r="AA109" s="144" t="s">
        <v>1069</v>
      </c>
      <c r="AB109" s="144" t="s">
        <v>1081</v>
      </c>
      <c r="AC109" s="146">
        <v>45273</v>
      </c>
      <c r="AD109" s="142" t="s">
        <v>22</v>
      </c>
      <c r="AE109" s="146">
        <v>45272</v>
      </c>
      <c r="AF109" s="147" t="s">
        <v>429</v>
      </c>
      <c r="AG109" s="148"/>
      <c r="AH109" s="227" t="str" cm="1">
        <f t="array" ref="AH109">LEFT(MM_BU[[#This Row],[PROJECT'#]],MIN(IFERROR(FIND({0,1,2,3,4,5,6,7,8,9,"-"},MM_BU[[#This Row],[PROJECT'#]]),""))-1)</f>
        <v>BU</v>
      </c>
      <c r="AI109" s="1" t="str">
        <f>IF(MM_BU[[#This Row],[BOM Received date]]&lt;&gt;"","BU table")</f>
        <v>BU table</v>
      </c>
      <c r="AJ109" s="1" t="str">
        <f>TEXT(MM_BU[[#This Row],[BOM Received date]],"mmmm")</f>
        <v>December</v>
      </c>
      <c r="AK109" s="1" t="str">
        <f>TEXT(MM_BU[[#This Row],[BOM Received date]],"yyyy")</f>
        <v>2023</v>
      </c>
    </row>
    <row r="110" spans="1:37" ht="28.95" customHeight="1" thickTop="1">
      <c r="A110" s="149">
        <v>13</v>
      </c>
      <c r="B110" s="169">
        <v>45273</v>
      </c>
      <c r="C110" s="151">
        <v>30</v>
      </c>
      <c r="D110" s="1009" t="s">
        <v>970</v>
      </c>
      <c r="E110" s="366" t="s">
        <v>971</v>
      </c>
      <c r="F110" s="367">
        <v>8570569</v>
      </c>
      <c r="G110" s="345" t="s">
        <v>397</v>
      </c>
      <c r="H110" s="184" t="s">
        <v>400</v>
      </c>
      <c r="I110" s="154">
        <v>49511</v>
      </c>
      <c r="J110" s="1641">
        <v>45273</v>
      </c>
      <c r="K110" s="155">
        <v>45276</v>
      </c>
      <c r="L110" s="155" t="s">
        <v>1058</v>
      </c>
      <c r="M110" s="156" t="s">
        <v>140</v>
      </c>
      <c r="N110" s="183" t="s">
        <v>20</v>
      </c>
      <c r="O110" s="183">
        <v>8</v>
      </c>
      <c r="P110" s="302">
        <v>3.26</v>
      </c>
      <c r="Q110" s="303">
        <v>26.08</v>
      </c>
      <c r="R110" s="183" t="s">
        <v>1152</v>
      </c>
      <c r="S110" s="183" t="s">
        <v>1058</v>
      </c>
      <c r="T110" s="185">
        <v>45278</v>
      </c>
      <c r="U110" s="185" t="s">
        <v>581</v>
      </c>
      <c r="V110" s="151" t="s">
        <v>1217</v>
      </c>
      <c r="W110" s="154" t="s">
        <v>1019</v>
      </c>
      <c r="X110" s="155">
        <v>45278</v>
      </c>
      <c r="Y110" s="154" t="s">
        <v>1068</v>
      </c>
      <c r="Z110" s="155">
        <v>45278</v>
      </c>
      <c r="AA110" s="153" t="s">
        <v>1075</v>
      </c>
      <c r="AB110" s="153" t="s">
        <v>1070</v>
      </c>
      <c r="AC110" s="155">
        <v>45301</v>
      </c>
      <c r="AD110" s="151" t="s">
        <v>22</v>
      </c>
      <c r="AE110" s="155">
        <v>45281</v>
      </c>
      <c r="AF110" s="156" t="s">
        <v>1025</v>
      </c>
      <c r="AG110" s="157"/>
      <c r="AH110" s="227" t="str" cm="1">
        <f t="array" ref="AH110">LEFT(MM_BU[[#This Row],[PROJECT'#]],MIN(IFERROR(FIND({0,1,2,3,4,5,6,7,8,9,"-"},MM_BU[[#This Row],[PROJECT'#]]),""))-1)</f>
        <v>BU</v>
      </c>
      <c r="AI110" s="1" t="str">
        <f>IF(MM_BU[[#This Row],[BOM Received date]]&lt;&gt;"","BU table")</f>
        <v>BU table</v>
      </c>
      <c r="AJ110" s="1" t="str">
        <f>TEXT(MM_BU[[#This Row],[BOM Received date]],"mmmm")</f>
        <v>December</v>
      </c>
      <c r="AK110" s="1" t="str">
        <f>TEXT(MM_BU[[#This Row],[BOM Received date]],"yyyy")</f>
        <v>2023</v>
      </c>
    </row>
    <row r="111" spans="1:37" ht="28.95" customHeight="1">
      <c r="A111" s="21">
        <v>13</v>
      </c>
      <c r="B111" s="65">
        <v>45273</v>
      </c>
      <c r="C111" s="8">
        <v>30</v>
      </c>
      <c r="D111" s="8" t="s">
        <v>970</v>
      </c>
      <c r="E111" s="358" t="s">
        <v>971</v>
      </c>
      <c r="F111" s="359">
        <v>8570569</v>
      </c>
      <c r="G111" s="44" t="s">
        <v>962</v>
      </c>
      <c r="H111" s="67" t="s">
        <v>963</v>
      </c>
      <c r="I111" s="25">
        <v>49514</v>
      </c>
      <c r="J111" s="1639">
        <v>45273</v>
      </c>
      <c r="K111" s="26">
        <v>45276</v>
      </c>
      <c r="L111" s="26" t="s">
        <v>1058</v>
      </c>
      <c r="M111" s="27" t="s">
        <v>141</v>
      </c>
      <c r="N111" s="66" t="s">
        <v>20</v>
      </c>
      <c r="O111" s="66">
        <v>2</v>
      </c>
      <c r="P111" s="304">
        <v>146.47</v>
      </c>
      <c r="Q111" s="305">
        <v>292.94</v>
      </c>
      <c r="R111" s="66" t="s">
        <v>1152</v>
      </c>
      <c r="S111" s="66" t="s">
        <v>1058</v>
      </c>
      <c r="T111" s="130">
        <v>45278</v>
      </c>
      <c r="U111" s="130" t="s">
        <v>581</v>
      </c>
      <c r="V111" s="8" t="s">
        <v>1217</v>
      </c>
      <c r="W111" s="25" t="s">
        <v>1031</v>
      </c>
      <c r="X111" s="26">
        <v>45278</v>
      </c>
      <c r="Y111" s="25" t="s">
        <v>1068</v>
      </c>
      <c r="Z111" s="26">
        <v>45278</v>
      </c>
      <c r="AA111" s="24" t="s">
        <v>1075</v>
      </c>
      <c r="AB111" s="24" t="s">
        <v>1070</v>
      </c>
      <c r="AC111" s="26">
        <v>45301</v>
      </c>
      <c r="AD111" s="8" t="s">
        <v>22</v>
      </c>
      <c r="AE111" s="26">
        <v>45281</v>
      </c>
      <c r="AF111" s="27" t="s">
        <v>425</v>
      </c>
      <c r="AG111" s="7"/>
      <c r="AH111" s="227" t="str" cm="1">
        <f t="array" ref="AH111">LEFT(MM_BU[[#This Row],[PROJECT'#]],MIN(IFERROR(FIND({0,1,2,3,4,5,6,7,8,9,"-"},MM_BU[[#This Row],[PROJECT'#]]),""))-1)</f>
        <v>BU</v>
      </c>
      <c r="AI111" s="1" t="str">
        <f>IF(MM_BU[[#This Row],[BOM Received date]]&lt;&gt;"","BU table")</f>
        <v>BU table</v>
      </c>
      <c r="AJ111" s="1" t="str">
        <f>TEXT(MM_BU[[#This Row],[BOM Received date]],"mmmm")</f>
        <v>December</v>
      </c>
      <c r="AK111" s="1" t="str">
        <f>TEXT(MM_BU[[#This Row],[BOM Received date]],"yyyy")</f>
        <v>2023</v>
      </c>
    </row>
    <row r="112" spans="1:37" ht="28.95" customHeight="1">
      <c r="A112" s="21">
        <v>13</v>
      </c>
      <c r="B112" s="65">
        <v>45273</v>
      </c>
      <c r="C112" s="8">
        <v>30</v>
      </c>
      <c r="D112" s="8" t="s">
        <v>970</v>
      </c>
      <c r="E112" s="358" t="s">
        <v>971</v>
      </c>
      <c r="F112" s="359">
        <v>8570569</v>
      </c>
      <c r="G112" s="44" t="s">
        <v>966</v>
      </c>
      <c r="H112" s="67" t="s">
        <v>968</v>
      </c>
      <c r="I112" s="25">
        <v>49514</v>
      </c>
      <c r="J112" s="1639">
        <v>45273</v>
      </c>
      <c r="K112" s="26">
        <v>45276</v>
      </c>
      <c r="L112" s="26" t="s">
        <v>1058</v>
      </c>
      <c r="M112" s="27" t="s">
        <v>140</v>
      </c>
      <c r="N112" s="66" t="s">
        <v>21</v>
      </c>
      <c r="O112" s="66">
        <v>1</v>
      </c>
      <c r="P112" s="304">
        <v>145</v>
      </c>
      <c r="Q112" s="305">
        <v>145</v>
      </c>
      <c r="R112" s="66" t="s">
        <v>1152</v>
      </c>
      <c r="S112" s="66" t="s">
        <v>1058</v>
      </c>
      <c r="T112" s="130">
        <v>45278</v>
      </c>
      <c r="U112" s="130" t="s">
        <v>581</v>
      </c>
      <c r="V112" s="8" t="s">
        <v>1217</v>
      </c>
      <c r="W112" s="25" t="s">
        <v>1029</v>
      </c>
      <c r="X112" s="26">
        <v>45278</v>
      </c>
      <c r="Y112" s="25" t="s">
        <v>1068</v>
      </c>
      <c r="Z112" s="26">
        <v>45278</v>
      </c>
      <c r="AA112" s="24" t="s">
        <v>1075</v>
      </c>
      <c r="AB112" s="24" t="s">
        <v>1070</v>
      </c>
      <c r="AC112" s="26">
        <v>45301</v>
      </c>
      <c r="AD112" s="8" t="s">
        <v>22</v>
      </c>
      <c r="AE112" s="26">
        <v>45281</v>
      </c>
      <c r="AF112" s="27" t="s">
        <v>424</v>
      </c>
      <c r="AG112" s="7"/>
      <c r="AH112" s="227" t="str" cm="1">
        <f t="array" ref="AH112">LEFT(MM_BU[[#This Row],[PROJECT'#]],MIN(IFERROR(FIND({0,1,2,3,4,5,6,7,8,9,"-"},MM_BU[[#This Row],[PROJECT'#]]),""))-1)</f>
        <v>BU</v>
      </c>
      <c r="AI112" s="1" t="str">
        <f>IF(MM_BU[[#This Row],[BOM Received date]]&lt;&gt;"","BU table")</f>
        <v>BU table</v>
      </c>
      <c r="AJ112" s="1" t="str">
        <f>TEXT(MM_BU[[#This Row],[BOM Received date]],"mmmm")</f>
        <v>December</v>
      </c>
      <c r="AK112" s="1" t="str">
        <f>TEXT(MM_BU[[#This Row],[BOM Received date]],"yyyy")</f>
        <v>2023</v>
      </c>
    </row>
    <row r="113" spans="1:37" ht="28.95" customHeight="1">
      <c r="A113" s="21">
        <v>13</v>
      </c>
      <c r="B113" s="65">
        <v>45273</v>
      </c>
      <c r="C113" s="8">
        <v>30</v>
      </c>
      <c r="D113" s="8" t="s">
        <v>970</v>
      </c>
      <c r="E113" s="358" t="s">
        <v>971</v>
      </c>
      <c r="F113" s="359">
        <v>8570569</v>
      </c>
      <c r="G113" s="44" t="s">
        <v>967</v>
      </c>
      <c r="H113" s="67" t="s">
        <v>969</v>
      </c>
      <c r="I113" s="25">
        <v>49513</v>
      </c>
      <c r="J113" s="1639">
        <v>45273</v>
      </c>
      <c r="K113" s="26">
        <v>45276</v>
      </c>
      <c r="L113" s="26" t="s">
        <v>1058</v>
      </c>
      <c r="M113" s="27" t="s">
        <v>139</v>
      </c>
      <c r="N113" s="66" t="s">
        <v>203</v>
      </c>
      <c r="O113" s="66">
        <v>1</v>
      </c>
      <c r="P113" s="304">
        <v>28.97</v>
      </c>
      <c r="Q113" s="305">
        <v>28.97</v>
      </c>
      <c r="R113" s="66" t="s">
        <v>1152</v>
      </c>
      <c r="S113" s="66" t="s">
        <v>1058</v>
      </c>
      <c r="T113" s="130">
        <v>45278</v>
      </c>
      <c r="U113" s="130" t="s">
        <v>581</v>
      </c>
      <c r="V113" s="8" t="s">
        <v>1220</v>
      </c>
      <c r="W113" s="25" t="s">
        <v>143</v>
      </c>
      <c r="X113" s="26">
        <v>45278</v>
      </c>
      <c r="Y113" s="25" t="s">
        <v>1068</v>
      </c>
      <c r="Z113" s="26">
        <v>45278</v>
      </c>
      <c r="AA113" s="24" t="s">
        <v>1075</v>
      </c>
      <c r="AB113" s="24" t="s">
        <v>1081</v>
      </c>
      <c r="AC113" s="26">
        <v>45301</v>
      </c>
      <c r="AD113" s="8" t="s">
        <v>22</v>
      </c>
      <c r="AE113" s="26">
        <v>45281</v>
      </c>
      <c r="AF113" s="27" t="s">
        <v>424</v>
      </c>
      <c r="AG113" s="7"/>
      <c r="AH113" s="227" t="str" cm="1">
        <f t="array" ref="AH113">LEFT(MM_BU[[#This Row],[PROJECT'#]],MIN(IFERROR(FIND({0,1,2,3,4,5,6,7,8,9,"-"},MM_BU[[#This Row],[PROJECT'#]]),""))-1)</f>
        <v>BU</v>
      </c>
      <c r="AI113" s="1" t="str">
        <f>IF(MM_BU[[#This Row],[BOM Received date]]&lt;&gt;"","BU table")</f>
        <v>BU table</v>
      </c>
      <c r="AJ113" s="1" t="str">
        <f>TEXT(MM_BU[[#This Row],[BOM Received date]],"mmmm")</f>
        <v>December</v>
      </c>
      <c r="AK113" s="1" t="str">
        <f>TEXT(MM_BU[[#This Row],[BOM Received date]],"yyyy")</f>
        <v>2023</v>
      </c>
    </row>
    <row r="114" spans="1:37" ht="28.95" customHeight="1">
      <c r="A114" s="21">
        <v>13</v>
      </c>
      <c r="B114" s="65">
        <v>45273</v>
      </c>
      <c r="C114" s="8">
        <v>30</v>
      </c>
      <c r="D114" s="8" t="s">
        <v>970</v>
      </c>
      <c r="E114" s="358" t="s">
        <v>971</v>
      </c>
      <c r="F114" s="359">
        <v>8570569</v>
      </c>
      <c r="G114" s="44" t="s">
        <v>173</v>
      </c>
      <c r="H114" s="67" t="s">
        <v>282</v>
      </c>
      <c r="I114" s="25">
        <v>49512</v>
      </c>
      <c r="J114" s="1639">
        <v>45273</v>
      </c>
      <c r="K114" s="26">
        <v>45276</v>
      </c>
      <c r="L114" s="26" t="s">
        <v>1058</v>
      </c>
      <c r="M114" s="27" t="s">
        <v>139</v>
      </c>
      <c r="N114" s="66" t="s">
        <v>21</v>
      </c>
      <c r="O114" s="66">
        <v>1</v>
      </c>
      <c r="P114" s="304">
        <v>21.65</v>
      </c>
      <c r="Q114" s="305">
        <v>21.65</v>
      </c>
      <c r="R114" s="66" t="s">
        <v>1152</v>
      </c>
      <c r="S114" s="66" t="s">
        <v>1058</v>
      </c>
      <c r="T114" s="130">
        <v>45278</v>
      </c>
      <c r="U114" s="130" t="s">
        <v>581</v>
      </c>
      <c r="V114" s="8" t="s">
        <v>1217</v>
      </c>
      <c r="W114" s="25" t="s">
        <v>1020</v>
      </c>
      <c r="X114" s="26">
        <v>45278</v>
      </c>
      <c r="Y114" s="25" t="s">
        <v>1068</v>
      </c>
      <c r="Z114" s="26">
        <v>45278</v>
      </c>
      <c r="AA114" s="24" t="s">
        <v>1075</v>
      </c>
      <c r="AB114" s="24" t="s">
        <v>1070</v>
      </c>
      <c r="AC114" s="26">
        <v>45301</v>
      </c>
      <c r="AD114" s="8" t="s">
        <v>22</v>
      </c>
      <c r="AE114" s="26">
        <v>45281</v>
      </c>
      <c r="AF114" s="27" t="s">
        <v>424</v>
      </c>
      <c r="AG114" s="7"/>
      <c r="AH114" s="227" t="str" cm="1">
        <f t="array" ref="AH114">LEFT(MM_BU[[#This Row],[PROJECT'#]],MIN(IFERROR(FIND({0,1,2,3,4,5,6,7,8,9,"-"},MM_BU[[#This Row],[PROJECT'#]]),""))-1)</f>
        <v>BU</v>
      </c>
      <c r="AI114" s="1" t="str">
        <f>IF(MM_BU[[#This Row],[BOM Received date]]&lt;&gt;"","BU table")</f>
        <v>BU table</v>
      </c>
      <c r="AJ114" s="1" t="str">
        <f>TEXT(MM_BU[[#This Row],[BOM Received date]],"mmmm")</f>
        <v>December</v>
      </c>
      <c r="AK114" s="1" t="str">
        <f>TEXT(MM_BU[[#This Row],[BOM Received date]],"yyyy")</f>
        <v>2023</v>
      </c>
    </row>
    <row r="115" spans="1:37" ht="28.95" customHeight="1">
      <c r="A115" s="21">
        <v>13</v>
      </c>
      <c r="B115" s="65">
        <v>45273</v>
      </c>
      <c r="C115" s="8">
        <v>30</v>
      </c>
      <c r="D115" s="8" t="s">
        <v>970</v>
      </c>
      <c r="E115" s="23" t="s">
        <v>971</v>
      </c>
      <c r="F115" s="359">
        <v>8570569</v>
      </c>
      <c r="G115" s="8" t="s">
        <v>941</v>
      </c>
      <c r="H115" s="67" t="s">
        <v>944</v>
      </c>
      <c r="I115" s="25">
        <v>49511</v>
      </c>
      <c r="J115" s="1639">
        <v>45273</v>
      </c>
      <c r="K115" s="26">
        <v>45276</v>
      </c>
      <c r="L115" s="26" t="s">
        <v>1058</v>
      </c>
      <c r="M115" s="27" t="s">
        <v>139</v>
      </c>
      <c r="N115" s="66" t="s">
        <v>20</v>
      </c>
      <c r="O115" s="66">
        <v>4</v>
      </c>
      <c r="P115" s="304">
        <v>16.48</v>
      </c>
      <c r="Q115" s="305">
        <v>65.92</v>
      </c>
      <c r="R115" s="66" t="s">
        <v>1152</v>
      </c>
      <c r="S115" s="66" t="s">
        <v>1058</v>
      </c>
      <c r="T115" s="130">
        <v>45278</v>
      </c>
      <c r="U115" s="130" t="s">
        <v>581</v>
      </c>
      <c r="V115" s="8" t="s">
        <v>1217</v>
      </c>
      <c r="W115" s="25" t="s">
        <v>1018</v>
      </c>
      <c r="X115" s="26">
        <v>45278</v>
      </c>
      <c r="Y115" s="25" t="s">
        <v>1068</v>
      </c>
      <c r="Z115" s="26">
        <v>45278</v>
      </c>
      <c r="AA115" s="24" t="s">
        <v>1075</v>
      </c>
      <c r="AB115" s="24" t="s">
        <v>1070</v>
      </c>
      <c r="AC115" s="26">
        <v>45301</v>
      </c>
      <c r="AD115" s="8" t="s">
        <v>22</v>
      </c>
      <c r="AE115" s="26">
        <v>45283</v>
      </c>
      <c r="AF115" s="27" t="s">
        <v>426</v>
      </c>
      <c r="AG115" s="7"/>
      <c r="AH115" s="227" t="str" cm="1">
        <f t="array" ref="AH115">LEFT(MM_BU[[#This Row],[PROJECT'#]],MIN(IFERROR(FIND({0,1,2,3,4,5,6,7,8,9,"-"},MM_BU[[#This Row],[PROJECT'#]]),""))-1)</f>
        <v>BU</v>
      </c>
      <c r="AI115" s="1" t="str">
        <f>IF(MM_BU[[#This Row],[BOM Received date]]&lt;&gt;"","BU table")</f>
        <v>BU table</v>
      </c>
      <c r="AJ115" s="1" t="str">
        <f>TEXT(MM_BU[[#This Row],[BOM Received date]],"mmmm")</f>
        <v>December</v>
      </c>
      <c r="AK115" s="1" t="str">
        <f>TEXT(MM_BU[[#This Row],[BOM Received date]],"yyyy")</f>
        <v>2023</v>
      </c>
    </row>
    <row r="116" spans="1:37" ht="28.95" customHeight="1" thickBot="1">
      <c r="A116" s="140">
        <v>13</v>
      </c>
      <c r="B116" s="176">
        <v>45273</v>
      </c>
      <c r="C116" s="142">
        <v>30</v>
      </c>
      <c r="D116" s="142" t="s">
        <v>970</v>
      </c>
      <c r="E116" s="364" t="s">
        <v>971</v>
      </c>
      <c r="F116" s="365">
        <v>8570569</v>
      </c>
      <c r="G116" s="346" t="s">
        <v>222</v>
      </c>
      <c r="H116" s="187" t="s">
        <v>223</v>
      </c>
      <c r="I116" s="145">
        <v>49514</v>
      </c>
      <c r="J116" s="1640">
        <v>45273</v>
      </c>
      <c r="K116" s="146">
        <v>45276</v>
      </c>
      <c r="L116" s="146" t="s">
        <v>1058</v>
      </c>
      <c r="M116" s="147" t="s">
        <v>139</v>
      </c>
      <c r="N116" s="186" t="s">
        <v>20</v>
      </c>
      <c r="O116" s="186">
        <v>1</v>
      </c>
      <c r="P116" s="306">
        <v>12.14</v>
      </c>
      <c r="Q116" s="307">
        <v>12.14</v>
      </c>
      <c r="R116" s="186" t="s">
        <v>1152</v>
      </c>
      <c r="S116" s="186" t="s">
        <v>1058</v>
      </c>
      <c r="T116" s="189">
        <v>45278</v>
      </c>
      <c r="U116" s="189" t="s">
        <v>581</v>
      </c>
      <c r="V116" s="142" t="s">
        <v>1217</v>
      </c>
      <c r="W116" s="145" t="s">
        <v>1028</v>
      </c>
      <c r="X116" s="146">
        <v>45278</v>
      </c>
      <c r="Y116" s="145" t="s">
        <v>1068</v>
      </c>
      <c r="Z116" s="146">
        <v>45278</v>
      </c>
      <c r="AA116" s="144" t="s">
        <v>1075</v>
      </c>
      <c r="AB116" s="144" t="s">
        <v>1070</v>
      </c>
      <c r="AC116" s="146">
        <v>45301</v>
      </c>
      <c r="AD116" s="142" t="s">
        <v>22</v>
      </c>
      <c r="AE116" s="146">
        <v>45281</v>
      </c>
      <c r="AF116" s="147" t="s">
        <v>424</v>
      </c>
      <c r="AG116" s="148"/>
      <c r="AH116" s="227" t="str" cm="1">
        <f t="array" ref="AH116">LEFT(MM_BU[[#This Row],[PROJECT'#]],MIN(IFERROR(FIND({0,1,2,3,4,5,6,7,8,9,"-"},MM_BU[[#This Row],[PROJECT'#]]),""))-1)</f>
        <v>BU</v>
      </c>
      <c r="AI116" s="1" t="str">
        <f>IF(MM_BU[[#This Row],[BOM Received date]]&lt;&gt;"","BU table")</f>
        <v>BU table</v>
      </c>
      <c r="AJ116" s="1" t="str">
        <f>TEXT(MM_BU[[#This Row],[BOM Received date]],"mmmm")</f>
        <v>December</v>
      </c>
      <c r="AK116" s="1" t="str">
        <f>TEXT(MM_BU[[#This Row],[BOM Received date]],"yyyy")</f>
        <v>2023</v>
      </c>
    </row>
    <row r="117" spans="1:37" ht="28.95" customHeight="1" thickTop="1">
      <c r="A117" s="202">
        <v>14</v>
      </c>
      <c r="B117" s="196">
        <v>45273</v>
      </c>
      <c r="C117" s="151">
        <v>30</v>
      </c>
      <c r="D117" s="151" t="s">
        <v>982</v>
      </c>
      <c r="E117" s="366" t="s">
        <v>983</v>
      </c>
      <c r="F117" s="367">
        <v>8674569</v>
      </c>
      <c r="G117" s="345" t="s">
        <v>972</v>
      </c>
      <c r="H117" s="153" t="s">
        <v>977</v>
      </c>
      <c r="I117" s="154">
        <v>49517</v>
      </c>
      <c r="J117" s="1641">
        <v>45273</v>
      </c>
      <c r="K117" s="155">
        <v>45275</v>
      </c>
      <c r="L117" s="155" t="s">
        <v>1058</v>
      </c>
      <c r="M117" s="156" t="s">
        <v>140</v>
      </c>
      <c r="N117" s="156" t="s">
        <v>20</v>
      </c>
      <c r="O117" s="154">
        <v>2</v>
      </c>
      <c r="P117" s="290">
        <v>56</v>
      </c>
      <c r="Q117" s="291">
        <v>112</v>
      </c>
      <c r="R117" s="154" t="s">
        <v>1152</v>
      </c>
      <c r="S117" s="154" t="s">
        <v>1058</v>
      </c>
      <c r="T117" s="155">
        <v>45278</v>
      </c>
      <c r="U117" s="155" t="s">
        <v>581</v>
      </c>
      <c r="V117" s="151" t="s">
        <v>1217</v>
      </c>
      <c r="W117" s="154" t="s">
        <v>1012</v>
      </c>
      <c r="X117" s="155">
        <v>45278</v>
      </c>
      <c r="Y117" s="154" t="s">
        <v>1068</v>
      </c>
      <c r="Z117" s="155">
        <v>45278</v>
      </c>
      <c r="AA117" s="153" t="s">
        <v>1075</v>
      </c>
      <c r="AB117" s="153" t="s">
        <v>1070</v>
      </c>
      <c r="AC117" s="155">
        <v>45301</v>
      </c>
      <c r="AD117" s="151" t="s">
        <v>22</v>
      </c>
      <c r="AE117" s="155">
        <v>45281</v>
      </c>
      <c r="AF117" s="156" t="s">
        <v>425</v>
      </c>
      <c r="AG117" s="157"/>
      <c r="AH117" s="227" t="str" cm="1">
        <f t="array" ref="AH117">LEFT(MM_BU[[#This Row],[PROJECT'#]],MIN(IFERROR(FIND({0,1,2,3,4,5,6,7,8,9,"-"},MM_BU[[#This Row],[PROJECT'#]]),""))-1)</f>
        <v>BU</v>
      </c>
      <c r="AI117" s="1" t="str">
        <f>IF(MM_BU[[#This Row],[BOM Received date]]&lt;&gt;"","BU table")</f>
        <v>BU table</v>
      </c>
      <c r="AJ117" s="1" t="str">
        <f>TEXT(MM_BU[[#This Row],[BOM Received date]],"mmmm")</f>
        <v>December</v>
      </c>
      <c r="AK117" s="1" t="str">
        <f>TEXT(MM_BU[[#This Row],[BOM Received date]],"yyyy")</f>
        <v>2023</v>
      </c>
    </row>
    <row r="118" spans="1:37" ht="28.95" customHeight="1">
      <c r="A118" s="102">
        <v>14</v>
      </c>
      <c r="B118" s="56">
        <v>45273</v>
      </c>
      <c r="C118" s="8">
        <v>30</v>
      </c>
      <c r="D118" s="8" t="s">
        <v>982</v>
      </c>
      <c r="E118" s="358" t="s">
        <v>983</v>
      </c>
      <c r="F118" s="359">
        <v>8674569</v>
      </c>
      <c r="G118" s="44" t="s">
        <v>396</v>
      </c>
      <c r="H118" s="24" t="s">
        <v>494</v>
      </c>
      <c r="I118" s="25">
        <v>49517</v>
      </c>
      <c r="J118" s="1639">
        <v>45273</v>
      </c>
      <c r="K118" s="26">
        <v>45275</v>
      </c>
      <c r="L118" s="26" t="s">
        <v>1058</v>
      </c>
      <c r="M118" s="27" t="s">
        <v>139</v>
      </c>
      <c r="N118" s="27" t="s">
        <v>21</v>
      </c>
      <c r="O118" s="25">
        <v>1</v>
      </c>
      <c r="P118" s="286">
        <v>163</v>
      </c>
      <c r="Q118" s="287">
        <v>163</v>
      </c>
      <c r="R118" s="25" t="s">
        <v>1152</v>
      </c>
      <c r="S118" s="25" t="s">
        <v>1058</v>
      </c>
      <c r="T118" s="26">
        <v>45278</v>
      </c>
      <c r="U118" s="26" t="s">
        <v>581</v>
      </c>
      <c r="V118" s="8" t="s">
        <v>1217</v>
      </c>
      <c r="W118" s="25" t="s">
        <v>1011</v>
      </c>
      <c r="X118" s="26">
        <v>45278</v>
      </c>
      <c r="Y118" s="25" t="s">
        <v>1068</v>
      </c>
      <c r="Z118" s="26">
        <v>45278</v>
      </c>
      <c r="AA118" s="24" t="s">
        <v>1075</v>
      </c>
      <c r="AB118" s="24" t="s">
        <v>1070</v>
      </c>
      <c r="AC118" s="26">
        <v>45301</v>
      </c>
      <c r="AD118" s="8" t="s">
        <v>22</v>
      </c>
      <c r="AE118" s="26">
        <v>45281</v>
      </c>
      <c r="AF118" s="27" t="s">
        <v>424</v>
      </c>
      <c r="AG118" s="7"/>
      <c r="AH118" s="227" t="str" cm="1">
        <f t="array" ref="AH118">LEFT(MM_BU[[#This Row],[PROJECT'#]],MIN(IFERROR(FIND({0,1,2,3,4,5,6,7,8,9,"-"},MM_BU[[#This Row],[PROJECT'#]]),""))-1)</f>
        <v>BU</v>
      </c>
      <c r="AI118" s="1" t="str">
        <f>IF(MM_BU[[#This Row],[BOM Received date]]&lt;&gt;"","BU table")</f>
        <v>BU table</v>
      </c>
      <c r="AJ118" s="1" t="str">
        <f>TEXT(MM_BU[[#This Row],[BOM Received date]],"mmmm")</f>
        <v>December</v>
      </c>
      <c r="AK118" s="1" t="str">
        <f>TEXT(MM_BU[[#This Row],[BOM Received date]],"yyyy")</f>
        <v>2023</v>
      </c>
    </row>
    <row r="119" spans="1:37" ht="28.95" customHeight="1">
      <c r="A119" s="102">
        <v>14</v>
      </c>
      <c r="B119" s="56">
        <v>45273</v>
      </c>
      <c r="C119" s="8">
        <v>30</v>
      </c>
      <c r="D119" s="8" t="s">
        <v>982</v>
      </c>
      <c r="E119" s="23" t="s">
        <v>983</v>
      </c>
      <c r="F119" s="359">
        <v>8674569</v>
      </c>
      <c r="G119" s="8" t="s">
        <v>973</v>
      </c>
      <c r="H119" s="24" t="s">
        <v>978</v>
      </c>
      <c r="I119" s="25">
        <v>49515</v>
      </c>
      <c r="J119" s="1639">
        <v>45273</v>
      </c>
      <c r="K119" s="26">
        <v>45275</v>
      </c>
      <c r="L119" s="26" t="s">
        <v>1058</v>
      </c>
      <c r="M119" s="27" t="s">
        <v>140</v>
      </c>
      <c r="N119" s="27" t="s">
        <v>20</v>
      </c>
      <c r="O119" s="25">
        <v>1</v>
      </c>
      <c r="P119" s="286">
        <v>32.47</v>
      </c>
      <c r="Q119" s="287">
        <v>32.47</v>
      </c>
      <c r="R119" s="25" t="s">
        <v>1153</v>
      </c>
      <c r="S119" s="25" t="s">
        <v>1058</v>
      </c>
      <c r="T119" s="26">
        <v>45282</v>
      </c>
      <c r="U119" s="26">
        <v>45278</v>
      </c>
      <c r="V119" s="8" t="s">
        <v>1315</v>
      </c>
      <c r="W119" s="25" t="s">
        <v>1002</v>
      </c>
      <c r="X119" s="26">
        <v>45282</v>
      </c>
      <c r="Y119" s="25" t="s">
        <v>1068</v>
      </c>
      <c r="Z119" s="26">
        <v>45283</v>
      </c>
      <c r="AA119" s="24" t="s">
        <v>1075</v>
      </c>
      <c r="AB119" s="24" t="s">
        <v>1070</v>
      </c>
      <c r="AC119" s="26">
        <v>45291</v>
      </c>
      <c r="AD119" s="8" t="s">
        <v>22</v>
      </c>
      <c r="AE119" s="26">
        <v>45287</v>
      </c>
      <c r="AF119" s="27" t="s">
        <v>424</v>
      </c>
      <c r="AG119" s="7"/>
      <c r="AH119" s="227" t="str" cm="1">
        <f t="array" ref="AH119">LEFT(MM_BU[[#This Row],[PROJECT'#]],MIN(IFERROR(FIND({0,1,2,3,4,5,6,7,8,9,"-"},MM_BU[[#This Row],[PROJECT'#]]),""))-1)</f>
        <v>BU</v>
      </c>
      <c r="AI119" s="1" t="str">
        <f>IF(MM_BU[[#This Row],[BOM Received date]]&lt;&gt;"","BU table")</f>
        <v>BU table</v>
      </c>
      <c r="AJ119" s="1" t="str">
        <f>TEXT(MM_BU[[#This Row],[BOM Received date]],"mmmm")</f>
        <v>December</v>
      </c>
      <c r="AK119" s="1" t="str">
        <f>TEXT(MM_BU[[#This Row],[BOM Received date]],"yyyy")</f>
        <v>2023</v>
      </c>
    </row>
    <row r="120" spans="1:37" ht="28.95" customHeight="1">
      <c r="A120" s="102">
        <v>14</v>
      </c>
      <c r="B120" s="56">
        <v>45273</v>
      </c>
      <c r="C120" s="8">
        <v>30</v>
      </c>
      <c r="D120" s="8" t="s">
        <v>982</v>
      </c>
      <c r="E120" s="358" t="s">
        <v>983</v>
      </c>
      <c r="F120" s="359">
        <v>8674569</v>
      </c>
      <c r="G120" s="44" t="s">
        <v>974</v>
      </c>
      <c r="H120" s="470" t="s">
        <v>979</v>
      </c>
      <c r="I120" s="25">
        <v>49518</v>
      </c>
      <c r="J120" s="1639">
        <v>45273</v>
      </c>
      <c r="K120" s="26">
        <v>45275</v>
      </c>
      <c r="L120" s="26" t="s">
        <v>1058</v>
      </c>
      <c r="M120" s="27" t="s">
        <v>139</v>
      </c>
      <c r="N120" s="27" t="s">
        <v>20</v>
      </c>
      <c r="O120" s="25">
        <v>1</v>
      </c>
      <c r="P120" s="286">
        <v>24</v>
      </c>
      <c r="Q120" s="287">
        <v>24</v>
      </c>
      <c r="R120" s="25" t="s">
        <v>1222</v>
      </c>
      <c r="S120" s="25" t="s">
        <v>1058</v>
      </c>
      <c r="T120" s="26">
        <v>45345</v>
      </c>
      <c r="U120" s="26">
        <v>45281</v>
      </c>
      <c r="V120" s="8" t="s">
        <v>1478</v>
      </c>
      <c r="W120" s="25" t="s">
        <v>139</v>
      </c>
      <c r="X120" s="26">
        <v>45290</v>
      </c>
      <c r="Y120" s="25" t="s">
        <v>1058</v>
      </c>
      <c r="Z120" s="26">
        <v>45300</v>
      </c>
      <c r="AA120" s="24" t="s">
        <v>1086</v>
      </c>
      <c r="AB120" s="24" t="s">
        <v>1070</v>
      </c>
      <c r="AC120" s="26">
        <v>45298</v>
      </c>
      <c r="AD120" s="8" t="s">
        <v>22</v>
      </c>
      <c r="AE120" s="26">
        <v>45295</v>
      </c>
      <c r="AF120" s="27" t="s">
        <v>424</v>
      </c>
      <c r="AG120" s="7"/>
      <c r="AH120" s="227" t="str" cm="1">
        <f t="array" ref="AH120">LEFT(MM_BU[[#This Row],[PROJECT'#]],MIN(IFERROR(FIND({0,1,2,3,4,5,6,7,8,9,"-"},MM_BU[[#This Row],[PROJECT'#]]),""))-1)</f>
        <v>BU</v>
      </c>
      <c r="AI120" s="1" t="str">
        <f>IF(MM_BU[[#This Row],[BOM Received date]]&lt;&gt;"","BU table")</f>
        <v>BU table</v>
      </c>
      <c r="AJ120" s="1" t="str">
        <f>TEXT(MM_BU[[#This Row],[BOM Received date]],"mmmm")</f>
        <v>December</v>
      </c>
      <c r="AK120" s="1" t="str">
        <f>TEXT(MM_BU[[#This Row],[BOM Received date]],"yyyy")</f>
        <v>2023</v>
      </c>
    </row>
    <row r="121" spans="1:37" ht="28.95" customHeight="1">
      <c r="A121" s="102">
        <v>14</v>
      </c>
      <c r="B121" s="56">
        <v>45273</v>
      </c>
      <c r="C121" s="8">
        <v>30</v>
      </c>
      <c r="D121" s="8" t="s">
        <v>982</v>
      </c>
      <c r="E121" s="358" t="s">
        <v>983</v>
      </c>
      <c r="F121" s="359">
        <v>8674569</v>
      </c>
      <c r="G121" s="44" t="s">
        <v>975</v>
      </c>
      <c r="H121" s="24" t="s">
        <v>980</v>
      </c>
      <c r="I121" s="25">
        <v>49516</v>
      </c>
      <c r="J121" s="1639">
        <v>45273</v>
      </c>
      <c r="K121" s="26">
        <v>45275</v>
      </c>
      <c r="L121" s="26" t="s">
        <v>1058</v>
      </c>
      <c r="M121" s="27" t="s">
        <v>139</v>
      </c>
      <c r="N121" s="27" t="s">
        <v>20</v>
      </c>
      <c r="O121" s="25">
        <v>6</v>
      </c>
      <c r="P121" s="286">
        <v>6.2</v>
      </c>
      <c r="Q121" s="287">
        <v>37.200000000000003</v>
      </c>
      <c r="R121" s="25" t="s">
        <v>581</v>
      </c>
      <c r="S121" s="25" t="s">
        <v>581</v>
      </c>
      <c r="T121" s="26" t="s">
        <v>581</v>
      </c>
      <c r="U121" s="26" t="s">
        <v>581</v>
      </c>
      <c r="V121" s="8" t="s">
        <v>1158</v>
      </c>
      <c r="W121" s="25" t="s">
        <v>139</v>
      </c>
      <c r="X121" s="26">
        <v>45278</v>
      </c>
      <c r="Y121" s="25" t="s">
        <v>1068</v>
      </c>
      <c r="Z121" s="26">
        <v>45278</v>
      </c>
      <c r="AA121" s="24" t="s">
        <v>1074</v>
      </c>
      <c r="AB121" s="24" t="s">
        <v>1081</v>
      </c>
      <c r="AC121" s="26">
        <v>45295</v>
      </c>
      <c r="AD121" s="8" t="s">
        <v>22</v>
      </c>
      <c r="AE121" s="26">
        <v>45281</v>
      </c>
      <c r="AF121" s="27" t="s">
        <v>427</v>
      </c>
      <c r="AG121" s="7"/>
      <c r="AH121" s="227" t="str" cm="1">
        <f t="array" ref="AH121">LEFT(MM_BU[[#This Row],[PROJECT'#]],MIN(IFERROR(FIND({0,1,2,3,4,5,6,7,8,9,"-"},MM_BU[[#This Row],[PROJECT'#]]),""))-1)</f>
        <v>BU</v>
      </c>
      <c r="AI121" s="1" t="str">
        <f>IF(MM_BU[[#This Row],[BOM Received date]]&lt;&gt;"","BU table")</f>
        <v>BU table</v>
      </c>
      <c r="AJ121" s="1" t="str">
        <f>TEXT(MM_BU[[#This Row],[BOM Received date]],"mmmm")</f>
        <v>December</v>
      </c>
      <c r="AK121" s="1" t="str">
        <f>TEXT(MM_BU[[#This Row],[BOM Received date]],"yyyy")</f>
        <v>2023</v>
      </c>
    </row>
    <row r="122" spans="1:37" ht="28.95" customHeight="1" thickBot="1">
      <c r="A122" s="203">
        <v>14</v>
      </c>
      <c r="B122" s="199">
        <v>45273</v>
      </c>
      <c r="C122" s="142">
        <v>30</v>
      </c>
      <c r="D122" s="142" t="s">
        <v>982</v>
      </c>
      <c r="E122" s="364" t="s">
        <v>983</v>
      </c>
      <c r="F122" s="365">
        <v>8674569</v>
      </c>
      <c r="G122" s="346" t="s">
        <v>976</v>
      </c>
      <c r="H122" s="144" t="s">
        <v>981</v>
      </c>
      <c r="I122" s="145">
        <v>49515</v>
      </c>
      <c r="J122" s="1640">
        <v>45273</v>
      </c>
      <c r="K122" s="146">
        <v>45275</v>
      </c>
      <c r="L122" s="146" t="s">
        <v>1058</v>
      </c>
      <c r="M122" s="147" t="s">
        <v>139</v>
      </c>
      <c r="N122" s="147" t="s">
        <v>20</v>
      </c>
      <c r="O122" s="145">
        <v>4</v>
      </c>
      <c r="P122" s="288">
        <v>10.99</v>
      </c>
      <c r="Q122" s="289">
        <v>43.96</v>
      </c>
      <c r="R122" s="145" t="s">
        <v>1152</v>
      </c>
      <c r="S122" s="145" t="s">
        <v>1058</v>
      </c>
      <c r="T122" s="146">
        <v>45278</v>
      </c>
      <c r="U122" s="146" t="s">
        <v>581</v>
      </c>
      <c r="V122" s="142" t="s">
        <v>1217</v>
      </c>
      <c r="W122" s="145" t="s">
        <v>1009</v>
      </c>
      <c r="X122" s="146">
        <v>45278</v>
      </c>
      <c r="Y122" s="145" t="s">
        <v>1068</v>
      </c>
      <c r="Z122" s="146">
        <v>45278</v>
      </c>
      <c r="AA122" s="144" t="s">
        <v>1075</v>
      </c>
      <c r="AB122" s="144" t="s">
        <v>1070</v>
      </c>
      <c r="AC122" s="146">
        <v>45301</v>
      </c>
      <c r="AD122" s="142" t="s">
        <v>22</v>
      </c>
      <c r="AE122" s="146">
        <v>45283</v>
      </c>
      <c r="AF122" s="147" t="s">
        <v>426</v>
      </c>
      <c r="AG122" s="148"/>
      <c r="AH122" s="227" t="str" cm="1">
        <f t="array" ref="AH122">LEFT(MM_BU[[#This Row],[PROJECT'#]],MIN(IFERROR(FIND({0,1,2,3,4,5,6,7,8,9,"-"},MM_BU[[#This Row],[PROJECT'#]]),""))-1)</f>
        <v>BU</v>
      </c>
      <c r="AI122" s="1" t="str">
        <f>IF(MM_BU[[#This Row],[BOM Received date]]&lt;&gt;"","BU table")</f>
        <v>BU table</v>
      </c>
      <c r="AJ122" s="1" t="str">
        <f>TEXT(MM_BU[[#This Row],[BOM Received date]],"mmmm")</f>
        <v>December</v>
      </c>
      <c r="AK122" s="1" t="str">
        <f>TEXT(MM_BU[[#This Row],[BOM Received date]],"yyyy")</f>
        <v>2023</v>
      </c>
    </row>
    <row r="123" spans="1:37" ht="28.95" customHeight="1" thickTop="1" thickBot="1">
      <c r="A123" s="158">
        <v>15</v>
      </c>
      <c r="B123" s="204">
        <v>45276</v>
      </c>
      <c r="C123" s="160">
        <v>30</v>
      </c>
      <c r="D123" s="160" t="s">
        <v>1109</v>
      </c>
      <c r="E123" s="161" t="s">
        <v>1110</v>
      </c>
      <c r="F123" s="375">
        <v>8530135</v>
      </c>
      <c r="G123" s="160" t="s">
        <v>176</v>
      </c>
      <c r="H123" s="162" t="s">
        <v>280</v>
      </c>
      <c r="I123" s="163">
        <v>49762</v>
      </c>
      <c r="J123" s="1642">
        <v>45276</v>
      </c>
      <c r="K123" s="164">
        <v>45276</v>
      </c>
      <c r="L123" s="164" t="s">
        <v>1058</v>
      </c>
      <c r="M123" s="165" t="s">
        <v>139</v>
      </c>
      <c r="N123" s="165" t="s">
        <v>20</v>
      </c>
      <c r="O123" s="163">
        <v>15</v>
      </c>
      <c r="P123" s="292">
        <v>61.27</v>
      </c>
      <c r="Q123" s="293">
        <v>919.05</v>
      </c>
      <c r="R123" s="163" t="s">
        <v>1223</v>
      </c>
      <c r="S123" s="163" t="s">
        <v>1058</v>
      </c>
      <c r="T123" s="164">
        <v>45286</v>
      </c>
      <c r="U123" s="164">
        <v>45281</v>
      </c>
      <c r="V123" s="160" t="s">
        <v>1476</v>
      </c>
      <c r="W123" s="163" t="s">
        <v>1007</v>
      </c>
      <c r="X123" s="164">
        <v>45286</v>
      </c>
      <c r="Y123" s="163" t="s">
        <v>1068</v>
      </c>
      <c r="Z123" s="164">
        <v>45286</v>
      </c>
      <c r="AA123" s="162" t="s">
        <v>1073</v>
      </c>
      <c r="AB123" s="162" t="s">
        <v>1081</v>
      </c>
      <c r="AC123" s="164">
        <v>45297</v>
      </c>
      <c r="AD123" s="160" t="s">
        <v>22</v>
      </c>
      <c r="AE123" s="164">
        <v>45290</v>
      </c>
      <c r="AF123" s="165" t="s">
        <v>1021</v>
      </c>
      <c r="AG123" s="166"/>
      <c r="AH123" s="227" t="str" cm="1">
        <f t="array" ref="AH123">LEFT(MM_BU[[#This Row],[PROJECT'#]],MIN(IFERROR(FIND({0,1,2,3,4,5,6,7,8,9,"-"},MM_BU[[#This Row],[PROJECT'#]]),""))-1)</f>
        <v>BU</v>
      </c>
      <c r="AI123" s="1" t="str">
        <f>IF(MM_BU[[#This Row],[BOM Received date]]&lt;&gt;"","BU table")</f>
        <v>BU table</v>
      </c>
      <c r="AJ123" s="1" t="str">
        <f>TEXT(MM_BU[[#This Row],[BOM Received date]],"mmmm")</f>
        <v>December</v>
      </c>
      <c r="AK123" s="1" t="str">
        <f>TEXT(MM_BU[[#This Row],[BOM Received date]],"yyyy")</f>
        <v>2023</v>
      </c>
    </row>
    <row r="124" spans="1:37" ht="28.95" customHeight="1" thickTop="1">
      <c r="A124" s="149">
        <v>16</v>
      </c>
      <c r="B124" s="196">
        <v>45276</v>
      </c>
      <c r="C124" s="151">
        <v>40</v>
      </c>
      <c r="D124" s="151" t="s">
        <v>1111</v>
      </c>
      <c r="E124" s="152" t="s">
        <v>1112</v>
      </c>
      <c r="F124" s="352">
        <v>8563372</v>
      </c>
      <c r="G124" s="1567" t="s">
        <v>3008</v>
      </c>
      <c r="H124" s="153" t="s">
        <v>3011</v>
      </c>
      <c r="I124" s="154">
        <v>57099</v>
      </c>
      <c r="J124" s="1641">
        <v>45399</v>
      </c>
      <c r="K124" s="155">
        <v>45369</v>
      </c>
      <c r="L124" s="155" t="s">
        <v>1058</v>
      </c>
      <c r="M124" s="156">
        <v>1</v>
      </c>
      <c r="N124" s="156" t="s">
        <v>20</v>
      </c>
      <c r="O124" s="154">
        <v>2</v>
      </c>
      <c r="P124" s="290">
        <v>11.7</v>
      </c>
      <c r="Q124" s="291">
        <v>23.4</v>
      </c>
      <c r="R124" s="154" t="s">
        <v>581</v>
      </c>
      <c r="S124" s="154" t="s">
        <v>581</v>
      </c>
      <c r="T124" s="155" t="s">
        <v>581</v>
      </c>
      <c r="U124" s="155" t="s">
        <v>581</v>
      </c>
      <c r="V124" s="151" t="s">
        <v>3058</v>
      </c>
      <c r="W124" s="154" t="s">
        <v>1039</v>
      </c>
      <c r="X124" s="155">
        <v>45370</v>
      </c>
      <c r="Y124" s="154" t="s">
        <v>1068</v>
      </c>
      <c r="Z124" s="155">
        <v>45370</v>
      </c>
      <c r="AA124" s="153" t="s">
        <v>1069</v>
      </c>
      <c r="AB124" s="153" t="s">
        <v>1070</v>
      </c>
      <c r="AC124" s="155">
        <v>45377</v>
      </c>
      <c r="AD124" s="151" t="s">
        <v>581</v>
      </c>
      <c r="AE124" s="155" t="s">
        <v>581</v>
      </c>
      <c r="AF124" s="156" t="s">
        <v>581</v>
      </c>
      <c r="AG124" s="157"/>
      <c r="AH124" s="5" t="str" cm="1">
        <f t="array" ref="AH124">LEFT(MM_BU[[#This Row],[PROJECT'#]],MIN(IFERROR(FIND({0,1,2,3,4,5,6,7,8,9,"-"},MM_BU[[#This Row],[PROJECT'#]]),""))-1)</f>
        <v>BU</v>
      </c>
      <c r="AI124" s="1" t="str">
        <f>IF(MM_BU[[#This Row],[BOM Received date]]&lt;&gt;"","BU table")</f>
        <v>BU table</v>
      </c>
      <c r="AJ124" s="1" t="str">
        <f>TEXT(MM_BU[[#This Row],[BOM Received date]],"mmmm")</f>
        <v>December</v>
      </c>
      <c r="AK124" s="1" t="str">
        <f>TEXT(MM_BU[[#This Row],[BOM Received date]],"yyyy")</f>
        <v>2023</v>
      </c>
    </row>
    <row r="125" spans="1:37" ht="28.95" customHeight="1">
      <c r="A125" s="21">
        <v>16</v>
      </c>
      <c r="B125" s="56">
        <v>45276</v>
      </c>
      <c r="C125" s="8">
        <v>40</v>
      </c>
      <c r="D125" s="8" t="s">
        <v>1111</v>
      </c>
      <c r="E125" s="23" t="s">
        <v>1112</v>
      </c>
      <c r="F125" s="350">
        <v>8563372</v>
      </c>
      <c r="G125" s="1566" t="s">
        <v>986</v>
      </c>
      <c r="H125" s="24" t="s">
        <v>2034</v>
      </c>
      <c r="I125" s="25">
        <v>57097</v>
      </c>
      <c r="J125" s="1639">
        <v>45399</v>
      </c>
      <c r="K125" s="26">
        <v>45369</v>
      </c>
      <c r="L125" s="26" t="s">
        <v>1058</v>
      </c>
      <c r="M125" s="27">
        <v>1</v>
      </c>
      <c r="N125" s="27" t="s">
        <v>1380</v>
      </c>
      <c r="O125" s="25">
        <v>2</v>
      </c>
      <c r="P125" s="286">
        <v>16.170000000000002</v>
      </c>
      <c r="Q125" s="287">
        <v>32.340000000000003</v>
      </c>
      <c r="R125" s="25" t="s">
        <v>3045</v>
      </c>
      <c r="S125" s="25" t="s">
        <v>1058</v>
      </c>
      <c r="T125" s="26">
        <v>45373</v>
      </c>
      <c r="U125" s="26">
        <v>45372</v>
      </c>
      <c r="V125" s="8" t="s">
        <v>3046</v>
      </c>
      <c r="W125" s="25" t="s">
        <v>1017</v>
      </c>
      <c r="X125" s="26">
        <v>45373</v>
      </c>
      <c r="Y125" s="25" t="s">
        <v>1068</v>
      </c>
      <c r="Z125" s="26">
        <v>45373</v>
      </c>
      <c r="AA125" s="24" t="s">
        <v>1069</v>
      </c>
      <c r="AB125" s="24" t="s">
        <v>1088</v>
      </c>
      <c r="AC125" s="26">
        <v>45381</v>
      </c>
      <c r="AD125" s="8" t="s">
        <v>581</v>
      </c>
      <c r="AE125" s="26" t="s">
        <v>581</v>
      </c>
      <c r="AF125" s="27" t="s">
        <v>581</v>
      </c>
      <c r="AG125" s="7"/>
      <c r="AH125" s="5" t="str" cm="1">
        <f t="array" ref="AH125">LEFT(MM_BU[[#This Row],[PROJECT'#]],MIN(IFERROR(FIND({0,1,2,3,4,5,6,7,8,9,"-"},MM_BU[[#This Row],[PROJECT'#]]),""))-1)</f>
        <v>BU</v>
      </c>
      <c r="AI125" s="1" t="str">
        <f>IF(MM_BU[[#This Row],[BOM Received date]]&lt;&gt;"","BU table")</f>
        <v>BU table</v>
      </c>
      <c r="AJ125" s="1" t="str">
        <f>TEXT(MM_BU[[#This Row],[BOM Received date]],"mmmm")</f>
        <v>December</v>
      </c>
      <c r="AK125" s="1" t="str">
        <f>TEXT(MM_BU[[#This Row],[BOM Received date]],"yyyy")</f>
        <v>2023</v>
      </c>
    </row>
    <row r="126" spans="1:37" ht="28.95" customHeight="1">
      <c r="A126" s="21">
        <v>16</v>
      </c>
      <c r="B126" s="56">
        <v>45276</v>
      </c>
      <c r="C126" s="8">
        <v>40</v>
      </c>
      <c r="D126" s="8" t="s">
        <v>1111</v>
      </c>
      <c r="E126" s="23" t="s">
        <v>1112</v>
      </c>
      <c r="F126" s="350">
        <v>8563372</v>
      </c>
      <c r="G126" s="1566" t="s">
        <v>3009</v>
      </c>
      <c r="H126" s="24" t="s">
        <v>3012</v>
      </c>
      <c r="I126" s="25">
        <v>57096</v>
      </c>
      <c r="J126" s="1639">
        <v>45399</v>
      </c>
      <c r="K126" s="26">
        <v>45369</v>
      </c>
      <c r="L126" s="26" t="s">
        <v>1058</v>
      </c>
      <c r="M126" s="27">
        <v>1</v>
      </c>
      <c r="N126" s="27" t="s">
        <v>20</v>
      </c>
      <c r="O126" s="25">
        <v>2</v>
      </c>
      <c r="P126" s="286">
        <v>23.1</v>
      </c>
      <c r="Q126" s="287">
        <v>46.2</v>
      </c>
      <c r="R126" s="25" t="s">
        <v>3045</v>
      </c>
      <c r="S126" s="25" t="s">
        <v>1058</v>
      </c>
      <c r="T126" s="26">
        <v>45373</v>
      </c>
      <c r="U126" s="26">
        <v>45372</v>
      </c>
      <c r="V126" s="8" t="s">
        <v>3046</v>
      </c>
      <c r="W126" s="25" t="s">
        <v>1016</v>
      </c>
      <c r="X126" s="26">
        <v>45373</v>
      </c>
      <c r="Y126" s="25" t="s">
        <v>1068</v>
      </c>
      <c r="Z126" s="26">
        <v>45373</v>
      </c>
      <c r="AA126" s="24" t="s">
        <v>1069</v>
      </c>
      <c r="AB126" s="24" t="s">
        <v>1088</v>
      </c>
      <c r="AC126" s="26">
        <v>45412</v>
      </c>
      <c r="AD126" s="8" t="s">
        <v>581</v>
      </c>
      <c r="AE126" s="26" t="s">
        <v>581</v>
      </c>
      <c r="AF126" s="27" t="s">
        <v>581</v>
      </c>
      <c r="AG126" s="7"/>
      <c r="AH126" s="5" t="str" cm="1">
        <f t="array" ref="AH126">LEFT(MM_BU[[#This Row],[PROJECT'#]],MIN(IFERROR(FIND({0,1,2,3,4,5,6,7,8,9,"-"},MM_BU[[#This Row],[PROJECT'#]]),""))-1)</f>
        <v>BU</v>
      </c>
      <c r="AI126" s="1" t="str">
        <f>IF(MM_BU[[#This Row],[BOM Received date]]&lt;&gt;"","BU table")</f>
        <v>BU table</v>
      </c>
      <c r="AJ126" s="1" t="str">
        <f>TEXT(MM_BU[[#This Row],[BOM Received date]],"mmmm")</f>
        <v>December</v>
      </c>
      <c r="AK126" s="1" t="str">
        <f>TEXT(MM_BU[[#This Row],[BOM Received date]],"yyyy")</f>
        <v>2023</v>
      </c>
    </row>
    <row r="127" spans="1:37" ht="28.95" customHeight="1">
      <c r="A127" s="21">
        <v>16</v>
      </c>
      <c r="B127" s="56">
        <v>45276</v>
      </c>
      <c r="C127" s="8">
        <v>40</v>
      </c>
      <c r="D127" s="8" t="s">
        <v>1111</v>
      </c>
      <c r="E127" s="23" t="s">
        <v>1112</v>
      </c>
      <c r="F127" s="350">
        <v>8563372</v>
      </c>
      <c r="G127" s="1566" t="s">
        <v>3010</v>
      </c>
      <c r="H127" s="24" t="s">
        <v>3013</v>
      </c>
      <c r="I127" s="25">
        <v>57098</v>
      </c>
      <c r="J127" s="1639">
        <v>45399</v>
      </c>
      <c r="K127" s="26">
        <v>45369</v>
      </c>
      <c r="L127" s="26" t="s">
        <v>1068</v>
      </c>
      <c r="M127" s="27">
        <v>1</v>
      </c>
      <c r="N127" s="27" t="s">
        <v>20</v>
      </c>
      <c r="O127" s="25">
        <v>2</v>
      </c>
      <c r="P127" s="286">
        <v>22.44</v>
      </c>
      <c r="Q127" s="287">
        <v>44.88</v>
      </c>
      <c r="R127" s="25" t="s">
        <v>3060</v>
      </c>
      <c r="S127" s="25" t="s">
        <v>1059</v>
      </c>
      <c r="T127" s="26">
        <v>45372</v>
      </c>
      <c r="U127" s="26">
        <v>45374</v>
      </c>
      <c r="V127" s="8" t="s">
        <v>581</v>
      </c>
      <c r="W127" s="25" t="s">
        <v>581</v>
      </c>
      <c r="X127" s="26" t="s">
        <v>581</v>
      </c>
      <c r="Y127" s="25" t="s">
        <v>581</v>
      </c>
      <c r="Z127" s="26" t="s">
        <v>581</v>
      </c>
      <c r="AA127" s="24" t="s">
        <v>581</v>
      </c>
      <c r="AB127" s="24" t="s">
        <v>581</v>
      </c>
      <c r="AC127" s="26" t="s">
        <v>581</v>
      </c>
      <c r="AD127" s="8" t="s">
        <v>581</v>
      </c>
      <c r="AE127" s="26" t="s">
        <v>581</v>
      </c>
      <c r="AF127" s="27" t="s">
        <v>581</v>
      </c>
      <c r="AG127" s="7"/>
      <c r="AH127" s="5" t="str" cm="1">
        <f t="array" ref="AH127">LEFT(MM_BU[[#This Row],[PROJECT'#]],MIN(IFERROR(FIND({0,1,2,3,4,5,6,7,8,9,"-"},MM_BU[[#This Row],[PROJECT'#]]),""))-1)</f>
        <v>BU</v>
      </c>
      <c r="AI127" s="1" t="str">
        <f>IF(MM_BU[[#This Row],[BOM Received date]]&lt;&gt;"","BU table")</f>
        <v>BU table</v>
      </c>
      <c r="AJ127" s="1" t="str">
        <f>TEXT(MM_BU[[#This Row],[BOM Received date]],"mmmm")</f>
        <v>December</v>
      </c>
      <c r="AK127" s="1" t="str">
        <f>TEXT(MM_BU[[#This Row],[BOM Received date]],"yyyy")</f>
        <v>2023</v>
      </c>
    </row>
    <row r="128" spans="1:37" ht="28.95" customHeight="1" thickBot="1">
      <c r="A128" s="203">
        <v>16</v>
      </c>
      <c r="B128" s="199">
        <v>45276</v>
      </c>
      <c r="C128" s="142">
        <v>30</v>
      </c>
      <c r="D128" s="1568" t="s">
        <v>1111</v>
      </c>
      <c r="E128" s="1569" t="s">
        <v>1112</v>
      </c>
      <c r="F128" s="1570">
        <v>8563372</v>
      </c>
      <c r="G128" s="346" t="s">
        <v>1116</v>
      </c>
      <c r="H128" s="144" t="s">
        <v>1117</v>
      </c>
      <c r="I128" s="145">
        <v>49784</v>
      </c>
      <c r="J128" s="1640">
        <v>45276</v>
      </c>
      <c r="K128" s="146">
        <v>45279</v>
      </c>
      <c r="L128" s="146" t="s">
        <v>1058</v>
      </c>
      <c r="M128" s="147" t="s">
        <v>139</v>
      </c>
      <c r="N128" s="147" t="s">
        <v>20</v>
      </c>
      <c r="O128" s="145">
        <v>2</v>
      </c>
      <c r="P128" s="288">
        <v>58.35</v>
      </c>
      <c r="Q128" s="289">
        <v>116.7</v>
      </c>
      <c r="R128" s="145" t="s">
        <v>1224</v>
      </c>
      <c r="S128" s="145" t="s">
        <v>1058</v>
      </c>
      <c r="T128" s="146">
        <v>45284</v>
      </c>
      <c r="U128" s="146" t="s">
        <v>581</v>
      </c>
      <c r="V128" s="142" t="s">
        <v>1317</v>
      </c>
      <c r="W128" s="145" t="s">
        <v>1005</v>
      </c>
      <c r="X128" s="146">
        <v>45284</v>
      </c>
      <c r="Y128" s="145" t="s">
        <v>1068</v>
      </c>
      <c r="Z128" s="146">
        <v>45284</v>
      </c>
      <c r="AA128" s="144" t="s">
        <v>1075</v>
      </c>
      <c r="AB128" s="144" t="s">
        <v>1079</v>
      </c>
      <c r="AC128" s="146">
        <v>45312</v>
      </c>
      <c r="AD128" s="142" t="s">
        <v>22</v>
      </c>
      <c r="AE128" s="146">
        <v>45301</v>
      </c>
      <c r="AF128" s="147" t="s">
        <v>425</v>
      </c>
      <c r="AG128" s="148"/>
      <c r="AH128" s="227" t="str" cm="1">
        <f t="array" ref="AH128">LEFT(MM_BU[[#This Row],[PROJECT'#]],MIN(IFERROR(FIND({0,1,2,3,4,5,6,7,8,9,"-"},MM_BU[[#This Row],[PROJECT'#]]),""))-1)</f>
        <v>BU</v>
      </c>
      <c r="AI128" s="1" t="str">
        <f>IF(MM_BU[[#This Row],[BOM Received date]]&lt;&gt;"","BU table")</f>
        <v>BU table</v>
      </c>
      <c r="AJ128" s="1" t="str">
        <f>TEXT(MM_BU[[#This Row],[BOM Received date]],"mmmm")</f>
        <v>December</v>
      </c>
      <c r="AK128" s="1" t="str">
        <f>TEXT(MM_BU[[#This Row],[BOM Received date]],"yyyy")</f>
        <v>2023</v>
      </c>
    </row>
    <row r="129" spans="1:37" ht="28.95" customHeight="1" thickTop="1">
      <c r="A129" s="149">
        <v>17</v>
      </c>
      <c r="B129" s="196">
        <v>45276</v>
      </c>
      <c r="C129" s="151">
        <v>40</v>
      </c>
      <c r="D129" s="151" t="s">
        <v>1114</v>
      </c>
      <c r="E129" s="152" t="s">
        <v>1115</v>
      </c>
      <c r="F129" s="352">
        <v>8564095</v>
      </c>
      <c r="G129" s="151" t="s">
        <v>3008</v>
      </c>
      <c r="H129" s="153" t="s">
        <v>3011</v>
      </c>
      <c r="I129" s="154">
        <v>57103</v>
      </c>
      <c r="J129" s="1641">
        <v>45399</v>
      </c>
      <c r="K129" s="155">
        <v>45369</v>
      </c>
      <c r="L129" s="155" t="s">
        <v>1058</v>
      </c>
      <c r="M129" s="156">
        <v>1</v>
      </c>
      <c r="N129" s="156" t="s">
        <v>20</v>
      </c>
      <c r="O129" s="154">
        <v>2</v>
      </c>
      <c r="P129" s="290">
        <v>11.7</v>
      </c>
      <c r="Q129" s="291">
        <v>23.4</v>
      </c>
      <c r="R129" s="154" t="s">
        <v>581</v>
      </c>
      <c r="S129" s="154" t="s">
        <v>581</v>
      </c>
      <c r="T129" s="155" t="s">
        <v>581</v>
      </c>
      <c r="U129" s="155" t="s">
        <v>581</v>
      </c>
      <c r="V129" s="151" t="s">
        <v>3058</v>
      </c>
      <c r="W129" s="154" t="s">
        <v>1040</v>
      </c>
      <c r="X129" s="155">
        <v>45370</v>
      </c>
      <c r="Y129" s="154" t="s">
        <v>1068</v>
      </c>
      <c r="Z129" s="155">
        <v>45370</v>
      </c>
      <c r="AA129" s="153" t="s">
        <v>1069</v>
      </c>
      <c r="AB129" s="153" t="s">
        <v>1070</v>
      </c>
      <c r="AC129" s="155">
        <v>45377</v>
      </c>
      <c r="AD129" s="151" t="s">
        <v>581</v>
      </c>
      <c r="AE129" s="155" t="s">
        <v>581</v>
      </c>
      <c r="AF129" s="156" t="s">
        <v>581</v>
      </c>
      <c r="AG129" s="157"/>
      <c r="AH129" s="5" t="str" cm="1">
        <f t="array" ref="AH129">LEFT(MM_BU[[#This Row],[PROJECT'#]],MIN(IFERROR(FIND({0,1,2,3,4,5,6,7,8,9,"-"},MM_BU[[#This Row],[PROJECT'#]]),""))-1)</f>
        <v>BU</v>
      </c>
      <c r="AI129" s="1" t="str">
        <f>IF(MM_BU[[#This Row],[BOM Received date]]&lt;&gt;"","BU table")</f>
        <v>BU table</v>
      </c>
      <c r="AJ129" s="1" t="str">
        <f>TEXT(MM_BU[[#This Row],[BOM Received date]],"mmmm")</f>
        <v>December</v>
      </c>
      <c r="AK129" s="1" t="str">
        <f>TEXT(MM_BU[[#This Row],[BOM Received date]],"yyyy")</f>
        <v>2023</v>
      </c>
    </row>
    <row r="130" spans="1:37" ht="28.95" customHeight="1">
      <c r="A130" s="21">
        <v>17</v>
      </c>
      <c r="B130" s="56">
        <v>45276</v>
      </c>
      <c r="C130" s="8">
        <v>40</v>
      </c>
      <c r="D130" s="8" t="s">
        <v>1114</v>
      </c>
      <c r="E130" s="23" t="s">
        <v>1115</v>
      </c>
      <c r="F130" s="350">
        <v>8564095</v>
      </c>
      <c r="G130" s="8" t="s">
        <v>986</v>
      </c>
      <c r="H130" s="24" t="s">
        <v>2034</v>
      </c>
      <c r="I130" s="25">
        <v>57101</v>
      </c>
      <c r="J130" s="1639">
        <v>45399</v>
      </c>
      <c r="K130" s="26">
        <v>45369</v>
      </c>
      <c r="L130" s="26" t="s">
        <v>1058</v>
      </c>
      <c r="M130" s="27">
        <v>1</v>
      </c>
      <c r="N130" s="27" t="s">
        <v>1380</v>
      </c>
      <c r="O130" s="25">
        <v>2</v>
      </c>
      <c r="P130" s="286">
        <v>16.170000000000002</v>
      </c>
      <c r="Q130" s="287">
        <v>32.340000000000003</v>
      </c>
      <c r="R130" s="25" t="s">
        <v>3045</v>
      </c>
      <c r="S130" s="25" t="s">
        <v>1058</v>
      </c>
      <c r="T130" s="26">
        <v>45373</v>
      </c>
      <c r="U130" s="26">
        <v>45372</v>
      </c>
      <c r="V130" s="8" t="s">
        <v>3046</v>
      </c>
      <c r="W130" s="25" t="s">
        <v>1019</v>
      </c>
      <c r="X130" s="26">
        <v>45373</v>
      </c>
      <c r="Y130" s="25" t="s">
        <v>1068</v>
      </c>
      <c r="Z130" s="26">
        <v>45373</v>
      </c>
      <c r="AA130" s="24" t="s">
        <v>1069</v>
      </c>
      <c r="AB130" s="24" t="s">
        <v>1088</v>
      </c>
      <c r="AC130" s="26">
        <v>45381</v>
      </c>
      <c r="AD130" s="8" t="s">
        <v>581</v>
      </c>
      <c r="AE130" s="26" t="s">
        <v>581</v>
      </c>
      <c r="AF130" s="27" t="s">
        <v>581</v>
      </c>
      <c r="AG130" s="7"/>
      <c r="AH130" s="5" t="str" cm="1">
        <f t="array" ref="AH130">LEFT(MM_BU[[#This Row],[PROJECT'#]],MIN(IFERROR(FIND({0,1,2,3,4,5,6,7,8,9,"-"},MM_BU[[#This Row],[PROJECT'#]]),""))-1)</f>
        <v>BU</v>
      </c>
      <c r="AI130" s="1" t="str">
        <f>IF(MM_BU[[#This Row],[BOM Received date]]&lt;&gt;"","BU table")</f>
        <v>BU table</v>
      </c>
      <c r="AJ130" s="1" t="str">
        <f>TEXT(MM_BU[[#This Row],[BOM Received date]],"mmmm")</f>
        <v>December</v>
      </c>
      <c r="AK130" s="1" t="str">
        <f>TEXT(MM_BU[[#This Row],[BOM Received date]],"yyyy")</f>
        <v>2023</v>
      </c>
    </row>
    <row r="131" spans="1:37" ht="28.95" customHeight="1">
      <c r="A131" s="21">
        <v>17</v>
      </c>
      <c r="B131" s="56">
        <v>45276</v>
      </c>
      <c r="C131" s="8">
        <v>40</v>
      </c>
      <c r="D131" s="8" t="s">
        <v>1114</v>
      </c>
      <c r="E131" s="23" t="s">
        <v>1115</v>
      </c>
      <c r="F131" s="350">
        <v>8564095</v>
      </c>
      <c r="G131" s="8" t="s">
        <v>3009</v>
      </c>
      <c r="H131" s="24" t="s">
        <v>3012</v>
      </c>
      <c r="I131" s="25">
        <v>57100</v>
      </c>
      <c r="J131" s="1639">
        <v>45399</v>
      </c>
      <c r="K131" s="26">
        <v>45369</v>
      </c>
      <c r="L131" s="26" t="s">
        <v>1058</v>
      </c>
      <c r="M131" s="27">
        <v>1</v>
      </c>
      <c r="N131" s="27" t="s">
        <v>20</v>
      </c>
      <c r="O131" s="25">
        <v>2</v>
      </c>
      <c r="P131" s="286">
        <v>23.1</v>
      </c>
      <c r="Q131" s="287">
        <v>46.2</v>
      </c>
      <c r="R131" s="25" t="s">
        <v>3045</v>
      </c>
      <c r="S131" s="25" t="s">
        <v>1058</v>
      </c>
      <c r="T131" s="26">
        <v>45373</v>
      </c>
      <c r="U131" s="26">
        <v>45372</v>
      </c>
      <c r="V131" s="8" t="s">
        <v>3046</v>
      </c>
      <c r="W131" s="25" t="s">
        <v>1018</v>
      </c>
      <c r="X131" s="26">
        <v>45373</v>
      </c>
      <c r="Y131" s="25" t="s">
        <v>1068</v>
      </c>
      <c r="Z131" s="26">
        <v>45373</v>
      </c>
      <c r="AA131" s="24" t="s">
        <v>1069</v>
      </c>
      <c r="AB131" s="24" t="s">
        <v>1088</v>
      </c>
      <c r="AC131" s="26">
        <v>45412</v>
      </c>
      <c r="AD131" s="8" t="s">
        <v>581</v>
      </c>
      <c r="AE131" s="26" t="s">
        <v>581</v>
      </c>
      <c r="AF131" s="27" t="s">
        <v>581</v>
      </c>
      <c r="AG131" s="7"/>
      <c r="AH131" s="5" t="str" cm="1">
        <f t="array" ref="AH131">LEFT(MM_BU[[#This Row],[PROJECT'#]],MIN(IFERROR(FIND({0,1,2,3,4,5,6,7,8,9,"-"},MM_BU[[#This Row],[PROJECT'#]]),""))-1)</f>
        <v>BU</v>
      </c>
      <c r="AI131" s="1" t="str">
        <f>IF(MM_BU[[#This Row],[BOM Received date]]&lt;&gt;"","BU table")</f>
        <v>BU table</v>
      </c>
      <c r="AJ131" s="1" t="str">
        <f>TEXT(MM_BU[[#This Row],[BOM Received date]],"mmmm")</f>
        <v>December</v>
      </c>
      <c r="AK131" s="1" t="str">
        <f>TEXT(MM_BU[[#This Row],[BOM Received date]],"yyyy")</f>
        <v>2023</v>
      </c>
    </row>
    <row r="132" spans="1:37" ht="28.95" customHeight="1">
      <c r="A132" s="21">
        <v>17</v>
      </c>
      <c r="B132" s="56">
        <v>45276</v>
      </c>
      <c r="C132" s="8">
        <v>40</v>
      </c>
      <c r="D132" s="8" t="s">
        <v>1114</v>
      </c>
      <c r="E132" s="23" t="s">
        <v>1115</v>
      </c>
      <c r="F132" s="350">
        <v>8564095</v>
      </c>
      <c r="G132" s="8" t="s">
        <v>3010</v>
      </c>
      <c r="H132" s="24" t="s">
        <v>3013</v>
      </c>
      <c r="I132" s="25">
        <v>57102</v>
      </c>
      <c r="J132" s="1639">
        <v>45399</v>
      </c>
      <c r="K132" s="26">
        <v>45369</v>
      </c>
      <c r="L132" s="26" t="s">
        <v>1058</v>
      </c>
      <c r="M132" s="27">
        <v>1</v>
      </c>
      <c r="N132" s="27" t="s">
        <v>20</v>
      </c>
      <c r="O132" s="25">
        <v>2</v>
      </c>
      <c r="P132" s="286">
        <v>22.44</v>
      </c>
      <c r="Q132" s="287">
        <v>44.88</v>
      </c>
      <c r="R132" s="25" t="s">
        <v>3045</v>
      </c>
      <c r="S132" s="25" t="s">
        <v>1058</v>
      </c>
      <c r="T132" s="26">
        <v>45373</v>
      </c>
      <c r="U132" s="26">
        <v>45372</v>
      </c>
      <c r="V132" s="8" t="s">
        <v>3046</v>
      </c>
      <c r="W132" s="25" t="s">
        <v>1020</v>
      </c>
      <c r="X132" s="26">
        <v>45373</v>
      </c>
      <c r="Y132" s="25" t="s">
        <v>1068</v>
      </c>
      <c r="Z132" s="26">
        <v>45373</v>
      </c>
      <c r="AA132" s="24" t="s">
        <v>1069</v>
      </c>
      <c r="AB132" s="24" t="s">
        <v>1088</v>
      </c>
      <c r="AC132" s="26">
        <v>45412</v>
      </c>
      <c r="AD132" s="8" t="s">
        <v>581</v>
      </c>
      <c r="AE132" s="26" t="s">
        <v>581</v>
      </c>
      <c r="AF132" s="27" t="s">
        <v>581</v>
      </c>
      <c r="AG132" s="7"/>
      <c r="AH132" s="5" t="str" cm="1">
        <f t="array" ref="AH132">LEFT(MM_BU[[#This Row],[PROJECT'#]],MIN(IFERROR(FIND({0,1,2,3,4,5,6,7,8,9,"-"},MM_BU[[#This Row],[PROJECT'#]]),""))-1)</f>
        <v>BU</v>
      </c>
      <c r="AI132" s="1" t="str">
        <f>IF(MM_BU[[#This Row],[BOM Received date]]&lt;&gt;"","BU table")</f>
        <v>BU table</v>
      </c>
      <c r="AJ132" s="1" t="str">
        <f>TEXT(MM_BU[[#This Row],[BOM Received date]],"mmmm")</f>
        <v>December</v>
      </c>
      <c r="AK132" s="1" t="str">
        <f>TEXT(MM_BU[[#This Row],[BOM Received date]],"yyyy")</f>
        <v>2023</v>
      </c>
    </row>
    <row r="133" spans="1:37" ht="28.95" customHeight="1" thickBot="1">
      <c r="A133" s="140">
        <v>17</v>
      </c>
      <c r="B133" s="199">
        <v>45276</v>
      </c>
      <c r="C133" s="142">
        <v>30</v>
      </c>
      <c r="D133" s="1571" t="s">
        <v>1114</v>
      </c>
      <c r="E133" s="1569" t="s">
        <v>1115</v>
      </c>
      <c r="F133" s="1570">
        <v>8564095</v>
      </c>
      <c r="G133" s="346" t="s">
        <v>1116</v>
      </c>
      <c r="H133" s="144" t="s">
        <v>1117</v>
      </c>
      <c r="I133" s="145">
        <v>49785</v>
      </c>
      <c r="J133" s="1640">
        <v>45276</v>
      </c>
      <c r="K133" s="146">
        <v>45279</v>
      </c>
      <c r="L133" s="146" t="s">
        <v>1058</v>
      </c>
      <c r="M133" s="147" t="s">
        <v>139</v>
      </c>
      <c r="N133" s="147" t="s">
        <v>57</v>
      </c>
      <c r="O133" s="145">
        <v>2</v>
      </c>
      <c r="P133" s="288">
        <v>58.35</v>
      </c>
      <c r="Q133" s="289">
        <v>116.7</v>
      </c>
      <c r="R133" s="145" t="s">
        <v>1224</v>
      </c>
      <c r="S133" s="145" t="s">
        <v>1058</v>
      </c>
      <c r="T133" s="146">
        <v>45284</v>
      </c>
      <c r="U133" s="146" t="s">
        <v>581</v>
      </c>
      <c r="V133" s="142" t="s">
        <v>1317</v>
      </c>
      <c r="W133" s="145" t="s">
        <v>1006</v>
      </c>
      <c r="X133" s="146">
        <v>45284</v>
      </c>
      <c r="Y133" s="145" t="s">
        <v>1068</v>
      </c>
      <c r="Z133" s="146">
        <v>45284</v>
      </c>
      <c r="AA133" s="144" t="s">
        <v>1075</v>
      </c>
      <c r="AB133" s="144" t="s">
        <v>1079</v>
      </c>
      <c r="AC133" s="146">
        <v>45312</v>
      </c>
      <c r="AD133" s="142" t="s">
        <v>22</v>
      </c>
      <c r="AE133" s="146">
        <v>45301</v>
      </c>
      <c r="AF133" s="147" t="s">
        <v>425</v>
      </c>
      <c r="AG133" s="148"/>
      <c r="AH133" s="227" t="str" cm="1">
        <f t="array" ref="AH133">LEFT(MM_BU[[#This Row],[PROJECT'#]],MIN(IFERROR(FIND({0,1,2,3,4,5,6,7,8,9,"-"},MM_BU[[#This Row],[PROJECT'#]]),""))-1)</f>
        <v>BU</v>
      </c>
      <c r="AI133" s="1" t="str">
        <f>IF(MM_BU[[#This Row],[BOM Received date]]&lt;&gt;"","BU table")</f>
        <v>BU table</v>
      </c>
      <c r="AJ133" s="1" t="str">
        <f>TEXT(MM_BU[[#This Row],[BOM Received date]],"mmmm")</f>
        <v>December</v>
      </c>
      <c r="AK133" s="1" t="str">
        <f>TEXT(MM_BU[[#This Row],[BOM Received date]],"yyyy")</f>
        <v>2023</v>
      </c>
    </row>
    <row r="134" spans="1:37" ht="28.95" customHeight="1" thickTop="1">
      <c r="A134" s="202">
        <v>18</v>
      </c>
      <c r="B134" s="196">
        <v>45277</v>
      </c>
      <c r="C134" s="205">
        <v>30</v>
      </c>
      <c r="D134" s="151" t="s">
        <v>1118</v>
      </c>
      <c r="E134" s="152" t="s">
        <v>1119</v>
      </c>
      <c r="F134" s="367">
        <v>8528982</v>
      </c>
      <c r="G134" s="206" t="s">
        <v>395</v>
      </c>
      <c r="H134" s="207" t="s">
        <v>399</v>
      </c>
      <c r="I134" s="154">
        <v>49844</v>
      </c>
      <c r="J134" s="1641">
        <v>45277</v>
      </c>
      <c r="K134" s="155">
        <v>45279</v>
      </c>
      <c r="L134" s="155" t="s">
        <v>1058</v>
      </c>
      <c r="M134" s="156" t="s">
        <v>141</v>
      </c>
      <c r="N134" s="191" t="s">
        <v>20</v>
      </c>
      <c r="O134" s="208">
        <v>1</v>
      </c>
      <c r="P134" s="290">
        <v>349.8</v>
      </c>
      <c r="Q134" s="291">
        <v>349.8</v>
      </c>
      <c r="R134" s="154" t="s">
        <v>581</v>
      </c>
      <c r="S134" s="154" t="s">
        <v>581</v>
      </c>
      <c r="T134" s="155" t="s">
        <v>581</v>
      </c>
      <c r="U134" s="155" t="s">
        <v>581</v>
      </c>
      <c r="V134" s="151" t="s">
        <v>1225</v>
      </c>
      <c r="W134" s="154" t="s">
        <v>142</v>
      </c>
      <c r="X134" s="155">
        <v>45282</v>
      </c>
      <c r="Y134" s="154" t="s">
        <v>1068</v>
      </c>
      <c r="Z134" s="155">
        <v>45282</v>
      </c>
      <c r="AA134" s="153" t="s">
        <v>1069</v>
      </c>
      <c r="AB134" s="153" t="s">
        <v>1070</v>
      </c>
      <c r="AC134" s="155">
        <v>45290</v>
      </c>
      <c r="AD134" s="151" t="s">
        <v>22</v>
      </c>
      <c r="AE134" s="155">
        <v>45286</v>
      </c>
      <c r="AF134" s="156" t="s">
        <v>424</v>
      </c>
      <c r="AG134" s="157"/>
      <c r="AH134" s="227" t="str" cm="1">
        <f t="array" ref="AH134">LEFT(MM_BU[[#This Row],[PROJECT'#]],MIN(IFERROR(FIND({0,1,2,3,4,5,6,7,8,9,"-"},MM_BU[[#This Row],[PROJECT'#]]),""))-1)</f>
        <v>BU</v>
      </c>
      <c r="AI134" s="1" t="str">
        <f>IF(MM_BU[[#This Row],[BOM Received date]]&lt;&gt;"","BU table")</f>
        <v>BU table</v>
      </c>
      <c r="AJ134" s="1" t="str">
        <f>TEXT(MM_BU[[#This Row],[BOM Received date]],"mmmm")</f>
        <v>December</v>
      </c>
      <c r="AK134" s="1" t="str">
        <f>TEXT(MM_BU[[#This Row],[BOM Received date]],"yyyy")</f>
        <v>2023</v>
      </c>
    </row>
    <row r="135" spans="1:37" ht="28.95" customHeight="1">
      <c r="A135" s="102">
        <v>18</v>
      </c>
      <c r="B135" s="56">
        <v>45277</v>
      </c>
      <c r="C135" s="104">
        <v>30</v>
      </c>
      <c r="D135" s="8" t="s">
        <v>1118</v>
      </c>
      <c r="E135" s="23" t="s">
        <v>1119</v>
      </c>
      <c r="F135" s="359">
        <v>8528982</v>
      </c>
      <c r="G135" s="105" t="s">
        <v>176</v>
      </c>
      <c r="H135" s="72" t="s">
        <v>280</v>
      </c>
      <c r="I135" s="25">
        <v>49840</v>
      </c>
      <c r="J135" s="1639">
        <v>45277</v>
      </c>
      <c r="K135" s="26">
        <v>45279</v>
      </c>
      <c r="L135" s="26" t="s">
        <v>1058</v>
      </c>
      <c r="M135" s="27" t="s">
        <v>139</v>
      </c>
      <c r="N135" s="73" t="s">
        <v>20</v>
      </c>
      <c r="O135" s="110">
        <v>1</v>
      </c>
      <c r="P135" s="286">
        <v>60.72</v>
      </c>
      <c r="Q135" s="287">
        <v>60.72</v>
      </c>
      <c r="R135" s="25" t="s">
        <v>1226</v>
      </c>
      <c r="S135" s="25" t="s">
        <v>1058</v>
      </c>
      <c r="T135" s="26">
        <v>45283</v>
      </c>
      <c r="U135" s="26" t="s">
        <v>581</v>
      </c>
      <c r="V135" s="8" t="s">
        <v>1318</v>
      </c>
      <c r="W135" s="25" t="s">
        <v>143</v>
      </c>
      <c r="X135" s="26">
        <v>45283</v>
      </c>
      <c r="Y135" s="25" t="s">
        <v>1068</v>
      </c>
      <c r="Z135" s="26">
        <v>45283</v>
      </c>
      <c r="AA135" s="24" t="s">
        <v>1075</v>
      </c>
      <c r="AB135" s="24" t="s">
        <v>1070</v>
      </c>
      <c r="AC135" s="26">
        <v>45301</v>
      </c>
      <c r="AD135" s="8" t="s">
        <v>22</v>
      </c>
      <c r="AE135" s="26">
        <v>45286</v>
      </c>
      <c r="AF135" s="27" t="s">
        <v>424</v>
      </c>
      <c r="AG135" s="7"/>
      <c r="AH135" s="227" t="str" cm="1">
        <f t="array" ref="AH135">LEFT(MM_BU[[#This Row],[PROJECT'#]],MIN(IFERROR(FIND({0,1,2,3,4,5,6,7,8,9,"-"},MM_BU[[#This Row],[PROJECT'#]]),""))-1)</f>
        <v>BU</v>
      </c>
      <c r="AI135" s="1" t="str">
        <f>IF(MM_BU[[#This Row],[BOM Received date]]&lt;&gt;"","BU table")</f>
        <v>BU table</v>
      </c>
      <c r="AJ135" s="1" t="str">
        <f>TEXT(MM_BU[[#This Row],[BOM Received date]],"mmmm")</f>
        <v>December</v>
      </c>
      <c r="AK135" s="1" t="str">
        <f>TEXT(MM_BU[[#This Row],[BOM Received date]],"yyyy")</f>
        <v>2023</v>
      </c>
    </row>
    <row r="136" spans="1:37" ht="28.95" customHeight="1">
      <c r="A136" s="102">
        <v>18</v>
      </c>
      <c r="B136" s="56">
        <v>45277</v>
      </c>
      <c r="C136" s="104">
        <v>30</v>
      </c>
      <c r="D136" s="8" t="s">
        <v>1118</v>
      </c>
      <c r="E136" s="23" t="s">
        <v>1119</v>
      </c>
      <c r="F136" s="359">
        <v>8528982</v>
      </c>
      <c r="G136" s="83" t="s">
        <v>1120</v>
      </c>
      <c r="H136" s="72" t="s">
        <v>1121</v>
      </c>
      <c r="I136" s="25">
        <v>49827</v>
      </c>
      <c r="J136" s="1639">
        <v>45277</v>
      </c>
      <c r="K136" s="26">
        <v>45279</v>
      </c>
      <c r="L136" s="26" t="s">
        <v>1058</v>
      </c>
      <c r="M136" s="27" t="s">
        <v>1008</v>
      </c>
      <c r="N136" s="73" t="s">
        <v>31</v>
      </c>
      <c r="O136" s="111">
        <v>60</v>
      </c>
      <c r="P136" s="286">
        <v>85.91</v>
      </c>
      <c r="Q136" s="287">
        <v>5154.6000000000004</v>
      </c>
      <c r="R136" s="25" t="s">
        <v>1227</v>
      </c>
      <c r="S136" s="25" t="s">
        <v>1058</v>
      </c>
      <c r="T136" s="26">
        <v>45283</v>
      </c>
      <c r="U136" s="26">
        <v>45283</v>
      </c>
      <c r="V136" s="8" t="s">
        <v>1319</v>
      </c>
      <c r="W136" s="25" t="s">
        <v>1320</v>
      </c>
      <c r="X136" s="26">
        <v>45283</v>
      </c>
      <c r="Y136" s="25" t="s">
        <v>1068</v>
      </c>
      <c r="Z136" s="26">
        <v>45283</v>
      </c>
      <c r="AA136" s="24" t="s">
        <v>1069</v>
      </c>
      <c r="AB136" s="24" t="s">
        <v>1070</v>
      </c>
      <c r="AC136" s="26">
        <v>45290.291666666664</v>
      </c>
      <c r="AD136" s="8" t="s">
        <v>22</v>
      </c>
      <c r="AE136" s="26">
        <v>45290</v>
      </c>
      <c r="AF136" s="27" t="s">
        <v>1173</v>
      </c>
      <c r="AG136" s="7"/>
      <c r="AH136" s="227" t="str" cm="1">
        <f t="array" ref="AH136">LEFT(MM_BU[[#This Row],[PROJECT'#]],MIN(IFERROR(FIND({0,1,2,3,4,5,6,7,8,9,"-"},MM_BU[[#This Row],[PROJECT'#]]),""))-1)</f>
        <v>BU</v>
      </c>
      <c r="AI136" s="1" t="str">
        <f>IF(MM_BU[[#This Row],[BOM Received date]]&lt;&gt;"","BU table")</f>
        <v>BU table</v>
      </c>
      <c r="AJ136" s="1" t="str">
        <f>TEXT(MM_BU[[#This Row],[BOM Received date]],"mmmm")</f>
        <v>December</v>
      </c>
      <c r="AK136" s="1" t="str">
        <f>TEXT(MM_BU[[#This Row],[BOM Received date]],"yyyy")</f>
        <v>2023</v>
      </c>
    </row>
    <row r="137" spans="1:37" ht="28.95" customHeight="1">
      <c r="A137" s="102">
        <v>18</v>
      </c>
      <c r="B137" s="56">
        <v>45277</v>
      </c>
      <c r="C137" s="104">
        <v>30</v>
      </c>
      <c r="D137" s="8" t="s">
        <v>1118</v>
      </c>
      <c r="E137" s="358" t="s">
        <v>1119</v>
      </c>
      <c r="F137" s="359">
        <v>8528982</v>
      </c>
      <c r="G137" s="363" t="s">
        <v>39</v>
      </c>
      <c r="H137" s="72" t="s">
        <v>40</v>
      </c>
      <c r="I137" s="25">
        <v>49827</v>
      </c>
      <c r="J137" s="1639">
        <v>45277</v>
      </c>
      <c r="K137" s="26">
        <v>45279</v>
      </c>
      <c r="L137" s="26" t="s">
        <v>1058</v>
      </c>
      <c r="M137" s="27" t="s">
        <v>1007</v>
      </c>
      <c r="N137" s="73" t="s">
        <v>1130</v>
      </c>
      <c r="O137" s="110">
        <v>25</v>
      </c>
      <c r="P137" s="286">
        <v>267.60000000000002</v>
      </c>
      <c r="Q137" s="287">
        <v>267.60000000000002</v>
      </c>
      <c r="R137" s="25" t="s">
        <v>1227</v>
      </c>
      <c r="S137" s="25" t="s">
        <v>1058</v>
      </c>
      <c r="T137" s="26">
        <v>45283</v>
      </c>
      <c r="U137" s="26">
        <v>45283</v>
      </c>
      <c r="V137" s="8" t="s">
        <v>1319</v>
      </c>
      <c r="W137" s="25" t="s">
        <v>1321</v>
      </c>
      <c r="X137" s="26">
        <v>45283</v>
      </c>
      <c r="Y137" s="25" t="s">
        <v>1068</v>
      </c>
      <c r="Z137" s="26">
        <v>45283</v>
      </c>
      <c r="AA137" s="24" t="s">
        <v>1069</v>
      </c>
      <c r="AB137" s="24" t="s">
        <v>1070</v>
      </c>
      <c r="AC137" s="26">
        <v>45290.291666666664</v>
      </c>
      <c r="AD137" s="8" t="s">
        <v>22</v>
      </c>
      <c r="AE137" s="26">
        <v>45285</v>
      </c>
      <c r="AF137" s="27" t="s">
        <v>424</v>
      </c>
      <c r="AG137" s="7"/>
      <c r="AH137" s="227" t="str" cm="1">
        <f t="array" ref="AH137">LEFT(MM_BU[[#This Row],[PROJECT'#]],MIN(IFERROR(FIND({0,1,2,3,4,5,6,7,8,9,"-"},MM_BU[[#This Row],[PROJECT'#]]),""))-1)</f>
        <v>BU</v>
      </c>
      <c r="AI137" s="1" t="str">
        <f>IF(MM_BU[[#This Row],[BOM Received date]]&lt;&gt;"","BU table")</f>
        <v>BU table</v>
      </c>
      <c r="AJ137" s="1" t="str">
        <f>TEXT(MM_BU[[#This Row],[BOM Received date]],"mmmm")</f>
        <v>December</v>
      </c>
      <c r="AK137" s="1" t="str">
        <f>TEXT(MM_BU[[#This Row],[BOM Received date]],"yyyy")</f>
        <v>2023</v>
      </c>
    </row>
    <row r="138" spans="1:37" ht="28.95" customHeight="1">
      <c r="A138" s="102">
        <v>18</v>
      </c>
      <c r="B138" s="56">
        <v>45277</v>
      </c>
      <c r="C138" s="104">
        <v>30</v>
      </c>
      <c r="D138" s="8" t="s">
        <v>1118</v>
      </c>
      <c r="E138" s="23" t="s">
        <v>1119</v>
      </c>
      <c r="F138" s="359">
        <v>8528982</v>
      </c>
      <c r="G138" s="105" t="s">
        <v>148</v>
      </c>
      <c r="H138" s="72" t="s">
        <v>677</v>
      </c>
      <c r="I138" s="25">
        <v>49828</v>
      </c>
      <c r="J138" s="1639">
        <v>45277</v>
      </c>
      <c r="K138" s="26">
        <v>45279</v>
      </c>
      <c r="L138" s="26" t="s">
        <v>1058</v>
      </c>
      <c r="M138" s="27" t="s">
        <v>139</v>
      </c>
      <c r="N138" s="73" t="s">
        <v>20</v>
      </c>
      <c r="O138" s="110">
        <v>8</v>
      </c>
      <c r="P138" s="286">
        <v>1.8</v>
      </c>
      <c r="Q138" s="287">
        <v>14.4</v>
      </c>
      <c r="R138" s="25" t="s">
        <v>1226</v>
      </c>
      <c r="S138" s="25" t="s">
        <v>1058</v>
      </c>
      <c r="T138" s="26">
        <v>45283</v>
      </c>
      <c r="U138" s="26" t="s">
        <v>581</v>
      </c>
      <c r="V138" s="8" t="s">
        <v>1318</v>
      </c>
      <c r="W138" s="25" t="s">
        <v>142</v>
      </c>
      <c r="X138" s="26">
        <v>45283</v>
      </c>
      <c r="Y138" s="25" t="s">
        <v>1068</v>
      </c>
      <c r="Z138" s="26">
        <v>45283</v>
      </c>
      <c r="AA138" s="24" t="s">
        <v>1075</v>
      </c>
      <c r="AB138" s="24" t="s">
        <v>1070</v>
      </c>
      <c r="AC138" s="26">
        <v>45301</v>
      </c>
      <c r="AD138" s="8" t="s">
        <v>22</v>
      </c>
      <c r="AE138" s="26">
        <v>45286</v>
      </c>
      <c r="AF138" s="27" t="s">
        <v>1025</v>
      </c>
      <c r="AG138" s="7"/>
      <c r="AH138" s="227" t="str" cm="1">
        <f t="array" ref="AH138">LEFT(MM_BU[[#This Row],[PROJECT'#]],MIN(IFERROR(FIND({0,1,2,3,4,5,6,7,8,9,"-"},MM_BU[[#This Row],[PROJECT'#]]),""))-1)</f>
        <v>BU</v>
      </c>
      <c r="AI138" s="1" t="str">
        <f>IF(MM_BU[[#This Row],[BOM Received date]]&lt;&gt;"","BU table")</f>
        <v>BU table</v>
      </c>
      <c r="AJ138" s="1" t="str">
        <f>TEXT(MM_BU[[#This Row],[BOM Received date]],"mmmm")</f>
        <v>December</v>
      </c>
      <c r="AK138" s="1" t="str">
        <f>TEXT(MM_BU[[#This Row],[BOM Received date]],"yyyy")</f>
        <v>2023</v>
      </c>
    </row>
    <row r="139" spans="1:37" ht="28.95" customHeight="1">
      <c r="A139" s="102">
        <v>18</v>
      </c>
      <c r="B139" s="56">
        <v>45277</v>
      </c>
      <c r="C139" s="104">
        <v>30</v>
      </c>
      <c r="D139" s="8" t="s">
        <v>1118</v>
      </c>
      <c r="E139" s="358" t="s">
        <v>1119</v>
      </c>
      <c r="F139" s="359">
        <v>8528982</v>
      </c>
      <c r="G139" s="362" t="s">
        <v>1122</v>
      </c>
      <c r="H139" s="72" t="s">
        <v>1123</v>
      </c>
      <c r="I139" s="25">
        <v>49827</v>
      </c>
      <c r="J139" s="1639">
        <v>45277</v>
      </c>
      <c r="K139" s="26">
        <v>45279</v>
      </c>
      <c r="L139" s="26" t="s">
        <v>1058</v>
      </c>
      <c r="M139" s="27" t="s">
        <v>1006</v>
      </c>
      <c r="N139" s="73" t="s">
        <v>20</v>
      </c>
      <c r="O139" s="83">
        <v>2</v>
      </c>
      <c r="P139" s="286">
        <v>29.8</v>
      </c>
      <c r="Q139" s="287">
        <v>59.6</v>
      </c>
      <c r="R139" s="25" t="s">
        <v>1227</v>
      </c>
      <c r="S139" s="25" t="s">
        <v>1058</v>
      </c>
      <c r="T139" s="26">
        <v>45283</v>
      </c>
      <c r="U139" s="26">
        <v>45283</v>
      </c>
      <c r="V139" s="8" t="s">
        <v>1319</v>
      </c>
      <c r="W139" s="25" t="s">
        <v>1322</v>
      </c>
      <c r="X139" s="26">
        <v>45283</v>
      </c>
      <c r="Y139" s="25" t="s">
        <v>1068</v>
      </c>
      <c r="Z139" s="26">
        <v>45283</v>
      </c>
      <c r="AA139" s="24" t="s">
        <v>1069</v>
      </c>
      <c r="AB139" s="24" t="s">
        <v>1070</v>
      </c>
      <c r="AC139" s="26">
        <v>45290.291666666664</v>
      </c>
      <c r="AD139" s="8" t="s">
        <v>22</v>
      </c>
      <c r="AE139" s="26">
        <v>45285</v>
      </c>
      <c r="AF139" s="27" t="s">
        <v>425</v>
      </c>
      <c r="AG139" s="7"/>
      <c r="AH139" s="227" t="str" cm="1">
        <f t="array" ref="AH139">LEFT(MM_BU[[#This Row],[PROJECT'#]],MIN(IFERROR(FIND({0,1,2,3,4,5,6,7,8,9,"-"},MM_BU[[#This Row],[PROJECT'#]]),""))-1)</f>
        <v>BU</v>
      </c>
      <c r="AI139" s="1" t="str">
        <f>IF(MM_BU[[#This Row],[BOM Received date]]&lt;&gt;"","BU table")</f>
        <v>BU table</v>
      </c>
      <c r="AJ139" s="1" t="str">
        <f>TEXT(MM_BU[[#This Row],[BOM Received date]],"mmmm")</f>
        <v>December</v>
      </c>
      <c r="AK139" s="1" t="str">
        <f>TEXT(MM_BU[[#This Row],[BOM Received date]],"yyyy")</f>
        <v>2023</v>
      </c>
    </row>
    <row r="140" spans="1:37" ht="28.95" customHeight="1">
      <c r="A140" s="102">
        <v>18</v>
      </c>
      <c r="B140" s="56">
        <v>45277</v>
      </c>
      <c r="C140" s="104">
        <v>30</v>
      </c>
      <c r="D140" s="8" t="s">
        <v>1118</v>
      </c>
      <c r="E140" s="358" t="s">
        <v>1119</v>
      </c>
      <c r="F140" s="359">
        <v>8528982</v>
      </c>
      <c r="G140" s="362" t="s">
        <v>1124</v>
      </c>
      <c r="H140" s="209" t="s">
        <v>1125</v>
      </c>
      <c r="I140" s="25">
        <v>49827</v>
      </c>
      <c r="J140" s="1639">
        <v>45277</v>
      </c>
      <c r="K140" s="26">
        <v>45279</v>
      </c>
      <c r="L140" s="26" t="s">
        <v>1058</v>
      </c>
      <c r="M140" s="27" t="s">
        <v>1005</v>
      </c>
      <c r="N140" s="73" t="s">
        <v>20</v>
      </c>
      <c r="O140" s="112">
        <v>8</v>
      </c>
      <c r="P140" s="286">
        <v>28.84</v>
      </c>
      <c r="Q140" s="287">
        <v>230.72</v>
      </c>
      <c r="R140" s="25" t="s">
        <v>1227</v>
      </c>
      <c r="S140" s="25" t="s">
        <v>1058</v>
      </c>
      <c r="T140" s="26">
        <v>45283</v>
      </c>
      <c r="U140" s="26">
        <v>45283</v>
      </c>
      <c r="V140" s="8" t="s">
        <v>1319</v>
      </c>
      <c r="W140" s="25" t="s">
        <v>1323</v>
      </c>
      <c r="X140" s="26">
        <v>45283</v>
      </c>
      <c r="Y140" s="25" t="s">
        <v>1068</v>
      </c>
      <c r="Z140" s="26">
        <v>45283</v>
      </c>
      <c r="AA140" s="24" t="s">
        <v>1069</v>
      </c>
      <c r="AB140" s="24" t="s">
        <v>1070</v>
      </c>
      <c r="AC140" s="26">
        <v>45290.291666666664</v>
      </c>
      <c r="AD140" s="8" t="s">
        <v>22</v>
      </c>
      <c r="AE140" s="26">
        <v>45285</v>
      </c>
      <c r="AF140" s="27" t="s">
        <v>1025</v>
      </c>
      <c r="AG140" s="7"/>
      <c r="AH140" s="227" t="str" cm="1">
        <f t="array" ref="AH140">LEFT(MM_BU[[#This Row],[PROJECT'#]],MIN(IFERROR(FIND({0,1,2,3,4,5,6,7,8,9,"-"},MM_BU[[#This Row],[PROJECT'#]]),""))-1)</f>
        <v>BU</v>
      </c>
      <c r="AI140" s="1" t="str">
        <f>IF(MM_BU[[#This Row],[BOM Received date]]&lt;&gt;"","BU table")</f>
        <v>BU table</v>
      </c>
      <c r="AJ140" s="1" t="str">
        <f>TEXT(MM_BU[[#This Row],[BOM Received date]],"mmmm")</f>
        <v>December</v>
      </c>
      <c r="AK140" s="1" t="str">
        <f>TEXT(MM_BU[[#This Row],[BOM Received date]],"yyyy")</f>
        <v>2023</v>
      </c>
    </row>
    <row r="141" spans="1:37" ht="28.95" customHeight="1">
      <c r="A141" s="102">
        <v>18</v>
      </c>
      <c r="B141" s="56">
        <v>45277</v>
      </c>
      <c r="C141" s="104">
        <v>30</v>
      </c>
      <c r="D141" s="8" t="s">
        <v>1118</v>
      </c>
      <c r="E141" s="23" t="s">
        <v>1119</v>
      </c>
      <c r="F141" s="359">
        <v>8528982</v>
      </c>
      <c r="G141" s="106" t="s">
        <v>926</v>
      </c>
      <c r="H141" s="72" t="s">
        <v>936</v>
      </c>
      <c r="I141" s="25">
        <v>49827</v>
      </c>
      <c r="J141" s="1639">
        <v>45277</v>
      </c>
      <c r="K141" s="26">
        <v>45279</v>
      </c>
      <c r="L141" s="26" t="s">
        <v>1058</v>
      </c>
      <c r="M141" s="27" t="s">
        <v>1003</v>
      </c>
      <c r="N141" s="108" t="s">
        <v>118</v>
      </c>
      <c r="O141" s="112">
        <v>1</v>
      </c>
      <c r="P141" s="286">
        <v>176.82</v>
      </c>
      <c r="Q141" s="287">
        <v>176.82</v>
      </c>
      <c r="R141" s="25" t="s">
        <v>1227</v>
      </c>
      <c r="S141" s="25" t="s">
        <v>1058</v>
      </c>
      <c r="T141" s="26">
        <v>45283</v>
      </c>
      <c r="U141" s="26">
        <v>45283</v>
      </c>
      <c r="V141" s="8" t="s">
        <v>1319</v>
      </c>
      <c r="W141" s="25" t="s">
        <v>1324</v>
      </c>
      <c r="X141" s="26">
        <v>45283</v>
      </c>
      <c r="Y141" s="25" t="s">
        <v>1068</v>
      </c>
      <c r="Z141" s="26">
        <v>45283</v>
      </c>
      <c r="AA141" s="24" t="s">
        <v>1069</v>
      </c>
      <c r="AB141" s="24" t="s">
        <v>1070</v>
      </c>
      <c r="AC141" s="26">
        <v>45290.291666666664</v>
      </c>
      <c r="AD141" s="8" t="s">
        <v>22</v>
      </c>
      <c r="AE141" s="26">
        <v>45287</v>
      </c>
      <c r="AF141" s="27" t="s">
        <v>424</v>
      </c>
      <c r="AG141" s="7"/>
      <c r="AH141" s="227" t="str" cm="1">
        <f t="array" ref="AH141">LEFT(MM_BU[[#This Row],[PROJECT'#]],MIN(IFERROR(FIND({0,1,2,3,4,5,6,7,8,9,"-"},MM_BU[[#This Row],[PROJECT'#]]),""))-1)</f>
        <v>BU</v>
      </c>
      <c r="AI141" s="1" t="str">
        <f>IF(MM_BU[[#This Row],[BOM Received date]]&lt;&gt;"","BU table")</f>
        <v>BU table</v>
      </c>
      <c r="AJ141" s="1" t="str">
        <f>TEXT(MM_BU[[#This Row],[BOM Received date]],"mmmm")</f>
        <v>December</v>
      </c>
      <c r="AK141" s="1" t="str">
        <f>TEXT(MM_BU[[#This Row],[BOM Received date]],"yyyy")</f>
        <v>2023</v>
      </c>
    </row>
    <row r="142" spans="1:37" ht="28.95" customHeight="1">
      <c r="A142" s="102">
        <v>18</v>
      </c>
      <c r="B142" s="56">
        <v>45277</v>
      </c>
      <c r="C142" s="104">
        <v>30</v>
      </c>
      <c r="D142" s="8" t="s">
        <v>1118</v>
      </c>
      <c r="E142" s="23" t="s">
        <v>1119</v>
      </c>
      <c r="F142" s="359">
        <v>8528982</v>
      </c>
      <c r="G142" s="105" t="s">
        <v>1126</v>
      </c>
      <c r="H142" s="72" t="s">
        <v>1127</v>
      </c>
      <c r="I142" s="25">
        <v>49844</v>
      </c>
      <c r="J142" s="1639">
        <v>45277</v>
      </c>
      <c r="K142" s="26">
        <v>45279</v>
      </c>
      <c r="L142" s="26" t="s">
        <v>1058</v>
      </c>
      <c r="M142" s="27" t="s">
        <v>140</v>
      </c>
      <c r="N142" s="73" t="s">
        <v>31</v>
      </c>
      <c r="O142" s="110">
        <v>60</v>
      </c>
      <c r="P142" s="286">
        <v>10.3</v>
      </c>
      <c r="Q142" s="287">
        <v>618</v>
      </c>
      <c r="R142" s="25" t="s">
        <v>581</v>
      </c>
      <c r="S142" s="25" t="s">
        <v>581</v>
      </c>
      <c r="T142" s="26" t="s">
        <v>581</v>
      </c>
      <c r="U142" s="26" t="s">
        <v>581</v>
      </c>
      <c r="V142" s="8" t="s">
        <v>1225</v>
      </c>
      <c r="W142" s="25" t="s">
        <v>141</v>
      </c>
      <c r="X142" s="26">
        <v>45282</v>
      </c>
      <c r="Y142" s="25" t="s">
        <v>1068</v>
      </c>
      <c r="Z142" s="26">
        <v>45282</v>
      </c>
      <c r="AA142" s="24" t="s">
        <v>1069</v>
      </c>
      <c r="AB142" s="24" t="s">
        <v>1070</v>
      </c>
      <c r="AC142" s="26">
        <v>45290</v>
      </c>
      <c r="AD142" s="8" t="s">
        <v>22</v>
      </c>
      <c r="AE142" s="26">
        <v>45289</v>
      </c>
      <c r="AF142" s="27" t="s">
        <v>1173</v>
      </c>
      <c r="AG142" s="7"/>
      <c r="AH142" s="227" t="str" cm="1">
        <f t="array" ref="AH142">LEFT(MM_BU[[#This Row],[PROJECT'#]],MIN(IFERROR(FIND({0,1,2,3,4,5,6,7,8,9,"-"},MM_BU[[#This Row],[PROJECT'#]]),""))-1)</f>
        <v>BU</v>
      </c>
      <c r="AI142" s="1" t="str">
        <f>IF(MM_BU[[#This Row],[BOM Received date]]&lt;&gt;"","BU table")</f>
        <v>BU table</v>
      </c>
      <c r="AJ142" s="1" t="str">
        <f>TEXT(MM_BU[[#This Row],[BOM Received date]],"mmmm")</f>
        <v>December</v>
      </c>
      <c r="AK142" s="1" t="str">
        <f>TEXT(MM_BU[[#This Row],[BOM Received date]],"yyyy")</f>
        <v>2023</v>
      </c>
    </row>
    <row r="143" spans="1:37" ht="28.95" customHeight="1">
      <c r="A143" s="102">
        <v>18</v>
      </c>
      <c r="B143" s="56">
        <v>45277</v>
      </c>
      <c r="C143" s="104">
        <v>30</v>
      </c>
      <c r="D143" s="8" t="s">
        <v>1118</v>
      </c>
      <c r="E143" s="23" t="s">
        <v>1119</v>
      </c>
      <c r="F143" s="350">
        <v>8528982</v>
      </c>
      <c r="G143" s="107" t="s">
        <v>1128</v>
      </c>
      <c r="H143" s="72" t="s">
        <v>1129</v>
      </c>
      <c r="I143" s="25">
        <v>49827</v>
      </c>
      <c r="J143" s="1639">
        <v>45277</v>
      </c>
      <c r="K143" s="26">
        <v>45279</v>
      </c>
      <c r="L143" s="26" t="s">
        <v>581</v>
      </c>
      <c r="M143" s="27">
        <v>6</v>
      </c>
      <c r="N143" s="109" t="s">
        <v>36</v>
      </c>
      <c r="O143" s="110">
        <v>1</v>
      </c>
      <c r="P143" s="286">
        <v>74.930000000000007</v>
      </c>
      <c r="Q143" s="287">
        <v>74.930000000000007</v>
      </c>
      <c r="R143" s="25" t="s">
        <v>1227</v>
      </c>
      <c r="S143" s="25" t="s">
        <v>1058</v>
      </c>
      <c r="T143" s="26">
        <v>45283</v>
      </c>
      <c r="U143" s="26">
        <v>45283</v>
      </c>
      <c r="V143" s="8" t="s">
        <v>1319</v>
      </c>
      <c r="W143" s="25" t="s">
        <v>1341</v>
      </c>
      <c r="X143" s="26">
        <v>45283</v>
      </c>
      <c r="Y143" s="25" t="s">
        <v>1068</v>
      </c>
      <c r="Z143" s="26">
        <v>45283</v>
      </c>
      <c r="AA143" s="24" t="s">
        <v>1069</v>
      </c>
      <c r="AB143" s="24" t="s">
        <v>1070</v>
      </c>
      <c r="AC143" s="26">
        <v>45290</v>
      </c>
      <c r="AD143" s="8" t="s">
        <v>22</v>
      </c>
      <c r="AE143" s="26">
        <v>45290</v>
      </c>
      <c r="AF143" s="27">
        <v>6</v>
      </c>
      <c r="AG143" s="7"/>
      <c r="AH143" s="227" t="str" cm="1">
        <f t="array" ref="AH143">LEFT(MM_BU[[#This Row],[PROJECT'#]],MIN(IFERROR(FIND({0,1,2,3,4,5,6,7,8,9,"-"},MM_BU[[#This Row],[PROJECT'#]]),""))-1)</f>
        <v>BU</v>
      </c>
      <c r="AI143" s="1" t="str">
        <f>IF(MM_BU[[#This Row],[BOM Received date]]&lt;&gt;"","BU table")</f>
        <v>BU table</v>
      </c>
      <c r="AJ143" s="1" t="str">
        <f>TEXT(MM_BU[[#This Row],[BOM Received date]],"mmmm")</f>
        <v>December</v>
      </c>
      <c r="AK143" s="1" t="str">
        <f>TEXT(MM_BU[[#This Row],[BOM Received date]],"yyyy")</f>
        <v>2023</v>
      </c>
    </row>
    <row r="144" spans="1:37" ht="28.95" customHeight="1">
      <c r="A144" s="102">
        <v>18</v>
      </c>
      <c r="B144" s="56">
        <v>45277</v>
      </c>
      <c r="C144" s="104">
        <v>30</v>
      </c>
      <c r="D144" s="8" t="s">
        <v>1118</v>
      </c>
      <c r="E144" s="23" t="s">
        <v>1119</v>
      </c>
      <c r="F144" s="359">
        <v>8528982</v>
      </c>
      <c r="G144" s="106" t="s">
        <v>927</v>
      </c>
      <c r="H144" s="72" t="s">
        <v>1147</v>
      </c>
      <c r="I144" s="566">
        <v>49841</v>
      </c>
      <c r="J144" s="1639">
        <v>45277</v>
      </c>
      <c r="K144" s="26">
        <v>45279</v>
      </c>
      <c r="L144" s="26" t="s">
        <v>1058</v>
      </c>
      <c r="M144" s="27" t="s">
        <v>139</v>
      </c>
      <c r="N144" s="73" t="s">
        <v>938</v>
      </c>
      <c r="O144" s="112">
        <v>30</v>
      </c>
      <c r="P144" s="286">
        <v>41.25</v>
      </c>
      <c r="Q144" s="287">
        <v>1237.5</v>
      </c>
      <c r="R144" s="25" t="s">
        <v>1228</v>
      </c>
      <c r="S144" s="25" t="s">
        <v>1058</v>
      </c>
      <c r="T144" s="26">
        <v>45286</v>
      </c>
      <c r="U144" s="26">
        <v>45281</v>
      </c>
      <c r="V144" s="8" t="s">
        <v>1479</v>
      </c>
      <c r="W144" s="25" t="s">
        <v>139</v>
      </c>
      <c r="X144" s="26">
        <v>45286</v>
      </c>
      <c r="Y144" s="25" t="s">
        <v>1068</v>
      </c>
      <c r="Z144" s="26">
        <v>45286</v>
      </c>
      <c r="AA144" s="24" t="s">
        <v>1073</v>
      </c>
      <c r="AB144" s="24" t="s">
        <v>1212</v>
      </c>
      <c r="AC144" s="26">
        <v>45297</v>
      </c>
      <c r="AD144" s="8" t="s">
        <v>22</v>
      </c>
      <c r="AE144" s="26">
        <v>45287</v>
      </c>
      <c r="AF144" s="27" t="s">
        <v>1033</v>
      </c>
      <c r="AG144" s="7" t="s">
        <v>1148</v>
      </c>
      <c r="AH144" s="227" t="str" cm="1">
        <f t="array" ref="AH144">LEFT(MM_BU[[#This Row],[PROJECT'#]],MIN(IFERROR(FIND({0,1,2,3,4,5,6,7,8,9,"-"},MM_BU[[#This Row],[PROJECT'#]]),""))-1)</f>
        <v>BU</v>
      </c>
      <c r="AI144" s="1" t="str">
        <f>IF(MM_BU[[#This Row],[BOM Received date]]&lt;&gt;"","BU table")</f>
        <v>BU table</v>
      </c>
      <c r="AJ144" s="1" t="str">
        <f>TEXT(MM_BU[[#This Row],[BOM Received date]],"mmmm")</f>
        <v>December</v>
      </c>
      <c r="AK144" s="1" t="str">
        <f>TEXT(MM_BU[[#This Row],[BOM Received date]],"yyyy")</f>
        <v>2023</v>
      </c>
    </row>
    <row r="145" spans="1:37" ht="28.95" customHeight="1">
      <c r="A145" s="102">
        <v>18</v>
      </c>
      <c r="B145" s="56">
        <v>45277</v>
      </c>
      <c r="C145" s="104">
        <v>30</v>
      </c>
      <c r="D145" s="8" t="s">
        <v>1118</v>
      </c>
      <c r="E145" s="23" t="s">
        <v>1119</v>
      </c>
      <c r="F145" s="350">
        <v>8528982</v>
      </c>
      <c r="G145" s="107" t="s">
        <v>1131</v>
      </c>
      <c r="H145" s="113" t="s">
        <v>1136</v>
      </c>
      <c r="I145" s="25">
        <v>49842</v>
      </c>
      <c r="J145" s="1639">
        <v>45277</v>
      </c>
      <c r="K145" s="26">
        <v>45279</v>
      </c>
      <c r="L145" s="26" t="s">
        <v>1058</v>
      </c>
      <c r="M145" s="27" t="s">
        <v>139</v>
      </c>
      <c r="N145" s="107" t="s">
        <v>20</v>
      </c>
      <c r="O145" s="107">
        <v>4</v>
      </c>
      <c r="P145" s="286">
        <v>102.27</v>
      </c>
      <c r="Q145" s="287">
        <v>409.08</v>
      </c>
      <c r="R145" s="25" t="s">
        <v>1229</v>
      </c>
      <c r="S145" s="25" t="s">
        <v>1058</v>
      </c>
      <c r="T145" s="26">
        <v>45304</v>
      </c>
      <c r="U145" s="26">
        <v>45283</v>
      </c>
      <c r="V145" s="8" t="s">
        <v>1480</v>
      </c>
      <c r="W145" s="25" t="s">
        <v>1003</v>
      </c>
      <c r="X145" s="26">
        <v>45289</v>
      </c>
      <c r="Y145" s="25" t="s">
        <v>1068</v>
      </c>
      <c r="Z145" s="26">
        <v>45294</v>
      </c>
      <c r="AA145" s="24" t="s">
        <v>1069</v>
      </c>
      <c r="AB145" s="24" t="s">
        <v>1071</v>
      </c>
      <c r="AC145" s="26">
        <v>45297.291666666664</v>
      </c>
      <c r="AD145" s="8" t="s">
        <v>22</v>
      </c>
      <c r="AE145" s="26">
        <v>45304</v>
      </c>
      <c r="AF145" s="27" t="s">
        <v>426</v>
      </c>
      <c r="AG145" s="7"/>
      <c r="AH145" s="227" t="str" cm="1">
        <f t="array" ref="AH145">LEFT(MM_BU[[#This Row],[PROJECT'#]],MIN(IFERROR(FIND({0,1,2,3,4,5,6,7,8,9,"-"},MM_BU[[#This Row],[PROJECT'#]]),""))-1)</f>
        <v>BU</v>
      </c>
      <c r="AI145" s="1" t="str">
        <f>IF(MM_BU[[#This Row],[BOM Received date]]&lt;&gt;"","BU table")</f>
        <v>BU table</v>
      </c>
      <c r="AJ145" s="1" t="str">
        <f>TEXT(MM_BU[[#This Row],[BOM Received date]],"mmmm")</f>
        <v>December</v>
      </c>
      <c r="AK145" s="1" t="str">
        <f>TEXT(MM_BU[[#This Row],[BOM Received date]],"yyyy")</f>
        <v>2023</v>
      </c>
    </row>
    <row r="146" spans="1:37" ht="28.95" customHeight="1">
      <c r="A146" s="103">
        <v>18</v>
      </c>
      <c r="B146" s="56">
        <v>45277</v>
      </c>
      <c r="C146" s="104">
        <v>30</v>
      </c>
      <c r="D146" s="8" t="s">
        <v>1118</v>
      </c>
      <c r="E146" s="23" t="s">
        <v>1119</v>
      </c>
      <c r="F146" s="359">
        <v>8528982</v>
      </c>
      <c r="G146" s="107" t="s">
        <v>1132</v>
      </c>
      <c r="H146" s="113" t="s">
        <v>3037</v>
      </c>
      <c r="I146" s="25">
        <v>49827</v>
      </c>
      <c r="J146" s="1639">
        <v>45277</v>
      </c>
      <c r="K146" s="26">
        <v>45279</v>
      </c>
      <c r="L146" s="26" t="s">
        <v>1058</v>
      </c>
      <c r="M146" s="27" t="s">
        <v>143</v>
      </c>
      <c r="N146" s="107" t="s">
        <v>20</v>
      </c>
      <c r="O146" s="107">
        <v>10</v>
      </c>
      <c r="P146" s="286">
        <v>3.33</v>
      </c>
      <c r="Q146" s="287">
        <v>33.299999999999997</v>
      </c>
      <c r="R146" s="25" t="s">
        <v>1227</v>
      </c>
      <c r="S146" s="25" t="s">
        <v>1058</v>
      </c>
      <c r="T146" s="26">
        <v>45283</v>
      </c>
      <c r="U146" s="26">
        <v>45283</v>
      </c>
      <c r="V146" s="8" t="s">
        <v>1319</v>
      </c>
      <c r="W146" s="25" t="s">
        <v>1325</v>
      </c>
      <c r="X146" s="26">
        <v>45283</v>
      </c>
      <c r="Y146" s="25" t="s">
        <v>1068</v>
      </c>
      <c r="Z146" s="26">
        <v>45283</v>
      </c>
      <c r="AA146" s="24" t="s">
        <v>1069</v>
      </c>
      <c r="AB146" s="24" t="s">
        <v>1070</v>
      </c>
      <c r="AC146" s="26">
        <v>45290.291666666664</v>
      </c>
      <c r="AD146" s="8" t="s">
        <v>22</v>
      </c>
      <c r="AE146" s="26">
        <v>45287</v>
      </c>
      <c r="AF146" s="27" t="s">
        <v>1001</v>
      </c>
      <c r="AG146" s="7"/>
      <c r="AH146" s="227" t="str" cm="1">
        <f t="array" ref="AH146">LEFT(MM_BU[[#This Row],[PROJECT'#]],MIN(IFERROR(FIND({0,1,2,3,4,5,6,7,8,9,"-"},MM_BU[[#This Row],[PROJECT'#]]),""))-1)</f>
        <v>BU</v>
      </c>
      <c r="AI146" s="1" t="str">
        <f>IF(MM_BU[[#This Row],[BOM Received date]]&lt;&gt;"","BU table")</f>
        <v>BU table</v>
      </c>
      <c r="AJ146" s="1" t="str">
        <f>TEXT(MM_BU[[#This Row],[BOM Received date]],"mmmm")</f>
        <v>December</v>
      </c>
      <c r="AK146" s="1" t="str">
        <f>TEXT(MM_BU[[#This Row],[BOM Received date]],"yyyy")</f>
        <v>2023</v>
      </c>
    </row>
    <row r="147" spans="1:37" ht="28.95" customHeight="1">
      <c r="A147" s="102">
        <v>18</v>
      </c>
      <c r="B147" s="56">
        <v>45277</v>
      </c>
      <c r="C147" s="104">
        <v>30</v>
      </c>
      <c r="D147" s="8" t="s">
        <v>1118</v>
      </c>
      <c r="E147" s="358" t="s">
        <v>1119</v>
      </c>
      <c r="F147" s="359">
        <v>8528982</v>
      </c>
      <c r="G147" s="360" t="s">
        <v>394</v>
      </c>
      <c r="H147" s="113" t="s">
        <v>933</v>
      </c>
      <c r="I147" s="25">
        <v>49827</v>
      </c>
      <c r="J147" s="1639">
        <v>45277</v>
      </c>
      <c r="K147" s="26">
        <v>45279</v>
      </c>
      <c r="L147" s="26" t="s">
        <v>1058</v>
      </c>
      <c r="M147" s="27" t="s">
        <v>142</v>
      </c>
      <c r="N147" s="107" t="s">
        <v>20</v>
      </c>
      <c r="O147" s="107">
        <v>10</v>
      </c>
      <c r="P147" s="286">
        <v>24.98</v>
      </c>
      <c r="Q147" s="287">
        <v>249.8</v>
      </c>
      <c r="R147" s="25" t="s">
        <v>1227</v>
      </c>
      <c r="S147" s="25" t="s">
        <v>1058</v>
      </c>
      <c r="T147" s="26">
        <v>45283</v>
      </c>
      <c r="U147" s="26">
        <v>45283</v>
      </c>
      <c r="V147" s="8" t="s">
        <v>1319</v>
      </c>
      <c r="W147" s="25" t="s">
        <v>1326</v>
      </c>
      <c r="X147" s="26">
        <v>45283</v>
      </c>
      <c r="Y147" s="25" t="s">
        <v>1068</v>
      </c>
      <c r="Z147" s="26">
        <v>45283</v>
      </c>
      <c r="AA147" s="24" t="s">
        <v>1069</v>
      </c>
      <c r="AB147" s="24" t="s">
        <v>1070</v>
      </c>
      <c r="AC147" s="26">
        <v>45290.291666666664</v>
      </c>
      <c r="AD147" s="8" t="s">
        <v>22</v>
      </c>
      <c r="AE147" s="26">
        <v>45285</v>
      </c>
      <c r="AF147" s="27" t="s">
        <v>1001</v>
      </c>
      <c r="AG147" s="7"/>
      <c r="AH147" s="227" t="str" cm="1">
        <f t="array" ref="AH147">LEFT(MM_BU[[#This Row],[PROJECT'#]],MIN(IFERROR(FIND({0,1,2,3,4,5,6,7,8,9,"-"},MM_BU[[#This Row],[PROJECT'#]]),""))-1)</f>
        <v>BU</v>
      </c>
      <c r="AI147" s="1" t="str">
        <f>IF(MM_BU[[#This Row],[BOM Received date]]&lt;&gt;"","BU table")</f>
        <v>BU table</v>
      </c>
      <c r="AJ147" s="1" t="str">
        <f>TEXT(MM_BU[[#This Row],[BOM Received date]],"mmmm")</f>
        <v>December</v>
      </c>
      <c r="AK147" s="1" t="str">
        <f>TEXT(MM_BU[[#This Row],[BOM Received date]],"yyyy")</f>
        <v>2023</v>
      </c>
    </row>
    <row r="148" spans="1:37" ht="28.95" customHeight="1">
      <c r="A148" s="103">
        <v>18</v>
      </c>
      <c r="B148" s="56">
        <v>45277</v>
      </c>
      <c r="C148" s="104">
        <v>30</v>
      </c>
      <c r="D148" s="8" t="s">
        <v>1118</v>
      </c>
      <c r="E148" s="23" t="s">
        <v>1119</v>
      </c>
      <c r="F148" s="359">
        <v>8528982</v>
      </c>
      <c r="G148" s="107" t="s">
        <v>170</v>
      </c>
      <c r="H148" s="113" t="s">
        <v>1137</v>
      </c>
      <c r="I148" s="25">
        <v>49843</v>
      </c>
      <c r="J148" s="1639">
        <v>45277</v>
      </c>
      <c r="K148" s="26">
        <v>45279</v>
      </c>
      <c r="L148" s="26" t="s">
        <v>1058</v>
      </c>
      <c r="M148" s="27" t="s">
        <v>140</v>
      </c>
      <c r="N148" s="107" t="s">
        <v>21</v>
      </c>
      <c r="O148" s="107">
        <v>1</v>
      </c>
      <c r="P148" s="286">
        <v>11.2</v>
      </c>
      <c r="Q148" s="287">
        <v>11.2</v>
      </c>
      <c r="R148" s="25" t="s">
        <v>1226</v>
      </c>
      <c r="S148" s="25" t="s">
        <v>1058</v>
      </c>
      <c r="T148" s="26">
        <v>45283</v>
      </c>
      <c r="U148" s="26" t="s">
        <v>581</v>
      </c>
      <c r="V148" s="8" t="s">
        <v>1318</v>
      </c>
      <c r="W148" s="25" t="s">
        <v>1003</v>
      </c>
      <c r="X148" s="26">
        <v>45283</v>
      </c>
      <c r="Y148" s="25" t="s">
        <v>1068</v>
      </c>
      <c r="Z148" s="26">
        <v>45283</v>
      </c>
      <c r="AA148" s="24" t="s">
        <v>1075</v>
      </c>
      <c r="AB148" s="24" t="s">
        <v>1070</v>
      </c>
      <c r="AC148" s="26">
        <v>45301</v>
      </c>
      <c r="AD148" s="8" t="s">
        <v>22</v>
      </c>
      <c r="AE148" s="26">
        <v>45286</v>
      </c>
      <c r="AF148" s="27" t="s">
        <v>424</v>
      </c>
      <c r="AG148" s="7"/>
      <c r="AH148" s="227" t="str" cm="1">
        <f t="array" ref="AH148">LEFT(MM_BU[[#This Row],[PROJECT'#]],MIN(IFERROR(FIND({0,1,2,3,4,5,6,7,8,9,"-"},MM_BU[[#This Row],[PROJECT'#]]),""))-1)</f>
        <v>BU</v>
      </c>
      <c r="AI148" s="1" t="str">
        <f>IF(MM_BU[[#This Row],[BOM Received date]]&lt;&gt;"","BU table")</f>
        <v>BU table</v>
      </c>
      <c r="AJ148" s="1" t="str">
        <f>TEXT(MM_BU[[#This Row],[BOM Received date]],"mmmm")</f>
        <v>December</v>
      </c>
      <c r="AK148" s="1" t="str">
        <f>TEXT(MM_BU[[#This Row],[BOM Received date]],"yyyy")</f>
        <v>2023</v>
      </c>
    </row>
    <row r="149" spans="1:37" ht="28.95" customHeight="1">
      <c r="A149" s="102">
        <v>18</v>
      </c>
      <c r="B149" s="56">
        <v>45277</v>
      </c>
      <c r="C149" s="104">
        <v>30</v>
      </c>
      <c r="D149" s="8" t="s">
        <v>1118</v>
      </c>
      <c r="E149" s="358" t="s">
        <v>1119</v>
      </c>
      <c r="F149" s="359">
        <v>8528982</v>
      </c>
      <c r="G149" s="360" t="s">
        <v>171</v>
      </c>
      <c r="H149" s="113" t="s">
        <v>1138</v>
      </c>
      <c r="I149" s="25">
        <v>49827</v>
      </c>
      <c r="J149" s="1639">
        <v>45277</v>
      </c>
      <c r="K149" s="26">
        <v>45279</v>
      </c>
      <c r="L149" s="26" t="s">
        <v>1058</v>
      </c>
      <c r="M149" s="27" t="s">
        <v>141</v>
      </c>
      <c r="N149" s="107" t="s">
        <v>21</v>
      </c>
      <c r="O149" s="107">
        <v>1</v>
      </c>
      <c r="P149" s="286">
        <v>10.1</v>
      </c>
      <c r="Q149" s="287">
        <v>10.1</v>
      </c>
      <c r="R149" s="25" t="s">
        <v>1227</v>
      </c>
      <c r="S149" s="25" t="s">
        <v>1058</v>
      </c>
      <c r="T149" s="26">
        <v>45283</v>
      </c>
      <c r="U149" s="26">
        <v>45283</v>
      </c>
      <c r="V149" s="8" t="s">
        <v>1319</v>
      </c>
      <c r="W149" s="25" t="s">
        <v>1170</v>
      </c>
      <c r="X149" s="26">
        <v>45283</v>
      </c>
      <c r="Y149" s="25" t="s">
        <v>1068</v>
      </c>
      <c r="Z149" s="26">
        <v>45283</v>
      </c>
      <c r="AA149" s="24" t="s">
        <v>1069</v>
      </c>
      <c r="AB149" s="24" t="s">
        <v>1070</v>
      </c>
      <c r="AC149" s="26">
        <v>45290.291666666664</v>
      </c>
      <c r="AD149" s="8" t="s">
        <v>22</v>
      </c>
      <c r="AE149" s="26">
        <v>45285</v>
      </c>
      <c r="AF149" s="27" t="s">
        <v>424</v>
      </c>
      <c r="AG149" s="7"/>
      <c r="AH149" s="227" t="str" cm="1">
        <f t="array" ref="AH149">LEFT(MM_BU[[#This Row],[PROJECT'#]],MIN(IFERROR(FIND({0,1,2,3,4,5,6,7,8,9,"-"},MM_BU[[#This Row],[PROJECT'#]]),""))-1)</f>
        <v>BU</v>
      </c>
      <c r="AI149" s="1" t="str">
        <f>IF(MM_BU[[#This Row],[BOM Received date]]&lt;&gt;"","BU table")</f>
        <v>BU table</v>
      </c>
      <c r="AJ149" s="1" t="str">
        <f>TEXT(MM_BU[[#This Row],[BOM Received date]],"mmmm")</f>
        <v>December</v>
      </c>
      <c r="AK149" s="1" t="str">
        <f>TEXT(MM_BU[[#This Row],[BOM Received date]],"yyyy")</f>
        <v>2023</v>
      </c>
    </row>
    <row r="150" spans="1:37" ht="28.95" customHeight="1">
      <c r="A150" s="103">
        <v>18</v>
      </c>
      <c r="B150" s="56">
        <v>45277</v>
      </c>
      <c r="C150" s="104">
        <v>30</v>
      </c>
      <c r="D150" s="8" t="s">
        <v>1118</v>
      </c>
      <c r="E150" s="23" t="s">
        <v>1119</v>
      </c>
      <c r="F150" s="359">
        <v>8528982</v>
      </c>
      <c r="G150" s="107" t="s">
        <v>172</v>
      </c>
      <c r="H150" s="113" t="s">
        <v>1139</v>
      </c>
      <c r="I150" s="25">
        <v>49843</v>
      </c>
      <c r="J150" s="1639">
        <v>45277</v>
      </c>
      <c r="K150" s="26">
        <v>45279</v>
      </c>
      <c r="L150" s="26" t="s">
        <v>1058</v>
      </c>
      <c r="M150" s="27" t="s">
        <v>139</v>
      </c>
      <c r="N150" s="107" t="s">
        <v>21</v>
      </c>
      <c r="O150" s="107">
        <v>1</v>
      </c>
      <c r="P150" s="286">
        <v>10.23</v>
      </c>
      <c r="Q150" s="287">
        <v>10.23</v>
      </c>
      <c r="R150" s="25" t="s">
        <v>1226</v>
      </c>
      <c r="S150" s="25" t="s">
        <v>1058</v>
      </c>
      <c r="T150" s="26">
        <v>45283</v>
      </c>
      <c r="U150" s="26" t="s">
        <v>581</v>
      </c>
      <c r="V150" s="8" t="s">
        <v>1318</v>
      </c>
      <c r="W150" s="25" t="s">
        <v>1002</v>
      </c>
      <c r="X150" s="26">
        <v>45283</v>
      </c>
      <c r="Y150" s="25" t="s">
        <v>1068</v>
      </c>
      <c r="Z150" s="26">
        <v>45283</v>
      </c>
      <c r="AA150" s="24" t="s">
        <v>1075</v>
      </c>
      <c r="AB150" s="24" t="s">
        <v>1070</v>
      </c>
      <c r="AC150" s="26">
        <v>45301</v>
      </c>
      <c r="AD150" s="8" t="s">
        <v>22</v>
      </c>
      <c r="AE150" s="26">
        <v>45286</v>
      </c>
      <c r="AF150" s="27" t="s">
        <v>424</v>
      </c>
      <c r="AG150" s="7"/>
      <c r="AH150" s="227" t="str" cm="1">
        <f t="array" ref="AH150">LEFT(MM_BU[[#This Row],[PROJECT'#]],MIN(IFERROR(FIND({0,1,2,3,4,5,6,7,8,9,"-"},MM_BU[[#This Row],[PROJECT'#]]),""))-1)</f>
        <v>BU</v>
      </c>
      <c r="AI150" s="1" t="str">
        <f>IF(MM_BU[[#This Row],[BOM Received date]]&lt;&gt;"","BU table")</f>
        <v>BU table</v>
      </c>
      <c r="AJ150" s="1" t="str">
        <f>TEXT(MM_BU[[#This Row],[BOM Received date]],"mmmm")</f>
        <v>December</v>
      </c>
      <c r="AK150" s="1" t="str">
        <f>TEXT(MM_BU[[#This Row],[BOM Received date]],"yyyy")</f>
        <v>2023</v>
      </c>
    </row>
    <row r="151" spans="1:37" ht="28.95" customHeight="1">
      <c r="A151" s="102">
        <v>18</v>
      </c>
      <c r="B151" s="56">
        <v>45277</v>
      </c>
      <c r="C151" s="104">
        <v>30</v>
      </c>
      <c r="D151" s="8" t="s">
        <v>1118</v>
      </c>
      <c r="E151" s="23" t="s">
        <v>1119</v>
      </c>
      <c r="F151" s="359">
        <v>8528982</v>
      </c>
      <c r="G151" s="107" t="s">
        <v>1133</v>
      </c>
      <c r="H151" s="113" t="s">
        <v>1140</v>
      </c>
      <c r="I151" s="25">
        <v>49844</v>
      </c>
      <c r="J151" s="1639">
        <v>45277</v>
      </c>
      <c r="K151" s="26">
        <v>45279</v>
      </c>
      <c r="L151" s="26" t="s">
        <v>1058</v>
      </c>
      <c r="M151" s="27" t="s">
        <v>139</v>
      </c>
      <c r="N151" s="107" t="s">
        <v>21</v>
      </c>
      <c r="O151" s="107">
        <v>1</v>
      </c>
      <c r="P151" s="286">
        <v>39.58</v>
      </c>
      <c r="Q151" s="287">
        <v>39.58</v>
      </c>
      <c r="R151" s="25" t="s">
        <v>581</v>
      </c>
      <c r="S151" s="25" t="s">
        <v>581</v>
      </c>
      <c r="T151" s="26" t="s">
        <v>581</v>
      </c>
      <c r="U151" s="26" t="s">
        <v>581</v>
      </c>
      <c r="V151" s="8" t="s">
        <v>1225</v>
      </c>
      <c r="W151" s="25" t="s">
        <v>140</v>
      </c>
      <c r="X151" s="26">
        <v>45282</v>
      </c>
      <c r="Y151" s="25" t="s">
        <v>1068</v>
      </c>
      <c r="Z151" s="26">
        <v>45282</v>
      </c>
      <c r="AA151" s="24" t="s">
        <v>1069</v>
      </c>
      <c r="AB151" s="24" t="s">
        <v>1070</v>
      </c>
      <c r="AC151" s="26">
        <v>45290</v>
      </c>
      <c r="AD151" s="8" t="s">
        <v>22</v>
      </c>
      <c r="AE151" s="26">
        <v>45286</v>
      </c>
      <c r="AF151" s="27" t="s">
        <v>424</v>
      </c>
      <c r="AG151" s="7"/>
      <c r="AH151" s="227" t="str" cm="1">
        <f t="array" ref="AH151">LEFT(MM_BU[[#This Row],[PROJECT'#]],MIN(IFERROR(FIND({0,1,2,3,4,5,6,7,8,9,"-"},MM_BU[[#This Row],[PROJECT'#]]),""))-1)</f>
        <v>BU</v>
      </c>
      <c r="AI151" s="1" t="str">
        <f>IF(MM_BU[[#This Row],[BOM Received date]]&lt;&gt;"","BU table")</f>
        <v>BU table</v>
      </c>
      <c r="AJ151" s="1" t="str">
        <f>TEXT(MM_BU[[#This Row],[BOM Received date]],"mmmm")</f>
        <v>December</v>
      </c>
      <c r="AK151" s="1" t="str">
        <f>TEXT(MM_BU[[#This Row],[BOM Received date]],"yyyy")</f>
        <v>2023</v>
      </c>
    </row>
    <row r="152" spans="1:37" ht="28.95" customHeight="1">
      <c r="A152" s="103">
        <v>18</v>
      </c>
      <c r="B152" s="56">
        <v>45277</v>
      </c>
      <c r="C152" s="104">
        <v>30</v>
      </c>
      <c r="D152" s="8" t="s">
        <v>1118</v>
      </c>
      <c r="E152" s="358" t="s">
        <v>1119</v>
      </c>
      <c r="F152" s="359">
        <v>8528982</v>
      </c>
      <c r="G152" s="360" t="s">
        <v>346</v>
      </c>
      <c r="H152" s="361" t="s">
        <v>1141</v>
      </c>
      <c r="I152" s="25">
        <v>49827</v>
      </c>
      <c r="J152" s="1639">
        <v>45277</v>
      </c>
      <c r="K152" s="26">
        <v>45279</v>
      </c>
      <c r="L152" s="26" t="s">
        <v>1058</v>
      </c>
      <c r="M152" s="27" t="s">
        <v>140</v>
      </c>
      <c r="N152" s="107" t="s">
        <v>21</v>
      </c>
      <c r="O152" s="107">
        <v>1</v>
      </c>
      <c r="P152" s="286">
        <v>16.98</v>
      </c>
      <c r="Q152" s="287">
        <v>16.98</v>
      </c>
      <c r="R152" s="25" t="s">
        <v>1227</v>
      </c>
      <c r="S152" s="25" t="s">
        <v>1058</v>
      </c>
      <c r="T152" s="26">
        <v>45283</v>
      </c>
      <c r="U152" s="26">
        <v>45283</v>
      </c>
      <c r="V152" s="8" t="s">
        <v>1319</v>
      </c>
      <c r="W152" s="25" t="s">
        <v>1040</v>
      </c>
      <c r="X152" s="26">
        <v>45283</v>
      </c>
      <c r="Y152" s="25" t="s">
        <v>1068</v>
      </c>
      <c r="Z152" s="26">
        <v>45283</v>
      </c>
      <c r="AA152" s="24" t="s">
        <v>1069</v>
      </c>
      <c r="AB152" s="24" t="s">
        <v>1070</v>
      </c>
      <c r="AC152" s="26">
        <v>45290.291666666664</v>
      </c>
      <c r="AD152" s="8" t="s">
        <v>22</v>
      </c>
      <c r="AE152" s="26">
        <v>45285</v>
      </c>
      <c r="AF152" s="27" t="s">
        <v>424</v>
      </c>
      <c r="AG152" s="7"/>
      <c r="AH152" s="227" t="str" cm="1">
        <f t="array" ref="AH152">LEFT(MM_BU[[#This Row],[PROJECT'#]],MIN(IFERROR(FIND({0,1,2,3,4,5,6,7,8,9,"-"},MM_BU[[#This Row],[PROJECT'#]]),""))-1)</f>
        <v>BU</v>
      </c>
      <c r="AI152" s="1" t="str">
        <f>IF(MM_BU[[#This Row],[BOM Received date]]&lt;&gt;"","BU table")</f>
        <v>BU table</v>
      </c>
      <c r="AJ152" s="1" t="str">
        <f>TEXT(MM_BU[[#This Row],[BOM Received date]],"mmmm")</f>
        <v>December</v>
      </c>
      <c r="AK152" s="1" t="str">
        <f>TEXT(MM_BU[[#This Row],[BOM Received date]],"yyyy")</f>
        <v>2023</v>
      </c>
    </row>
    <row r="153" spans="1:37" ht="28.95" customHeight="1">
      <c r="A153" s="21">
        <v>18</v>
      </c>
      <c r="B153" s="56">
        <v>45277</v>
      </c>
      <c r="C153" s="104">
        <v>30</v>
      </c>
      <c r="D153" s="8" t="s">
        <v>1118</v>
      </c>
      <c r="E153" s="358" t="s">
        <v>1119</v>
      </c>
      <c r="F153" s="359">
        <v>8528982</v>
      </c>
      <c r="G153" s="360" t="s">
        <v>398</v>
      </c>
      <c r="H153" s="361" t="s">
        <v>1142</v>
      </c>
      <c r="I153" s="25">
        <v>49827</v>
      </c>
      <c r="J153" s="1639">
        <v>45277</v>
      </c>
      <c r="K153" s="26">
        <v>45279</v>
      </c>
      <c r="L153" s="26" t="s">
        <v>1058</v>
      </c>
      <c r="M153" s="27" t="s">
        <v>139</v>
      </c>
      <c r="N153" s="107" t="s">
        <v>20</v>
      </c>
      <c r="O153" s="107">
        <v>5</v>
      </c>
      <c r="P153" s="286">
        <v>3.33</v>
      </c>
      <c r="Q153" s="287">
        <v>16.649999999999999</v>
      </c>
      <c r="R153" s="25" t="s">
        <v>1227</v>
      </c>
      <c r="S153" s="25" t="s">
        <v>1058</v>
      </c>
      <c r="T153" s="26">
        <v>45283</v>
      </c>
      <c r="U153" s="26">
        <v>45283</v>
      </c>
      <c r="V153" s="8" t="s">
        <v>1319</v>
      </c>
      <c r="W153" s="25" t="s">
        <v>1039</v>
      </c>
      <c r="X153" s="26">
        <v>45283</v>
      </c>
      <c r="Y153" s="25" t="s">
        <v>1068</v>
      </c>
      <c r="Z153" s="26">
        <v>45283</v>
      </c>
      <c r="AA153" s="24" t="s">
        <v>1069</v>
      </c>
      <c r="AB153" s="24" t="s">
        <v>1070</v>
      </c>
      <c r="AC153" s="26">
        <v>45290.291666666664</v>
      </c>
      <c r="AD153" s="8" t="s">
        <v>22</v>
      </c>
      <c r="AE153" s="26">
        <v>45285</v>
      </c>
      <c r="AF153" s="27" t="s">
        <v>429</v>
      </c>
      <c r="AG153" s="7"/>
      <c r="AH153" s="227" t="str" cm="1">
        <f t="array" ref="AH153">LEFT(MM_BU[[#This Row],[PROJECT'#]],MIN(IFERROR(FIND({0,1,2,3,4,5,6,7,8,9,"-"},MM_BU[[#This Row],[PROJECT'#]]),""))-1)</f>
        <v>BU</v>
      </c>
      <c r="AI153" s="1" t="str">
        <f>IF(MM_BU[[#This Row],[BOM Received date]]&lt;&gt;"","BU table")</f>
        <v>BU table</v>
      </c>
      <c r="AJ153" s="1" t="str">
        <f>TEXT(MM_BU[[#This Row],[BOM Received date]],"mmmm")</f>
        <v>December</v>
      </c>
      <c r="AK153" s="1" t="str">
        <f>TEXT(MM_BU[[#This Row],[BOM Received date]],"yyyy")</f>
        <v>2023</v>
      </c>
    </row>
    <row r="154" spans="1:37" ht="28.95" customHeight="1">
      <c r="A154" s="114">
        <v>18</v>
      </c>
      <c r="B154" s="115">
        <v>45277</v>
      </c>
      <c r="C154" s="116"/>
      <c r="D154" s="116" t="s">
        <v>1118</v>
      </c>
      <c r="E154" s="117" t="s">
        <v>1119</v>
      </c>
      <c r="F154" s="355">
        <v>8528982</v>
      </c>
      <c r="G154" s="118" t="s">
        <v>1367</v>
      </c>
      <c r="H154" s="119" t="s">
        <v>1143</v>
      </c>
      <c r="I154" s="120"/>
      <c r="J154" s="1649"/>
      <c r="K154" s="121" t="s">
        <v>581</v>
      </c>
      <c r="L154" s="121" t="s">
        <v>581</v>
      </c>
      <c r="M154" s="122" t="s">
        <v>581</v>
      </c>
      <c r="N154" s="118" t="s">
        <v>20</v>
      </c>
      <c r="O154" s="118">
        <v>0</v>
      </c>
      <c r="P154" s="326" t="s">
        <v>581</v>
      </c>
      <c r="Q154" s="327" t="s">
        <v>581</v>
      </c>
      <c r="R154" s="120" t="s">
        <v>581</v>
      </c>
      <c r="S154" s="120" t="s">
        <v>581</v>
      </c>
      <c r="T154" s="121" t="s">
        <v>581</v>
      </c>
      <c r="U154" s="121" t="s">
        <v>581</v>
      </c>
      <c r="V154" s="116" t="s">
        <v>581</v>
      </c>
      <c r="W154" s="120" t="s">
        <v>581</v>
      </c>
      <c r="X154" s="121" t="s">
        <v>581</v>
      </c>
      <c r="Y154" s="120" t="s">
        <v>581</v>
      </c>
      <c r="Z154" s="121" t="s">
        <v>581</v>
      </c>
      <c r="AA154" s="264" t="s">
        <v>581</v>
      </c>
      <c r="AB154" s="264" t="s">
        <v>581</v>
      </c>
      <c r="AC154" s="121" t="s">
        <v>581</v>
      </c>
      <c r="AD154" s="116" t="s">
        <v>581</v>
      </c>
      <c r="AE154" s="121" t="s">
        <v>581</v>
      </c>
      <c r="AF154" s="122" t="s">
        <v>581</v>
      </c>
      <c r="AG154" s="123" t="s">
        <v>1146</v>
      </c>
      <c r="AH154" s="227" t="str" cm="1">
        <f t="array" ref="AH154">LEFT(MM_BU[[#This Row],[PROJECT'#]],MIN(IFERROR(FIND({0,1,2,3,4,5,6,7,8,9,"-"},MM_BU[[#This Row],[PROJECT'#]]),""))-1)</f>
        <v>BU</v>
      </c>
      <c r="AI154" s="1" t="str">
        <f>IF(MM_BU[[#This Row],[BOM Received date]]&lt;&gt;"","BU table")</f>
        <v>BU table</v>
      </c>
      <c r="AJ154" s="1" t="str">
        <f>TEXT(MM_BU[[#This Row],[BOM Received date]],"mmmm")</f>
        <v>December</v>
      </c>
      <c r="AK154" s="1" t="str">
        <f>TEXT(MM_BU[[#This Row],[BOM Received date]],"yyyy")</f>
        <v>2023</v>
      </c>
    </row>
    <row r="155" spans="1:37" ht="28.95" customHeight="1">
      <c r="A155" s="21">
        <v>18</v>
      </c>
      <c r="B155" s="56">
        <v>45277</v>
      </c>
      <c r="C155" s="104">
        <v>30</v>
      </c>
      <c r="D155" s="8" t="s">
        <v>1118</v>
      </c>
      <c r="E155" s="358" t="s">
        <v>1119</v>
      </c>
      <c r="F155" s="359">
        <v>8528982</v>
      </c>
      <c r="G155" s="360" t="s">
        <v>1134</v>
      </c>
      <c r="H155" s="361" t="s">
        <v>1144</v>
      </c>
      <c r="I155" s="25">
        <v>49845</v>
      </c>
      <c r="J155" s="1639">
        <v>45277</v>
      </c>
      <c r="K155" s="26">
        <v>45279</v>
      </c>
      <c r="L155" s="26" t="s">
        <v>1058</v>
      </c>
      <c r="M155" s="27" t="s">
        <v>139</v>
      </c>
      <c r="N155" s="107" t="s">
        <v>36</v>
      </c>
      <c r="O155" s="107">
        <v>1</v>
      </c>
      <c r="P155" s="286">
        <v>12.38</v>
      </c>
      <c r="Q155" s="287">
        <v>12.38</v>
      </c>
      <c r="R155" s="25" t="s">
        <v>1327</v>
      </c>
      <c r="S155" s="25" t="s">
        <v>1059</v>
      </c>
      <c r="T155" s="26">
        <v>45287</v>
      </c>
      <c r="U155" s="26">
        <v>45284</v>
      </c>
      <c r="V155" s="8" t="s">
        <v>1481</v>
      </c>
      <c r="W155" s="25" t="s">
        <v>139</v>
      </c>
      <c r="X155" s="26">
        <v>45287</v>
      </c>
      <c r="Y155" s="25" t="s">
        <v>1068</v>
      </c>
      <c r="Z155" s="26">
        <v>45287</v>
      </c>
      <c r="AA155" s="24" t="s">
        <v>1075</v>
      </c>
      <c r="AB155" s="24" t="s">
        <v>1081</v>
      </c>
      <c r="AC155" s="26">
        <v>45301</v>
      </c>
      <c r="AD155" s="8" t="s">
        <v>22</v>
      </c>
      <c r="AE155" s="26">
        <v>45293</v>
      </c>
      <c r="AF155" s="27" t="s">
        <v>424</v>
      </c>
      <c r="AG155" s="7"/>
      <c r="AH155" s="227" t="str" cm="1">
        <f t="array" ref="AH155">LEFT(MM_BU[[#This Row],[PROJECT'#]],MIN(IFERROR(FIND({0,1,2,3,4,5,6,7,8,9,"-"},MM_BU[[#This Row],[PROJECT'#]]),""))-1)</f>
        <v>BU</v>
      </c>
      <c r="AI155" s="1" t="str">
        <f>IF(MM_BU[[#This Row],[BOM Received date]]&lt;&gt;"","BU table")</f>
        <v>BU table</v>
      </c>
      <c r="AJ155" s="1" t="str">
        <f>TEXT(MM_BU[[#This Row],[BOM Received date]],"mmmm")</f>
        <v>December</v>
      </c>
      <c r="AK155" s="1" t="str">
        <f>TEXT(MM_BU[[#This Row],[BOM Received date]],"yyyy")</f>
        <v>2023</v>
      </c>
    </row>
    <row r="156" spans="1:37" ht="28.95" customHeight="1" thickBot="1">
      <c r="A156" s="210">
        <v>18</v>
      </c>
      <c r="B156" s="211">
        <v>45277</v>
      </c>
      <c r="C156" s="212"/>
      <c r="D156" s="212" t="s">
        <v>1118</v>
      </c>
      <c r="E156" s="213" t="s">
        <v>1119</v>
      </c>
      <c r="F156" s="356">
        <v>8528982</v>
      </c>
      <c r="G156" s="214" t="s">
        <v>1135</v>
      </c>
      <c r="H156" s="215" t="s">
        <v>1145</v>
      </c>
      <c r="I156" s="216"/>
      <c r="J156" s="1650"/>
      <c r="K156" s="217" t="s">
        <v>581</v>
      </c>
      <c r="L156" s="217" t="s">
        <v>581</v>
      </c>
      <c r="M156" s="218" t="s">
        <v>581</v>
      </c>
      <c r="N156" s="214" t="s">
        <v>36</v>
      </c>
      <c r="O156" s="214">
        <v>0</v>
      </c>
      <c r="P156" s="328" t="s">
        <v>581</v>
      </c>
      <c r="Q156" s="329" t="s">
        <v>581</v>
      </c>
      <c r="R156" s="216" t="s">
        <v>581</v>
      </c>
      <c r="S156" s="216" t="s">
        <v>581</v>
      </c>
      <c r="T156" s="217" t="s">
        <v>581</v>
      </c>
      <c r="U156" s="217" t="s">
        <v>581</v>
      </c>
      <c r="V156" s="212" t="s">
        <v>581</v>
      </c>
      <c r="W156" s="216" t="s">
        <v>581</v>
      </c>
      <c r="X156" s="217" t="s">
        <v>581</v>
      </c>
      <c r="Y156" s="216" t="s">
        <v>581</v>
      </c>
      <c r="Z156" s="217" t="s">
        <v>581</v>
      </c>
      <c r="AA156" s="265" t="s">
        <v>581</v>
      </c>
      <c r="AB156" s="265" t="s">
        <v>581</v>
      </c>
      <c r="AC156" s="217" t="s">
        <v>581</v>
      </c>
      <c r="AD156" s="212" t="s">
        <v>581</v>
      </c>
      <c r="AE156" s="217" t="s">
        <v>581</v>
      </c>
      <c r="AF156" s="218" t="s">
        <v>581</v>
      </c>
      <c r="AG156" s="212" t="s">
        <v>1146</v>
      </c>
      <c r="AH156" s="227" t="str" cm="1">
        <f t="array" ref="AH156">LEFT(MM_BU[[#This Row],[PROJECT'#]],MIN(IFERROR(FIND({0,1,2,3,4,5,6,7,8,9,"-"},MM_BU[[#This Row],[PROJECT'#]]),""))-1)</f>
        <v>BU</v>
      </c>
      <c r="AI156" s="1" t="str">
        <f>IF(MM_BU[[#This Row],[BOM Received date]]&lt;&gt;"","BU table")</f>
        <v>BU table</v>
      </c>
      <c r="AJ156" s="1" t="str">
        <f>TEXT(MM_BU[[#This Row],[BOM Received date]],"mmmm")</f>
        <v>December</v>
      </c>
      <c r="AK156" s="1" t="str">
        <f>TEXT(MM_BU[[#This Row],[BOM Received date]],"yyyy")</f>
        <v>2023</v>
      </c>
    </row>
    <row r="157" spans="1:37" ht="28.95" customHeight="1" thickTop="1" thickBot="1">
      <c r="A157" s="158">
        <v>19</v>
      </c>
      <c r="B157" s="204">
        <v>45281</v>
      </c>
      <c r="C157" s="160">
        <v>30</v>
      </c>
      <c r="D157" s="160" t="s">
        <v>1239</v>
      </c>
      <c r="E157" s="161" t="s">
        <v>1240</v>
      </c>
      <c r="F157" s="353">
        <v>8236954</v>
      </c>
      <c r="G157" s="160" t="s">
        <v>1241</v>
      </c>
      <c r="H157" s="162" t="s">
        <v>1242</v>
      </c>
      <c r="I157" s="163">
        <v>50183</v>
      </c>
      <c r="J157" s="1642">
        <v>45281</v>
      </c>
      <c r="K157" s="164">
        <v>45283</v>
      </c>
      <c r="L157" s="164" t="s">
        <v>1058</v>
      </c>
      <c r="M157" s="165">
        <v>1</v>
      </c>
      <c r="N157" s="165" t="s">
        <v>20</v>
      </c>
      <c r="O157" s="163">
        <v>4</v>
      </c>
      <c r="P157" s="292">
        <v>60.21</v>
      </c>
      <c r="Q157" s="293">
        <v>240.84</v>
      </c>
      <c r="R157" s="163" t="s">
        <v>1562</v>
      </c>
      <c r="S157" s="163" t="s">
        <v>1059</v>
      </c>
      <c r="T157" s="164">
        <v>45302</v>
      </c>
      <c r="U157" s="164">
        <v>45296</v>
      </c>
      <c r="V157" s="160" t="s">
        <v>1704</v>
      </c>
      <c r="W157" s="163" t="s">
        <v>139</v>
      </c>
      <c r="X157" s="164">
        <v>45298</v>
      </c>
      <c r="Y157" s="163" t="s">
        <v>1068</v>
      </c>
      <c r="Z157" s="164">
        <v>45298</v>
      </c>
      <c r="AA157" s="162" t="s">
        <v>1075</v>
      </c>
      <c r="AB157" s="162" t="s">
        <v>1079</v>
      </c>
      <c r="AC157" s="164">
        <v>45316</v>
      </c>
      <c r="AD157" s="160" t="s">
        <v>22</v>
      </c>
      <c r="AE157" s="164">
        <v>45307</v>
      </c>
      <c r="AF157" s="165" t="s">
        <v>426</v>
      </c>
      <c r="AG157" s="220"/>
      <c r="AH157" s="227" t="str" cm="1">
        <f t="array" ref="AH157">LEFT(MM_BU[[#This Row],[PROJECT'#]],MIN(IFERROR(FIND({0,1,2,3,4,5,6,7,8,9,"-"},MM_BU[[#This Row],[PROJECT'#]]),""))-1)</f>
        <v>BU</v>
      </c>
      <c r="AI157" s="1" t="str">
        <f>IF(MM_BU[[#This Row],[BOM Received date]]&lt;&gt;"","BU table")</f>
        <v>BU table</v>
      </c>
      <c r="AJ157" s="1" t="str">
        <f>TEXT(MM_BU[[#This Row],[BOM Received date]],"mmmm")</f>
        <v>December</v>
      </c>
      <c r="AK157" s="1" t="str">
        <f>TEXT(MM_BU[[#This Row],[BOM Received date]],"yyyy")</f>
        <v>2023</v>
      </c>
    </row>
    <row r="158" spans="1:37" ht="28.95" customHeight="1" thickTop="1">
      <c r="A158" s="21">
        <v>20</v>
      </c>
      <c r="B158" s="56">
        <v>45281</v>
      </c>
      <c r="C158" s="8">
        <v>30</v>
      </c>
      <c r="D158" s="8" t="s">
        <v>1243</v>
      </c>
      <c r="E158" s="23" t="s">
        <v>1244</v>
      </c>
      <c r="F158" s="350">
        <v>8562496</v>
      </c>
      <c r="G158" s="105" t="s">
        <v>414</v>
      </c>
      <c r="H158" s="71" t="s">
        <v>419</v>
      </c>
      <c r="I158" s="25">
        <v>50298</v>
      </c>
      <c r="J158" s="1639">
        <v>45283</v>
      </c>
      <c r="K158" s="26">
        <v>45283</v>
      </c>
      <c r="L158" s="26" t="s">
        <v>1058</v>
      </c>
      <c r="M158" s="27" t="s">
        <v>139</v>
      </c>
      <c r="N158" s="73" t="s">
        <v>21</v>
      </c>
      <c r="O158" s="111">
        <v>1</v>
      </c>
      <c r="P158" s="330">
        <v>442.89</v>
      </c>
      <c r="Q158" s="331">
        <v>442.89</v>
      </c>
      <c r="R158" s="25" t="s">
        <v>1705</v>
      </c>
      <c r="S158" s="25" t="s">
        <v>1059</v>
      </c>
      <c r="T158" s="26">
        <v>45300</v>
      </c>
      <c r="U158" s="26" t="s">
        <v>581</v>
      </c>
      <c r="V158" s="8" t="s">
        <v>1706</v>
      </c>
      <c r="W158" s="25" t="s">
        <v>1008</v>
      </c>
      <c r="X158" s="26">
        <v>45300</v>
      </c>
      <c r="Y158" s="25" t="s">
        <v>1068</v>
      </c>
      <c r="Z158" s="26">
        <v>45301</v>
      </c>
      <c r="AA158" s="24" t="s">
        <v>1075</v>
      </c>
      <c r="AB158" s="24" t="s">
        <v>1081</v>
      </c>
      <c r="AC158" s="26">
        <v>45322</v>
      </c>
      <c r="AD158" s="8" t="s">
        <v>22</v>
      </c>
      <c r="AE158" s="26">
        <v>45305</v>
      </c>
      <c r="AF158" s="27" t="s">
        <v>424</v>
      </c>
      <c r="AG158" s="221"/>
      <c r="AH158" s="227" t="str" cm="1">
        <f t="array" ref="AH158">LEFT(MM_BU[[#This Row],[PROJECT'#]],MIN(IFERROR(FIND({0,1,2,3,4,5,6,7,8,9,"-"},MM_BU[[#This Row],[PROJECT'#]]),""))-1)</f>
        <v>BU</v>
      </c>
      <c r="AI158" s="1" t="str">
        <f>IF(MM_BU[[#This Row],[BOM Received date]]&lt;&gt;"","BU table")</f>
        <v>BU table</v>
      </c>
      <c r="AJ158" s="1" t="str">
        <f>TEXT(MM_BU[[#This Row],[BOM Received date]],"mmmm")</f>
        <v>December</v>
      </c>
      <c r="AK158" s="1" t="str">
        <f>TEXT(MM_BU[[#This Row],[BOM Received date]],"yyyy")</f>
        <v>2023</v>
      </c>
    </row>
    <row r="159" spans="1:37" ht="28.95" customHeight="1">
      <c r="A159" s="21">
        <v>20</v>
      </c>
      <c r="B159" s="56">
        <v>45281</v>
      </c>
      <c r="C159" s="8">
        <v>30</v>
      </c>
      <c r="D159" s="8" t="s">
        <v>1243</v>
      </c>
      <c r="E159" s="23" t="s">
        <v>1244</v>
      </c>
      <c r="F159" s="359">
        <v>8562496</v>
      </c>
      <c r="G159" s="105" t="s">
        <v>1245</v>
      </c>
      <c r="H159" s="71" t="s">
        <v>1249</v>
      </c>
      <c r="I159" s="25">
        <v>50300</v>
      </c>
      <c r="J159" s="1639">
        <v>45283</v>
      </c>
      <c r="K159" s="26">
        <v>45283</v>
      </c>
      <c r="L159" s="26" t="s">
        <v>1058</v>
      </c>
      <c r="M159" s="27" t="s">
        <v>140</v>
      </c>
      <c r="N159" s="73" t="s">
        <v>20</v>
      </c>
      <c r="O159" s="111">
        <v>60</v>
      </c>
      <c r="P159" s="330">
        <v>37.46</v>
      </c>
      <c r="Q159" s="331">
        <v>2247.6</v>
      </c>
      <c r="R159" s="25" t="s">
        <v>1482</v>
      </c>
      <c r="S159" s="25" t="s">
        <v>1058</v>
      </c>
      <c r="T159" s="26">
        <v>45286</v>
      </c>
      <c r="U159" s="26" t="s">
        <v>581</v>
      </c>
      <c r="V159" s="8" t="s">
        <v>1483</v>
      </c>
      <c r="W159" s="25" t="s">
        <v>140</v>
      </c>
      <c r="X159" s="26">
        <v>45286</v>
      </c>
      <c r="Y159" s="25" t="s">
        <v>1068</v>
      </c>
      <c r="Z159" s="26">
        <v>45287</v>
      </c>
      <c r="AA159" s="24" t="s">
        <v>1075</v>
      </c>
      <c r="AB159" s="24" t="s">
        <v>1081</v>
      </c>
      <c r="AC159" s="26">
        <v>45328</v>
      </c>
      <c r="AD159" s="8" t="s">
        <v>22</v>
      </c>
      <c r="AE159" s="26">
        <v>45290</v>
      </c>
      <c r="AF159" s="27" t="s">
        <v>1173</v>
      </c>
      <c r="AG159" s="221"/>
      <c r="AH159" s="227" t="str" cm="1">
        <f t="array" ref="AH159">LEFT(MM_BU[[#This Row],[PROJECT'#]],MIN(IFERROR(FIND({0,1,2,3,4,5,6,7,8,9,"-"},MM_BU[[#This Row],[PROJECT'#]]),""))-1)</f>
        <v>BU</v>
      </c>
      <c r="AI159" s="1" t="str">
        <f>IF(MM_BU[[#This Row],[BOM Received date]]&lt;&gt;"","BU table")</f>
        <v>BU table</v>
      </c>
      <c r="AJ159" s="1" t="str">
        <f>TEXT(MM_BU[[#This Row],[BOM Received date]],"mmmm")</f>
        <v>December</v>
      </c>
      <c r="AK159" s="1" t="str">
        <f>TEXT(MM_BU[[#This Row],[BOM Received date]],"yyyy")</f>
        <v>2023</v>
      </c>
    </row>
    <row r="160" spans="1:37" ht="28.95" customHeight="1">
      <c r="A160" s="21">
        <v>20</v>
      </c>
      <c r="B160" s="56">
        <v>45281</v>
      </c>
      <c r="C160" s="8">
        <v>30</v>
      </c>
      <c r="D160" s="8" t="s">
        <v>1243</v>
      </c>
      <c r="E160" s="23" t="s">
        <v>1244</v>
      </c>
      <c r="F160" s="350">
        <v>8562496</v>
      </c>
      <c r="G160" s="105" t="s">
        <v>506</v>
      </c>
      <c r="H160" s="71" t="s">
        <v>1250</v>
      </c>
      <c r="I160" s="25">
        <v>50525</v>
      </c>
      <c r="J160" s="1639">
        <v>45283</v>
      </c>
      <c r="K160" s="26">
        <v>45285</v>
      </c>
      <c r="L160" s="26" t="s">
        <v>1058</v>
      </c>
      <c r="M160" s="27" t="s">
        <v>139</v>
      </c>
      <c r="N160" s="73" t="s">
        <v>20</v>
      </c>
      <c r="O160" s="111">
        <v>10</v>
      </c>
      <c r="P160" s="330">
        <v>30.36</v>
      </c>
      <c r="Q160" s="331">
        <v>303.60000000000002</v>
      </c>
      <c r="R160" s="25" t="s">
        <v>1702</v>
      </c>
      <c r="S160" s="25" t="s">
        <v>1058</v>
      </c>
      <c r="T160" s="26">
        <v>45306</v>
      </c>
      <c r="U160" s="26">
        <v>45304</v>
      </c>
      <c r="V160" s="8" t="s">
        <v>1779</v>
      </c>
      <c r="W160" s="25" t="s">
        <v>1037</v>
      </c>
      <c r="X160" s="26">
        <v>45308</v>
      </c>
      <c r="Y160" s="25" t="s">
        <v>1068</v>
      </c>
      <c r="Z160" s="26">
        <v>45308</v>
      </c>
      <c r="AA160" s="24" t="s">
        <v>1069</v>
      </c>
      <c r="AB160" s="24" t="s">
        <v>1081</v>
      </c>
      <c r="AC160" s="26">
        <v>45313</v>
      </c>
      <c r="AD160" s="8" t="s">
        <v>22</v>
      </c>
      <c r="AE160" s="26">
        <v>45311</v>
      </c>
      <c r="AF160" s="27" t="s">
        <v>1001</v>
      </c>
      <c r="AG160" s="221"/>
      <c r="AH160" s="227" t="str" cm="1">
        <f t="array" ref="AH160">LEFT(MM_BU[[#This Row],[PROJECT'#]],MIN(IFERROR(FIND({0,1,2,3,4,5,6,7,8,9,"-"},MM_BU[[#This Row],[PROJECT'#]]),""))-1)</f>
        <v>BU</v>
      </c>
      <c r="AI160" s="1" t="str">
        <f>IF(MM_BU[[#This Row],[BOM Received date]]&lt;&gt;"","BU table")</f>
        <v>BU table</v>
      </c>
      <c r="AJ160" s="1" t="str">
        <f>TEXT(MM_BU[[#This Row],[BOM Received date]],"mmmm")</f>
        <v>December</v>
      </c>
      <c r="AK160" s="1" t="str">
        <f>TEXT(MM_BU[[#This Row],[BOM Received date]],"yyyy")</f>
        <v>2023</v>
      </c>
    </row>
    <row r="161" spans="1:37" ht="28.95" customHeight="1">
      <c r="A161" s="21">
        <v>20</v>
      </c>
      <c r="B161" s="56">
        <v>45281</v>
      </c>
      <c r="C161" s="8">
        <v>30</v>
      </c>
      <c r="D161" s="8" t="s">
        <v>1243</v>
      </c>
      <c r="E161" s="358" t="s">
        <v>1244</v>
      </c>
      <c r="F161" s="359">
        <v>8562496</v>
      </c>
      <c r="G161" s="363" t="s">
        <v>278</v>
      </c>
      <c r="H161" s="466" t="s">
        <v>1251</v>
      </c>
      <c r="I161" s="25">
        <v>50299</v>
      </c>
      <c r="J161" s="1639">
        <v>45283</v>
      </c>
      <c r="K161" s="26">
        <v>45283</v>
      </c>
      <c r="L161" s="26" t="s">
        <v>1058</v>
      </c>
      <c r="M161" s="27" t="s">
        <v>140</v>
      </c>
      <c r="N161" s="73" t="s">
        <v>190</v>
      </c>
      <c r="O161" s="111">
        <v>30</v>
      </c>
      <c r="P161" s="330">
        <v>47.45</v>
      </c>
      <c r="Q161" s="331">
        <v>1423.5</v>
      </c>
      <c r="R161" s="25" t="s">
        <v>1563</v>
      </c>
      <c r="S161" s="25" t="s">
        <v>1058</v>
      </c>
      <c r="T161" s="26">
        <v>45295</v>
      </c>
      <c r="U161" s="26" t="s">
        <v>581</v>
      </c>
      <c r="V161" s="8" t="s">
        <v>1564</v>
      </c>
      <c r="W161" s="25" t="s">
        <v>139</v>
      </c>
      <c r="X161" s="26">
        <v>45295</v>
      </c>
      <c r="Y161" s="25" t="s">
        <v>1068</v>
      </c>
      <c r="Z161" s="26">
        <v>45295</v>
      </c>
      <c r="AA161" s="24" t="s">
        <v>1075</v>
      </c>
      <c r="AB161" s="24" t="s">
        <v>1081</v>
      </c>
      <c r="AC161" s="26">
        <v>45306</v>
      </c>
      <c r="AD161" s="8" t="s">
        <v>22</v>
      </c>
      <c r="AE161" s="26">
        <v>45298</v>
      </c>
      <c r="AF161" s="27" t="s">
        <v>1033</v>
      </c>
      <c r="AG161" s="221"/>
      <c r="AH161" s="227" t="str" cm="1">
        <f t="array" ref="AH161">LEFT(MM_BU[[#This Row],[PROJECT'#]],MIN(IFERROR(FIND({0,1,2,3,4,5,6,7,8,9,"-"},MM_BU[[#This Row],[PROJECT'#]]),""))-1)</f>
        <v>BU</v>
      </c>
      <c r="AI161" s="1" t="str">
        <f>IF(MM_BU[[#This Row],[BOM Received date]]&lt;&gt;"","BU table")</f>
        <v>BU table</v>
      </c>
      <c r="AJ161" s="1" t="str">
        <f>TEXT(MM_BU[[#This Row],[BOM Received date]],"mmmm")</f>
        <v>December</v>
      </c>
      <c r="AK161" s="1" t="str">
        <f>TEXT(MM_BU[[#This Row],[BOM Received date]],"yyyy")</f>
        <v>2023</v>
      </c>
    </row>
    <row r="162" spans="1:37" ht="28.95" customHeight="1">
      <c r="A162" s="21">
        <v>20</v>
      </c>
      <c r="B162" s="56">
        <v>45281</v>
      </c>
      <c r="C162" s="8">
        <v>30</v>
      </c>
      <c r="D162" s="8" t="s">
        <v>1243</v>
      </c>
      <c r="E162" s="358" t="s">
        <v>1244</v>
      </c>
      <c r="F162" s="359">
        <v>8562496</v>
      </c>
      <c r="G162" s="363" t="s">
        <v>415</v>
      </c>
      <c r="H162" s="466" t="s">
        <v>1252</v>
      </c>
      <c r="I162" s="25">
        <v>50299</v>
      </c>
      <c r="J162" s="1639">
        <v>45283</v>
      </c>
      <c r="K162" s="26">
        <v>45283</v>
      </c>
      <c r="L162" s="26" t="s">
        <v>1058</v>
      </c>
      <c r="M162" s="27" t="s">
        <v>139</v>
      </c>
      <c r="N162" s="73" t="s">
        <v>3037</v>
      </c>
      <c r="O162" s="111">
        <v>25</v>
      </c>
      <c r="P162" s="330">
        <v>61.61</v>
      </c>
      <c r="Q162" s="331">
        <v>1540.25</v>
      </c>
      <c r="R162" s="25" t="s">
        <v>1565</v>
      </c>
      <c r="S162" s="25" t="s">
        <v>1058</v>
      </c>
      <c r="T162" s="26">
        <v>45298</v>
      </c>
      <c r="U162" s="26">
        <v>45295</v>
      </c>
      <c r="V162" s="8" t="s">
        <v>1600</v>
      </c>
      <c r="W162" s="25" t="s">
        <v>1007</v>
      </c>
      <c r="X162" s="26">
        <v>45298</v>
      </c>
      <c r="Y162" s="25" t="s">
        <v>1068</v>
      </c>
      <c r="Z162" s="26">
        <v>45298</v>
      </c>
      <c r="AA162" s="24" t="s">
        <v>1075</v>
      </c>
      <c r="AB162" s="24" t="s">
        <v>1081</v>
      </c>
      <c r="AC162" s="26">
        <v>45312</v>
      </c>
      <c r="AD162" s="8" t="s">
        <v>22</v>
      </c>
      <c r="AE162" s="26">
        <v>45302</v>
      </c>
      <c r="AF162" s="27" t="s">
        <v>1038</v>
      </c>
      <c r="AG162" s="221"/>
      <c r="AH162" s="227" t="str" cm="1">
        <f t="array" ref="AH162">LEFT(MM_BU[[#This Row],[PROJECT'#]],MIN(IFERROR(FIND({0,1,2,3,4,5,6,7,8,9,"-"},MM_BU[[#This Row],[PROJECT'#]]),""))-1)</f>
        <v>BU</v>
      </c>
      <c r="AI162" s="1" t="str">
        <f>IF(MM_BU[[#This Row],[BOM Received date]]&lt;&gt;"","BU table")</f>
        <v>BU table</v>
      </c>
      <c r="AJ162" s="1" t="str">
        <f>TEXT(MM_BU[[#This Row],[BOM Received date]],"mmmm")</f>
        <v>December</v>
      </c>
      <c r="AK162" s="1" t="str">
        <f>TEXT(MM_BU[[#This Row],[BOM Received date]],"yyyy")</f>
        <v>2023</v>
      </c>
    </row>
    <row r="163" spans="1:37" ht="28.95" customHeight="1">
      <c r="A163" s="21">
        <v>20</v>
      </c>
      <c r="B163" s="56">
        <v>45281</v>
      </c>
      <c r="C163" s="8">
        <v>30</v>
      </c>
      <c r="D163" s="8" t="s">
        <v>1243</v>
      </c>
      <c r="E163" s="23" t="s">
        <v>1244</v>
      </c>
      <c r="F163" s="350">
        <v>8562496</v>
      </c>
      <c r="G163" s="219" t="s">
        <v>1246</v>
      </c>
      <c r="H163" s="71" t="s">
        <v>1253</v>
      </c>
      <c r="I163" s="25">
        <v>50302</v>
      </c>
      <c r="J163" s="1639">
        <v>45283</v>
      </c>
      <c r="K163" s="26">
        <v>45283</v>
      </c>
      <c r="L163" s="26" t="s">
        <v>1058</v>
      </c>
      <c r="M163" s="27" t="s">
        <v>139</v>
      </c>
      <c r="N163" s="73" t="s">
        <v>55</v>
      </c>
      <c r="O163" s="111">
        <v>4</v>
      </c>
      <c r="P163" s="330">
        <v>29.7</v>
      </c>
      <c r="Q163" s="331">
        <v>118.8</v>
      </c>
      <c r="R163" s="25" t="s">
        <v>1701</v>
      </c>
      <c r="S163" s="25" t="s">
        <v>1058</v>
      </c>
      <c r="T163" s="26">
        <v>45339</v>
      </c>
      <c r="U163" s="26">
        <v>45301</v>
      </c>
      <c r="V163" s="8" t="s">
        <v>1707</v>
      </c>
      <c r="W163" s="25" t="s">
        <v>1007</v>
      </c>
      <c r="X163" s="26">
        <v>45304</v>
      </c>
      <c r="Y163" s="25" t="s">
        <v>1068</v>
      </c>
      <c r="Z163" s="26">
        <v>45304</v>
      </c>
      <c r="AA163" s="24" t="s">
        <v>1075</v>
      </c>
      <c r="AB163" s="24" t="s">
        <v>1070</v>
      </c>
      <c r="AC163" s="26">
        <v>45311</v>
      </c>
      <c r="AD163" s="8" t="s">
        <v>22</v>
      </c>
      <c r="AE163" s="26">
        <v>45308</v>
      </c>
      <c r="AF163" s="27" t="s">
        <v>426</v>
      </c>
      <c r="AG163" s="221"/>
      <c r="AH163" s="227" t="str" cm="1">
        <f t="array" ref="AH163">LEFT(MM_BU[[#This Row],[PROJECT'#]],MIN(IFERROR(FIND({0,1,2,3,4,5,6,7,8,9,"-"},MM_BU[[#This Row],[PROJECT'#]]),""))-1)</f>
        <v>BU</v>
      </c>
      <c r="AI163" s="1" t="str">
        <f>IF(MM_BU[[#This Row],[BOM Received date]]&lt;&gt;"","BU table")</f>
        <v>BU table</v>
      </c>
      <c r="AJ163" s="1" t="str">
        <f>TEXT(MM_BU[[#This Row],[BOM Received date]],"mmmm")</f>
        <v>December</v>
      </c>
      <c r="AK163" s="1" t="str">
        <f>TEXT(MM_BU[[#This Row],[BOM Received date]],"yyyy")</f>
        <v>2023</v>
      </c>
    </row>
    <row r="164" spans="1:37" ht="28.95" customHeight="1">
      <c r="A164" s="21">
        <v>20</v>
      </c>
      <c r="B164" s="56">
        <v>45281</v>
      </c>
      <c r="C164" s="8">
        <v>30</v>
      </c>
      <c r="D164" s="8" t="s">
        <v>1243</v>
      </c>
      <c r="E164" s="23" t="s">
        <v>1244</v>
      </c>
      <c r="F164" s="359">
        <v>8562496</v>
      </c>
      <c r="G164" s="219" t="s">
        <v>1247</v>
      </c>
      <c r="H164" s="71" t="s">
        <v>519</v>
      </c>
      <c r="I164" s="25">
        <v>50300</v>
      </c>
      <c r="J164" s="1639">
        <v>45283</v>
      </c>
      <c r="K164" s="26">
        <v>45283</v>
      </c>
      <c r="L164" s="26" t="s">
        <v>1058</v>
      </c>
      <c r="M164" s="27" t="s">
        <v>139</v>
      </c>
      <c r="N164" s="73" t="s">
        <v>55</v>
      </c>
      <c r="O164" s="111">
        <v>3</v>
      </c>
      <c r="P164" s="330">
        <v>30.97</v>
      </c>
      <c r="Q164" s="331">
        <v>92.91</v>
      </c>
      <c r="R164" s="25" t="s">
        <v>1482</v>
      </c>
      <c r="S164" s="25" t="s">
        <v>1058</v>
      </c>
      <c r="T164" s="26">
        <v>45286</v>
      </c>
      <c r="U164" s="26" t="s">
        <v>581</v>
      </c>
      <c r="V164" s="8" t="s">
        <v>1483</v>
      </c>
      <c r="W164" s="25" t="s">
        <v>139</v>
      </c>
      <c r="X164" s="26">
        <v>45286</v>
      </c>
      <c r="Y164" s="25" t="s">
        <v>1068</v>
      </c>
      <c r="Z164" s="26">
        <v>45287</v>
      </c>
      <c r="AA164" s="24" t="s">
        <v>1075</v>
      </c>
      <c r="AB164" s="24" t="s">
        <v>1081</v>
      </c>
      <c r="AC164" s="26">
        <v>45311</v>
      </c>
      <c r="AD164" s="8" t="s">
        <v>22</v>
      </c>
      <c r="AE164" s="26">
        <v>45290</v>
      </c>
      <c r="AF164" s="27" t="s">
        <v>428</v>
      </c>
      <c r="AG164" s="221"/>
      <c r="AH164" s="227" t="str" cm="1">
        <f t="array" ref="AH164">LEFT(MM_BU[[#This Row],[PROJECT'#]],MIN(IFERROR(FIND({0,1,2,3,4,5,6,7,8,9,"-"},MM_BU[[#This Row],[PROJECT'#]]),""))-1)</f>
        <v>BU</v>
      </c>
      <c r="AI164" s="1" t="str">
        <f>IF(MM_BU[[#This Row],[BOM Received date]]&lt;&gt;"","BU table")</f>
        <v>BU table</v>
      </c>
      <c r="AJ164" s="1" t="str">
        <f>TEXT(MM_BU[[#This Row],[BOM Received date]],"mmmm")</f>
        <v>December</v>
      </c>
      <c r="AK164" s="1" t="str">
        <f>TEXT(MM_BU[[#This Row],[BOM Received date]],"yyyy")</f>
        <v>2023</v>
      </c>
    </row>
    <row r="165" spans="1:37" ht="28.95" customHeight="1">
      <c r="A165" s="103">
        <v>20</v>
      </c>
      <c r="B165" s="336">
        <v>45281</v>
      </c>
      <c r="C165" s="104">
        <v>30</v>
      </c>
      <c r="D165" s="104" t="s">
        <v>1243</v>
      </c>
      <c r="E165" s="337" t="s">
        <v>1244</v>
      </c>
      <c r="F165" s="357">
        <v>8562496</v>
      </c>
      <c r="G165" s="758" t="s">
        <v>506</v>
      </c>
      <c r="H165" s="759" t="s">
        <v>523</v>
      </c>
      <c r="I165" s="339">
        <v>50607</v>
      </c>
      <c r="J165" s="1651">
        <v>45283</v>
      </c>
      <c r="K165" s="340">
        <v>45286</v>
      </c>
      <c r="L165" s="340" t="s">
        <v>1058</v>
      </c>
      <c r="M165" s="760">
        <v>1</v>
      </c>
      <c r="N165" s="761" t="s">
        <v>20</v>
      </c>
      <c r="O165" s="762">
        <v>6</v>
      </c>
      <c r="P165" s="763">
        <v>30.55</v>
      </c>
      <c r="Q165" s="764">
        <v>183.3</v>
      </c>
      <c r="R165" s="339" t="s">
        <v>1702</v>
      </c>
      <c r="S165" s="339" t="s">
        <v>1058</v>
      </c>
      <c r="T165" s="340">
        <v>45306</v>
      </c>
      <c r="U165" s="340">
        <v>45304</v>
      </c>
      <c r="V165" s="104" t="s">
        <v>1779</v>
      </c>
      <c r="W165" s="339" t="s">
        <v>1166</v>
      </c>
      <c r="X165" s="340">
        <v>45308</v>
      </c>
      <c r="Y165" s="339" t="s">
        <v>1068</v>
      </c>
      <c r="Z165" s="340">
        <v>45308</v>
      </c>
      <c r="AA165" s="338" t="s">
        <v>1069</v>
      </c>
      <c r="AB165" s="338" t="s">
        <v>1081</v>
      </c>
      <c r="AC165" s="340">
        <v>45313</v>
      </c>
      <c r="AD165" s="104" t="s">
        <v>22</v>
      </c>
      <c r="AE165" s="340">
        <v>45311</v>
      </c>
      <c r="AF165" s="341" t="s">
        <v>427</v>
      </c>
      <c r="AG165" s="344"/>
      <c r="AH165" s="744" t="str" cm="1">
        <f t="array" ref="AH165">LEFT(MM_BU[[#This Row],[PROJECT'#]],MIN(IFERROR(FIND({0,1,2,3,4,5,6,7,8,9,"-"},MM_BU[[#This Row],[PROJECT'#]]),""))-1)</f>
        <v>BU</v>
      </c>
      <c r="AI165" s="1" t="str">
        <f>IF(MM_BU[[#This Row],[BOM Received date]]&lt;&gt;"","BU table")</f>
        <v>BU table</v>
      </c>
      <c r="AJ165" s="1" t="str">
        <f>TEXT(MM_BU[[#This Row],[BOM Received date]],"mmmm")</f>
        <v>December</v>
      </c>
      <c r="AK165" s="1" t="str">
        <f>TEXT(MM_BU[[#This Row],[BOM Received date]],"yyyy")</f>
        <v>2023</v>
      </c>
    </row>
    <row r="166" spans="1:37" ht="28.95" customHeight="1" thickBot="1">
      <c r="A166" s="745">
        <v>20</v>
      </c>
      <c r="B166" s="746">
        <v>45281</v>
      </c>
      <c r="C166" s="747">
        <v>30</v>
      </c>
      <c r="D166" s="747" t="s">
        <v>1243</v>
      </c>
      <c r="E166" s="742" t="s">
        <v>1244</v>
      </c>
      <c r="F166" s="748">
        <v>8562496</v>
      </c>
      <c r="G166" s="767" t="s">
        <v>1248</v>
      </c>
      <c r="H166" s="768" t="s">
        <v>1254</v>
      </c>
      <c r="I166" s="750">
        <v>50301</v>
      </c>
      <c r="J166" s="1652">
        <v>45283</v>
      </c>
      <c r="K166" s="751">
        <v>45283</v>
      </c>
      <c r="L166" s="751" t="s">
        <v>1058</v>
      </c>
      <c r="M166" s="752" t="s">
        <v>139</v>
      </c>
      <c r="N166" s="769" t="s">
        <v>20</v>
      </c>
      <c r="O166" s="770">
        <v>2</v>
      </c>
      <c r="P166" s="771">
        <v>36.4</v>
      </c>
      <c r="Q166" s="772">
        <v>72.8</v>
      </c>
      <c r="R166" s="750" t="s">
        <v>1701</v>
      </c>
      <c r="S166" s="750" t="s">
        <v>1058</v>
      </c>
      <c r="T166" s="751">
        <v>45339</v>
      </c>
      <c r="U166" s="751">
        <v>45301</v>
      </c>
      <c r="V166" s="747" t="s">
        <v>1707</v>
      </c>
      <c r="W166" s="750" t="s">
        <v>1012</v>
      </c>
      <c r="X166" s="751">
        <v>45304</v>
      </c>
      <c r="Y166" s="750" t="s">
        <v>1068</v>
      </c>
      <c r="Z166" s="751">
        <v>45304</v>
      </c>
      <c r="AA166" s="749" t="s">
        <v>1075</v>
      </c>
      <c r="AB166" s="749" t="s">
        <v>1070</v>
      </c>
      <c r="AC166" s="751">
        <v>45317</v>
      </c>
      <c r="AD166" s="747" t="s">
        <v>22</v>
      </c>
      <c r="AE166" s="751">
        <v>45308</v>
      </c>
      <c r="AF166" s="752" t="s">
        <v>425</v>
      </c>
      <c r="AG166" s="773"/>
      <c r="AH166" s="756" t="str" cm="1">
        <f t="array" ref="AH166">LEFT(MM_BU[[#This Row],[PROJECT'#]],MIN(IFERROR(FIND({0,1,2,3,4,5,6,7,8,9,"-"},MM_BU[[#This Row],[PROJECT'#]]),""))-1)</f>
        <v>BU</v>
      </c>
      <c r="AI166" s="774" t="str">
        <f>IF(MM_BU[[#This Row],[BOM Received date]]&lt;&gt;"","BU table")</f>
        <v>BU table</v>
      </c>
      <c r="AJ166" s="774" t="str">
        <f>TEXT(MM_BU[[#This Row],[BOM Received date]],"mmmm")</f>
        <v>December</v>
      </c>
      <c r="AK166" s="774" t="str">
        <f>TEXT(MM_BU[[#This Row],[BOM Received date]],"yyyy")</f>
        <v>2023</v>
      </c>
    </row>
    <row r="167" spans="1:37" ht="28.95" customHeight="1">
      <c r="A167" s="765">
        <v>21</v>
      </c>
      <c r="B167" s="380">
        <v>45281</v>
      </c>
      <c r="C167" s="378">
        <v>30</v>
      </c>
      <c r="D167" s="378" t="s">
        <v>1256</v>
      </c>
      <c r="E167" s="381" t="s">
        <v>1258</v>
      </c>
      <c r="F167" s="382">
        <v>8674622</v>
      </c>
      <c r="G167" s="378" t="s">
        <v>278</v>
      </c>
      <c r="H167" s="383" t="s">
        <v>1251</v>
      </c>
      <c r="I167" s="384">
        <v>50426</v>
      </c>
      <c r="J167" s="1653">
        <v>45283</v>
      </c>
      <c r="K167" s="385">
        <v>45284</v>
      </c>
      <c r="L167" s="385" t="s">
        <v>1058</v>
      </c>
      <c r="M167" s="386" t="s">
        <v>141</v>
      </c>
      <c r="N167" s="386" t="s">
        <v>190</v>
      </c>
      <c r="O167" s="384">
        <v>25</v>
      </c>
      <c r="P167" s="387">
        <v>46.4</v>
      </c>
      <c r="Q167" s="388">
        <v>1160</v>
      </c>
      <c r="R167" s="384" t="s">
        <v>1702</v>
      </c>
      <c r="S167" s="384" t="s">
        <v>1058</v>
      </c>
      <c r="T167" s="385">
        <v>45306</v>
      </c>
      <c r="U167" s="385">
        <v>45304</v>
      </c>
      <c r="V167" s="378" t="s">
        <v>1779</v>
      </c>
      <c r="W167" s="384" t="s">
        <v>1013</v>
      </c>
      <c r="X167" s="385">
        <v>45308</v>
      </c>
      <c r="Y167" s="384" t="s">
        <v>1068</v>
      </c>
      <c r="Z167" s="385">
        <v>45308</v>
      </c>
      <c r="AA167" s="383" t="s">
        <v>1069</v>
      </c>
      <c r="AB167" s="383" t="s">
        <v>1081</v>
      </c>
      <c r="AC167" s="385">
        <v>45313</v>
      </c>
      <c r="AD167" s="378" t="s">
        <v>22</v>
      </c>
      <c r="AE167" s="385">
        <v>45311</v>
      </c>
      <c r="AF167" s="386" t="s">
        <v>1038</v>
      </c>
      <c r="AG167" s="766"/>
      <c r="AH167" s="729" t="str" cm="1">
        <f t="array" ref="AH167">LEFT(MM_BU[[#This Row],[PROJECT'#]],MIN(IFERROR(FIND({0,1,2,3,4,5,6,7,8,9,"-"},MM_BU[[#This Row],[PROJECT'#]]),""))-1)</f>
        <v>BU</v>
      </c>
      <c r="AI167" s="1" t="str">
        <f>IF(MM_BU[[#This Row],[BOM Received date]]&lt;&gt;"","BU table")</f>
        <v>BU table</v>
      </c>
      <c r="AJ167" s="1" t="str">
        <f>TEXT(MM_BU[[#This Row],[BOM Received date]],"mmmm")</f>
        <v>December</v>
      </c>
      <c r="AK167" s="1" t="str">
        <f>TEXT(MM_BU[[#This Row],[BOM Received date]],"yyyy")</f>
        <v>2023</v>
      </c>
    </row>
    <row r="168" spans="1:37" ht="28.95" customHeight="1">
      <c r="A168" s="21">
        <v>21</v>
      </c>
      <c r="B168" s="56">
        <v>45281</v>
      </c>
      <c r="C168" s="8">
        <v>30</v>
      </c>
      <c r="D168" s="8" t="s">
        <v>1256</v>
      </c>
      <c r="E168" s="358" t="s">
        <v>1258</v>
      </c>
      <c r="F168" s="359">
        <v>8674622</v>
      </c>
      <c r="G168" s="44" t="s">
        <v>506</v>
      </c>
      <c r="H168" s="470" t="s">
        <v>1250</v>
      </c>
      <c r="I168" s="25">
        <v>50424</v>
      </c>
      <c r="J168" s="1639">
        <v>45283</v>
      </c>
      <c r="K168" s="26">
        <v>45284</v>
      </c>
      <c r="L168" s="26" t="s">
        <v>1058</v>
      </c>
      <c r="M168" s="27" t="s">
        <v>139</v>
      </c>
      <c r="N168" s="27" t="s">
        <v>20</v>
      </c>
      <c r="O168" s="25">
        <v>10</v>
      </c>
      <c r="P168" s="286">
        <v>29.97</v>
      </c>
      <c r="Q168" s="287">
        <v>299.7</v>
      </c>
      <c r="R168" s="25" t="s">
        <v>1705</v>
      </c>
      <c r="S168" s="25" t="s">
        <v>1059</v>
      </c>
      <c r="T168" s="26">
        <v>45300</v>
      </c>
      <c r="U168" s="26" t="s">
        <v>581</v>
      </c>
      <c r="V168" s="8" t="s">
        <v>1706</v>
      </c>
      <c r="W168" s="25" t="s">
        <v>1037</v>
      </c>
      <c r="X168" s="26">
        <v>45300</v>
      </c>
      <c r="Y168" s="25" t="s">
        <v>1068</v>
      </c>
      <c r="Z168" s="26">
        <v>45301</v>
      </c>
      <c r="AA168" s="24" t="s">
        <v>1075</v>
      </c>
      <c r="AB168" s="24" t="s">
        <v>1081</v>
      </c>
      <c r="AC168" s="26">
        <v>45314</v>
      </c>
      <c r="AD168" s="8" t="s">
        <v>22</v>
      </c>
      <c r="AE168" s="26">
        <v>45305</v>
      </c>
      <c r="AF168" s="27" t="s">
        <v>1001</v>
      </c>
      <c r="AG168" s="221"/>
      <c r="AH168" s="227" t="str" cm="1">
        <f t="array" ref="AH168">LEFT(MM_BU[[#This Row],[PROJECT'#]],MIN(IFERROR(FIND({0,1,2,3,4,5,6,7,8,9,"-"},MM_BU[[#This Row],[PROJECT'#]]),""))-1)</f>
        <v>BU</v>
      </c>
      <c r="AI168" s="1" t="str">
        <f>IF(MM_BU[[#This Row],[BOM Received date]]&lt;&gt;"","BU table")</f>
        <v>BU table</v>
      </c>
      <c r="AJ168" s="1" t="str">
        <f>TEXT(MM_BU[[#This Row],[BOM Received date]],"mmmm")</f>
        <v>December</v>
      </c>
      <c r="AK168" s="1" t="str">
        <f>TEXT(MM_BU[[#This Row],[BOM Received date]],"yyyy")</f>
        <v>2023</v>
      </c>
    </row>
    <row r="169" spans="1:37" ht="28.95" customHeight="1">
      <c r="A169" s="21">
        <v>21</v>
      </c>
      <c r="B169" s="56">
        <v>45281</v>
      </c>
      <c r="C169" s="8">
        <v>30</v>
      </c>
      <c r="D169" s="8" t="s">
        <v>1256</v>
      </c>
      <c r="E169" s="23" t="s">
        <v>1258</v>
      </c>
      <c r="F169" s="350">
        <v>8674622</v>
      </c>
      <c r="G169" s="8" t="s">
        <v>1245</v>
      </c>
      <c r="H169" s="24" t="s">
        <v>1249</v>
      </c>
      <c r="I169" s="25">
        <v>50427</v>
      </c>
      <c r="J169" s="1639">
        <v>45283</v>
      </c>
      <c r="K169" s="26">
        <v>45284</v>
      </c>
      <c r="L169" s="26" t="s">
        <v>1058</v>
      </c>
      <c r="M169" s="27" t="s">
        <v>141</v>
      </c>
      <c r="N169" s="27" t="s">
        <v>20</v>
      </c>
      <c r="O169" s="25">
        <v>10</v>
      </c>
      <c r="P169" s="286">
        <v>36.630000000000003</v>
      </c>
      <c r="Q169" s="287">
        <v>366.3</v>
      </c>
      <c r="R169" s="25" t="s">
        <v>1702</v>
      </c>
      <c r="S169" s="25" t="s">
        <v>1058</v>
      </c>
      <c r="T169" s="26">
        <v>45306</v>
      </c>
      <c r="U169" s="26">
        <v>45304</v>
      </c>
      <c r="V169" s="8" t="s">
        <v>1779</v>
      </c>
      <c r="W169" s="25" t="s">
        <v>1016</v>
      </c>
      <c r="X169" s="26">
        <v>45308</v>
      </c>
      <c r="Y169" s="25" t="s">
        <v>1068</v>
      </c>
      <c r="Z169" s="26">
        <v>45308</v>
      </c>
      <c r="AA169" s="24" t="s">
        <v>1069</v>
      </c>
      <c r="AB169" s="24" t="s">
        <v>1081</v>
      </c>
      <c r="AC169" s="26">
        <v>45313</v>
      </c>
      <c r="AD169" s="8" t="s">
        <v>22</v>
      </c>
      <c r="AE169" s="26">
        <v>45311</v>
      </c>
      <c r="AF169" s="27" t="s">
        <v>1001</v>
      </c>
      <c r="AG169" s="221"/>
      <c r="AH169" s="227" t="str" cm="1">
        <f t="array" ref="AH169">LEFT(MM_BU[[#This Row],[PROJECT'#]],MIN(IFERROR(FIND({0,1,2,3,4,5,6,7,8,9,"-"},MM_BU[[#This Row],[PROJECT'#]]),""))-1)</f>
        <v>BU</v>
      </c>
      <c r="AI169" s="1" t="str">
        <f>IF(MM_BU[[#This Row],[BOM Received date]]&lt;&gt;"","BU table")</f>
        <v>BU table</v>
      </c>
      <c r="AJ169" s="1" t="str">
        <f>TEXT(MM_BU[[#This Row],[BOM Received date]],"mmmm")</f>
        <v>December</v>
      </c>
      <c r="AK169" s="1" t="str">
        <f>TEXT(MM_BU[[#This Row],[BOM Received date]],"yyyy")</f>
        <v>2023</v>
      </c>
    </row>
    <row r="170" spans="1:37" ht="28.95" customHeight="1">
      <c r="A170" s="21">
        <v>21</v>
      </c>
      <c r="B170" s="56">
        <v>45281</v>
      </c>
      <c r="C170" s="8">
        <v>30</v>
      </c>
      <c r="D170" s="8" t="s">
        <v>1256</v>
      </c>
      <c r="E170" s="23" t="s">
        <v>1258</v>
      </c>
      <c r="F170" s="350">
        <v>8674622</v>
      </c>
      <c r="G170" s="8" t="s">
        <v>507</v>
      </c>
      <c r="H170" s="24" t="s">
        <v>524</v>
      </c>
      <c r="I170" s="25">
        <v>50421</v>
      </c>
      <c r="J170" s="1639">
        <v>45283</v>
      </c>
      <c r="K170" s="26">
        <v>45304</v>
      </c>
      <c r="L170" s="26" t="s">
        <v>1058</v>
      </c>
      <c r="M170" s="27" t="s">
        <v>139</v>
      </c>
      <c r="N170" s="27" t="s">
        <v>20</v>
      </c>
      <c r="O170" s="25">
        <v>25</v>
      </c>
      <c r="P170" s="286">
        <v>17.75</v>
      </c>
      <c r="Q170" s="287">
        <v>443.75</v>
      </c>
      <c r="R170" s="25" t="s">
        <v>1780</v>
      </c>
      <c r="S170" s="25" t="s">
        <v>1058</v>
      </c>
      <c r="T170" s="26">
        <v>45304</v>
      </c>
      <c r="U170" s="26">
        <v>45301</v>
      </c>
      <c r="V170" s="8" t="s">
        <v>1781</v>
      </c>
      <c r="W170" s="25" t="s">
        <v>139</v>
      </c>
      <c r="X170" s="26">
        <v>45304</v>
      </c>
      <c r="Y170" s="25" t="s">
        <v>1058</v>
      </c>
      <c r="Z170" s="26">
        <v>45321</v>
      </c>
      <c r="AA170" s="24" t="s">
        <v>1075</v>
      </c>
      <c r="AB170" s="24" t="s">
        <v>1070</v>
      </c>
      <c r="AC170" s="26">
        <v>45322</v>
      </c>
      <c r="AD170" s="8" t="s">
        <v>22</v>
      </c>
      <c r="AE170" s="26">
        <v>45315</v>
      </c>
      <c r="AF170" s="27" t="s">
        <v>1038</v>
      </c>
      <c r="AG170" s="221"/>
      <c r="AH170" s="227" t="str" cm="1">
        <f t="array" ref="AH170">LEFT(MM_BU[[#This Row],[PROJECT'#]],MIN(IFERROR(FIND({0,1,2,3,4,5,6,7,8,9,"-"},MM_BU[[#This Row],[PROJECT'#]]),""))-1)</f>
        <v>BU</v>
      </c>
      <c r="AI170" s="1" t="str">
        <f>IF(MM_BU[[#This Row],[BOM Received date]]&lt;&gt;"","BU table")</f>
        <v>BU table</v>
      </c>
      <c r="AJ170" s="1" t="str">
        <f>TEXT(MM_BU[[#This Row],[BOM Received date]],"mmmm")</f>
        <v>December</v>
      </c>
      <c r="AK170" s="1" t="str">
        <f>TEXT(MM_BU[[#This Row],[BOM Received date]],"yyyy")</f>
        <v>2023</v>
      </c>
    </row>
    <row r="171" spans="1:37" ht="28.95" customHeight="1">
      <c r="A171" s="21">
        <v>21</v>
      </c>
      <c r="B171" s="56">
        <v>45281</v>
      </c>
      <c r="C171" s="8">
        <v>30</v>
      </c>
      <c r="D171" s="8" t="s">
        <v>1256</v>
      </c>
      <c r="E171" s="23" t="s">
        <v>1258</v>
      </c>
      <c r="F171" s="350">
        <v>8674622</v>
      </c>
      <c r="G171" s="8" t="s">
        <v>1246</v>
      </c>
      <c r="H171" s="24" t="s">
        <v>1253</v>
      </c>
      <c r="I171" s="25">
        <v>50430</v>
      </c>
      <c r="J171" s="1639">
        <v>45283</v>
      </c>
      <c r="K171" s="26">
        <v>45284</v>
      </c>
      <c r="L171" s="26" t="s">
        <v>1058</v>
      </c>
      <c r="M171" s="27" t="s">
        <v>139</v>
      </c>
      <c r="N171" s="27" t="s">
        <v>55</v>
      </c>
      <c r="O171" s="25">
        <v>1</v>
      </c>
      <c r="P171" s="286">
        <v>29.7</v>
      </c>
      <c r="Q171" s="287">
        <v>29.7</v>
      </c>
      <c r="R171" s="25" t="s">
        <v>1701</v>
      </c>
      <c r="S171" s="25" t="s">
        <v>1058</v>
      </c>
      <c r="T171" s="26">
        <v>45339</v>
      </c>
      <c r="U171" s="26">
        <v>45301</v>
      </c>
      <c r="V171" s="8" t="s">
        <v>1707</v>
      </c>
      <c r="W171" s="25" t="s">
        <v>1162</v>
      </c>
      <c r="X171" s="26">
        <v>45304</v>
      </c>
      <c r="Y171" s="25" t="s">
        <v>1068</v>
      </c>
      <c r="Z171" s="26">
        <v>45304</v>
      </c>
      <c r="AA171" s="24" t="s">
        <v>1075</v>
      </c>
      <c r="AB171" s="24" t="s">
        <v>1070</v>
      </c>
      <c r="AC171" s="26">
        <v>45317</v>
      </c>
      <c r="AD171" s="8" t="s">
        <v>22</v>
      </c>
      <c r="AE171" s="26">
        <v>45308</v>
      </c>
      <c r="AF171" s="27" t="s">
        <v>424</v>
      </c>
      <c r="AG171" s="221"/>
      <c r="AH171" s="227" t="str" cm="1">
        <f t="array" ref="AH171">LEFT(MM_BU[[#This Row],[PROJECT'#]],MIN(IFERROR(FIND({0,1,2,3,4,5,6,7,8,9,"-"},MM_BU[[#This Row],[PROJECT'#]]),""))-1)</f>
        <v>BU</v>
      </c>
      <c r="AI171" s="1" t="str">
        <f>IF(MM_BU[[#This Row],[BOM Received date]]&lt;&gt;"","BU table")</f>
        <v>BU table</v>
      </c>
      <c r="AJ171" s="1" t="str">
        <f>TEXT(MM_BU[[#This Row],[BOM Received date]],"mmmm")</f>
        <v>December</v>
      </c>
      <c r="AK171" s="1" t="str">
        <f>TEXT(MM_BU[[#This Row],[BOM Received date]],"yyyy")</f>
        <v>2023</v>
      </c>
    </row>
    <row r="172" spans="1:37" ht="28.95" customHeight="1">
      <c r="A172" s="21">
        <v>21</v>
      </c>
      <c r="B172" s="56">
        <v>45281</v>
      </c>
      <c r="C172" s="8">
        <v>30</v>
      </c>
      <c r="D172" s="8" t="s">
        <v>1256</v>
      </c>
      <c r="E172" s="23" t="s">
        <v>1258</v>
      </c>
      <c r="F172" s="350">
        <v>8674622</v>
      </c>
      <c r="G172" s="8" t="s">
        <v>558</v>
      </c>
      <c r="H172" s="24" t="s">
        <v>559</v>
      </c>
      <c r="I172" s="25">
        <v>50426</v>
      </c>
      <c r="J172" s="1639">
        <v>45283</v>
      </c>
      <c r="K172" s="26">
        <v>45284</v>
      </c>
      <c r="L172" s="26" t="s">
        <v>1058</v>
      </c>
      <c r="M172" s="27" t="s">
        <v>140</v>
      </c>
      <c r="N172" s="27" t="s">
        <v>55</v>
      </c>
      <c r="O172" s="25">
        <v>1</v>
      </c>
      <c r="P172" s="286">
        <v>65.12</v>
      </c>
      <c r="Q172" s="287">
        <v>65.12</v>
      </c>
      <c r="R172" s="25" t="s">
        <v>1702</v>
      </c>
      <c r="S172" s="25" t="s">
        <v>1058</v>
      </c>
      <c r="T172" s="26">
        <v>45306</v>
      </c>
      <c r="U172" s="26">
        <v>45304</v>
      </c>
      <c r="V172" s="8" t="s">
        <v>1779</v>
      </c>
      <c r="W172" s="25" t="s">
        <v>1012</v>
      </c>
      <c r="X172" s="26">
        <v>45308</v>
      </c>
      <c r="Y172" s="25" t="s">
        <v>1068</v>
      </c>
      <c r="Z172" s="26">
        <v>45308</v>
      </c>
      <c r="AA172" s="24" t="s">
        <v>1069</v>
      </c>
      <c r="AB172" s="24" t="s">
        <v>1081</v>
      </c>
      <c r="AC172" s="26">
        <v>45313</v>
      </c>
      <c r="AD172" s="8" t="s">
        <v>22</v>
      </c>
      <c r="AE172" s="26">
        <v>45311</v>
      </c>
      <c r="AF172" s="27" t="s">
        <v>424</v>
      </c>
      <c r="AG172" s="221"/>
      <c r="AH172" s="227" t="str" cm="1">
        <f t="array" ref="AH172">LEFT(MM_BU[[#This Row],[PROJECT'#]],MIN(IFERROR(FIND({0,1,2,3,4,5,6,7,8,9,"-"},MM_BU[[#This Row],[PROJECT'#]]),""))-1)</f>
        <v>BU</v>
      </c>
      <c r="AI172" s="1" t="str">
        <f>IF(MM_BU[[#This Row],[BOM Received date]]&lt;&gt;"","BU table")</f>
        <v>BU table</v>
      </c>
      <c r="AJ172" s="1" t="str">
        <f>TEXT(MM_BU[[#This Row],[BOM Received date]],"mmmm")</f>
        <v>December</v>
      </c>
      <c r="AK172" s="1" t="str">
        <f>TEXT(MM_BU[[#This Row],[BOM Received date]],"yyyy")</f>
        <v>2023</v>
      </c>
    </row>
    <row r="173" spans="1:37" ht="28.95" customHeight="1">
      <c r="A173" s="21">
        <v>21</v>
      </c>
      <c r="B173" s="56">
        <v>45281</v>
      </c>
      <c r="C173" s="8">
        <v>30</v>
      </c>
      <c r="D173" s="8" t="s">
        <v>1256</v>
      </c>
      <c r="E173" s="23" t="s">
        <v>1258</v>
      </c>
      <c r="F173" s="350">
        <v>8674622</v>
      </c>
      <c r="G173" s="8" t="s">
        <v>276</v>
      </c>
      <c r="H173" s="24" t="s">
        <v>277</v>
      </c>
      <c r="I173" s="25">
        <v>50428</v>
      </c>
      <c r="J173" s="1639">
        <v>45283</v>
      </c>
      <c r="K173" s="26">
        <v>45284</v>
      </c>
      <c r="L173" s="26" t="s">
        <v>1058</v>
      </c>
      <c r="M173" s="27" t="s">
        <v>139</v>
      </c>
      <c r="N173" s="27" t="s">
        <v>21</v>
      </c>
      <c r="O173" s="25">
        <v>1</v>
      </c>
      <c r="P173" s="286">
        <v>716.1</v>
      </c>
      <c r="Q173" s="287">
        <v>716.1</v>
      </c>
      <c r="R173" s="25" t="s">
        <v>1702</v>
      </c>
      <c r="S173" s="25" t="s">
        <v>1058</v>
      </c>
      <c r="T173" s="26">
        <v>45306</v>
      </c>
      <c r="U173" s="26">
        <v>45304</v>
      </c>
      <c r="V173" s="8" t="s">
        <v>1779</v>
      </c>
      <c r="W173" s="25" t="s">
        <v>1017</v>
      </c>
      <c r="X173" s="26">
        <v>45308</v>
      </c>
      <c r="Y173" s="25" t="s">
        <v>1068</v>
      </c>
      <c r="Z173" s="26">
        <v>45308</v>
      </c>
      <c r="AA173" s="24" t="s">
        <v>1069</v>
      </c>
      <c r="AB173" s="24" t="s">
        <v>1081</v>
      </c>
      <c r="AC173" s="26">
        <v>45313</v>
      </c>
      <c r="AD173" s="8" t="s">
        <v>22</v>
      </c>
      <c r="AE173" s="26">
        <v>45315</v>
      </c>
      <c r="AF173" s="27" t="s">
        <v>424</v>
      </c>
      <c r="AG173" s="221"/>
      <c r="AH173" s="227" t="str" cm="1">
        <f t="array" ref="AH173">LEFT(MM_BU[[#This Row],[PROJECT'#]],MIN(IFERROR(FIND({0,1,2,3,4,5,6,7,8,9,"-"},MM_BU[[#This Row],[PROJECT'#]]),""))-1)</f>
        <v>BU</v>
      </c>
      <c r="AI173" s="1" t="str">
        <f>IF(MM_BU[[#This Row],[BOM Received date]]&lt;&gt;"","BU table")</f>
        <v>BU table</v>
      </c>
      <c r="AJ173" s="1" t="str">
        <f>TEXT(MM_BU[[#This Row],[BOM Received date]],"mmmm")</f>
        <v>December</v>
      </c>
      <c r="AK173" s="1" t="str">
        <f>TEXT(MM_BU[[#This Row],[BOM Received date]],"yyyy")</f>
        <v>2023</v>
      </c>
    </row>
    <row r="174" spans="1:37" ht="28.95" customHeight="1">
      <c r="A174" s="21">
        <v>21</v>
      </c>
      <c r="B174" s="56">
        <v>45281</v>
      </c>
      <c r="C174" s="8">
        <v>30</v>
      </c>
      <c r="D174" s="8" t="s">
        <v>1256</v>
      </c>
      <c r="E174" s="23" t="s">
        <v>1258</v>
      </c>
      <c r="F174" s="350">
        <v>8674622</v>
      </c>
      <c r="G174" s="8" t="s">
        <v>90</v>
      </c>
      <c r="H174" s="24" t="s">
        <v>1263</v>
      </c>
      <c r="I174" s="25">
        <v>50429</v>
      </c>
      <c r="J174" s="1639">
        <v>45283</v>
      </c>
      <c r="K174" s="26">
        <v>45284</v>
      </c>
      <c r="L174" s="26" t="s">
        <v>1058</v>
      </c>
      <c r="M174" s="27" t="s">
        <v>139</v>
      </c>
      <c r="N174" s="27" t="s">
        <v>88</v>
      </c>
      <c r="O174" s="25">
        <v>3</v>
      </c>
      <c r="P174" s="286">
        <v>185.7</v>
      </c>
      <c r="Q174" s="287">
        <v>557.1</v>
      </c>
      <c r="R174" s="25" t="s">
        <v>1708</v>
      </c>
      <c r="S174" s="25" t="s">
        <v>1058</v>
      </c>
      <c r="T174" s="26">
        <v>45301</v>
      </c>
      <c r="U174" s="26">
        <v>45301</v>
      </c>
      <c r="V174" s="8" t="s">
        <v>1709</v>
      </c>
      <c r="W174" s="25" t="s">
        <v>139</v>
      </c>
      <c r="X174" s="26">
        <v>45302</v>
      </c>
      <c r="Y174" s="25" t="s">
        <v>1068</v>
      </c>
      <c r="Z174" s="26">
        <v>45302</v>
      </c>
      <c r="AA174" s="24" t="s">
        <v>1710</v>
      </c>
      <c r="AB174" s="24" t="s">
        <v>1070</v>
      </c>
      <c r="AC174" s="26">
        <v>45318</v>
      </c>
      <c r="AD174" s="8" t="s">
        <v>22</v>
      </c>
      <c r="AE174" s="26">
        <v>45307</v>
      </c>
      <c r="AF174" s="27" t="s">
        <v>428</v>
      </c>
      <c r="AG174" s="221"/>
      <c r="AH174" s="227" t="str" cm="1">
        <f t="array" ref="AH174">LEFT(MM_BU[[#This Row],[PROJECT'#]],MIN(IFERROR(FIND({0,1,2,3,4,5,6,7,8,9,"-"},MM_BU[[#This Row],[PROJECT'#]]),""))-1)</f>
        <v>BU</v>
      </c>
      <c r="AI174" s="1" t="str">
        <f>IF(MM_BU[[#This Row],[BOM Received date]]&lt;&gt;"","BU table")</f>
        <v>BU table</v>
      </c>
      <c r="AJ174" s="1" t="str">
        <f>TEXT(MM_BU[[#This Row],[BOM Received date]],"mmmm")</f>
        <v>December</v>
      </c>
      <c r="AK174" s="1" t="str">
        <f>TEXT(MM_BU[[#This Row],[BOM Received date]],"yyyy")</f>
        <v>2023</v>
      </c>
    </row>
    <row r="175" spans="1:37" ht="28.95" customHeight="1">
      <c r="A175" s="21">
        <v>21</v>
      </c>
      <c r="B175" s="56">
        <v>45281</v>
      </c>
      <c r="C175" s="8">
        <v>30</v>
      </c>
      <c r="D175" s="8" t="s">
        <v>1256</v>
      </c>
      <c r="E175" s="23" t="s">
        <v>1258</v>
      </c>
      <c r="F175" s="350">
        <v>8674622</v>
      </c>
      <c r="G175" s="8" t="s">
        <v>503</v>
      </c>
      <c r="H175" s="24" t="s">
        <v>520</v>
      </c>
      <c r="I175" s="25">
        <v>50426</v>
      </c>
      <c r="J175" s="1639">
        <v>45283</v>
      </c>
      <c r="K175" s="26">
        <v>45284</v>
      </c>
      <c r="L175" s="26" t="s">
        <v>1058</v>
      </c>
      <c r="M175" s="27" t="s">
        <v>139</v>
      </c>
      <c r="N175" s="27" t="s">
        <v>20</v>
      </c>
      <c r="O175" s="25">
        <v>5</v>
      </c>
      <c r="P175" s="286">
        <v>43.96</v>
      </c>
      <c r="Q175" s="287">
        <v>219.8</v>
      </c>
      <c r="R175" s="25" t="s">
        <v>1702</v>
      </c>
      <c r="S175" s="25" t="s">
        <v>1058</v>
      </c>
      <c r="T175" s="26">
        <v>45306</v>
      </c>
      <c r="U175" s="26">
        <v>45304</v>
      </c>
      <c r="V175" s="8" t="s">
        <v>1779</v>
      </c>
      <c r="W175" s="25" t="s">
        <v>1011</v>
      </c>
      <c r="X175" s="26">
        <v>45308</v>
      </c>
      <c r="Y175" s="25" t="s">
        <v>1068</v>
      </c>
      <c r="Z175" s="26">
        <v>45308</v>
      </c>
      <c r="AA175" s="24" t="s">
        <v>1069</v>
      </c>
      <c r="AB175" s="24" t="s">
        <v>1081</v>
      </c>
      <c r="AC175" s="26">
        <v>45313</v>
      </c>
      <c r="AD175" s="8" t="s">
        <v>22</v>
      </c>
      <c r="AE175" s="26">
        <v>45311</v>
      </c>
      <c r="AF175" s="27" t="s">
        <v>429</v>
      </c>
      <c r="AG175" s="221"/>
      <c r="AH175" s="227" t="str" cm="1">
        <f t="array" ref="AH175">LEFT(MM_BU[[#This Row],[PROJECT'#]],MIN(IFERROR(FIND({0,1,2,3,4,5,6,7,8,9,"-"},MM_BU[[#This Row],[PROJECT'#]]),""))-1)</f>
        <v>BU</v>
      </c>
      <c r="AI175" s="1" t="str">
        <f>IF(MM_BU[[#This Row],[BOM Received date]]&lt;&gt;"","BU table")</f>
        <v>BU table</v>
      </c>
      <c r="AJ175" s="1" t="str">
        <f>TEXT(MM_BU[[#This Row],[BOM Received date]],"mmmm")</f>
        <v>December</v>
      </c>
      <c r="AK175" s="1" t="str">
        <f>TEXT(MM_BU[[#This Row],[BOM Received date]],"yyyy")</f>
        <v>2023</v>
      </c>
    </row>
    <row r="176" spans="1:37" ht="28.95" customHeight="1">
      <c r="A176" s="21">
        <v>21</v>
      </c>
      <c r="B176" s="56">
        <v>45281</v>
      </c>
      <c r="C176" s="8">
        <v>30</v>
      </c>
      <c r="D176" s="8" t="s">
        <v>1256</v>
      </c>
      <c r="E176" s="358" t="s">
        <v>1258</v>
      </c>
      <c r="F176" s="359">
        <v>8674622</v>
      </c>
      <c r="G176" s="44" t="s">
        <v>288</v>
      </c>
      <c r="H176" s="24" t="s">
        <v>291</v>
      </c>
      <c r="I176" s="25">
        <v>50423</v>
      </c>
      <c r="J176" s="1639">
        <v>45283</v>
      </c>
      <c r="K176" s="26">
        <v>45284</v>
      </c>
      <c r="L176" s="26" t="s">
        <v>1058</v>
      </c>
      <c r="M176" s="27" t="s">
        <v>141</v>
      </c>
      <c r="N176" s="27" t="s">
        <v>20</v>
      </c>
      <c r="O176" s="25">
        <v>15</v>
      </c>
      <c r="P176" s="286">
        <v>44.61</v>
      </c>
      <c r="Q176" s="287">
        <v>669.15</v>
      </c>
      <c r="R176" s="25" t="s">
        <v>1711</v>
      </c>
      <c r="S176" s="25" t="s">
        <v>1058</v>
      </c>
      <c r="T176" s="26">
        <v>45300</v>
      </c>
      <c r="U176" s="26" t="s">
        <v>581</v>
      </c>
      <c r="V176" s="8" t="s">
        <v>1712</v>
      </c>
      <c r="W176" s="25" t="s">
        <v>1019</v>
      </c>
      <c r="X176" s="26">
        <v>45300</v>
      </c>
      <c r="Y176" s="25" t="s">
        <v>1068</v>
      </c>
      <c r="Z176" s="26">
        <v>45301</v>
      </c>
      <c r="AA176" s="24" t="s">
        <v>1075</v>
      </c>
      <c r="AB176" s="24" t="s">
        <v>1070</v>
      </c>
      <c r="AC176" s="26">
        <v>45315</v>
      </c>
      <c r="AD176" s="8" t="s">
        <v>22</v>
      </c>
      <c r="AE176" s="26">
        <v>45305</v>
      </c>
      <c r="AF176" s="27" t="s">
        <v>1021</v>
      </c>
      <c r="AG176" s="221"/>
      <c r="AH176" s="227" t="str" cm="1">
        <f t="array" ref="AH176">LEFT(MM_BU[[#This Row],[PROJECT'#]],MIN(IFERROR(FIND({0,1,2,3,4,5,6,7,8,9,"-"},MM_BU[[#This Row],[PROJECT'#]]),""))-1)</f>
        <v>BU</v>
      </c>
      <c r="AI176" s="1" t="str">
        <f>IF(MM_BU[[#This Row],[BOM Received date]]&lt;&gt;"","BU table")</f>
        <v>BU table</v>
      </c>
      <c r="AJ176" s="1" t="str">
        <f>TEXT(MM_BU[[#This Row],[BOM Received date]],"mmmm")</f>
        <v>December</v>
      </c>
      <c r="AK176" s="1" t="str">
        <f>TEXT(MM_BU[[#This Row],[BOM Received date]],"yyyy")</f>
        <v>2023</v>
      </c>
    </row>
    <row r="177" spans="1:37" ht="28.95" customHeight="1">
      <c r="A177" s="21">
        <v>21</v>
      </c>
      <c r="B177" s="56">
        <v>45281</v>
      </c>
      <c r="C177" s="8">
        <v>30</v>
      </c>
      <c r="D177" s="8" t="s">
        <v>1256</v>
      </c>
      <c r="E177" s="23" t="s">
        <v>1258</v>
      </c>
      <c r="F177" s="350">
        <v>8674622</v>
      </c>
      <c r="G177" s="8" t="s">
        <v>24</v>
      </c>
      <c r="H177" s="24" t="s">
        <v>1264</v>
      </c>
      <c r="I177" s="25">
        <v>50427</v>
      </c>
      <c r="J177" s="1639">
        <v>45283</v>
      </c>
      <c r="K177" s="26">
        <v>45284</v>
      </c>
      <c r="L177" s="26" t="s">
        <v>1058</v>
      </c>
      <c r="M177" s="27" t="s">
        <v>140</v>
      </c>
      <c r="N177" s="27" t="s">
        <v>20</v>
      </c>
      <c r="O177" s="25">
        <v>12</v>
      </c>
      <c r="P177" s="286">
        <v>14.65</v>
      </c>
      <c r="Q177" s="287">
        <v>175.8</v>
      </c>
      <c r="R177" s="25" t="s">
        <v>1702</v>
      </c>
      <c r="S177" s="25" t="s">
        <v>1058</v>
      </c>
      <c r="T177" s="26">
        <v>45306</v>
      </c>
      <c r="U177" s="26">
        <v>45304</v>
      </c>
      <c r="V177" s="8" t="s">
        <v>1779</v>
      </c>
      <c r="W177" s="25" t="s">
        <v>1015</v>
      </c>
      <c r="X177" s="26">
        <v>45308</v>
      </c>
      <c r="Y177" s="25" t="s">
        <v>1068</v>
      </c>
      <c r="Z177" s="26">
        <v>45308</v>
      </c>
      <c r="AA177" s="24" t="s">
        <v>1069</v>
      </c>
      <c r="AB177" s="24" t="s">
        <v>1081</v>
      </c>
      <c r="AC177" s="26">
        <v>45313</v>
      </c>
      <c r="AD177" s="8" t="s">
        <v>22</v>
      </c>
      <c r="AE177" s="26">
        <v>45311</v>
      </c>
      <c r="AF177" s="27" t="s">
        <v>1027</v>
      </c>
      <c r="AG177" s="221"/>
      <c r="AH177" s="227" t="str" cm="1">
        <f t="array" ref="AH177">LEFT(MM_BU[[#This Row],[PROJECT'#]],MIN(IFERROR(FIND({0,1,2,3,4,5,6,7,8,9,"-"},MM_BU[[#This Row],[PROJECT'#]]),""))-1)</f>
        <v>BU</v>
      </c>
      <c r="AI177" s="1" t="str">
        <f>IF(MM_BU[[#This Row],[BOM Received date]]&lt;&gt;"","BU table")</f>
        <v>BU table</v>
      </c>
      <c r="AJ177" s="1" t="str">
        <f>TEXT(MM_BU[[#This Row],[BOM Received date]],"mmmm")</f>
        <v>December</v>
      </c>
      <c r="AK177" s="1" t="str">
        <f>TEXT(MM_BU[[#This Row],[BOM Received date]],"yyyy")</f>
        <v>2023</v>
      </c>
    </row>
    <row r="178" spans="1:37" ht="28.95" customHeight="1">
      <c r="A178" s="21">
        <v>21</v>
      </c>
      <c r="B178" s="56">
        <v>45281</v>
      </c>
      <c r="C178" s="8">
        <v>30</v>
      </c>
      <c r="D178" s="8" t="s">
        <v>1256</v>
      </c>
      <c r="E178" s="23" t="s">
        <v>1258</v>
      </c>
      <c r="F178" s="350">
        <v>8674622</v>
      </c>
      <c r="G178" s="8" t="s">
        <v>1260</v>
      </c>
      <c r="H178" s="24" t="s">
        <v>1265</v>
      </c>
      <c r="I178" s="25">
        <v>50622</v>
      </c>
      <c r="J178" s="1639">
        <v>45283</v>
      </c>
      <c r="K178" s="26">
        <v>45287</v>
      </c>
      <c r="L178" s="26" t="s">
        <v>1058</v>
      </c>
      <c r="M178" s="27" t="s">
        <v>581</v>
      </c>
      <c r="N178" s="27" t="s">
        <v>37</v>
      </c>
      <c r="O178" s="25">
        <v>2</v>
      </c>
      <c r="P178" s="286">
        <v>66.14</v>
      </c>
      <c r="Q178" s="287">
        <v>132.28</v>
      </c>
      <c r="R178" s="25" t="s">
        <v>1701</v>
      </c>
      <c r="S178" s="25" t="s">
        <v>1058</v>
      </c>
      <c r="T178" s="26">
        <v>45339</v>
      </c>
      <c r="U178" s="26">
        <v>45301</v>
      </c>
      <c r="V178" s="8" t="s">
        <v>1707</v>
      </c>
      <c r="W178" s="25" t="s">
        <v>1713</v>
      </c>
      <c r="X178" s="26">
        <v>45304</v>
      </c>
      <c r="Y178" s="25" t="s">
        <v>1068</v>
      </c>
      <c r="Z178" s="26">
        <v>45304</v>
      </c>
      <c r="AA178" s="24" t="s">
        <v>1075</v>
      </c>
      <c r="AB178" s="24" t="s">
        <v>1070</v>
      </c>
      <c r="AC178" s="26">
        <v>45317</v>
      </c>
      <c r="AD178" s="8" t="s">
        <v>22</v>
      </c>
      <c r="AE178" s="26">
        <v>45316</v>
      </c>
      <c r="AF178" s="27" t="s">
        <v>425</v>
      </c>
      <c r="AG178" s="221"/>
      <c r="AH178" s="227" t="str" cm="1">
        <f t="array" ref="AH178">LEFT(MM_BU[[#This Row],[PROJECT'#]],MIN(IFERROR(FIND({0,1,2,3,4,5,6,7,8,9,"-"},MM_BU[[#This Row],[PROJECT'#]]),""))-1)</f>
        <v>BU</v>
      </c>
      <c r="AI178" s="1" t="str">
        <f>IF(MM_BU[[#This Row],[BOM Received date]]&lt;&gt;"","BU table")</f>
        <v>BU table</v>
      </c>
      <c r="AJ178" s="1" t="str">
        <f>TEXT(MM_BU[[#This Row],[BOM Received date]],"mmmm")</f>
        <v>December</v>
      </c>
      <c r="AK178" s="1" t="str">
        <f>TEXT(MM_BU[[#This Row],[BOM Received date]],"yyyy")</f>
        <v>2023</v>
      </c>
    </row>
    <row r="179" spans="1:37" ht="28.95" customHeight="1">
      <c r="A179" s="21">
        <v>21</v>
      </c>
      <c r="B179" s="56">
        <v>45281</v>
      </c>
      <c r="C179" s="8">
        <v>30</v>
      </c>
      <c r="D179" s="8" t="s">
        <v>1256</v>
      </c>
      <c r="E179" s="358" t="s">
        <v>1258</v>
      </c>
      <c r="F179" s="359">
        <v>8674622</v>
      </c>
      <c r="G179" s="44" t="s">
        <v>188</v>
      </c>
      <c r="H179" s="24" t="s">
        <v>184</v>
      </c>
      <c r="I179" s="25">
        <v>50423</v>
      </c>
      <c r="J179" s="1639">
        <v>45283</v>
      </c>
      <c r="K179" s="26">
        <v>45284</v>
      </c>
      <c r="L179" s="26" t="s">
        <v>1058</v>
      </c>
      <c r="M179" s="27" t="s">
        <v>140</v>
      </c>
      <c r="N179" s="27" t="s">
        <v>37</v>
      </c>
      <c r="O179" s="25">
        <v>1</v>
      </c>
      <c r="P179" s="286">
        <v>36.630000000000003</v>
      </c>
      <c r="Q179" s="287">
        <v>36.630000000000003</v>
      </c>
      <c r="R179" s="25" t="s">
        <v>1714</v>
      </c>
      <c r="S179" s="25" t="s">
        <v>1058</v>
      </c>
      <c r="T179" s="26">
        <v>45301</v>
      </c>
      <c r="U179" s="26" t="s">
        <v>581</v>
      </c>
      <c r="V179" s="8" t="s">
        <v>1715</v>
      </c>
      <c r="W179" s="25" t="s">
        <v>139</v>
      </c>
      <c r="X179" s="26">
        <v>45301</v>
      </c>
      <c r="Y179" s="25" t="s">
        <v>1068</v>
      </c>
      <c r="Z179" s="26">
        <v>45301</v>
      </c>
      <c r="AA179" s="24" t="s">
        <v>1075</v>
      </c>
      <c r="AB179" s="24" t="s">
        <v>1081</v>
      </c>
      <c r="AC179" s="26">
        <v>45311</v>
      </c>
      <c r="AD179" s="8" t="s">
        <v>22</v>
      </c>
      <c r="AE179" s="26">
        <v>45304</v>
      </c>
      <c r="AF179" s="27" t="s">
        <v>424</v>
      </c>
      <c r="AG179" s="221"/>
      <c r="AH179" s="227" t="str" cm="1">
        <f t="array" ref="AH179">LEFT(MM_BU[[#This Row],[PROJECT'#]],MIN(IFERROR(FIND({0,1,2,3,4,5,6,7,8,9,"-"},MM_BU[[#This Row],[PROJECT'#]]),""))-1)</f>
        <v>BU</v>
      </c>
      <c r="AI179" s="1" t="str">
        <f>IF(MM_BU[[#This Row],[BOM Received date]]&lt;&gt;"","BU table")</f>
        <v>BU table</v>
      </c>
      <c r="AJ179" s="1" t="str">
        <f>TEXT(MM_BU[[#This Row],[BOM Received date]],"mmmm")</f>
        <v>December</v>
      </c>
      <c r="AK179" s="1" t="str">
        <f>TEXT(MM_BU[[#This Row],[BOM Received date]],"yyyy")</f>
        <v>2023</v>
      </c>
    </row>
    <row r="180" spans="1:37" ht="28.95" customHeight="1">
      <c r="A180" s="21">
        <v>21</v>
      </c>
      <c r="B180" s="56">
        <v>45281</v>
      </c>
      <c r="C180" s="8">
        <v>30</v>
      </c>
      <c r="D180" s="8" t="s">
        <v>1256</v>
      </c>
      <c r="E180" s="23" t="s">
        <v>1258</v>
      </c>
      <c r="F180" s="350">
        <v>8674622</v>
      </c>
      <c r="G180" s="8" t="s">
        <v>500</v>
      </c>
      <c r="H180" s="24" t="s">
        <v>518</v>
      </c>
      <c r="I180" s="25">
        <v>50425</v>
      </c>
      <c r="J180" s="1639">
        <v>45283</v>
      </c>
      <c r="K180" s="26">
        <v>45284</v>
      </c>
      <c r="L180" s="26" t="s">
        <v>1058</v>
      </c>
      <c r="M180" s="27" t="s">
        <v>140</v>
      </c>
      <c r="N180" s="27" t="s">
        <v>20</v>
      </c>
      <c r="O180" s="25">
        <v>3</v>
      </c>
      <c r="P180" s="286">
        <v>28.65</v>
      </c>
      <c r="Q180" s="287">
        <v>85.95</v>
      </c>
      <c r="R180" s="25" t="s">
        <v>581</v>
      </c>
      <c r="S180" s="25" t="s">
        <v>581</v>
      </c>
      <c r="T180" s="26" t="s">
        <v>581</v>
      </c>
      <c r="U180" s="26" t="s">
        <v>581</v>
      </c>
      <c r="V180" s="8" t="s">
        <v>1716</v>
      </c>
      <c r="W180" s="25" t="s">
        <v>140</v>
      </c>
      <c r="X180" s="26">
        <v>45302</v>
      </c>
      <c r="Y180" s="25" t="s">
        <v>1068</v>
      </c>
      <c r="Z180" s="26">
        <v>45302</v>
      </c>
      <c r="AA180" s="24" t="s">
        <v>1069</v>
      </c>
      <c r="AB180" s="24" t="s">
        <v>1070</v>
      </c>
      <c r="AC180" s="26">
        <v>45322</v>
      </c>
      <c r="AD180" s="8" t="s">
        <v>22</v>
      </c>
      <c r="AE180" s="26">
        <v>45307</v>
      </c>
      <c r="AF180" s="27" t="s">
        <v>428</v>
      </c>
      <c r="AG180" s="221"/>
      <c r="AH180" s="227" t="str" cm="1">
        <f t="array" ref="AH180">LEFT(MM_BU[[#This Row],[PROJECT'#]],MIN(IFERROR(FIND({0,1,2,3,4,5,6,7,8,9,"-"},MM_BU[[#This Row],[PROJECT'#]]),""))-1)</f>
        <v>BU</v>
      </c>
      <c r="AI180" s="1" t="str">
        <f>IF(MM_BU[[#This Row],[BOM Received date]]&lt;&gt;"","BU table")</f>
        <v>BU table</v>
      </c>
      <c r="AJ180" s="1" t="str">
        <f>TEXT(MM_BU[[#This Row],[BOM Received date]],"mmmm")</f>
        <v>December</v>
      </c>
      <c r="AK180" s="1" t="str">
        <f>TEXT(MM_BU[[#This Row],[BOM Received date]],"yyyy")</f>
        <v>2023</v>
      </c>
    </row>
    <row r="181" spans="1:37" ht="28.95" customHeight="1">
      <c r="A181" s="21">
        <v>21</v>
      </c>
      <c r="B181" s="56">
        <v>45281</v>
      </c>
      <c r="C181" s="8">
        <v>30</v>
      </c>
      <c r="D181" s="8" t="s">
        <v>1256</v>
      </c>
      <c r="E181" s="23" t="s">
        <v>1258</v>
      </c>
      <c r="F181" s="350">
        <v>8674622</v>
      </c>
      <c r="G181" s="8" t="s">
        <v>71</v>
      </c>
      <c r="H181" s="24" t="s">
        <v>72</v>
      </c>
      <c r="I181" s="25">
        <v>50425</v>
      </c>
      <c r="J181" s="1639">
        <v>45283</v>
      </c>
      <c r="K181" s="26">
        <v>45284</v>
      </c>
      <c r="L181" s="26" t="s">
        <v>1058</v>
      </c>
      <c r="M181" s="27" t="s">
        <v>139</v>
      </c>
      <c r="N181" s="27" t="s">
        <v>20</v>
      </c>
      <c r="O181" s="25">
        <v>10</v>
      </c>
      <c r="P181" s="286">
        <v>13.67</v>
      </c>
      <c r="Q181" s="287">
        <v>136.69999999999999</v>
      </c>
      <c r="R181" s="25" t="s">
        <v>581</v>
      </c>
      <c r="S181" s="25" t="s">
        <v>581</v>
      </c>
      <c r="T181" s="26" t="s">
        <v>581</v>
      </c>
      <c r="U181" s="26" t="s">
        <v>581</v>
      </c>
      <c r="V181" s="8" t="s">
        <v>1716</v>
      </c>
      <c r="W181" s="25" t="s">
        <v>139</v>
      </c>
      <c r="X181" s="26">
        <v>45302</v>
      </c>
      <c r="Y181" s="25" t="s">
        <v>1068</v>
      </c>
      <c r="Z181" s="26">
        <v>45302</v>
      </c>
      <c r="AA181" s="24" t="s">
        <v>1069</v>
      </c>
      <c r="AB181" s="24" t="s">
        <v>1070</v>
      </c>
      <c r="AC181" s="26">
        <v>45322</v>
      </c>
      <c r="AD181" s="8" t="s">
        <v>22</v>
      </c>
      <c r="AE181" s="26">
        <v>45307</v>
      </c>
      <c r="AF181" s="27" t="s">
        <v>1001</v>
      </c>
      <c r="AG181" s="221"/>
      <c r="AH181" s="227" t="str" cm="1">
        <f t="array" ref="AH181">LEFT(MM_BU[[#This Row],[PROJECT'#]],MIN(IFERROR(FIND({0,1,2,3,4,5,6,7,8,9,"-"},MM_BU[[#This Row],[PROJECT'#]]),""))-1)</f>
        <v>BU</v>
      </c>
      <c r="AI181" s="1" t="str">
        <f>IF(MM_BU[[#This Row],[BOM Received date]]&lt;&gt;"","BU table")</f>
        <v>BU table</v>
      </c>
      <c r="AJ181" s="1" t="str">
        <f>TEXT(MM_BU[[#This Row],[BOM Received date]],"mmmm")</f>
        <v>December</v>
      </c>
      <c r="AK181" s="1" t="str">
        <f>TEXT(MM_BU[[#This Row],[BOM Received date]],"yyyy")</f>
        <v>2023</v>
      </c>
    </row>
    <row r="182" spans="1:37" ht="28.95" customHeight="1">
      <c r="A182" s="21">
        <v>21</v>
      </c>
      <c r="B182" s="56">
        <v>45281</v>
      </c>
      <c r="C182" s="8">
        <v>30</v>
      </c>
      <c r="D182" s="8" t="s">
        <v>1256</v>
      </c>
      <c r="E182" s="23" t="s">
        <v>1258</v>
      </c>
      <c r="F182" s="350">
        <v>8674622</v>
      </c>
      <c r="G182" s="8" t="s">
        <v>1261</v>
      </c>
      <c r="H182" s="24" t="s">
        <v>1266</v>
      </c>
      <c r="I182" s="25">
        <v>50428</v>
      </c>
      <c r="J182" s="1639">
        <v>45283</v>
      </c>
      <c r="K182" s="26">
        <v>45284</v>
      </c>
      <c r="L182" s="26" t="s">
        <v>1058</v>
      </c>
      <c r="M182" s="27" t="s">
        <v>141</v>
      </c>
      <c r="N182" s="27" t="s">
        <v>20</v>
      </c>
      <c r="O182" s="25">
        <v>3</v>
      </c>
      <c r="P182" s="286">
        <v>14.6</v>
      </c>
      <c r="Q182" s="287">
        <v>43.8</v>
      </c>
      <c r="R182" s="25" t="s">
        <v>1702</v>
      </c>
      <c r="S182" s="25" t="s">
        <v>1058</v>
      </c>
      <c r="T182" s="26">
        <v>45306</v>
      </c>
      <c r="U182" s="26">
        <v>45304</v>
      </c>
      <c r="V182" s="8" t="s">
        <v>1779</v>
      </c>
      <c r="W182" s="25" t="s">
        <v>1019</v>
      </c>
      <c r="X182" s="26">
        <v>45308</v>
      </c>
      <c r="Y182" s="25" t="s">
        <v>1068</v>
      </c>
      <c r="Z182" s="26">
        <v>45308</v>
      </c>
      <c r="AA182" s="24" t="s">
        <v>1069</v>
      </c>
      <c r="AB182" s="24" t="s">
        <v>1081</v>
      </c>
      <c r="AC182" s="26">
        <v>45313</v>
      </c>
      <c r="AD182" s="8" t="s">
        <v>22</v>
      </c>
      <c r="AE182" s="26">
        <v>45311</v>
      </c>
      <c r="AF182" s="27" t="s">
        <v>428</v>
      </c>
      <c r="AG182" s="221"/>
      <c r="AH182" s="227" t="str" cm="1">
        <f t="array" ref="AH182">LEFT(MM_BU[[#This Row],[PROJECT'#]],MIN(IFERROR(FIND({0,1,2,3,4,5,6,7,8,9,"-"},MM_BU[[#This Row],[PROJECT'#]]),""))-1)</f>
        <v>BU</v>
      </c>
      <c r="AI182" s="1" t="str">
        <f>IF(MM_BU[[#This Row],[BOM Received date]]&lt;&gt;"","BU table")</f>
        <v>BU table</v>
      </c>
      <c r="AJ182" s="1" t="str">
        <f>TEXT(MM_BU[[#This Row],[BOM Received date]],"mmmm")</f>
        <v>December</v>
      </c>
      <c r="AK182" s="1" t="str">
        <f>TEXT(MM_BU[[#This Row],[BOM Received date]],"yyyy")</f>
        <v>2023</v>
      </c>
    </row>
    <row r="183" spans="1:37" ht="28.95" customHeight="1">
      <c r="A183" s="21">
        <v>21</v>
      </c>
      <c r="B183" s="56">
        <v>45281</v>
      </c>
      <c r="C183" s="8">
        <v>30</v>
      </c>
      <c r="D183" s="8" t="s">
        <v>1256</v>
      </c>
      <c r="E183" s="358" t="s">
        <v>1258</v>
      </c>
      <c r="F183" s="359">
        <v>8674622</v>
      </c>
      <c r="G183" s="44" t="s">
        <v>289</v>
      </c>
      <c r="H183" s="24" t="s">
        <v>560</v>
      </c>
      <c r="I183" s="25">
        <v>50423</v>
      </c>
      <c r="J183" s="1639">
        <v>45283</v>
      </c>
      <c r="K183" s="26">
        <v>45284</v>
      </c>
      <c r="L183" s="26" t="s">
        <v>1058</v>
      </c>
      <c r="M183" s="27" t="s">
        <v>139</v>
      </c>
      <c r="N183" s="27" t="s">
        <v>37</v>
      </c>
      <c r="O183" s="25">
        <v>3</v>
      </c>
      <c r="P183" s="286">
        <v>40.5</v>
      </c>
      <c r="Q183" s="287">
        <v>121.5</v>
      </c>
      <c r="R183" s="25" t="s">
        <v>1711</v>
      </c>
      <c r="S183" s="25" t="s">
        <v>1058</v>
      </c>
      <c r="T183" s="26">
        <v>45300</v>
      </c>
      <c r="U183" s="26" t="s">
        <v>581</v>
      </c>
      <c r="V183" s="8" t="s">
        <v>1712</v>
      </c>
      <c r="W183" s="25" t="s">
        <v>1018</v>
      </c>
      <c r="X183" s="26">
        <v>45300</v>
      </c>
      <c r="Y183" s="25" t="s">
        <v>1068</v>
      </c>
      <c r="Z183" s="26">
        <v>45301</v>
      </c>
      <c r="AA183" s="24" t="s">
        <v>1075</v>
      </c>
      <c r="AB183" s="24" t="s">
        <v>1070</v>
      </c>
      <c r="AC183" s="26">
        <v>45315</v>
      </c>
      <c r="AD183" s="8" t="s">
        <v>22</v>
      </c>
      <c r="AE183" s="26">
        <v>45305</v>
      </c>
      <c r="AF183" s="27" t="s">
        <v>428</v>
      </c>
      <c r="AG183" s="221"/>
      <c r="AH183" s="227" t="str" cm="1">
        <f t="array" ref="AH183">LEFT(MM_BU[[#This Row],[PROJECT'#]],MIN(IFERROR(FIND({0,1,2,3,4,5,6,7,8,9,"-"},MM_BU[[#This Row],[PROJECT'#]]),""))-1)</f>
        <v>BU</v>
      </c>
      <c r="AI183" s="1" t="str">
        <f>IF(MM_BU[[#This Row],[BOM Received date]]&lt;&gt;"","BU table")</f>
        <v>BU table</v>
      </c>
      <c r="AJ183" s="1" t="str">
        <f>TEXT(MM_BU[[#This Row],[BOM Received date]],"mmmm")</f>
        <v>December</v>
      </c>
      <c r="AK183" s="1" t="str">
        <f>TEXT(MM_BU[[#This Row],[BOM Received date]],"yyyy")</f>
        <v>2023</v>
      </c>
    </row>
    <row r="184" spans="1:37" ht="28.95" customHeight="1">
      <c r="A184" s="21">
        <v>21</v>
      </c>
      <c r="B184" s="56">
        <v>45281</v>
      </c>
      <c r="C184" s="8">
        <v>30</v>
      </c>
      <c r="D184" s="8" t="s">
        <v>1256</v>
      </c>
      <c r="E184" s="23" t="s">
        <v>1258</v>
      </c>
      <c r="F184" s="350">
        <v>8674622</v>
      </c>
      <c r="G184" s="8" t="s">
        <v>1262</v>
      </c>
      <c r="H184" s="24" t="s">
        <v>1267</v>
      </c>
      <c r="I184" s="25">
        <v>50422</v>
      </c>
      <c r="J184" s="1639">
        <v>45283</v>
      </c>
      <c r="K184" s="26">
        <v>45284</v>
      </c>
      <c r="L184" s="26" t="s">
        <v>1058</v>
      </c>
      <c r="M184" s="27" t="s">
        <v>139</v>
      </c>
      <c r="N184" s="27" t="s">
        <v>20</v>
      </c>
      <c r="O184" s="25">
        <v>1</v>
      </c>
      <c r="P184" s="286">
        <v>48.84</v>
      </c>
      <c r="Q184" s="287">
        <v>48.84</v>
      </c>
      <c r="R184" s="25" t="s">
        <v>1701</v>
      </c>
      <c r="S184" s="25" t="s">
        <v>1058</v>
      </c>
      <c r="T184" s="26">
        <v>45339</v>
      </c>
      <c r="U184" s="26">
        <v>45301</v>
      </c>
      <c r="V184" s="8" t="s">
        <v>1707</v>
      </c>
      <c r="W184" s="25" t="s">
        <v>1010</v>
      </c>
      <c r="X184" s="26">
        <v>45304</v>
      </c>
      <c r="Y184" s="25" t="s">
        <v>1068</v>
      </c>
      <c r="Z184" s="26">
        <v>45304</v>
      </c>
      <c r="AA184" s="24" t="s">
        <v>1075</v>
      </c>
      <c r="AB184" s="24" t="s">
        <v>1070</v>
      </c>
      <c r="AC184" s="26">
        <v>45311</v>
      </c>
      <c r="AD184" s="8" t="s">
        <v>22</v>
      </c>
      <c r="AE184" s="26">
        <v>45312</v>
      </c>
      <c r="AF184" s="27" t="s">
        <v>424</v>
      </c>
      <c r="AG184" s="221"/>
      <c r="AH184" s="227" t="str" cm="1">
        <f t="array" ref="AH184">LEFT(MM_BU[[#This Row],[PROJECT'#]],MIN(IFERROR(FIND({0,1,2,3,4,5,6,7,8,9,"-"},MM_BU[[#This Row],[PROJECT'#]]),""))-1)</f>
        <v>BU</v>
      </c>
      <c r="AI184" s="1" t="str">
        <f>IF(MM_BU[[#This Row],[BOM Received date]]&lt;&gt;"","BU table")</f>
        <v>BU table</v>
      </c>
      <c r="AJ184" s="1" t="str">
        <f>TEXT(MM_BU[[#This Row],[BOM Received date]],"mmmm")</f>
        <v>December</v>
      </c>
      <c r="AK184" s="1" t="str">
        <f>TEXT(MM_BU[[#This Row],[BOM Received date]],"yyyy")</f>
        <v>2023</v>
      </c>
    </row>
    <row r="185" spans="1:37" ht="28.95" customHeight="1">
      <c r="A185" s="21">
        <v>21</v>
      </c>
      <c r="B185" s="56">
        <v>45281</v>
      </c>
      <c r="C185" s="8">
        <v>30</v>
      </c>
      <c r="D185" s="8" t="s">
        <v>1256</v>
      </c>
      <c r="E185" s="23" t="s">
        <v>1258</v>
      </c>
      <c r="F185" s="350">
        <v>8674622</v>
      </c>
      <c r="G185" s="8" t="s">
        <v>1277</v>
      </c>
      <c r="H185" s="24" t="s">
        <v>1268</v>
      </c>
      <c r="I185" s="25">
        <v>50427</v>
      </c>
      <c r="J185" s="1639">
        <v>45283</v>
      </c>
      <c r="K185" s="26">
        <v>45284</v>
      </c>
      <c r="L185" s="26" t="s">
        <v>1058</v>
      </c>
      <c r="M185" s="27" t="s">
        <v>139</v>
      </c>
      <c r="N185" s="27" t="s">
        <v>20</v>
      </c>
      <c r="O185" s="25">
        <v>1</v>
      </c>
      <c r="P185" s="286">
        <v>163.61000000000001</v>
      </c>
      <c r="Q185" s="287">
        <v>163.61000000000001</v>
      </c>
      <c r="R185" s="25" t="s">
        <v>1702</v>
      </c>
      <c r="S185" s="25" t="s">
        <v>1058</v>
      </c>
      <c r="T185" s="26">
        <v>45306</v>
      </c>
      <c r="U185" s="26">
        <v>45304</v>
      </c>
      <c r="V185" s="8" t="s">
        <v>1779</v>
      </c>
      <c r="W185" s="25" t="s">
        <v>1014</v>
      </c>
      <c r="X185" s="26">
        <v>45308</v>
      </c>
      <c r="Y185" s="25" t="s">
        <v>1068</v>
      </c>
      <c r="Z185" s="26">
        <v>45308</v>
      </c>
      <c r="AA185" s="24" t="s">
        <v>1069</v>
      </c>
      <c r="AB185" s="24" t="s">
        <v>1081</v>
      </c>
      <c r="AC185" s="26">
        <v>45313</v>
      </c>
      <c r="AD185" s="8" t="s">
        <v>22</v>
      </c>
      <c r="AE185" s="26">
        <v>45311</v>
      </c>
      <c r="AF185" s="27" t="s">
        <v>424</v>
      </c>
      <c r="AG185" s="221"/>
      <c r="AH185" s="227" t="str" cm="1">
        <f t="array" ref="AH185">LEFT(MM_BU[[#This Row],[PROJECT'#]],MIN(IFERROR(FIND({0,1,2,3,4,5,6,7,8,9,"-"},MM_BU[[#This Row],[PROJECT'#]]),""))-1)</f>
        <v>BU</v>
      </c>
      <c r="AI185" s="1" t="str">
        <f>IF(MM_BU[[#This Row],[BOM Received date]]&lt;&gt;"","BU table")</f>
        <v>BU table</v>
      </c>
      <c r="AJ185" s="1" t="str">
        <f>TEXT(MM_BU[[#This Row],[BOM Received date]],"mmmm")</f>
        <v>December</v>
      </c>
      <c r="AK185" s="1" t="str">
        <f>TEXT(MM_BU[[#This Row],[BOM Received date]],"yyyy")</f>
        <v>2023</v>
      </c>
    </row>
    <row r="186" spans="1:37" ht="28.95" customHeight="1" thickBot="1">
      <c r="A186" s="140">
        <v>21</v>
      </c>
      <c r="B186" s="199">
        <v>45281</v>
      </c>
      <c r="C186" s="8">
        <v>30</v>
      </c>
      <c r="D186" s="142" t="s">
        <v>1256</v>
      </c>
      <c r="E186" s="143" t="s">
        <v>1258</v>
      </c>
      <c r="F186" s="351">
        <v>8674622</v>
      </c>
      <c r="G186" s="142" t="s">
        <v>146</v>
      </c>
      <c r="H186" s="144" t="s">
        <v>147</v>
      </c>
      <c r="I186" s="145">
        <v>50428</v>
      </c>
      <c r="J186" s="1640">
        <v>45283</v>
      </c>
      <c r="K186" s="146">
        <v>45284</v>
      </c>
      <c r="L186" s="146" t="s">
        <v>1058</v>
      </c>
      <c r="M186" s="147" t="s">
        <v>140</v>
      </c>
      <c r="N186" s="147" t="s">
        <v>21</v>
      </c>
      <c r="O186" s="145">
        <v>5</v>
      </c>
      <c r="P186" s="288">
        <v>8</v>
      </c>
      <c r="Q186" s="289">
        <v>40</v>
      </c>
      <c r="R186" s="145" t="s">
        <v>1702</v>
      </c>
      <c r="S186" s="145" t="s">
        <v>1058</v>
      </c>
      <c r="T186" s="146">
        <v>45306</v>
      </c>
      <c r="U186" s="146">
        <v>45304</v>
      </c>
      <c r="V186" s="142" t="s">
        <v>1779</v>
      </c>
      <c r="W186" s="145" t="s">
        <v>1018</v>
      </c>
      <c r="X186" s="146">
        <v>45308</v>
      </c>
      <c r="Y186" s="145" t="s">
        <v>1068</v>
      </c>
      <c r="Z186" s="146">
        <v>45308</v>
      </c>
      <c r="AA186" s="144" t="s">
        <v>1069</v>
      </c>
      <c r="AB186" s="144" t="s">
        <v>1081</v>
      </c>
      <c r="AC186" s="146">
        <v>45313</v>
      </c>
      <c r="AD186" s="142" t="s">
        <v>22</v>
      </c>
      <c r="AE186" s="146">
        <v>45311</v>
      </c>
      <c r="AF186" s="147" t="s">
        <v>429</v>
      </c>
      <c r="AG186" s="223"/>
      <c r="AH186" s="227" t="str" cm="1">
        <f t="array" ref="AH186">LEFT(MM_BU[[#This Row],[PROJECT'#]],MIN(IFERROR(FIND({0,1,2,3,4,5,6,7,8,9,"-"},MM_BU[[#This Row],[PROJECT'#]]),""))-1)</f>
        <v>BU</v>
      </c>
      <c r="AI186" s="1" t="str">
        <f>IF(MM_BU[[#This Row],[BOM Received date]]&lt;&gt;"","BU table")</f>
        <v>BU table</v>
      </c>
      <c r="AJ186" s="1" t="str">
        <f>TEXT(MM_BU[[#This Row],[BOM Received date]],"mmmm")</f>
        <v>December</v>
      </c>
      <c r="AK186" s="1" t="str">
        <f>TEXT(MM_BU[[#This Row],[BOM Received date]],"yyyy")</f>
        <v>2023</v>
      </c>
    </row>
    <row r="187" spans="1:37" ht="28.95" customHeight="1" thickTop="1">
      <c r="A187" s="149">
        <v>22</v>
      </c>
      <c r="B187" s="196">
        <v>45283</v>
      </c>
      <c r="C187" s="151">
        <v>30</v>
      </c>
      <c r="D187" s="151" t="s">
        <v>1269</v>
      </c>
      <c r="E187" s="152" t="s">
        <v>1270</v>
      </c>
      <c r="F187" s="352">
        <v>8789414</v>
      </c>
      <c r="G187" s="151" t="s">
        <v>102</v>
      </c>
      <c r="H187" s="153" t="s">
        <v>108</v>
      </c>
      <c r="I187" s="154">
        <v>50469</v>
      </c>
      <c r="J187" s="1641">
        <v>45284</v>
      </c>
      <c r="K187" s="155">
        <v>45284</v>
      </c>
      <c r="L187" s="155" t="s">
        <v>1058</v>
      </c>
      <c r="M187" s="156" t="s">
        <v>143</v>
      </c>
      <c r="N187" s="156" t="s">
        <v>20</v>
      </c>
      <c r="O187" s="154">
        <v>3</v>
      </c>
      <c r="P187" s="290">
        <v>10.1</v>
      </c>
      <c r="Q187" s="291">
        <v>30.3</v>
      </c>
      <c r="R187" s="154" t="s">
        <v>1702</v>
      </c>
      <c r="S187" s="154" t="s">
        <v>1058</v>
      </c>
      <c r="T187" s="155">
        <v>45306</v>
      </c>
      <c r="U187" s="155">
        <v>45304</v>
      </c>
      <c r="V187" s="151" t="s">
        <v>1779</v>
      </c>
      <c r="W187" s="154" t="s">
        <v>1159</v>
      </c>
      <c r="X187" s="155">
        <v>45308</v>
      </c>
      <c r="Y187" s="154" t="s">
        <v>1068</v>
      </c>
      <c r="Z187" s="155">
        <v>45308</v>
      </c>
      <c r="AA187" s="153" t="s">
        <v>1069</v>
      </c>
      <c r="AB187" s="153" t="s">
        <v>1081</v>
      </c>
      <c r="AC187" s="155">
        <v>45313</v>
      </c>
      <c r="AD187" s="151" t="s">
        <v>22</v>
      </c>
      <c r="AE187" s="155">
        <v>45311</v>
      </c>
      <c r="AF187" s="156" t="s">
        <v>428</v>
      </c>
      <c r="AG187" s="222"/>
      <c r="AH187" s="227" t="str" cm="1">
        <f t="array" ref="AH187">LEFT(MM_BU[[#This Row],[PROJECT'#]],MIN(IFERROR(FIND({0,1,2,3,4,5,6,7,8,9,"-"},MM_BU[[#This Row],[PROJECT'#]]),""))-1)</f>
        <v>BU</v>
      </c>
      <c r="AI187" s="1" t="str">
        <f>IF(MM_BU[[#This Row],[BOM Received date]]&lt;&gt;"","BU table")</f>
        <v>BU table</v>
      </c>
      <c r="AJ187" s="1" t="str">
        <f>TEXT(MM_BU[[#This Row],[BOM Received date]],"mmmm")</f>
        <v>December</v>
      </c>
      <c r="AK187" s="1" t="str">
        <f>TEXT(MM_BU[[#This Row],[BOM Received date]],"yyyy")</f>
        <v>2023</v>
      </c>
    </row>
    <row r="188" spans="1:37" ht="28.95" customHeight="1">
      <c r="A188" s="21">
        <v>22</v>
      </c>
      <c r="B188" s="56">
        <v>45283</v>
      </c>
      <c r="C188" s="8">
        <v>30</v>
      </c>
      <c r="D188" s="8" t="s">
        <v>1269</v>
      </c>
      <c r="E188" s="23" t="s">
        <v>1270</v>
      </c>
      <c r="F188" s="350">
        <v>8789414</v>
      </c>
      <c r="G188" s="8" t="s">
        <v>396</v>
      </c>
      <c r="H188" s="24" t="s">
        <v>494</v>
      </c>
      <c r="I188" s="25">
        <v>50469</v>
      </c>
      <c r="J188" s="1639">
        <v>45284</v>
      </c>
      <c r="K188" s="26">
        <v>45284</v>
      </c>
      <c r="L188" s="26" t="s">
        <v>1058</v>
      </c>
      <c r="M188" s="27" t="s">
        <v>142</v>
      </c>
      <c r="N188" s="27" t="s">
        <v>21</v>
      </c>
      <c r="O188" s="25">
        <v>1</v>
      </c>
      <c r="P188" s="286">
        <v>163</v>
      </c>
      <c r="Q188" s="287">
        <v>163</v>
      </c>
      <c r="R188" s="25" t="s">
        <v>1702</v>
      </c>
      <c r="S188" s="25" t="s">
        <v>1058</v>
      </c>
      <c r="T188" s="26">
        <v>45306</v>
      </c>
      <c r="U188" s="26">
        <v>45304</v>
      </c>
      <c r="V188" s="8" t="s">
        <v>1779</v>
      </c>
      <c r="W188" s="25" t="s">
        <v>1031</v>
      </c>
      <c r="X188" s="26">
        <v>45308</v>
      </c>
      <c r="Y188" s="25" t="s">
        <v>1068</v>
      </c>
      <c r="Z188" s="26">
        <v>45308</v>
      </c>
      <c r="AA188" s="24" t="s">
        <v>1069</v>
      </c>
      <c r="AB188" s="24" t="s">
        <v>1081</v>
      </c>
      <c r="AC188" s="26">
        <v>45313</v>
      </c>
      <c r="AD188" s="8" t="s">
        <v>22</v>
      </c>
      <c r="AE188" s="26">
        <v>45311</v>
      </c>
      <c r="AF188" s="27" t="s">
        <v>424</v>
      </c>
      <c r="AG188" s="221"/>
      <c r="AH188" s="227" t="str" cm="1">
        <f t="array" ref="AH188">LEFT(MM_BU[[#This Row],[PROJECT'#]],MIN(IFERROR(FIND({0,1,2,3,4,5,6,7,8,9,"-"},MM_BU[[#This Row],[PROJECT'#]]),""))-1)</f>
        <v>BU</v>
      </c>
      <c r="AI188" s="1" t="str">
        <f>IF(MM_BU[[#This Row],[BOM Received date]]&lt;&gt;"","BU table")</f>
        <v>BU table</v>
      </c>
      <c r="AJ188" s="1" t="str">
        <f>TEXT(MM_BU[[#This Row],[BOM Received date]],"mmmm")</f>
        <v>December</v>
      </c>
      <c r="AK188" s="1" t="str">
        <f>TEXT(MM_BU[[#This Row],[BOM Received date]],"yyyy")</f>
        <v>2023</v>
      </c>
    </row>
    <row r="189" spans="1:37" ht="28.95" customHeight="1">
      <c r="A189" s="21">
        <v>22</v>
      </c>
      <c r="B189" s="56">
        <v>45283</v>
      </c>
      <c r="C189" s="8">
        <v>30</v>
      </c>
      <c r="D189" s="8" t="s">
        <v>1269</v>
      </c>
      <c r="E189" s="23" t="s">
        <v>1270</v>
      </c>
      <c r="F189" s="350">
        <v>8789414</v>
      </c>
      <c r="G189" s="8" t="s">
        <v>1271</v>
      </c>
      <c r="H189" s="24" t="s">
        <v>1274</v>
      </c>
      <c r="I189" s="25">
        <v>50469</v>
      </c>
      <c r="J189" s="1639">
        <v>45284</v>
      </c>
      <c r="K189" s="26">
        <v>45284</v>
      </c>
      <c r="L189" s="26" t="s">
        <v>1058</v>
      </c>
      <c r="M189" s="27" t="s">
        <v>141</v>
      </c>
      <c r="N189" s="27" t="s">
        <v>20</v>
      </c>
      <c r="O189" s="25">
        <v>4</v>
      </c>
      <c r="P189" s="286">
        <v>158.18</v>
      </c>
      <c r="Q189" s="287">
        <v>632.72</v>
      </c>
      <c r="R189" s="25" t="s">
        <v>1702</v>
      </c>
      <c r="S189" s="25" t="s">
        <v>1058</v>
      </c>
      <c r="T189" s="26">
        <v>45306</v>
      </c>
      <c r="U189" s="26">
        <v>45304</v>
      </c>
      <c r="V189" s="8" t="s">
        <v>1779</v>
      </c>
      <c r="W189" s="25" t="s">
        <v>1029</v>
      </c>
      <c r="X189" s="26">
        <v>45308</v>
      </c>
      <c r="Y189" s="25" t="s">
        <v>1068</v>
      </c>
      <c r="Z189" s="26">
        <v>45308</v>
      </c>
      <c r="AA189" s="24" t="s">
        <v>1069</v>
      </c>
      <c r="AB189" s="24" t="s">
        <v>1081</v>
      </c>
      <c r="AC189" s="26">
        <v>45313</v>
      </c>
      <c r="AD189" s="8" t="s">
        <v>22</v>
      </c>
      <c r="AE189" s="26">
        <v>45311</v>
      </c>
      <c r="AF189" s="27" t="s">
        <v>426</v>
      </c>
      <c r="AG189" s="221"/>
      <c r="AH189" s="227" t="str" cm="1">
        <f t="array" ref="AH189">LEFT(MM_BU[[#This Row],[PROJECT'#]],MIN(IFERROR(FIND({0,1,2,3,4,5,6,7,8,9,"-"},MM_BU[[#This Row],[PROJECT'#]]),""))-1)</f>
        <v>BU</v>
      </c>
      <c r="AI189" s="1" t="str">
        <f>IF(MM_BU[[#This Row],[BOM Received date]]&lt;&gt;"","BU table")</f>
        <v>BU table</v>
      </c>
      <c r="AJ189" s="1" t="str">
        <f>TEXT(MM_BU[[#This Row],[BOM Received date]],"mmmm")</f>
        <v>December</v>
      </c>
      <c r="AK189" s="1" t="str">
        <f>TEXT(MM_BU[[#This Row],[BOM Received date]],"yyyy")</f>
        <v>2023</v>
      </c>
    </row>
    <row r="190" spans="1:37" ht="28.95" customHeight="1">
      <c r="A190" s="21">
        <v>22</v>
      </c>
      <c r="B190" s="56">
        <v>45283</v>
      </c>
      <c r="C190" s="8">
        <v>30</v>
      </c>
      <c r="D190" s="8" t="s">
        <v>1269</v>
      </c>
      <c r="E190" s="23" t="s">
        <v>1270</v>
      </c>
      <c r="F190" s="350">
        <v>8789414</v>
      </c>
      <c r="G190" s="8" t="s">
        <v>1272</v>
      </c>
      <c r="H190" s="24" t="s">
        <v>1275</v>
      </c>
      <c r="I190" s="25">
        <v>50469</v>
      </c>
      <c r="J190" s="1639">
        <v>45284</v>
      </c>
      <c r="K190" s="26">
        <v>45284</v>
      </c>
      <c r="L190" s="26" t="s">
        <v>1058</v>
      </c>
      <c r="M190" s="27" t="s">
        <v>140</v>
      </c>
      <c r="N190" s="27" t="s">
        <v>20</v>
      </c>
      <c r="O190" s="25">
        <v>15</v>
      </c>
      <c r="P190" s="286">
        <v>6.49</v>
      </c>
      <c r="Q190" s="287">
        <v>97.35</v>
      </c>
      <c r="R190" s="25" t="s">
        <v>1702</v>
      </c>
      <c r="S190" s="25" t="s">
        <v>1058</v>
      </c>
      <c r="T190" s="26">
        <v>45306</v>
      </c>
      <c r="U190" s="26">
        <v>45304</v>
      </c>
      <c r="V190" s="8" t="s">
        <v>1779</v>
      </c>
      <c r="W190" s="25" t="s">
        <v>1028</v>
      </c>
      <c r="X190" s="26">
        <v>45308</v>
      </c>
      <c r="Y190" s="25" t="s">
        <v>1068</v>
      </c>
      <c r="Z190" s="26">
        <v>45308</v>
      </c>
      <c r="AA190" s="24" t="s">
        <v>1069</v>
      </c>
      <c r="AB190" s="24" t="s">
        <v>1081</v>
      </c>
      <c r="AC190" s="26">
        <v>45313</v>
      </c>
      <c r="AD190" s="8" t="s">
        <v>22</v>
      </c>
      <c r="AE190" s="26">
        <v>45311</v>
      </c>
      <c r="AF190" s="27" t="s">
        <v>1021</v>
      </c>
      <c r="AG190" s="221"/>
      <c r="AH190" s="227" t="str" cm="1">
        <f t="array" ref="AH190">LEFT(MM_BU[[#This Row],[PROJECT'#]],MIN(IFERROR(FIND({0,1,2,3,4,5,6,7,8,9,"-"},MM_BU[[#This Row],[PROJECT'#]]),""))-1)</f>
        <v>BU</v>
      </c>
      <c r="AI190" s="1" t="str">
        <f>IF(MM_BU[[#This Row],[BOM Received date]]&lt;&gt;"","BU table")</f>
        <v>BU table</v>
      </c>
      <c r="AJ190" s="1" t="str">
        <f>TEXT(MM_BU[[#This Row],[BOM Received date]],"mmmm")</f>
        <v>December</v>
      </c>
      <c r="AK190" s="1" t="str">
        <f>TEXT(MM_BU[[#This Row],[BOM Received date]],"yyyy")</f>
        <v>2023</v>
      </c>
    </row>
    <row r="191" spans="1:37" ht="28.95" customHeight="1">
      <c r="A191" s="21">
        <v>22</v>
      </c>
      <c r="B191" s="56">
        <v>45283</v>
      </c>
      <c r="C191" s="8">
        <v>30</v>
      </c>
      <c r="D191" s="8" t="s">
        <v>1269</v>
      </c>
      <c r="E191" s="23" t="s">
        <v>1270</v>
      </c>
      <c r="F191" s="350">
        <v>8789414</v>
      </c>
      <c r="G191" s="8" t="s">
        <v>1273</v>
      </c>
      <c r="H191" s="24" t="s">
        <v>1276</v>
      </c>
      <c r="I191" s="25">
        <v>50471</v>
      </c>
      <c r="J191" s="1639">
        <v>45284</v>
      </c>
      <c r="K191" s="26">
        <v>45284</v>
      </c>
      <c r="L191" s="26" t="s">
        <v>1058</v>
      </c>
      <c r="M191" s="27" t="s">
        <v>139</v>
      </c>
      <c r="N191" s="27" t="s">
        <v>20</v>
      </c>
      <c r="O191" s="25">
        <v>8</v>
      </c>
      <c r="P191" s="286">
        <v>1.18</v>
      </c>
      <c r="Q191" s="287">
        <v>9.44</v>
      </c>
      <c r="R191" s="25" t="s">
        <v>1782</v>
      </c>
      <c r="S191" s="25" t="s">
        <v>1058</v>
      </c>
      <c r="T191" s="26">
        <v>45314</v>
      </c>
      <c r="U191" s="26">
        <v>45306</v>
      </c>
      <c r="V191" s="8" t="s">
        <v>1941</v>
      </c>
      <c r="W191" s="25" t="s">
        <v>143</v>
      </c>
      <c r="X191" s="26">
        <v>45314</v>
      </c>
      <c r="Y191" s="25" t="s">
        <v>1068</v>
      </c>
      <c r="Z191" s="26">
        <v>45314</v>
      </c>
      <c r="AA191" s="24" t="s">
        <v>1710</v>
      </c>
      <c r="AB191" s="24" t="s">
        <v>1079</v>
      </c>
      <c r="AC191" s="26">
        <v>45345</v>
      </c>
      <c r="AD191" s="8" t="s">
        <v>22</v>
      </c>
      <c r="AE191" s="26">
        <v>45344</v>
      </c>
      <c r="AF191" s="27" t="s">
        <v>1025</v>
      </c>
      <c r="AG191" s="221"/>
      <c r="AH191" s="227" t="str" cm="1">
        <f t="array" ref="AH191">LEFT(MM_BU[[#This Row],[PROJECT'#]],MIN(IFERROR(FIND({0,1,2,3,4,5,6,7,8,9,"-"},MM_BU[[#This Row],[PROJECT'#]]),""))-1)</f>
        <v>BU</v>
      </c>
      <c r="AI191" s="1" t="str">
        <f>IF(MM_BU[[#This Row],[BOM Received date]]&lt;&gt;"","BU table")</f>
        <v>BU table</v>
      </c>
      <c r="AJ191" s="1" t="str">
        <f>TEXT(MM_BU[[#This Row],[BOM Received date]],"mmmm")</f>
        <v>December</v>
      </c>
      <c r="AK191" s="1" t="str">
        <f>TEXT(MM_BU[[#This Row],[BOM Received date]],"yyyy")</f>
        <v>2023</v>
      </c>
    </row>
    <row r="192" spans="1:37" ht="28.95" customHeight="1">
      <c r="A192" s="21">
        <v>22</v>
      </c>
      <c r="B192" s="56">
        <v>45283</v>
      </c>
      <c r="C192" s="8">
        <v>30</v>
      </c>
      <c r="D192" s="8" t="s">
        <v>1269</v>
      </c>
      <c r="E192" s="23" t="s">
        <v>1270</v>
      </c>
      <c r="F192" s="350">
        <v>8789414</v>
      </c>
      <c r="G192" s="8" t="s">
        <v>967</v>
      </c>
      <c r="H192" s="24" t="s">
        <v>969</v>
      </c>
      <c r="I192" s="25">
        <v>50470</v>
      </c>
      <c r="J192" s="1639">
        <v>45284</v>
      </c>
      <c r="K192" s="26">
        <v>45284</v>
      </c>
      <c r="L192" s="26" t="s">
        <v>1058</v>
      </c>
      <c r="M192" s="27" t="s">
        <v>139</v>
      </c>
      <c r="N192" s="27" t="s">
        <v>36</v>
      </c>
      <c r="O192" s="25">
        <v>1</v>
      </c>
      <c r="P192" s="286">
        <v>28.4</v>
      </c>
      <c r="Q192" s="287">
        <v>28.4</v>
      </c>
      <c r="R192" s="25" t="s">
        <v>1705</v>
      </c>
      <c r="S192" s="25" t="s">
        <v>1059</v>
      </c>
      <c r="T192" s="26">
        <v>45300</v>
      </c>
      <c r="U192" s="26" t="s">
        <v>581</v>
      </c>
      <c r="V192" s="8" t="s">
        <v>1706</v>
      </c>
      <c r="W192" s="25" t="s">
        <v>1314</v>
      </c>
      <c r="X192" s="26">
        <v>45300</v>
      </c>
      <c r="Y192" s="25" t="s">
        <v>1068</v>
      </c>
      <c r="Z192" s="26">
        <v>45301</v>
      </c>
      <c r="AA192" s="24" t="s">
        <v>1075</v>
      </c>
      <c r="AB192" s="24" t="s">
        <v>1081</v>
      </c>
      <c r="AC192" s="26">
        <v>45314</v>
      </c>
      <c r="AD192" s="8" t="s">
        <v>22</v>
      </c>
      <c r="AE192" s="26">
        <v>45305</v>
      </c>
      <c r="AF192" s="27" t="s">
        <v>424</v>
      </c>
      <c r="AG192" s="221"/>
      <c r="AH192" s="227" t="str" cm="1">
        <f t="array" ref="AH192">LEFT(MM_BU[[#This Row],[PROJECT'#]],MIN(IFERROR(FIND({0,1,2,3,4,5,6,7,8,9,"-"},MM_BU[[#This Row],[PROJECT'#]]),""))-1)</f>
        <v>BU</v>
      </c>
      <c r="AI192" s="1" t="str">
        <f>IF(MM_BU[[#This Row],[BOM Received date]]&lt;&gt;"","BU table")</f>
        <v>BU table</v>
      </c>
      <c r="AJ192" s="1" t="str">
        <f>TEXT(MM_BU[[#This Row],[BOM Received date]],"mmmm")</f>
        <v>December</v>
      </c>
      <c r="AK192" s="1" t="str">
        <f>TEXT(MM_BU[[#This Row],[BOM Received date]],"yyyy")</f>
        <v>2023</v>
      </c>
    </row>
    <row r="193" spans="1:37" ht="28.95" customHeight="1" thickBot="1">
      <c r="A193" s="377">
        <v>22</v>
      </c>
      <c r="B193" s="336">
        <v>45283</v>
      </c>
      <c r="C193" s="104">
        <v>30</v>
      </c>
      <c r="D193" s="104" t="s">
        <v>1269</v>
      </c>
      <c r="E193" s="337" t="s">
        <v>1270</v>
      </c>
      <c r="F193" s="357">
        <v>8789414</v>
      </c>
      <c r="G193" s="104" t="s">
        <v>397</v>
      </c>
      <c r="H193" s="338" t="s">
        <v>400</v>
      </c>
      <c r="I193" s="339">
        <v>50469</v>
      </c>
      <c r="J193" s="1651">
        <v>45284</v>
      </c>
      <c r="K193" s="340">
        <v>45284</v>
      </c>
      <c r="L193" s="340" t="s">
        <v>1058</v>
      </c>
      <c r="M193" s="341" t="s">
        <v>139</v>
      </c>
      <c r="N193" s="341" t="s">
        <v>20</v>
      </c>
      <c r="O193" s="339">
        <v>4</v>
      </c>
      <c r="P193" s="342">
        <v>3.7</v>
      </c>
      <c r="Q193" s="343">
        <v>14.8</v>
      </c>
      <c r="R193" s="339" t="s">
        <v>1702</v>
      </c>
      <c r="S193" s="339" t="s">
        <v>1058</v>
      </c>
      <c r="T193" s="340">
        <v>45306</v>
      </c>
      <c r="U193" s="340">
        <v>45304</v>
      </c>
      <c r="V193" s="104" t="s">
        <v>1779</v>
      </c>
      <c r="W193" s="339" t="s">
        <v>1020</v>
      </c>
      <c r="X193" s="340">
        <v>45308</v>
      </c>
      <c r="Y193" s="339" t="s">
        <v>1068</v>
      </c>
      <c r="Z193" s="340">
        <v>45308</v>
      </c>
      <c r="AA193" s="338" t="s">
        <v>1069</v>
      </c>
      <c r="AB193" s="338" t="s">
        <v>1081</v>
      </c>
      <c r="AC193" s="340">
        <v>45313</v>
      </c>
      <c r="AD193" s="104" t="s">
        <v>22</v>
      </c>
      <c r="AE193" s="340">
        <v>45311</v>
      </c>
      <c r="AF193" s="341" t="s">
        <v>426</v>
      </c>
      <c r="AG193" s="344"/>
      <c r="AH193" s="227" t="str" cm="1">
        <f t="array" ref="AH193">LEFT(MM_BU[[#This Row],[PROJECT'#]],MIN(IFERROR(FIND({0,1,2,3,4,5,6,7,8,9,"-"},MM_BU[[#This Row],[PROJECT'#]]),""))-1)</f>
        <v>BU</v>
      </c>
      <c r="AI193" s="1" t="str">
        <f>IF(MM_BU[[#This Row],[BOM Received date]]&lt;&gt;"","BU table")</f>
        <v>BU table</v>
      </c>
      <c r="AJ193" s="1" t="str">
        <f>TEXT(MM_BU[[#This Row],[BOM Received date]],"mmmm")</f>
        <v>December</v>
      </c>
      <c r="AK193" s="1" t="str">
        <f>TEXT(MM_BU[[#This Row],[BOM Received date]],"yyyy")</f>
        <v>2023</v>
      </c>
    </row>
    <row r="194" spans="1:37" ht="28.95" customHeight="1" thickTop="1">
      <c r="A194" s="376">
        <v>23</v>
      </c>
      <c r="B194" s="196">
        <v>45288</v>
      </c>
      <c r="C194" s="151">
        <v>40</v>
      </c>
      <c r="D194" s="1009" t="s">
        <v>970</v>
      </c>
      <c r="E194" s="152" t="s">
        <v>1373</v>
      </c>
      <c r="F194" s="352">
        <v>7286430</v>
      </c>
      <c r="G194" s="151" t="s">
        <v>397</v>
      </c>
      <c r="H194" s="153" t="s">
        <v>400</v>
      </c>
      <c r="I194" s="154">
        <v>50798</v>
      </c>
      <c r="J194" s="1641">
        <v>45289</v>
      </c>
      <c r="K194" s="155">
        <v>45291</v>
      </c>
      <c r="L194" s="155" t="s">
        <v>1058</v>
      </c>
      <c r="M194" s="156" t="s">
        <v>140</v>
      </c>
      <c r="N194" s="156" t="s">
        <v>20</v>
      </c>
      <c r="O194" s="154">
        <v>8</v>
      </c>
      <c r="P194" s="290">
        <v>3.5</v>
      </c>
      <c r="Q194" s="291">
        <v>28</v>
      </c>
      <c r="R194" s="154" t="s">
        <v>1717</v>
      </c>
      <c r="S194" s="154" t="s">
        <v>1059</v>
      </c>
      <c r="T194" s="155">
        <v>45301</v>
      </c>
      <c r="U194" s="155" t="s">
        <v>581</v>
      </c>
      <c r="V194" s="151" t="s">
        <v>1718</v>
      </c>
      <c r="W194" s="154" t="s">
        <v>1014</v>
      </c>
      <c r="X194" s="155">
        <v>45300</v>
      </c>
      <c r="Y194" s="154" t="s">
        <v>1068</v>
      </c>
      <c r="Z194" s="155">
        <v>45301</v>
      </c>
      <c r="AA194" s="153" t="s">
        <v>1075</v>
      </c>
      <c r="AB194" s="153" t="s">
        <v>1070</v>
      </c>
      <c r="AC194" s="155">
        <v>45315</v>
      </c>
      <c r="AD194" s="151" t="s">
        <v>22</v>
      </c>
      <c r="AE194" s="155">
        <v>45305</v>
      </c>
      <c r="AF194" s="156" t="s">
        <v>1025</v>
      </c>
      <c r="AG194" s="157"/>
      <c r="AH194" s="227" t="str" cm="1">
        <f t="array" ref="AH194">LEFT(MM_BU[[#This Row],[PROJECT'#]],MIN(IFERROR(FIND({0,1,2,3,4,5,6,7,8,9,"-"},MM_BU[[#This Row],[PROJECT'#]]),""))-1)</f>
        <v>BU</v>
      </c>
      <c r="AI194" t="str">
        <f>IF(MM_BU[[#This Row],[BOM Received date]]&lt;&gt;"","BU table")</f>
        <v>BU table</v>
      </c>
      <c r="AJ194" t="str">
        <f>TEXT(MM_BU[[#This Row],[BOM Received date]],"mmmm")</f>
        <v>December</v>
      </c>
      <c r="AK194" t="str">
        <f>TEXT(MM_BU[[#This Row],[BOM Received date]],"yyyy")</f>
        <v>2023</v>
      </c>
    </row>
    <row r="195" spans="1:37" ht="28.95" customHeight="1">
      <c r="A195" s="21">
        <v>23</v>
      </c>
      <c r="B195" s="56">
        <v>45288</v>
      </c>
      <c r="C195" s="8">
        <v>40</v>
      </c>
      <c r="D195" s="8" t="s">
        <v>970</v>
      </c>
      <c r="E195" s="23" t="s">
        <v>1373</v>
      </c>
      <c r="F195" s="350">
        <v>7286430</v>
      </c>
      <c r="G195" s="8" t="s">
        <v>962</v>
      </c>
      <c r="H195" s="24" t="s">
        <v>963</v>
      </c>
      <c r="I195" s="25">
        <v>50800</v>
      </c>
      <c r="J195" s="1639">
        <v>45289</v>
      </c>
      <c r="K195" s="26">
        <v>45290</v>
      </c>
      <c r="L195" s="26" t="s">
        <v>1058</v>
      </c>
      <c r="M195" s="27" t="s">
        <v>140</v>
      </c>
      <c r="N195" s="27" t="s">
        <v>20</v>
      </c>
      <c r="O195" s="25">
        <v>1</v>
      </c>
      <c r="P195" s="286">
        <v>146.47</v>
      </c>
      <c r="Q195" s="287">
        <v>146.47</v>
      </c>
      <c r="R195" s="25" t="s">
        <v>581</v>
      </c>
      <c r="S195" s="25" t="s">
        <v>581</v>
      </c>
      <c r="T195" s="26" t="s">
        <v>581</v>
      </c>
      <c r="U195" s="26" t="s">
        <v>581</v>
      </c>
      <c r="V195" s="8" t="s">
        <v>1716</v>
      </c>
      <c r="W195" s="25" t="s">
        <v>1017</v>
      </c>
      <c r="X195" s="26">
        <v>45302</v>
      </c>
      <c r="Y195" s="25" t="s">
        <v>1068</v>
      </c>
      <c r="Z195" s="26">
        <v>45302</v>
      </c>
      <c r="AA195" s="24" t="s">
        <v>1069</v>
      </c>
      <c r="AB195" s="24" t="s">
        <v>1070</v>
      </c>
      <c r="AC195" s="26">
        <v>45322</v>
      </c>
      <c r="AD195" s="8" t="s">
        <v>22</v>
      </c>
      <c r="AE195" s="26">
        <v>45307</v>
      </c>
      <c r="AF195" s="27" t="s">
        <v>424</v>
      </c>
      <c r="AG195" s="7"/>
      <c r="AH195" s="227" t="str" cm="1">
        <f t="array" ref="AH195">LEFT(MM_BU[[#This Row],[PROJECT'#]],MIN(IFERROR(FIND({0,1,2,3,4,5,6,7,8,9,"-"},MM_BU[[#This Row],[PROJECT'#]]),""))-1)</f>
        <v>BU</v>
      </c>
      <c r="AI195" t="str">
        <f>IF(MM_BU[[#This Row],[BOM Received date]]&lt;&gt;"","BU table")</f>
        <v>BU table</v>
      </c>
      <c r="AJ195" t="str">
        <f>TEXT(MM_BU[[#This Row],[BOM Received date]],"mmmm")</f>
        <v>December</v>
      </c>
      <c r="AK195" t="str">
        <f>TEXT(MM_BU[[#This Row],[BOM Received date]],"yyyy")</f>
        <v>2023</v>
      </c>
    </row>
    <row r="196" spans="1:37" ht="28.95" customHeight="1">
      <c r="A196" s="21">
        <v>23</v>
      </c>
      <c r="B196" s="56">
        <v>45288</v>
      </c>
      <c r="C196" s="8">
        <v>40</v>
      </c>
      <c r="D196" s="8" t="s">
        <v>970</v>
      </c>
      <c r="E196" s="23" t="s">
        <v>1373</v>
      </c>
      <c r="F196" s="350">
        <v>7286430</v>
      </c>
      <c r="G196" s="8" t="s">
        <v>966</v>
      </c>
      <c r="H196" s="24" t="s">
        <v>968</v>
      </c>
      <c r="I196" s="25">
        <v>50798</v>
      </c>
      <c r="J196" s="1639">
        <v>45289</v>
      </c>
      <c r="K196" s="26">
        <v>45291</v>
      </c>
      <c r="L196" s="26" t="s">
        <v>1058</v>
      </c>
      <c r="M196" s="27" t="s">
        <v>139</v>
      </c>
      <c r="N196" s="27" t="s">
        <v>21</v>
      </c>
      <c r="O196" s="25">
        <v>1</v>
      </c>
      <c r="P196" s="286">
        <v>146.52000000000001</v>
      </c>
      <c r="Q196" s="287">
        <v>146.52000000000001</v>
      </c>
      <c r="R196" s="25" t="s">
        <v>1717</v>
      </c>
      <c r="S196" s="25" t="s">
        <v>1059</v>
      </c>
      <c r="T196" s="26">
        <v>45301</v>
      </c>
      <c r="U196" s="26" t="s">
        <v>581</v>
      </c>
      <c r="V196" s="8" t="s">
        <v>1718</v>
      </c>
      <c r="W196" s="25" t="s">
        <v>1013</v>
      </c>
      <c r="X196" s="26">
        <v>45300</v>
      </c>
      <c r="Y196" s="25" t="s">
        <v>1068</v>
      </c>
      <c r="Z196" s="26">
        <v>45301</v>
      </c>
      <c r="AA196" s="24" t="s">
        <v>1075</v>
      </c>
      <c r="AB196" s="24" t="s">
        <v>1070</v>
      </c>
      <c r="AC196" s="26">
        <v>45315</v>
      </c>
      <c r="AD196" s="8" t="s">
        <v>22</v>
      </c>
      <c r="AE196" s="26">
        <v>45305</v>
      </c>
      <c r="AF196" s="27" t="s">
        <v>424</v>
      </c>
      <c r="AG196" s="7"/>
      <c r="AH196" s="227" t="str" cm="1">
        <f t="array" ref="AH196">LEFT(MM_BU[[#This Row],[PROJECT'#]],MIN(IFERROR(FIND({0,1,2,3,4,5,6,7,8,9,"-"},MM_BU[[#This Row],[PROJECT'#]]),""))-1)</f>
        <v>BU</v>
      </c>
      <c r="AI196" t="str">
        <f>IF(MM_BU[[#This Row],[BOM Received date]]&lt;&gt;"","BU table")</f>
        <v>BU table</v>
      </c>
      <c r="AJ196" t="str">
        <f>TEXT(MM_BU[[#This Row],[BOM Received date]],"mmmm")</f>
        <v>December</v>
      </c>
      <c r="AK196" t="str">
        <f>TEXT(MM_BU[[#This Row],[BOM Received date]],"yyyy")</f>
        <v>2023</v>
      </c>
    </row>
    <row r="197" spans="1:37" ht="28.95" customHeight="1">
      <c r="A197" s="103">
        <v>23</v>
      </c>
      <c r="B197" s="336">
        <v>45288</v>
      </c>
      <c r="C197" s="104">
        <v>40</v>
      </c>
      <c r="D197" s="104" t="s">
        <v>970</v>
      </c>
      <c r="E197" s="337" t="s">
        <v>1373</v>
      </c>
      <c r="F197" s="357">
        <v>7286430</v>
      </c>
      <c r="G197" s="104" t="s">
        <v>967</v>
      </c>
      <c r="H197" s="338" t="s">
        <v>969</v>
      </c>
      <c r="I197" s="339">
        <v>50799</v>
      </c>
      <c r="J197" s="1651">
        <v>45289</v>
      </c>
      <c r="K197" s="340">
        <v>45290</v>
      </c>
      <c r="L197" s="340" t="s">
        <v>1058</v>
      </c>
      <c r="M197" s="341" t="s">
        <v>139</v>
      </c>
      <c r="N197" s="341" t="s">
        <v>203</v>
      </c>
      <c r="O197" s="339">
        <v>1</v>
      </c>
      <c r="P197" s="342">
        <v>28.4</v>
      </c>
      <c r="Q197" s="343">
        <v>28.4</v>
      </c>
      <c r="R197" s="339" t="s">
        <v>1719</v>
      </c>
      <c r="S197" s="339" t="s">
        <v>1059</v>
      </c>
      <c r="T197" s="340">
        <v>45301</v>
      </c>
      <c r="U197" s="340" t="s">
        <v>581</v>
      </c>
      <c r="V197" s="104" t="s">
        <v>1720</v>
      </c>
      <c r="W197" s="339" t="s">
        <v>1003</v>
      </c>
      <c r="X197" s="340">
        <v>45300</v>
      </c>
      <c r="Y197" s="339" t="s">
        <v>1068</v>
      </c>
      <c r="Z197" s="340">
        <v>45301</v>
      </c>
      <c r="AA197" s="338" t="s">
        <v>1075</v>
      </c>
      <c r="AB197" s="338" t="s">
        <v>1081</v>
      </c>
      <c r="AC197" s="340">
        <v>45314</v>
      </c>
      <c r="AD197" s="104" t="s">
        <v>22</v>
      </c>
      <c r="AE197" s="340">
        <v>45305</v>
      </c>
      <c r="AF197" s="341" t="s">
        <v>424</v>
      </c>
      <c r="AG197" s="57"/>
      <c r="AH197" s="744" t="str" cm="1">
        <f t="array" ref="AH197">LEFT(MM_BU[[#This Row],[PROJECT'#]],MIN(IFERROR(FIND({0,1,2,3,4,5,6,7,8,9,"-"},MM_BU[[#This Row],[PROJECT'#]]),""))-1)</f>
        <v>BU</v>
      </c>
      <c r="AI197" t="str">
        <f>IF(MM_BU[[#This Row],[BOM Received date]]&lt;&gt;"","BU table")</f>
        <v>BU table</v>
      </c>
      <c r="AJ197" t="str">
        <f>TEXT(MM_BU[[#This Row],[BOM Received date]],"mmmm")</f>
        <v>December</v>
      </c>
      <c r="AK197" t="str">
        <f>TEXT(MM_BU[[#This Row],[BOM Received date]],"yyyy")</f>
        <v>2023</v>
      </c>
    </row>
    <row r="198" spans="1:37" ht="28.95" customHeight="1" thickBot="1">
      <c r="A198" s="745">
        <v>23</v>
      </c>
      <c r="B198" s="746">
        <v>45288</v>
      </c>
      <c r="C198" s="747">
        <v>40</v>
      </c>
      <c r="D198" s="747" t="s">
        <v>970</v>
      </c>
      <c r="E198" s="742" t="s">
        <v>1373</v>
      </c>
      <c r="F198" s="748">
        <v>7286430</v>
      </c>
      <c r="G198" s="747" t="s">
        <v>173</v>
      </c>
      <c r="H198" s="749" t="s">
        <v>282</v>
      </c>
      <c r="I198" s="750">
        <v>50800</v>
      </c>
      <c r="J198" s="1652">
        <v>45289</v>
      </c>
      <c r="K198" s="751">
        <v>45290</v>
      </c>
      <c r="L198" s="751" t="s">
        <v>1058</v>
      </c>
      <c r="M198" s="752" t="s">
        <v>139</v>
      </c>
      <c r="N198" s="752" t="s">
        <v>21</v>
      </c>
      <c r="O198" s="750">
        <v>1</v>
      </c>
      <c r="P198" s="753">
        <v>21.11</v>
      </c>
      <c r="Q198" s="754">
        <v>21.11</v>
      </c>
      <c r="R198" s="750" t="s">
        <v>581</v>
      </c>
      <c r="S198" s="750" t="s">
        <v>581</v>
      </c>
      <c r="T198" s="751" t="s">
        <v>581</v>
      </c>
      <c r="U198" s="751" t="s">
        <v>581</v>
      </c>
      <c r="V198" s="747" t="s">
        <v>1716</v>
      </c>
      <c r="W198" s="750" t="s">
        <v>1016</v>
      </c>
      <c r="X198" s="751">
        <v>45302</v>
      </c>
      <c r="Y198" s="750" t="s">
        <v>1068</v>
      </c>
      <c r="Z198" s="751">
        <v>45302</v>
      </c>
      <c r="AA198" s="749" t="s">
        <v>1069</v>
      </c>
      <c r="AB198" s="749" t="s">
        <v>1070</v>
      </c>
      <c r="AC198" s="751">
        <v>45322</v>
      </c>
      <c r="AD198" s="747" t="s">
        <v>22</v>
      </c>
      <c r="AE198" s="751">
        <v>45307</v>
      </c>
      <c r="AF198" s="752" t="s">
        <v>424</v>
      </c>
      <c r="AG198" s="755"/>
      <c r="AH198" s="756" t="str" cm="1">
        <f t="array" ref="AH198">LEFT(MM_BU[[#This Row],[PROJECT'#]],MIN(IFERROR(FIND({0,1,2,3,4,5,6,7,8,9,"-"},MM_BU[[#This Row],[PROJECT'#]]),""))-1)</f>
        <v>BU</v>
      </c>
      <c r="AI198" s="757" t="str">
        <f>IF(MM_BU[[#This Row],[BOM Received date]]&lt;&gt;"","BU table")</f>
        <v>BU table</v>
      </c>
      <c r="AJ198" s="757" t="str">
        <f>TEXT(MM_BU[[#This Row],[BOM Received date]],"mmmm")</f>
        <v>December</v>
      </c>
      <c r="AK198" s="757" t="str">
        <f>TEXT(MM_BU[[#This Row],[BOM Received date]],"yyyy")</f>
        <v>2023</v>
      </c>
    </row>
    <row r="199" spans="1:37" ht="28.95" customHeight="1">
      <c r="A199" s="376">
        <v>24</v>
      </c>
      <c r="B199" s="380">
        <v>45288</v>
      </c>
      <c r="C199" s="378">
        <v>50</v>
      </c>
      <c r="D199" s="1010" t="s">
        <v>970</v>
      </c>
      <c r="E199" s="381" t="s">
        <v>1382</v>
      </c>
      <c r="F199" s="382">
        <v>5839058</v>
      </c>
      <c r="G199" s="378" t="s">
        <v>966</v>
      </c>
      <c r="H199" s="383" t="s">
        <v>968</v>
      </c>
      <c r="I199" s="384">
        <v>50806</v>
      </c>
      <c r="J199" s="1653">
        <v>45289</v>
      </c>
      <c r="K199" s="385">
        <v>45291</v>
      </c>
      <c r="L199" s="385" t="s">
        <v>1058</v>
      </c>
      <c r="M199" s="386" t="s">
        <v>142</v>
      </c>
      <c r="N199" s="386" t="s">
        <v>1380</v>
      </c>
      <c r="O199" s="384">
        <v>1</v>
      </c>
      <c r="P199" s="387">
        <v>146.52000000000001</v>
      </c>
      <c r="Q199" s="388">
        <v>146.52000000000001</v>
      </c>
      <c r="R199" s="384" t="s">
        <v>1721</v>
      </c>
      <c r="S199" s="384" t="s">
        <v>1058</v>
      </c>
      <c r="T199" s="385">
        <v>45310</v>
      </c>
      <c r="U199" s="385">
        <v>45306</v>
      </c>
      <c r="V199" s="378" t="s">
        <v>1876</v>
      </c>
      <c r="W199" s="384" t="s">
        <v>1159</v>
      </c>
      <c r="X199" s="385">
        <v>45310</v>
      </c>
      <c r="Y199" s="384" t="s">
        <v>1068</v>
      </c>
      <c r="Z199" s="385">
        <v>45310</v>
      </c>
      <c r="AA199" s="383" t="s">
        <v>1069</v>
      </c>
      <c r="AB199" s="383" t="s">
        <v>1085</v>
      </c>
      <c r="AC199" s="385">
        <v>45318.291666666664</v>
      </c>
      <c r="AD199" s="378" t="s">
        <v>22</v>
      </c>
      <c r="AE199" s="385">
        <v>45314</v>
      </c>
      <c r="AF199" s="386" t="s">
        <v>424</v>
      </c>
      <c r="AG199" s="389"/>
      <c r="AH199" s="729" t="str" cm="1">
        <f t="array" ref="AH199">LEFT(MM_BU[[#This Row],[PROJECT'#]],MIN(IFERROR(FIND({0,1,2,3,4,5,6,7,8,9,"-"},MM_BU[[#This Row],[PROJECT'#]]),""))-1)</f>
        <v>BU</v>
      </c>
      <c r="AI199" t="str">
        <f>IF(MM_BU[[#This Row],[BOM Received date]]&lt;&gt;"","BU table")</f>
        <v>BU table</v>
      </c>
      <c r="AJ199" t="str">
        <f>TEXT(MM_BU[[#This Row],[BOM Received date]],"mmmm")</f>
        <v>December</v>
      </c>
      <c r="AK199" t="str">
        <f>TEXT(MM_BU[[#This Row],[BOM Received date]],"yyyy")</f>
        <v>2023</v>
      </c>
    </row>
    <row r="200" spans="1:37" ht="28.95" customHeight="1">
      <c r="A200" s="21">
        <v>24</v>
      </c>
      <c r="B200" s="56">
        <v>45288</v>
      </c>
      <c r="C200" s="8">
        <v>50</v>
      </c>
      <c r="D200" s="8" t="s">
        <v>970</v>
      </c>
      <c r="E200" s="23" t="s">
        <v>1382</v>
      </c>
      <c r="F200" s="350">
        <v>5839058</v>
      </c>
      <c r="G200" s="8" t="s">
        <v>1377</v>
      </c>
      <c r="H200" s="24" t="s">
        <v>1374</v>
      </c>
      <c r="I200" s="25">
        <v>50806</v>
      </c>
      <c r="J200" s="1639">
        <v>45289</v>
      </c>
      <c r="K200" s="26">
        <v>45291</v>
      </c>
      <c r="L200" s="26" t="s">
        <v>1058</v>
      </c>
      <c r="M200" s="27" t="s">
        <v>141</v>
      </c>
      <c r="N200" s="27" t="s">
        <v>1381</v>
      </c>
      <c r="O200" s="25">
        <v>7</v>
      </c>
      <c r="P200" s="286">
        <v>1.64</v>
      </c>
      <c r="Q200" s="287">
        <v>11.49</v>
      </c>
      <c r="R200" s="25" t="s">
        <v>1721</v>
      </c>
      <c r="S200" s="25" t="s">
        <v>1058</v>
      </c>
      <c r="T200" s="26">
        <v>45310</v>
      </c>
      <c r="U200" s="26">
        <v>45306</v>
      </c>
      <c r="V200" s="8" t="s">
        <v>1876</v>
      </c>
      <c r="W200" s="25" t="s">
        <v>1031</v>
      </c>
      <c r="X200" s="26">
        <v>45310</v>
      </c>
      <c r="Y200" s="25" t="s">
        <v>1068</v>
      </c>
      <c r="Z200" s="26">
        <v>45310</v>
      </c>
      <c r="AA200" s="24" t="s">
        <v>1069</v>
      </c>
      <c r="AB200" s="24" t="s">
        <v>1085</v>
      </c>
      <c r="AC200" s="26">
        <v>45318.291666666664</v>
      </c>
      <c r="AD200" s="8" t="s">
        <v>22</v>
      </c>
      <c r="AE200" s="26">
        <v>45314</v>
      </c>
      <c r="AF200" s="27" t="s">
        <v>1160</v>
      </c>
      <c r="AG200" s="7"/>
      <c r="AH200" s="227" t="str" cm="1">
        <f t="array" ref="AH200">LEFT(MM_BU[[#This Row],[PROJECT'#]],MIN(IFERROR(FIND({0,1,2,3,4,5,6,7,8,9,"-"},MM_BU[[#This Row],[PROJECT'#]]),""))-1)</f>
        <v>BU</v>
      </c>
      <c r="AI200" t="str">
        <f>IF(MM_BU[[#This Row],[BOM Received date]]&lt;&gt;"","BU table")</f>
        <v>BU table</v>
      </c>
      <c r="AJ200" t="str">
        <f>TEXT(MM_BU[[#This Row],[BOM Received date]],"mmmm")</f>
        <v>December</v>
      </c>
      <c r="AK200" t="str">
        <f>TEXT(MM_BU[[#This Row],[BOM Received date]],"yyyy")</f>
        <v>2023</v>
      </c>
    </row>
    <row r="201" spans="1:37" ht="28.95" customHeight="1">
      <c r="A201" s="21">
        <v>24</v>
      </c>
      <c r="B201" s="56">
        <v>45288</v>
      </c>
      <c r="C201" s="8">
        <v>50</v>
      </c>
      <c r="D201" s="8" t="s">
        <v>970</v>
      </c>
      <c r="E201" s="23" t="s">
        <v>1382</v>
      </c>
      <c r="F201" s="350">
        <v>5839058</v>
      </c>
      <c r="G201" s="8" t="s">
        <v>1378</v>
      </c>
      <c r="H201" s="24" t="s">
        <v>1375</v>
      </c>
      <c r="I201" s="25">
        <v>50808</v>
      </c>
      <c r="J201" s="1639">
        <v>45289</v>
      </c>
      <c r="K201" s="26">
        <v>45291</v>
      </c>
      <c r="L201" s="26" t="s">
        <v>1058</v>
      </c>
      <c r="M201" s="27" t="s">
        <v>139</v>
      </c>
      <c r="N201" s="27" t="s">
        <v>1381</v>
      </c>
      <c r="O201" s="25">
        <v>2</v>
      </c>
      <c r="P201" s="286">
        <v>147.30000000000001</v>
      </c>
      <c r="Q201" s="287">
        <v>294.60000000000002</v>
      </c>
      <c r="R201" s="25" t="s">
        <v>581</v>
      </c>
      <c r="S201" s="25" t="s">
        <v>581</v>
      </c>
      <c r="T201" s="26" t="s">
        <v>581</v>
      </c>
      <c r="U201" s="26" t="s">
        <v>581</v>
      </c>
      <c r="V201" s="8" t="s">
        <v>1716</v>
      </c>
      <c r="W201" s="25" t="s">
        <v>1018</v>
      </c>
      <c r="X201" s="26">
        <v>45302</v>
      </c>
      <c r="Y201" s="25" t="s">
        <v>1068</v>
      </c>
      <c r="Z201" s="26">
        <v>45302</v>
      </c>
      <c r="AA201" s="24" t="s">
        <v>1069</v>
      </c>
      <c r="AB201" s="24" t="s">
        <v>1070</v>
      </c>
      <c r="AC201" s="26">
        <v>45322</v>
      </c>
      <c r="AD201" s="8" t="s">
        <v>22</v>
      </c>
      <c r="AE201" s="26">
        <v>45307</v>
      </c>
      <c r="AF201" s="27" t="s">
        <v>425</v>
      </c>
      <c r="AG201" s="7"/>
      <c r="AH201" s="227" t="str" cm="1">
        <f t="array" ref="AH201">LEFT(MM_BU[[#This Row],[PROJECT'#]],MIN(IFERROR(FIND({0,1,2,3,4,5,6,7,8,9,"-"},MM_BU[[#This Row],[PROJECT'#]]),""))-1)</f>
        <v>BU</v>
      </c>
      <c r="AI201" t="str">
        <f>IF(MM_BU[[#This Row],[BOM Received date]]&lt;&gt;"","BU table")</f>
        <v>BU table</v>
      </c>
      <c r="AJ201" t="str">
        <f>TEXT(MM_BU[[#This Row],[BOM Received date]],"mmmm")</f>
        <v>December</v>
      </c>
      <c r="AK201" t="str">
        <f>TEXT(MM_BU[[#This Row],[BOM Received date]],"yyyy")</f>
        <v>2023</v>
      </c>
    </row>
    <row r="202" spans="1:37" ht="28.95" customHeight="1">
      <c r="A202" s="21">
        <v>24</v>
      </c>
      <c r="B202" s="56">
        <v>45288</v>
      </c>
      <c r="C202" s="8">
        <v>50</v>
      </c>
      <c r="D202" s="8" t="s">
        <v>970</v>
      </c>
      <c r="E202" s="23" t="s">
        <v>1382</v>
      </c>
      <c r="F202" s="350">
        <v>5839058</v>
      </c>
      <c r="G202" s="8" t="s">
        <v>397</v>
      </c>
      <c r="H202" s="24" t="s">
        <v>400</v>
      </c>
      <c r="I202" s="25">
        <v>50806</v>
      </c>
      <c r="J202" s="1639">
        <v>45289</v>
      </c>
      <c r="K202" s="26">
        <v>45291</v>
      </c>
      <c r="L202" s="26" t="s">
        <v>1058</v>
      </c>
      <c r="M202" s="27" t="s">
        <v>140</v>
      </c>
      <c r="N202" s="27" t="s">
        <v>1381</v>
      </c>
      <c r="O202" s="25">
        <v>10</v>
      </c>
      <c r="P202" s="286">
        <v>3.5</v>
      </c>
      <c r="Q202" s="287">
        <v>35</v>
      </c>
      <c r="R202" s="25" t="s">
        <v>1721</v>
      </c>
      <c r="S202" s="25" t="s">
        <v>1058</v>
      </c>
      <c r="T202" s="26">
        <v>45310</v>
      </c>
      <c r="U202" s="26">
        <v>45306</v>
      </c>
      <c r="V202" s="8" t="s">
        <v>1876</v>
      </c>
      <c r="W202" s="25" t="s">
        <v>1029</v>
      </c>
      <c r="X202" s="26">
        <v>45310</v>
      </c>
      <c r="Y202" s="25" t="s">
        <v>1068</v>
      </c>
      <c r="Z202" s="26">
        <v>45310</v>
      </c>
      <c r="AA202" s="24" t="s">
        <v>1069</v>
      </c>
      <c r="AB202" s="24" t="s">
        <v>1085</v>
      </c>
      <c r="AC202" s="26">
        <v>45318.291666666664</v>
      </c>
      <c r="AD202" s="8" t="s">
        <v>22</v>
      </c>
      <c r="AE202" s="26">
        <v>45314</v>
      </c>
      <c r="AF202" s="27" t="s">
        <v>1001</v>
      </c>
      <c r="AG202" s="7"/>
      <c r="AH202" s="227" t="str" cm="1">
        <f t="array" ref="AH202">LEFT(MM_BU[[#This Row],[PROJECT'#]],MIN(IFERROR(FIND({0,1,2,3,4,5,6,7,8,9,"-"},MM_BU[[#This Row],[PROJECT'#]]),""))-1)</f>
        <v>BU</v>
      </c>
      <c r="AI202" t="str">
        <f>IF(MM_BU[[#This Row],[BOM Received date]]&lt;&gt;"","BU table")</f>
        <v>BU table</v>
      </c>
      <c r="AJ202" t="str">
        <f>TEXT(MM_BU[[#This Row],[BOM Received date]],"mmmm")</f>
        <v>December</v>
      </c>
      <c r="AK202" t="str">
        <f>TEXT(MM_BU[[#This Row],[BOM Received date]],"yyyy")</f>
        <v>2023</v>
      </c>
    </row>
    <row r="203" spans="1:37" ht="28.95" customHeight="1">
      <c r="A203" s="21">
        <v>24</v>
      </c>
      <c r="B203" s="56">
        <v>45288</v>
      </c>
      <c r="C203" s="8">
        <v>50</v>
      </c>
      <c r="D203" s="8" t="s">
        <v>970</v>
      </c>
      <c r="E203" s="23" t="s">
        <v>1382</v>
      </c>
      <c r="F203" s="350">
        <v>5839058</v>
      </c>
      <c r="G203" s="8" t="s">
        <v>216</v>
      </c>
      <c r="H203" s="24" t="s">
        <v>217</v>
      </c>
      <c r="I203" s="25">
        <v>50806</v>
      </c>
      <c r="J203" s="1639">
        <v>45289</v>
      </c>
      <c r="K203" s="26">
        <v>45291</v>
      </c>
      <c r="L203" s="26" t="s">
        <v>1058</v>
      </c>
      <c r="M203" s="27" t="s">
        <v>139</v>
      </c>
      <c r="N203" s="27" t="s">
        <v>36</v>
      </c>
      <c r="O203" s="25">
        <v>3</v>
      </c>
      <c r="P203" s="286">
        <v>27.31</v>
      </c>
      <c r="Q203" s="287">
        <v>81.93</v>
      </c>
      <c r="R203" s="25" t="s">
        <v>1721</v>
      </c>
      <c r="S203" s="25" t="s">
        <v>1058</v>
      </c>
      <c r="T203" s="26">
        <v>45310</v>
      </c>
      <c r="U203" s="26">
        <v>45306</v>
      </c>
      <c r="V203" s="8" t="s">
        <v>1876</v>
      </c>
      <c r="W203" s="25" t="s">
        <v>1028</v>
      </c>
      <c r="X203" s="26">
        <v>45310</v>
      </c>
      <c r="Y203" s="25" t="s">
        <v>1068</v>
      </c>
      <c r="Z203" s="26">
        <v>45310</v>
      </c>
      <c r="AA203" s="24" t="s">
        <v>1069</v>
      </c>
      <c r="AB203" s="24" t="s">
        <v>1085</v>
      </c>
      <c r="AC203" s="26">
        <v>45318.291666666664</v>
      </c>
      <c r="AD203" s="8" t="s">
        <v>22</v>
      </c>
      <c r="AE203" s="26">
        <v>45314</v>
      </c>
      <c r="AF203" s="27" t="s">
        <v>428</v>
      </c>
      <c r="AG203" s="7"/>
      <c r="AH203" s="227" t="str" cm="1">
        <f t="array" ref="AH203">LEFT(MM_BU[[#This Row],[PROJECT'#]],MIN(IFERROR(FIND({0,1,2,3,4,5,6,7,8,9,"-"},MM_BU[[#This Row],[PROJECT'#]]),""))-1)</f>
        <v>BU</v>
      </c>
      <c r="AI203" t="str">
        <f>IF(MM_BU[[#This Row],[BOM Received date]]&lt;&gt;"","BU table")</f>
        <v>BU table</v>
      </c>
      <c r="AJ203" t="str">
        <f>TEXT(MM_BU[[#This Row],[BOM Received date]],"mmmm")</f>
        <v>December</v>
      </c>
      <c r="AK203" t="str">
        <f>TEXT(MM_BU[[#This Row],[BOM Received date]],"yyyy")</f>
        <v>2023</v>
      </c>
    </row>
    <row r="204" spans="1:37" ht="28.95" customHeight="1" thickBot="1">
      <c r="A204" s="377">
        <v>24</v>
      </c>
      <c r="B204" s="391">
        <v>45288</v>
      </c>
      <c r="C204" s="379">
        <v>50</v>
      </c>
      <c r="D204" s="379" t="s">
        <v>970</v>
      </c>
      <c r="E204" s="392" t="s">
        <v>1382</v>
      </c>
      <c r="F204" s="393">
        <v>5839058</v>
      </c>
      <c r="G204" s="379" t="s">
        <v>1379</v>
      </c>
      <c r="H204" s="394" t="s">
        <v>1376</v>
      </c>
      <c r="I204" s="395">
        <v>50807</v>
      </c>
      <c r="J204" s="1654">
        <v>45289</v>
      </c>
      <c r="K204" s="396">
        <v>45291</v>
      </c>
      <c r="L204" s="396" t="s">
        <v>1058</v>
      </c>
      <c r="M204" s="397" t="s">
        <v>139</v>
      </c>
      <c r="N204" s="397" t="s">
        <v>55</v>
      </c>
      <c r="O204" s="395">
        <v>1</v>
      </c>
      <c r="P204" s="398">
        <v>25.8</v>
      </c>
      <c r="Q204" s="399">
        <v>25.8</v>
      </c>
      <c r="R204" s="395" t="s">
        <v>581</v>
      </c>
      <c r="S204" s="395" t="s">
        <v>581</v>
      </c>
      <c r="T204" s="396" t="s">
        <v>581</v>
      </c>
      <c r="U204" s="396" t="s">
        <v>581</v>
      </c>
      <c r="V204" s="379" t="s">
        <v>1722</v>
      </c>
      <c r="W204" s="395" t="s">
        <v>1009</v>
      </c>
      <c r="X204" s="396">
        <v>45302</v>
      </c>
      <c r="Y204" s="395" t="s">
        <v>1068</v>
      </c>
      <c r="Z204" s="396">
        <v>45302</v>
      </c>
      <c r="AA204" s="394" t="s">
        <v>1069</v>
      </c>
      <c r="AB204" s="394" t="s">
        <v>1081</v>
      </c>
      <c r="AC204" s="396">
        <v>45322.291666666664</v>
      </c>
      <c r="AD204" s="379" t="s">
        <v>22</v>
      </c>
      <c r="AE204" s="396">
        <v>45306</v>
      </c>
      <c r="AF204" s="397" t="s">
        <v>424</v>
      </c>
      <c r="AG204" s="400"/>
      <c r="AH204" s="227" t="str" cm="1">
        <f t="array" ref="AH204">LEFT(MM_BU[[#This Row],[PROJECT'#]],MIN(IFERROR(FIND({0,1,2,3,4,5,6,7,8,9,"-"},MM_BU[[#This Row],[PROJECT'#]]),""))-1)</f>
        <v>BU</v>
      </c>
      <c r="AI204" s="281" t="str">
        <f>IF(MM_BU[[#This Row],[BOM Received date]]&lt;&gt;"","BU table")</f>
        <v>BU table</v>
      </c>
      <c r="AJ204" s="281" t="str">
        <f>TEXT(MM_BU[[#This Row],[BOM Received date]],"mmmm")</f>
        <v>December</v>
      </c>
      <c r="AK204" s="281" t="str">
        <f>TEXT(MM_BU[[#This Row],[BOM Received date]],"yyyy")</f>
        <v>2023</v>
      </c>
    </row>
    <row r="205" spans="1:37" ht="28.95" customHeight="1">
      <c r="A205" s="376">
        <v>25</v>
      </c>
      <c r="B205" s="380">
        <v>45288</v>
      </c>
      <c r="C205" s="378">
        <v>60</v>
      </c>
      <c r="D205" s="1010" t="s">
        <v>970</v>
      </c>
      <c r="E205" s="381" t="s">
        <v>1385</v>
      </c>
      <c r="F205" s="382">
        <v>5930537</v>
      </c>
      <c r="G205" s="378" t="s">
        <v>397</v>
      </c>
      <c r="H205" s="383" t="s">
        <v>400</v>
      </c>
      <c r="I205" s="384">
        <v>50809</v>
      </c>
      <c r="J205" s="1653">
        <v>45289</v>
      </c>
      <c r="K205" s="385">
        <v>45291</v>
      </c>
      <c r="L205" s="385" t="s">
        <v>1058</v>
      </c>
      <c r="M205" s="386" t="s">
        <v>141</v>
      </c>
      <c r="N205" s="386" t="s">
        <v>20</v>
      </c>
      <c r="O205" s="384">
        <v>10</v>
      </c>
      <c r="P205" s="387">
        <v>3.5</v>
      </c>
      <c r="Q205" s="388">
        <v>35</v>
      </c>
      <c r="R205" s="384" t="s">
        <v>581</v>
      </c>
      <c r="S205" s="384" t="s">
        <v>581</v>
      </c>
      <c r="T205" s="385" t="s">
        <v>581</v>
      </c>
      <c r="U205" s="385" t="s">
        <v>581</v>
      </c>
      <c r="V205" s="378" t="s">
        <v>1716</v>
      </c>
      <c r="W205" s="384" t="s">
        <v>1028</v>
      </c>
      <c r="X205" s="385">
        <v>45302</v>
      </c>
      <c r="Y205" s="384" t="s">
        <v>1068</v>
      </c>
      <c r="Z205" s="385">
        <v>45302</v>
      </c>
      <c r="AA205" s="383" t="s">
        <v>1069</v>
      </c>
      <c r="AB205" s="383" t="s">
        <v>1070</v>
      </c>
      <c r="AC205" s="385">
        <v>45322</v>
      </c>
      <c r="AD205" s="378" t="s">
        <v>22</v>
      </c>
      <c r="AE205" s="385">
        <v>45307</v>
      </c>
      <c r="AF205" s="386" t="s">
        <v>1001</v>
      </c>
      <c r="AG205" s="389"/>
      <c r="AH205" s="227" t="str" cm="1">
        <f t="array" ref="AH205">LEFT(MM_BU[[#This Row],[PROJECT'#]],MIN(IFERROR(FIND({0,1,2,3,4,5,6,7,8,9,"-"},MM_BU[[#This Row],[PROJECT'#]]),""))-1)</f>
        <v>BU</v>
      </c>
      <c r="AI205" t="str">
        <f>IF(MM_BU[[#This Row],[BOM Received date]]&lt;&gt;"","BU table")</f>
        <v>BU table</v>
      </c>
      <c r="AJ205" t="str">
        <f>TEXT(MM_BU[[#This Row],[BOM Received date]],"mmmm")</f>
        <v>December</v>
      </c>
      <c r="AK205" t="str">
        <f>TEXT(MM_BU[[#This Row],[BOM Received date]],"yyyy")</f>
        <v>2023</v>
      </c>
    </row>
    <row r="206" spans="1:37" ht="28.95" customHeight="1">
      <c r="A206" s="21">
        <v>25</v>
      </c>
      <c r="B206" s="56">
        <v>45288</v>
      </c>
      <c r="C206" s="8">
        <v>60</v>
      </c>
      <c r="D206" s="8" t="s">
        <v>970</v>
      </c>
      <c r="E206" s="23" t="s">
        <v>1385</v>
      </c>
      <c r="F206" s="350">
        <v>5930537</v>
      </c>
      <c r="G206" s="8" t="s">
        <v>962</v>
      </c>
      <c r="H206" s="24" t="s">
        <v>963</v>
      </c>
      <c r="I206" s="25">
        <v>50810</v>
      </c>
      <c r="J206" s="1639">
        <v>45289</v>
      </c>
      <c r="K206" s="26">
        <v>45291</v>
      </c>
      <c r="L206" s="26" t="s">
        <v>1058</v>
      </c>
      <c r="M206" s="27" t="s">
        <v>139</v>
      </c>
      <c r="N206" s="27" t="s">
        <v>20</v>
      </c>
      <c r="O206" s="25">
        <v>3</v>
      </c>
      <c r="P206" s="286">
        <v>146.47</v>
      </c>
      <c r="Q206" s="287">
        <v>439.41</v>
      </c>
      <c r="R206" s="25" t="s">
        <v>581</v>
      </c>
      <c r="S206" s="25" t="s">
        <v>581</v>
      </c>
      <c r="T206" s="26" t="s">
        <v>581</v>
      </c>
      <c r="U206" s="26" t="s">
        <v>581</v>
      </c>
      <c r="V206" s="8" t="s">
        <v>1716</v>
      </c>
      <c r="W206" s="25" t="s">
        <v>1029</v>
      </c>
      <c r="X206" s="26">
        <v>45302</v>
      </c>
      <c r="Y206" s="25" t="s">
        <v>1068</v>
      </c>
      <c r="Z206" s="26">
        <v>45302</v>
      </c>
      <c r="AA206" s="24" t="s">
        <v>1069</v>
      </c>
      <c r="AB206" s="24" t="s">
        <v>1070</v>
      </c>
      <c r="AC206" s="26">
        <v>45322</v>
      </c>
      <c r="AD206" s="8" t="s">
        <v>22</v>
      </c>
      <c r="AE206" s="26">
        <v>45307</v>
      </c>
      <c r="AF206" s="27" t="s">
        <v>428</v>
      </c>
      <c r="AG206" s="7"/>
      <c r="AH206" s="227" t="str" cm="1">
        <f t="array" ref="AH206">LEFT(MM_BU[[#This Row],[PROJECT'#]],MIN(IFERROR(FIND({0,1,2,3,4,5,6,7,8,9,"-"},MM_BU[[#This Row],[PROJECT'#]]),""))-1)</f>
        <v>BU</v>
      </c>
      <c r="AI206" t="str">
        <f>IF(MM_BU[[#This Row],[BOM Received date]]&lt;&gt;"","BU table")</f>
        <v>BU table</v>
      </c>
      <c r="AJ206" t="str">
        <f>TEXT(MM_BU[[#This Row],[BOM Received date]],"mmmm")</f>
        <v>December</v>
      </c>
      <c r="AK206" t="str">
        <f>TEXT(MM_BU[[#This Row],[BOM Received date]],"yyyy")</f>
        <v>2023</v>
      </c>
    </row>
    <row r="207" spans="1:37" ht="28.95" customHeight="1">
      <c r="A207" s="21">
        <v>25</v>
      </c>
      <c r="B207" s="56">
        <v>45288</v>
      </c>
      <c r="C207" s="8">
        <v>60</v>
      </c>
      <c r="D207" s="8" t="s">
        <v>970</v>
      </c>
      <c r="E207" s="23" t="s">
        <v>1385</v>
      </c>
      <c r="F207" s="350">
        <v>5930537</v>
      </c>
      <c r="G207" s="8" t="s">
        <v>966</v>
      </c>
      <c r="H207" s="24" t="s">
        <v>968</v>
      </c>
      <c r="I207" s="25">
        <v>50809</v>
      </c>
      <c r="J207" s="1639">
        <v>45289</v>
      </c>
      <c r="K207" s="26">
        <v>45291</v>
      </c>
      <c r="L207" s="26" t="s">
        <v>1058</v>
      </c>
      <c r="M207" s="27" t="s">
        <v>140</v>
      </c>
      <c r="N207" s="27" t="s">
        <v>21</v>
      </c>
      <c r="O207" s="25">
        <v>1</v>
      </c>
      <c r="P207" s="286">
        <v>146.52000000000001</v>
      </c>
      <c r="Q207" s="287">
        <v>146.52000000000001</v>
      </c>
      <c r="R207" s="25" t="s">
        <v>581</v>
      </c>
      <c r="S207" s="25" t="s">
        <v>581</v>
      </c>
      <c r="T207" s="26" t="s">
        <v>581</v>
      </c>
      <c r="U207" s="26" t="s">
        <v>581</v>
      </c>
      <c r="V207" s="8" t="s">
        <v>1716</v>
      </c>
      <c r="W207" s="25" t="s">
        <v>1020</v>
      </c>
      <c r="X207" s="26">
        <v>45302</v>
      </c>
      <c r="Y207" s="25" t="s">
        <v>1068</v>
      </c>
      <c r="Z207" s="26">
        <v>45302</v>
      </c>
      <c r="AA207" s="24" t="s">
        <v>1069</v>
      </c>
      <c r="AB207" s="24" t="s">
        <v>1070</v>
      </c>
      <c r="AC207" s="26">
        <v>45322</v>
      </c>
      <c r="AD207" s="8" t="s">
        <v>22</v>
      </c>
      <c r="AE207" s="26">
        <v>45307</v>
      </c>
      <c r="AF207" s="27" t="s">
        <v>424</v>
      </c>
      <c r="AG207" s="7"/>
      <c r="AH207" s="227" t="str" cm="1">
        <f t="array" ref="AH207">LEFT(MM_BU[[#This Row],[PROJECT'#]],MIN(IFERROR(FIND({0,1,2,3,4,5,6,7,8,9,"-"},MM_BU[[#This Row],[PROJECT'#]]),""))-1)</f>
        <v>BU</v>
      </c>
      <c r="AI207" t="str">
        <f>IF(MM_BU[[#This Row],[BOM Received date]]&lt;&gt;"","BU table")</f>
        <v>BU table</v>
      </c>
      <c r="AJ207" t="str">
        <f>TEXT(MM_BU[[#This Row],[BOM Received date]],"mmmm")</f>
        <v>December</v>
      </c>
      <c r="AK207" t="str">
        <f>TEXT(MM_BU[[#This Row],[BOM Received date]],"yyyy")</f>
        <v>2023</v>
      </c>
    </row>
    <row r="208" spans="1:37" ht="28.95" customHeight="1">
      <c r="A208" s="21">
        <v>25</v>
      </c>
      <c r="B208" s="56">
        <v>45288</v>
      </c>
      <c r="C208" s="8">
        <v>60</v>
      </c>
      <c r="D208" s="8" t="s">
        <v>970</v>
      </c>
      <c r="E208" s="23" t="s">
        <v>1385</v>
      </c>
      <c r="F208" s="350">
        <v>5930537</v>
      </c>
      <c r="G208" s="8" t="s">
        <v>1383</v>
      </c>
      <c r="H208" s="24" t="s">
        <v>1384</v>
      </c>
      <c r="I208" s="25">
        <v>50811</v>
      </c>
      <c r="J208" s="1639">
        <v>45289</v>
      </c>
      <c r="K208" s="26">
        <v>45291</v>
      </c>
      <c r="L208" s="26" t="s">
        <v>1058</v>
      </c>
      <c r="M208" s="27" t="s">
        <v>139</v>
      </c>
      <c r="N208" s="27" t="s">
        <v>20</v>
      </c>
      <c r="O208" s="25">
        <v>4</v>
      </c>
      <c r="P208" s="286">
        <v>8.82</v>
      </c>
      <c r="Q208" s="287">
        <v>35.28</v>
      </c>
      <c r="R208" s="25" t="s">
        <v>1721</v>
      </c>
      <c r="S208" s="25" t="s">
        <v>1058</v>
      </c>
      <c r="T208" s="26">
        <v>45310</v>
      </c>
      <c r="U208" s="26">
        <v>45306</v>
      </c>
      <c r="V208" s="8" t="s">
        <v>1876</v>
      </c>
      <c r="W208" s="25" t="s">
        <v>1035</v>
      </c>
      <c r="X208" s="26">
        <v>45310</v>
      </c>
      <c r="Y208" s="25" t="s">
        <v>1068</v>
      </c>
      <c r="Z208" s="26">
        <v>45310</v>
      </c>
      <c r="AA208" s="24" t="s">
        <v>1069</v>
      </c>
      <c r="AB208" s="24" t="s">
        <v>1085</v>
      </c>
      <c r="AC208" s="26">
        <v>45318.291666666664</v>
      </c>
      <c r="AD208" s="8" t="s">
        <v>22</v>
      </c>
      <c r="AE208" s="26">
        <v>45314</v>
      </c>
      <c r="AF208" s="27" t="s">
        <v>426</v>
      </c>
      <c r="AG208" s="7"/>
      <c r="AH208" s="227" t="str" cm="1">
        <f t="array" ref="AH208">LEFT(MM_BU[[#This Row],[PROJECT'#]],MIN(IFERROR(FIND({0,1,2,3,4,5,6,7,8,9,"-"},MM_BU[[#This Row],[PROJECT'#]]),""))-1)</f>
        <v>BU</v>
      </c>
      <c r="AI208" t="str">
        <f>IF(MM_BU[[#This Row],[BOM Received date]]&lt;&gt;"","BU table")</f>
        <v>BU table</v>
      </c>
      <c r="AJ208" t="str">
        <f>TEXT(MM_BU[[#This Row],[BOM Received date]],"mmmm")</f>
        <v>December</v>
      </c>
      <c r="AK208" t="str">
        <f>TEXT(MM_BU[[#This Row],[BOM Received date]],"yyyy")</f>
        <v>2023</v>
      </c>
    </row>
    <row r="209" spans="1:37" ht="28.95" customHeight="1" thickBot="1">
      <c r="A209" s="377">
        <v>25</v>
      </c>
      <c r="B209" s="391">
        <v>45288</v>
      </c>
      <c r="C209" s="379">
        <v>60</v>
      </c>
      <c r="D209" s="379" t="s">
        <v>970</v>
      </c>
      <c r="E209" s="392" t="s">
        <v>1385</v>
      </c>
      <c r="F209" s="393">
        <v>5930537</v>
      </c>
      <c r="G209" s="379" t="s">
        <v>216</v>
      </c>
      <c r="H209" s="394" t="s">
        <v>217</v>
      </c>
      <c r="I209" s="395">
        <v>50809</v>
      </c>
      <c r="J209" s="1654">
        <v>45289</v>
      </c>
      <c r="K209" s="396">
        <v>45291</v>
      </c>
      <c r="L209" s="396" t="s">
        <v>1058</v>
      </c>
      <c r="M209" s="397" t="s">
        <v>139</v>
      </c>
      <c r="N209" s="397" t="s">
        <v>36</v>
      </c>
      <c r="O209" s="395">
        <v>2</v>
      </c>
      <c r="P209" s="398">
        <v>27.31</v>
      </c>
      <c r="Q209" s="399">
        <v>54.62</v>
      </c>
      <c r="R209" s="395" t="s">
        <v>581</v>
      </c>
      <c r="S209" s="395" t="s">
        <v>581</v>
      </c>
      <c r="T209" s="396" t="s">
        <v>581</v>
      </c>
      <c r="U209" s="396" t="s">
        <v>581</v>
      </c>
      <c r="V209" s="379" t="s">
        <v>1716</v>
      </c>
      <c r="W209" s="395" t="s">
        <v>1019</v>
      </c>
      <c r="X209" s="396">
        <v>45302</v>
      </c>
      <c r="Y209" s="395" t="s">
        <v>1068</v>
      </c>
      <c r="Z209" s="396">
        <v>45302</v>
      </c>
      <c r="AA209" s="394" t="s">
        <v>1069</v>
      </c>
      <c r="AB209" s="394" t="s">
        <v>1070</v>
      </c>
      <c r="AC209" s="396">
        <v>45322</v>
      </c>
      <c r="AD209" s="379" t="s">
        <v>22</v>
      </c>
      <c r="AE209" s="396">
        <v>45307</v>
      </c>
      <c r="AF209" s="397" t="s">
        <v>425</v>
      </c>
      <c r="AG209" s="400"/>
      <c r="AH209" s="227" t="str" cm="1">
        <f t="array" ref="AH209">LEFT(MM_BU[[#This Row],[PROJECT'#]],MIN(IFERROR(FIND({0,1,2,3,4,5,6,7,8,9,"-"},MM_BU[[#This Row],[PROJECT'#]]),""))-1)</f>
        <v>BU</v>
      </c>
      <c r="AI209" s="281" t="str">
        <f>IF(MM_BU[[#This Row],[BOM Received date]]&lt;&gt;"","BU table")</f>
        <v>BU table</v>
      </c>
      <c r="AJ209" s="281" t="str">
        <f>TEXT(MM_BU[[#This Row],[BOM Received date]],"mmmm")</f>
        <v>December</v>
      </c>
      <c r="AK209" s="281" t="str">
        <f>TEXT(MM_BU[[#This Row],[BOM Received date]],"yyyy")</f>
        <v>2023</v>
      </c>
    </row>
    <row r="210" spans="1:37" ht="28.95" customHeight="1">
      <c r="A210" s="376">
        <v>26</v>
      </c>
      <c r="B210" s="380">
        <v>45288</v>
      </c>
      <c r="C210" s="378">
        <v>70</v>
      </c>
      <c r="D210" s="1010" t="s">
        <v>970</v>
      </c>
      <c r="E210" s="381" t="s">
        <v>1386</v>
      </c>
      <c r="F210" s="382">
        <v>5930556</v>
      </c>
      <c r="G210" s="378" t="s">
        <v>962</v>
      </c>
      <c r="H210" s="383" t="s">
        <v>963</v>
      </c>
      <c r="I210" s="384">
        <v>50814</v>
      </c>
      <c r="J210" s="1653">
        <v>45289</v>
      </c>
      <c r="K210" s="385">
        <v>45291</v>
      </c>
      <c r="L210" s="385" t="s">
        <v>1058</v>
      </c>
      <c r="M210" s="386" t="s">
        <v>140</v>
      </c>
      <c r="N210" s="386" t="s">
        <v>1381</v>
      </c>
      <c r="O210" s="384">
        <v>2</v>
      </c>
      <c r="P210" s="387">
        <v>146.47</v>
      </c>
      <c r="Q210" s="388">
        <v>292.94</v>
      </c>
      <c r="R210" s="384" t="s">
        <v>1717</v>
      </c>
      <c r="S210" s="384" t="s">
        <v>1059</v>
      </c>
      <c r="T210" s="385">
        <v>45301</v>
      </c>
      <c r="U210" s="385" t="s">
        <v>581</v>
      </c>
      <c r="V210" s="378" t="s">
        <v>1718</v>
      </c>
      <c r="W210" s="384" t="s">
        <v>1016</v>
      </c>
      <c r="X210" s="385">
        <v>45300</v>
      </c>
      <c r="Y210" s="384" t="s">
        <v>1068</v>
      </c>
      <c r="Z210" s="385">
        <v>45301</v>
      </c>
      <c r="AA210" s="383" t="s">
        <v>1075</v>
      </c>
      <c r="AB210" s="383" t="s">
        <v>1070</v>
      </c>
      <c r="AC210" s="385">
        <v>45315</v>
      </c>
      <c r="AD210" s="378" t="s">
        <v>22</v>
      </c>
      <c r="AE210" s="385">
        <v>45305</v>
      </c>
      <c r="AF210" s="386" t="s">
        <v>425</v>
      </c>
      <c r="AG210" s="389"/>
      <c r="AH210" s="227" t="str" cm="1">
        <f t="array" ref="AH210">LEFT(MM_BU[[#This Row],[PROJECT'#]],MIN(IFERROR(FIND({0,1,2,3,4,5,6,7,8,9,"-"},MM_BU[[#This Row],[PROJECT'#]]),""))-1)</f>
        <v>BU</v>
      </c>
      <c r="AI210" t="str">
        <f>IF(MM_BU[[#This Row],[BOM Received date]]&lt;&gt;"","BU table")</f>
        <v>BU table</v>
      </c>
      <c r="AJ210" t="str">
        <f>TEXT(MM_BU[[#This Row],[BOM Received date]],"mmmm")</f>
        <v>December</v>
      </c>
      <c r="AK210" t="str">
        <f>TEXT(MM_BU[[#This Row],[BOM Received date]],"yyyy")</f>
        <v>2023</v>
      </c>
    </row>
    <row r="211" spans="1:37" ht="28.95" customHeight="1">
      <c r="A211" s="21">
        <v>26</v>
      </c>
      <c r="B211" s="56">
        <v>45288</v>
      </c>
      <c r="C211" s="8">
        <v>70</v>
      </c>
      <c r="D211" s="8" t="s">
        <v>970</v>
      </c>
      <c r="E211" s="23" t="s">
        <v>1386</v>
      </c>
      <c r="F211" s="350">
        <v>5930556</v>
      </c>
      <c r="G211" s="8" t="s">
        <v>966</v>
      </c>
      <c r="H211" s="24" t="s">
        <v>968</v>
      </c>
      <c r="I211" s="25">
        <v>50812</v>
      </c>
      <c r="J211" s="1639">
        <v>45289</v>
      </c>
      <c r="K211" s="26">
        <v>45291</v>
      </c>
      <c r="L211" s="26" t="s">
        <v>1058</v>
      </c>
      <c r="M211" s="27" t="s">
        <v>141</v>
      </c>
      <c r="N211" s="27" t="s">
        <v>1380</v>
      </c>
      <c r="O211" s="25">
        <v>1</v>
      </c>
      <c r="P211" s="286">
        <v>146.52000000000001</v>
      </c>
      <c r="Q211" s="287">
        <v>146.52000000000001</v>
      </c>
      <c r="R211" s="25" t="s">
        <v>581</v>
      </c>
      <c r="S211" s="25" t="s">
        <v>581</v>
      </c>
      <c r="T211" s="26" t="s">
        <v>581</v>
      </c>
      <c r="U211" s="26" t="s">
        <v>581</v>
      </c>
      <c r="V211" s="8" t="s">
        <v>1716</v>
      </c>
      <c r="W211" s="25" t="s">
        <v>1035</v>
      </c>
      <c r="X211" s="26">
        <v>45302</v>
      </c>
      <c r="Y211" s="25" t="s">
        <v>1068</v>
      </c>
      <c r="Z211" s="26">
        <v>45302</v>
      </c>
      <c r="AA211" s="24" t="s">
        <v>1069</v>
      </c>
      <c r="AB211" s="24" t="s">
        <v>1070</v>
      </c>
      <c r="AC211" s="26">
        <v>45322</v>
      </c>
      <c r="AD211" s="8" t="s">
        <v>22</v>
      </c>
      <c r="AE211" s="26">
        <v>45307</v>
      </c>
      <c r="AF211" s="27" t="s">
        <v>424</v>
      </c>
      <c r="AG211" s="7"/>
      <c r="AH211" s="227" t="str" cm="1">
        <f t="array" ref="AH211">LEFT(MM_BU[[#This Row],[PROJECT'#]],MIN(IFERROR(FIND({0,1,2,3,4,5,6,7,8,9,"-"},MM_BU[[#This Row],[PROJECT'#]]),""))-1)</f>
        <v>BU</v>
      </c>
      <c r="AI211" t="str">
        <f>IF(MM_BU[[#This Row],[BOM Received date]]&lt;&gt;"","BU table")</f>
        <v>BU table</v>
      </c>
      <c r="AJ211" t="str">
        <f>TEXT(MM_BU[[#This Row],[BOM Received date]],"mmmm")</f>
        <v>December</v>
      </c>
      <c r="AK211" t="str">
        <f>TEXT(MM_BU[[#This Row],[BOM Received date]],"yyyy")</f>
        <v>2023</v>
      </c>
    </row>
    <row r="212" spans="1:37" ht="28.95" customHeight="1">
      <c r="A212" s="21">
        <v>26</v>
      </c>
      <c r="B212" s="56">
        <v>45288</v>
      </c>
      <c r="C212" s="8">
        <v>70</v>
      </c>
      <c r="D212" s="8" t="s">
        <v>970</v>
      </c>
      <c r="E212" s="23" t="s">
        <v>1386</v>
      </c>
      <c r="F212" s="350">
        <v>5930556</v>
      </c>
      <c r="G212" s="8" t="s">
        <v>397</v>
      </c>
      <c r="H212" s="24" t="s">
        <v>400</v>
      </c>
      <c r="I212" s="25">
        <v>50812</v>
      </c>
      <c r="J212" s="1639">
        <v>45289</v>
      </c>
      <c r="K212" s="26">
        <v>45291</v>
      </c>
      <c r="L212" s="26" t="s">
        <v>1058</v>
      </c>
      <c r="M212" s="27" t="s">
        <v>140</v>
      </c>
      <c r="N212" s="27" t="s">
        <v>1381</v>
      </c>
      <c r="O212" s="25">
        <v>6</v>
      </c>
      <c r="P212" s="286">
        <v>3.5</v>
      </c>
      <c r="Q212" s="287">
        <v>21</v>
      </c>
      <c r="R212" s="25" t="s">
        <v>581</v>
      </c>
      <c r="S212" s="25" t="s">
        <v>581</v>
      </c>
      <c r="T212" s="26" t="s">
        <v>581</v>
      </c>
      <c r="U212" s="26" t="s">
        <v>581</v>
      </c>
      <c r="V212" s="8" t="s">
        <v>1716</v>
      </c>
      <c r="W212" s="25" t="s">
        <v>1159</v>
      </c>
      <c r="X212" s="26">
        <v>45302</v>
      </c>
      <c r="Y212" s="25" t="s">
        <v>1068</v>
      </c>
      <c r="Z212" s="26">
        <v>45302</v>
      </c>
      <c r="AA212" s="24" t="s">
        <v>1069</v>
      </c>
      <c r="AB212" s="24" t="s">
        <v>1070</v>
      </c>
      <c r="AC212" s="26">
        <v>45322</v>
      </c>
      <c r="AD212" s="8" t="s">
        <v>22</v>
      </c>
      <c r="AE212" s="26">
        <v>45307</v>
      </c>
      <c r="AF212" s="27" t="s">
        <v>427</v>
      </c>
      <c r="AG212" s="7"/>
      <c r="AH212" s="227" t="str" cm="1">
        <f t="array" ref="AH212">LEFT(MM_BU[[#This Row],[PROJECT'#]],MIN(IFERROR(FIND({0,1,2,3,4,5,6,7,8,9,"-"},MM_BU[[#This Row],[PROJECT'#]]),""))-1)</f>
        <v>BU</v>
      </c>
      <c r="AI212" t="str">
        <f>IF(MM_BU[[#This Row],[BOM Received date]]&lt;&gt;"","BU table")</f>
        <v>BU table</v>
      </c>
      <c r="AJ212" t="str">
        <f>TEXT(MM_BU[[#This Row],[BOM Received date]],"mmmm")</f>
        <v>December</v>
      </c>
      <c r="AK212" t="str">
        <f>TEXT(MM_BU[[#This Row],[BOM Received date]],"yyyy")</f>
        <v>2023</v>
      </c>
    </row>
    <row r="213" spans="1:37" ht="28.95" customHeight="1">
      <c r="A213" s="21">
        <v>26</v>
      </c>
      <c r="B213" s="56">
        <v>45288</v>
      </c>
      <c r="C213" s="8">
        <v>70</v>
      </c>
      <c r="D213" s="8" t="s">
        <v>970</v>
      </c>
      <c r="E213" s="23" t="s">
        <v>1386</v>
      </c>
      <c r="F213" s="350">
        <v>5930556</v>
      </c>
      <c r="G213" s="8" t="s">
        <v>941</v>
      </c>
      <c r="H213" s="24" t="s">
        <v>944</v>
      </c>
      <c r="I213" s="25">
        <v>50812</v>
      </c>
      <c r="J213" s="1639">
        <v>45289</v>
      </c>
      <c r="K213" s="26">
        <v>45291</v>
      </c>
      <c r="L213" s="26" t="s">
        <v>1058</v>
      </c>
      <c r="M213" s="27" t="s">
        <v>139</v>
      </c>
      <c r="N213" s="27" t="s">
        <v>1381</v>
      </c>
      <c r="O213" s="25">
        <v>4</v>
      </c>
      <c r="P213" s="286">
        <v>16.48</v>
      </c>
      <c r="Q213" s="287">
        <v>65.92</v>
      </c>
      <c r="R213" s="25" t="s">
        <v>581</v>
      </c>
      <c r="S213" s="25" t="s">
        <v>581</v>
      </c>
      <c r="T213" s="26" t="s">
        <v>581</v>
      </c>
      <c r="U213" s="26" t="s">
        <v>581</v>
      </c>
      <c r="V213" s="8" t="s">
        <v>1716</v>
      </c>
      <c r="W213" s="25" t="s">
        <v>1031</v>
      </c>
      <c r="X213" s="26">
        <v>45302</v>
      </c>
      <c r="Y213" s="25" t="s">
        <v>1068</v>
      </c>
      <c r="Z213" s="26">
        <v>45302</v>
      </c>
      <c r="AA213" s="24" t="s">
        <v>1069</v>
      </c>
      <c r="AB213" s="24" t="s">
        <v>1070</v>
      </c>
      <c r="AC213" s="26">
        <v>45322</v>
      </c>
      <c r="AD213" s="8" t="s">
        <v>22</v>
      </c>
      <c r="AE213" s="26">
        <v>45308</v>
      </c>
      <c r="AF213" s="27" t="s">
        <v>426</v>
      </c>
      <c r="AG213" s="7"/>
      <c r="AH213" s="227" t="str" cm="1">
        <f t="array" ref="AH213">LEFT(MM_BU[[#This Row],[PROJECT'#]],MIN(IFERROR(FIND({0,1,2,3,4,5,6,7,8,9,"-"},MM_BU[[#This Row],[PROJECT'#]]),""))-1)</f>
        <v>BU</v>
      </c>
      <c r="AI213" t="str">
        <f>IF(MM_BU[[#This Row],[BOM Received date]]&lt;&gt;"","BU table")</f>
        <v>BU table</v>
      </c>
      <c r="AJ213" t="str">
        <f>TEXT(MM_BU[[#This Row],[BOM Received date]],"mmmm")</f>
        <v>December</v>
      </c>
      <c r="AK213" t="str">
        <f>TEXT(MM_BU[[#This Row],[BOM Received date]],"yyyy")</f>
        <v>2023</v>
      </c>
    </row>
    <row r="214" spans="1:37" ht="28.95" customHeight="1">
      <c r="A214" s="21">
        <v>26</v>
      </c>
      <c r="B214" s="56">
        <v>45288</v>
      </c>
      <c r="C214" s="8">
        <v>70</v>
      </c>
      <c r="D214" s="8" t="s">
        <v>970</v>
      </c>
      <c r="E214" s="23" t="s">
        <v>1386</v>
      </c>
      <c r="F214" s="350">
        <v>5930556</v>
      </c>
      <c r="G214" s="8" t="s">
        <v>1379</v>
      </c>
      <c r="H214" s="24" t="s">
        <v>1376</v>
      </c>
      <c r="I214" s="25">
        <v>50813</v>
      </c>
      <c r="J214" s="1639">
        <v>45289</v>
      </c>
      <c r="K214" s="26">
        <v>45291</v>
      </c>
      <c r="L214" s="26" t="s">
        <v>1058</v>
      </c>
      <c r="M214" s="27" t="s">
        <v>139</v>
      </c>
      <c r="N214" s="27" t="s">
        <v>1387</v>
      </c>
      <c r="O214" s="25">
        <v>1</v>
      </c>
      <c r="P214" s="286">
        <v>25.8</v>
      </c>
      <c r="Q214" s="287">
        <v>25.8</v>
      </c>
      <c r="R214" s="25" t="s">
        <v>581</v>
      </c>
      <c r="S214" s="25" t="s">
        <v>581</v>
      </c>
      <c r="T214" s="26" t="s">
        <v>581</v>
      </c>
      <c r="U214" s="26" t="s">
        <v>581</v>
      </c>
      <c r="V214" s="8" t="s">
        <v>1722</v>
      </c>
      <c r="W214" s="25" t="s">
        <v>1011</v>
      </c>
      <c r="X214" s="26">
        <v>45302</v>
      </c>
      <c r="Y214" s="25" t="s">
        <v>1068</v>
      </c>
      <c r="Z214" s="26">
        <v>45302</v>
      </c>
      <c r="AA214" s="24" t="s">
        <v>1069</v>
      </c>
      <c r="AB214" s="24" t="s">
        <v>1081</v>
      </c>
      <c r="AC214" s="26">
        <v>45322.291666666664</v>
      </c>
      <c r="AD214" s="44" t="s">
        <v>22</v>
      </c>
      <c r="AE214" s="26">
        <v>45306</v>
      </c>
      <c r="AF214" s="27" t="s">
        <v>424</v>
      </c>
      <c r="AG214" s="7"/>
      <c r="AH214" s="227" t="str" cm="1">
        <f t="array" ref="AH214">LEFT(MM_BU[[#This Row],[PROJECT'#]],MIN(IFERROR(FIND({0,1,2,3,4,5,6,7,8,9,"-"},MM_BU[[#This Row],[PROJECT'#]]),""))-1)</f>
        <v>BU</v>
      </c>
      <c r="AI214" t="str">
        <f>IF(MM_BU[[#This Row],[BOM Received date]]&lt;&gt;"","BU table")</f>
        <v>BU table</v>
      </c>
      <c r="AJ214" t="str">
        <f>TEXT(MM_BU[[#This Row],[BOM Received date]],"mmmm")</f>
        <v>December</v>
      </c>
      <c r="AK214" t="str">
        <f>TEXT(MM_BU[[#This Row],[BOM Received date]],"yyyy")</f>
        <v>2023</v>
      </c>
    </row>
    <row r="215" spans="1:37" ht="28.95" customHeight="1" thickBot="1">
      <c r="A215" s="377">
        <v>26</v>
      </c>
      <c r="B215" s="391">
        <v>45288</v>
      </c>
      <c r="C215" s="379">
        <v>70</v>
      </c>
      <c r="D215" s="379" t="s">
        <v>970</v>
      </c>
      <c r="E215" s="392" t="s">
        <v>1386</v>
      </c>
      <c r="F215" s="393">
        <v>5930556</v>
      </c>
      <c r="G215" s="379" t="s">
        <v>222</v>
      </c>
      <c r="H215" s="394" t="s">
        <v>223</v>
      </c>
      <c r="I215" s="395">
        <v>50814</v>
      </c>
      <c r="J215" s="1654">
        <v>45289</v>
      </c>
      <c r="K215" s="396">
        <v>45291</v>
      </c>
      <c r="L215" s="396" t="s">
        <v>1058</v>
      </c>
      <c r="M215" s="397" t="s">
        <v>139</v>
      </c>
      <c r="N215" s="397" t="s">
        <v>1381</v>
      </c>
      <c r="O215" s="395">
        <v>1</v>
      </c>
      <c r="P215" s="398">
        <v>12</v>
      </c>
      <c r="Q215" s="399">
        <v>12</v>
      </c>
      <c r="R215" s="395" t="s">
        <v>1717</v>
      </c>
      <c r="S215" s="395" t="s">
        <v>1059</v>
      </c>
      <c r="T215" s="396">
        <v>45301</v>
      </c>
      <c r="U215" s="396" t="s">
        <v>581</v>
      </c>
      <c r="V215" s="379" t="s">
        <v>1718</v>
      </c>
      <c r="W215" s="395" t="s">
        <v>1015</v>
      </c>
      <c r="X215" s="396">
        <v>45300</v>
      </c>
      <c r="Y215" s="395" t="s">
        <v>1068</v>
      </c>
      <c r="Z215" s="396">
        <v>45301</v>
      </c>
      <c r="AA215" s="394" t="s">
        <v>1075</v>
      </c>
      <c r="AB215" s="394" t="s">
        <v>1070</v>
      </c>
      <c r="AC215" s="396">
        <v>45315</v>
      </c>
      <c r="AD215" s="679" t="s">
        <v>22</v>
      </c>
      <c r="AE215" s="396">
        <v>45305</v>
      </c>
      <c r="AF215" s="397" t="s">
        <v>424</v>
      </c>
      <c r="AG215" s="400"/>
      <c r="AH215" s="227" t="str" cm="1">
        <f t="array" ref="AH215">LEFT(MM_BU[[#This Row],[PROJECT'#]],MIN(IFERROR(FIND({0,1,2,3,4,5,6,7,8,9,"-"},MM_BU[[#This Row],[PROJECT'#]]),""))-1)</f>
        <v>BU</v>
      </c>
      <c r="AI215" s="281" t="str">
        <f>IF(MM_BU[[#This Row],[BOM Received date]]&lt;&gt;"","BU table")</f>
        <v>BU table</v>
      </c>
      <c r="AJ215" s="281" t="str">
        <f>TEXT(MM_BU[[#This Row],[BOM Received date]],"mmmm")</f>
        <v>December</v>
      </c>
      <c r="AK215" s="281" t="str">
        <f>TEXT(MM_BU[[#This Row],[BOM Received date]],"yyyy")</f>
        <v>2023</v>
      </c>
    </row>
    <row r="216" spans="1:37" ht="28.95" customHeight="1">
      <c r="A216" s="376">
        <v>27</v>
      </c>
      <c r="B216" s="380">
        <v>45288</v>
      </c>
      <c r="C216" s="378">
        <v>80</v>
      </c>
      <c r="D216" s="1010" t="s">
        <v>970</v>
      </c>
      <c r="E216" s="381" t="s">
        <v>1396</v>
      </c>
      <c r="F216" s="382">
        <v>6779272</v>
      </c>
      <c r="G216" s="378" t="s">
        <v>397</v>
      </c>
      <c r="H216" s="383" t="s">
        <v>400</v>
      </c>
      <c r="I216" s="384">
        <v>50815</v>
      </c>
      <c r="J216" s="1653">
        <v>45289</v>
      </c>
      <c r="K216" s="385">
        <v>45291</v>
      </c>
      <c r="L216" s="385" t="s">
        <v>1058</v>
      </c>
      <c r="M216" s="386" t="s">
        <v>140</v>
      </c>
      <c r="N216" s="386" t="s">
        <v>20</v>
      </c>
      <c r="O216" s="384">
        <v>8</v>
      </c>
      <c r="P216" s="387">
        <v>3.5</v>
      </c>
      <c r="Q216" s="388">
        <v>28</v>
      </c>
      <c r="R216" s="384" t="s">
        <v>1717</v>
      </c>
      <c r="S216" s="384" t="s">
        <v>1059</v>
      </c>
      <c r="T216" s="385">
        <v>45301</v>
      </c>
      <c r="U216" s="385" t="s">
        <v>581</v>
      </c>
      <c r="V216" s="378" t="s">
        <v>1718</v>
      </c>
      <c r="W216" s="384" t="s">
        <v>1018</v>
      </c>
      <c r="X216" s="385">
        <v>45300</v>
      </c>
      <c r="Y216" s="384" t="s">
        <v>1068</v>
      </c>
      <c r="Z216" s="385">
        <v>45301</v>
      </c>
      <c r="AA216" s="383" t="s">
        <v>1075</v>
      </c>
      <c r="AB216" s="383" t="s">
        <v>1070</v>
      </c>
      <c r="AC216" s="385">
        <v>45315</v>
      </c>
      <c r="AD216" s="434" t="s">
        <v>22</v>
      </c>
      <c r="AE216" s="385">
        <v>45305</v>
      </c>
      <c r="AF216" s="386" t="s">
        <v>1025</v>
      </c>
      <c r="AG216" s="389"/>
      <c r="AH216" s="227" t="str" cm="1">
        <f t="array" ref="AH216">LEFT(MM_BU[[#This Row],[PROJECT'#]],MIN(IFERROR(FIND({0,1,2,3,4,5,6,7,8,9,"-"},MM_BU[[#This Row],[PROJECT'#]]),""))-1)</f>
        <v>BU</v>
      </c>
      <c r="AI216" t="str">
        <f>IF(MM_BU[[#This Row],[BOM Received date]]&lt;&gt;"","BU table")</f>
        <v>BU table</v>
      </c>
      <c r="AJ216" t="str">
        <f>TEXT(MM_BU[[#This Row],[BOM Received date]],"mmmm")</f>
        <v>December</v>
      </c>
      <c r="AK216" t="str">
        <f>TEXT(MM_BU[[#This Row],[BOM Received date]],"yyyy")</f>
        <v>2023</v>
      </c>
    </row>
    <row r="217" spans="1:37" ht="28.95" customHeight="1">
      <c r="A217" s="21">
        <v>27</v>
      </c>
      <c r="B217" s="56">
        <v>45288</v>
      </c>
      <c r="C217" s="8">
        <v>80</v>
      </c>
      <c r="D217" s="8" t="s">
        <v>970</v>
      </c>
      <c r="E217" s="23" t="s">
        <v>1396</v>
      </c>
      <c r="F217" s="350">
        <v>6779272</v>
      </c>
      <c r="G217" s="8" t="s">
        <v>962</v>
      </c>
      <c r="H217" s="24" t="s">
        <v>963</v>
      </c>
      <c r="I217" s="25">
        <v>50818</v>
      </c>
      <c r="J217" s="1639">
        <v>45289</v>
      </c>
      <c r="K217" s="26">
        <v>45291</v>
      </c>
      <c r="L217" s="26" t="s">
        <v>1058</v>
      </c>
      <c r="M217" s="27" t="s">
        <v>143</v>
      </c>
      <c r="N217" s="27" t="s">
        <v>20</v>
      </c>
      <c r="O217" s="25">
        <v>2</v>
      </c>
      <c r="P217" s="286">
        <v>146.47</v>
      </c>
      <c r="Q217" s="287">
        <v>292.94</v>
      </c>
      <c r="R217" s="25" t="s">
        <v>1717</v>
      </c>
      <c r="S217" s="25" t="s">
        <v>1059</v>
      </c>
      <c r="T217" s="26">
        <v>45301</v>
      </c>
      <c r="U217" s="26" t="s">
        <v>581</v>
      </c>
      <c r="V217" s="8" t="s">
        <v>1718</v>
      </c>
      <c r="W217" s="25" t="s">
        <v>1031</v>
      </c>
      <c r="X217" s="26">
        <v>45300</v>
      </c>
      <c r="Y217" s="25" t="s">
        <v>1068</v>
      </c>
      <c r="Z217" s="26">
        <v>45301</v>
      </c>
      <c r="AA217" s="24" t="s">
        <v>1075</v>
      </c>
      <c r="AB217" s="24" t="s">
        <v>1070</v>
      </c>
      <c r="AC217" s="26">
        <v>45315</v>
      </c>
      <c r="AD217" s="44" t="s">
        <v>22</v>
      </c>
      <c r="AE217" s="26">
        <v>45305</v>
      </c>
      <c r="AF217" s="27" t="s">
        <v>425</v>
      </c>
      <c r="AG217" s="7"/>
      <c r="AH217" s="227" t="str" cm="1">
        <f t="array" ref="AH217">LEFT(MM_BU[[#This Row],[PROJECT'#]],MIN(IFERROR(FIND({0,1,2,3,4,5,6,7,8,9,"-"},MM_BU[[#This Row],[PROJECT'#]]),""))-1)</f>
        <v>BU</v>
      </c>
      <c r="AI217" t="str">
        <f>IF(MM_BU[[#This Row],[BOM Received date]]&lt;&gt;"","BU table")</f>
        <v>BU table</v>
      </c>
      <c r="AJ217" t="str">
        <f>TEXT(MM_BU[[#This Row],[BOM Received date]],"mmmm")</f>
        <v>December</v>
      </c>
      <c r="AK217" t="str">
        <f>TEXT(MM_BU[[#This Row],[BOM Received date]],"yyyy")</f>
        <v>2023</v>
      </c>
    </row>
    <row r="218" spans="1:37" ht="28.95" customHeight="1">
      <c r="A218" s="21">
        <v>27</v>
      </c>
      <c r="B218" s="56">
        <v>45288</v>
      </c>
      <c r="C218" s="8">
        <v>80</v>
      </c>
      <c r="D218" s="8" t="s">
        <v>970</v>
      </c>
      <c r="E218" s="23" t="s">
        <v>1396</v>
      </c>
      <c r="F218" s="350">
        <v>6779272</v>
      </c>
      <c r="G218" s="8" t="s">
        <v>396</v>
      </c>
      <c r="H218" s="24" t="s">
        <v>494</v>
      </c>
      <c r="I218" s="25">
        <v>50818</v>
      </c>
      <c r="J218" s="1639">
        <v>45289</v>
      </c>
      <c r="K218" s="26">
        <v>45291</v>
      </c>
      <c r="L218" s="26" t="s">
        <v>1058</v>
      </c>
      <c r="M218" s="27" t="s">
        <v>142</v>
      </c>
      <c r="N218" s="27" t="s">
        <v>21</v>
      </c>
      <c r="O218" s="25">
        <v>1</v>
      </c>
      <c r="P218" s="286">
        <v>163</v>
      </c>
      <c r="Q218" s="287">
        <v>163</v>
      </c>
      <c r="R218" s="25" t="s">
        <v>1717</v>
      </c>
      <c r="S218" s="25" t="s">
        <v>1059</v>
      </c>
      <c r="T218" s="26">
        <v>45301</v>
      </c>
      <c r="U218" s="26" t="s">
        <v>581</v>
      </c>
      <c r="V218" s="8" t="s">
        <v>1718</v>
      </c>
      <c r="W218" s="25" t="s">
        <v>1029</v>
      </c>
      <c r="X218" s="26">
        <v>45300</v>
      </c>
      <c r="Y218" s="25" t="s">
        <v>1068</v>
      </c>
      <c r="Z218" s="26">
        <v>45301</v>
      </c>
      <c r="AA218" s="24" t="s">
        <v>1075</v>
      </c>
      <c r="AB218" s="24" t="s">
        <v>1070</v>
      </c>
      <c r="AC218" s="26">
        <v>45315</v>
      </c>
      <c r="AD218" s="44" t="s">
        <v>22</v>
      </c>
      <c r="AE218" s="26">
        <v>45305</v>
      </c>
      <c r="AF218" s="27" t="s">
        <v>424</v>
      </c>
      <c r="AG218" s="7"/>
      <c r="AH218" s="227" t="str" cm="1">
        <f t="array" ref="AH218">LEFT(MM_BU[[#This Row],[PROJECT'#]],MIN(IFERROR(FIND({0,1,2,3,4,5,6,7,8,9,"-"},MM_BU[[#This Row],[PROJECT'#]]),""))-1)</f>
        <v>BU</v>
      </c>
      <c r="AI218" t="str">
        <f>IF(MM_BU[[#This Row],[BOM Received date]]&lt;&gt;"","BU table")</f>
        <v>BU table</v>
      </c>
      <c r="AJ218" t="str">
        <f>TEXT(MM_BU[[#This Row],[BOM Received date]],"mmmm")</f>
        <v>December</v>
      </c>
      <c r="AK218" t="str">
        <f>TEXT(MM_BU[[#This Row],[BOM Received date]],"yyyy")</f>
        <v>2023</v>
      </c>
    </row>
    <row r="219" spans="1:37" ht="28.95" customHeight="1">
      <c r="A219" s="21">
        <v>27</v>
      </c>
      <c r="B219" s="56">
        <v>45288</v>
      </c>
      <c r="C219" s="8">
        <v>80</v>
      </c>
      <c r="D219" s="8" t="s">
        <v>970</v>
      </c>
      <c r="E219" s="23" t="s">
        <v>1396</v>
      </c>
      <c r="F219" s="350">
        <v>6779272</v>
      </c>
      <c r="G219" s="8" t="s">
        <v>159</v>
      </c>
      <c r="H219" s="24" t="s">
        <v>152</v>
      </c>
      <c r="I219" s="25">
        <v>50817</v>
      </c>
      <c r="J219" s="1639">
        <v>45289</v>
      </c>
      <c r="K219" s="26">
        <v>45290</v>
      </c>
      <c r="L219" s="26" t="s">
        <v>1058</v>
      </c>
      <c r="M219" s="27" t="s">
        <v>139</v>
      </c>
      <c r="N219" s="27" t="s">
        <v>55</v>
      </c>
      <c r="O219" s="25">
        <v>1</v>
      </c>
      <c r="P219" s="286">
        <v>51.5</v>
      </c>
      <c r="Q219" s="287">
        <v>51.5</v>
      </c>
      <c r="R219" s="25" t="s">
        <v>1719</v>
      </c>
      <c r="S219" s="25" t="s">
        <v>1059</v>
      </c>
      <c r="T219" s="26">
        <v>45301</v>
      </c>
      <c r="U219" s="26" t="s">
        <v>581</v>
      </c>
      <c r="V219" s="8" t="s">
        <v>1720</v>
      </c>
      <c r="W219" s="25" t="s">
        <v>1007</v>
      </c>
      <c r="X219" s="26">
        <v>45300</v>
      </c>
      <c r="Y219" s="25" t="s">
        <v>1068</v>
      </c>
      <c r="Z219" s="26">
        <v>45301</v>
      </c>
      <c r="AA219" s="24" t="s">
        <v>1075</v>
      </c>
      <c r="AB219" s="24" t="s">
        <v>1081</v>
      </c>
      <c r="AC219" s="26">
        <v>45314</v>
      </c>
      <c r="AD219" s="44" t="s">
        <v>22</v>
      </c>
      <c r="AE219" s="26">
        <v>45305</v>
      </c>
      <c r="AF219" s="27" t="s">
        <v>424</v>
      </c>
      <c r="AG219" s="7"/>
      <c r="AH219" s="227" t="str" cm="1">
        <f t="array" ref="AH219">LEFT(MM_BU[[#This Row],[PROJECT'#]],MIN(IFERROR(FIND({0,1,2,3,4,5,6,7,8,9,"-"},MM_BU[[#This Row],[PROJECT'#]]),""))-1)</f>
        <v>BU</v>
      </c>
      <c r="AI219" t="str">
        <f>IF(MM_BU[[#This Row],[BOM Received date]]&lt;&gt;"","BU table")</f>
        <v>BU table</v>
      </c>
      <c r="AJ219" t="str">
        <f>TEXT(MM_BU[[#This Row],[BOM Received date]],"mmmm")</f>
        <v>December</v>
      </c>
      <c r="AK219" t="str">
        <f>TEXT(MM_BU[[#This Row],[BOM Received date]],"yyyy")</f>
        <v>2023</v>
      </c>
    </row>
    <row r="220" spans="1:37" ht="28.95" customHeight="1">
      <c r="A220" s="21">
        <v>27</v>
      </c>
      <c r="B220" s="56">
        <v>45288</v>
      </c>
      <c r="C220" s="8">
        <v>80</v>
      </c>
      <c r="D220" s="8" t="s">
        <v>970</v>
      </c>
      <c r="E220" s="23" t="s">
        <v>1396</v>
      </c>
      <c r="F220" s="350">
        <v>6779272</v>
      </c>
      <c r="G220" s="8" t="s">
        <v>1388</v>
      </c>
      <c r="H220" s="24" t="s">
        <v>1392</v>
      </c>
      <c r="I220" s="25">
        <v>50816</v>
      </c>
      <c r="J220" s="1639">
        <v>45289</v>
      </c>
      <c r="K220" s="26">
        <v>45301</v>
      </c>
      <c r="L220" s="26" t="s">
        <v>1058</v>
      </c>
      <c r="M220" s="27" t="s">
        <v>139</v>
      </c>
      <c r="N220" s="27" t="s">
        <v>20</v>
      </c>
      <c r="O220" s="25">
        <v>2</v>
      </c>
      <c r="P220" s="286">
        <v>17.3</v>
      </c>
      <c r="Q220" s="287">
        <v>34.6</v>
      </c>
      <c r="R220" s="25" t="s">
        <v>1714</v>
      </c>
      <c r="S220" s="25" t="s">
        <v>1058</v>
      </c>
      <c r="T220" s="26">
        <v>45301</v>
      </c>
      <c r="U220" s="26" t="s">
        <v>581</v>
      </c>
      <c r="V220" s="8" t="s">
        <v>1723</v>
      </c>
      <c r="W220" s="25" t="s">
        <v>139</v>
      </c>
      <c r="X220" s="26">
        <v>45301</v>
      </c>
      <c r="Y220" s="25" t="s">
        <v>1068</v>
      </c>
      <c r="Z220" s="26">
        <v>45301</v>
      </c>
      <c r="AA220" s="24" t="s">
        <v>1075</v>
      </c>
      <c r="AB220" s="24" t="s">
        <v>1070</v>
      </c>
      <c r="AC220" s="26">
        <v>45311</v>
      </c>
      <c r="AD220" s="44" t="s">
        <v>22</v>
      </c>
      <c r="AE220" s="26">
        <v>45305</v>
      </c>
      <c r="AF220" s="27" t="s">
        <v>425</v>
      </c>
      <c r="AG220" s="7"/>
      <c r="AH220" s="227" t="str" cm="1">
        <f t="array" ref="AH220">LEFT(MM_BU[[#This Row],[PROJECT'#]],MIN(IFERROR(FIND({0,1,2,3,4,5,6,7,8,9,"-"},MM_BU[[#This Row],[PROJECT'#]]),""))-1)</f>
        <v>BU</v>
      </c>
      <c r="AI220" t="str">
        <f>IF(MM_BU[[#This Row],[BOM Received date]]&lt;&gt;"","BU table")</f>
        <v>BU table</v>
      </c>
      <c r="AJ220" t="str">
        <f>TEXT(MM_BU[[#This Row],[BOM Received date]],"mmmm")</f>
        <v>December</v>
      </c>
      <c r="AK220" t="str">
        <f>TEXT(MM_BU[[#This Row],[BOM Received date]],"yyyy")</f>
        <v>2023</v>
      </c>
    </row>
    <row r="221" spans="1:37" ht="28.95" customHeight="1">
      <c r="A221" s="21">
        <v>27</v>
      </c>
      <c r="B221" s="56">
        <v>45288</v>
      </c>
      <c r="C221" s="8">
        <v>80</v>
      </c>
      <c r="D221" s="8" t="s">
        <v>970</v>
      </c>
      <c r="E221" s="23" t="s">
        <v>1396</v>
      </c>
      <c r="F221" s="350">
        <v>6779272</v>
      </c>
      <c r="G221" s="8" t="s">
        <v>1389</v>
      </c>
      <c r="H221" s="24" t="s">
        <v>1393</v>
      </c>
      <c r="I221" s="25">
        <v>50818</v>
      </c>
      <c r="J221" s="1639">
        <v>45289</v>
      </c>
      <c r="K221" s="26">
        <v>45291</v>
      </c>
      <c r="L221" s="26" t="s">
        <v>1058</v>
      </c>
      <c r="M221" s="27" t="s">
        <v>141</v>
      </c>
      <c r="N221" s="27" t="s">
        <v>20</v>
      </c>
      <c r="O221" s="25">
        <v>2</v>
      </c>
      <c r="P221" s="286">
        <v>12.24</v>
      </c>
      <c r="Q221" s="287">
        <v>24.48</v>
      </c>
      <c r="R221" s="25" t="s">
        <v>1717</v>
      </c>
      <c r="S221" s="25" t="s">
        <v>1059</v>
      </c>
      <c r="T221" s="26">
        <v>45301</v>
      </c>
      <c r="U221" s="26" t="s">
        <v>581</v>
      </c>
      <c r="V221" s="8" t="s">
        <v>1718</v>
      </c>
      <c r="W221" s="25" t="s">
        <v>1028</v>
      </c>
      <c r="X221" s="26">
        <v>45300</v>
      </c>
      <c r="Y221" s="25" t="s">
        <v>1068</v>
      </c>
      <c r="Z221" s="26">
        <v>45301</v>
      </c>
      <c r="AA221" s="24" t="s">
        <v>1075</v>
      </c>
      <c r="AB221" s="24" t="s">
        <v>1070</v>
      </c>
      <c r="AC221" s="26">
        <v>45315</v>
      </c>
      <c r="AD221" s="44" t="s">
        <v>22</v>
      </c>
      <c r="AE221" s="26">
        <v>45305</v>
      </c>
      <c r="AF221" s="27" t="s">
        <v>425</v>
      </c>
      <c r="AG221" s="7"/>
      <c r="AH221" s="227" t="str" cm="1">
        <f t="array" ref="AH221">LEFT(MM_BU[[#This Row],[PROJECT'#]],MIN(IFERROR(FIND({0,1,2,3,4,5,6,7,8,9,"-"},MM_BU[[#This Row],[PROJECT'#]]),""))-1)</f>
        <v>BU</v>
      </c>
      <c r="AI221" t="str">
        <f>IF(MM_BU[[#This Row],[BOM Received date]]&lt;&gt;"","BU table")</f>
        <v>BU table</v>
      </c>
      <c r="AJ221" t="str">
        <f>TEXT(MM_BU[[#This Row],[BOM Received date]],"mmmm")</f>
        <v>December</v>
      </c>
      <c r="AK221" t="str">
        <f>TEXT(MM_BU[[#This Row],[BOM Received date]],"yyyy")</f>
        <v>2023</v>
      </c>
    </row>
    <row r="222" spans="1:37" ht="28.95" customHeight="1">
      <c r="A222" s="21">
        <v>27</v>
      </c>
      <c r="B222" s="56">
        <v>45288</v>
      </c>
      <c r="C222" s="8">
        <v>80</v>
      </c>
      <c r="D222" s="8" t="s">
        <v>970</v>
      </c>
      <c r="E222" s="23" t="s">
        <v>1396</v>
      </c>
      <c r="F222" s="350">
        <v>6779272</v>
      </c>
      <c r="G222" s="8" t="s">
        <v>1390</v>
      </c>
      <c r="H222" s="24" t="s">
        <v>1394</v>
      </c>
      <c r="I222" s="25">
        <v>50818</v>
      </c>
      <c r="J222" s="1639">
        <v>45289</v>
      </c>
      <c r="K222" s="26">
        <v>45291</v>
      </c>
      <c r="L222" s="26" t="s">
        <v>1058</v>
      </c>
      <c r="M222" s="27" t="s">
        <v>140</v>
      </c>
      <c r="N222" s="27" t="s">
        <v>55</v>
      </c>
      <c r="O222" s="25">
        <v>1</v>
      </c>
      <c r="P222" s="286">
        <v>13.46</v>
      </c>
      <c r="Q222" s="287">
        <v>13.46</v>
      </c>
      <c r="R222" s="25" t="s">
        <v>1717</v>
      </c>
      <c r="S222" s="25" t="s">
        <v>1059</v>
      </c>
      <c r="T222" s="26">
        <v>45301</v>
      </c>
      <c r="U222" s="26" t="s">
        <v>581</v>
      </c>
      <c r="V222" s="8" t="s">
        <v>1718</v>
      </c>
      <c r="W222" s="25" t="s">
        <v>1020</v>
      </c>
      <c r="X222" s="26">
        <v>45300</v>
      </c>
      <c r="Y222" s="25" t="s">
        <v>1068</v>
      </c>
      <c r="Z222" s="26">
        <v>45301</v>
      </c>
      <c r="AA222" s="24" t="s">
        <v>1075</v>
      </c>
      <c r="AB222" s="24" t="s">
        <v>1070</v>
      </c>
      <c r="AC222" s="26">
        <v>45315</v>
      </c>
      <c r="AD222" s="8" t="s">
        <v>22</v>
      </c>
      <c r="AE222" s="26">
        <v>45311</v>
      </c>
      <c r="AF222" s="27" t="s">
        <v>424</v>
      </c>
      <c r="AG222" s="7"/>
      <c r="AH222" s="227" t="str" cm="1">
        <f t="array" ref="AH222">LEFT(MM_BU[[#This Row],[PROJECT'#]],MIN(IFERROR(FIND({0,1,2,3,4,5,6,7,8,9,"-"},MM_BU[[#This Row],[PROJECT'#]]),""))-1)</f>
        <v>BU</v>
      </c>
      <c r="AI222" t="str">
        <f>IF(MM_BU[[#This Row],[BOM Received date]]&lt;&gt;"","BU table")</f>
        <v>BU table</v>
      </c>
      <c r="AJ222" t="str">
        <f>TEXT(MM_BU[[#This Row],[BOM Received date]],"mmmm")</f>
        <v>December</v>
      </c>
      <c r="AK222" t="str">
        <f>TEXT(MM_BU[[#This Row],[BOM Received date]],"yyyy")</f>
        <v>2023</v>
      </c>
    </row>
    <row r="223" spans="1:37" ht="28.95" customHeight="1">
      <c r="A223" s="21">
        <v>27</v>
      </c>
      <c r="B223" s="56">
        <v>45288</v>
      </c>
      <c r="C223" s="8">
        <v>80</v>
      </c>
      <c r="D223" s="8" t="s">
        <v>970</v>
      </c>
      <c r="E223" s="23" t="s">
        <v>1396</v>
      </c>
      <c r="F223" s="350">
        <v>6779272</v>
      </c>
      <c r="G223" s="8" t="s">
        <v>175</v>
      </c>
      <c r="H223" s="24" t="s">
        <v>202</v>
      </c>
      <c r="I223" s="25">
        <v>50815</v>
      </c>
      <c r="J223" s="1639">
        <v>45289</v>
      </c>
      <c r="K223" s="26">
        <v>45291</v>
      </c>
      <c r="L223" s="26" t="s">
        <v>1058</v>
      </c>
      <c r="M223" s="27" t="s">
        <v>139</v>
      </c>
      <c r="N223" s="27" t="s">
        <v>203</v>
      </c>
      <c r="O223" s="25">
        <v>2</v>
      </c>
      <c r="P223" s="286">
        <v>26.64</v>
      </c>
      <c r="Q223" s="287">
        <v>53.28</v>
      </c>
      <c r="R223" s="25" t="s">
        <v>1717</v>
      </c>
      <c r="S223" s="25" t="s">
        <v>1059</v>
      </c>
      <c r="T223" s="26">
        <v>45301</v>
      </c>
      <c r="U223" s="26" t="s">
        <v>581</v>
      </c>
      <c r="V223" s="8" t="s">
        <v>1718</v>
      </c>
      <c r="W223" s="25" t="s">
        <v>1017</v>
      </c>
      <c r="X223" s="26">
        <v>45300</v>
      </c>
      <c r="Y223" s="25" t="s">
        <v>1068</v>
      </c>
      <c r="Z223" s="26">
        <v>45301</v>
      </c>
      <c r="AA223" s="24" t="s">
        <v>1075</v>
      </c>
      <c r="AB223" s="24" t="s">
        <v>1070</v>
      </c>
      <c r="AC223" s="26">
        <v>45315</v>
      </c>
      <c r="AD223" s="44" t="s">
        <v>22</v>
      </c>
      <c r="AE223" s="26">
        <v>45305</v>
      </c>
      <c r="AF223" s="27" t="s">
        <v>425</v>
      </c>
      <c r="AG223" s="7"/>
      <c r="AH223" s="227" t="str" cm="1">
        <f t="array" ref="AH223">LEFT(MM_BU[[#This Row],[PROJECT'#]],MIN(IFERROR(FIND({0,1,2,3,4,5,6,7,8,9,"-"},MM_BU[[#This Row],[PROJECT'#]]),""))-1)</f>
        <v>BU</v>
      </c>
      <c r="AI223" t="str">
        <f>IF(MM_BU[[#This Row],[BOM Received date]]&lt;&gt;"","BU table")</f>
        <v>BU table</v>
      </c>
      <c r="AJ223" t="str">
        <f>TEXT(MM_BU[[#This Row],[BOM Received date]],"mmmm")</f>
        <v>December</v>
      </c>
      <c r="AK223" t="str">
        <f>TEXT(MM_BU[[#This Row],[BOM Received date]],"yyyy")</f>
        <v>2023</v>
      </c>
    </row>
    <row r="224" spans="1:37" ht="28.95" customHeight="1" thickBot="1">
      <c r="A224" s="377">
        <v>27</v>
      </c>
      <c r="B224" s="391">
        <v>45288</v>
      </c>
      <c r="C224" s="379">
        <v>80</v>
      </c>
      <c r="D224" s="379" t="s">
        <v>970</v>
      </c>
      <c r="E224" s="392" t="s">
        <v>1396</v>
      </c>
      <c r="F224" s="393">
        <v>6779272</v>
      </c>
      <c r="G224" s="379" t="s">
        <v>1391</v>
      </c>
      <c r="H224" s="394" t="s">
        <v>1395</v>
      </c>
      <c r="I224" s="395">
        <v>50818</v>
      </c>
      <c r="J224" s="1654">
        <v>45289</v>
      </c>
      <c r="K224" s="396">
        <v>45291</v>
      </c>
      <c r="L224" s="396" t="s">
        <v>1058</v>
      </c>
      <c r="M224" s="397" t="s">
        <v>139</v>
      </c>
      <c r="N224" s="397" t="s">
        <v>21</v>
      </c>
      <c r="O224" s="395">
        <v>1</v>
      </c>
      <c r="P224" s="398">
        <v>92.57</v>
      </c>
      <c r="Q224" s="399">
        <v>92.57</v>
      </c>
      <c r="R224" s="395" t="s">
        <v>1717</v>
      </c>
      <c r="S224" s="395" t="s">
        <v>1059</v>
      </c>
      <c r="T224" s="396">
        <v>45301</v>
      </c>
      <c r="U224" s="396" t="s">
        <v>581</v>
      </c>
      <c r="V224" s="379" t="s">
        <v>1718</v>
      </c>
      <c r="W224" s="395" t="s">
        <v>1019</v>
      </c>
      <c r="X224" s="396">
        <v>45300</v>
      </c>
      <c r="Y224" s="395" t="s">
        <v>1068</v>
      </c>
      <c r="Z224" s="396">
        <v>45301</v>
      </c>
      <c r="AA224" s="394" t="s">
        <v>1075</v>
      </c>
      <c r="AB224" s="394" t="s">
        <v>1070</v>
      </c>
      <c r="AC224" s="396">
        <v>45315</v>
      </c>
      <c r="AD224" s="679" t="s">
        <v>22</v>
      </c>
      <c r="AE224" s="396">
        <v>45305</v>
      </c>
      <c r="AF224" s="397" t="s">
        <v>424</v>
      </c>
      <c r="AG224" s="400"/>
      <c r="AH224" s="227" t="str" cm="1">
        <f t="array" ref="AH224">LEFT(MM_BU[[#This Row],[PROJECT'#]],MIN(IFERROR(FIND({0,1,2,3,4,5,6,7,8,9,"-"},MM_BU[[#This Row],[PROJECT'#]]),""))-1)</f>
        <v>BU</v>
      </c>
      <c r="AI224" s="281" t="str">
        <f>IF(MM_BU[[#This Row],[BOM Received date]]&lt;&gt;"","BU table")</f>
        <v>BU table</v>
      </c>
      <c r="AJ224" s="281" t="str">
        <f>TEXT(MM_BU[[#This Row],[BOM Received date]],"mmmm")</f>
        <v>December</v>
      </c>
      <c r="AK224" s="281" t="str">
        <f>TEXT(MM_BU[[#This Row],[BOM Received date]],"yyyy")</f>
        <v>2023</v>
      </c>
    </row>
    <row r="225" spans="1:37" ht="28.95" customHeight="1">
      <c r="A225" s="376">
        <v>28</v>
      </c>
      <c r="B225" s="380">
        <v>45288</v>
      </c>
      <c r="C225" s="378">
        <v>90</v>
      </c>
      <c r="D225" s="1010" t="s">
        <v>2841</v>
      </c>
      <c r="E225" s="381" t="s">
        <v>1397</v>
      </c>
      <c r="F225" s="382">
        <v>7227578</v>
      </c>
      <c r="G225" s="378" t="s">
        <v>397</v>
      </c>
      <c r="H225" s="383" t="s">
        <v>400</v>
      </c>
      <c r="I225" s="384">
        <v>50819</v>
      </c>
      <c r="J225" s="1653">
        <v>45289</v>
      </c>
      <c r="K225" s="385">
        <v>45291</v>
      </c>
      <c r="L225" s="385" t="s">
        <v>1058</v>
      </c>
      <c r="M225" s="386" t="s">
        <v>140</v>
      </c>
      <c r="N225" s="386" t="s">
        <v>20</v>
      </c>
      <c r="O225" s="384">
        <v>8</v>
      </c>
      <c r="P225" s="387">
        <v>3.5</v>
      </c>
      <c r="Q225" s="388">
        <v>28</v>
      </c>
      <c r="R225" s="384" t="s">
        <v>1717</v>
      </c>
      <c r="S225" s="384" t="s">
        <v>1059</v>
      </c>
      <c r="T225" s="385">
        <v>45301</v>
      </c>
      <c r="U225" s="385" t="s">
        <v>581</v>
      </c>
      <c r="V225" s="378" t="s">
        <v>1718</v>
      </c>
      <c r="W225" s="384" t="s">
        <v>1035</v>
      </c>
      <c r="X225" s="385">
        <v>45300</v>
      </c>
      <c r="Y225" s="384" t="s">
        <v>1068</v>
      </c>
      <c r="Z225" s="385">
        <v>45301</v>
      </c>
      <c r="AA225" s="383" t="s">
        <v>1075</v>
      </c>
      <c r="AB225" s="383" t="s">
        <v>1070</v>
      </c>
      <c r="AC225" s="385">
        <v>45315</v>
      </c>
      <c r="AD225" s="434" t="s">
        <v>22</v>
      </c>
      <c r="AE225" s="385">
        <v>45305</v>
      </c>
      <c r="AF225" s="386" t="s">
        <v>1025</v>
      </c>
      <c r="AG225" s="389"/>
      <c r="AH225" s="227" t="str" cm="1">
        <f t="array" ref="AH225">LEFT(MM_BU[[#This Row],[PROJECT'#]],MIN(IFERROR(FIND({0,1,2,3,4,5,6,7,8,9,"-"},MM_BU[[#This Row],[PROJECT'#]]),""))-1)</f>
        <v>BU</v>
      </c>
      <c r="AI225" t="str">
        <f>IF(MM_BU[[#This Row],[BOM Received date]]&lt;&gt;"","BU table")</f>
        <v>BU table</v>
      </c>
      <c r="AJ225" t="str">
        <f>TEXT(MM_BU[[#This Row],[BOM Received date]],"mmmm")</f>
        <v>December</v>
      </c>
      <c r="AK225" t="str">
        <f>TEXT(MM_BU[[#This Row],[BOM Received date]],"yyyy")</f>
        <v>2023</v>
      </c>
    </row>
    <row r="226" spans="1:37" ht="28.95" customHeight="1">
      <c r="A226" s="21">
        <v>28</v>
      </c>
      <c r="B226" s="56">
        <v>45288</v>
      </c>
      <c r="C226" s="8">
        <v>90</v>
      </c>
      <c r="D226" s="8" t="s">
        <v>2841</v>
      </c>
      <c r="E226" s="23" t="s">
        <v>1397</v>
      </c>
      <c r="F226" s="350">
        <v>7227578</v>
      </c>
      <c r="G226" s="8" t="s">
        <v>962</v>
      </c>
      <c r="H226" s="24" t="s">
        <v>963</v>
      </c>
      <c r="I226" s="25">
        <v>50821</v>
      </c>
      <c r="J226" s="1639">
        <v>45289</v>
      </c>
      <c r="K226" s="26">
        <v>45291</v>
      </c>
      <c r="L226" s="26" t="s">
        <v>1058</v>
      </c>
      <c r="M226" s="27" t="s">
        <v>140</v>
      </c>
      <c r="N226" s="27" t="s">
        <v>20</v>
      </c>
      <c r="O226" s="25">
        <v>1</v>
      </c>
      <c r="P226" s="286">
        <v>146.47</v>
      </c>
      <c r="Q226" s="287">
        <v>146.47</v>
      </c>
      <c r="R226" s="25" t="s">
        <v>1717</v>
      </c>
      <c r="S226" s="25" t="s">
        <v>1059</v>
      </c>
      <c r="T226" s="26">
        <v>45301</v>
      </c>
      <c r="U226" s="26" t="s">
        <v>581</v>
      </c>
      <c r="V226" s="8" t="s">
        <v>1718</v>
      </c>
      <c r="W226" s="25" t="s">
        <v>1171</v>
      </c>
      <c r="X226" s="26">
        <v>45300</v>
      </c>
      <c r="Y226" s="25" t="s">
        <v>1068</v>
      </c>
      <c r="Z226" s="26">
        <v>45301</v>
      </c>
      <c r="AA226" s="24" t="s">
        <v>1075</v>
      </c>
      <c r="AB226" s="24" t="s">
        <v>1070</v>
      </c>
      <c r="AC226" s="26">
        <v>45315</v>
      </c>
      <c r="AD226" s="44" t="s">
        <v>22</v>
      </c>
      <c r="AE226" s="26">
        <v>45305</v>
      </c>
      <c r="AF226" s="27" t="s">
        <v>424</v>
      </c>
      <c r="AG226" s="7"/>
      <c r="AH226" s="227" t="str" cm="1">
        <f t="array" ref="AH226">LEFT(MM_BU[[#This Row],[PROJECT'#]],MIN(IFERROR(FIND({0,1,2,3,4,5,6,7,8,9,"-"},MM_BU[[#This Row],[PROJECT'#]]),""))-1)</f>
        <v>BU</v>
      </c>
      <c r="AI226" t="str">
        <f>IF(MM_BU[[#This Row],[BOM Received date]]&lt;&gt;"","BU table")</f>
        <v>BU table</v>
      </c>
      <c r="AJ226" t="str">
        <f>TEXT(MM_BU[[#This Row],[BOM Received date]],"mmmm")</f>
        <v>December</v>
      </c>
      <c r="AK226" t="str">
        <f>TEXT(MM_BU[[#This Row],[BOM Received date]],"yyyy")</f>
        <v>2023</v>
      </c>
    </row>
    <row r="227" spans="1:37" ht="28.95" customHeight="1">
      <c r="A227" s="21">
        <v>28</v>
      </c>
      <c r="B227" s="56">
        <v>45288</v>
      </c>
      <c r="C227" s="8">
        <v>90</v>
      </c>
      <c r="D227" s="8" t="s">
        <v>2841</v>
      </c>
      <c r="E227" s="23" t="s">
        <v>1397</v>
      </c>
      <c r="F227" s="350">
        <v>7227578</v>
      </c>
      <c r="G227" s="8" t="s">
        <v>966</v>
      </c>
      <c r="H227" s="24" t="s">
        <v>968</v>
      </c>
      <c r="I227" s="25">
        <v>50819</v>
      </c>
      <c r="J227" s="1639">
        <v>45289</v>
      </c>
      <c r="K227" s="26">
        <v>45291</v>
      </c>
      <c r="L227" s="26" t="s">
        <v>1058</v>
      </c>
      <c r="M227" s="27" t="s">
        <v>139</v>
      </c>
      <c r="N227" s="27" t="s">
        <v>21</v>
      </c>
      <c r="O227" s="25">
        <v>1</v>
      </c>
      <c r="P227" s="286">
        <v>146.52000000000001</v>
      </c>
      <c r="Q227" s="287">
        <v>146.52000000000001</v>
      </c>
      <c r="R227" s="25" t="s">
        <v>1717</v>
      </c>
      <c r="S227" s="25" t="s">
        <v>1059</v>
      </c>
      <c r="T227" s="26">
        <v>45301</v>
      </c>
      <c r="U227" s="26" t="s">
        <v>581</v>
      </c>
      <c r="V227" s="8" t="s">
        <v>1718</v>
      </c>
      <c r="W227" s="25" t="s">
        <v>1159</v>
      </c>
      <c r="X227" s="26">
        <v>45300</v>
      </c>
      <c r="Y227" s="25" t="s">
        <v>1068</v>
      </c>
      <c r="Z227" s="26">
        <v>45301</v>
      </c>
      <c r="AA227" s="24" t="s">
        <v>1075</v>
      </c>
      <c r="AB227" s="24" t="s">
        <v>1070</v>
      </c>
      <c r="AC227" s="26">
        <v>45315</v>
      </c>
      <c r="AD227" s="44" t="s">
        <v>22</v>
      </c>
      <c r="AE227" s="26">
        <v>45305</v>
      </c>
      <c r="AF227" s="27" t="s">
        <v>424</v>
      </c>
      <c r="AG227" s="7"/>
      <c r="AH227" s="227" t="str" cm="1">
        <f t="array" ref="AH227">LEFT(MM_BU[[#This Row],[PROJECT'#]],MIN(IFERROR(FIND({0,1,2,3,4,5,6,7,8,9,"-"},MM_BU[[#This Row],[PROJECT'#]]),""))-1)</f>
        <v>BU</v>
      </c>
      <c r="AI227" t="str">
        <f>IF(MM_BU[[#This Row],[BOM Received date]]&lt;&gt;"","BU table")</f>
        <v>BU table</v>
      </c>
      <c r="AJ227" t="str">
        <f>TEXT(MM_BU[[#This Row],[BOM Received date]],"mmmm")</f>
        <v>December</v>
      </c>
      <c r="AK227" t="str">
        <f>TEXT(MM_BU[[#This Row],[BOM Received date]],"yyyy")</f>
        <v>2023</v>
      </c>
    </row>
    <row r="228" spans="1:37" ht="28.95" customHeight="1">
      <c r="A228" s="21">
        <v>28</v>
      </c>
      <c r="B228" s="56">
        <v>45288</v>
      </c>
      <c r="C228" s="8">
        <v>90</v>
      </c>
      <c r="D228" s="8" t="s">
        <v>2841</v>
      </c>
      <c r="E228" s="23" t="s">
        <v>1397</v>
      </c>
      <c r="F228" s="350">
        <v>7227578</v>
      </c>
      <c r="G228" s="8" t="s">
        <v>967</v>
      </c>
      <c r="H228" s="24" t="s">
        <v>969</v>
      </c>
      <c r="I228" s="25">
        <v>50820</v>
      </c>
      <c r="J228" s="1639">
        <v>45289</v>
      </c>
      <c r="K228" s="26">
        <v>45291</v>
      </c>
      <c r="L228" s="26" t="s">
        <v>1058</v>
      </c>
      <c r="M228" s="27" t="s">
        <v>139</v>
      </c>
      <c r="N228" s="27" t="s">
        <v>203</v>
      </c>
      <c r="O228" s="25">
        <v>1</v>
      </c>
      <c r="P228" s="286">
        <v>28.4</v>
      </c>
      <c r="Q228" s="287">
        <v>28.4</v>
      </c>
      <c r="R228" s="25" t="s">
        <v>1719</v>
      </c>
      <c r="S228" s="25" t="s">
        <v>1059</v>
      </c>
      <c r="T228" s="26">
        <v>45301</v>
      </c>
      <c r="U228" s="26" t="s">
        <v>581</v>
      </c>
      <c r="V228" s="8" t="s">
        <v>1720</v>
      </c>
      <c r="W228" s="25" t="s">
        <v>1008</v>
      </c>
      <c r="X228" s="26">
        <v>45300</v>
      </c>
      <c r="Y228" s="25" t="s">
        <v>1068</v>
      </c>
      <c r="Z228" s="26">
        <v>45301</v>
      </c>
      <c r="AA228" s="24" t="s">
        <v>1075</v>
      </c>
      <c r="AB228" s="24" t="s">
        <v>1081</v>
      </c>
      <c r="AC228" s="26">
        <v>45314</v>
      </c>
      <c r="AD228" s="44" t="s">
        <v>22</v>
      </c>
      <c r="AE228" s="26">
        <v>45305</v>
      </c>
      <c r="AF228" s="27" t="s">
        <v>424</v>
      </c>
      <c r="AG228" s="7"/>
      <c r="AH228" s="227" t="str" cm="1">
        <f t="array" ref="AH228">LEFT(MM_BU[[#This Row],[PROJECT'#]],MIN(IFERROR(FIND({0,1,2,3,4,5,6,7,8,9,"-"},MM_BU[[#This Row],[PROJECT'#]]),""))-1)</f>
        <v>BU</v>
      </c>
      <c r="AI228" t="str">
        <f>IF(MM_BU[[#This Row],[BOM Received date]]&lt;&gt;"","BU table")</f>
        <v>BU table</v>
      </c>
      <c r="AJ228" t="str">
        <f>TEXT(MM_BU[[#This Row],[BOM Received date]],"mmmm")</f>
        <v>December</v>
      </c>
      <c r="AK228" t="str">
        <f>TEXT(MM_BU[[#This Row],[BOM Received date]],"yyyy")</f>
        <v>2023</v>
      </c>
    </row>
    <row r="229" spans="1:37" ht="28.95" customHeight="1" thickBot="1">
      <c r="A229" s="377">
        <v>28</v>
      </c>
      <c r="B229" s="391">
        <v>45288</v>
      </c>
      <c r="C229" s="379">
        <v>90</v>
      </c>
      <c r="D229" s="379" t="s">
        <v>2841</v>
      </c>
      <c r="E229" s="392" t="s">
        <v>1397</v>
      </c>
      <c r="F229" s="393">
        <v>7227578</v>
      </c>
      <c r="G229" s="379" t="s">
        <v>173</v>
      </c>
      <c r="H229" s="394" t="s">
        <v>282</v>
      </c>
      <c r="I229" s="395">
        <v>50821</v>
      </c>
      <c r="J229" s="1654">
        <v>45289</v>
      </c>
      <c r="K229" s="396">
        <v>45291</v>
      </c>
      <c r="L229" s="396" t="s">
        <v>1058</v>
      </c>
      <c r="M229" s="397" t="s">
        <v>139</v>
      </c>
      <c r="N229" s="397" t="s">
        <v>21</v>
      </c>
      <c r="O229" s="395">
        <v>1</v>
      </c>
      <c r="P229" s="398">
        <v>21.11</v>
      </c>
      <c r="Q229" s="399">
        <v>21.11</v>
      </c>
      <c r="R229" s="395" t="s">
        <v>1717</v>
      </c>
      <c r="S229" s="395" t="s">
        <v>1059</v>
      </c>
      <c r="T229" s="396">
        <v>45301</v>
      </c>
      <c r="U229" s="396" t="s">
        <v>581</v>
      </c>
      <c r="V229" s="379" t="s">
        <v>1718</v>
      </c>
      <c r="W229" s="395" t="s">
        <v>1176</v>
      </c>
      <c r="X229" s="396">
        <v>45300</v>
      </c>
      <c r="Y229" s="395" t="s">
        <v>1068</v>
      </c>
      <c r="Z229" s="396">
        <v>45301</v>
      </c>
      <c r="AA229" s="394" t="s">
        <v>1075</v>
      </c>
      <c r="AB229" s="394" t="s">
        <v>1070</v>
      </c>
      <c r="AC229" s="396">
        <v>45315</v>
      </c>
      <c r="AD229" s="679" t="s">
        <v>22</v>
      </c>
      <c r="AE229" s="396">
        <v>45305</v>
      </c>
      <c r="AF229" s="397" t="s">
        <v>424</v>
      </c>
      <c r="AG229" s="400"/>
      <c r="AH229" s="227" t="str" cm="1">
        <f t="array" ref="AH229">LEFT(MM_BU[[#This Row],[PROJECT'#]],MIN(IFERROR(FIND({0,1,2,3,4,5,6,7,8,9,"-"},MM_BU[[#This Row],[PROJECT'#]]),""))-1)</f>
        <v>BU</v>
      </c>
      <c r="AI229" s="281" t="str">
        <f>IF(MM_BU[[#This Row],[BOM Received date]]&lt;&gt;"","BU table")</f>
        <v>BU table</v>
      </c>
      <c r="AJ229" s="281" t="str">
        <f>TEXT(MM_BU[[#This Row],[BOM Received date]],"mmmm")</f>
        <v>December</v>
      </c>
      <c r="AK229" s="281" t="str">
        <f>TEXT(MM_BU[[#This Row],[BOM Received date]],"yyyy")</f>
        <v>2023</v>
      </c>
    </row>
    <row r="230" spans="1:37" ht="28.95" customHeight="1">
      <c r="A230" s="376">
        <v>29</v>
      </c>
      <c r="B230" s="380">
        <v>45288</v>
      </c>
      <c r="C230" s="378">
        <v>100</v>
      </c>
      <c r="D230" s="1010" t="s">
        <v>2841</v>
      </c>
      <c r="E230" s="381" t="s">
        <v>1398</v>
      </c>
      <c r="F230" s="382">
        <v>7227613</v>
      </c>
      <c r="G230" s="378" t="s">
        <v>962</v>
      </c>
      <c r="H230" s="383" t="s">
        <v>963</v>
      </c>
      <c r="I230" s="384">
        <v>50908</v>
      </c>
      <c r="J230" s="1653">
        <v>45290</v>
      </c>
      <c r="K230" s="385">
        <v>45291</v>
      </c>
      <c r="L230" s="385" t="s">
        <v>1058</v>
      </c>
      <c r="M230" s="386" t="s">
        <v>140</v>
      </c>
      <c r="N230" s="386" t="s">
        <v>20</v>
      </c>
      <c r="O230" s="384">
        <v>1</v>
      </c>
      <c r="P230" s="387">
        <v>146.47</v>
      </c>
      <c r="Q230" s="388">
        <v>146.47</v>
      </c>
      <c r="R230" s="384" t="s">
        <v>581</v>
      </c>
      <c r="S230" s="384" t="s">
        <v>581</v>
      </c>
      <c r="T230" s="385" t="s">
        <v>581</v>
      </c>
      <c r="U230" s="385" t="s">
        <v>581</v>
      </c>
      <c r="V230" s="378" t="s">
        <v>1716</v>
      </c>
      <c r="W230" s="384" t="s">
        <v>1324</v>
      </c>
      <c r="X230" s="385">
        <v>45302</v>
      </c>
      <c r="Y230" s="384" t="s">
        <v>1068</v>
      </c>
      <c r="Z230" s="385">
        <v>45302</v>
      </c>
      <c r="AA230" s="383" t="s">
        <v>1069</v>
      </c>
      <c r="AB230" s="383" t="s">
        <v>1070</v>
      </c>
      <c r="AC230" s="385">
        <v>45322</v>
      </c>
      <c r="AD230" s="378" t="s">
        <v>22</v>
      </c>
      <c r="AE230" s="385">
        <v>45308</v>
      </c>
      <c r="AF230" s="386" t="s">
        <v>424</v>
      </c>
      <c r="AG230" s="389"/>
      <c r="AH230" s="227" t="str" cm="1">
        <f t="array" ref="AH230">LEFT(MM_BU[[#This Row],[PROJECT'#]],MIN(IFERROR(FIND({0,1,2,3,4,5,6,7,8,9,"-"},MM_BU[[#This Row],[PROJECT'#]]),""))-1)</f>
        <v>BU</v>
      </c>
      <c r="AI230" t="str">
        <f>IF(MM_BU[[#This Row],[BOM Received date]]&lt;&gt;"","BU table")</f>
        <v>BU table</v>
      </c>
      <c r="AJ230" t="str">
        <f>TEXT(MM_BU[[#This Row],[BOM Received date]],"mmmm")</f>
        <v>December</v>
      </c>
      <c r="AK230" t="str">
        <f>TEXT(MM_BU[[#This Row],[BOM Received date]],"yyyy")</f>
        <v>2023</v>
      </c>
    </row>
    <row r="231" spans="1:37" ht="28.95" customHeight="1">
      <c r="A231" s="21">
        <v>29</v>
      </c>
      <c r="B231" s="56">
        <v>45288</v>
      </c>
      <c r="C231" s="8">
        <v>100</v>
      </c>
      <c r="D231" s="8" t="s">
        <v>2841</v>
      </c>
      <c r="E231" s="23" t="s">
        <v>1398</v>
      </c>
      <c r="F231" s="350">
        <v>7227613</v>
      </c>
      <c r="G231" s="8" t="s">
        <v>966</v>
      </c>
      <c r="H231" s="24" t="s">
        <v>494</v>
      </c>
      <c r="I231" s="25">
        <v>50908</v>
      </c>
      <c r="J231" s="1639">
        <v>45290</v>
      </c>
      <c r="K231" s="26">
        <v>45291</v>
      </c>
      <c r="L231" s="26" t="s">
        <v>1058</v>
      </c>
      <c r="M231" s="27" t="s">
        <v>139</v>
      </c>
      <c r="N231" s="27" t="s">
        <v>21</v>
      </c>
      <c r="O231" s="25">
        <v>1</v>
      </c>
      <c r="P231" s="286">
        <v>145</v>
      </c>
      <c r="Q231" s="287">
        <v>145</v>
      </c>
      <c r="R231" s="25" t="s">
        <v>581</v>
      </c>
      <c r="S231" s="25" t="s">
        <v>581</v>
      </c>
      <c r="T231" s="26" t="s">
        <v>581</v>
      </c>
      <c r="U231" s="26" t="s">
        <v>581</v>
      </c>
      <c r="V231" s="8" t="s">
        <v>1716</v>
      </c>
      <c r="W231" s="25" t="s">
        <v>1341</v>
      </c>
      <c r="X231" s="26">
        <v>45302</v>
      </c>
      <c r="Y231" s="25" t="s">
        <v>1068</v>
      </c>
      <c r="Z231" s="26">
        <v>45302</v>
      </c>
      <c r="AA231" s="24" t="s">
        <v>1069</v>
      </c>
      <c r="AB231" s="24" t="s">
        <v>1070</v>
      </c>
      <c r="AC231" s="26">
        <v>45322</v>
      </c>
      <c r="AD231" s="8" t="s">
        <v>22</v>
      </c>
      <c r="AE231" s="26">
        <v>45307</v>
      </c>
      <c r="AF231" s="27" t="s">
        <v>424</v>
      </c>
      <c r="AG231" s="7"/>
      <c r="AH231" s="227" t="str" cm="1">
        <f t="array" ref="AH231">LEFT(MM_BU[[#This Row],[PROJECT'#]],MIN(IFERROR(FIND({0,1,2,3,4,5,6,7,8,9,"-"},MM_BU[[#This Row],[PROJECT'#]]),""))-1)</f>
        <v>BU</v>
      </c>
      <c r="AI231" t="str">
        <f>IF(MM_BU[[#This Row],[BOM Received date]]&lt;&gt;"","BU table")</f>
        <v>BU table</v>
      </c>
      <c r="AJ231" t="str">
        <f>TEXT(MM_BU[[#This Row],[BOM Received date]],"mmmm")</f>
        <v>December</v>
      </c>
      <c r="AK231" t="str">
        <f>TEXT(MM_BU[[#This Row],[BOM Received date]],"yyyy")</f>
        <v>2023</v>
      </c>
    </row>
    <row r="232" spans="1:37" ht="28.95" customHeight="1">
      <c r="A232" s="21">
        <v>29</v>
      </c>
      <c r="B232" s="56">
        <v>45288</v>
      </c>
      <c r="C232" s="8">
        <v>100</v>
      </c>
      <c r="D232" s="8" t="s">
        <v>2841</v>
      </c>
      <c r="E232" s="23" t="s">
        <v>1398</v>
      </c>
      <c r="F232" s="350">
        <v>7227613</v>
      </c>
      <c r="G232" s="8" t="s">
        <v>159</v>
      </c>
      <c r="H232" s="24" t="s">
        <v>152</v>
      </c>
      <c r="I232" s="25">
        <v>50907</v>
      </c>
      <c r="J232" s="1639">
        <v>45290</v>
      </c>
      <c r="K232" s="26">
        <v>45291</v>
      </c>
      <c r="L232" s="26" t="s">
        <v>1058</v>
      </c>
      <c r="M232" s="27" t="s">
        <v>140</v>
      </c>
      <c r="N232" s="27" t="s">
        <v>55</v>
      </c>
      <c r="O232" s="25">
        <v>1</v>
      </c>
      <c r="P232" s="286">
        <v>170.5</v>
      </c>
      <c r="Q232" s="287">
        <v>170.5</v>
      </c>
      <c r="R232" s="25" t="s">
        <v>1724</v>
      </c>
      <c r="S232" s="25" t="s">
        <v>1058</v>
      </c>
      <c r="T232" s="26">
        <v>45302</v>
      </c>
      <c r="U232" s="26">
        <v>45302</v>
      </c>
      <c r="V232" s="8" t="s">
        <v>1725</v>
      </c>
      <c r="W232" s="25" t="s">
        <v>140</v>
      </c>
      <c r="X232" s="26">
        <v>45302</v>
      </c>
      <c r="Y232" s="25" t="s">
        <v>1068</v>
      </c>
      <c r="Z232" s="26">
        <v>45302</v>
      </c>
      <c r="AA232" s="24" t="s">
        <v>1710</v>
      </c>
      <c r="AB232" s="24" t="s">
        <v>1081</v>
      </c>
      <c r="AC232" s="26">
        <v>45313</v>
      </c>
      <c r="AD232" s="8" t="s">
        <v>22</v>
      </c>
      <c r="AE232" s="26">
        <v>45307</v>
      </c>
      <c r="AF232" s="27" t="s">
        <v>424</v>
      </c>
      <c r="AG232" s="7"/>
      <c r="AH232" s="227" t="str" cm="1">
        <f t="array" ref="AH232">LEFT(MM_BU[[#This Row],[PROJECT'#]],MIN(IFERROR(FIND({0,1,2,3,4,5,6,7,8,9,"-"},MM_BU[[#This Row],[PROJECT'#]]),""))-1)</f>
        <v>BU</v>
      </c>
      <c r="AI232" t="str">
        <f>IF(MM_BU[[#This Row],[BOM Received date]]&lt;&gt;"","BU table")</f>
        <v>BU table</v>
      </c>
      <c r="AJ232" t="str">
        <f>TEXT(MM_BU[[#This Row],[BOM Received date]],"mmmm")</f>
        <v>December</v>
      </c>
      <c r="AK232" t="str">
        <f>TEXT(MM_BU[[#This Row],[BOM Received date]],"yyyy")</f>
        <v>2023</v>
      </c>
    </row>
    <row r="233" spans="1:37" ht="28.95" customHeight="1">
      <c r="A233" s="21">
        <v>29</v>
      </c>
      <c r="B233" s="56">
        <v>45288</v>
      </c>
      <c r="C233" s="8">
        <v>100</v>
      </c>
      <c r="D233" s="8" t="s">
        <v>2841</v>
      </c>
      <c r="E233" s="23" t="s">
        <v>1398</v>
      </c>
      <c r="F233" s="350">
        <v>7227613</v>
      </c>
      <c r="G233" s="8" t="s">
        <v>1415</v>
      </c>
      <c r="H233" s="24" t="s">
        <v>1416</v>
      </c>
      <c r="I233" s="25">
        <v>50905</v>
      </c>
      <c r="J233" s="1639">
        <v>45290</v>
      </c>
      <c r="K233" s="26">
        <v>45291</v>
      </c>
      <c r="L233" s="26" t="s">
        <v>1058</v>
      </c>
      <c r="M233" s="27" t="s">
        <v>140</v>
      </c>
      <c r="N233" s="27" t="s">
        <v>20</v>
      </c>
      <c r="O233" s="25">
        <v>5</v>
      </c>
      <c r="P233" s="286">
        <v>9.32</v>
      </c>
      <c r="Q233" s="287">
        <v>46.6</v>
      </c>
      <c r="R233" s="25" t="s">
        <v>581</v>
      </c>
      <c r="S233" s="25" t="s">
        <v>581</v>
      </c>
      <c r="T233" s="26" t="s">
        <v>581</v>
      </c>
      <c r="U233" s="26" t="s">
        <v>581</v>
      </c>
      <c r="V233" s="8" t="s">
        <v>1716</v>
      </c>
      <c r="W233" s="25" t="s">
        <v>1326</v>
      </c>
      <c r="X233" s="26">
        <v>45302</v>
      </c>
      <c r="Y233" s="25" t="s">
        <v>1068</v>
      </c>
      <c r="Z233" s="26">
        <v>45302</v>
      </c>
      <c r="AA233" s="24" t="s">
        <v>1069</v>
      </c>
      <c r="AB233" s="24" t="s">
        <v>1070</v>
      </c>
      <c r="AC233" s="26">
        <v>45322</v>
      </c>
      <c r="AD233" s="8" t="s">
        <v>22</v>
      </c>
      <c r="AE233" s="26">
        <v>45307</v>
      </c>
      <c r="AF233" s="27" t="s">
        <v>429</v>
      </c>
      <c r="AG233" s="7" t="s">
        <v>1417</v>
      </c>
      <c r="AH233" s="227" t="str" cm="1">
        <f t="array" ref="AH233">LEFT(MM_BU[[#This Row],[PROJECT'#]],MIN(IFERROR(FIND({0,1,2,3,4,5,6,7,8,9,"-"},MM_BU[[#This Row],[PROJECT'#]]),""))-1)</f>
        <v>BU</v>
      </c>
      <c r="AI233" t="str">
        <f>IF(MM_BU[[#This Row],[BOM Received date]]&lt;&gt;"","BU table")</f>
        <v>BU table</v>
      </c>
      <c r="AJ233" t="str">
        <f>TEXT(MM_BU[[#This Row],[BOM Received date]],"mmmm")</f>
        <v>December</v>
      </c>
      <c r="AK233" t="str">
        <f>TEXT(MM_BU[[#This Row],[BOM Received date]],"yyyy")</f>
        <v>2023</v>
      </c>
    </row>
    <row r="234" spans="1:37" ht="28.95" customHeight="1">
      <c r="A234" s="21">
        <v>29</v>
      </c>
      <c r="B234" s="56">
        <v>45288</v>
      </c>
      <c r="C234" s="8">
        <v>100</v>
      </c>
      <c r="D234" s="8" t="s">
        <v>2841</v>
      </c>
      <c r="E234" s="23" t="s">
        <v>1398</v>
      </c>
      <c r="F234" s="350">
        <v>7227613</v>
      </c>
      <c r="G234" s="8" t="s">
        <v>975</v>
      </c>
      <c r="H234" s="24" t="s">
        <v>980</v>
      </c>
      <c r="I234" s="25">
        <v>50907</v>
      </c>
      <c r="J234" s="1639">
        <v>45290</v>
      </c>
      <c r="K234" s="26">
        <v>45291</v>
      </c>
      <c r="L234" s="26" t="s">
        <v>1058</v>
      </c>
      <c r="M234" s="27" t="s">
        <v>139</v>
      </c>
      <c r="N234" s="27" t="s">
        <v>20</v>
      </c>
      <c r="O234" s="25">
        <v>5</v>
      </c>
      <c r="P234" s="286">
        <v>6.2</v>
      </c>
      <c r="Q234" s="287">
        <v>31</v>
      </c>
      <c r="R234" s="25" t="s">
        <v>1724</v>
      </c>
      <c r="S234" s="25" t="s">
        <v>1058</v>
      </c>
      <c r="T234" s="26">
        <v>45302</v>
      </c>
      <c r="U234" s="26">
        <v>45302</v>
      </c>
      <c r="V234" s="8" t="s">
        <v>1725</v>
      </c>
      <c r="W234" s="25" t="s">
        <v>139</v>
      </c>
      <c r="X234" s="26">
        <v>45302</v>
      </c>
      <c r="Y234" s="25" t="s">
        <v>1068</v>
      </c>
      <c r="Z234" s="26">
        <v>45302</v>
      </c>
      <c r="AA234" s="24" t="s">
        <v>1710</v>
      </c>
      <c r="AB234" s="24" t="s">
        <v>1081</v>
      </c>
      <c r="AC234" s="26">
        <v>45313</v>
      </c>
      <c r="AD234" s="8" t="s">
        <v>22</v>
      </c>
      <c r="AE234" s="26">
        <v>45307</v>
      </c>
      <c r="AF234" s="27" t="s">
        <v>429</v>
      </c>
      <c r="AG234" s="7"/>
      <c r="AH234" s="227" t="str" cm="1">
        <f t="array" ref="AH234">LEFT(MM_BU[[#This Row],[PROJECT'#]],MIN(IFERROR(FIND({0,1,2,3,4,5,6,7,8,9,"-"},MM_BU[[#This Row],[PROJECT'#]]),""))-1)</f>
        <v>BU</v>
      </c>
      <c r="AI234" t="str">
        <f>IF(MM_BU[[#This Row],[BOM Received date]]&lt;&gt;"","BU table")</f>
        <v>BU table</v>
      </c>
      <c r="AJ234" t="str">
        <f>TEXT(MM_BU[[#This Row],[BOM Received date]],"mmmm")</f>
        <v>December</v>
      </c>
      <c r="AK234" t="str">
        <f>TEXT(MM_BU[[#This Row],[BOM Received date]],"yyyy")</f>
        <v>2023</v>
      </c>
    </row>
    <row r="235" spans="1:37" ht="28.95" customHeight="1">
      <c r="A235" s="21">
        <v>29</v>
      </c>
      <c r="B235" s="56">
        <v>45288</v>
      </c>
      <c r="C235" s="8">
        <v>100</v>
      </c>
      <c r="D235" s="8" t="s">
        <v>2841</v>
      </c>
      <c r="E235" s="23" t="s">
        <v>1398</v>
      </c>
      <c r="F235" s="350">
        <v>7227613</v>
      </c>
      <c r="G235" s="8" t="s">
        <v>1399</v>
      </c>
      <c r="H235" s="24" t="s">
        <v>1401</v>
      </c>
      <c r="I235" s="25">
        <v>50906</v>
      </c>
      <c r="J235" s="1639">
        <v>45290</v>
      </c>
      <c r="K235" s="26">
        <v>45291</v>
      </c>
      <c r="L235" s="26" t="s">
        <v>1058</v>
      </c>
      <c r="M235" s="27" t="s">
        <v>139</v>
      </c>
      <c r="N235" s="27" t="s">
        <v>20</v>
      </c>
      <c r="O235" s="25">
        <v>10</v>
      </c>
      <c r="P235" s="286">
        <v>3.16</v>
      </c>
      <c r="Q235" s="287">
        <v>31.6</v>
      </c>
      <c r="R235" s="25" t="s">
        <v>581</v>
      </c>
      <c r="S235" s="25" t="s">
        <v>581</v>
      </c>
      <c r="T235" s="26" t="s">
        <v>581</v>
      </c>
      <c r="U235" s="26" t="s">
        <v>581</v>
      </c>
      <c r="V235" s="8" t="s">
        <v>1716</v>
      </c>
      <c r="W235" s="25" t="s">
        <v>1325</v>
      </c>
      <c r="X235" s="26">
        <v>45302</v>
      </c>
      <c r="Y235" s="25" t="s">
        <v>1068</v>
      </c>
      <c r="Z235" s="26">
        <v>45302</v>
      </c>
      <c r="AA235" s="24" t="s">
        <v>1069</v>
      </c>
      <c r="AB235" s="24" t="s">
        <v>1070</v>
      </c>
      <c r="AC235" s="26">
        <v>45322</v>
      </c>
      <c r="AD235" s="8" t="s">
        <v>22</v>
      </c>
      <c r="AE235" s="26">
        <v>45308</v>
      </c>
      <c r="AF235" s="27" t="s">
        <v>1001</v>
      </c>
      <c r="AG235" s="7"/>
      <c r="AH235" s="227" t="str" cm="1">
        <f t="array" ref="AH235">LEFT(MM_BU[[#This Row],[PROJECT'#]],MIN(IFERROR(FIND({0,1,2,3,4,5,6,7,8,9,"-"},MM_BU[[#This Row],[PROJECT'#]]),""))-1)</f>
        <v>BU</v>
      </c>
      <c r="AI235" t="str">
        <f>IF(MM_BU[[#This Row],[BOM Received date]]&lt;&gt;"","BU table")</f>
        <v>BU table</v>
      </c>
      <c r="AJ235" t="str">
        <f>TEXT(MM_BU[[#This Row],[BOM Received date]],"mmmm")</f>
        <v>December</v>
      </c>
      <c r="AK235" t="str">
        <f>TEXT(MM_BU[[#This Row],[BOM Received date]],"yyyy")</f>
        <v>2023</v>
      </c>
    </row>
    <row r="236" spans="1:37" ht="28.95" customHeight="1">
      <c r="A236" s="21">
        <v>29</v>
      </c>
      <c r="B236" s="56">
        <v>45288</v>
      </c>
      <c r="C236" s="8">
        <v>100</v>
      </c>
      <c r="D236" s="8" t="s">
        <v>2841</v>
      </c>
      <c r="E236" s="23" t="s">
        <v>1398</v>
      </c>
      <c r="F236" s="350">
        <v>7227613</v>
      </c>
      <c r="G236" s="8" t="s">
        <v>1400</v>
      </c>
      <c r="H236" s="24" t="s">
        <v>1402</v>
      </c>
      <c r="I236" s="25">
        <v>50905</v>
      </c>
      <c r="J236" s="1639">
        <v>45290</v>
      </c>
      <c r="K236" s="26">
        <v>45291</v>
      </c>
      <c r="L236" s="26" t="s">
        <v>1058</v>
      </c>
      <c r="M236" s="27" t="s">
        <v>139</v>
      </c>
      <c r="N236" s="27" t="s">
        <v>20</v>
      </c>
      <c r="O236" s="25">
        <v>10</v>
      </c>
      <c r="P236" s="286">
        <v>4.66</v>
      </c>
      <c r="Q236" s="287">
        <v>46.6</v>
      </c>
      <c r="R236" s="25" t="s">
        <v>581</v>
      </c>
      <c r="S236" s="25" t="s">
        <v>581</v>
      </c>
      <c r="T236" s="26" t="s">
        <v>581</v>
      </c>
      <c r="U236" s="26" t="s">
        <v>581</v>
      </c>
      <c r="V236" s="8" t="s">
        <v>1716</v>
      </c>
      <c r="W236" s="25" t="s">
        <v>1170</v>
      </c>
      <c r="X236" s="26">
        <v>45302</v>
      </c>
      <c r="Y236" s="25" t="s">
        <v>1068</v>
      </c>
      <c r="Z236" s="26">
        <v>45302</v>
      </c>
      <c r="AA236" s="24" t="s">
        <v>1069</v>
      </c>
      <c r="AB236" s="24" t="s">
        <v>1070</v>
      </c>
      <c r="AC236" s="26">
        <v>45322</v>
      </c>
      <c r="AD236" s="8" t="s">
        <v>22</v>
      </c>
      <c r="AE236" s="26">
        <v>45307</v>
      </c>
      <c r="AF236" s="27" t="s">
        <v>1001</v>
      </c>
      <c r="AG236" s="7"/>
      <c r="AH236" s="227" t="str" cm="1">
        <f t="array" ref="AH236">LEFT(MM_BU[[#This Row],[PROJECT'#]],MIN(IFERROR(FIND({0,1,2,3,4,5,6,7,8,9,"-"},MM_BU[[#This Row],[PROJECT'#]]),""))-1)</f>
        <v>BU</v>
      </c>
      <c r="AI236" t="str">
        <f>IF(MM_BU[[#This Row],[BOM Received date]]&lt;&gt;"","BU table")</f>
        <v>BU table</v>
      </c>
      <c r="AJ236" t="str">
        <f>TEXT(MM_BU[[#This Row],[BOM Received date]],"mmmm")</f>
        <v>December</v>
      </c>
      <c r="AK236" t="str">
        <f>TEXT(MM_BU[[#This Row],[BOM Received date]],"yyyy")</f>
        <v>2023</v>
      </c>
    </row>
    <row r="237" spans="1:37" ht="28.95" customHeight="1" thickBot="1">
      <c r="A237" s="377">
        <v>29</v>
      </c>
      <c r="B237" s="391">
        <v>45288</v>
      </c>
      <c r="C237" s="379">
        <v>100</v>
      </c>
      <c r="D237" s="379" t="s">
        <v>2841</v>
      </c>
      <c r="E237" s="392" t="s">
        <v>1398</v>
      </c>
      <c r="F237" s="393">
        <v>7227613</v>
      </c>
      <c r="G237" s="379" t="s">
        <v>1418</v>
      </c>
      <c r="H237" s="394" t="s">
        <v>1403</v>
      </c>
      <c r="I237" s="395">
        <v>50903</v>
      </c>
      <c r="J237" s="1654">
        <v>45290</v>
      </c>
      <c r="K237" s="396">
        <v>45290</v>
      </c>
      <c r="L237" s="396" t="s">
        <v>1058</v>
      </c>
      <c r="M237" s="397" t="s">
        <v>139</v>
      </c>
      <c r="N237" s="397" t="s">
        <v>20</v>
      </c>
      <c r="O237" s="395">
        <v>10</v>
      </c>
      <c r="P237" s="398">
        <v>13.99</v>
      </c>
      <c r="Q237" s="399">
        <v>139.9</v>
      </c>
      <c r="R237" s="395" t="s">
        <v>1702</v>
      </c>
      <c r="S237" s="395" t="s">
        <v>1058</v>
      </c>
      <c r="T237" s="396">
        <v>45306</v>
      </c>
      <c r="U237" s="396">
        <v>45304</v>
      </c>
      <c r="V237" s="379" t="s">
        <v>1779</v>
      </c>
      <c r="W237" s="395" t="s">
        <v>1713</v>
      </c>
      <c r="X237" s="396">
        <v>45308</v>
      </c>
      <c r="Y237" s="395" t="s">
        <v>1068</v>
      </c>
      <c r="Z237" s="396">
        <v>45308</v>
      </c>
      <c r="AA237" s="394" t="s">
        <v>1069</v>
      </c>
      <c r="AB237" s="394" t="s">
        <v>1081</v>
      </c>
      <c r="AC237" s="396">
        <v>45313</v>
      </c>
      <c r="AD237" s="379" t="s">
        <v>22</v>
      </c>
      <c r="AE237" s="396">
        <v>45311</v>
      </c>
      <c r="AF237" s="397" t="s">
        <v>1001</v>
      </c>
      <c r="AG237" s="400"/>
      <c r="AH237" s="227" t="str" cm="1">
        <f t="array" ref="AH237">LEFT(MM_BU[[#This Row],[PROJECT'#]],MIN(IFERROR(FIND({0,1,2,3,4,5,6,7,8,9,"-"},MM_BU[[#This Row],[PROJECT'#]]),""))-1)</f>
        <v>BU</v>
      </c>
      <c r="AI237" s="281" t="str">
        <f>IF(MM_BU[[#This Row],[BOM Received date]]&lt;&gt;"","BU table")</f>
        <v>BU table</v>
      </c>
      <c r="AJ237" s="281" t="str">
        <f>TEXT(MM_BU[[#This Row],[BOM Received date]],"mmmm")</f>
        <v>December</v>
      </c>
      <c r="AK237" s="281" t="str">
        <f>TEXT(MM_BU[[#This Row],[BOM Received date]],"yyyy")</f>
        <v>2023</v>
      </c>
    </row>
    <row r="238" spans="1:37" ht="28.95" customHeight="1">
      <c r="A238" s="376">
        <v>30</v>
      </c>
      <c r="B238" s="380">
        <v>45288</v>
      </c>
      <c r="C238" s="378">
        <v>110</v>
      </c>
      <c r="D238" s="1010" t="s">
        <v>2841</v>
      </c>
      <c r="E238" s="1008" t="s">
        <v>1404</v>
      </c>
      <c r="F238" s="382">
        <v>7286407</v>
      </c>
      <c r="G238" s="378" t="s">
        <v>397</v>
      </c>
      <c r="H238" s="383" t="s">
        <v>400</v>
      </c>
      <c r="I238" s="384">
        <v>50822</v>
      </c>
      <c r="J238" s="1653">
        <v>45289</v>
      </c>
      <c r="K238" s="385">
        <v>45291</v>
      </c>
      <c r="L238" s="385" t="s">
        <v>1058</v>
      </c>
      <c r="M238" s="386" t="s">
        <v>141</v>
      </c>
      <c r="N238" s="386" t="s">
        <v>20</v>
      </c>
      <c r="O238" s="384">
        <v>4</v>
      </c>
      <c r="P238" s="387">
        <v>3.5</v>
      </c>
      <c r="Q238" s="388">
        <v>14</v>
      </c>
      <c r="R238" s="384" t="s">
        <v>1717</v>
      </c>
      <c r="S238" s="384" t="s">
        <v>1059</v>
      </c>
      <c r="T238" s="385">
        <v>45301</v>
      </c>
      <c r="U238" s="385" t="s">
        <v>581</v>
      </c>
      <c r="V238" s="378" t="s">
        <v>1718</v>
      </c>
      <c r="W238" s="384" t="s">
        <v>1010</v>
      </c>
      <c r="X238" s="385">
        <v>45300</v>
      </c>
      <c r="Y238" s="384" t="s">
        <v>1068</v>
      </c>
      <c r="Z238" s="385">
        <v>45301</v>
      </c>
      <c r="AA238" s="383" t="s">
        <v>1075</v>
      </c>
      <c r="AB238" s="383" t="s">
        <v>1070</v>
      </c>
      <c r="AC238" s="385">
        <v>45315</v>
      </c>
      <c r="AD238" s="434" t="s">
        <v>22</v>
      </c>
      <c r="AE238" s="385">
        <v>45305</v>
      </c>
      <c r="AF238" s="386" t="s">
        <v>426</v>
      </c>
      <c r="AG238" s="389"/>
      <c r="AH238" s="227" t="str" cm="1">
        <f t="array" ref="AH238">LEFT(MM_BU[[#This Row],[PROJECT'#]],MIN(IFERROR(FIND({0,1,2,3,4,5,6,7,8,9,"-"},MM_BU[[#This Row],[PROJECT'#]]),""))-1)</f>
        <v>BU</v>
      </c>
      <c r="AI238" t="str">
        <f>IF(MM_BU[[#This Row],[BOM Received date]]&lt;&gt;"","BU table")</f>
        <v>BU table</v>
      </c>
      <c r="AJ238" t="str">
        <f>TEXT(MM_BU[[#This Row],[BOM Received date]],"mmmm")</f>
        <v>December</v>
      </c>
      <c r="AK238" t="str">
        <f>TEXT(MM_BU[[#This Row],[BOM Received date]],"yyyy")</f>
        <v>2023</v>
      </c>
    </row>
    <row r="239" spans="1:37" ht="28.95" customHeight="1">
      <c r="A239" s="21">
        <v>30</v>
      </c>
      <c r="B239" s="56">
        <v>45288</v>
      </c>
      <c r="C239" s="8">
        <v>110</v>
      </c>
      <c r="D239" s="8" t="s">
        <v>2841</v>
      </c>
      <c r="E239" s="23" t="s">
        <v>1404</v>
      </c>
      <c r="F239" s="350">
        <v>7286407</v>
      </c>
      <c r="G239" s="8" t="s">
        <v>962</v>
      </c>
      <c r="H239" s="24" t="s">
        <v>963</v>
      </c>
      <c r="I239" s="25">
        <v>50824</v>
      </c>
      <c r="J239" s="1639">
        <v>45289</v>
      </c>
      <c r="K239" s="26">
        <v>45291</v>
      </c>
      <c r="L239" s="26" t="s">
        <v>1058</v>
      </c>
      <c r="M239" s="27" t="s">
        <v>141</v>
      </c>
      <c r="N239" s="27" t="s">
        <v>20</v>
      </c>
      <c r="O239" s="25">
        <v>1</v>
      </c>
      <c r="P239" s="286">
        <v>146.47</v>
      </c>
      <c r="Q239" s="287">
        <v>146.47</v>
      </c>
      <c r="R239" s="25" t="s">
        <v>581</v>
      </c>
      <c r="S239" s="25" t="s">
        <v>581</v>
      </c>
      <c r="T239" s="26" t="s">
        <v>581</v>
      </c>
      <c r="U239" s="26" t="s">
        <v>581</v>
      </c>
      <c r="V239" s="8" t="s">
        <v>1716</v>
      </c>
      <c r="W239" s="25" t="s">
        <v>1010</v>
      </c>
      <c r="X239" s="26">
        <v>45302</v>
      </c>
      <c r="Y239" s="25" t="s">
        <v>1068</v>
      </c>
      <c r="Z239" s="26">
        <v>45302</v>
      </c>
      <c r="AA239" s="24" t="s">
        <v>1069</v>
      </c>
      <c r="AB239" s="24" t="s">
        <v>1070</v>
      </c>
      <c r="AC239" s="26">
        <v>45322</v>
      </c>
      <c r="AD239" s="8" t="s">
        <v>22</v>
      </c>
      <c r="AE239" s="26">
        <v>45308</v>
      </c>
      <c r="AF239" s="27" t="s">
        <v>424</v>
      </c>
      <c r="AG239" s="7"/>
      <c r="AH239" s="227" t="str" cm="1">
        <f t="array" ref="AH239">LEFT(MM_BU[[#This Row],[PROJECT'#]],MIN(IFERROR(FIND({0,1,2,3,4,5,6,7,8,9,"-"},MM_BU[[#This Row],[PROJECT'#]]),""))-1)</f>
        <v>BU</v>
      </c>
      <c r="AI239" t="str">
        <f>IF(MM_BU[[#This Row],[BOM Received date]]&lt;&gt;"","BU table")</f>
        <v>BU table</v>
      </c>
      <c r="AJ239" t="str">
        <f>TEXT(MM_BU[[#This Row],[BOM Received date]],"mmmm")</f>
        <v>December</v>
      </c>
      <c r="AK239" t="str">
        <f>TEXT(MM_BU[[#This Row],[BOM Received date]],"yyyy")</f>
        <v>2023</v>
      </c>
    </row>
    <row r="240" spans="1:37" ht="28.95" customHeight="1">
      <c r="A240" s="21">
        <v>30</v>
      </c>
      <c r="B240" s="56">
        <v>45288</v>
      </c>
      <c r="C240" s="8">
        <v>110</v>
      </c>
      <c r="D240" s="8" t="s">
        <v>2841</v>
      </c>
      <c r="E240" s="23" t="s">
        <v>1404</v>
      </c>
      <c r="F240" s="350">
        <v>7286407</v>
      </c>
      <c r="G240" s="8" t="s">
        <v>966</v>
      </c>
      <c r="H240" s="24" t="s">
        <v>968</v>
      </c>
      <c r="I240" s="25">
        <v>50822</v>
      </c>
      <c r="J240" s="1639">
        <v>45289</v>
      </c>
      <c r="K240" s="26">
        <v>45291</v>
      </c>
      <c r="L240" s="26" t="s">
        <v>1058</v>
      </c>
      <c r="M240" s="27" t="s">
        <v>140</v>
      </c>
      <c r="N240" s="27" t="s">
        <v>21</v>
      </c>
      <c r="O240" s="25">
        <v>1</v>
      </c>
      <c r="P240" s="286">
        <v>146.52000000000001</v>
      </c>
      <c r="Q240" s="287">
        <v>146.52000000000001</v>
      </c>
      <c r="R240" s="25" t="s">
        <v>1717</v>
      </c>
      <c r="S240" s="25" t="s">
        <v>1059</v>
      </c>
      <c r="T240" s="26">
        <v>45301</v>
      </c>
      <c r="U240" s="26" t="s">
        <v>581</v>
      </c>
      <c r="V240" s="8" t="s">
        <v>1718</v>
      </c>
      <c r="W240" s="25" t="s">
        <v>1037</v>
      </c>
      <c r="X240" s="26">
        <v>45300</v>
      </c>
      <c r="Y240" s="25" t="s">
        <v>1068</v>
      </c>
      <c r="Z240" s="26">
        <v>45301</v>
      </c>
      <c r="AA240" s="24" t="s">
        <v>1075</v>
      </c>
      <c r="AB240" s="24" t="s">
        <v>1070</v>
      </c>
      <c r="AC240" s="26">
        <v>45315</v>
      </c>
      <c r="AD240" s="44" t="s">
        <v>22</v>
      </c>
      <c r="AE240" s="26">
        <v>45305</v>
      </c>
      <c r="AF240" s="27" t="s">
        <v>424</v>
      </c>
      <c r="AG240" s="7"/>
      <c r="AH240" s="227" t="str" cm="1">
        <f t="array" ref="AH240">LEFT(MM_BU[[#This Row],[PROJECT'#]],MIN(IFERROR(FIND({0,1,2,3,4,5,6,7,8,9,"-"},MM_BU[[#This Row],[PROJECT'#]]),""))-1)</f>
        <v>BU</v>
      </c>
      <c r="AI240" t="str">
        <f>IF(MM_BU[[#This Row],[BOM Received date]]&lt;&gt;"","BU table")</f>
        <v>BU table</v>
      </c>
      <c r="AJ240" t="str">
        <f>TEXT(MM_BU[[#This Row],[BOM Received date]],"mmmm")</f>
        <v>December</v>
      </c>
      <c r="AK240" t="str">
        <f>TEXT(MM_BU[[#This Row],[BOM Received date]],"yyyy")</f>
        <v>2023</v>
      </c>
    </row>
    <row r="241" spans="1:37" ht="28.95" customHeight="1">
      <c r="A241" s="21">
        <v>30</v>
      </c>
      <c r="B241" s="56">
        <v>45288</v>
      </c>
      <c r="C241" s="8">
        <v>110</v>
      </c>
      <c r="D241" s="8" t="s">
        <v>2841</v>
      </c>
      <c r="E241" s="23" t="s">
        <v>1404</v>
      </c>
      <c r="F241" s="350">
        <v>7286407</v>
      </c>
      <c r="G241" s="8" t="s">
        <v>967</v>
      </c>
      <c r="H241" s="24" t="s">
        <v>969</v>
      </c>
      <c r="I241" s="25">
        <v>50823</v>
      </c>
      <c r="J241" s="1639">
        <v>45289</v>
      </c>
      <c r="K241" s="26">
        <v>45291</v>
      </c>
      <c r="L241" s="26" t="s">
        <v>1058</v>
      </c>
      <c r="M241" s="27" t="s">
        <v>139</v>
      </c>
      <c r="N241" s="27" t="s">
        <v>203</v>
      </c>
      <c r="O241" s="25">
        <v>1</v>
      </c>
      <c r="P241" s="286">
        <v>28.4</v>
      </c>
      <c r="Q241" s="287">
        <v>28.4</v>
      </c>
      <c r="R241" s="25" t="s">
        <v>1719</v>
      </c>
      <c r="S241" s="25" t="s">
        <v>1059</v>
      </c>
      <c r="T241" s="26">
        <v>45301</v>
      </c>
      <c r="U241" s="26" t="s">
        <v>581</v>
      </c>
      <c r="V241" s="8" t="s">
        <v>1720</v>
      </c>
      <c r="W241" s="25" t="s">
        <v>1005</v>
      </c>
      <c r="X241" s="26">
        <v>45300</v>
      </c>
      <c r="Y241" s="25" t="s">
        <v>1068</v>
      </c>
      <c r="Z241" s="26">
        <v>45301</v>
      </c>
      <c r="AA241" s="24" t="s">
        <v>1075</v>
      </c>
      <c r="AB241" s="24" t="s">
        <v>1081</v>
      </c>
      <c r="AC241" s="26">
        <v>45314</v>
      </c>
      <c r="AD241" s="44" t="s">
        <v>22</v>
      </c>
      <c r="AE241" s="26">
        <v>45305</v>
      </c>
      <c r="AF241" s="27" t="s">
        <v>424</v>
      </c>
      <c r="AG241" s="7"/>
      <c r="AH241" s="227" t="str" cm="1">
        <f t="array" ref="AH241">LEFT(MM_BU[[#This Row],[PROJECT'#]],MIN(IFERROR(FIND({0,1,2,3,4,5,6,7,8,9,"-"},MM_BU[[#This Row],[PROJECT'#]]),""))-1)</f>
        <v>BU</v>
      </c>
      <c r="AI241" t="str">
        <f>IF(MM_BU[[#This Row],[BOM Received date]]&lt;&gt;"","BU table")</f>
        <v>BU table</v>
      </c>
      <c r="AJ241" t="str">
        <f>TEXT(MM_BU[[#This Row],[BOM Received date]],"mmmm")</f>
        <v>December</v>
      </c>
      <c r="AK241" t="str">
        <f>TEXT(MM_BU[[#This Row],[BOM Received date]],"yyyy")</f>
        <v>2023</v>
      </c>
    </row>
    <row r="242" spans="1:37" ht="28.95" customHeight="1">
      <c r="A242" s="21">
        <v>30</v>
      </c>
      <c r="B242" s="56">
        <v>45288</v>
      </c>
      <c r="C242" s="8">
        <v>110</v>
      </c>
      <c r="D242" s="8" t="s">
        <v>2841</v>
      </c>
      <c r="E242" s="23" t="s">
        <v>1404</v>
      </c>
      <c r="F242" s="350">
        <v>7286407</v>
      </c>
      <c r="G242" s="8" t="s">
        <v>173</v>
      </c>
      <c r="H242" s="24" t="s">
        <v>282</v>
      </c>
      <c r="I242" s="25">
        <v>50824</v>
      </c>
      <c r="J242" s="1639">
        <v>45289</v>
      </c>
      <c r="K242" s="26">
        <v>45291</v>
      </c>
      <c r="L242" s="26" t="s">
        <v>1058</v>
      </c>
      <c r="M242" s="27" t="s">
        <v>140</v>
      </c>
      <c r="N242" s="27" t="s">
        <v>21</v>
      </c>
      <c r="O242" s="25">
        <v>1</v>
      </c>
      <c r="P242" s="286">
        <v>21.11</v>
      </c>
      <c r="Q242" s="287">
        <v>21.11</v>
      </c>
      <c r="R242" s="25" t="s">
        <v>581</v>
      </c>
      <c r="S242" s="25" t="s">
        <v>581</v>
      </c>
      <c r="T242" s="26" t="s">
        <v>581</v>
      </c>
      <c r="U242" s="26" t="s">
        <v>581</v>
      </c>
      <c r="V242" s="8" t="s">
        <v>1716</v>
      </c>
      <c r="W242" s="25" t="s">
        <v>1037</v>
      </c>
      <c r="X242" s="26">
        <v>45302</v>
      </c>
      <c r="Y242" s="25" t="s">
        <v>1068</v>
      </c>
      <c r="Z242" s="26">
        <v>45302</v>
      </c>
      <c r="AA242" s="24" t="s">
        <v>1069</v>
      </c>
      <c r="AB242" s="24" t="s">
        <v>1070</v>
      </c>
      <c r="AC242" s="26">
        <v>45322</v>
      </c>
      <c r="AD242" s="8" t="s">
        <v>22</v>
      </c>
      <c r="AE242" s="26">
        <v>45307</v>
      </c>
      <c r="AF242" s="27" t="s">
        <v>424</v>
      </c>
      <c r="AG242" s="7"/>
      <c r="AH242" s="227" t="str" cm="1">
        <f t="array" ref="AH242">LEFT(MM_BU[[#This Row],[PROJECT'#]],MIN(IFERROR(FIND({0,1,2,3,4,5,6,7,8,9,"-"},MM_BU[[#This Row],[PROJECT'#]]),""))-1)</f>
        <v>BU</v>
      </c>
      <c r="AI242" t="str">
        <f>IF(MM_BU[[#This Row],[BOM Received date]]&lt;&gt;"","BU table")</f>
        <v>BU table</v>
      </c>
      <c r="AJ242" t="str">
        <f>TEXT(MM_BU[[#This Row],[BOM Received date]],"mmmm")</f>
        <v>December</v>
      </c>
      <c r="AK242" t="str">
        <f>TEXT(MM_BU[[#This Row],[BOM Received date]],"yyyy")</f>
        <v>2023</v>
      </c>
    </row>
    <row r="243" spans="1:37" ht="28.95" customHeight="1">
      <c r="A243" s="21">
        <v>30</v>
      </c>
      <c r="B243" s="56">
        <v>45288</v>
      </c>
      <c r="C243" s="8">
        <v>110</v>
      </c>
      <c r="D243" s="8" t="s">
        <v>2841</v>
      </c>
      <c r="E243" s="23" t="s">
        <v>1404</v>
      </c>
      <c r="F243" s="350">
        <v>7286407</v>
      </c>
      <c r="G243" s="8" t="s">
        <v>941</v>
      </c>
      <c r="H243" s="24" t="s">
        <v>944</v>
      </c>
      <c r="I243" s="25">
        <v>50822</v>
      </c>
      <c r="J243" s="1639">
        <v>45289</v>
      </c>
      <c r="K243" s="26">
        <v>45291</v>
      </c>
      <c r="L243" s="26" t="s">
        <v>1058</v>
      </c>
      <c r="M243" s="27" t="s">
        <v>139</v>
      </c>
      <c r="N243" s="27" t="s">
        <v>20</v>
      </c>
      <c r="O243" s="25">
        <v>4</v>
      </c>
      <c r="P243" s="286">
        <v>16.48</v>
      </c>
      <c r="Q243" s="287">
        <v>65.92</v>
      </c>
      <c r="R243" s="25" t="s">
        <v>1717</v>
      </c>
      <c r="S243" s="25" t="s">
        <v>1059</v>
      </c>
      <c r="T243" s="26">
        <v>45301</v>
      </c>
      <c r="U243" s="26" t="s">
        <v>581</v>
      </c>
      <c r="V243" s="8" t="s">
        <v>1718</v>
      </c>
      <c r="W243" s="25" t="s">
        <v>1036</v>
      </c>
      <c r="X243" s="26">
        <v>45300</v>
      </c>
      <c r="Y243" s="25" t="s">
        <v>1068</v>
      </c>
      <c r="Z243" s="26">
        <v>45301</v>
      </c>
      <c r="AA243" s="24" t="s">
        <v>1075</v>
      </c>
      <c r="AB243" s="24" t="s">
        <v>1070</v>
      </c>
      <c r="AC243" s="26">
        <v>45315</v>
      </c>
      <c r="AD243" s="44" t="s">
        <v>22</v>
      </c>
      <c r="AE243" s="26">
        <v>45305</v>
      </c>
      <c r="AF243" s="27" t="s">
        <v>426</v>
      </c>
      <c r="AG243" s="7"/>
      <c r="AH243" s="227" t="str" cm="1">
        <f t="array" ref="AH243">LEFT(MM_BU[[#This Row],[PROJECT'#]],MIN(IFERROR(FIND({0,1,2,3,4,5,6,7,8,9,"-"},MM_BU[[#This Row],[PROJECT'#]]),""))-1)</f>
        <v>BU</v>
      </c>
      <c r="AI243" t="str">
        <f>IF(MM_BU[[#This Row],[BOM Received date]]&lt;&gt;"","BU table")</f>
        <v>BU table</v>
      </c>
      <c r="AJ243" t="str">
        <f>TEXT(MM_BU[[#This Row],[BOM Received date]],"mmmm")</f>
        <v>December</v>
      </c>
      <c r="AK243" t="str">
        <f>TEXT(MM_BU[[#This Row],[BOM Received date]],"yyyy")</f>
        <v>2023</v>
      </c>
    </row>
    <row r="244" spans="1:37" ht="28.95" customHeight="1" thickBot="1">
      <c r="A244" s="377">
        <v>30</v>
      </c>
      <c r="B244" s="391">
        <v>45288</v>
      </c>
      <c r="C244" s="379">
        <v>110</v>
      </c>
      <c r="D244" s="379" t="s">
        <v>2841</v>
      </c>
      <c r="E244" s="392" t="s">
        <v>1404</v>
      </c>
      <c r="F244" s="393">
        <v>7286407</v>
      </c>
      <c r="G244" s="379" t="s">
        <v>222</v>
      </c>
      <c r="H244" s="394" t="s">
        <v>223</v>
      </c>
      <c r="I244" s="395">
        <v>50824</v>
      </c>
      <c r="J244" s="1654">
        <v>45289</v>
      </c>
      <c r="K244" s="396">
        <v>45291</v>
      </c>
      <c r="L244" s="396" t="s">
        <v>1058</v>
      </c>
      <c r="M244" s="397" t="s">
        <v>139</v>
      </c>
      <c r="N244" s="397" t="s">
        <v>20</v>
      </c>
      <c r="O244" s="395">
        <v>1</v>
      </c>
      <c r="P244" s="398">
        <v>12</v>
      </c>
      <c r="Q244" s="399">
        <v>12</v>
      </c>
      <c r="R244" s="395" t="s">
        <v>581</v>
      </c>
      <c r="S244" s="395" t="s">
        <v>581</v>
      </c>
      <c r="T244" s="396" t="s">
        <v>581</v>
      </c>
      <c r="U244" s="396" t="s">
        <v>581</v>
      </c>
      <c r="V244" s="379" t="s">
        <v>1716</v>
      </c>
      <c r="W244" s="395" t="s">
        <v>1036</v>
      </c>
      <c r="X244" s="396">
        <v>45302</v>
      </c>
      <c r="Y244" s="395" t="s">
        <v>1068</v>
      </c>
      <c r="Z244" s="396">
        <v>45302</v>
      </c>
      <c r="AA244" s="394" t="s">
        <v>1069</v>
      </c>
      <c r="AB244" s="394" t="s">
        <v>1070</v>
      </c>
      <c r="AC244" s="396">
        <v>45322</v>
      </c>
      <c r="AD244" s="379" t="s">
        <v>22</v>
      </c>
      <c r="AE244" s="396">
        <v>45307</v>
      </c>
      <c r="AF244" s="397" t="s">
        <v>424</v>
      </c>
      <c r="AG244" s="400"/>
      <c r="AH244" s="227" t="str" cm="1">
        <f t="array" ref="AH244">LEFT(MM_BU[[#This Row],[PROJECT'#]],MIN(IFERROR(FIND({0,1,2,3,4,5,6,7,8,9,"-"},MM_BU[[#This Row],[PROJECT'#]]),""))-1)</f>
        <v>BU</v>
      </c>
      <c r="AI244" s="281" t="str">
        <f>IF(MM_BU[[#This Row],[BOM Received date]]&lt;&gt;"","BU table")</f>
        <v>BU table</v>
      </c>
      <c r="AJ244" s="281" t="str">
        <f>TEXT(MM_BU[[#This Row],[BOM Received date]],"mmmm")</f>
        <v>December</v>
      </c>
      <c r="AK244" s="281" t="str">
        <f>TEXT(MM_BU[[#This Row],[BOM Received date]],"yyyy")</f>
        <v>2023</v>
      </c>
    </row>
    <row r="245" spans="1:37" ht="28.95" customHeight="1">
      <c r="A245" s="376">
        <v>31</v>
      </c>
      <c r="B245" s="380">
        <v>45288</v>
      </c>
      <c r="C245" s="378">
        <v>120</v>
      </c>
      <c r="D245" s="8" t="s">
        <v>2841</v>
      </c>
      <c r="E245" s="381" t="s">
        <v>1405</v>
      </c>
      <c r="F245" s="382">
        <v>7286435</v>
      </c>
      <c r="G245" s="378" t="s">
        <v>397</v>
      </c>
      <c r="H245" s="383" t="s">
        <v>400</v>
      </c>
      <c r="I245" s="384">
        <v>50822</v>
      </c>
      <c r="J245" s="1653">
        <v>45289</v>
      </c>
      <c r="K245" s="385">
        <v>45291</v>
      </c>
      <c r="L245" s="385" t="s">
        <v>1058</v>
      </c>
      <c r="M245" s="386" t="s">
        <v>141</v>
      </c>
      <c r="N245" s="386" t="s">
        <v>20</v>
      </c>
      <c r="O245" s="384">
        <v>8</v>
      </c>
      <c r="P245" s="387">
        <v>3.5</v>
      </c>
      <c r="Q245" s="388">
        <v>14</v>
      </c>
      <c r="R245" s="384" t="s">
        <v>1717</v>
      </c>
      <c r="S245" s="384" t="s">
        <v>1059</v>
      </c>
      <c r="T245" s="385">
        <v>45301</v>
      </c>
      <c r="U245" s="385" t="s">
        <v>581</v>
      </c>
      <c r="V245" s="378" t="s">
        <v>1718</v>
      </c>
      <c r="W245" s="384" t="s">
        <v>1010</v>
      </c>
      <c r="X245" s="385">
        <v>45300</v>
      </c>
      <c r="Y245" s="384" t="s">
        <v>1068</v>
      </c>
      <c r="Z245" s="385">
        <v>45301</v>
      </c>
      <c r="AA245" s="383" t="s">
        <v>1075</v>
      </c>
      <c r="AB245" s="383" t="s">
        <v>1070</v>
      </c>
      <c r="AC245" s="385">
        <v>45315</v>
      </c>
      <c r="AD245" s="434" t="s">
        <v>22</v>
      </c>
      <c r="AE245" s="385">
        <v>45305</v>
      </c>
      <c r="AF245" s="386" t="s">
        <v>426</v>
      </c>
      <c r="AG245" s="389"/>
      <c r="AH245" s="227" t="str" cm="1">
        <f t="array" ref="AH245">LEFT(MM_BU[[#This Row],[PROJECT'#]],MIN(IFERROR(FIND({0,1,2,3,4,5,6,7,8,9,"-"},MM_BU[[#This Row],[PROJECT'#]]),""))-1)</f>
        <v>BU</v>
      </c>
      <c r="AI245" t="str">
        <f>IF(MM_BU[[#This Row],[BOM Received date]]&lt;&gt;"","BU table")</f>
        <v>BU table</v>
      </c>
      <c r="AJ245" t="str">
        <f>TEXT(MM_BU[[#This Row],[BOM Received date]],"mmmm")</f>
        <v>December</v>
      </c>
      <c r="AK245" t="str">
        <f>TEXT(MM_BU[[#This Row],[BOM Received date]],"yyyy")</f>
        <v>2023</v>
      </c>
    </row>
    <row r="246" spans="1:37" ht="28.95" customHeight="1">
      <c r="A246" s="21">
        <v>31</v>
      </c>
      <c r="B246" s="56">
        <v>45288</v>
      </c>
      <c r="C246" s="8">
        <v>120</v>
      </c>
      <c r="D246" s="8" t="s">
        <v>2841</v>
      </c>
      <c r="E246" s="23" t="s">
        <v>1405</v>
      </c>
      <c r="F246" s="350">
        <v>7286435</v>
      </c>
      <c r="G246" s="8" t="s">
        <v>962</v>
      </c>
      <c r="H246" s="24" t="s">
        <v>963</v>
      </c>
      <c r="I246" s="25">
        <v>50824</v>
      </c>
      <c r="J246" s="1639">
        <v>45289</v>
      </c>
      <c r="K246" s="26">
        <v>45291</v>
      </c>
      <c r="L246" s="26" t="s">
        <v>1058</v>
      </c>
      <c r="M246" s="27" t="s">
        <v>141</v>
      </c>
      <c r="N246" s="27" t="s">
        <v>20</v>
      </c>
      <c r="O246" s="25">
        <v>1</v>
      </c>
      <c r="P246" s="286">
        <v>146.47</v>
      </c>
      <c r="Q246" s="287">
        <v>146.47</v>
      </c>
      <c r="R246" s="25" t="s">
        <v>581</v>
      </c>
      <c r="S246" s="25" t="s">
        <v>581</v>
      </c>
      <c r="T246" s="26" t="s">
        <v>581</v>
      </c>
      <c r="U246" s="26" t="s">
        <v>581</v>
      </c>
      <c r="V246" s="8" t="s">
        <v>1716</v>
      </c>
      <c r="W246" s="25" t="s">
        <v>1010</v>
      </c>
      <c r="X246" s="26">
        <v>45302</v>
      </c>
      <c r="Y246" s="25" t="s">
        <v>1068</v>
      </c>
      <c r="Z246" s="26">
        <v>45302</v>
      </c>
      <c r="AA246" s="24" t="s">
        <v>1069</v>
      </c>
      <c r="AB246" s="24" t="s">
        <v>1070</v>
      </c>
      <c r="AC246" s="26">
        <v>45322</v>
      </c>
      <c r="AD246" s="8" t="s">
        <v>22</v>
      </c>
      <c r="AE246" s="26">
        <v>45308</v>
      </c>
      <c r="AF246" s="27" t="s">
        <v>424</v>
      </c>
      <c r="AG246" s="7"/>
      <c r="AH246" s="227" t="str" cm="1">
        <f t="array" ref="AH246">LEFT(MM_BU[[#This Row],[PROJECT'#]],MIN(IFERROR(FIND({0,1,2,3,4,5,6,7,8,9,"-"},MM_BU[[#This Row],[PROJECT'#]]),""))-1)</f>
        <v>BU</v>
      </c>
      <c r="AI246" t="str">
        <f>IF(MM_BU[[#This Row],[BOM Received date]]&lt;&gt;"","BU table")</f>
        <v>BU table</v>
      </c>
      <c r="AJ246" t="str">
        <f>TEXT(MM_BU[[#This Row],[BOM Received date]],"mmmm")</f>
        <v>December</v>
      </c>
      <c r="AK246" t="str">
        <f>TEXT(MM_BU[[#This Row],[BOM Received date]],"yyyy")</f>
        <v>2023</v>
      </c>
    </row>
    <row r="247" spans="1:37" ht="28.95" customHeight="1">
      <c r="A247" s="21">
        <v>31</v>
      </c>
      <c r="B247" s="56">
        <v>45288</v>
      </c>
      <c r="C247" s="8">
        <v>120</v>
      </c>
      <c r="D247" s="8" t="s">
        <v>2841</v>
      </c>
      <c r="E247" s="23" t="s">
        <v>1405</v>
      </c>
      <c r="F247" s="350">
        <v>7286435</v>
      </c>
      <c r="G247" s="8" t="s">
        <v>966</v>
      </c>
      <c r="H247" s="24" t="s">
        <v>968</v>
      </c>
      <c r="I247" s="25">
        <v>50822</v>
      </c>
      <c r="J247" s="1639">
        <v>45289</v>
      </c>
      <c r="K247" s="26">
        <v>45291</v>
      </c>
      <c r="L247" s="26" t="s">
        <v>1058</v>
      </c>
      <c r="M247" s="27" t="s">
        <v>140</v>
      </c>
      <c r="N247" s="27" t="s">
        <v>21</v>
      </c>
      <c r="O247" s="25">
        <v>1</v>
      </c>
      <c r="P247" s="286">
        <v>146.52000000000001</v>
      </c>
      <c r="Q247" s="287">
        <v>146.52000000000001</v>
      </c>
      <c r="R247" s="25" t="s">
        <v>1717</v>
      </c>
      <c r="S247" s="25" t="s">
        <v>1059</v>
      </c>
      <c r="T247" s="26">
        <v>45301</v>
      </c>
      <c r="U247" s="26" t="s">
        <v>581</v>
      </c>
      <c r="V247" s="8" t="s">
        <v>1718</v>
      </c>
      <c r="W247" s="25" t="s">
        <v>1037</v>
      </c>
      <c r="X247" s="26">
        <v>45300</v>
      </c>
      <c r="Y247" s="25" t="s">
        <v>1068</v>
      </c>
      <c r="Z247" s="26">
        <v>45301</v>
      </c>
      <c r="AA247" s="24" t="s">
        <v>1075</v>
      </c>
      <c r="AB247" s="24" t="s">
        <v>1070</v>
      </c>
      <c r="AC247" s="26">
        <v>45315</v>
      </c>
      <c r="AD247" s="44" t="s">
        <v>22</v>
      </c>
      <c r="AE247" s="26">
        <v>45305</v>
      </c>
      <c r="AF247" s="27" t="s">
        <v>424</v>
      </c>
      <c r="AG247" s="7"/>
      <c r="AH247" s="227" t="str" cm="1">
        <f t="array" ref="AH247">LEFT(MM_BU[[#This Row],[PROJECT'#]],MIN(IFERROR(FIND({0,1,2,3,4,5,6,7,8,9,"-"},MM_BU[[#This Row],[PROJECT'#]]),""))-1)</f>
        <v>BU</v>
      </c>
      <c r="AI247" t="str">
        <f>IF(MM_BU[[#This Row],[BOM Received date]]&lt;&gt;"","BU table")</f>
        <v>BU table</v>
      </c>
      <c r="AJ247" t="str">
        <f>TEXT(MM_BU[[#This Row],[BOM Received date]],"mmmm")</f>
        <v>December</v>
      </c>
      <c r="AK247" t="str">
        <f>TEXT(MM_BU[[#This Row],[BOM Received date]],"yyyy")</f>
        <v>2023</v>
      </c>
    </row>
    <row r="248" spans="1:37" ht="28.95" customHeight="1">
      <c r="A248" s="21">
        <v>31</v>
      </c>
      <c r="B248" s="56">
        <v>45288</v>
      </c>
      <c r="C248" s="8">
        <v>120</v>
      </c>
      <c r="D248" s="8" t="s">
        <v>2841</v>
      </c>
      <c r="E248" s="23" t="s">
        <v>1405</v>
      </c>
      <c r="F248" s="350">
        <v>7286435</v>
      </c>
      <c r="G248" s="8" t="s">
        <v>967</v>
      </c>
      <c r="H248" s="24" t="s">
        <v>969</v>
      </c>
      <c r="I248" s="25">
        <v>50823</v>
      </c>
      <c r="J248" s="1639">
        <v>45289</v>
      </c>
      <c r="K248" s="26">
        <v>45291</v>
      </c>
      <c r="L248" s="26" t="s">
        <v>1058</v>
      </c>
      <c r="M248" s="27" t="s">
        <v>139</v>
      </c>
      <c r="N248" s="27" t="s">
        <v>203</v>
      </c>
      <c r="O248" s="25">
        <v>1</v>
      </c>
      <c r="P248" s="286">
        <v>28.4</v>
      </c>
      <c r="Q248" s="287">
        <v>28.4</v>
      </c>
      <c r="R248" s="25" t="s">
        <v>1719</v>
      </c>
      <c r="S248" s="25" t="s">
        <v>1059</v>
      </c>
      <c r="T248" s="26">
        <v>45301</v>
      </c>
      <c r="U248" s="26" t="s">
        <v>581</v>
      </c>
      <c r="V248" s="8" t="s">
        <v>1720</v>
      </c>
      <c r="W248" s="25" t="s">
        <v>1005</v>
      </c>
      <c r="X248" s="26">
        <v>45300</v>
      </c>
      <c r="Y248" s="25" t="s">
        <v>1068</v>
      </c>
      <c r="Z248" s="26">
        <v>45301</v>
      </c>
      <c r="AA248" s="24" t="s">
        <v>1075</v>
      </c>
      <c r="AB248" s="24" t="s">
        <v>1081</v>
      </c>
      <c r="AC248" s="26">
        <v>45314</v>
      </c>
      <c r="AD248" s="44" t="s">
        <v>22</v>
      </c>
      <c r="AE248" s="26">
        <v>45305</v>
      </c>
      <c r="AF248" s="27" t="s">
        <v>424</v>
      </c>
      <c r="AG248" s="7"/>
      <c r="AH248" s="227" t="str" cm="1">
        <f t="array" ref="AH248">LEFT(MM_BU[[#This Row],[PROJECT'#]],MIN(IFERROR(FIND({0,1,2,3,4,5,6,7,8,9,"-"},MM_BU[[#This Row],[PROJECT'#]]),""))-1)</f>
        <v>BU</v>
      </c>
      <c r="AI248" t="str">
        <f>IF(MM_BU[[#This Row],[BOM Received date]]&lt;&gt;"","BU table")</f>
        <v>BU table</v>
      </c>
      <c r="AJ248" t="str">
        <f>TEXT(MM_BU[[#This Row],[BOM Received date]],"mmmm")</f>
        <v>December</v>
      </c>
      <c r="AK248" t="str">
        <f>TEXT(MM_BU[[#This Row],[BOM Received date]],"yyyy")</f>
        <v>2023</v>
      </c>
    </row>
    <row r="249" spans="1:37" ht="28.95" customHeight="1" thickBot="1">
      <c r="A249" s="377">
        <v>31</v>
      </c>
      <c r="B249" s="391">
        <v>45288</v>
      </c>
      <c r="C249" s="379">
        <v>120</v>
      </c>
      <c r="D249" s="8" t="s">
        <v>2841</v>
      </c>
      <c r="E249" s="392" t="s">
        <v>1405</v>
      </c>
      <c r="F249" s="393">
        <v>7286435</v>
      </c>
      <c r="G249" s="379" t="s">
        <v>173</v>
      </c>
      <c r="H249" s="394" t="s">
        <v>282</v>
      </c>
      <c r="I249" s="395">
        <v>50824</v>
      </c>
      <c r="J249" s="1654">
        <v>45289</v>
      </c>
      <c r="K249" s="396">
        <v>45291</v>
      </c>
      <c r="L249" s="396" t="s">
        <v>1058</v>
      </c>
      <c r="M249" s="397" t="s">
        <v>140</v>
      </c>
      <c r="N249" s="397" t="s">
        <v>21</v>
      </c>
      <c r="O249" s="395">
        <v>1</v>
      </c>
      <c r="P249" s="398">
        <v>21.11</v>
      </c>
      <c r="Q249" s="399">
        <v>21.11</v>
      </c>
      <c r="R249" s="395" t="s">
        <v>581</v>
      </c>
      <c r="S249" s="395" t="s">
        <v>581</v>
      </c>
      <c r="T249" s="396" t="s">
        <v>581</v>
      </c>
      <c r="U249" s="396" t="s">
        <v>581</v>
      </c>
      <c r="V249" s="379" t="s">
        <v>1716</v>
      </c>
      <c r="W249" s="395" t="s">
        <v>1037</v>
      </c>
      <c r="X249" s="396">
        <v>45302</v>
      </c>
      <c r="Y249" s="395" t="s">
        <v>1068</v>
      </c>
      <c r="Z249" s="396">
        <v>45302</v>
      </c>
      <c r="AA249" s="394" t="s">
        <v>1069</v>
      </c>
      <c r="AB249" s="394" t="s">
        <v>1070</v>
      </c>
      <c r="AC249" s="396">
        <v>45322</v>
      </c>
      <c r="AD249" s="379" t="s">
        <v>22</v>
      </c>
      <c r="AE249" s="396">
        <v>45307</v>
      </c>
      <c r="AF249" s="397" t="s">
        <v>424</v>
      </c>
      <c r="AG249" s="400"/>
      <c r="AH249" s="227" t="str" cm="1">
        <f t="array" ref="AH249">LEFT(MM_BU[[#This Row],[PROJECT'#]],MIN(IFERROR(FIND({0,1,2,3,4,5,6,7,8,9,"-"},MM_BU[[#This Row],[PROJECT'#]]),""))-1)</f>
        <v>BU</v>
      </c>
      <c r="AI249" s="281" t="str">
        <f>IF(MM_BU[[#This Row],[BOM Received date]]&lt;&gt;"","BU table")</f>
        <v>BU table</v>
      </c>
      <c r="AJ249" s="281" t="str">
        <f>TEXT(MM_BU[[#This Row],[BOM Received date]],"mmmm")</f>
        <v>December</v>
      </c>
      <c r="AK249" s="281" t="str">
        <f>TEXT(MM_BU[[#This Row],[BOM Received date]],"yyyy")</f>
        <v>2023</v>
      </c>
    </row>
    <row r="250" spans="1:37" ht="28.95" customHeight="1">
      <c r="A250" s="376">
        <v>32</v>
      </c>
      <c r="B250" s="380">
        <v>45288</v>
      </c>
      <c r="C250" s="378">
        <v>130</v>
      </c>
      <c r="D250" s="8" t="s">
        <v>2841</v>
      </c>
      <c r="E250" s="381" t="s">
        <v>1410</v>
      </c>
      <c r="F250" s="382">
        <v>7372091</v>
      </c>
      <c r="G250" s="402" t="s">
        <v>962</v>
      </c>
      <c r="H250" s="403" t="s">
        <v>963</v>
      </c>
      <c r="I250" s="384">
        <v>50830</v>
      </c>
      <c r="J250" s="1653">
        <v>45289</v>
      </c>
      <c r="K250" s="385">
        <v>45291</v>
      </c>
      <c r="L250" s="385" t="s">
        <v>1058</v>
      </c>
      <c r="M250" s="386" t="s">
        <v>140</v>
      </c>
      <c r="N250" s="404" t="s">
        <v>20</v>
      </c>
      <c r="O250" s="405">
        <v>2</v>
      </c>
      <c r="P250" s="387">
        <v>146.47</v>
      </c>
      <c r="Q250" s="388">
        <v>292.94</v>
      </c>
      <c r="R250" s="384" t="s">
        <v>581</v>
      </c>
      <c r="S250" s="384" t="s">
        <v>581</v>
      </c>
      <c r="T250" s="385" t="s">
        <v>581</v>
      </c>
      <c r="U250" s="385" t="s">
        <v>581</v>
      </c>
      <c r="V250" s="378" t="s">
        <v>1716</v>
      </c>
      <c r="W250" s="384" t="s">
        <v>1313</v>
      </c>
      <c r="X250" s="385">
        <v>45302</v>
      </c>
      <c r="Y250" s="384" t="s">
        <v>1068</v>
      </c>
      <c r="Z250" s="385">
        <v>45302</v>
      </c>
      <c r="AA250" s="383" t="s">
        <v>1069</v>
      </c>
      <c r="AB250" s="383" t="s">
        <v>1070</v>
      </c>
      <c r="AC250" s="385">
        <v>45322</v>
      </c>
      <c r="AD250" s="378" t="s">
        <v>22</v>
      </c>
      <c r="AE250" s="385">
        <v>45308</v>
      </c>
      <c r="AF250" s="386" t="s">
        <v>425</v>
      </c>
      <c r="AG250" s="389"/>
      <c r="AH250" s="227" t="str" cm="1">
        <f t="array" ref="AH250">LEFT(MM_BU[[#This Row],[PROJECT'#]],MIN(IFERROR(FIND({0,1,2,3,4,5,6,7,8,9,"-"},MM_BU[[#This Row],[PROJECT'#]]),""))-1)</f>
        <v>BU</v>
      </c>
      <c r="AI250" t="str">
        <f>IF(MM_BU[[#This Row],[BOM Received date]]&lt;&gt;"","BU table")</f>
        <v>BU table</v>
      </c>
      <c r="AJ250" t="str">
        <f>TEXT(MM_BU[[#This Row],[BOM Received date]],"mmmm")</f>
        <v>December</v>
      </c>
      <c r="AK250" t="str">
        <f>TEXT(MM_BU[[#This Row],[BOM Received date]],"yyyy")</f>
        <v>2023</v>
      </c>
    </row>
    <row r="251" spans="1:37" ht="28.95" customHeight="1">
      <c r="A251" s="21">
        <v>32</v>
      </c>
      <c r="B251" s="56">
        <v>45288</v>
      </c>
      <c r="C251" s="8">
        <v>130</v>
      </c>
      <c r="D251" s="8" t="s">
        <v>2841</v>
      </c>
      <c r="E251" s="23" t="s">
        <v>1410</v>
      </c>
      <c r="F251" s="350">
        <v>7372091</v>
      </c>
      <c r="G251" s="370" t="s">
        <v>396</v>
      </c>
      <c r="H251" s="371" t="s">
        <v>494</v>
      </c>
      <c r="I251" s="25">
        <v>50830</v>
      </c>
      <c r="J251" s="1639">
        <v>45289</v>
      </c>
      <c r="K251" s="26">
        <v>45291</v>
      </c>
      <c r="L251" s="26" t="s">
        <v>1058</v>
      </c>
      <c r="M251" s="27" t="s">
        <v>139</v>
      </c>
      <c r="N251" s="372" t="s">
        <v>21</v>
      </c>
      <c r="O251" s="373">
        <v>1</v>
      </c>
      <c r="P251" s="286">
        <v>163</v>
      </c>
      <c r="Q251" s="287">
        <v>163</v>
      </c>
      <c r="R251" s="25" t="s">
        <v>581</v>
      </c>
      <c r="S251" s="25" t="s">
        <v>581</v>
      </c>
      <c r="T251" s="26" t="s">
        <v>581</v>
      </c>
      <c r="U251" s="26" t="s">
        <v>581</v>
      </c>
      <c r="V251" s="8" t="s">
        <v>1716</v>
      </c>
      <c r="W251" s="25" t="s">
        <v>1167</v>
      </c>
      <c r="X251" s="26">
        <v>45302</v>
      </c>
      <c r="Y251" s="25" t="s">
        <v>1068</v>
      </c>
      <c r="Z251" s="26">
        <v>45302</v>
      </c>
      <c r="AA251" s="24" t="s">
        <v>1069</v>
      </c>
      <c r="AB251" s="24" t="s">
        <v>1070</v>
      </c>
      <c r="AC251" s="26">
        <v>45322</v>
      </c>
      <c r="AD251" s="8" t="s">
        <v>22</v>
      </c>
      <c r="AE251" s="26">
        <v>45307</v>
      </c>
      <c r="AF251" s="27" t="s">
        <v>424</v>
      </c>
      <c r="AG251" s="7"/>
      <c r="AH251" s="227" t="str" cm="1">
        <f t="array" ref="AH251">LEFT(MM_BU[[#This Row],[PROJECT'#]],MIN(IFERROR(FIND({0,1,2,3,4,5,6,7,8,9,"-"},MM_BU[[#This Row],[PROJECT'#]]),""))-1)</f>
        <v>BU</v>
      </c>
      <c r="AI251" t="str">
        <f>IF(MM_BU[[#This Row],[BOM Received date]]&lt;&gt;"","BU table")</f>
        <v>BU table</v>
      </c>
      <c r="AJ251" t="str">
        <f>TEXT(MM_BU[[#This Row],[BOM Received date]],"mmmm")</f>
        <v>December</v>
      </c>
      <c r="AK251" t="str">
        <f>TEXT(MM_BU[[#This Row],[BOM Received date]],"yyyy")</f>
        <v>2023</v>
      </c>
    </row>
    <row r="252" spans="1:37" ht="28.95" customHeight="1">
      <c r="A252" s="21">
        <v>32</v>
      </c>
      <c r="B252" s="56">
        <v>45288</v>
      </c>
      <c r="C252" s="8">
        <v>130</v>
      </c>
      <c r="D252" s="8" t="s">
        <v>2841</v>
      </c>
      <c r="E252" s="23" t="s">
        <v>1410</v>
      </c>
      <c r="F252" s="350">
        <v>7372091</v>
      </c>
      <c r="G252" s="370" t="s">
        <v>941</v>
      </c>
      <c r="H252" s="371" t="s">
        <v>944</v>
      </c>
      <c r="I252" s="25">
        <v>50828</v>
      </c>
      <c r="J252" s="1639">
        <v>45289</v>
      </c>
      <c r="K252" s="26">
        <v>45291</v>
      </c>
      <c r="L252" s="26" t="s">
        <v>1058</v>
      </c>
      <c r="M252" s="27" t="s">
        <v>140</v>
      </c>
      <c r="N252" s="372" t="s">
        <v>20</v>
      </c>
      <c r="O252" s="373">
        <v>8</v>
      </c>
      <c r="P252" s="286">
        <v>16.48</v>
      </c>
      <c r="Q252" s="287">
        <v>131.84</v>
      </c>
      <c r="R252" s="25" t="s">
        <v>581</v>
      </c>
      <c r="S252" s="25" t="s">
        <v>581</v>
      </c>
      <c r="T252" s="26" t="s">
        <v>581</v>
      </c>
      <c r="U252" s="26" t="s">
        <v>581</v>
      </c>
      <c r="V252" s="8" t="s">
        <v>1716</v>
      </c>
      <c r="W252" s="25" t="s">
        <v>1162</v>
      </c>
      <c r="X252" s="26">
        <v>45302</v>
      </c>
      <c r="Y252" s="25" t="s">
        <v>1068</v>
      </c>
      <c r="Z252" s="26">
        <v>45302</v>
      </c>
      <c r="AA252" s="24" t="s">
        <v>1069</v>
      </c>
      <c r="AB252" s="24" t="s">
        <v>1070</v>
      </c>
      <c r="AC252" s="26">
        <v>45322</v>
      </c>
      <c r="AD252" s="8" t="s">
        <v>22</v>
      </c>
      <c r="AE252" s="26">
        <v>45308</v>
      </c>
      <c r="AF252" s="27" t="s">
        <v>1025</v>
      </c>
      <c r="AG252" s="7"/>
      <c r="AH252" s="227" t="str" cm="1">
        <f t="array" ref="AH252">LEFT(MM_BU[[#This Row],[PROJECT'#]],MIN(IFERROR(FIND({0,1,2,3,4,5,6,7,8,9,"-"},MM_BU[[#This Row],[PROJECT'#]]),""))-1)</f>
        <v>BU</v>
      </c>
      <c r="AI252" t="str">
        <f>IF(MM_BU[[#This Row],[BOM Received date]]&lt;&gt;"","BU table")</f>
        <v>BU table</v>
      </c>
      <c r="AJ252" t="str">
        <f>TEXT(MM_BU[[#This Row],[BOM Received date]],"mmmm")</f>
        <v>December</v>
      </c>
      <c r="AK252" t="str">
        <f>TEXT(MM_BU[[#This Row],[BOM Received date]],"yyyy")</f>
        <v>2023</v>
      </c>
    </row>
    <row r="253" spans="1:37" ht="28.95" customHeight="1">
      <c r="A253" s="21">
        <v>32</v>
      </c>
      <c r="B253" s="56">
        <v>45288</v>
      </c>
      <c r="C253" s="8">
        <v>130</v>
      </c>
      <c r="D253" s="8" t="s">
        <v>2841</v>
      </c>
      <c r="E253" s="23" t="s">
        <v>1410</v>
      </c>
      <c r="F253" s="350">
        <v>7372091</v>
      </c>
      <c r="G253" s="370" t="s">
        <v>1408</v>
      </c>
      <c r="H253" s="371" t="s">
        <v>1406</v>
      </c>
      <c r="I253" s="25">
        <v>50828</v>
      </c>
      <c r="J253" s="1639">
        <v>45289</v>
      </c>
      <c r="K253" s="26">
        <v>45291</v>
      </c>
      <c r="L253" s="26" t="s">
        <v>1058</v>
      </c>
      <c r="M253" s="27" t="s">
        <v>139</v>
      </c>
      <c r="N253" s="372" t="s">
        <v>20</v>
      </c>
      <c r="O253" s="373">
        <v>5</v>
      </c>
      <c r="P253" s="286">
        <v>28.31</v>
      </c>
      <c r="Q253" s="287">
        <v>141.55000000000001</v>
      </c>
      <c r="R253" s="25" t="s">
        <v>581</v>
      </c>
      <c r="S253" s="25" t="s">
        <v>581</v>
      </c>
      <c r="T253" s="26" t="s">
        <v>581</v>
      </c>
      <c r="U253" s="26" t="s">
        <v>581</v>
      </c>
      <c r="V253" s="8" t="s">
        <v>1716</v>
      </c>
      <c r="W253" s="25" t="s">
        <v>1314</v>
      </c>
      <c r="X253" s="26">
        <v>45302</v>
      </c>
      <c r="Y253" s="25" t="s">
        <v>1068</v>
      </c>
      <c r="Z253" s="26">
        <v>45302</v>
      </c>
      <c r="AA253" s="24" t="s">
        <v>1069</v>
      </c>
      <c r="AB253" s="24" t="s">
        <v>1070</v>
      </c>
      <c r="AC253" s="26">
        <v>45322</v>
      </c>
      <c r="AD253" s="8" t="s">
        <v>22</v>
      </c>
      <c r="AE253" s="26">
        <v>45307</v>
      </c>
      <c r="AF253" s="27" t="s">
        <v>429</v>
      </c>
      <c r="AG253" s="7"/>
      <c r="AH253" s="227" t="str" cm="1">
        <f t="array" ref="AH253">LEFT(MM_BU[[#This Row],[PROJECT'#]],MIN(IFERROR(FIND({0,1,2,3,4,5,6,7,8,9,"-"},MM_BU[[#This Row],[PROJECT'#]]),""))-1)</f>
        <v>BU</v>
      </c>
      <c r="AI253" t="str">
        <f>IF(MM_BU[[#This Row],[BOM Received date]]&lt;&gt;"","BU table")</f>
        <v>BU table</v>
      </c>
      <c r="AJ253" t="str">
        <f>TEXT(MM_BU[[#This Row],[BOM Received date]],"mmmm")</f>
        <v>December</v>
      </c>
      <c r="AK253" t="str">
        <f>TEXT(MM_BU[[#This Row],[BOM Received date]],"yyyy")</f>
        <v>2023</v>
      </c>
    </row>
    <row r="254" spans="1:37" ht="28.95" customHeight="1" thickBot="1">
      <c r="A254" s="377">
        <v>32</v>
      </c>
      <c r="B254" s="391">
        <v>45288</v>
      </c>
      <c r="C254" s="379">
        <v>130</v>
      </c>
      <c r="D254" s="8" t="s">
        <v>2841</v>
      </c>
      <c r="E254" s="392" t="s">
        <v>1410</v>
      </c>
      <c r="F254" s="393">
        <v>7372091</v>
      </c>
      <c r="G254" s="407" t="s">
        <v>1409</v>
      </c>
      <c r="H254" s="408" t="s">
        <v>1407</v>
      </c>
      <c r="I254" s="395">
        <v>50829</v>
      </c>
      <c r="J254" s="1654">
        <v>45289</v>
      </c>
      <c r="K254" s="396">
        <v>45291</v>
      </c>
      <c r="L254" s="396" t="s">
        <v>1058</v>
      </c>
      <c r="M254" s="397" t="s">
        <v>139</v>
      </c>
      <c r="N254" s="409" t="s">
        <v>55</v>
      </c>
      <c r="O254" s="410">
        <v>1</v>
      </c>
      <c r="P254" s="398">
        <v>14.82</v>
      </c>
      <c r="Q254" s="399">
        <v>14.82</v>
      </c>
      <c r="R254" s="395" t="s">
        <v>581</v>
      </c>
      <c r="S254" s="395" t="s">
        <v>581</v>
      </c>
      <c r="T254" s="396" t="s">
        <v>581</v>
      </c>
      <c r="U254" s="396" t="s">
        <v>581</v>
      </c>
      <c r="V254" s="379" t="s">
        <v>1722</v>
      </c>
      <c r="W254" s="395" t="s">
        <v>1013</v>
      </c>
      <c r="X254" s="396">
        <v>45302</v>
      </c>
      <c r="Y254" s="395" t="s">
        <v>1068</v>
      </c>
      <c r="Z254" s="396">
        <v>45302</v>
      </c>
      <c r="AA254" s="394" t="s">
        <v>1069</v>
      </c>
      <c r="AB254" s="394" t="s">
        <v>1081</v>
      </c>
      <c r="AC254" s="396">
        <v>45322.291666666664</v>
      </c>
      <c r="AD254" s="679" t="s">
        <v>22</v>
      </c>
      <c r="AE254" s="396">
        <v>45306</v>
      </c>
      <c r="AF254" s="397" t="s">
        <v>424</v>
      </c>
      <c r="AG254" s="400"/>
      <c r="AH254" s="227" t="str" cm="1">
        <f t="array" ref="AH254">LEFT(MM_BU[[#This Row],[PROJECT'#]],MIN(IFERROR(FIND({0,1,2,3,4,5,6,7,8,9,"-"},MM_BU[[#This Row],[PROJECT'#]]),""))-1)</f>
        <v>BU</v>
      </c>
      <c r="AI254" s="281" t="str">
        <f>IF(MM_BU[[#This Row],[BOM Received date]]&lt;&gt;"","BU table")</f>
        <v>BU table</v>
      </c>
      <c r="AJ254" s="281" t="str">
        <f>TEXT(MM_BU[[#This Row],[BOM Received date]],"mmmm")</f>
        <v>December</v>
      </c>
      <c r="AK254" s="281" t="str">
        <f>TEXT(MM_BU[[#This Row],[BOM Received date]],"yyyy")</f>
        <v>2023</v>
      </c>
    </row>
    <row r="255" spans="1:37" ht="28.95" customHeight="1">
      <c r="A255" s="376">
        <v>33</v>
      </c>
      <c r="B255" s="380">
        <v>45288</v>
      </c>
      <c r="C255" s="378">
        <v>140</v>
      </c>
      <c r="D255" s="8" t="s">
        <v>2841</v>
      </c>
      <c r="E255" s="381" t="s">
        <v>1411</v>
      </c>
      <c r="F255" s="382">
        <v>7372568</v>
      </c>
      <c r="G255" s="378" t="s">
        <v>962</v>
      </c>
      <c r="H255" s="383" t="s">
        <v>963</v>
      </c>
      <c r="I255" s="384">
        <v>50837</v>
      </c>
      <c r="J255" s="1653">
        <v>45289</v>
      </c>
      <c r="K255" s="385">
        <v>45290</v>
      </c>
      <c r="L255" s="385" t="s">
        <v>1058</v>
      </c>
      <c r="M255" s="386" t="s">
        <v>140</v>
      </c>
      <c r="N255" s="386" t="s">
        <v>20</v>
      </c>
      <c r="O255" s="384">
        <v>2</v>
      </c>
      <c r="P255" s="387">
        <v>161.69999999999999</v>
      </c>
      <c r="Q255" s="388">
        <v>323.39999999999998</v>
      </c>
      <c r="R255" s="384" t="s">
        <v>1717</v>
      </c>
      <c r="S255" s="384" t="s">
        <v>1059</v>
      </c>
      <c r="T255" s="385">
        <v>45301</v>
      </c>
      <c r="U255" s="385" t="s">
        <v>581</v>
      </c>
      <c r="V255" s="378" t="s">
        <v>1718</v>
      </c>
      <c r="W255" s="384" t="s">
        <v>1313</v>
      </c>
      <c r="X255" s="385">
        <v>45300</v>
      </c>
      <c r="Y255" s="384" t="s">
        <v>1068</v>
      </c>
      <c r="Z255" s="385">
        <v>45301</v>
      </c>
      <c r="AA255" s="383" t="s">
        <v>1075</v>
      </c>
      <c r="AB255" s="383" t="s">
        <v>1070</v>
      </c>
      <c r="AC255" s="385">
        <v>45315</v>
      </c>
      <c r="AD255" s="434" t="s">
        <v>22</v>
      </c>
      <c r="AE255" s="385">
        <v>45305</v>
      </c>
      <c r="AF255" s="386" t="s">
        <v>425</v>
      </c>
      <c r="AG255" s="389"/>
      <c r="AH255" s="227" t="str" cm="1">
        <f t="array" ref="AH255">LEFT(MM_BU[[#This Row],[PROJECT'#]],MIN(IFERROR(FIND({0,1,2,3,4,5,6,7,8,9,"-"},MM_BU[[#This Row],[PROJECT'#]]),""))-1)</f>
        <v>BU</v>
      </c>
      <c r="AI255" t="str">
        <f>IF(MM_BU[[#This Row],[BOM Received date]]&lt;&gt;"","BU table")</f>
        <v>BU table</v>
      </c>
      <c r="AJ255" t="str">
        <f>TEXT(MM_BU[[#This Row],[BOM Received date]],"mmmm")</f>
        <v>December</v>
      </c>
      <c r="AK255" t="str">
        <f>TEXT(MM_BU[[#This Row],[BOM Received date]],"yyyy")</f>
        <v>2023</v>
      </c>
    </row>
    <row r="256" spans="1:37" ht="28.95" customHeight="1">
      <c r="A256" s="21">
        <v>33</v>
      </c>
      <c r="B256" s="56">
        <v>45288</v>
      </c>
      <c r="C256" s="8">
        <v>140</v>
      </c>
      <c r="D256" s="8" t="s">
        <v>2841</v>
      </c>
      <c r="E256" s="23" t="s">
        <v>1411</v>
      </c>
      <c r="F256" s="350">
        <v>7372568</v>
      </c>
      <c r="G256" s="8" t="s">
        <v>396</v>
      </c>
      <c r="H256" s="24" t="s">
        <v>494</v>
      </c>
      <c r="I256" s="25">
        <v>50837</v>
      </c>
      <c r="J256" s="1639">
        <v>45289</v>
      </c>
      <c r="K256" s="26">
        <v>45290</v>
      </c>
      <c r="L256" s="26" t="s">
        <v>1058</v>
      </c>
      <c r="M256" s="27" t="s">
        <v>139</v>
      </c>
      <c r="N256" s="27" t="s">
        <v>21</v>
      </c>
      <c r="O256" s="25">
        <v>1</v>
      </c>
      <c r="P256" s="286">
        <v>163.35</v>
      </c>
      <c r="Q256" s="287">
        <v>163.35</v>
      </c>
      <c r="R256" s="25" t="s">
        <v>1717</v>
      </c>
      <c r="S256" s="25" t="s">
        <v>1059</v>
      </c>
      <c r="T256" s="26">
        <v>45301</v>
      </c>
      <c r="U256" s="26" t="s">
        <v>581</v>
      </c>
      <c r="V256" s="8" t="s">
        <v>1718</v>
      </c>
      <c r="W256" s="25" t="s">
        <v>1167</v>
      </c>
      <c r="X256" s="26">
        <v>45300</v>
      </c>
      <c r="Y256" s="25" t="s">
        <v>1068</v>
      </c>
      <c r="Z256" s="26">
        <v>45301</v>
      </c>
      <c r="AA256" s="24" t="s">
        <v>1075</v>
      </c>
      <c r="AB256" s="24" t="s">
        <v>1070</v>
      </c>
      <c r="AC256" s="26">
        <v>45315</v>
      </c>
      <c r="AD256" s="44" t="s">
        <v>22</v>
      </c>
      <c r="AE256" s="26">
        <v>45305</v>
      </c>
      <c r="AF256" s="27" t="s">
        <v>424</v>
      </c>
      <c r="AG256" s="7"/>
      <c r="AH256" s="227" t="str" cm="1">
        <f t="array" ref="AH256">LEFT(MM_BU[[#This Row],[PROJECT'#]],MIN(IFERROR(FIND({0,1,2,3,4,5,6,7,8,9,"-"},MM_BU[[#This Row],[PROJECT'#]]),""))-1)</f>
        <v>BU</v>
      </c>
      <c r="AI256" t="str">
        <f>IF(MM_BU[[#This Row],[BOM Received date]]&lt;&gt;"","BU table")</f>
        <v>BU table</v>
      </c>
      <c r="AJ256" t="str">
        <f>TEXT(MM_BU[[#This Row],[BOM Received date]],"mmmm")</f>
        <v>December</v>
      </c>
      <c r="AK256" t="str">
        <f>TEXT(MM_BU[[#This Row],[BOM Received date]],"yyyy")</f>
        <v>2023</v>
      </c>
    </row>
    <row r="257" spans="1:37" ht="28.95" customHeight="1">
      <c r="A257" s="21">
        <v>33</v>
      </c>
      <c r="B257" s="56">
        <v>45288</v>
      </c>
      <c r="C257" s="8">
        <v>140</v>
      </c>
      <c r="D257" s="8" t="s">
        <v>2841</v>
      </c>
      <c r="E257" s="23" t="s">
        <v>1411</v>
      </c>
      <c r="F257" s="350">
        <v>7372568</v>
      </c>
      <c r="G257" s="8" t="s">
        <v>941</v>
      </c>
      <c r="H257" s="24" t="s">
        <v>944</v>
      </c>
      <c r="I257" s="25">
        <v>50835</v>
      </c>
      <c r="J257" s="1639">
        <v>45289</v>
      </c>
      <c r="K257" s="26">
        <v>45290</v>
      </c>
      <c r="L257" s="26" t="s">
        <v>1058</v>
      </c>
      <c r="M257" s="27" t="s">
        <v>140</v>
      </c>
      <c r="N257" s="27" t="s">
        <v>20</v>
      </c>
      <c r="O257" s="25">
        <v>2</v>
      </c>
      <c r="P257" s="286">
        <v>16.12</v>
      </c>
      <c r="Q257" s="287">
        <v>32.24</v>
      </c>
      <c r="R257" s="25" t="s">
        <v>1717</v>
      </c>
      <c r="S257" s="25" t="s">
        <v>1059</v>
      </c>
      <c r="T257" s="26">
        <v>45301</v>
      </c>
      <c r="U257" s="26" t="s">
        <v>581</v>
      </c>
      <c r="V257" s="8" t="s">
        <v>1718</v>
      </c>
      <c r="W257" s="25" t="s">
        <v>1162</v>
      </c>
      <c r="X257" s="26">
        <v>45300</v>
      </c>
      <c r="Y257" s="25" t="s">
        <v>1068</v>
      </c>
      <c r="Z257" s="26">
        <v>45301</v>
      </c>
      <c r="AA257" s="24" t="s">
        <v>1075</v>
      </c>
      <c r="AB257" s="24" t="s">
        <v>1070</v>
      </c>
      <c r="AC257" s="26">
        <v>45315</v>
      </c>
      <c r="AD257" s="44" t="s">
        <v>22</v>
      </c>
      <c r="AE257" s="26">
        <v>45305</v>
      </c>
      <c r="AF257" s="27" t="s">
        <v>425</v>
      </c>
      <c r="AG257" s="7"/>
      <c r="AH257" s="227" t="str" cm="1">
        <f t="array" ref="AH257">LEFT(MM_BU[[#This Row],[PROJECT'#]],MIN(IFERROR(FIND({0,1,2,3,4,5,6,7,8,9,"-"},MM_BU[[#This Row],[PROJECT'#]]),""))-1)</f>
        <v>BU</v>
      </c>
      <c r="AI257" t="str">
        <f>IF(MM_BU[[#This Row],[BOM Received date]]&lt;&gt;"","BU table")</f>
        <v>BU table</v>
      </c>
      <c r="AJ257" t="str">
        <f>TEXT(MM_BU[[#This Row],[BOM Received date]],"mmmm")</f>
        <v>December</v>
      </c>
      <c r="AK257" t="str">
        <f>TEXT(MM_BU[[#This Row],[BOM Received date]],"yyyy")</f>
        <v>2023</v>
      </c>
    </row>
    <row r="258" spans="1:37" ht="28.95" customHeight="1">
      <c r="A258" s="21">
        <v>33</v>
      </c>
      <c r="B258" s="56">
        <v>45288</v>
      </c>
      <c r="C258" s="8">
        <v>140</v>
      </c>
      <c r="D258" s="8" t="s">
        <v>2841</v>
      </c>
      <c r="E258" s="23" t="s">
        <v>1411</v>
      </c>
      <c r="F258" s="350">
        <v>7372568</v>
      </c>
      <c r="G258" s="8" t="s">
        <v>1408</v>
      </c>
      <c r="H258" s="24" t="s">
        <v>1406</v>
      </c>
      <c r="I258" s="25">
        <v>50835</v>
      </c>
      <c r="J258" s="1639">
        <v>45289</v>
      </c>
      <c r="K258" s="26">
        <v>45290</v>
      </c>
      <c r="L258" s="26" t="s">
        <v>1058</v>
      </c>
      <c r="M258" s="27" t="s">
        <v>139</v>
      </c>
      <c r="N258" s="27" t="s">
        <v>20</v>
      </c>
      <c r="O258" s="25">
        <v>5</v>
      </c>
      <c r="P258" s="286">
        <v>28</v>
      </c>
      <c r="Q258" s="287">
        <v>140</v>
      </c>
      <c r="R258" s="25" t="s">
        <v>1717</v>
      </c>
      <c r="S258" s="25" t="s">
        <v>1059</v>
      </c>
      <c r="T258" s="26">
        <v>45301</v>
      </c>
      <c r="U258" s="26" t="s">
        <v>581</v>
      </c>
      <c r="V258" s="8" t="s">
        <v>1718</v>
      </c>
      <c r="W258" s="25" t="s">
        <v>1314</v>
      </c>
      <c r="X258" s="26">
        <v>45300</v>
      </c>
      <c r="Y258" s="25" t="s">
        <v>1068</v>
      </c>
      <c r="Z258" s="26">
        <v>45301</v>
      </c>
      <c r="AA258" s="24" t="s">
        <v>1075</v>
      </c>
      <c r="AB258" s="24" t="s">
        <v>1070</v>
      </c>
      <c r="AC258" s="26">
        <v>45315</v>
      </c>
      <c r="AD258" s="44" t="s">
        <v>22</v>
      </c>
      <c r="AE258" s="26">
        <v>45305</v>
      </c>
      <c r="AF258" s="27" t="s">
        <v>429</v>
      </c>
      <c r="AG258" s="7"/>
      <c r="AH258" s="227" t="str" cm="1">
        <f t="array" ref="AH258">LEFT(MM_BU[[#This Row],[PROJECT'#]],MIN(IFERROR(FIND({0,1,2,3,4,5,6,7,8,9,"-"},MM_BU[[#This Row],[PROJECT'#]]),""))-1)</f>
        <v>BU</v>
      </c>
      <c r="AI258" t="str">
        <f>IF(MM_BU[[#This Row],[BOM Received date]]&lt;&gt;"","BU table")</f>
        <v>BU table</v>
      </c>
      <c r="AJ258" t="str">
        <f>TEXT(MM_BU[[#This Row],[BOM Received date]],"mmmm")</f>
        <v>December</v>
      </c>
      <c r="AK258" t="str">
        <f>TEXT(MM_BU[[#This Row],[BOM Received date]],"yyyy")</f>
        <v>2023</v>
      </c>
    </row>
    <row r="259" spans="1:37" ht="28.95" customHeight="1" thickBot="1">
      <c r="A259" s="377">
        <v>33</v>
      </c>
      <c r="B259" s="391">
        <v>45288</v>
      </c>
      <c r="C259" s="379">
        <v>140</v>
      </c>
      <c r="D259" s="8" t="s">
        <v>2841</v>
      </c>
      <c r="E259" s="392" t="s">
        <v>1411</v>
      </c>
      <c r="F259" s="393">
        <v>7372568</v>
      </c>
      <c r="G259" s="379" t="s">
        <v>1409</v>
      </c>
      <c r="H259" s="394" t="s">
        <v>1407</v>
      </c>
      <c r="I259" s="395">
        <v>50836</v>
      </c>
      <c r="J259" s="1654">
        <v>45289</v>
      </c>
      <c r="K259" s="396">
        <v>45290</v>
      </c>
      <c r="L259" s="396" t="s">
        <v>1058</v>
      </c>
      <c r="M259" s="397" t="s">
        <v>139</v>
      </c>
      <c r="N259" s="397" t="s">
        <v>55</v>
      </c>
      <c r="O259" s="395">
        <v>1</v>
      </c>
      <c r="P259" s="398">
        <v>14.69</v>
      </c>
      <c r="Q259" s="399">
        <v>14.69</v>
      </c>
      <c r="R259" s="395" t="s">
        <v>1719</v>
      </c>
      <c r="S259" s="395" t="s">
        <v>1059</v>
      </c>
      <c r="T259" s="396">
        <v>45301</v>
      </c>
      <c r="U259" s="396" t="s">
        <v>581</v>
      </c>
      <c r="V259" s="379" t="s">
        <v>1720</v>
      </c>
      <c r="W259" s="395" t="s">
        <v>1009</v>
      </c>
      <c r="X259" s="396">
        <v>45300</v>
      </c>
      <c r="Y259" s="395" t="s">
        <v>1068</v>
      </c>
      <c r="Z259" s="396">
        <v>45301</v>
      </c>
      <c r="AA259" s="394" t="s">
        <v>1075</v>
      </c>
      <c r="AB259" s="394" t="s">
        <v>1081</v>
      </c>
      <c r="AC259" s="396">
        <v>45314</v>
      </c>
      <c r="AD259" s="679" t="s">
        <v>22</v>
      </c>
      <c r="AE259" s="396">
        <v>45305</v>
      </c>
      <c r="AF259" s="397" t="s">
        <v>424</v>
      </c>
      <c r="AG259" s="400"/>
      <c r="AH259" s="227" t="str" cm="1">
        <f t="array" ref="AH259">LEFT(MM_BU[[#This Row],[PROJECT'#]],MIN(IFERROR(FIND({0,1,2,3,4,5,6,7,8,9,"-"},MM_BU[[#This Row],[PROJECT'#]]),""))-1)</f>
        <v>BU</v>
      </c>
      <c r="AI259" s="281" t="str">
        <f>IF(MM_BU[[#This Row],[BOM Received date]]&lt;&gt;"","BU table")</f>
        <v>BU table</v>
      </c>
      <c r="AJ259" s="281" t="str">
        <f>TEXT(MM_BU[[#This Row],[BOM Received date]],"mmmm")</f>
        <v>December</v>
      </c>
      <c r="AK259" s="281" t="str">
        <f>TEXT(MM_BU[[#This Row],[BOM Received date]],"yyyy")</f>
        <v>2023</v>
      </c>
    </row>
    <row r="260" spans="1:37" ht="28.95" customHeight="1">
      <c r="A260" s="376">
        <v>34</v>
      </c>
      <c r="B260" s="380">
        <v>45288</v>
      </c>
      <c r="C260" s="378">
        <v>150</v>
      </c>
      <c r="D260" s="8" t="s">
        <v>2841</v>
      </c>
      <c r="E260" s="381" t="s">
        <v>1414</v>
      </c>
      <c r="F260" s="382">
        <v>7372576</v>
      </c>
      <c r="G260" s="378" t="s">
        <v>962</v>
      </c>
      <c r="H260" s="403" t="s">
        <v>963</v>
      </c>
      <c r="I260" s="384">
        <v>50833</v>
      </c>
      <c r="J260" s="1653">
        <v>45289</v>
      </c>
      <c r="K260" s="385">
        <v>45291</v>
      </c>
      <c r="L260" s="385" t="s">
        <v>1058</v>
      </c>
      <c r="M260" s="386" t="s">
        <v>140</v>
      </c>
      <c r="N260" s="386" t="s">
        <v>20</v>
      </c>
      <c r="O260" s="384">
        <v>2</v>
      </c>
      <c r="P260" s="387">
        <v>146.47</v>
      </c>
      <c r="Q260" s="388">
        <v>292.94</v>
      </c>
      <c r="R260" s="384" t="s">
        <v>581</v>
      </c>
      <c r="S260" s="384" t="s">
        <v>581</v>
      </c>
      <c r="T260" s="385" t="s">
        <v>581</v>
      </c>
      <c r="U260" s="385" t="s">
        <v>581</v>
      </c>
      <c r="V260" s="378" t="s">
        <v>1716</v>
      </c>
      <c r="W260" s="384" t="s">
        <v>1040</v>
      </c>
      <c r="X260" s="385">
        <v>45302</v>
      </c>
      <c r="Y260" s="384" t="s">
        <v>1068</v>
      </c>
      <c r="Z260" s="385">
        <v>45302</v>
      </c>
      <c r="AA260" s="383" t="s">
        <v>1069</v>
      </c>
      <c r="AB260" s="383" t="s">
        <v>1070</v>
      </c>
      <c r="AC260" s="385">
        <v>45322</v>
      </c>
      <c r="AD260" s="378" t="s">
        <v>22</v>
      </c>
      <c r="AE260" s="385">
        <v>45308</v>
      </c>
      <c r="AF260" s="386" t="s">
        <v>425</v>
      </c>
      <c r="AG260" s="389"/>
      <c r="AH260" s="227" t="str" cm="1">
        <f t="array" ref="AH260">LEFT(MM_BU[[#This Row],[PROJECT'#]],MIN(IFERROR(FIND({0,1,2,3,4,5,6,7,8,9,"-"},MM_BU[[#This Row],[PROJECT'#]]),""))-1)</f>
        <v>BU</v>
      </c>
      <c r="AI260" t="str">
        <f>IF(MM_BU[[#This Row],[BOM Received date]]&lt;&gt;"","BU table")</f>
        <v>BU table</v>
      </c>
      <c r="AJ260" t="str">
        <f>TEXT(MM_BU[[#This Row],[BOM Received date]],"mmmm")</f>
        <v>December</v>
      </c>
      <c r="AK260" t="str">
        <f>TEXT(MM_BU[[#This Row],[BOM Received date]],"yyyy")</f>
        <v>2023</v>
      </c>
    </row>
    <row r="261" spans="1:37" ht="28.95" customHeight="1">
      <c r="A261" s="21">
        <v>34</v>
      </c>
      <c r="B261" s="56">
        <v>45288</v>
      </c>
      <c r="C261" s="8">
        <v>150</v>
      </c>
      <c r="D261" s="8" t="s">
        <v>2841</v>
      </c>
      <c r="E261" s="23" t="s">
        <v>1414</v>
      </c>
      <c r="F261" s="350">
        <v>7372576</v>
      </c>
      <c r="G261" s="8" t="s">
        <v>396</v>
      </c>
      <c r="H261" s="371" t="s">
        <v>494</v>
      </c>
      <c r="I261" s="25">
        <v>50833</v>
      </c>
      <c r="J261" s="1639">
        <v>45289</v>
      </c>
      <c r="K261" s="26">
        <v>45291</v>
      </c>
      <c r="L261" s="26" t="s">
        <v>1058</v>
      </c>
      <c r="M261" s="27" t="s">
        <v>139</v>
      </c>
      <c r="N261" s="27" t="s">
        <v>21</v>
      </c>
      <c r="O261" s="25">
        <v>1</v>
      </c>
      <c r="P261" s="286">
        <v>163</v>
      </c>
      <c r="Q261" s="287">
        <v>163</v>
      </c>
      <c r="R261" s="25" t="s">
        <v>581</v>
      </c>
      <c r="S261" s="25" t="s">
        <v>581</v>
      </c>
      <c r="T261" s="26" t="s">
        <v>581</v>
      </c>
      <c r="U261" s="26" t="s">
        <v>581</v>
      </c>
      <c r="V261" s="8" t="s">
        <v>1716</v>
      </c>
      <c r="W261" s="25" t="s">
        <v>1039</v>
      </c>
      <c r="X261" s="26">
        <v>45302</v>
      </c>
      <c r="Y261" s="25" t="s">
        <v>1068</v>
      </c>
      <c r="Z261" s="26">
        <v>45302</v>
      </c>
      <c r="AA261" s="24" t="s">
        <v>1069</v>
      </c>
      <c r="AB261" s="24" t="s">
        <v>1070</v>
      </c>
      <c r="AC261" s="26">
        <v>45322</v>
      </c>
      <c r="AD261" s="8" t="s">
        <v>22</v>
      </c>
      <c r="AE261" s="26">
        <v>45307</v>
      </c>
      <c r="AF261" s="27" t="s">
        <v>424</v>
      </c>
      <c r="AG261" s="7"/>
      <c r="AH261" s="227" t="str" cm="1">
        <f t="array" ref="AH261">LEFT(MM_BU[[#This Row],[PROJECT'#]],MIN(IFERROR(FIND({0,1,2,3,4,5,6,7,8,9,"-"},MM_BU[[#This Row],[PROJECT'#]]),""))-1)</f>
        <v>BU</v>
      </c>
      <c r="AI261" t="str">
        <f>IF(MM_BU[[#This Row],[BOM Received date]]&lt;&gt;"","BU table")</f>
        <v>BU table</v>
      </c>
      <c r="AJ261" t="str">
        <f>TEXT(MM_BU[[#This Row],[BOM Received date]],"mmmm")</f>
        <v>December</v>
      </c>
      <c r="AK261" t="str">
        <f>TEXT(MM_BU[[#This Row],[BOM Received date]],"yyyy")</f>
        <v>2023</v>
      </c>
    </row>
    <row r="262" spans="1:37" ht="28.95" customHeight="1">
      <c r="A262" s="21">
        <v>34</v>
      </c>
      <c r="B262" s="56">
        <v>45288</v>
      </c>
      <c r="C262" s="8">
        <v>150</v>
      </c>
      <c r="D262" s="8" t="s">
        <v>2841</v>
      </c>
      <c r="E262" s="23" t="s">
        <v>1414</v>
      </c>
      <c r="F262" s="350">
        <v>7372576</v>
      </c>
      <c r="G262" s="8" t="s">
        <v>941</v>
      </c>
      <c r="H262" s="371" t="s">
        <v>944</v>
      </c>
      <c r="I262" s="25">
        <v>50831</v>
      </c>
      <c r="J262" s="1639">
        <v>45289</v>
      </c>
      <c r="K262" s="26">
        <v>45291</v>
      </c>
      <c r="L262" s="26" t="s">
        <v>1058</v>
      </c>
      <c r="M262" s="27" t="s">
        <v>141</v>
      </c>
      <c r="N262" s="27" t="s">
        <v>20</v>
      </c>
      <c r="O262" s="25">
        <v>2</v>
      </c>
      <c r="P262" s="286">
        <v>16.48</v>
      </c>
      <c r="Q262" s="287">
        <v>32.96</v>
      </c>
      <c r="R262" s="25" t="s">
        <v>581</v>
      </c>
      <c r="S262" s="25" t="s">
        <v>581</v>
      </c>
      <c r="T262" s="26" t="s">
        <v>581</v>
      </c>
      <c r="U262" s="26" t="s">
        <v>581</v>
      </c>
      <c r="V262" s="8" t="s">
        <v>1716</v>
      </c>
      <c r="W262" s="25" t="s">
        <v>1164</v>
      </c>
      <c r="X262" s="26">
        <v>45302</v>
      </c>
      <c r="Y262" s="25" t="s">
        <v>1068</v>
      </c>
      <c r="Z262" s="26">
        <v>45302</v>
      </c>
      <c r="AA262" s="24" t="s">
        <v>1069</v>
      </c>
      <c r="AB262" s="24" t="s">
        <v>1070</v>
      </c>
      <c r="AC262" s="26">
        <v>45322</v>
      </c>
      <c r="AD262" s="8" t="s">
        <v>22</v>
      </c>
      <c r="AE262" s="26">
        <v>45308</v>
      </c>
      <c r="AF262" s="27" t="s">
        <v>425</v>
      </c>
      <c r="AG262" s="7"/>
      <c r="AH262" s="227" t="str" cm="1">
        <f t="array" ref="AH262">LEFT(MM_BU[[#This Row],[PROJECT'#]],MIN(IFERROR(FIND({0,1,2,3,4,5,6,7,8,9,"-"},MM_BU[[#This Row],[PROJECT'#]]),""))-1)</f>
        <v>BU</v>
      </c>
      <c r="AI262" t="str">
        <f>IF(MM_BU[[#This Row],[BOM Received date]]&lt;&gt;"","BU table")</f>
        <v>BU table</v>
      </c>
      <c r="AJ262" t="str">
        <f>TEXT(MM_BU[[#This Row],[BOM Received date]],"mmmm")</f>
        <v>December</v>
      </c>
      <c r="AK262" t="str">
        <f>TEXT(MM_BU[[#This Row],[BOM Received date]],"yyyy")</f>
        <v>2023</v>
      </c>
    </row>
    <row r="263" spans="1:37" ht="28.95" customHeight="1">
      <c r="A263" s="21">
        <v>34</v>
      </c>
      <c r="B263" s="56">
        <v>45288</v>
      </c>
      <c r="C263" s="8">
        <v>150</v>
      </c>
      <c r="D263" s="8" t="s">
        <v>2841</v>
      </c>
      <c r="E263" s="23" t="s">
        <v>1414</v>
      </c>
      <c r="F263" s="350">
        <v>7372576</v>
      </c>
      <c r="G263" s="8" t="s">
        <v>1413</v>
      </c>
      <c r="H263" s="371" t="s">
        <v>1412</v>
      </c>
      <c r="I263" s="25">
        <v>50831</v>
      </c>
      <c r="J263" s="1639">
        <v>45289</v>
      </c>
      <c r="K263" s="26">
        <v>45291</v>
      </c>
      <c r="L263" s="26" t="s">
        <v>1058</v>
      </c>
      <c r="M263" s="27" t="s">
        <v>140</v>
      </c>
      <c r="N263" s="27" t="s">
        <v>20</v>
      </c>
      <c r="O263" s="25">
        <v>2</v>
      </c>
      <c r="P263" s="286">
        <v>167.83</v>
      </c>
      <c r="Q263" s="287">
        <v>335.66</v>
      </c>
      <c r="R263" s="25" t="s">
        <v>581</v>
      </c>
      <c r="S263" s="25" t="s">
        <v>581</v>
      </c>
      <c r="T263" s="26" t="s">
        <v>581</v>
      </c>
      <c r="U263" s="26" t="s">
        <v>581</v>
      </c>
      <c r="V263" s="8" t="s">
        <v>1716</v>
      </c>
      <c r="W263" s="25" t="s">
        <v>1163</v>
      </c>
      <c r="X263" s="26">
        <v>45302</v>
      </c>
      <c r="Y263" s="25" t="s">
        <v>1068</v>
      </c>
      <c r="Z263" s="26">
        <v>45302</v>
      </c>
      <c r="AA263" s="24" t="s">
        <v>1069</v>
      </c>
      <c r="AB263" s="24" t="s">
        <v>1070</v>
      </c>
      <c r="AC263" s="26">
        <v>45347</v>
      </c>
      <c r="AD263" s="8" t="s">
        <v>22</v>
      </c>
      <c r="AE263" s="26">
        <v>45346</v>
      </c>
      <c r="AF263" s="27" t="s">
        <v>425</v>
      </c>
      <c r="AG263" s="7"/>
      <c r="AH263" s="227" t="str" cm="1">
        <f t="array" ref="AH263">LEFT(MM_BU[[#This Row],[PROJECT'#]],MIN(IFERROR(FIND({0,1,2,3,4,5,6,7,8,9,"-"},MM_BU[[#This Row],[PROJECT'#]]),""))-1)</f>
        <v>BU</v>
      </c>
      <c r="AI263" t="str">
        <f>IF(MM_BU[[#This Row],[BOM Received date]]&lt;&gt;"","BU table")</f>
        <v>BU table</v>
      </c>
      <c r="AJ263" t="str">
        <f>TEXT(MM_BU[[#This Row],[BOM Received date]],"mmmm")</f>
        <v>December</v>
      </c>
      <c r="AK263" t="str">
        <f>TEXT(MM_BU[[#This Row],[BOM Received date]],"yyyy")</f>
        <v>2023</v>
      </c>
    </row>
    <row r="264" spans="1:37" ht="28.95" customHeight="1">
      <c r="A264" s="21">
        <v>34</v>
      </c>
      <c r="B264" s="56">
        <v>45288</v>
      </c>
      <c r="C264" s="8">
        <v>150</v>
      </c>
      <c r="D264" s="8" t="s">
        <v>2841</v>
      </c>
      <c r="E264" s="23" t="s">
        <v>1414</v>
      </c>
      <c r="F264" s="350">
        <v>7372576</v>
      </c>
      <c r="G264" s="8" t="s">
        <v>1408</v>
      </c>
      <c r="H264" s="371" t="s">
        <v>1406</v>
      </c>
      <c r="I264" s="25">
        <v>50831</v>
      </c>
      <c r="J264" s="1639">
        <v>45289</v>
      </c>
      <c r="K264" s="26">
        <v>45291</v>
      </c>
      <c r="L264" s="26" t="s">
        <v>1058</v>
      </c>
      <c r="M264" s="27" t="s">
        <v>139</v>
      </c>
      <c r="N264" s="27" t="s">
        <v>20</v>
      </c>
      <c r="O264" s="25">
        <v>6</v>
      </c>
      <c r="P264" s="286">
        <v>28.31</v>
      </c>
      <c r="Q264" s="287">
        <v>169.86</v>
      </c>
      <c r="R264" s="25" t="s">
        <v>581</v>
      </c>
      <c r="S264" s="25" t="s">
        <v>581</v>
      </c>
      <c r="T264" s="26" t="s">
        <v>581</v>
      </c>
      <c r="U264" s="26" t="s">
        <v>581</v>
      </c>
      <c r="V264" s="8" t="s">
        <v>1716</v>
      </c>
      <c r="W264" s="25" t="s">
        <v>1178</v>
      </c>
      <c r="X264" s="26">
        <v>45302</v>
      </c>
      <c r="Y264" s="25" t="s">
        <v>1068</v>
      </c>
      <c r="Z264" s="26">
        <v>45302</v>
      </c>
      <c r="AA264" s="24" t="s">
        <v>1069</v>
      </c>
      <c r="AB264" s="24" t="s">
        <v>1070</v>
      </c>
      <c r="AC264" s="26">
        <v>45322</v>
      </c>
      <c r="AD264" s="8" t="s">
        <v>22</v>
      </c>
      <c r="AE264" s="26">
        <v>45307</v>
      </c>
      <c r="AF264" s="27" t="s">
        <v>427</v>
      </c>
      <c r="AG264" s="7"/>
      <c r="AH264" s="227" t="str" cm="1">
        <f t="array" ref="AH264">LEFT(MM_BU[[#This Row],[PROJECT'#]],MIN(IFERROR(FIND({0,1,2,3,4,5,6,7,8,9,"-"},MM_BU[[#This Row],[PROJECT'#]]),""))-1)</f>
        <v>BU</v>
      </c>
      <c r="AI264" t="str">
        <f>IF(MM_BU[[#This Row],[BOM Received date]]&lt;&gt;"","BU table")</f>
        <v>BU table</v>
      </c>
      <c r="AJ264" t="str">
        <f>TEXT(MM_BU[[#This Row],[BOM Received date]],"mmmm")</f>
        <v>December</v>
      </c>
      <c r="AK264" t="str">
        <f>TEXT(MM_BU[[#This Row],[BOM Received date]],"yyyy")</f>
        <v>2023</v>
      </c>
    </row>
    <row r="265" spans="1:37" ht="28.95" customHeight="1" thickBot="1">
      <c r="A265" s="377">
        <v>34</v>
      </c>
      <c r="B265" s="391">
        <v>45288</v>
      </c>
      <c r="C265" s="379">
        <v>150</v>
      </c>
      <c r="D265" s="8" t="s">
        <v>2841</v>
      </c>
      <c r="E265" s="392" t="s">
        <v>1414</v>
      </c>
      <c r="F265" s="393">
        <v>7372576</v>
      </c>
      <c r="G265" s="379" t="s">
        <v>1409</v>
      </c>
      <c r="H265" s="408" t="s">
        <v>1407</v>
      </c>
      <c r="I265" s="395">
        <v>50832</v>
      </c>
      <c r="J265" s="1654">
        <v>45289</v>
      </c>
      <c r="K265" s="396">
        <v>45291</v>
      </c>
      <c r="L265" s="396" t="s">
        <v>1058</v>
      </c>
      <c r="M265" s="397" t="s">
        <v>139</v>
      </c>
      <c r="N265" s="397" t="s">
        <v>55</v>
      </c>
      <c r="O265" s="395">
        <v>1</v>
      </c>
      <c r="P265" s="398">
        <v>14.82</v>
      </c>
      <c r="Q265" s="399">
        <v>14.82</v>
      </c>
      <c r="R265" s="395" t="s">
        <v>581</v>
      </c>
      <c r="S265" s="395" t="s">
        <v>581</v>
      </c>
      <c r="T265" s="396" t="s">
        <v>581</v>
      </c>
      <c r="U265" s="396" t="s">
        <v>581</v>
      </c>
      <c r="V265" s="379" t="s">
        <v>1722</v>
      </c>
      <c r="W265" s="395" t="s">
        <v>1014</v>
      </c>
      <c r="X265" s="396">
        <v>45302</v>
      </c>
      <c r="Y265" s="395" t="s">
        <v>1068</v>
      </c>
      <c r="Z265" s="396">
        <v>45302</v>
      </c>
      <c r="AA265" s="394" t="s">
        <v>1069</v>
      </c>
      <c r="AB265" s="394" t="s">
        <v>1081</v>
      </c>
      <c r="AC265" s="396">
        <v>45322.291666666664</v>
      </c>
      <c r="AD265" s="679" t="s">
        <v>22</v>
      </c>
      <c r="AE265" s="396">
        <v>45306</v>
      </c>
      <c r="AF265" s="397" t="s">
        <v>424</v>
      </c>
      <c r="AG265" s="400"/>
      <c r="AH265" s="227" t="str" cm="1">
        <f t="array" ref="AH265">LEFT(MM_BU[[#This Row],[PROJECT'#]],MIN(IFERROR(FIND({0,1,2,3,4,5,6,7,8,9,"-"},MM_BU[[#This Row],[PROJECT'#]]),""))-1)</f>
        <v>BU</v>
      </c>
      <c r="AI265" s="281" t="str">
        <f>IF(MM_BU[[#This Row],[BOM Received date]]&lt;&gt;"","BU table")</f>
        <v>BU table</v>
      </c>
      <c r="AJ265" s="281" t="str">
        <f>TEXT(MM_BU[[#This Row],[BOM Received date]],"mmmm")</f>
        <v>December</v>
      </c>
      <c r="AK265" s="281" t="str">
        <f>TEXT(MM_BU[[#This Row],[BOM Received date]],"yyyy")</f>
        <v>2023</v>
      </c>
    </row>
    <row r="266" spans="1:37" ht="28.95" customHeight="1">
      <c r="A266" s="376">
        <v>35</v>
      </c>
      <c r="B266" s="380">
        <v>45290</v>
      </c>
      <c r="C266" s="378">
        <v>30</v>
      </c>
      <c r="D266" s="378" t="s">
        <v>1419</v>
      </c>
      <c r="E266" s="381" t="s">
        <v>1420</v>
      </c>
      <c r="F266" s="382">
        <v>8887890</v>
      </c>
      <c r="G266" s="378" t="s">
        <v>102</v>
      </c>
      <c r="H266" s="403" t="s">
        <v>108</v>
      </c>
      <c r="I266" s="384">
        <v>50935</v>
      </c>
      <c r="J266" s="1653">
        <v>45290</v>
      </c>
      <c r="K266" s="385">
        <v>45291</v>
      </c>
      <c r="L266" s="385" t="s">
        <v>1058</v>
      </c>
      <c r="M266" s="386" t="s">
        <v>1012</v>
      </c>
      <c r="N266" s="386" t="s">
        <v>20</v>
      </c>
      <c r="O266" s="384">
        <v>13</v>
      </c>
      <c r="P266" s="387">
        <v>9.9</v>
      </c>
      <c r="Q266" s="388">
        <v>128.69999999999999</v>
      </c>
      <c r="R266" s="384" t="s">
        <v>1783</v>
      </c>
      <c r="S266" s="384" t="s">
        <v>1558</v>
      </c>
      <c r="T266" s="385">
        <v>45325</v>
      </c>
      <c r="U266" s="385" t="s">
        <v>581</v>
      </c>
      <c r="V266" s="378" t="s">
        <v>1784</v>
      </c>
      <c r="W266" s="384" t="s">
        <v>1165</v>
      </c>
      <c r="X266" s="385">
        <v>45304</v>
      </c>
      <c r="Y266" s="384" t="s">
        <v>1068</v>
      </c>
      <c r="Z266" s="385">
        <v>45304</v>
      </c>
      <c r="AA266" s="383" t="s">
        <v>1075</v>
      </c>
      <c r="AB266" s="383" t="s">
        <v>1070</v>
      </c>
      <c r="AC266" s="385">
        <v>45322</v>
      </c>
      <c r="AD266" s="378" t="s">
        <v>22</v>
      </c>
      <c r="AE266" s="385">
        <v>45307</v>
      </c>
      <c r="AF266" s="386" t="s">
        <v>1168</v>
      </c>
      <c r="AG266" s="389"/>
      <c r="AH266" s="227" t="str" cm="1">
        <f t="array" ref="AH266">LEFT(MM_BU[[#This Row],[PROJECT'#]],MIN(IFERROR(FIND({0,1,2,3,4,5,6,7,8,9,"-"},MM_BU[[#This Row],[PROJECT'#]]),""))-1)</f>
        <v>BU</v>
      </c>
      <c r="AI266" t="str">
        <f>IF(MM_BU[[#This Row],[BOM Received date]]&lt;&gt;"","BU table")</f>
        <v>BU table</v>
      </c>
      <c r="AJ266" t="str">
        <f>TEXT(MM_BU[[#This Row],[BOM Received date]],"mmmm")</f>
        <v>December</v>
      </c>
      <c r="AK266" t="str">
        <f>TEXT(MM_BU[[#This Row],[BOM Received date]],"yyyy")</f>
        <v>2023</v>
      </c>
    </row>
    <row r="267" spans="1:37" ht="28.95" customHeight="1">
      <c r="A267" s="21">
        <v>35</v>
      </c>
      <c r="B267" s="56">
        <v>45290</v>
      </c>
      <c r="C267" s="8">
        <v>30</v>
      </c>
      <c r="D267" s="8" t="s">
        <v>1419</v>
      </c>
      <c r="E267" s="23" t="s">
        <v>1420</v>
      </c>
      <c r="F267" s="350">
        <v>8887890</v>
      </c>
      <c r="G267" s="8" t="s">
        <v>1421</v>
      </c>
      <c r="H267" s="371" t="s">
        <v>1428</v>
      </c>
      <c r="I267" s="25">
        <v>50932</v>
      </c>
      <c r="J267" s="1639">
        <v>45290</v>
      </c>
      <c r="K267" s="26">
        <v>45291</v>
      </c>
      <c r="L267" s="26" t="s">
        <v>1058</v>
      </c>
      <c r="M267" s="27" t="s">
        <v>1012</v>
      </c>
      <c r="N267" s="27" t="s">
        <v>20</v>
      </c>
      <c r="O267" s="25">
        <v>1</v>
      </c>
      <c r="P267" s="286">
        <v>35.82</v>
      </c>
      <c r="Q267" s="287">
        <v>35.82</v>
      </c>
      <c r="R267" s="25" t="s">
        <v>1783</v>
      </c>
      <c r="S267" s="25" t="s">
        <v>1558</v>
      </c>
      <c r="T267" s="26">
        <v>45325</v>
      </c>
      <c r="U267" s="26" t="s">
        <v>581</v>
      </c>
      <c r="V267" s="8" t="s">
        <v>1784</v>
      </c>
      <c r="W267" s="25" t="s">
        <v>1017</v>
      </c>
      <c r="X267" s="26">
        <v>45304</v>
      </c>
      <c r="Y267" s="25" t="s">
        <v>1068</v>
      </c>
      <c r="Z267" s="26">
        <v>45304</v>
      </c>
      <c r="AA267" s="24" t="s">
        <v>1075</v>
      </c>
      <c r="AB267" s="24" t="s">
        <v>1070</v>
      </c>
      <c r="AC267" s="26">
        <v>45318</v>
      </c>
      <c r="AD267" s="8" t="s">
        <v>22</v>
      </c>
      <c r="AE267" s="26">
        <v>45307</v>
      </c>
      <c r="AF267" s="27" t="s">
        <v>424</v>
      </c>
      <c r="AG267" s="7"/>
      <c r="AH267" s="227" t="str" cm="1">
        <f t="array" ref="AH267">LEFT(MM_BU[[#This Row],[PROJECT'#]],MIN(IFERROR(FIND({0,1,2,3,4,5,6,7,8,9,"-"},MM_BU[[#This Row],[PROJECT'#]]),""))-1)</f>
        <v>BU</v>
      </c>
      <c r="AI267" t="str">
        <f>IF(MM_BU[[#This Row],[BOM Received date]]&lt;&gt;"","BU table")</f>
        <v>BU table</v>
      </c>
      <c r="AJ267" t="str">
        <f>TEXT(MM_BU[[#This Row],[BOM Received date]],"mmmm")</f>
        <v>December</v>
      </c>
      <c r="AK267" t="str">
        <f>TEXT(MM_BU[[#This Row],[BOM Received date]],"yyyy")</f>
        <v>2023</v>
      </c>
    </row>
    <row r="268" spans="1:37" ht="28.95" customHeight="1">
      <c r="A268" s="21">
        <v>35</v>
      </c>
      <c r="B268" s="56">
        <v>45290</v>
      </c>
      <c r="C268" s="8">
        <v>30</v>
      </c>
      <c r="D268" s="8" t="s">
        <v>1419</v>
      </c>
      <c r="E268" s="23" t="s">
        <v>1420</v>
      </c>
      <c r="F268" s="350">
        <v>8887890</v>
      </c>
      <c r="G268" s="8" t="s">
        <v>1422</v>
      </c>
      <c r="H268" s="371" t="s">
        <v>1429</v>
      </c>
      <c r="I268" s="25">
        <v>50932</v>
      </c>
      <c r="J268" s="1639">
        <v>45290</v>
      </c>
      <c r="K268" s="26">
        <v>45291</v>
      </c>
      <c r="L268" s="26" t="s">
        <v>1058</v>
      </c>
      <c r="M268" s="27" t="s">
        <v>1011</v>
      </c>
      <c r="N268" s="27" t="s">
        <v>20</v>
      </c>
      <c r="O268" s="25">
        <v>1</v>
      </c>
      <c r="P268" s="286">
        <v>11.07</v>
      </c>
      <c r="Q268" s="287">
        <v>11.07</v>
      </c>
      <c r="R268" s="25" t="s">
        <v>1783</v>
      </c>
      <c r="S268" s="25" t="s">
        <v>1558</v>
      </c>
      <c r="T268" s="26">
        <v>45325</v>
      </c>
      <c r="U268" s="26" t="s">
        <v>581</v>
      </c>
      <c r="V268" s="8" t="s">
        <v>1784</v>
      </c>
      <c r="W268" s="25" t="s">
        <v>1016</v>
      </c>
      <c r="X268" s="26">
        <v>45304</v>
      </c>
      <c r="Y268" s="25" t="s">
        <v>1068</v>
      </c>
      <c r="Z268" s="26">
        <v>45304</v>
      </c>
      <c r="AA268" s="24" t="s">
        <v>1075</v>
      </c>
      <c r="AB268" s="24" t="s">
        <v>1070</v>
      </c>
      <c r="AC268" s="26">
        <v>45318</v>
      </c>
      <c r="AD268" s="8" t="s">
        <v>22</v>
      </c>
      <c r="AE268" s="26">
        <v>45307</v>
      </c>
      <c r="AF268" s="27" t="s">
        <v>424</v>
      </c>
      <c r="AG268" s="7"/>
      <c r="AH268" s="227" t="str" cm="1">
        <f t="array" ref="AH268">LEFT(MM_BU[[#This Row],[PROJECT'#]],MIN(IFERROR(FIND({0,1,2,3,4,5,6,7,8,9,"-"},MM_BU[[#This Row],[PROJECT'#]]),""))-1)</f>
        <v>BU</v>
      </c>
      <c r="AI268" t="str">
        <f>IF(MM_BU[[#This Row],[BOM Received date]]&lt;&gt;"","BU table")</f>
        <v>BU table</v>
      </c>
      <c r="AJ268" t="str">
        <f>TEXT(MM_BU[[#This Row],[BOM Received date]],"mmmm")</f>
        <v>December</v>
      </c>
      <c r="AK268" t="str">
        <f>TEXT(MM_BU[[#This Row],[BOM Received date]],"yyyy")</f>
        <v>2023</v>
      </c>
    </row>
    <row r="269" spans="1:37" ht="28.95" customHeight="1">
      <c r="A269" s="411">
        <v>35</v>
      </c>
      <c r="B269" s="412">
        <v>45290</v>
      </c>
      <c r="C269" s="413"/>
      <c r="D269" s="413" t="s">
        <v>1419</v>
      </c>
      <c r="E269" s="414" t="s">
        <v>1420</v>
      </c>
      <c r="F269" s="415">
        <v>8887890</v>
      </c>
      <c r="G269" s="413" t="s">
        <v>910</v>
      </c>
      <c r="H269" s="416" t="s">
        <v>915</v>
      </c>
      <c r="I269" s="415"/>
      <c r="J269" s="1655">
        <v>45290</v>
      </c>
      <c r="K269" s="417" t="s">
        <v>581</v>
      </c>
      <c r="L269" s="417" t="s">
        <v>581</v>
      </c>
      <c r="M269" s="418" t="s">
        <v>581</v>
      </c>
      <c r="N269" s="418" t="s">
        <v>21</v>
      </c>
      <c r="O269" s="415">
        <v>3</v>
      </c>
      <c r="P269" s="419" t="s">
        <v>581</v>
      </c>
      <c r="Q269" s="420" t="s">
        <v>581</v>
      </c>
      <c r="R269" s="415" t="s">
        <v>581</v>
      </c>
      <c r="S269" s="415" t="s">
        <v>581</v>
      </c>
      <c r="T269" s="417" t="s">
        <v>581</v>
      </c>
      <c r="U269" s="417" t="s">
        <v>581</v>
      </c>
      <c r="V269" s="413" t="s">
        <v>581</v>
      </c>
      <c r="W269" s="415" t="s">
        <v>581</v>
      </c>
      <c r="X269" s="417" t="s">
        <v>581</v>
      </c>
      <c r="Y269" s="415" t="s">
        <v>581</v>
      </c>
      <c r="Z269" s="417" t="s">
        <v>581</v>
      </c>
      <c r="AA269" s="421" t="s">
        <v>581</v>
      </c>
      <c r="AB269" s="421" t="s">
        <v>581</v>
      </c>
      <c r="AC269" s="417" t="s">
        <v>581</v>
      </c>
      <c r="AD269" s="413" t="s">
        <v>581</v>
      </c>
      <c r="AE269" s="417" t="s">
        <v>581</v>
      </c>
      <c r="AF269" s="418" t="s">
        <v>581</v>
      </c>
      <c r="AG269" s="422" t="s">
        <v>1448</v>
      </c>
      <c r="AH269" s="227" t="str" cm="1">
        <f t="array" ref="AH269">LEFT(MM_BU[[#This Row],[PROJECT'#]],MIN(IFERROR(FIND({0,1,2,3,4,5,6,7,8,9,"-"},MM_BU[[#This Row],[PROJECT'#]]),""))-1)</f>
        <v>BU</v>
      </c>
      <c r="AI269" t="str">
        <f>IF(MM_BU[[#This Row],[BOM Received date]]&lt;&gt;"","BU table")</f>
        <v>BU table</v>
      </c>
      <c r="AJ269" t="str">
        <f>TEXT(MM_BU[[#This Row],[BOM Received date]],"mmmm")</f>
        <v>December</v>
      </c>
      <c r="AK269" t="str">
        <f>TEXT(MM_BU[[#This Row],[BOM Received date]],"yyyy")</f>
        <v>2023</v>
      </c>
    </row>
    <row r="270" spans="1:37" ht="28.95" customHeight="1">
      <c r="A270" s="411">
        <v>35</v>
      </c>
      <c r="B270" s="412">
        <v>45290</v>
      </c>
      <c r="C270" s="413"/>
      <c r="D270" s="413" t="s">
        <v>1419</v>
      </c>
      <c r="E270" s="414" t="s">
        <v>1420</v>
      </c>
      <c r="F270" s="415">
        <v>8887890</v>
      </c>
      <c r="G270" s="413" t="s">
        <v>1423</v>
      </c>
      <c r="H270" s="416" t="s">
        <v>1430</v>
      </c>
      <c r="I270" s="415"/>
      <c r="J270" s="1655">
        <v>45290</v>
      </c>
      <c r="K270" s="417" t="s">
        <v>581</v>
      </c>
      <c r="L270" s="417" t="s">
        <v>581</v>
      </c>
      <c r="M270" s="418" t="s">
        <v>581</v>
      </c>
      <c r="N270" s="418" t="s">
        <v>20</v>
      </c>
      <c r="O270" s="415">
        <v>30</v>
      </c>
      <c r="P270" s="419" t="s">
        <v>581</v>
      </c>
      <c r="Q270" s="420" t="s">
        <v>581</v>
      </c>
      <c r="R270" s="415" t="s">
        <v>581</v>
      </c>
      <c r="S270" s="415" t="s">
        <v>581</v>
      </c>
      <c r="T270" s="417" t="s">
        <v>581</v>
      </c>
      <c r="U270" s="417" t="s">
        <v>581</v>
      </c>
      <c r="V270" s="413" t="s">
        <v>581</v>
      </c>
      <c r="W270" s="415" t="s">
        <v>581</v>
      </c>
      <c r="X270" s="417" t="s">
        <v>581</v>
      </c>
      <c r="Y270" s="415" t="s">
        <v>581</v>
      </c>
      <c r="Z270" s="417" t="s">
        <v>581</v>
      </c>
      <c r="AA270" s="421" t="s">
        <v>581</v>
      </c>
      <c r="AB270" s="421" t="s">
        <v>581</v>
      </c>
      <c r="AC270" s="417" t="s">
        <v>581</v>
      </c>
      <c r="AD270" s="413" t="s">
        <v>581</v>
      </c>
      <c r="AE270" s="417" t="s">
        <v>581</v>
      </c>
      <c r="AF270" s="418" t="s">
        <v>581</v>
      </c>
      <c r="AG270" s="422" t="s">
        <v>1448</v>
      </c>
      <c r="AH270" s="227" t="str" cm="1">
        <f t="array" ref="AH270">LEFT(MM_BU[[#This Row],[PROJECT'#]],MIN(IFERROR(FIND({0,1,2,3,4,5,6,7,8,9,"-"},MM_BU[[#This Row],[PROJECT'#]]),""))-1)</f>
        <v>BU</v>
      </c>
      <c r="AI270" t="str">
        <f>IF(MM_BU[[#This Row],[BOM Received date]]&lt;&gt;"","BU table")</f>
        <v>BU table</v>
      </c>
      <c r="AJ270" t="str">
        <f>TEXT(MM_BU[[#This Row],[BOM Received date]],"mmmm")</f>
        <v>December</v>
      </c>
      <c r="AK270" t="str">
        <f>TEXT(MM_BU[[#This Row],[BOM Received date]],"yyyy")</f>
        <v>2023</v>
      </c>
    </row>
    <row r="271" spans="1:37" ht="28.95" customHeight="1">
      <c r="A271" s="21">
        <v>35</v>
      </c>
      <c r="B271" s="56">
        <v>45290</v>
      </c>
      <c r="C271" s="8">
        <v>30</v>
      </c>
      <c r="D271" s="8" t="s">
        <v>1419</v>
      </c>
      <c r="E271" s="23" t="s">
        <v>1420</v>
      </c>
      <c r="F271" s="350">
        <v>8887890</v>
      </c>
      <c r="G271" s="8" t="s">
        <v>398</v>
      </c>
      <c r="H271" s="371" t="s">
        <v>401</v>
      </c>
      <c r="I271" s="25">
        <v>50932</v>
      </c>
      <c r="J271" s="1639">
        <v>45290</v>
      </c>
      <c r="K271" s="26">
        <v>45291</v>
      </c>
      <c r="L271" s="26" t="s">
        <v>1058</v>
      </c>
      <c r="M271" s="27" t="s">
        <v>1009</v>
      </c>
      <c r="N271" s="27" t="s">
        <v>20</v>
      </c>
      <c r="O271" s="25">
        <v>4</v>
      </c>
      <c r="P271" s="286">
        <v>3.26</v>
      </c>
      <c r="Q271" s="287">
        <v>13.04</v>
      </c>
      <c r="R271" s="25" t="s">
        <v>1783</v>
      </c>
      <c r="S271" s="25" t="s">
        <v>1558</v>
      </c>
      <c r="T271" s="26">
        <v>45325</v>
      </c>
      <c r="U271" s="26" t="s">
        <v>581</v>
      </c>
      <c r="V271" s="8" t="s">
        <v>1784</v>
      </c>
      <c r="W271" s="25" t="s">
        <v>1015</v>
      </c>
      <c r="X271" s="26">
        <v>45304</v>
      </c>
      <c r="Y271" s="25" t="s">
        <v>1068</v>
      </c>
      <c r="Z271" s="26">
        <v>45304</v>
      </c>
      <c r="AA271" s="24" t="s">
        <v>1075</v>
      </c>
      <c r="AB271" s="24" t="s">
        <v>1070</v>
      </c>
      <c r="AC271" s="26">
        <v>45318</v>
      </c>
      <c r="AD271" s="8" t="s">
        <v>22</v>
      </c>
      <c r="AE271" s="26">
        <v>45307</v>
      </c>
      <c r="AF271" s="27" t="s">
        <v>426</v>
      </c>
      <c r="AG271" s="7"/>
      <c r="AH271" s="227" t="str" cm="1">
        <f t="array" ref="AH271">LEFT(MM_BU[[#This Row],[PROJECT'#]],MIN(IFERROR(FIND({0,1,2,3,4,5,6,7,8,9,"-"},MM_BU[[#This Row],[PROJECT'#]]),""))-1)</f>
        <v>BU</v>
      </c>
      <c r="AI271" t="str">
        <f>IF(MM_BU[[#This Row],[BOM Received date]]&lt;&gt;"","BU table")</f>
        <v>BU table</v>
      </c>
      <c r="AJ271" t="str">
        <f>TEXT(MM_BU[[#This Row],[BOM Received date]],"mmmm")</f>
        <v>December</v>
      </c>
      <c r="AK271" t="str">
        <f>TEXT(MM_BU[[#This Row],[BOM Received date]],"yyyy")</f>
        <v>2023</v>
      </c>
    </row>
    <row r="272" spans="1:37" ht="28.95" customHeight="1">
      <c r="A272" s="21">
        <v>35</v>
      </c>
      <c r="B272" s="56">
        <v>45290</v>
      </c>
      <c r="C272" s="8">
        <v>30</v>
      </c>
      <c r="D272" s="8" t="s">
        <v>1419</v>
      </c>
      <c r="E272" s="23" t="s">
        <v>1420</v>
      </c>
      <c r="F272" s="350">
        <v>8887890</v>
      </c>
      <c r="G272" s="8" t="s">
        <v>1424</v>
      </c>
      <c r="H272" s="371" t="s">
        <v>1431</v>
      </c>
      <c r="I272" s="25">
        <v>50932</v>
      </c>
      <c r="J272" s="1639">
        <v>45290</v>
      </c>
      <c r="K272" s="26">
        <v>45291</v>
      </c>
      <c r="L272" s="26" t="s">
        <v>1058</v>
      </c>
      <c r="M272" s="27" t="s">
        <v>1008</v>
      </c>
      <c r="N272" s="27" t="s">
        <v>31</v>
      </c>
      <c r="O272" s="25">
        <v>80</v>
      </c>
      <c r="P272" s="286">
        <v>8.4700000000000006</v>
      </c>
      <c r="Q272" s="287">
        <v>677.6</v>
      </c>
      <c r="R272" s="25" t="s">
        <v>1785</v>
      </c>
      <c r="S272" s="25" t="s">
        <v>1059</v>
      </c>
      <c r="T272" s="26">
        <v>45337</v>
      </c>
      <c r="U272" s="26">
        <v>45305</v>
      </c>
      <c r="V272" s="8" t="s">
        <v>1877</v>
      </c>
      <c r="W272" s="25" t="s">
        <v>1008</v>
      </c>
      <c r="X272" s="26">
        <v>45309</v>
      </c>
      <c r="Y272" s="25" t="s">
        <v>1068</v>
      </c>
      <c r="Z272" s="26">
        <v>45309</v>
      </c>
      <c r="AA272" s="24" t="s">
        <v>1075</v>
      </c>
      <c r="AB272" s="24" t="s">
        <v>1070</v>
      </c>
      <c r="AC272" s="26">
        <v>45322</v>
      </c>
      <c r="AD272" s="8" t="s">
        <v>22</v>
      </c>
      <c r="AE272" s="26">
        <v>45314</v>
      </c>
      <c r="AF272" s="27" t="s">
        <v>430</v>
      </c>
      <c r="AG272" s="7"/>
      <c r="AH272" s="227" t="str" cm="1">
        <f t="array" ref="AH272">LEFT(MM_BU[[#This Row],[PROJECT'#]],MIN(IFERROR(FIND({0,1,2,3,4,5,6,7,8,9,"-"},MM_BU[[#This Row],[PROJECT'#]]),""))-1)</f>
        <v>BU</v>
      </c>
      <c r="AI272" t="str">
        <f>IF(MM_BU[[#This Row],[BOM Received date]]&lt;&gt;"","BU table")</f>
        <v>BU table</v>
      </c>
      <c r="AJ272" t="str">
        <f>TEXT(MM_BU[[#This Row],[BOM Received date]],"mmmm")</f>
        <v>December</v>
      </c>
      <c r="AK272" t="str">
        <f>TEXT(MM_BU[[#This Row],[BOM Received date]],"yyyy")</f>
        <v>2023</v>
      </c>
    </row>
    <row r="273" spans="1:37" ht="28.95" customHeight="1">
      <c r="A273" s="21">
        <v>35</v>
      </c>
      <c r="B273" s="56">
        <v>45290</v>
      </c>
      <c r="C273" s="8">
        <v>30</v>
      </c>
      <c r="D273" s="8" t="s">
        <v>1419</v>
      </c>
      <c r="E273" s="23" t="s">
        <v>1420</v>
      </c>
      <c r="F273" s="350">
        <v>8887890</v>
      </c>
      <c r="G273" s="8" t="s">
        <v>1425</v>
      </c>
      <c r="H273" s="371" t="s">
        <v>1432</v>
      </c>
      <c r="I273" s="25">
        <v>50935</v>
      </c>
      <c r="J273" s="1639">
        <v>45290</v>
      </c>
      <c r="K273" s="26">
        <v>45291</v>
      </c>
      <c r="L273" s="26" t="s">
        <v>1058</v>
      </c>
      <c r="M273" s="27" t="s">
        <v>1011</v>
      </c>
      <c r="N273" s="27" t="s">
        <v>36</v>
      </c>
      <c r="O273" s="25">
        <v>2</v>
      </c>
      <c r="P273" s="286">
        <v>25.3</v>
      </c>
      <c r="Q273" s="287">
        <v>50.6</v>
      </c>
      <c r="R273" s="25" t="s">
        <v>1783</v>
      </c>
      <c r="S273" s="25" t="s">
        <v>1558</v>
      </c>
      <c r="T273" s="26">
        <v>45325</v>
      </c>
      <c r="U273" s="26" t="s">
        <v>581</v>
      </c>
      <c r="V273" s="8" t="s">
        <v>1784</v>
      </c>
      <c r="W273" s="25" t="s">
        <v>1171</v>
      </c>
      <c r="X273" s="26">
        <v>45304</v>
      </c>
      <c r="Y273" s="25" t="s">
        <v>1068</v>
      </c>
      <c r="Z273" s="26">
        <v>45304</v>
      </c>
      <c r="AA273" s="24" t="s">
        <v>1075</v>
      </c>
      <c r="AB273" s="24" t="s">
        <v>1070</v>
      </c>
      <c r="AC273" s="26">
        <v>45318</v>
      </c>
      <c r="AD273" s="8" t="s">
        <v>22</v>
      </c>
      <c r="AE273" s="26">
        <v>45307</v>
      </c>
      <c r="AF273" s="27" t="s">
        <v>425</v>
      </c>
      <c r="AG273" s="7"/>
      <c r="AH273" s="227" t="str" cm="1">
        <f t="array" ref="AH273">LEFT(MM_BU[[#This Row],[PROJECT'#]],MIN(IFERROR(FIND({0,1,2,3,4,5,6,7,8,9,"-"},MM_BU[[#This Row],[PROJECT'#]]),""))-1)</f>
        <v>BU</v>
      </c>
      <c r="AI273" t="str">
        <f>IF(MM_BU[[#This Row],[BOM Received date]]&lt;&gt;"","BU table")</f>
        <v>BU table</v>
      </c>
      <c r="AJ273" t="str">
        <f>TEXT(MM_BU[[#This Row],[BOM Received date]],"mmmm")</f>
        <v>December</v>
      </c>
      <c r="AK273" t="str">
        <f>TEXT(MM_BU[[#This Row],[BOM Received date]],"yyyy")</f>
        <v>2023</v>
      </c>
    </row>
    <row r="274" spans="1:37" ht="28.95" customHeight="1">
      <c r="A274" s="411">
        <v>35</v>
      </c>
      <c r="B274" s="412">
        <v>45290</v>
      </c>
      <c r="C274" s="413"/>
      <c r="D274" s="413" t="s">
        <v>1419</v>
      </c>
      <c r="E274" s="414" t="s">
        <v>1420</v>
      </c>
      <c r="F274" s="415">
        <v>8887890</v>
      </c>
      <c r="G274" s="413" t="s">
        <v>191</v>
      </c>
      <c r="H274" s="416" t="s">
        <v>183</v>
      </c>
      <c r="I274" s="415"/>
      <c r="J274" s="1655">
        <v>45290</v>
      </c>
      <c r="K274" s="417" t="s">
        <v>581</v>
      </c>
      <c r="L274" s="417" t="s">
        <v>581</v>
      </c>
      <c r="M274" s="418" t="s">
        <v>581</v>
      </c>
      <c r="N274" s="418" t="s">
        <v>55</v>
      </c>
      <c r="O274" s="415">
        <v>1</v>
      </c>
      <c r="P274" s="419" t="s">
        <v>581</v>
      </c>
      <c r="Q274" s="420" t="s">
        <v>581</v>
      </c>
      <c r="R274" s="415" t="s">
        <v>581</v>
      </c>
      <c r="S274" s="415" t="s">
        <v>581</v>
      </c>
      <c r="T274" s="417" t="s">
        <v>581</v>
      </c>
      <c r="U274" s="417" t="s">
        <v>581</v>
      </c>
      <c r="V274" s="413" t="s">
        <v>581</v>
      </c>
      <c r="W274" s="415" t="s">
        <v>581</v>
      </c>
      <c r="X274" s="417" t="s">
        <v>581</v>
      </c>
      <c r="Y274" s="415" t="s">
        <v>581</v>
      </c>
      <c r="Z274" s="417" t="s">
        <v>581</v>
      </c>
      <c r="AA274" s="421" t="s">
        <v>581</v>
      </c>
      <c r="AB274" s="421" t="s">
        <v>581</v>
      </c>
      <c r="AC274" s="417" t="s">
        <v>581</v>
      </c>
      <c r="AD274" s="413" t="s">
        <v>581</v>
      </c>
      <c r="AE274" s="417" t="s">
        <v>581</v>
      </c>
      <c r="AF274" s="418" t="s">
        <v>581</v>
      </c>
      <c r="AG274" s="422" t="s">
        <v>1448</v>
      </c>
      <c r="AH274" s="227" t="str" cm="1">
        <f t="array" ref="AH274">LEFT(MM_BU[[#This Row],[PROJECT'#]],MIN(IFERROR(FIND({0,1,2,3,4,5,6,7,8,9,"-"},MM_BU[[#This Row],[PROJECT'#]]),""))-1)</f>
        <v>BU</v>
      </c>
      <c r="AI274" t="str">
        <f>IF(MM_BU[[#This Row],[BOM Received date]]&lt;&gt;"","BU table")</f>
        <v>BU table</v>
      </c>
      <c r="AJ274" t="str">
        <f>TEXT(MM_BU[[#This Row],[BOM Received date]],"mmmm")</f>
        <v>December</v>
      </c>
      <c r="AK274" t="str">
        <f>TEXT(MM_BU[[#This Row],[BOM Received date]],"yyyy")</f>
        <v>2023</v>
      </c>
    </row>
    <row r="275" spans="1:37" ht="28.95" customHeight="1">
      <c r="A275" s="21">
        <v>35</v>
      </c>
      <c r="B275" s="56">
        <v>45290</v>
      </c>
      <c r="C275" s="8">
        <v>30</v>
      </c>
      <c r="D275" s="8" t="s">
        <v>1419</v>
      </c>
      <c r="E275" s="23" t="s">
        <v>1420</v>
      </c>
      <c r="F275" s="350">
        <v>8887890</v>
      </c>
      <c r="G275" s="8" t="s">
        <v>86</v>
      </c>
      <c r="H275" s="371" t="s">
        <v>87</v>
      </c>
      <c r="I275" s="25">
        <v>50935</v>
      </c>
      <c r="J275" s="1639">
        <v>45290</v>
      </c>
      <c r="K275" s="26">
        <v>45291</v>
      </c>
      <c r="L275" s="26" t="s">
        <v>1058</v>
      </c>
      <c r="M275" s="27" t="s">
        <v>1009</v>
      </c>
      <c r="N275" s="27" t="s">
        <v>21</v>
      </c>
      <c r="O275" s="25">
        <v>1</v>
      </c>
      <c r="P275" s="286">
        <v>92</v>
      </c>
      <c r="Q275" s="287">
        <v>92</v>
      </c>
      <c r="R275" s="25" t="s">
        <v>1783</v>
      </c>
      <c r="S275" s="25" t="s">
        <v>1558</v>
      </c>
      <c r="T275" s="26">
        <v>45325</v>
      </c>
      <c r="U275" s="26" t="s">
        <v>581</v>
      </c>
      <c r="V275" s="8" t="s">
        <v>1784</v>
      </c>
      <c r="W275" s="25" t="s">
        <v>1176</v>
      </c>
      <c r="X275" s="26">
        <v>45304</v>
      </c>
      <c r="Y275" s="25" t="s">
        <v>1068</v>
      </c>
      <c r="Z275" s="26">
        <v>45304</v>
      </c>
      <c r="AA275" s="24" t="s">
        <v>1075</v>
      </c>
      <c r="AB275" s="24" t="s">
        <v>1070</v>
      </c>
      <c r="AC275" s="26">
        <v>45318</v>
      </c>
      <c r="AD275" s="8" t="s">
        <v>22</v>
      </c>
      <c r="AE275" s="26">
        <v>45308</v>
      </c>
      <c r="AF275" s="27" t="s">
        <v>424</v>
      </c>
      <c r="AG275" s="7"/>
      <c r="AH275" s="227" t="str" cm="1">
        <f t="array" ref="AH275">LEFT(MM_BU[[#This Row],[PROJECT'#]],MIN(IFERROR(FIND({0,1,2,3,4,5,6,7,8,9,"-"},MM_BU[[#This Row],[PROJECT'#]]),""))-1)</f>
        <v>BU</v>
      </c>
      <c r="AI275" t="str">
        <f>IF(MM_BU[[#This Row],[BOM Received date]]&lt;&gt;"","BU table")</f>
        <v>BU table</v>
      </c>
      <c r="AJ275" t="str">
        <f>TEXT(MM_BU[[#This Row],[BOM Received date]],"mmmm")</f>
        <v>December</v>
      </c>
      <c r="AK275" t="str">
        <f>TEXT(MM_BU[[#This Row],[BOM Received date]],"yyyy")</f>
        <v>2023</v>
      </c>
    </row>
    <row r="276" spans="1:37" ht="28.95" customHeight="1">
      <c r="A276" s="411">
        <v>35</v>
      </c>
      <c r="B276" s="412">
        <v>45290</v>
      </c>
      <c r="C276" s="413"/>
      <c r="D276" s="413" t="s">
        <v>1419</v>
      </c>
      <c r="E276" s="414" t="s">
        <v>1420</v>
      </c>
      <c r="F276" s="415">
        <v>8887890</v>
      </c>
      <c r="G276" s="413" t="s">
        <v>967</v>
      </c>
      <c r="H276" s="416" t="s">
        <v>969</v>
      </c>
      <c r="I276" s="415"/>
      <c r="J276" s="1655">
        <v>45290</v>
      </c>
      <c r="K276" s="417" t="s">
        <v>581</v>
      </c>
      <c r="L276" s="417" t="s">
        <v>581</v>
      </c>
      <c r="M276" s="418" t="s">
        <v>581</v>
      </c>
      <c r="N276" s="418" t="s">
        <v>55</v>
      </c>
      <c r="O276" s="415">
        <v>1</v>
      </c>
      <c r="P276" s="419" t="s">
        <v>581</v>
      </c>
      <c r="Q276" s="420" t="s">
        <v>581</v>
      </c>
      <c r="R276" s="415" t="s">
        <v>581</v>
      </c>
      <c r="S276" s="415" t="s">
        <v>581</v>
      </c>
      <c r="T276" s="417" t="s">
        <v>581</v>
      </c>
      <c r="U276" s="417" t="s">
        <v>581</v>
      </c>
      <c r="V276" s="413" t="s">
        <v>581</v>
      </c>
      <c r="W276" s="415" t="s">
        <v>581</v>
      </c>
      <c r="X276" s="417" t="s">
        <v>581</v>
      </c>
      <c r="Y276" s="415" t="s">
        <v>581</v>
      </c>
      <c r="Z276" s="417" t="s">
        <v>581</v>
      </c>
      <c r="AA276" s="421" t="s">
        <v>581</v>
      </c>
      <c r="AB276" s="421" t="s">
        <v>581</v>
      </c>
      <c r="AC276" s="417" t="s">
        <v>581</v>
      </c>
      <c r="AD276" s="413" t="s">
        <v>581</v>
      </c>
      <c r="AE276" s="417" t="s">
        <v>581</v>
      </c>
      <c r="AF276" s="418" t="s">
        <v>581</v>
      </c>
      <c r="AG276" s="422" t="s">
        <v>1448</v>
      </c>
      <c r="AH276" s="227" t="str" cm="1">
        <f t="array" ref="AH276">LEFT(MM_BU[[#This Row],[PROJECT'#]],MIN(IFERROR(FIND({0,1,2,3,4,5,6,7,8,9,"-"},MM_BU[[#This Row],[PROJECT'#]]),""))-1)</f>
        <v>BU</v>
      </c>
      <c r="AI276" t="str">
        <f>IF(MM_BU[[#This Row],[BOM Received date]]&lt;&gt;"","BU table")</f>
        <v>BU table</v>
      </c>
      <c r="AJ276" t="str">
        <f>TEXT(MM_BU[[#This Row],[BOM Received date]],"mmmm")</f>
        <v>December</v>
      </c>
      <c r="AK276" t="str">
        <f>TEXT(MM_BU[[#This Row],[BOM Received date]],"yyyy")</f>
        <v>2023</v>
      </c>
    </row>
    <row r="277" spans="1:37" ht="28.95" customHeight="1">
      <c r="A277" s="21">
        <v>35</v>
      </c>
      <c r="B277" s="56">
        <v>45290</v>
      </c>
      <c r="C277" s="8">
        <v>30</v>
      </c>
      <c r="D277" s="8" t="s">
        <v>1419</v>
      </c>
      <c r="E277" s="23" t="s">
        <v>1420</v>
      </c>
      <c r="F277" s="350">
        <v>8887890</v>
      </c>
      <c r="G277" s="8" t="s">
        <v>571</v>
      </c>
      <c r="H277" s="371" t="s">
        <v>572</v>
      </c>
      <c r="I277" s="25">
        <v>50934</v>
      </c>
      <c r="J277" s="1639">
        <v>45290</v>
      </c>
      <c r="K277" s="26">
        <v>45291</v>
      </c>
      <c r="L277" s="26" t="s">
        <v>1058</v>
      </c>
      <c r="M277" s="27" t="s">
        <v>139</v>
      </c>
      <c r="N277" s="27" t="s">
        <v>21</v>
      </c>
      <c r="O277" s="25">
        <v>1</v>
      </c>
      <c r="P277" s="286">
        <v>19</v>
      </c>
      <c r="Q277" s="287">
        <v>38</v>
      </c>
      <c r="R277" s="25" t="s">
        <v>1783</v>
      </c>
      <c r="S277" s="25" t="s">
        <v>1558</v>
      </c>
      <c r="T277" s="26">
        <v>45325</v>
      </c>
      <c r="U277" s="26" t="s">
        <v>581</v>
      </c>
      <c r="V277" s="8" t="s">
        <v>1786</v>
      </c>
      <c r="W277" s="25" t="s">
        <v>1002</v>
      </c>
      <c r="X277" s="26">
        <v>45304</v>
      </c>
      <c r="Y277" s="25" t="s">
        <v>1068</v>
      </c>
      <c r="Z277" s="26">
        <v>45304</v>
      </c>
      <c r="AA277" s="24" t="s">
        <v>1075</v>
      </c>
      <c r="AB277" s="24" t="s">
        <v>1081</v>
      </c>
      <c r="AC277" s="26">
        <v>45322</v>
      </c>
      <c r="AD277" s="8" t="s">
        <v>22</v>
      </c>
      <c r="AE277" s="26">
        <v>45307</v>
      </c>
      <c r="AF277" s="27" t="s">
        <v>425</v>
      </c>
      <c r="AG277" s="7"/>
      <c r="AH277" s="227" t="str" cm="1">
        <f t="array" ref="AH277">LEFT(MM_BU[[#This Row],[PROJECT'#]],MIN(IFERROR(FIND({0,1,2,3,4,5,6,7,8,9,"-"},MM_BU[[#This Row],[PROJECT'#]]),""))-1)</f>
        <v>BU</v>
      </c>
      <c r="AI277" t="str">
        <f>IF(MM_BU[[#This Row],[BOM Received date]]&lt;&gt;"","BU table")</f>
        <v>BU table</v>
      </c>
      <c r="AJ277" t="str">
        <f>TEXT(MM_BU[[#This Row],[BOM Received date]],"mmmm")</f>
        <v>December</v>
      </c>
      <c r="AK277" t="str">
        <f>TEXT(MM_BU[[#This Row],[BOM Received date]],"yyyy")</f>
        <v>2023</v>
      </c>
    </row>
    <row r="278" spans="1:37" ht="28.95" customHeight="1">
      <c r="A278" s="21">
        <v>35</v>
      </c>
      <c r="B278" s="56">
        <v>45290</v>
      </c>
      <c r="C278" s="8">
        <v>30</v>
      </c>
      <c r="D278" s="8" t="s">
        <v>1419</v>
      </c>
      <c r="E278" s="23" t="s">
        <v>1420</v>
      </c>
      <c r="F278" s="350">
        <v>8887890</v>
      </c>
      <c r="G278" s="8" t="s">
        <v>346</v>
      </c>
      <c r="H278" s="371" t="s">
        <v>347</v>
      </c>
      <c r="I278" s="25">
        <v>50935</v>
      </c>
      <c r="J278" s="1639">
        <v>45290</v>
      </c>
      <c r="K278" s="26">
        <v>45291</v>
      </c>
      <c r="L278" s="26" t="s">
        <v>1058</v>
      </c>
      <c r="M278" s="27" t="s">
        <v>140</v>
      </c>
      <c r="N278" s="27" t="s">
        <v>21</v>
      </c>
      <c r="O278" s="25">
        <v>1</v>
      </c>
      <c r="P278" s="286">
        <v>16.829999999999998</v>
      </c>
      <c r="Q278" s="287">
        <v>33.659999999999997</v>
      </c>
      <c r="R278" s="25" t="s">
        <v>1783</v>
      </c>
      <c r="S278" s="25" t="s">
        <v>1558</v>
      </c>
      <c r="T278" s="26">
        <v>45325</v>
      </c>
      <c r="U278" s="26" t="s">
        <v>581</v>
      </c>
      <c r="V278" s="8" t="s">
        <v>1784</v>
      </c>
      <c r="W278" s="25" t="s">
        <v>1020</v>
      </c>
      <c r="X278" s="26">
        <v>45304</v>
      </c>
      <c r="Y278" s="25" t="s">
        <v>1068</v>
      </c>
      <c r="Z278" s="26">
        <v>45304</v>
      </c>
      <c r="AA278" s="24" t="s">
        <v>1075</v>
      </c>
      <c r="AB278" s="24" t="s">
        <v>1070</v>
      </c>
      <c r="AC278" s="26">
        <v>45318</v>
      </c>
      <c r="AD278" s="8" t="s">
        <v>22</v>
      </c>
      <c r="AE278" s="26">
        <v>45307</v>
      </c>
      <c r="AF278" s="27" t="s">
        <v>425</v>
      </c>
      <c r="AG278" s="7"/>
      <c r="AH278" s="227" t="str" cm="1">
        <f t="array" ref="AH278">LEFT(MM_BU[[#This Row],[PROJECT'#]],MIN(IFERROR(FIND({0,1,2,3,4,5,6,7,8,9,"-"},MM_BU[[#This Row],[PROJECT'#]]),""))-1)</f>
        <v>BU</v>
      </c>
      <c r="AI278" t="str">
        <f>IF(MM_BU[[#This Row],[BOM Received date]]&lt;&gt;"","BU table")</f>
        <v>BU table</v>
      </c>
      <c r="AJ278" t="str">
        <f>TEXT(MM_BU[[#This Row],[BOM Received date]],"mmmm")</f>
        <v>December</v>
      </c>
      <c r="AK278" t="str">
        <f>TEXT(MM_BU[[#This Row],[BOM Received date]],"yyyy")</f>
        <v>2023</v>
      </c>
    </row>
    <row r="279" spans="1:37" ht="28.95" customHeight="1">
      <c r="A279" s="411">
        <v>35</v>
      </c>
      <c r="B279" s="412">
        <v>45290</v>
      </c>
      <c r="C279" s="413"/>
      <c r="D279" s="413" t="s">
        <v>1419</v>
      </c>
      <c r="E279" s="414" t="s">
        <v>1420</v>
      </c>
      <c r="F279" s="415">
        <v>8887890</v>
      </c>
      <c r="G279" s="413" t="s">
        <v>106</v>
      </c>
      <c r="H279" s="416" t="s">
        <v>111</v>
      </c>
      <c r="I279" s="415"/>
      <c r="J279" s="1655">
        <v>45290</v>
      </c>
      <c r="K279" s="417" t="s">
        <v>581</v>
      </c>
      <c r="L279" s="417" t="s">
        <v>581</v>
      </c>
      <c r="M279" s="418" t="s">
        <v>581</v>
      </c>
      <c r="N279" s="418" t="s">
        <v>114</v>
      </c>
      <c r="O279" s="415">
        <v>10</v>
      </c>
      <c r="P279" s="419" t="s">
        <v>581</v>
      </c>
      <c r="Q279" s="420" t="s">
        <v>581</v>
      </c>
      <c r="R279" s="415" t="s">
        <v>581</v>
      </c>
      <c r="S279" s="415" t="s">
        <v>581</v>
      </c>
      <c r="T279" s="417" t="s">
        <v>581</v>
      </c>
      <c r="U279" s="417" t="s">
        <v>581</v>
      </c>
      <c r="V279" s="413" t="s">
        <v>581</v>
      </c>
      <c r="W279" s="415" t="s">
        <v>581</v>
      </c>
      <c r="X279" s="417" t="s">
        <v>581</v>
      </c>
      <c r="Y279" s="415" t="s">
        <v>581</v>
      </c>
      <c r="Z279" s="417" t="s">
        <v>581</v>
      </c>
      <c r="AA279" s="421" t="s">
        <v>581</v>
      </c>
      <c r="AB279" s="421" t="s">
        <v>581</v>
      </c>
      <c r="AC279" s="417" t="s">
        <v>581</v>
      </c>
      <c r="AD279" s="413" t="s">
        <v>581</v>
      </c>
      <c r="AE279" s="417" t="s">
        <v>581</v>
      </c>
      <c r="AF279" s="418" t="s">
        <v>581</v>
      </c>
      <c r="AG279" s="422" t="s">
        <v>1448</v>
      </c>
      <c r="AH279" s="227" t="str" cm="1">
        <f t="array" ref="AH279">LEFT(MM_BU[[#This Row],[PROJECT'#]],MIN(IFERROR(FIND({0,1,2,3,4,5,6,7,8,9,"-"},MM_BU[[#This Row],[PROJECT'#]]),""))-1)</f>
        <v>BU</v>
      </c>
      <c r="AI279" t="str">
        <f>IF(MM_BU[[#This Row],[BOM Received date]]&lt;&gt;"","BU table")</f>
        <v>BU table</v>
      </c>
      <c r="AJ279" t="str">
        <f>TEXT(MM_BU[[#This Row],[BOM Received date]],"mmmm")</f>
        <v>December</v>
      </c>
      <c r="AK279" t="str">
        <f>TEXT(MM_BU[[#This Row],[BOM Received date]],"yyyy")</f>
        <v>2023</v>
      </c>
    </row>
    <row r="280" spans="1:37" ht="28.95" customHeight="1">
      <c r="A280" s="21">
        <v>35</v>
      </c>
      <c r="B280" s="56">
        <v>45290</v>
      </c>
      <c r="C280" s="8">
        <v>30</v>
      </c>
      <c r="D280" s="8" t="s">
        <v>1419</v>
      </c>
      <c r="E280" s="23" t="s">
        <v>1420</v>
      </c>
      <c r="F280" s="350">
        <v>8887890</v>
      </c>
      <c r="G280" s="8" t="s">
        <v>107</v>
      </c>
      <c r="H280" s="371" t="s">
        <v>112</v>
      </c>
      <c r="I280" s="25">
        <v>50932</v>
      </c>
      <c r="J280" s="1639">
        <v>45290</v>
      </c>
      <c r="K280" s="26">
        <v>45291</v>
      </c>
      <c r="L280" s="26" t="s">
        <v>1058</v>
      </c>
      <c r="M280" s="27" t="s">
        <v>1007</v>
      </c>
      <c r="N280" s="27" t="s">
        <v>20</v>
      </c>
      <c r="O280" s="25">
        <v>15</v>
      </c>
      <c r="P280" s="286">
        <v>2.6</v>
      </c>
      <c r="Q280" s="287">
        <v>39</v>
      </c>
      <c r="R280" s="25" t="s">
        <v>1783</v>
      </c>
      <c r="S280" s="25" t="s">
        <v>1558</v>
      </c>
      <c r="T280" s="26">
        <v>45325</v>
      </c>
      <c r="U280" s="26" t="s">
        <v>581</v>
      </c>
      <c r="V280" s="8" t="s">
        <v>1784</v>
      </c>
      <c r="W280" s="25" t="s">
        <v>1014</v>
      </c>
      <c r="X280" s="26">
        <v>45304</v>
      </c>
      <c r="Y280" s="25" t="s">
        <v>1068</v>
      </c>
      <c r="Z280" s="26">
        <v>45304</v>
      </c>
      <c r="AA280" s="24" t="s">
        <v>1075</v>
      </c>
      <c r="AB280" s="24" t="s">
        <v>1070</v>
      </c>
      <c r="AC280" s="26">
        <v>45318</v>
      </c>
      <c r="AD280" s="8" t="s">
        <v>22</v>
      </c>
      <c r="AE280" s="26">
        <v>45307</v>
      </c>
      <c r="AF280" s="27" t="s">
        <v>1021</v>
      </c>
      <c r="AG280" s="7"/>
      <c r="AH280" s="227" t="str" cm="1">
        <f t="array" ref="AH280">LEFT(MM_BU[[#This Row],[PROJECT'#]],MIN(IFERROR(FIND({0,1,2,3,4,5,6,7,8,9,"-"},MM_BU[[#This Row],[PROJECT'#]]),""))-1)</f>
        <v>BU</v>
      </c>
      <c r="AI280" t="str">
        <f>IF(MM_BU[[#This Row],[BOM Received date]]&lt;&gt;"","BU table")</f>
        <v>BU table</v>
      </c>
      <c r="AJ280" t="str">
        <f>TEXT(MM_BU[[#This Row],[BOM Received date]],"mmmm")</f>
        <v>December</v>
      </c>
      <c r="AK280" t="str">
        <f>TEXT(MM_BU[[#This Row],[BOM Received date]],"yyyy")</f>
        <v>2023</v>
      </c>
    </row>
    <row r="281" spans="1:37" ht="28.95" customHeight="1">
      <c r="A281" s="21">
        <v>35</v>
      </c>
      <c r="B281" s="56">
        <v>45290</v>
      </c>
      <c r="C281" s="8">
        <v>30</v>
      </c>
      <c r="D281" s="8" t="s">
        <v>1419</v>
      </c>
      <c r="E281" s="23" t="s">
        <v>1420</v>
      </c>
      <c r="F281" s="350">
        <v>8887890</v>
      </c>
      <c r="G281" s="8" t="s">
        <v>1426</v>
      </c>
      <c r="H281" s="371" t="s">
        <v>1433</v>
      </c>
      <c r="I281" s="25">
        <v>50932</v>
      </c>
      <c r="J281" s="1639">
        <v>45290</v>
      </c>
      <c r="K281" s="26">
        <v>45291</v>
      </c>
      <c r="L281" s="26" t="s">
        <v>1058</v>
      </c>
      <c r="M281" s="27" t="s">
        <v>1006</v>
      </c>
      <c r="N281" s="27" t="s">
        <v>36</v>
      </c>
      <c r="O281" s="25">
        <v>1</v>
      </c>
      <c r="P281" s="286">
        <v>87.75</v>
      </c>
      <c r="Q281" s="287">
        <v>87.75</v>
      </c>
      <c r="R281" s="25" t="s">
        <v>1785</v>
      </c>
      <c r="S281" s="25" t="s">
        <v>1059</v>
      </c>
      <c r="T281" s="26">
        <v>45337</v>
      </c>
      <c r="U281" s="26">
        <v>45305</v>
      </c>
      <c r="V281" s="8" t="s">
        <v>1877</v>
      </c>
      <c r="W281" s="25" t="s">
        <v>1007</v>
      </c>
      <c r="X281" s="26">
        <v>45309</v>
      </c>
      <c r="Y281" s="25" t="s">
        <v>1068</v>
      </c>
      <c r="Z281" s="26">
        <v>45309</v>
      </c>
      <c r="AA281" s="24" t="s">
        <v>1075</v>
      </c>
      <c r="AB281" s="24" t="s">
        <v>1070</v>
      </c>
      <c r="AC281" s="26">
        <v>45322</v>
      </c>
      <c r="AD281" s="8" t="s">
        <v>22</v>
      </c>
      <c r="AE281" s="26">
        <v>45314</v>
      </c>
      <c r="AF281" s="27" t="s">
        <v>424</v>
      </c>
      <c r="AG281" s="7"/>
      <c r="AH281" s="227" t="str" cm="1">
        <f t="array" ref="AH281">LEFT(MM_BU[[#This Row],[PROJECT'#]],MIN(IFERROR(FIND({0,1,2,3,4,5,6,7,8,9,"-"},MM_BU[[#This Row],[PROJECT'#]]),""))-1)</f>
        <v>BU</v>
      </c>
      <c r="AI281" t="str">
        <f>IF(MM_BU[[#This Row],[BOM Received date]]&lt;&gt;"","BU table")</f>
        <v>BU table</v>
      </c>
      <c r="AJ281" t="str">
        <f>TEXT(MM_BU[[#This Row],[BOM Received date]],"mmmm")</f>
        <v>December</v>
      </c>
      <c r="AK281" t="str">
        <f>TEXT(MM_BU[[#This Row],[BOM Received date]],"yyyy")</f>
        <v>2023</v>
      </c>
    </row>
    <row r="282" spans="1:37" ht="28.95" customHeight="1">
      <c r="A282" s="21">
        <v>35</v>
      </c>
      <c r="B282" s="56">
        <v>45290</v>
      </c>
      <c r="C282" s="8">
        <v>30</v>
      </c>
      <c r="D282" s="8" t="s">
        <v>1419</v>
      </c>
      <c r="E282" s="23" t="s">
        <v>1420</v>
      </c>
      <c r="F282" s="350">
        <v>8887890</v>
      </c>
      <c r="G282" s="8" t="s">
        <v>1427</v>
      </c>
      <c r="H282" s="371" t="s">
        <v>1434</v>
      </c>
      <c r="I282" s="25">
        <v>50935</v>
      </c>
      <c r="J282" s="1639">
        <v>45290</v>
      </c>
      <c r="K282" s="26">
        <v>45291</v>
      </c>
      <c r="L282" s="26" t="s">
        <v>1058</v>
      </c>
      <c r="M282" s="27" t="s">
        <v>1008</v>
      </c>
      <c r="N282" s="27" t="s">
        <v>20</v>
      </c>
      <c r="O282" s="25">
        <v>1</v>
      </c>
      <c r="P282" s="286">
        <v>7.29</v>
      </c>
      <c r="Q282" s="287">
        <v>7.29</v>
      </c>
      <c r="R282" s="25" t="s">
        <v>1783</v>
      </c>
      <c r="S282" s="25" t="s">
        <v>1558</v>
      </c>
      <c r="T282" s="26">
        <v>45325</v>
      </c>
      <c r="U282" s="26" t="s">
        <v>581</v>
      </c>
      <c r="V282" s="8" t="s">
        <v>1784</v>
      </c>
      <c r="W282" s="25" t="s">
        <v>1010</v>
      </c>
      <c r="X282" s="26">
        <v>45304</v>
      </c>
      <c r="Y282" s="25" t="s">
        <v>1068</v>
      </c>
      <c r="Z282" s="26">
        <v>45304</v>
      </c>
      <c r="AA282" s="24" t="s">
        <v>1075</v>
      </c>
      <c r="AB282" s="24" t="s">
        <v>1070</v>
      </c>
      <c r="AC282" s="26">
        <v>45318</v>
      </c>
      <c r="AD282" s="8" t="s">
        <v>22</v>
      </c>
      <c r="AE282" s="26">
        <v>45307</v>
      </c>
      <c r="AF282" s="27" t="s">
        <v>424</v>
      </c>
      <c r="AG282" s="7"/>
      <c r="AH282" s="227" t="str" cm="1">
        <f t="array" ref="AH282">LEFT(MM_BU[[#This Row],[PROJECT'#]],MIN(IFERROR(FIND({0,1,2,3,4,5,6,7,8,9,"-"},MM_BU[[#This Row],[PROJECT'#]]),""))-1)</f>
        <v>BU</v>
      </c>
      <c r="AI282" t="str">
        <f>IF(MM_BU[[#This Row],[BOM Received date]]&lt;&gt;"","BU table")</f>
        <v>BU table</v>
      </c>
      <c r="AJ282" t="str">
        <f>TEXT(MM_BU[[#This Row],[BOM Received date]],"mmmm")</f>
        <v>December</v>
      </c>
      <c r="AK282" t="str">
        <f>TEXT(MM_BU[[#This Row],[BOM Received date]],"yyyy")</f>
        <v>2023</v>
      </c>
    </row>
    <row r="283" spans="1:37" ht="28.95" customHeight="1">
      <c r="A283" s="21">
        <v>35</v>
      </c>
      <c r="B283" s="56">
        <v>45290</v>
      </c>
      <c r="C283" s="8">
        <v>30</v>
      </c>
      <c r="D283" s="8" t="s">
        <v>1419</v>
      </c>
      <c r="E283" s="23" t="s">
        <v>1420</v>
      </c>
      <c r="F283" s="350">
        <v>8887890</v>
      </c>
      <c r="G283" s="8" t="s">
        <v>99</v>
      </c>
      <c r="H283" s="24" t="s">
        <v>116</v>
      </c>
      <c r="I283" s="25">
        <v>50935</v>
      </c>
      <c r="J283" s="1639">
        <v>45290</v>
      </c>
      <c r="K283" s="26">
        <v>45291</v>
      </c>
      <c r="L283" s="26" t="s">
        <v>1058</v>
      </c>
      <c r="M283" s="27" t="s">
        <v>1007</v>
      </c>
      <c r="N283" s="27" t="s">
        <v>21</v>
      </c>
      <c r="O283" s="25">
        <v>3</v>
      </c>
      <c r="P283" s="286">
        <v>90.56</v>
      </c>
      <c r="Q283" s="287">
        <v>271.68</v>
      </c>
      <c r="R283" s="25" t="s">
        <v>1783</v>
      </c>
      <c r="S283" s="25" t="s">
        <v>1558</v>
      </c>
      <c r="T283" s="26">
        <v>45325</v>
      </c>
      <c r="U283" s="26" t="s">
        <v>581</v>
      </c>
      <c r="V283" s="8" t="s">
        <v>1784</v>
      </c>
      <c r="W283" s="25" t="s">
        <v>1037</v>
      </c>
      <c r="X283" s="26">
        <v>45304</v>
      </c>
      <c r="Y283" s="25" t="s">
        <v>1068</v>
      </c>
      <c r="Z283" s="26">
        <v>45304</v>
      </c>
      <c r="AA283" s="24" t="s">
        <v>1075</v>
      </c>
      <c r="AB283" s="24" t="s">
        <v>1070</v>
      </c>
      <c r="AC283" s="26">
        <v>45318</v>
      </c>
      <c r="AD283" s="8" t="s">
        <v>22</v>
      </c>
      <c r="AE283" s="26">
        <v>45307</v>
      </c>
      <c r="AF283" s="27" t="s">
        <v>428</v>
      </c>
      <c r="AG283" s="7"/>
      <c r="AH283" s="227" t="str" cm="1">
        <f t="array" ref="AH283">LEFT(MM_BU[[#This Row],[PROJECT'#]],MIN(IFERROR(FIND({0,1,2,3,4,5,6,7,8,9,"-"},MM_BU[[#This Row],[PROJECT'#]]),""))-1)</f>
        <v>BU</v>
      </c>
      <c r="AI283" t="str">
        <f>IF(MM_BU[[#This Row],[BOM Received date]]&lt;&gt;"","BU table")</f>
        <v>BU table</v>
      </c>
      <c r="AJ283" t="str">
        <f>TEXT(MM_BU[[#This Row],[BOM Received date]],"mmmm")</f>
        <v>December</v>
      </c>
      <c r="AK283" t="str">
        <f>TEXT(MM_BU[[#This Row],[BOM Received date]],"yyyy")</f>
        <v>2023</v>
      </c>
    </row>
    <row r="284" spans="1:37" ht="28.95" customHeight="1">
      <c r="A284" s="21">
        <v>35</v>
      </c>
      <c r="B284" s="56">
        <v>45290</v>
      </c>
      <c r="C284" s="8">
        <v>30</v>
      </c>
      <c r="D284" s="8" t="s">
        <v>1419</v>
      </c>
      <c r="E284" s="23" t="s">
        <v>1420</v>
      </c>
      <c r="F284" s="350">
        <v>8887890</v>
      </c>
      <c r="G284" s="8" t="s">
        <v>98</v>
      </c>
      <c r="H284" s="24" t="s">
        <v>224</v>
      </c>
      <c r="I284" s="25">
        <v>50932</v>
      </c>
      <c r="J284" s="1639">
        <v>45290</v>
      </c>
      <c r="K284" s="26">
        <v>45291</v>
      </c>
      <c r="L284" s="26" t="s">
        <v>1058</v>
      </c>
      <c r="M284" s="27" t="s">
        <v>1005</v>
      </c>
      <c r="N284" s="27" t="s">
        <v>21</v>
      </c>
      <c r="O284" s="25">
        <v>3</v>
      </c>
      <c r="P284" s="286">
        <v>89.38</v>
      </c>
      <c r="Q284" s="287">
        <v>268.14</v>
      </c>
      <c r="R284" s="25" t="s">
        <v>1783</v>
      </c>
      <c r="S284" s="25" t="s">
        <v>1558</v>
      </c>
      <c r="T284" s="26">
        <v>45325</v>
      </c>
      <c r="U284" s="26" t="s">
        <v>581</v>
      </c>
      <c r="V284" s="8" t="s">
        <v>1784</v>
      </c>
      <c r="W284" s="25" t="s">
        <v>1013</v>
      </c>
      <c r="X284" s="26">
        <v>45304</v>
      </c>
      <c r="Y284" s="25" t="s">
        <v>1068</v>
      </c>
      <c r="Z284" s="26">
        <v>45304</v>
      </c>
      <c r="AA284" s="24" t="s">
        <v>1075</v>
      </c>
      <c r="AB284" s="24" t="s">
        <v>1070</v>
      </c>
      <c r="AC284" s="26">
        <v>45318</v>
      </c>
      <c r="AD284" s="8" t="s">
        <v>22</v>
      </c>
      <c r="AE284" s="26">
        <v>45308</v>
      </c>
      <c r="AF284" s="27" t="s">
        <v>428</v>
      </c>
      <c r="AG284" s="7"/>
      <c r="AH284" s="227" t="str" cm="1">
        <f t="array" ref="AH284">LEFT(MM_BU[[#This Row],[PROJECT'#]],MIN(IFERROR(FIND({0,1,2,3,4,5,6,7,8,9,"-"},MM_BU[[#This Row],[PROJECT'#]]),""))-1)</f>
        <v>BU</v>
      </c>
      <c r="AI284" t="str">
        <f>IF(MM_BU[[#This Row],[BOM Received date]]&lt;&gt;"","BU table")</f>
        <v>BU table</v>
      </c>
      <c r="AJ284" t="str">
        <f>TEXT(MM_BU[[#This Row],[BOM Received date]],"mmmm")</f>
        <v>December</v>
      </c>
      <c r="AK284" t="str">
        <f>TEXT(MM_BU[[#This Row],[BOM Received date]],"yyyy")</f>
        <v>2023</v>
      </c>
    </row>
    <row r="285" spans="1:37" ht="28.95" customHeight="1">
      <c r="A285" s="21">
        <v>35</v>
      </c>
      <c r="B285" s="56">
        <v>45290</v>
      </c>
      <c r="C285" s="8">
        <v>30</v>
      </c>
      <c r="D285" s="8" t="s">
        <v>1419</v>
      </c>
      <c r="E285" s="23" t="s">
        <v>1420</v>
      </c>
      <c r="F285" s="350">
        <v>8887890</v>
      </c>
      <c r="G285" s="8" t="s">
        <v>353</v>
      </c>
      <c r="H285" s="24" t="s">
        <v>354</v>
      </c>
      <c r="I285" s="25">
        <v>50935</v>
      </c>
      <c r="J285" s="1639">
        <v>45290</v>
      </c>
      <c r="K285" s="26">
        <v>45291</v>
      </c>
      <c r="L285" s="26" t="s">
        <v>1058</v>
      </c>
      <c r="M285" s="27" t="s">
        <v>1006</v>
      </c>
      <c r="N285" s="27" t="s">
        <v>21</v>
      </c>
      <c r="O285" s="25">
        <v>3</v>
      </c>
      <c r="P285" s="286">
        <v>90.56</v>
      </c>
      <c r="Q285" s="287">
        <v>271.68</v>
      </c>
      <c r="R285" s="25" t="s">
        <v>1783</v>
      </c>
      <c r="S285" s="25" t="s">
        <v>1558</v>
      </c>
      <c r="T285" s="26">
        <v>45325</v>
      </c>
      <c r="U285" s="26" t="s">
        <v>581</v>
      </c>
      <c r="V285" s="8" t="s">
        <v>1787</v>
      </c>
      <c r="W285" s="25" t="s">
        <v>140</v>
      </c>
      <c r="X285" s="26">
        <v>45304</v>
      </c>
      <c r="Y285" s="25" t="s">
        <v>1068</v>
      </c>
      <c r="Z285" s="26">
        <v>45304</v>
      </c>
      <c r="AA285" s="24" t="s">
        <v>1075</v>
      </c>
      <c r="AB285" s="24" t="s">
        <v>1082</v>
      </c>
      <c r="AC285" s="26">
        <v>45351</v>
      </c>
      <c r="AD285" s="8" t="s">
        <v>22</v>
      </c>
      <c r="AE285" s="26">
        <v>45307</v>
      </c>
      <c r="AF285" s="27" t="s">
        <v>428</v>
      </c>
      <c r="AG285" s="7"/>
      <c r="AH285" s="227" t="str" cm="1">
        <f t="array" ref="AH285">LEFT(MM_BU[[#This Row],[PROJECT'#]],MIN(IFERROR(FIND({0,1,2,3,4,5,6,7,8,9,"-"},MM_BU[[#This Row],[PROJECT'#]]),""))-1)</f>
        <v>BU</v>
      </c>
      <c r="AI285" t="str">
        <f>IF(MM_BU[[#This Row],[BOM Received date]]&lt;&gt;"","BU table")</f>
        <v>BU table</v>
      </c>
      <c r="AJ285" t="str">
        <f>TEXT(MM_BU[[#This Row],[BOM Received date]],"mmmm")</f>
        <v>December</v>
      </c>
      <c r="AK285" t="str">
        <f>TEXT(MM_BU[[#This Row],[BOM Received date]],"yyyy")</f>
        <v>2023</v>
      </c>
    </row>
    <row r="286" spans="1:37" ht="28.95" customHeight="1">
      <c r="A286" s="21">
        <v>35</v>
      </c>
      <c r="B286" s="56">
        <v>45290</v>
      </c>
      <c r="C286" s="8">
        <v>30</v>
      </c>
      <c r="D286" s="8" t="s">
        <v>1419</v>
      </c>
      <c r="E286" s="23" t="s">
        <v>1420</v>
      </c>
      <c r="F286" s="350">
        <v>8887890</v>
      </c>
      <c r="G286" s="8" t="s">
        <v>97</v>
      </c>
      <c r="H286" s="24" t="s">
        <v>355</v>
      </c>
      <c r="I286" s="25">
        <v>50935</v>
      </c>
      <c r="J286" s="1639">
        <v>45290</v>
      </c>
      <c r="K286" s="26">
        <v>45291</v>
      </c>
      <c r="L286" s="26" t="s">
        <v>1058</v>
      </c>
      <c r="M286" s="27" t="s">
        <v>1005</v>
      </c>
      <c r="N286" s="27" t="s">
        <v>21</v>
      </c>
      <c r="O286" s="25">
        <v>3</v>
      </c>
      <c r="P286" s="286">
        <v>90.7</v>
      </c>
      <c r="Q286" s="287">
        <v>272.10000000000002</v>
      </c>
      <c r="R286" s="25" t="s">
        <v>1783</v>
      </c>
      <c r="S286" s="25" t="s">
        <v>1558</v>
      </c>
      <c r="T286" s="26">
        <v>45325</v>
      </c>
      <c r="U286" s="26" t="s">
        <v>581</v>
      </c>
      <c r="V286" s="8" t="s">
        <v>1784</v>
      </c>
      <c r="W286" s="25" t="s">
        <v>1036</v>
      </c>
      <c r="X286" s="26">
        <v>45304</v>
      </c>
      <c r="Y286" s="25" t="s">
        <v>1068</v>
      </c>
      <c r="Z286" s="26">
        <v>45304</v>
      </c>
      <c r="AA286" s="24" t="s">
        <v>1075</v>
      </c>
      <c r="AB286" s="24" t="s">
        <v>1070</v>
      </c>
      <c r="AC286" s="26">
        <v>45318</v>
      </c>
      <c r="AD286" s="8" t="s">
        <v>22</v>
      </c>
      <c r="AE286" s="26">
        <v>45307</v>
      </c>
      <c r="AF286" s="27" t="s">
        <v>428</v>
      </c>
      <c r="AG286" s="7"/>
      <c r="AH286" s="227" t="str" cm="1">
        <f t="array" ref="AH286">LEFT(MM_BU[[#This Row],[PROJECT'#]],MIN(IFERROR(FIND({0,1,2,3,4,5,6,7,8,9,"-"},MM_BU[[#This Row],[PROJECT'#]]),""))-1)</f>
        <v>BU</v>
      </c>
      <c r="AI286" t="str">
        <f>IF(MM_BU[[#This Row],[BOM Received date]]&lt;&gt;"","BU table")</f>
        <v>BU table</v>
      </c>
      <c r="AJ286" t="str">
        <f>TEXT(MM_BU[[#This Row],[BOM Received date]],"mmmm")</f>
        <v>December</v>
      </c>
      <c r="AK286" t="str">
        <f>TEXT(MM_BU[[#This Row],[BOM Received date]],"yyyy")</f>
        <v>2023</v>
      </c>
    </row>
    <row r="287" spans="1:37" ht="28.95" customHeight="1">
      <c r="A287" s="21">
        <v>35</v>
      </c>
      <c r="B287" s="56">
        <v>45290</v>
      </c>
      <c r="C287" s="8">
        <v>30</v>
      </c>
      <c r="D287" s="8" t="s">
        <v>1419</v>
      </c>
      <c r="E287" s="23" t="s">
        <v>1420</v>
      </c>
      <c r="F287" s="350">
        <v>8887890</v>
      </c>
      <c r="G287" s="8" t="s">
        <v>115</v>
      </c>
      <c r="H287" s="24" t="s">
        <v>117</v>
      </c>
      <c r="I287" s="25">
        <v>50935</v>
      </c>
      <c r="J287" s="1639">
        <v>45290</v>
      </c>
      <c r="K287" s="26">
        <v>45291</v>
      </c>
      <c r="L287" s="26" t="s">
        <v>1058</v>
      </c>
      <c r="M287" s="27" t="s">
        <v>1003</v>
      </c>
      <c r="N287" s="27" t="s">
        <v>31</v>
      </c>
      <c r="O287" s="25">
        <v>270</v>
      </c>
      <c r="P287" s="286">
        <v>1.4</v>
      </c>
      <c r="Q287" s="287">
        <v>378</v>
      </c>
      <c r="R287" s="25" t="s">
        <v>1783</v>
      </c>
      <c r="S287" s="25" t="s">
        <v>1558</v>
      </c>
      <c r="T287" s="26">
        <v>45325</v>
      </c>
      <c r="U287" s="26" t="s">
        <v>581</v>
      </c>
      <c r="V287" s="8" t="s">
        <v>1784</v>
      </c>
      <c r="W287" s="25" t="s">
        <v>1035</v>
      </c>
      <c r="X287" s="26">
        <v>45304</v>
      </c>
      <c r="Y287" s="25" t="s">
        <v>1068</v>
      </c>
      <c r="Z287" s="26">
        <v>45304</v>
      </c>
      <c r="AA287" s="24" t="s">
        <v>1075</v>
      </c>
      <c r="AB287" s="24" t="s">
        <v>1070</v>
      </c>
      <c r="AC287" s="26">
        <v>45318</v>
      </c>
      <c r="AD287" s="8" t="s">
        <v>22</v>
      </c>
      <c r="AE287" s="26">
        <v>45311</v>
      </c>
      <c r="AF287" s="27" t="s">
        <v>1169</v>
      </c>
      <c r="AG287" s="7"/>
      <c r="AH287" s="227" t="str" cm="1">
        <f t="array" ref="AH287">LEFT(MM_BU[[#This Row],[PROJECT'#]],MIN(IFERROR(FIND({0,1,2,3,4,5,6,7,8,9,"-"},MM_BU[[#This Row],[PROJECT'#]]),""))-1)</f>
        <v>BU</v>
      </c>
      <c r="AI287" t="str">
        <f>IF(MM_BU[[#This Row],[BOM Received date]]&lt;&gt;"","BU table")</f>
        <v>BU table</v>
      </c>
      <c r="AJ287" t="str">
        <f>TEXT(MM_BU[[#This Row],[BOM Received date]],"mmmm")</f>
        <v>December</v>
      </c>
      <c r="AK287" t="str">
        <f>TEXT(MM_BU[[#This Row],[BOM Received date]],"yyyy")</f>
        <v>2023</v>
      </c>
    </row>
    <row r="288" spans="1:37" ht="28.95" customHeight="1">
      <c r="A288" s="21">
        <v>35</v>
      </c>
      <c r="B288" s="56">
        <v>45290</v>
      </c>
      <c r="C288" s="8">
        <v>30</v>
      </c>
      <c r="D288" s="8" t="s">
        <v>1419</v>
      </c>
      <c r="E288" s="23" t="s">
        <v>1420</v>
      </c>
      <c r="F288" s="350">
        <v>8887890</v>
      </c>
      <c r="G288" s="8" t="s">
        <v>84</v>
      </c>
      <c r="H288" s="24" t="s">
        <v>85</v>
      </c>
      <c r="I288" s="25">
        <v>50932</v>
      </c>
      <c r="J288" s="1639">
        <v>45290</v>
      </c>
      <c r="K288" s="26">
        <v>45291</v>
      </c>
      <c r="L288" s="26" t="s">
        <v>1058</v>
      </c>
      <c r="M288" s="27" t="s">
        <v>1003</v>
      </c>
      <c r="N288" s="27" t="s">
        <v>36</v>
      </c>
      <c r="O288" s="25">
        <v>3</v>
      </c>
      <c r="P288" s="286">
        <v>25.07</v>
      </c>
      <c r="Q288" s="287">
        <v>75.209999999999994</v>
      </c>
      <c r="R288" s="25" t="s">
        <v>1783</v>
      </c>
      <c r="S288" s="25" t="s">
        <v>1558</v>
      </c>
      <c r="T288" s="26">
        <v>45325</v>
      </c>
      <c r="U288" s="26" t="s">
        <v>581</v>
      </c>
      <c r="V288" s="8" t="s">
        <v>1784</v>
      </c>
      <c r="W288" s="25" t="s">
        <v>1012</v>
      </c>
      <c r="X288" s="26">
        <v>45304</v>
      </c>
      <c r="Y288" s="25" t="s">
        <v>1068</v>
      </c>
      <c r="Z288" s="26">
        <v>45304</v>
      </c>
      <c r="AA288" s="24" t="s">
        <v>1075</v>
      </c>
      <c r="AB288" s="24" t="s">
        <v>1070</v>
      </c>
      <c r="AC288" s="26">
        <v>45318</v>
      </c>
      <c r="AD288" s="8" t="s">
        <v>22</v>
      </c>
      <c r="AE288" s="26">
        <v>45307</v>
      </c>
      <c r="AF288" s="27" t="s">
        <v>428</v>
      </c>
      <c r="AG288" s="7"/>
      <c r="AH288" s="227" t="str" cm="1">
        <f t="array" ref="AH288">LEFT(MM_BU[[#This Row],[PROJECT'#]],MIN(IFERROR(FIND({0,1,2,3,4,5,6,7,8,9,"-"},MM_BU[[#This Row],[PROJECT'#]]),""))-1)</f>
        <v>BU</v>
      </c>
      <c r="AI288" t="str">
        <f>IF(MM_BU[[#This Row],[BOM Received date]]&lt;&gt;"","BU table")</f>
        <v>BU table</v>
      </c>
      <c r="AJ288" t="str">
        <f>TEXT(MM_BU[[#This Row],[BOM Received date]],"mmmm")</f>
        <v>December</v>
      </c>
      <c r="AK288" t="str">
        <f>TEXT(MM_BU[[#This Row],[BOM Received date]],"yyyy")</f>
        <v>2023</v>
      </c>
    </row>
    <row r="289" spans="1:37" ht="28.95" customHeight="1">
      <c r="A289" s="21">
        <v>35</v>
      </c>
      <c r="B289" s="56">
        <v>45290</v>
      </c>
      <c r="C289" s="8">
        <v>30</v>
      </c>
      <c r="D289" s="8" t="s">
        <v>1419</v>
      </c>
      <c r="E289" s="23" t="s">
        <v>1420</v>
      </c>
      <c r="F289" s="350">
        <v>8887890</v>
      </c>
      <c r="G289" s="8" t="s">
        <v>34</v>
      </c>
      <c r="H289" s="24" t="s">
        <v>35</v>
      </c>
      <c r="I289" s="25">
        <v>50935</v>
      </c>
      <c r="J289" s="1639">
        <v>45290</v>
      </c>
      <c r="K289" s="26">
        <v>45291</v>
      </c>
      <c r="L289" s="26" t="s">
        <v>1058</v>
      </c>
      <c r="M289" s="27" t="s">
        <v>1002</v>
      </c>
      <c r="N289" s="27" t="s">
        <v>20</v>
      </c>
      <c r="O289" s="25">
        <v>35</v>
      </c>
      <c r="P289" s="286">
        <v>24.3</v>
      </c>
      <c r="Q289" s="287">
        <v>850.5</v>
      </c>
      <c r="R289" s="25" t="s">
        <v>1783</v>
      </c>
      <c r="S289" s="25" t="s">
        <v>1558</v>
      </c>
      <c r="T289" s="26">
        <v>45325</v>
      </c>
      <c r="U289" s="26" t="s">
        <v>581</v>
      </c>
      <c r="V289" s="8" t="s">
        <v>1784</v>
      </c>
      <c r="W289" s="25" t="s">
        <v>1159</v>
      </c>
      <c r="X289" s="26">
        <v>45304</v>
      </c>
      <c r="Y289" s="25" t="s">
        <v>1068</v>
      </c>
      <c r="Z289" s="26">
        <v>45304</v>
      </c>
      <c r="AA289" s="24" t="s">
        <v>1075</v>
      </c>
      <c r="AB289" s="24" t="s">
        <v>1070</v>
      </c>
      <c r="AC289" s="26">
        <v>45318</v>
      </c>
      <c r="AD289" s="8" t="s">
        <v>22</v>
      </c>
      <c r="AE289" s="26">
        <v>45308</v>
      </c>
      <c r="AF289" s="27" t="s">
        <v>1703</v>
      </c>
      <c r="AG289" s="7"/>
      <c r="AH289" s="227" t="str" cm="1">
        <f t="array" ref="AH289">LEFT(MM_BU[[#This Row],[PROJECT'#]],MIN(IFERROR(FIND({0,1,2,3,4,5,6,7,8,9,"-"},MM_BU[[#This Row],[PROJECT'#]]),""))-1)</f>
        <v>BU</v>
      </c>
      <c r="AI289" t="str">
        <f>IF(MM_BU[[#This Row],[BOM Received date]]&lt;&gt;"","BU table")</f>
        <v>BU table</v>
      </c>
      <c r="AJ289" t="str">
        <f>TEXT(MM_BU[[#This Row],[BOM Received date]],"mmmm")</f>
        <v>December</v>
      </c>
      <c r="AK289" t="str">
        <f>TEXT(MM_BU[[#This Row],[BOM Received date]],"yyyy")</f>
        <v>2023</v>
      </c>
    </row>
    <row r="290" spans="1:37" ht="28.95" customHeight="1">
      <c r="A290" s="21">
        <v>35</v>
      </c>
      <c r="B290" s="56">
        <v>45290</v>
      </c>
      <c r="C290" s="8">
        <v>30</v>
      </c>
      <c r="D290" s="8" t="s">
        <v>1419</v>
      </c>
      <c r="E290" s="23" t="s">
        <v>1420</v>
      </c>
      <c r="F290" s="350">
        <v>8887890</v>
      </c>
      <c r="G290" s="8" t="s">
        <v>1435</v>
      </c>
      <c r="H290" s="24" t="s">
        <v>1441</v>
      </c>
      <c r="I290" s="25">
        <v>50932</v>
      </c>
      <c r="J290" s="1639">
        <v>45290</v>
      </c>
      <c r="K290" s="26">
        <v>45291</v>
      </c>
      <c r="L290" s="26" t="s">
        <v>1058</v>
      </c>
      <c r="M290" s="27" t="s">
        <v>1002</v>
      </c>
      <c r="N290" s="27" t="s">
        <v>20</v>
      </c>
      <c r="O290" s="25">
        <v>6</v>
      </c>
      <c r="P290" s="286">
        <v>12.54</v>
      </c>
      <c r="Q290" s="287">
        <v>75.239999999999995</v>
      </c>
      <c r="R290" s="25" t="s">
        <v>1783</v>
      </c>
      <c r="S290" s="25" t="s">
        <v>1558</v>
      </c>
      <c r="T290" s="26">
        <v>45325</v>
      </c>
      <c r="U290" s="26" t="s">
        <v>581</v>
      </c>
      <c r="V290" s="8" t="s">
        <v>1784</v>
      </c>
      <c r="W290" s="25" t="s">
        <v>1011</v>
      </c>
      <c r="X290" s="26">
        <v>45304</v>
      </c>
      <c r="Y290" s="25" t="s">
        <v>1068</v>
      </c>
      <c r="Z290" s="26">
        <v>45304</v>
      </c>
      <c r="AA290" s="24" t="s">
        <v>1075</v>
      </c>
      <c r="AB290" s="24" t="s">
        <v>1070</v>
      </c>
      <c r="AC290" s="26">
        <v>45318</v>
      </c>
      <c r="AD290" s="8" t="s">
        <v>22</v>
      </c>
      <c r="AE290" s="26">
        <v>45307</v>
      </c>
      <c r="AF290" s="27" t="s">
        <v>427</v>
      </c>
      <c r="AG290" s="7"/>
      <c r="AH290" s="227" t="str" cm="1">
        <f t="array" ref="AH290">LEFT(MM_BU[[#This Row],[PROJECT'#]],MIN(IFERROR(FIND({0,1,2,3,4,5,6,7,8,9,"-"},MM_BU[[#This Row],[PROJECT'#]]),""))-1)</f>
        <v>BU</v>
      </c>
      <c r="AI290" t="str">
        <f>IF(MM_BU[[#This Row],[BOM Received date]]&lt;&gt;"","BU table")</f>
        <v>BU table</v>
      </c>
      <c r="AJ290" t="str">
        <f>TEXT(MM_BU[[#This Row],[BOM Received date]],"mmmm")</f>
        <v>December</v>
      </c>
      <c r="AK290" t="str">
        <f>TEXT(MM_BU[[#This Row],[BOM Received date]],"yyyy")</f>
        <v>2023</v>
      </c>
    </row>
    <row r="291" spans="1:37" ht="28.95" customHeight="1">
      <c r="A291" s="21">
        <v>35</v>
      </c>
      <c r="B291" s="56">
        <v>45290</v>
      </c>
      <c r="C291" s="8">
        <v>30</v>
      </c>
      <c r="D291" s="8" t="s">
        <v>1419</v>
      </c>
      <c r="E291" s="23" t="s">
        <v>1420</v>
      </c>
      <c r="F291" s="350">
        <v>8887890</v>
      </c>
      <c r="G291" s="8" t="s">
        <v>105</v>
      </c>
      <c r="H291" s="24" t="s">
        <v>1442</v>
      </c>
      <c r="I291" s="25">
        <v>50932</v>
      </c>
      <c r="J291" s="1639">
        <v>45290</v>
      </c>
      <c r="K291" s="26">
        <v>45291</v>
      </c>
      <c r="L291" s="26" t="s">
        <v>1058</v>
      </c>
      <c r="M291" s="27" t="s">
        <v>143</v>
      </c>
      <c r="N291" s="27" t="s">
        <v>20</v>
      </c>
      <c r="O291" s="25">
        <v>50</v>
      </c>
      <c r="P291" s="286">
        <v>4.2300000000000004</v>
      </c>
      <c r="Q291" s="287">
        <v>211.5</v>
      </c>
      <c r="R291" s="25" t="s">
        <v>1783</v>
      </c>
      <c r="S291" s="25" t="s">
        <v>1558</v>
      </c>
      <c r="T291" s="26">
        <v>45325</v>
      </c>
      <c r="U291" s="26" t="s">
        <v>581</v>
      </c>
      <c r="V291" s="8" t="s">
        <v>1784</v>
      </c>
      <c r="W291" s="25" t="s">
        <v>1009</v>
      </c>
      <c r="X291" s="26">
        <v>45304</v>
      </c>
      <c r="Y291" s="25" t="s">
        <v>1068</v>
      </c>
      <c r="Z291" s="26">
        <v>45304</v>
      </c>
      <c r="AA291" s="24" t="s">
        <v>1075</v>
      </c>
      <c r="AB291" s="24" t="s">
        <v>1070</v>
      </c>
      <c r="AC291" s="26">
        <v>45332</v>
      </c>
      <c r="AD291" s="8" t="s">
        <v>22</v>
      </c>
      <c r="AE291" s="26">
        <v>45307</v>
      </c>
      <c r="AF291" s="27" t="s">
        <v>1861</v>
      </c>
      <c r="AG291" s="7"/>
      <c r="AH291" s="227" t="str" cm="1">
        <f t="array" ref="AH291">LEFT(MM_BU[[#This Row],[PROJECT'#]],MIN(IFERROR(FIND({0,1,2,3,4,5,6,7,8,9,"-"},MM_BU[[#This Row],[PROJECT'#]]),""))-1)</f>
        <v>BU</v>
      </c>
      <c r="AI291" t="str">
        <f>IF(MM_BU[[#This Row],[BOM Received date]]&lt;&gt;"","BU table")</f>
        <v>BU table</v>
      </c>
      <c r="AJ291" t="str">
        <f>TEXT(MM_BU[[#This Row],[BOM Received date]],"mmmm")</f>
        <v>December</v>
      </c>
      <c r="AK291" t="str">
        <f>TEXT(MM_BU[[#This Row],[BOM Received date]],"yyyy")</f>
        <v>2023</v>
      </c>
    </row>
    <row r="292" spans="1:37" ht="28.95" customHeight="1">
      <c r="A292" s="21">
        <v>35</v>
      </c>
      <c r="B292" s="56">
        <v>45290</v>
      </c>
      <c r="C292" s="8">
        <v>30</v>
      </c>
      <c r="D292" s="8" t="s">
        <v>1419</v>
      </c>
      <c r="E292" s="23" t="s">
        <v>1420</v>
      </c>
      <c r="F292" s="350">
        <v>8887890</v>
      </c>
      <c r="G292" s="8" t="s">
        <v>104</v>
      </c>
      <c r="H292" s="24" t="s">
        <v>110</v>
      </c>
      <c r="I292" s="25">
        <v>50932</v>
      </c>
      <c r="J292" s="1639">
        <v>45290</v>
      </c>
      <c r="K292" s="26">
        <v>45291</v>
      </c>
      <c r="L292" s="26" t="s">
        <v>1058</v>
      </c>
      <c r="M292" s="27" t="s">
        <v>139</v>
      </c>
      <c r="N292" s="27" t="s">
        <v>20</v>
      </c>
      <c r="O292" s="25">
        <v>50</v>
      </c>
      <c r="P292" s="286">
        <v>3.91</v>
      </c>
      <c r="Q292" s="287">
        <v>195.5</v>
      </c>
      <c r="R292" s="25" t="s">
        <v>1783</v>
      </c>
      <c r="S292" s="25" t="s">
        <v>1558</v>
      </c>
      <c r="T292" s="26">
        <v>45325</v>
      </c>
      <c r="U292" s="26" t="s">
        <v>581</v>
      </c>
      <c r="V292" s="8" t="s">
        <v>1784</v>
      </c>
      <c r="W292" s="25" t="s">
        <v>1006</v>
      </c>
      <c r="X292" s="26">
        <v>45304</v>
      </c>
      <c r="Y292" s="25" t="s">
        <v>1068</v>
      </c>
      <c r="Z292" s="26">
        <v>45304</v>
      </c>
      <c r="AA292" s="24" t="s">
        <v>1075</v>
      </c>
      <c r="AB292" s="24" t="s">
        <v>1070</v>
      </c>
      <c r="AC292" s="26">
        <v>45318</v>
      </c>
      <c r="AD292" s="8" t="s">
        <v>22</v>
      </c>
      <c r="AE292" s="26">
        <v>45308</v>
      </c>
      <c r="AF292" s="27" t="s">
        <v>1023</v>
      </c>
      <c r="AG292" s="7"/>
      <c r="AH292" s="227" t="str" cm="1">
        <f t="array" ref="AH292">LEFT(MM_BU[[#This Row],[PROJECT'#]],MIN(IFERROR(FIND({0,1,2,3,4,5,6,7,8,9,"-"},MM_BU[[#This Row],[PROJECT'#]]),""))-1)</f>
        <v>BU</v>
      </c>
      <c r="AI292" t="str">
        <f>IF(MM_BU[[#This Row],[BOM Received date]]&lt;&gt;"","BU table")</f>
        <v>BU table</v>
      </c>
      <c r="AJ292" t="str">
        <f>TEXT(MM_BU[[#This Row],[BOM Received date]],"mmmm")</f>
        <v>December</v>
      </c>
      <c r="AK292" t="str">
        <f>TEXT(MM_BU[[#This Row],[BOM Received date]],"yyyy")</f>
        <v>2023</v>
      </c>
    </row>
    <row r="293" spans="1:37" ht="28.95" customHeight="1">
      <c r="A293" s="21">
        <v>35</v>
      </c>
      <c r="B293" s="56">
        <v>45290</v>
      </c>
      <c r="C293" s="8">
        <v>30</v>
      </c>
      <c r="D293" s="8" t="s">
        <v>1419</v>
      </c>
      <c r="E293" s="23" t="s">
        <v>1420</v>
      </c>
      <c r="F293" s="350">
        <v>8887890</v>
      </c>
      <c r="G293" s="8" t="s">
        <v>1436</v>
      </c>
      <c r="H293" s="24" t="s">
        <v>1443</v>
      </c>
      <c r="I293" s="25">
        <v>50936</v>
      </c>
      <c r="J293" s="1639">
        <v>45290</v>
      </c>
      <c r="K293" s="26">
        <v>45291</v>
      </c>
      <c r="L293" s="26" t="s">
        <v>1058</v>
      </c>
      <c r="M293" s="27" t="s">
        <v>140</v>
      </c>
      <c r="N293" s="27" t="s">
        <v>55</v>
      </c>
      <c r="O293" s="25">
        <v>2</v>
      </c>
      <c r="P293" s="286">
        <v>115.5</v>
      </c>
      <c r="Q293" s="287">
        <v>231</v>
      </c>
      <c r="R293" s="25" t="s">
        <v>1785</v>
      </c>
      <c r="S293" s="25" t="s">
        <v>1059</v>
      </c>
      <c r="T293" s="26">
        <v>45337</v>
      </c>
      <c r="U293" s="26">
        <v>45305</v>
      </c>
      <c r="V293" s="8" t="s">
        <v>1877</v>
      </c>
      <c r="W293" s="25" t="s">
        <v>1011</v>
      </c>
      <c r="X293" s="26">
        <v>45309</v>
      </c>
      <c r="Y293" s="25" t="s">
        <v>1068</v>
      </c>
      <c r="Z293" s="26">
        <v>45309</v>
      </c>
      <c r="AA293" s="24" t="s">
        <v>1075</v>
      </c>
      <c r="AB293" s="24" t="s">
        <v>1070</v>
      </c>
      <c r="AC293" s="26">
        <v>45322</v>
      </c>
      <c r="AD293" s="8" t="s">
        <v>22</v>
      </c>
      <c r="AE293" s="26">
        <v>45314</v>
      </c>
      <c r="AF293" s="27" t="s">
        <v>425</v>
      </c>
      <c r="AG293" s="7"/>
      <c r="AH293" s="227" t="str" cm="1">
        <f t="array" ref="AH293">LEFT(MM_BU[[#This Row],[PROJECT'#]],MIN(IFERROR(FIND({0,1,2,3,4,5,6,7,8,9,"-"},MM_BU[[#This Row],[PROJECT'#]]),""))-1)</f>
        <v>BU</v>
      </c>
      <c r="AI293" t="str">
        <f>IF(MM_BU[[#This Row],[BOM Received date]]&lt;&gt;"","BU table")</f>
        <v>BU table</v>
      </c>
      <c r="AJ293" t="str">
        <f>TEXT(MM_BU[[#This Row],[BOM Received date]],"mmmm")</f>
        <v>December</v>
      </c>
      <c r="AK293" t="str">
        <f>TEXT(MM_BU[[#This Row],[BOM Received date]],"yyyy")</f>
        <v>2023</v>
      </c>
    </row>
    <row r="294" spans="1:37" ht="28.95" customHeight="1">
      <c r="A294" s="21">
        <v>35</v>
      </c>
      <c r="B294" s="56">
        <v>45290</v>
      </c>
      <c r="C294" s="8">
        <v>30</v>
      </c>
      <c r="D294" s="8" t="s">
        <v>1419</v>
      </c>
      <c r="E294" s="23" t="s">
        <v>1420</v>
      </c>
      <c r="F294" s="350">
        <v>8887890</v>
      </c>
      <c r="G294" s="8" t="s">
        <v>220</v>
      </c>
      <c r="H294" s="24" t="s">
        <v>221</v>
      </c>
      <c r="I294" s="25">
        <v>50935</v>
      </c>
      <c r="J294" s="1639">
        <v>45290</v>
      </c>
      <c r="K294" s="26">
        <v>45291</v>
      </c>
      <c r="L294" s="26" t="s">
        <v>1058</v>
      </c>
      <c r="M294" s="27" t="s">
        <v>143</v>
      </c>
      <c r="N294" s="27" t="s">
        <v>55</v>
      </c>
      <c r="O294" s="25">
        <v>1</v>
      </c>
      <c r="P294" s="286">
        <v>33.700000000000003</v>
      </c>
      <c r="Q294" s="287">
        <v>33.700000000000003</v>
      </c>
      <c r="R294" s="25" t="s">
        <v>1783</v>
      </c>
      <c r="S294" s="25" t="s">
        <v>1558</v>
      </c>
      <c r="T294" s="26">
        <v>45325</v>
      </c>
      <c r="U294" s="26" t="s">
        <v>581</v>
      </c>
      <c r="V294" s="8" t="s">
        <v>1784</v>
      </c>
      <c r="W294" s="25" t="s">
        <v>1031</v>
      </c>
      <c r="X294" s="26">
        <v>45304</v>
      </c>
      <c r="Y294" s="25" t="s">
        <v>1068</v>
      </c>
      <c r="Z294" s="26">
        <v>45304</v>
      </c>
      <c r="AA294" s="24" t="s">
        <v>1075</v>
      </c>
      <c r="AB294" s="24" t="s">
        <v>1070</v>
      </c>
      <c r="AC294" s="26">
        <v>45318</v>
      </c>
      <c r="AD294" s="8" t="s">
        <v>22</v>
      </c>
      <c r="AE294" s="26">
        <v>45311</v>
      </c>
      <c r="AF294" s="27" t="s">
        <v>424</v>
      </c>
      <c r="AG294" s="7"/>
      <c r="AH294" s="227" t="str" cm="1">
        <f t="array" ref="AH294">LEFT(MM_BU[[#This Row],[PROJECT'#]],MIN(IFERROR(FIND({0,1,2,3,4,5,6,7,8,9,"-"},MM_BU[[#This Row],[PROJECT'#]]),""))-1)</f>
        <v>BU</v>
      </c>
      <c r="AI294" t="str">
        <f>IF(MM_BU[[#This Row],[BOM Received date]]&lt;&gt;"","BU table")</f>
        <v>BU table</v>
      </c>
      <c r="AJ294" t="str">
        <f>TEXT(MM_BU[[#This Row],[BOM Received date]],"mmmm")</f>
        <v>December</v>
      </c>
      <c r="AK294" t="str">
        <f>TEXT(MM_BU[[#This Row],[BOM Received date]],"yyyy")</f>
        <v>2023</v>
      </c>
    </row>
    <row r="295" spans="1:37" ht="28.95" customHeight="1">
      <c r="A295" s="21">
        <v>35</v>
      </c>
      <c r="B295" s="56">
        <v>45290</v>
      </c>
      <c r="C295" s="8">
        <v>30</v>
      </c>
      <c r="D295" s="8" t="s">
        <v>1419</v>
      </c>
      <c r="E295" s="23" t="s">
        <v>1420</v>
      </c>
      <c r="F295" s="350">
        <v>8887890</v>
      </c>
      <c r="G295" s="8" t="s">
        <v>1437</v>
      </c>
      <c r="H295" s="24" t="s">
        <v>1444</v>
      </c>
      <c r="I295" s="25">
        <v>50932</v>
      </c>
      <c r="J295" s="1639">
        <v>45290</v>
      </c>
      <c r="K295" s="26">
        <v>45291</v>
      </c>
      <c r="L295" s="26" t="s">
        <v>1058</v>
      </c>
      <c r="M295" s="27" t="s">
        <v>142</v>
      </c>
      <c r="N295" s="27" t="s">
        <v>20</v>
      </c>
      <c r="O295" s="25">
        <v>5</v>
      </c>
      <c r="P295" s="286">
        <v>6.61</v>
      </c>
      <c r="Q295" s="287">
        <v>33.049999999999997</v>
      </c>
      <c r="R295" s="25" t="s">
        <v>1783</v>
      </c>
      <c r="S295" s="25" t="s">
        <v>1558</v>
      </c>
      <c r="T295" s="26">
        <v>45325</v>
      </c>
      <c r="U295" s="26" t="s">
        <v>581</v>
      </c>
      <c r="V295" s="8" t="s">
        <v>1784</v>
      </c>
      <c r="W295" s="25" t="s">
        <v>1008</v>
      </c>
      <c r="X295" s="26">
        <v>45304</v>
      </c>
      <c r="Y295" s="25" t="s">
        <v>1068</v>
      </c>
      <c r="Z295" s="26">
        <v>45304</v>
      </c>
      <c r="AA295" s="24" t="s">
        <v>1075</v>
      </c>
      <c r="AB295" s="24" t="s">
        <v>1070</v>
      </c>
      <c r="AC295" s="26">
        <v>45318</v>
      </c>
      <c r="AD295" s="8" t="s">
        <v>22</v>
      </c>
      <c r="AE295" s="26">
        <v>45307</v>
      </c>
      <c r="AF295" s="27" t="s">
        <v>429</v>
      </c>
      <c r="AG295" s="7"/>
      <c r="AH295" s="227" t="str" cm="1">
        <f t="array" ref="AH295">LEFT(MM_BU[[#This Row],[PROJECT'#]],MIN(IFERROR(FIND({0,1,2,3,4,5,6,7,8,9,"-"},MM_BU[[#This Row],[PROJECT'#]]),""))-1)</f>
        <v>BU</v>
      </c>
      <c r="AI295" t="str">
        <f>IF(MM_BU[[#This Row],[BOM Received date]]&lt;&gt;"","BU table")</f>
        <v>BU table</v>
      </c>
      <c r="AJ295" t="str">
        <f>TEXT(MM_BU[[#This Row],[BOM Received date]],"mmmm")</f>
        <v>December</v>
      </c>
      <c r="AK295" t="str">
        <f>TEXT(MM_BU[[#This Row],[BOM Received date]],"yyyy")</f>
        <v>2023</v>
      </c>
    </row>
    <row r="296" spans="1:37" ht="28.95" customHeight="1">
      <c r="A296" s="21">
        <v>35</v>
      </c>
      <c r="B296" s="56">
        <v>45290</v>
      </c>
      <c r="C296" s="8">
        <v>30</v>
      </c>
      <c r="D296" s="8" t="s">
        <v>1419</v>
      </c>
      <c r="E296" s="23" t="s">
        <v>1420</v>
      </c>
      <c r="F296" s="350">
        <v>8887890</v>
      </c>
      <c r="G296" s="8" t="s">
        <v>1438</v>
      </c>
      <c r="H296" s="24" t="s">
        <v>1445</v>
      </c>
      <c r="I296" s="25">
        <v>50935</v>
      </c>
      <c r="J296" s="1639">
        <v>45290</v>
      </c>
      <c r="K296" s="26">
        <v>45291</v>
      </c>
      <c r="L296" s="26" t="s">
        <v>1058</v>
      </c>
      <c r="M296" s="27" t="s">
        <v>142</v>
      </c>
      <c r="N296" s="27" t="s">
        <v>20</v>
      </c>
      <c r="O296" s="25">
        <v>5</v>
      </c>
      <c r="P296" s="286">
        <v>6.27</v>
      </c>
      <c r="Q296" s="287">
        <v>31.35</v>
      </c>
      <c r="R296" s="25" t="s">
        <v>1783</v>
      </c>
      <c r="S296" s="25" t="s">
        <v>1558</v>
      </c>
      <c r="T296" s="26">
        <v>45325</v>
      </c>
      <c r="U296" s="26" t="s">
        <v>581</v>
      </c>
      <c r="V296" s="8" t="s">
        <v>1784</v>
      </c>
      <c r="W296" s="25" t="s">
        <v>1029</v>
      </c>
      <c r="X296" s="26">
        <v>45304</v>
      </c>
      <c r="Y296" s="25" t="s">
        <v>1068</v>
      </c>
      <c r="Z296" s="26">
        <v>45304</v>
      </c>
      <c r="AA296" s="24" t="s">
        <v>1075</v>
      </c>
      <c r="AB296" s="24" t="s">
        <v>1070</v>
      </c>
      <c r="AC296" s="26">
        <v>45318</v>
      </c>
      <c r="AD296" s="8" t="s">
        <v>22</v>
      </c>
      <c r="AE296" s="26">
        <v>45307</v>
      </c>
      <c r="AF296" s="27" t="s">
        <v>429</v>
      </c>
      <c r="AG296" s="7"/>
      <c r="AH296" s="227" t="str" cm="1">
        <f t="array" ref="AH296">LEFT(MM_BU[[#This Row],[PROJECT'#]],MIN(IFERROR(FIND({0,1,2,3,4,5,6,7,8,9,"-"},MM_BU[[#This Row],[PROJECT'#]]),""))-1)</f>
        <v>BU</v>
      </c>
      <c r="AI296" t="str">
        <f>IF(MM_BU[[#This Row],[BOM Received date]]&lt;&gt;"","BU table")</f>
        <v>BU table</v>
      </c>
      <c r="AJ296" t="str">
        <f>TEXT(MM_BU[[#This Row],[BOM Received date]],"mmmm")</f>
        <v>December</v>
      </c>
      <c r="AK296" t="str">
        <f>TEXT(MM_BU[[#This Row],[BOM Received date]],"yyyy")</f>
        <v>2023</v>
      </c>
    </row>
    <row r="297" spans="1:37" ht="28.95" customHeight="1">
      <c r="A297" s="21">
        <v>35</v>
      </c>
      <c r="B297" s="56">
        <v>45290</v>
      </c>
      <c r="C297" s="8">
        <v>30</v>
      </c>
      <c r="D297" s="8" t="s">
        <v>1419</v>
      </c>
      <c r="E297" s="23" t="s">
        <v>1420</v>
      </c>
      <c r="F297" s="350">
        <v>8887890</v>
      </c>
      <c r="G297" s="8" t="s">
        <v>173</v>
      </c>
      <c r="H297" s="24" t="s">
        <v>282</v>
      </c>
      <c r="I297" s="25">
        <v>50935</v>
      </c>
      <c r="J297" s="1639">
        <v>45290</v>
      </c>
      <c r="K297" s="26">
        <v>45291</v>
      </c>
      <c r="L297" s="26" t="s">
        <v>1058</v>
      </c>
      <c r="M297" s="27" t="s">
        <v>141</v>
      </c>
      <c r="N297" s="27" t="s">
        <v>21</v>
      </c>
      <c r="O297" s="25">
        <v>2</v>
      </c>
      <c r="P297" s="286">
        <v>21.11</v>
      </c>
      <c r="Q297" s="287">
        <v>42.22</v>
      </c>
      <c r="R297" s="25" t="s">
        <v>1783</v>
      </c>
      <c r="S297" s="25" t="s">
        <v>1558</v>
      </c>
      <c r="T297" s="26">
        <v>45325</v>
      </c>
      <c r="U297" s="26" t="s">
        <v>581</v>
      </c>
      <c r="V297" s="8" t="s">
        <v>1784</v>
      </c>
      <c r="W297" s="25" t="s">
        <v>1028</v>
      </c>
      <c r="X297" s="26">
        <v>45304</v>
      </c>
      <c r="Y297" s="25" t="s">
        <v>1068</v>
      </c>
      <c r="Z297" s="26">
        <v>45304</v>
      </c>
      <c r="AA297" s="24" t="s">
        <v>1075</v>
      </c>
      <c r="AB297" s="24" t="s">
        <v>1070</v>
      </c>
      <c r="AC297" s="26">
        <v>45318</v>
      </c>
      <c r="AD297" s="8" t="s">
        <v>22</v>
      </c>
      <c r="AE297" s="26">
        <v>45307</v>
      </c>
      <c r="AF297" s="27" t="s">
        <v>425</v>
      </c>
      <c r="AG297" s="7"/>
      <c r="AH297" s="227" t="str" cm="1">
        <f t="array" ref="AH297">LEFT(MM_BU[[#This Row],[PROJECT'#]],MIN(IFERROR(FIND({0,1,2,3,4,5,6,7,8,9,"-"},MM_BU[[#This Row],[PROJECT'#]]),""))-1)</f>
        <v>BU</v>
      </c>
      <c r="AI297" t="str">
        <f>IF(MM_BU[[#This Row],[BOM Received date]]&lt;&gt;"","BU table")</f>
        <v>BU table</v>
      </c>
      <c r="AJ297" t="str">
        <f>TEXT(MM_BU[[#This Row],[BOM Received date]],"mmmm")</f>
        <v>December</v>
      </c>
      <c r="AK297" t="str">
        <f>TEXT(MM_BU[[#This Row],[BOM Received date]],"yyyy")</f>
        <v>2023</v>
      </c>
    </row>
    <row r="298" spans="1:37" ht="28.95" customHeight="1">
      <c r="A298" s="21">
        <v>35</v>
      </c>
      <c r="B298" s="56">
        <v>45290</v>
      </c>
      <c r="C298" s="8">
        <v>30</v>
      </c>
      <c r="D298" s="8" t="s">
        <v>1419</v>
      </c>
      <c r="E298" s="23" t="s">
        <v>1420</v>
      </c>
      <c r="F298" s="350">
        <v>8887890</v>
      </c>
      <c r="G298" s="8" t="s">
        <v>346</v>
      </c>
      <c r="H298" s="24" t="s">
        <v>347</v>
      </c>
      <c r="I298" s="25">
        <v>50935</v>
      </c>
      <c r="J298" s="1639">
        <v>45290</v>
      </c>
      <c r="K298" s="26">
        <v>45291</v>
      </c>
      <c r="L298" s="26" t="s">
        <v>1058</v>
      </c>
      <c r="M298" s="27" t="s">
        <v>140</v>
      </c>
      <c r="N298" s="27" t="s">
        <v>21</v>
      </c>
      <c r="O298" s="25">
        <v>1</v>
      </c>
      <c r="P298" s="286">
        <v>16.829999999999998</v>
      </c>
      <c r="Q298" s="287">
        <v>33.659999999999997</v>
      </c>
      <c r="R298" s="25" t="s">
        <v>1783</v>
      </c>
      <c r="S298" s="25" t="s">
        <v>1558</v>
      </c>
      <c r="T298" s="26">
        <v>45325</v>
      </c>
      <c r="U298" s="26" t="s">
        <v>581</v>
      </c>
      <c r="V298" s="8" t="s">
        <v>1784</v>
      </c>
      <c r="W298" s="25" t="s">
        <v>1020</v>
      </c>
      <c r="X298" s="26">
        <v>45304</v>
      </c>
      <c r="Y298" s="25" t="s">
        <v>1068</v>
      </c>
      <c r="Z298" s="26">
        <v>45304</v>
      </c>
      <c r="AA298" s="24" t="s">
        <v>1075</v>
      </c>
      <c r="AB298" s="24" t="s">
        <v>1070</v>
      </c>
      <c r="AC298" s="26">
        <v>45318</v>
      </c>
      <c r="AD298" s="8" t="s">
        <v>22</v>
      </c>
      <c r="AE298" s="26">
        <v>45307</v>
      </c>
      <c r="AF298" s="27" t="s">
        <v>425</v>
      </c>
      <c r="AG298" s="7"/>
      <c r="AH298" s="227" t="str" cm="1">
        <f t="array" ref="AH298">LEFT(MM_BU[[#This Row],[PROJECT'#]],MIN(IFERROR(FIND({0,1,2,3,4,5,6,7,8,9,"-"},MM_BU[[#This Row],[PROJECT'#]]),""))-1)</f>
        <v>BU</v>
      </c>
      <c r="AI298" t="str">
        <f>IF(MM_BU[[#This Row],[BOM Received date]]&lt;&gt;"","BU table")</f>
        <v>BU table</v>
      </c>
      <c r="AJ298" t="str">
        <f>TEXT(MM_BU[[#This Row],[BOM Received date]],"mmmm")</f>
        <v>December</v>
      </c>
      <c r="AK298" t="str">
        <f>TEXT(MM_BU[[#This Row],[BOM Received date]],"yyyy")</f>
        <v>2023</v>
      </c>
    </row>
    <row r="299" spans="1:37" ht="28.95" customHeight="1">
      <c r="A299" s="21">
        <v>35</v>
      </c>
      <c r="B299" s="56">
        <v>45290</v>
      </c>
      <c r="C299" s="8">
        <v>30</v>
      </c>
      <c r="D299" s="8" t="s">
        <v>1419</v>
      </c>
      <c r="E299" s="23" t="s">
        <v>1420</v>
      </c>
      <c r="F299" s="350">
        <v>8887890</v>
      </c>
      <c r="G299" s="8" t="s">
        <v>571</v>
      </c>
      <c r="H299" s="24" t="s">
        <v>572</v>
      </c>
      <c r="I299" s="25">
        <v>50934</v>
      </c>
      <c r="J299" s="1639">
        <v>45290</v>
      </c>
      <c r="K299" s="26">
        <v>45291</v>
      </c>
      <c r="L299" s="26" t="s">
        <v>1058</v>
      </c>
      <c r="M299" s="27" t="s">
        <v>139</v>
      </c>
      <c r="N299" s="27" t="s">
        <v>21</v>
      </c>
      <c r="O299" s="25">
        <v>1</v>
      </c>
      <c r="P299" s="286">
        <v>19</v>
      </c>
      <c r="Q299" s="287">
        <v>38</v>
      </c>
      <c r="R299" s="25" t="s">
        <v>1783</v>
      </c>
      <c r="S299" s="25" t="s">
        <v>1558</v>
      </c>
      <c r="T299" s="26">
        <v>45325</v>
      </c>
      <c r="U299" s="26" t="s">
        <v>581</v>
      </c>
      <c r="V299" s="8" t="s">
        <v>1786</v>
      </c>
      <c r="W299" s="25" t="s">
        <v>1002</v>
      </c>
      <c r="X299" s="26">
        <v>45304</v>
      </c>
      <c r="Y299" s="25" t="s">
        <v>1068</v>
      </c>
      <c r="Z299" s="26">
        <v>45304</v>
      </c>
      <c r="AA299" s="24" t="s">
        <v>1075</v>
      </c>
      <c r="AB299" s="24" t="s">
        <v>1081</v>
      </c>
      <c r="AC299" s="26">
        <v>45322</v>
      </c>
      <c r="AD299" s="8" t="s">
        <v>22</v>
      </c>
      <c r="AE299" s="26">
        <v>45307</v>
      </c>
      <c r="AF299" s="27" t="s">
        <v>425</v>
      </c>
      <c r="AG299" s="7"/>
      <c r="AH299" s="227" t="str" cm="1">
        <f t="array" ref="AH299">LEFT(MM_BU[[#This Row],[PROJECT'#]],MIN(IFERROR(FIND({0,1,2,3,4,5,6,7,8,9,"-"},MM_BU[[#This Row],[PROJECT'#]]),""))-1)</f>
        <v>BU</v>
      </c>
      <c r="AI299" t="str">
        <f>IF(MM_BU[[#This Row],[BOM Received date]]&lt;&gt;"","BU table")</f>
        <v>BU table</v>
      </c>
      <c r="AJ299" t="str">
        <f>TEXT(MM_BU[[#This Row],[BOM Received date]],"mmmm")</f>
        <v>December</v>
      </c>
      <c r="AK299" t="str">
        <f>TEXT(MM_BU[[#This Row],[BOM Received date]],"yyyy")</f>
        <v>2023</v>
      </c>
    </row>
    <row r="300" spans="1:37" ht="28.95" customHeight="1">
      <c r="A300" s="21">
        <v>35</v>
      </c>
      <c r="B300" s="56">
        <v>45290</v>
      </c>
      <c r="C300" s="8">
        <v>30</v>
      </c>
      <c r="D300" s="8" t="s">
        <v>1419</v>
      </c>
      <c r="E300" s="23" t="s">
        <v>1420</v>
      </c>
      <c r="F300" s="350">
        <v>8887890</v>
      </c>
      <c r="G300" s="8" t="s">
        <v>160</v>
      </c>
      <c r="H300" s="24" t="s">
        <v>153</v>
      </c>
      <c r="I300" s="25">
        <v>50933</v>
      </c>
      <c r="J300" s="1639">
        <v>45290</v>
      </c>
      <c r="K300" s="26">
        <v>45291</v>
      </c>
      <c r="L300" s="26" t="s">
        <v>1058</v>
      </c>
      <c r="M300" s="27" t="s">
        <v>139</v>
      </c>
      <c r="N300" s="27" t="s">
        <v>55</v>
      </c>
      <c r="O300" s="25">
        <v>2</v>
      </c>
      <c r="P300" s="286">
        <v>29.27</v>
      </c>
      <c r="Q300" s="287">
        <v>58.54</v>
      </c>
      <c r="R300" s="25" t="s">
        <v>1783</v>
      </c>
      <c r="S300" s="25" t="s">
        <v>1558</v>
      </c>
      <c r="T300" s="26">
        <v>45325</v>
      </c>
      <c r="U300" s="26" t="s">
        <v>581</v>
      </c>
      <c r="V300" s="8" t="s">
        <v>1786</v>
      </c>
      <c r="W300" s="25" t="s">
        <v>143</v>
      </c>
      <c r="X300" s="26">
        <v>45304</v>
      </c>
      <c r="Y300" s="25" t="s">
        <v>1068</v>
      </c>
      <c r="Z300" s="26">
        <v>45304</v>
      </c>
      <c r="AA300" s="24" t="s">
        <v>1075</v>
      </c>
      <c r="AB300" s="24" t="s">
        <v>1081</v>
      </c>
      <c r="AC300" s="26">
        <v>45322</v>
      </c>
      <c r="AD300" s="8" t="s">
        <v>22</v>
      </c>
      <c r="AE300" s="26">
        <v>45307</v>
      </c>
      <c r="AF300" s="27" t="s">
        <v>425</v>
      </c>
      <c r="AG300" s="7"/>
      <c r="AH300" s="227" t="str" cm="1">
        <f t="array" ref="AH300">LEFT(MM_BU[[#This Row],[PROJECT'#]],MIN(IFERROR(FIND({0,1,2,3,4,5,6,7,8,9,"-"},MM_BU[[#This Row],[PROJECT'#]]),""))-1)</f>
        <v>BU</v>
      </c>
      <c r="AI300" t="str">
        <f>IF(MM_BU[[#This Row],[BOM Received date]]&lt;&gt;"","BU table")</f>
        <v>BU table</v>
      </c>
      <c r="AJ300" t="str">
        <f>TEXT(MM_BU[[#This Row],[BOM Received date]],"mmmm")</f>
        <v>December</v>
      </c>
      <c r="AK300" t="str">
        <f>TEXT(MM_BU[[#This Row],[BOM Received date]],"yyyy")</f>
        <v>2023</v>
      </c>
    </row>
    <row r="301" spans="1:37" ht="28.95" customHeight="1">
      <c r="A301" s="21">
        <v>35</v>
      </c>
      <c r="B301" s="56">
        <v>45290</v>
      </c>
      <c r="C301" s="8">
        <v>30</v>
      </c>
      <c r="D301" s="8" t="s">
        <v>1419</v>
      </c>
      <c r="E301" s="23" t="s">
        <v>1420</v>
      </c>
      <c r="F301" s="350">
        <v>8887890</v>
      </c>
      <c r="G301" s="8" t="s">
        <v>397</v>
      </c>
      <c r="H301" s="24" t="s">
        <v>400</v>
      </c>
      <c r="I301" s="25">
        <v>50932</v>
      </c>
      <c r="J301" s="1639">
        <v>45290</v>
      </c>
      <c r="K301" s="26">
        <v>45291</v>
      </c>
      <c r="L301" s="26" t="s">
        <v>1058</v>
      </c>
      <c r="M301" s="27" t="s">
        <v>141</v>
      </c>
      <c r="N301" s="27" t="s">
        <v>20</v>
      </c>
      <c r="O301" s="25">
        <v>4</v>
      </c>
      <c r="P301" s="286">
        <v>3.42</v>
      </c>
      <c r="Q301" s="287">
        <v>13.68</v>
      </c>
      <c r="R301" s="25" t="s">
        <v>1783</v>
      </c>
      <c r="S301" s="25" t="s">
        <v>1558</v>
      </c>
      <c r="T301" s="26">
        <v>45325</v>
      </c>
      <c r="U301" s="26" t="s">
        <v>581</v>
      </c>
      <c r="V301" s="8" t="s">
        <v>1784</v>
      </c>
      <c r="W301" s="25" t="s">
        <v>1007</v>
      </c>
      <c r="X301" s="26">
        <v>45304</v>
      </c>
      <c r="Y301" s="25" t="s">
        <v>1068</v>
      </c>
      <c r="Z301" s="26">
        <v>45304</v>
      </c>
      <c r="AA301" s="24" t="s">
        <v>1075</v>
      </c>
      <c r="AB301" s="24" t="s">
        <v>1070</v>
      </c>
      <c r="AC301" s="26">
        <v>45318</v>
      </c>
      <c r="AD301" s="8" t="s">
        <v>22</v>
      </c>
      <c r="AE301" s="26">
        <v>45307</v>
      </c>
      <c r="AF301" s="27" t="s">
        <v>426</v>
      </c>
      <c r="AG301" s="7"/>
      <c r="AH301" s="227" t="str" cm="1">
        <f t="array" ref="AH301">LEFT(MM_BU[[#This Row],[PROJECT'#]],MIN(IFERROR(FIND({0,1,2,3,4,5,6,7,8,9,"-"},MM_BU[[#This Row],[PROJECT'#]]),""))-1)</f>
        <v>BU</v>
      </c>
      <c r="AI301" t="str">
        <f>IF(MM_BU[[#This Row],[BOM Received date]]&lt;&gt;"","BU table")</f>
        <v>BU table</v>
      </c>
      <c r="AJ301" t="str">
        <f>TEXT(MM_BU[[#This Row],[BOM Received date]],"mmmm")</f>
        <v>December</v>
      </c>
      <c r="AK301" t="str">
        <f>TEXT(MM_BU[[#This Row],[BOM Received date]],"yyyy")</f>
        <v>2023</v>
      </c>
    </row>
    <row r="302" spans="1:37" ht="28.95" customHeight="1">
      <c r="A302" s="21">
        <v>35</v>
      </c>
      <c r="B302" s="56">
        <v>45290</v>
      </c>
      <c r="C302" s="8">
        <v>30</v>
      </c>
      <c r="D302" s="8" t="s">
        <v>1419</v>
      </c>
      <c r="E302" s="23" t="s">
        <v>1420</v>
      </c>
      <c r="F302" s="350">
        <v>8887890</v>
      </c>
      <c r="G302" s="8" t="s">
        <v>1439</v>
      </c>
      <c r="H302" s="24" t="s">
        <v>1446</v>
      </c>
      <c r="I302" s="25">
        <v>50936</v>
      </c>
      <c r="J302" s="1639">
        <v>45290</v>
      </c>
      <c r="K302" s="26">
        <v>45291</v>
      </c>
      <c r="L302" s="26" t="s">
        <v>1058</v>
      </c>
      <c r="M302" s="27" t="s">
        <v>139</v>
      </c>
      <c r="N302" s="27" t="s">
        <v>55</v>
      </c>
      <c r="O302" s="25">
        <v>1</v>
      </c>
      <c r="P302" s="286">
        <v>27.85</v>
      </c>
      <c r="Q302" s="287">
        <v>27.85</v>
      </c>
      <c r="R302" s="25" t="s">
        <v>1785</v>
      </c>
      <c r="S302" s="25" t="s">
        <v>1059</v>
      </c>
      <c r="T302" s="26">
        <v>45337</v>
      </c>
      <c r="U302" s="26">
        <v>45305</v>
      </c>
      <c r="V302" s="8" t="s">
        <v>1877</v>
      </c>
      <c r="W302" s="25" t="s">
        <v>1009</v>
      </c>
      <c r="X302" s="26">
        <v>45309</v>
      </c>
      <c r="Y302" s="25" t="s">
        <v>1068</v>
      </c>
      <c r="Z302" s="26">
        <v>45309</v>
      </c>
      <c r="AA302" s="24" t="s">
        <v>1075</v>
      </c>
      <c r="AB302" s="24" t="s">
        <v>1070</v>
      </c>
      <c r="AC302" s="26">
        <v>45322</v>
      </c>
      <c r="AD302" s="8" t="s">
        <v>22</v>
      </c>
      <c r="AE302" s="26">
        <v>45314</v>
      </c>
      <c r="AF302" s="27" t="s">
        <v>424</v>
      </c>
      <c r="AG302" s="7"/>
      <c r="AH302" s="227" t="str" cm="1">
        <f t="array" ref="AH302">LEFT(MM_BU[[#This Row],[PROJECT'#]],MIN(IFERROR(FIND({0,1,2,3,4,5,6,7,8,9,"-"},MM_BU[[#This Row],[PROJECT'#]]),""))-1)</f>
        <v>BU</v>
      </c>
      <c r="AI302" t="str">
        <f>IF(MM_BU[[#This Row],[BOM Received date]]&lt;&gt;"","BU table")</f>
        <v>BU table</v>
      </c>
      <c r="AJ302" t="str">
        <f>TEXT(MM_BU[[#This Row],[BOM Received date]],"mmmm")</f>
        <v>December</v>
      </c>
      <c r="AK302" t="str">
        <f>TEXT(MM_BU[[#This Row],[BOM Received date]],"yyyy")</f>
        <v>2023</v>
      </c>
    </row>
    <row r="303" spans="1:37" ht="28.95" customHeight="1">
      <c r="A303" s="21">
        <v>35</v>
      </c>
      <c r="B303" s="56">
        <v>45290</v>
      </c>
      <c r="C303" s="8">
        <v>30</v>
      </c>
      <c r="D303" s="8" t="s">
        <v>1419</v>
      </c>
      <c r="E303" s="23" t="s">
        <v>1420</v>
      </c>
      <c r="F303" s="350">
        <v>8887890</v>
      </c>
      <c r="G303" s="8" t="s">
        <v>106</v>
      </c>
      <c r="H303" s="24" t="s">
        <v>111</v>
      </c>
      <c r="I303" s="25">
        <v>50935</v>
      </c>
      <c r="J303" s="1639">
        <v>45290</v>
      </c>
      <c r="K303" s="26">
        <v>45291</v>
      </c>
      <c r="L303" s="26" t="s">
        <v>1058</v>
      </c>
      <c r="M303" s="27" t="s">
        <v>139</v>
      </c>
      <c r="N303" s="27" t="s">
        <v>20</v>
      </c>
      <c r="O303" s="25">
        <v>2</v>
      </c>
      <c r="P303" s="286">
        <v>13.6</v>
      </c>
      <c r="Q303" s="287">
        <v>27.2</v>
      </c>
      <c r="R303" s="25" t="s">
        <v>1783</v>
      </c>
      <c r="S303" s="25" t="s">
        <v>1558</v>
      </c>
      <c r="T303" s="26">
        <v>45325</v>
      </c>
      <c r="U303" s="26" t="s">
        <v>581</v>
      </c>
      <c r="V303" s="8" t="s">
        <v>1784</v>
      </c>
      <c r="W303" s="25" t="s">
        <v>1019</v>
      </c>
      <c r="X303" s="26">
        <v>45304</v>
      </c>
      <c r="Y303" s="25" t="s">
        <v>1068</v>
      </c>
      <c r="Z303" s="26">
        <v>45304</v>
      </c>
      <c r="AA303" s="24" t="s">
        <v>1075</v>
      </c>
      <c r="AB303" s="24" t="s">
        <v>1070</v>
      </c>
      <c r="AC303" s="26">
        <v>45318</v>
      </c>
      <c r="AD303" s="8" t="s">
        <v>22</v>
      </c>
      <c r="AE303" s="26">
        <v>45308</v>
      </c>
      <c r="AF303" s="27" t="s">
        <v>425</v>
      </c>
      <c r="AG303" s="7"/>
      <c r="AH303" s="227" t="str" cm="1">
        <f t="array" ref="AH303">LEFT(MM_BU[[#This Row],[PROJECT'#]],MIN(IFERROR(FIND({0,1,2,3,4,5,6,7,8,9,"-"},MM_BU[[#This Row],[PROJECT'#]]),""))-1)</f>
        <v>BU</v>
      </c>
      <c r="AI303" t="str">
        <f>IF(MM_BU[[#This Row],[BOM Received date]]&lt;&gt;"","BU table")</f>
        <v>BU table</v>
      </c>
      <c r="AJ303" t="str">
        <f>TEXT(MM_BU[[#This Row],[BOM Received date]],"mmmm")</f>
        <v>December</v>
      </c>
      <c r="AK303" t="str">
        <f>TEXT(MM_BU[[#This Row],[BOM Received date]],"yyyy")</f>
        <v>2023</v>
      </c>
    </row>
    <row r="304" spans="1:37" ht="28.95" customHeight="1" thickBot="1">
      <c r="A304" s="377">
        <v>35</v>
      </c>
      <c r="B304" s="391">
        <v>45290</v>
      </c>
      <c r="C304" s="379">
        <v>30</v>
      </c>
      <c r="D304" s="379" t="s">
        <v>1419</v>
      </c>
      <c r="E304" s="392" t="s">
        <v>1420</v>
      </c>
      <c r="F304" s="393">
        <v>8887890</v>
      </c>
      <c r="G304" s="379" t="s">
        <v>1440</v>
      </c>
      <c r="H304" s="394" t="s">
        <v>1447</v>
      </c>
      <c r="I304" s="395">
        <v>50932</v>
      </c>
      <c r="J304" s="1654">
        <v>45290</v>
      </c>
      <c r="K304" s="396">
        <v>45291</v>
      </c>
      <c r="L304" s="396" t="s">
        <v>1058</v>
      </c>
      <c r="M304" s="397" t="s">
        <v>140</v>
      </c>
      <c r="N304" s="397" t="s">
        <v>36</v>
      </c>
      <c r="O304" s="395">
        <v>1</v>
      </c>
      <c r="P304" s="398">
        <v>98.77</v>
      </c>
      <c r="Q304" s="399">
        <v>98.77</v>
      </c>
      <c r="R304" s="395" t="s">
        <v>2162</v>
      </c>
      <c r="S304" s="395" t="s">
        <v>1058</v>
      </c>
      <c r="T304" s="396">
        <v>45325</v>
      </c>
      <c r="U304" s="396" t="s">
        <v>581</v>
      </c>
      <c r="V304" s="379" t="s">
        <v>2161</v>
      </c>
      <c r="W304" s="395" t="s">
        <v>139</v>
      </c>
      <c r="X304" s="396">
        <v>45325</v>
      </c>
      <c r="Y304" s="395" t="s">
        <v>1058</v>
      </c>
      <c r="Z304" s="396">
        <v>45335</v>
      </c>
      <c r="AA304" s="394" t="s">
        <v>1075</v>
      </c>
      <c r="AB304" s="394" t="s">
        <v>1070</v>
      </c>
      <c r="AC304" s="396">
        <v>45342</v>
      </c>
      <c r="AD304" s="379" t="s">
        <v>22</v>
      </c>
      <c r="AE304" s="396">
        <v>45328</v>
      </c>
      <c r="AF304" s="397" t="s">
        <v>424</v>
      </c>
      <c r="AG304" s="400"/>
      <c r="AH304" s="227" t="str" cm="1">
        <f t="array" ref="AH304">LEFT(MM_BU[[#This Row],[PROJECT'#]],MIN(IFERROR(FIND({0,1,2,3,4,5,6,7,8,9,"-"},MM_BU[[#This Row],[PROJECT'#]]),""))-1)</f>
        <v>BU</v>
      </c>
      <c r="AI304" s="281" t="str">
        <f>IF(MM_BU[[#This Row],[BOM Received date]]&lt;&gt;"","BU table")</f>
        <v>BU table</v>
      </c>
      <c r="AJ304" s="281" t="str">
        <f>TEXT(MM_BU[[#This Row],[BOM Received date]],"mmmm")</f>
        <v>December</v>
      </c>
      <c r="AK304" s="281" t="str">
        <f>TEXT(MM_BU[[#This Row],[BOM Received date]],"yyyy")</f>
        <v>2023</v>
      </c>
    </row>
    <row r="305" spans="1:37" ht="28.95" customHeight="1">
      <c r="A305" s="376">
        <v>36</v>
      </c>
      <c r="B305" s="380">
        <v>45290</v>
      </c>
      <c r="C305" s="378">
        <v>40</v>
      </c>
      <c r="D305" s="378" t="s">
        <v>1451</v>
      </c>
      <c r="E305" s="381" t="s">
        <v>1452</v>
      </c>
      <c r="F305" s="382">
        <v>8887384</v>
      </c>
      <c r="G305" s="378" t="s">
        <v>1453</v>
      </c>
      <c r="H305" s="403" t="s">
        <v>1459</v>
      </c>
      <c r="I305" s="384">
        <v>51196</v>
      </c>
      <c r="J305" s="1653">
        <v>45295</v>
      </c>
      <c r="K305" s="385">
        <v>45297</v>
      </c>
      <c r="L305" s="385" t="s">
        <v>1058</v>
      </c>
      <c r="M305" s="386">
        <v>1</v>
      </c>
      <c r="N305" s="386" t="s">
        <v>20</v>
      </c>
      <c r="O305" s="384">
        <v>4</v>
      </c>
      <c r="P305" s="387">
        <v>21.65</v>
      </c>
      <c r="Q305" s="388">
        <v>86.6</v>
      </c>
      <c r="R305" s="384" t="s">
        <v>1783</v>
      </c>
      <c r="S305" s="384" t="s">
        <v>1558</v>
      </c>
      <c r="T305" s="385">
        <v>45325</v>
      </c>
      <c r="U305" s="385" t="s">
        <v>581</v>
      </c>
      <c r="V305" s="378" t="s">
        <v>1786</v>
      </c>
      <c r="W305" s="384" t="s">
        <v>1015</v>
      </c>
      <c r="X305" s="385">
        <v>45304</v>
      </c>
      <c r="Y305" s="384" t="s">
        <v>1068</v>
      </c>
      <c r="Z305" s="385">
        <v>45304</v>
      </c>
      <c r="AA305" s="383" t="s">
        <v>1075</v>
      </c>
      <c r="AB305" s="383" t="s">
        <v>1081</v>
      </c>
      <c r="AC305" s="385">
        <v>45322</v>
      </c>
      <c r="AD305" s="378" t="s">
        <v>22</v>
      </c>
      <c r="AE305" s="385">
        <v>45307</v>
      </c>
      <c r="AF305" s="386" t="s">
        <v>426</v>
      </c>
      <c r="AG305" s="389"/>
      <c r="AH305" s="227" t="str" cm="1">
        <f t="array" ref="AH305">LEFT(MM_BU[[#This Row],[PROJECT'#]],MIN(IFERROR(FIND({0,1,2,3,4,5,6,7,8,9,"-"},MM_BU[[#This Row],[PROJECT'#]]),""))-1)</f>
        <v>BU</v>
      </c>
      <c r="AI305" t="str">
        <f>IF(MM_BU[[#This Row],[BOM Received date]]&lt;&gt;"","BU table")</f>
        <v>BU table</v>
      </c>
      <c r="AJ305" t="str">
        <f>TEXT(MM_BU[[#This Row],[BOM Received date]],"mmmm")</f>
        <v>December</v>
      </c>
      <c r="AK305" t="str">
        <f>TEXT(MM_BU[[#This Row],[BOM Received date]],"yyyy")</f>
        <v>2023</v>
      </c>
    </row>
    <row r="306" spans="1:37" ht="28.95" customHeight="1">
      <c r="A306" s="21">
        <v>36</v>
      </c>
      <c r="B306" s="56">
        <v>45290</v>
      </c>
      <c r="C306" s="8">
        <v>40</v>
      </c>
      <c r="D306" s="8" t="s">
        <v>1451</v>
      </c>
      <c r="E306" s="23" t="s">
        <v>1452</v>
      </c>
      <c r="F306" s="350">
        <v>8887384</v>
      </c>
      <c r="G306" s="8" t="s">
        <v>1454</v>
      </c>
      <c r="H306" s="371" t="s">
        <v>1460</v>
      </c>
      <c r="I306" s="25">
        <v>51198</v>
      </c>
      <c r="J306" s="1639">
        <v>45295</v>
      </c>
      <c r="K306" s="26">
        <v>45297</v>
      </c>
      <c r="L306" s="26" t="s">
        <v>1058</v>
      </c>
      <c r="M306" s="27">
        <v>2</v>
      </c>
      <c r="N306" s="27" t="s">
        <v>20</v>
      </c>
      <c r="O306" s="25">
        <v>3</v>
      </c>
      <c r="P306" s="286">
        <v>57.25</v>
      </c>
      <c r="Q306" s="287">
        <v>171.75</v>
      </c>
      <c r="R306" s="25" t="s">
        <v>1726</v>
      </c>
      <c r="S306" s="25" t="s">
        <v>1058</v>
      </c>
      <c r="T306" s="26">
        <v>45311</v>
      </c>
      <c r="U306" s="26">
        <v>45306</v>
      </c>
      <c r="V306" s="8" t="s">
        <v>1878</v>
      </c>
      <c r="W306" s="25" t="s">
        <v>1002</v>
      </c>
      <c r="X306" s="26">
        <v>45311</v>
      </c>
      <c r="Y306" s="25" t="s">
        <v>1068</v>
      </c>
      <c r="Z306" s="26">
        <v>45311</v>
      </c>
      <c r="AA306" s="24" t="s">
        <v>1069</v>
      </c>
      <c r="AB306" s="24" t="s">
        <v>1080</v>
      </c>
      <c r="AC306" s="26">
        <v>45325</v>
      </c>
      <c r="AD306" s="8" t="s">
        <v>22</v>
      </c>
      <c r="AE306" s="26">
        <v>45315</v>
      </c>
      <c r="AF306" s="27" t="s">
        <v>428</v>
      </c>
      <c r="AG306" s="7"/>
      <c r="AH306" s="227" t="str" cm="1">
        <f t="array" ref="AH306">LEFT(MM_BU[[#This Row],[PROJECT'#]],MIN(IFERROR(FIND({0,1,2,3,4,5,6,7,8,9,"-"},MM_BU[[#This Row],[PROJECT'#]]),""))-1)</f>
        <v>BU</v>
      </c>
      <c r="AI306" t="str">
        <f>IF(MM_BU[[#This Row],[BOM Received date]]&lt;&gt;"","BU table")</f>
        <v>BU table</v>
      </c>
      <c r="AJ306" t="str">
        <f>TEXT(MM_BU[[#This Row],[BOM Received date]],"mmmm")</f>
        <v>December</v>
      </c>
      <c r="AK306" t="str">
        <f>TEXT(MM_BU[[#This Row],[BOM Received date]],"yyyy")</f>
        <v>2023</v>
      </c>
    </row>
    <row r="307" spans="1:37" ht="28.95" customHeight="1">
      <c r="A307" s="21">
        <v>36</v>
      </c>
      <c r="B307" s="56">
        <v>45290</v>
      </c>
      <c r="C307" s="8">
        <v>40</v>
      </c>
      <c r="D307" s="8" t="s">
        <v>1451</v>
      </c>
      <c r="E307" s="23" t="s">
        <v>1452</v>
      </c>
      <c r="F307" s="350">
        <v>8887384</v>
      </c>
      <c r="G307" s="8" t="s">
        <v>1455</v>
      </c>
      <c r="H307" s="371" t="s">
        <v>1461</v>
      </c>
      <c r="I307" s="25">
        <v>51195</v>
      </c>
      <c r="J307" s="1639">
        <v>45295</v>
      </c>
      <c r="K307" s="26">
        <v>45297</v>
      </c>
      <c r="L307" s="26" t="s">
        <v>1058</v>
      </c>
      <c r="M307" s="27">
        <v>1</v>
      </c>
      <c r="N307" s="27" t="s">
        <v>20</v>
      </c>
      <c r="O307" s="25">
        <v>1</v>
      </c>
      <c r="P307" s="286">
        <v>183.15</v>
      </c>
      <c r="Q307" s="287">
        <v>183.15</v>
      </c>
      <c r="R307" s="25" t="s">
        <v>1783</v>
      </c>
      <c r="S307" s="25" t="s">
        <v>1558</v>
      </c>
      <c r="T307" s="26">
        <v>45325</v>
      </c>
      <c r="U307" s="26" t="s">
        <v>581</v>
      </c>
      <c r="V307" s="8" t="s">
        <v>1784</v>
      </c>
      <c r="W307" s="25" t="s">
        <v>1324</v>
      </c>
      <c r="X307" s="26">
        <v>45304</v>
      </c>
      <c r="Y307" s="25" t="s">
        <v>1068</v>
      </c>
      <c r="Z307" s="26">
        <v>45304</v>
      </c>
      <c r="AA307" s="24" t="s">
        <v>1075</v>
      </c>
      <c r="AB307" s="24" t="s">
        <v>1070</v>
      </c>
      <c r="AC307" s="26">
        <v>45318</v>
      </c>
      <c r="AD307" s="8" t="s">
        <v>22</v>
      </c>
      <c r="AE307" s="26">
        <v>45308</v>
      </c>
      <c r="AF307" s="27" t="s">
        <v>424</v>
      </c>
      <c r="AG307" s="7"/>
      <c r="AH307" s="227" t="str" cm="1">
        <f t="array" ref="AH307">LEFT(MM_BU[[#This Row],[PROJECT'#]],MIN(IFERROR(FIND({0,1,2,3,4,5,6,7,8,9,"-"},MM_BU[[#This Row],[PROJECT'#]]),""))-1)</f>
        <v>BU</v>
      </c>
      <c r="AI307" t="str">
        <f>IF(MM_BU[[#This Row],[BOM Received date]]&lt;&gt;"","BU table")</f>
        <v>BU table</v>
      </c>
      <c r="AJ307" t="str">
        <f>TEXT(MM_BU[[#This Row],[BOM Received date]],"mmmm")</f>
        <v>December</v>
      </c>
      <c r="AK307" t="str">
        <f>TEXT(MM_BU[[#This Row],[BOM Received date]],"yyyy")</f>
        <v>2023</v>
      </c>
    </row>
    <row r="308" spans="1:37" ht="28.95" customHeight="1">
      <c r="A308" s="21">
        <v>36</v>
      </c>
      <c r="B308" s="56">
        <v>45290</v>
      </c>
      <c r="C308" s="8">
        <v>40</v>
      </c>
      <c r="D308" s="8" t="s">
        <v>1451</v>
      </c>
      <c r="E308" s="23" t="s">
        <v>1452</v>
      </c>
      <c r="F308" s="350">
        <v>8887384</v>
      </c>
      <c r="G308" s="8" t="s">
        <v>1456</v>
      </c>
      <c r="H308" s="371" t="s">
        <v>1462</v>
      </c>
      <c r="I308" s="25">
        <v>51197</v>
      </c>
      <c r="J308" s="1639">
        <v>45295</v>
      </c>
      <c r="K308" s="26">
        <v>45297</v>
      </c>
      <c r="L308" s="26" t="s">
        <v>1058</v>
      </c>
      <c r="M308" s="27">
        <v>2</v>
      </c>
      <c r="N308" s="27" t="s">
        <v>36</v>
      </c>
      <c r="O308" s="25">
        <v>1</v>
      </c>
      <c r="P308" s="286">
        <v>38.799999999999997</v>
      </c>
      <c r="Q308" s="287">
        <v>38.799999999999997</v>
      </c>
      <c r="R308" s="25" t="s">
        <v>581</v>
      </c>
      <c r="S308" s="25" t="s">
        <v>581</v>
      </c>
      <c r="T308" s="26" t="s">
        <v>581</v>
      </c>
      <c r="U308" s="26" t="s">
        <v>581</v>
      </c>
      <c r="V308" s="8" t="s">
        <v>1722</v>
      </c>
      <c r="W308" s="25" t="s">
        <v>1159</v>
      </c>
      <c r="X308" s="26">
        <v>45302</v>
      </c>
      <c r="Y308" s="25" t="s">
        <v>1068</v>
      </c>
      <c r="Z308" s="26">
        <v>45302</v>
      </c>
      <c r="AA308" s="24" t="s">
        <v>1069</v>
      </c>
      <c r="AB308" s="24" t="s">
        <v>1081</v>
      </c>
      <c r="AC308" s="26">
        <v>45322</v>
      </c>
      <c r="AD308" s="8" t="s">
        <v>22</v>
      </c>
      <c r="AE308" s="26">
        <v>45306</v>
      </c>
      <c r="AF308" s="27" t="s">
        <v>424</v>
      </c>
      <c r="AG308" s="7"/>
      <c r="AH308" s="227" t="str" cm="1">
        <f t="array" ref="AH308">LEFT(MM_BU[[#This Row],[PROJECT'#]],MIN(IFERROR(FIND({0,1,2,3,4,5,6,7,8,9,"-"},MM_BU[[#This Row],[PROJECT'#]]),""))-1)</f>
        <v>BU</v>
      </c>
      <c r="AI308" t="str">
        <f>IF(MM_BU[[#This Row],[BOM Received date]]&lt;&gt;"","BU table")</f>
        <v>BU table</v>
      </c>
      <c r="AJ308" t="str">
        <f>TEXT(MM_BU[[#This Row],[BOM Received date]],"mmmm")</f>
        <v>December</v>
      </c>
      <c r="AK308" t="str">
        <f>TEXT(MM_BU[[#This Row],[BOM Received date]],"yyyy")</f>
        <v>2023</v>
      </c>
    </row>
    <row r="309" spans="1:37" ht="28.95" customHeight="1">
      <c r="A309" s="21">
        <v>36</v>
      </c>
      <c r="B309" s="56">
        <v>45290</v>
      </c>
      <c r="C309" s="8">
        <v>40</v>
      </c>
      <c r="D309" s="8" t="s">
        <v>1451</v>
      </c>
      <c r="E309" s="23" t="s">
        <v>1452</v>
      </c>
      <c r="F309" s="350">
        <v>8887384</v>
      </c>
      <c r="G309" s="8" t="s">
        <v>1457</v>
      </c>
      <c r="H309" s="371" t="s">
        <v>1463</v>
      </c>
      <c r="I309" s="25">
        <v>51199</v>
      </c>
      <c r="J309" s="1639">
        <v>45295</v>
      </c>
      <c r="K309" s="26">
        <v>45297</v>
      </c>
      <c r="L309" s="26" t="s">
        <v>1058</v>
      </c>
      <c r="M309" s="27">
        <v>1</v>
      </c>
      <c r="N309" s="27" t="s">
        <v>88</v>
      </c>
      <c r="O309" s="25">
        <v>1</v>
      </c>
      <c r="P309" s="286">
        <v>41.53</v>
      </c>
      <c r="Q309" s="287">
        <v>41.53</v>
      </c>
      <c r="R309" s="25" t="s">
        <v>1726</v>
      </c>
      <c r="S309" s="25" t="s">
        <v>1058</v>
      </c>
      <c r="T309" s="26">
        <v>45311</v>
      </c>
      <c r="U309" s="26">
        <v>45306</v>
      </c>
      <c r="V309" s="8" t="s">
        <v>1878</v>
      </c>
      <c r="W309" s="25" t="s">
        <v>1003</v>
      </c>
      <c r="X309" s="26">
        <v>45311</v>
      </c>
      <c r="Y309" s="25" t="s">
        <v>1068</v>
      </c>
      <c r="Z309" s="26">
        <v>45311</v>
      </c>
      <c r="AA309" s="24" t="s">
        <v>1069</v>
      </c>
      <c r="AB309" s="24" t="s">
        <v>1080</v>
      </c>
      <c r="AC309" s="26">
        <v>45325</v>
      </c>
      <c r="AD309" s="8" t="s">
        <v>22</v>
      </c>
      <c r="AE309" s="26">
        <v>45319</v>
      </c>
      <c r="AF309" s="27" t="s">
        <v>424</v>
      </c>
      <c r="AG309" s="7"/>
      <c r="AH309" s="227" t="str" cm="1">
        <f t="array" ref="AH309">LEFT(MM_BU[[#This Row],[PROJECT'#]],MIN(IFERROR(FIND({0,1,2,3,4,5,6,7,8,9,"-"},MM_BU[[#This Row],[PROJECT'#]]),""))-1)</f>
        <v>BU</v>
      </c>
      <c r="AI309" t="str">
        <f>IF(MM_BU[[#This Row],[BOM Received date]]&lt;&gt;"","BU table")</f>
        <v>BU table</v>
      </c>
      <c r="AJ309" t="str">
        <f>TEXT(MM_BU[[#This Row],[BOM Received date]],"mmmm")</f>
        <v>December</v>
      </c>
      <c r="AK309" t="str">
        <f>TEXT(MM_BU[[#This Row],[BOM Received date]],"yyyy")</f>
        <v>2023</v>
      </c>
    </row>
    <row r="310" spans="1:37" ht="28.95" customHeight="1">
      <c r="A310" s="21">
        <v>36</v>
      </c>
      <c r="B310" s="56">
        <v>45290</v>
      </c>
      <c r="C310" s="8">
        <v>40</v>
      </c>
      <c r="D310" s="8" t="s">
        <v>1451</v>
      </c>
      <c r="E310" s="23" t="s">
        <v>1452</v>
      </c>
      <c r="F310" s="350">
        <v>8887384</v>
      </c>
      <c r="G310" s="8" t="s">
        <v>1458</v>
      </c>
      <c r="H310" s="371" t="s">
        <v>1464</v>
      </c>
      <c r="I310" s="25">
        <v>51197</v>
      </c>
      <c r="J310" s="1639">
        <v>45295</v>
      </c>
      <c r="K310" s="26">
        <v>45297</v>
      </c>
      <c r="L310" s="26" t="s">
        <v>1058</v>
      </c>
      <c r="M310" s="27">
        <v>1</v>
      </c>
      <c r="N310" s="27" t="s">
        <v>20</v>
      </c>
      <c r="O310" s="25">
        <v>4</v>
      </c>
      <c r="P310" s="286">
        <v>21.9</v>
      </c>
      <c r="Q310" s="287">
        <v>87.6</v>
      </c>
      <c r="R310" s="25" t="s">
        <v>581</v>
      </c>
      <c r="S310" s="25" t="s">
        <v>581</v>
      </c>
      <c r="T310" s="26" t="s">
        <v>581</v>
      </c>
      <c r="U310" s="26" t="s">
        <v>581</v>
      </c>
      <c r="V310" s="8" t="s">
        <v>1716</v>
      </c>
      <c r="W310" s="25" t="s">
        <v>1727</v>
      </c>
      <c r="X310" s="26">
        <v>45302</v>
      </c>
      <c r="Y310" s="25" t="s">
        <v>1068</v>
      </c>
      <c r="Z310" s="26">
        <v>45302</v>
      </c>
      <c r="AA310" s="24" t="s">
        <v>1069</v>
      </c>
      <c r="AB310" s="24" t="s">
        <v>1070</v>
      </c>
      <c r="AC310" s="26">
        <v>45322</v>
      </c>
      <c r="AD310" s="8" t="s">
        <v>22</v>
      </c>
      <c r="AE310" s="26">
        <v>45307</v>
      </c>
      <c r="AF310" s="27" t="s">
        <v>426</v>
      </c>
      <c r="AG310" s="7"/>
      <c r="AH310" s="227" t="str" cm="1">
        <f t="array" ref="AH310">LEFT(MM_BU[[#This Row],[PROJECT'#]],MIN(IFERROR(FIND({0,1,2,3,4,5,6,7,8,9,"-"},MM_BU[[#This Row],[PROJECT'#]]),""))-1)</f>
        <v>BU</v>
      </c>
      <c r="AI310" t="str">
        <f>IF(MM_BU[[#This Row],[BOM Received date]]&lt;&gt;"","BU table")</f>
        <v>BU table</v>
      </c>
      <c r="AJ310" t="str">
        <f>TEXT(MM_BU[[#This Row],[BOM Received date]],"mmmm")</f>
        <v>December</v>
      </c>
      <c r="AK310" t="str">
        <f>TEXT(MM_BU[[#This Row],[BOM Received date]],"yyyy")</f>
        <v>2023</v>
      </c>
    </row>
    <row r="311" spans="1:37" ht="28.95" customHeight="1">
      <c r="A311" s="21">
        <v>36</v>
      </c>
      <c r="B311" s="56">
        <v>45290</v>
      </c>
      <c r="C311" s="8">
        <v>40</v>
      </c>
      <c r="D311" s="8" t="s">
        <v>1451</v>
      </c>
      <c r="E311" s="23" t="s">
        <v>1452</v>
      </c>
      <c r="F311" s="350">
        <v>8887384</v>
      </c>
      <c r="G311" s="8" t="s">
        <v>1538</v>
      </c>
      <c r="H311" s="371" t="s">
        <v>1539</v>
      </c>
      <c r="I311" s="25">
        <v>51230</v>
      </c>
      <c r="J311" s="1639">
        <v>45295</v>
      </c>
      <c r="K311" s="26">
        <v>45297</v>
      </c>
      <c r="L311" s="26" t="s">
        <v>1058</v>
      </c>
      <c r="M311" s="27">
        <v>1</v>
      </c>
      <c r="N311" s="27" t="s">
        <v>37</v>
      </c>
      <c r="O311" s="25">
        <v>1</v>
      </c>
      <c r="P311" s="286">
        <v>162.1</v>
      </c>
      <c r="Q311" s="287">
        <v>162.1</v>
      </c>
      <c r="R311" s="25" t="s">
        <v>1788</v>
      </c>
      <c r="S311" s="25" t="s">
        <v>1058</v>
      </c>
      <c r="T311" s="26">
        <v>45312</v>
      </c>
      <c r="U311" s="26">
        <v>45305</v>
      </c>
      <c r="V311" s="8" t="s">
        <v>1942</v>
      </c>
      <c r="W311" s="25" t="s">
        <v>141</v>
      </c>
      <c r="X311" s="26">
        <v>45312</v>
      </c>
      <c r="Y311" s="25" t="s">
        <v>1068</v>
      </c>
      <c r="Z311" s="26">
        <v>45312</v>
      </c>
      <c r="AA311" s="24" t="s">
        <v>1075</v>
      </c>
      <c r="AB311" s="24" t="s">
        <v>1070</v>
      </c>
      <c r="AC311" s="26">
        <v>45333</v>
      </c>
      <c r="AD311" s="8" t="s">
        <v>22</v>
      </c>
      <c r="AE311" s="26">
        <v>45333</v>
      </c>
      <c r="AF311" s="27" t="s">
        <v>424</v>
      </c>
      <c r="AG311" s="7"/>
      <c r="AH311" s="227" t="str" cm="1">
        <f t="array" ref="AH311">LEFT(MM_BU[[#This Row],[PROJECT'#]],MIN(IFERROR(FIND({0,1,2,3,4,5,6,7,8,9,"-"},MM_BU[[#This Row],[PROJECT'#]]),""))-1)</f>
        <v>BU</v>
      </c>
      <c r="AI311" t="str">
        <f>IF(MM_BU[[#This Row],[BOM Received date]]&lt;&gt;"","BU table")</f>
        <v>BU table</v>
      </c>
      <c r="AJ311" t="str">
        <f>TEXT(MM_BU[[#This Row],[BOM Received date]],"mmmm")</f>
        <v>December</v>
      </c>
      <c r="AK311" t="str">
        <f>TEXT(MM_BU[[#This Row],[BOM Received date]],"yyyy")</f>
        <v>2023</v>
      </c>
    </row>
    <row r="312" spans="1:37" ht="28.95" customHeight="1">
      <c r="A312" s="21">
        <v>36</v>
      </c>
      <c r="B312" s="56">
        <v>45290</v>
      </c>
      <c r="C312" s="8">
        <v>40</v>
      </c>
      <c r="D312" s="8" t="s">
        <v>1451</v>
      </c>
      <c r="E312" s="23" t="s">
        <v>1452</v>
      </c>
      <c r="F312" s="350">
        <v>8887384</v>
      </c>
      <c r="G312" s="8" t="s">
        <v>476</v>
      </c>
      <c r="H312" s="371" t="s">
        <v>1465</v>
      </c>
      <c r="I312" s="25">
        <v>51198</v>
      </c>
      <c r="J312" s="1639">
        <v>45295</v>
      </c>
      <c r="K312" s="26">
        <v>45297</v>
      </c>
      <c r="L312" s="26" t="s">
        <v>1058</v>
      </c>
      <c r="M312" s="27">
        <v>1</v>
      </c>
      <c r="N312" s="27" t="s">
        <v>37</v>
      </c>
      <c r="O312" s="25">
        <v>1</v>
      </c>
      <c r="P312" s="286">
        <v>228.7</v>
      </c>
      <c r="Q312" s="287">
        <v>228.7</v>
      </c>
      <c r="R312" s="25" t="s">
        <v>581</v>
      </c>
      <c r="S312" s="25" t="s">
        <v>581</v>
      </c>
      <c r="T312" s="26" t="s">
        <v>581</v>
      </c>
      <c r="U312" s="26" t="s">
        <v>581</v>
      </c>
      <c r="V312" s="8" t="s">
        <v>1716</v>
      </c>
      <c r="W312" s="25" t="s">
        <v>1728</v>
      </c>
      <c r="X312" s="26">
        <v>45302</v>
      </c>
      <c r="Y312" s="25" t="s">
        <v>1068</v>
      </c>
      <c r="Z312" s="26">
        <v>45302</v>
      </c>
      <c r="AA312" s="24" t="s">
        <v>1069</v>
      </c>
      <c r="AB312" s="24" t="s">
        <v>1070</v>
      </c>
      <c r="AC312" s="26">
        <v>45322</v>
      </c>
      <c r="AD312" s="8" t="s">
        <v>22</v>
      </c>
      <c r="AE312" s="26">
        <v>45309</v>
      </c>
      <c r="AF312" s="27" t="s">
        <v>424</v>
      </c>
      <c r="AG312" s="7"/>
      <c r="AH312" s="5" t="str" cm="1">
        <f t="array" ref="AH312">LEFT(MM_BU[[#This Row],[PROJECT'#]],MIN(IFERROR(FIND({0,1,2,3,4,5,6,7,8,9,"-"},MM_BU[[#This Row],[PROJECT'#]]),""))-1)</f>
        <v>BU</v>
      </c>
      <c r="AI312" t="str">
        <f>IF(MM_BU[[#This Row],[BOM Received date]]&lt;&gt;"","BU table")</f>
        <v>BU table</v>
      </c>
      <c r="AJ312" t="str">
        <f>TEXT(MM_BU[[#This Row],[BOM Received date]],"mmmm")</f>
        <v>December</v>
      </c>
      <c r="AK312" t="str">
        <f>TEXT(MM_BU[[#This Row],[BOM Received date]],"yyyy")</f>
        <v>2023</v>
      </c>
    </row>
    <row r="313" spans="1:37" ht="28.95" customHeight="1">
      <c r="A313" s="21">
        <v>36</v>
      </c>
      <c r="B313" s="56">
        <v>45283</v>
      </c>
      <c r="C313" s="8">
        <v>30</v>
      </c>
      <c r="D313" s="8" t="s">
        <v>1451</v>
      </c>
      <c r="E313" s="23" t="s">
        <v>1452</v>
      </c>
      <c r="F313" s="350">
        <v>8887384</v>
      </c>
      <c r="G313" s="8" t="s">
        <v>1834</v>
      </c>
      <c r="H313" s="371" t="s">
        <v>1825</v>
      </c>
      <c r="I313" s="25" t="s">
        <v>1843</v>
      </c>
      <c r="J313" s="1639">
        <v>45283</v>
      </c>
      <c r="K313" s="26">
        <v>45283</v>
      </c>
      <c r="L313" s="26" t="s">
        <v>1058</v>
      </c>
      <c r="M313" s="27">
        <v>1</v>
      </c>
      <c r="N313" s="27" t="s">
        <v>20</v>
      </c>
      <c r="O313" s="25">
        <v>4</v>
      </c>
      <c r="P313" s="286">
        <v>10.81</v>
      </c>
      <c r="Q313" s="287">
        <v>43.24</v>
      </c>
      <c r="R313" s="25" t="s">
        <v>1862</v>
      </c>
      <c r="S313" s="25" t="s">
        <v>1058</v>
      </c>
      <c r="T313" s="26">
        <v>45316</v>
      </c>
      <c r="U313" s="26">
        <v>45302</v>
      </c>
      <c r="V313" s="8" t="s">
        <v>1879</v>
      </c>
      <c r="W313" s="25" t="s">
        <v>1019</v>
      </c>
      <c r="X313" s="26">
        <v>45310</v>
      </c>
      <c r="Y313" s="25" t="s">
        <v>1068</v>
      </c>
      <c r="Z313" s="26">
        <v>45316</v>
      </c>
      <c r="AA313" s="24" t="s">
        <v>1069</v>
      </c>
      <c r="AB313" s="24" t="s">
        <v>1070</v>
      </c>
      <c r="AC313" s="26">
        <v>45322</v>
      </c>
      <c r="AD313" s="8" t="s">
        <v>22</v>
      </c>
      <c r="AE313" s="26">
        <v>45318</v>
      </c>
      <c r="AF313" s="27" t="s">
        <v>426</v>
      </c>
      <c r="AG313" s="221" t="s">
        <v>1854</v>
      </c>
      <c r="AH313" s="5" t="str" cm="1">
        <f t="array" ref="AH313">LEFT(MM_BU[[#This Row],[PROJECT'#]],MIN(IFERROR(FIND({0,1,2,3,4,5,6,7,8,9,"-"},MM_BU[[#This Row],[PROJECT'#]]),""))-1)</f>
        <v>BU</v>
      </c>
      <c r="AI313" t="str">
        <f>IF(MM_BU[[#This Row],[BOM Received date]]&lt;&gt;"","BU table")</f>
        <v>BU table</v>
      </c>
      <c r="AJ313" t="str">
        <f>TEXT(MM_BU[[#This Row],[BOM Received date]],"mmmm")</f>
        <v>December</v>
      </c>
      <c r="AK313" t="str">
        <f>TEXT(MM_BU[[#This Row],[BOM Received date]],"yyyy")</f>
        <v>2023</v>
      </c>
    </row>
    <row r="314" spans="1:37" ht="28.95" customHeight="1">
      <c r="A314" s="696">
        <v>36</v>
      </c>
      <c r="B314" s="697">
        <v>45283</v>
      </c>
      <c r="C314" s="698">
        <v>30</v>
      </c>
      <c r="D314" s="698" t="s">
        <v>1451</v>
      </c>
      <c r="E314" s="699" t="s">
        <v>1452</v>
      </c>
      <c r="F314" s="700">
        <v>8887384</v>
      </c>
      <c r="G314" s="698" t="s">
        <v>539</v>
      </c>
      <c r="H314" s="701" t="s">
        <v>542</v>
      </c>
      <c r="I314" s="702" t="s">
        <v>1844</v>
      </c>
      <c r="J314" s="1656">
        <v>45283</v>
      </c>
      <c r="K314" s="703">
        <v>45283</v>
      </c>
      <c r="L314" s="703" t="s">
        <v>1058</v>
      </c>
      <c r="M314" s="704">
        <v>1</v>
      </c>
      <c r="N314" s="704" t="s">
        <v>20</v>
      </c>
      <c r="O314" s="702">
        <v>4</v>
      </c>
      <c r="P314" s="705">
        <v>10.8</v>
      </c>
      <c r="Q314" s="706">
        <v>43.2</v>
      </c>
      <c r="R314" s="702" t="s">
        <v>581</v>
      </c>
      <c r="S314" s="702" t="s">
        <v>581</v>
      </c>
      <c r="T314" s="703" t="s">
        <v>581</v>
      </c>
      <c r="U314" s="703" t="s">
        <v>581</v>
      </c>
      <c r="V314" s="698" t="s">
        <v>1863</v>
      </c>
      <c r="W314" s="702" t="s">
        <v>1003</v>
      </c>
      <c r="X314" s="703">
        <v>45300</v>
      </c>
      <c r="Y314" s="702" t="s">
        <v>1068</v>
      </c>
      <c r="Z314" s="703">
        <v>45300</v>
      </c>
      <c r="AA314" s="707" t="s">
        <v>1069</v>
      </c>
      <c r="AB314" s="707" t="s">
        <v>1081</v>
      </c>
      <c r="AC314" s="703">
        <v>45321.291666666664</v>
      </c>
      <c r="AD314" s="698" t="s">
        <v>22</v>
      </c>
      <c r="AE314" s="703">
        <v>45305</v>
      </c>
      <c r="AF314" s="704" t="s">
        <v>426</v>
      </c>
      <c r="AG314" s="708" t="s">
        <v>1854</v>
      </c>
      <c r="AH314" s="5" t="str" cm="1">
        <f t="array" ref="AH314">LEFT(MM_BU[[#This Row],[PROJECT'#]],MIN(IFERROR(FIND({0,1,2,3,4,5,6,7,8,9,"-"},MM_BU[[#This Row],[PROJECT'#]]),""))-1)</f>
        <v>BU</v>
      </c>
      <c r="AI314" t="str">
        <f>IF(MM_BU[[#This Row],[BOM Received date]]&lt;&gt;"","BU table")</f>
        <v>BU table</v>
      </c>
      <c r="AJ314" t="str">
        <f>TEXT(MM_BU[[#This Row],[BOM Received date]],"mmmm")</f>
        <v>December</v>
      </c>
      <c r="AK314" t="str">
        <f>TEXT(MM_BU[[#This Row],[BOM Received date]],"yyyy")</f>
        <v>2023</v>
      </c>
    </row>
    <row r="315" spans="1:37" ht="28.95" customHeight="1">
      <c r="A315" s="696">
        <v>36</v>
      </c>
      <c r="B315" s="697">
        <v>45283</v>
      </c>
      <c r="C315" s="698">
        <v>30</v>
      </c>
      <c r="D315" s="698" t="s">
        <v>1451</v>
      </c>
      <c r="E315" s="699" t="s">
        <v>1452</v>
      </c>
      <c r="F315" s="700">
        <v>8887384</v>
      </c>
      <c r="G315" s="698" t="s">
        <v>1835</v>
      </c>
      <c r="H315" s="701" t="s">
        <v>1826</v>
      </c>
      <c r="I315" s="702" t="s">
        <v>1845</v>
      </c>
      <c r="J315" s="1656">
        <v>45283</v>
      </c>
      <c r="K315" s="703">
        <v>45283</v>
      </c>
      <c r="L315" s="703" t="s">
        <v>1058</v>
      </c>
      <c r="M315" s="704">
        <v>1</v>
      </c>
      <c r="N315" s="704" t="s">
        <v>37</v>
      </c>
      <c r="O315" s="702">
        <v>1</v>
      </c>
      <c r="P315" s="705">
        <v>21.98</v>
      </c>
      <c r="Q315" s="706">
        <v>21.98</v>
      </c>
      <c r="R315" s="702" t="s">
        <v>1705</v>
      </c>
      <c r="S315" s="702" t="s">
        <v>1059</v>
      </c>
      <c r="T315" s="703">
        <v>45300</v>
      </c>
      <c r="U315" s="703" t="s">
        <v>581</v>
      </c>
      <c r="V315" s="698" t="s">
        <v>1706</v>
      </c>
      <c r="W315" s="702" t="s">
        <v>1011</v>
      </c>
      <c r="X315" s="703">
        <v>45300</v>
      </c>
      <c r="Y315" s="702" t="s">
        <v>1068</v>
      </c>
      <c r="Z315" s="703">
        <v>45301</v>
      </c>
      <c r="AA315" s="707" t="s">
        <v>1075</v>
      </c>
      <c r="AB315" s="707" t="s">
        <v>1081</v>
      </c>
      <c r="AC315" s="703">
        <v>45316</v>
      </c>
      <c r="AD315" s="698" t="s">
        <v>22</v>
      </c>
      <c r="AE315" s="703">
        <v>45305</v>
      </c>
      <c r="AF315" s="704" t="s">
        <v>424</v>
      </c>
      <c r="AG315" s="708" t="s">
        <v>1854</v>
      </c>
      <c r="AH315" s="5" t="str" cm="1">
        <f t="array" ref="AH315">LEFT(MM_BU[[#This Row],[PROJECT'#]],MIN(IFERROR(FIND({0,1,2,3,4,5,6,7,8,9,"-"},MM_BU[[#This Row],[PROJECT'#]]),""))-1)</f>
        <v>BU</v>
      </c>
      <c r="AI315" t="str">
        <f>IF(MM_BU[[#This Row],[BOM Received date]]&lt;&gt;"","BU table")</f>
        <v>BU table</v>
      </c>
      <c r="AJ315" t="str">
        <f>TEXT(MM_BU[[#This Row],[BOM Received date]],"mmmm")</f>
        <v>December</v>
      </c>
      <c r="AK315" t="str">
        <f>TEXT(MM_BU[[#This Row],[BOM Received date]],"yyyy")</f>
        <v>2023</v>
      </c>
    </row>
    <row r="316" spans="1:37" ht="28.95" customHeight="1">
      <c r="A316" s="21">
        <v>36</v>
      </c>
      <c r="B316" s="56">
        <v>45283</v>
      </c>
      <c r="C316" s="8">
        <v>30</v>
      </c>
      <c r="D316" s="8" t="s">
        <v>1451</v>
      </c>
      <c r="E316" s="23" t="s">
        <v>1452</v>
      </c>
      <c r="F316" s="350">
        <v>8887384</v>
      </c>
      <c r="G316" s="8" t="s">
        <v>1836</v>
      </c>
      <c r="H316" s="371" t="s">
        <v>1827</v>
      </c>
      <c r="I316" s="25" t="s">
        <v>1846</v>
      </c>
      <c r="J316" s="1639">
        <v>45283</v>
      </c>
      <c r="K316" s="26">
        <v>45283</v>
      </c>
      <c r="L316" s="26" t="s">
        <v>1058</v>
      </c>
      <c r="M316" s="27">
        <v>1</v>
      </c>
      <c r="N316" s="27" t="s">
        <v>20</v>
      </c>
      <c r="O316" s="25">
        <v>10</v>
      </c>
      <c r="P316" s="286">
        <v>7</v>
      </c>
      <c r="Q316" s="287">
        <v>70</v>
      </c>
      <c r="R316" s="25" t="s">
        <v>1862</v>
      </c>
      <c r="S316" s="25" t="s">
        <v>1058</v>
      </c>
      <c r="T316" s="26">
        <v>45316</v>
      </c>
      <c r="U316" s="26">
        <v>45302</v>
      </c>
      <c r="V316" s="8" t="s">
        <v>1879</v>
      </c>
      <c r="W316" s="25" t="s">
        <v>1016</v>
      </c>
      <c r="X316" s="26">
        <v>45310</v>
      </c>
      <c r="Y316" s="25" t="s">
        <v>1068</v>
      </c>
      <c r="Z316" s="26">
        <v>45316</v>
      </c>
      <c r="AA316" s="24" t="s">
        <v>1069</v>
      </c>
      <c r="AB316" s="24" t="s">
        <v>1070</v>
      </c>
      <c r="AC316" s="26">
        <v>45322</v>
      </c>
      <c r="AD316" s="8" t="s">
        <v>22</v>
      </c>
      <c r="AE316" s="26">
        <v>45318</v>
      </c>
      <c r="AF316" s="27" t="s">
        <v>1001</v>
      </c>
      <c r="AG316" s="221" t="s">
        <v>1854</v>
      </c>
      <c r="AH316" s="5" t="str" cm="1">
        <f t="array" ref="AH316">LEFT(MM_BU[[#This Row],[PROJECT'#]],MIN(IFERROR(FIND({0,1,2,3,4,5,6,7,8,9,"-"},MM_BU[[#This Row],[PROJECT'#]]),""))-1)</f>
        <v>BU</v>
      </c>
      <c r="AI316" t="str">
        <f>IF(MM_BU[[#This Row],[BOM Received date]]&lt;&gt;"","BU table")</f>
        <v>BU table</v>
      </c>
      <c r="AJ316" t="str">
        <f>TEXT(MM_BU[[#This Row],[BOM Received date]],"mmmm")</f>
        <v>December</v>
      </c>
      <c r="AK316" t="str">
        <f>TEXT(MM_BU[[#This Row],[BOM Received date]],"yyyy")</f>
        <v>2023</v>
      </c>
    </row>
    <row r="317" spans="1:37" ht="28.95" customHeight="1">
      <c r="A317" s="696">
        <v>36</v>
      </c>
      <c r="B317" s="697">
        <v>45283</v>
      </c>
      <c r="C317" s="698">
        <v>30</v>
      </c>
      <c r="D317" s="698" t="s">
        <v>1451</v>
      </c>
      <c r="E317" s="699" t="s">
        <v>1452</v>
      </c>
      <c r="F317" s="700">
        <v>8887384</v>
      </c>
      <c r="G317" s="698" t="s">
        <v>510</v>
      </c>
      <c r="H317" s="701" t="s">
        <v>491</v>
      </c>
      <c r="I317" s="702" t="s">
        <v>1847</v>
      </c>
      <c r="J317" s="1656">
        <v>45283</v>
      </c>
      <c r="K317" s="703">
        <v>45283</v>
      </c>
      <c r="L317" s="703" t="s">
        <v>1058</v>
      </c>
      <c r="M317" s="704">
        <v>1</v>
      </c>
      <c r="N317" s="704" t="s">
        <v>55</v>
      </c>
      <c r="O317" s="702">
        <v>6</v>
      </c>
      <c r="P317" s="705">
        <v>143.19</v>
      </c>
      <c r="Q317" s="706">
        <v>859.14</v>
      </c>
      <c r="R317" s="702" t="s">
        <v>1711</v>
      </c>
      <c r="S317" s="702" t="s">
        <v>1058</v>
      </c>
      <c r="T317" s="703">
        <v>45300</v>
      </c>
      <c r="U317" s="703" t="s">
        <v>581</v>
      </c>
      <c r="V317" s="698" t="s">
        <v>1712</v>
      </c>
      <c r="W317" s="702" t="s">
        <v>1002</v>
      </c>
      <c r="X317" s="703">
        <v>45300</v>
      </c>
      <c r="Y317" s="702" t="s">
        <v>1068</v>
      </c>
      <c r="Z317" s="703">
        <v>45301</v>
      </c>
      <c r="AA317" s="707" t="s">
        <v>1075</v>
      </c>
      <c r="AB317" s="707" t="s">
        <v>1070</v>
      </c>
      <c r="AC317" s="703">
        <v>45315</v>
      </c>
      <c r="AD317" s="698" t="s">
        <v>22</v>
      </c>
      <c r="AE317" s="703">
        <v>45305</v>
      </c>
      <c r="AF317" s="704" t="s">
        <v>427</v>
      </c>
      <c r="AG317" s="708" t="s">
        <v>1854</v>
      </c>
      <c r="AH317" s="5" t="str" cm="1">
        <f t="array" ref="AH317">LEFT(MM_BU[[#This Row],[PROJECT'#]],MIN(IFERROR(FIND({0,1,2,3,4,5,6,7,8,9,"-"},MM_BU[[#This Row],[PROJECT'#]]),""))-1)</f>
        <v>BU</v>
      </c>
      <c r="AI317" t="str">
        <f>IF(MM_BU[[#This Row],[BOM Received date]]&lt;&gt;"","BU table")</f>
        <v>BU table</v>
      </c>
      <c r="AJ317" t="str">
        <f>TEXT(MM_BU[[#This Row],[BOM Received date]],"mmmm")</f>
        <v>December</v>
      </c>
      <c r="AK317" t="str">
        <f>TEXT(MM_BU[[#This Row],[BOM Received date]],"yyyy")</f>
        <v>2023</v>
      </c>
    </row>
    <row r="318" spans="1:37" ht="28.95" customHeight="1">
      <c r="A318" s="696">
        <v>36</v>
      </c>
      <c r="B318" s="697">
        <v>45283</v>
      </c>
      <c r="C318" s="698">
        <v>30</v>
      </c>
      <c r="D318" s="698" t="s">
        <v>1451</v>
      </c>
      <c r="E318" s="699" t="s">
        <v>1452</v>
      </c>
      <c r="F318" s="700">
        <v>8887384</v>
      </c>
      <c r="G318" s="698" t="s">
        <v>660</v>
      </c>
      <c r="H318" s="701" t="s">
        <v>661</v>
      </c>
      <c r="I318" s="702" t="s">
        <v>1847</v>
      </c>
      <c r="J318" s="1656">
        <v>45283</v>
      </c>
      <c r="K318" s="703">
        <v>45283</v>
      </c>
      <c r="L318" s="703" t="s">
        <v>1058</v>
      </c>
      <c r="M318" s="704">
        <v>2</v>
      </c>
      <c r="N318" s="704" t="s">
        <v>37</v>
      </c>
      <c r="O318" s="702">
        <v>1</v>
      </c>
      <c r="P318" s="705">
        <v>18.32</v>
      </c>
      <c r="Q318" s="706">
        <v>18.32</v>
      </c>
      <c r="R318" s="702" t="s">
        <v>1711</v>
      </c>
      <c r="S318" s="702" t="s">
        <v>1058</v>
      </c>
      <c r="T318" s="703">
        <v>45300</v>
      </c>
      <c r="U318" s="703" t="s">
        <v>581</v>
      </c>
      <c r="V318" s="698" t="s">
        <v>1712</v>
      </c>
      <c r="W318" s="702" t="s">
        <v>1003</v>
      </c>
      <c r="X318" s="703">
        <v>45300</v>
      </c>
      <c r="Y318" s="702" t="s">
        <v>1068</v>
      </c>
      <c r="Z318" s="703">
        <v>45301</v>
      </c>
      <c r="AA318" s="707" t="s">
        <v>1075</v>
      </c>
      <c r="AB318" s="707" t="s">
        <v>1070</v>
      </c>
      <c r="AC318" s="703">
        <v>45315</v>
      </c>
      <c r="AD318" s="698" t="s">
        <v>22</v>
      </c>
      <c r="AE318" s="703">
        <v>45305</v>
      </c>
      <c r="AF318" s="704" t="s">
        <v>424</v>
      </c>
      <c r="AG318" s="708" t="s">
        <v>1854</v>
      </c>
      <c r="AH318" s="5" t="str" cm="1">
        <f t="array" ref="AH318">LEFT(MM_BU[[#This Row],[PROJECT'#]],MIN(IFERROR(FIND({0,1,2,3,4,5,6,7,8,9,"-"},MM_BU[[#This Row],[PROJECT'#]]),""))-1)</f>
        <v>BU</v>
      </c>
      <c r="AI318" t="str">
        <f>IF(MM_BU[[#This Row],[BOM Received date]]&lt;&gt;"","BU table")</f>
        <v>BU table</v>
      </c>
      <c r="AJ318" t="str">
        <f>TEXT(MM_BU[[#This Row],[BOM Received date]],"mmmm")</f>
        <v>December</v>
      </c>
      <c r="AK318" t="str">
        <f>TEXT(MM_BU[[#This Row],[BOM Received date]],"yyyy")</f>
        <v>2023</v>
      </c>
    </row>
    <row r="319" spans="1:37" ht="28.95" customHeight="1">
      <c r="A319" s="696">
        <v>36</v>
      </c>
      <c r="B319" s="697">
        <v>45283</v>
      </c>
      <c r="C319" s="698">
        <v>30</v>
      </c>
      <c r="D319" s="698" t="s">
        <v>1451</v>
      </c>
      <c r="E319" s="699" t="s">
        <v>1452</v>
      </c>
      <c r="F319" s="700">
        <v>8887384</v>
      </c>
      <c r="G319" s="698" t="s">
        <v>1837</v>
      </c>
      <c r="H319" s="701" t="s">
        <v>1828</v>
      </c>
      <c r="I319" s="702" t="s">
        <v>1848</v>
      </c>
      <c r="J319" s="1656">
        <v>45283</v>
      </c>
      <c r="K319" s="703">
        <v>45283</v>
      </c>
      <c r="L319" s="703" t="s">
        <v>1058</v>
      </c>
      <c r="M319" s="704">
        <v>1</v>
      </c>
      <c r="N319" s="704" t="s">
        <v>20</v>
      </c>
      <c r="O319" s="702">
        <v>2</v>
      </c>
      <c r="P319" s="705">
        <v>27.47</v>
      </c>
      <c r="Q319" s="706">
        <v>54.94</v>
      </c>
      <c r="R319" s="702" t="s">
        <v>1864</v>
      </c>
      <c r="S319" s="702" t="s">
        <v>1058</v>
      </c>
      <c r="T319" s="703">
        <v>45301</v>
      </c>
      <c r="U319" s="703" t="s">
        <v>581</v>
      </c>
      <c r="V319" s="698" t="s">
        <v>1865</v>
      </c>
      <c r="W319" s="702" t="s">
        <v>139</v>
      </c>
      <c r="X319" s="703">
        <v>45301</v>
      </c>
      <c r="Y319" s="702" t="s">
        <v>1068</v>
      </c>
      <c r="Z319" s="703">
        <v>45301</v>
      </c>
      <c r="AA319" s="707" t="s">
        <v>1075</v>
      </c>
      <c r="AB319" s="707" t="s">
        <v>1082</v>
      </c>
      <c r="AC319" s="703">
        <v>45351</v>
      </c>
      <c r="AD319" s="698" t="s">
        <v>22</v>
      </c>
      <c r="AE319" s="703">
        <v>45305</v>
      </c>
      <c r="AF319" s="704" t="s">
        <v>425</v>
      </c>
      <c r="AG319" s="708" t="s">
        <v>1854</v>
      </c>
      <c r="AH319" s="5" t="str" cm="1">
        <f t="array" ref="AH319">LEFT(MM_BU[[#This Row],[PROJECT'#]],MIN(IFERROR(FIND({0,1,2,3,4,5,6,7,8,9,"-"},MM_BU[[#This Row],[PROJECT'#]]),""))-1)</f>
        <v>BU</v>
      </c>
      <c r="AI319" t="str">
        <f>IF(MM_BU[[#This Row],[BOM Received date]]&lt;&gt;"","BU table")</f>
        <v>BU table</v>
      </c>
      <c r="AJ319" t="str">
        <f>TEXT(MM_BU[[#This Row],[BOM Received date]],"mmmm")</f>
        <v>December</v>
      </c>
      <c r="AK319" t="str">
        <f>TEXT(MM_BU[[#This Row],[BOM Received date]],"yyyy")</f>
        <v>2023</v>
      </c>
    </row>
    <row r="320" spans="1:37" ht="28.95" customHeight="1">
      <c r="A320" s="21">
        <v>36</v>
      </c>
      <c r="B320" s="56">
        <v>45283</v>
      </c>
      <c r="C320" s="8">
        <v>30</v>
      </c>
      <c r="D320" s="8" t="s">
        <v>1451</v>
      </c>
      <c r="E320" s="23" t="s">
        <v>1452</v>
      </c>
      <c r="F320" s="350">
        <v>8887384</v>
      </c>
      <c r="G320" s="8" t="s">
        <v>586</v>
      </c>
      <c r="H320" s="371" t="s">
        <v>587</v>
      </c>
      <c r="I320" s="25" t="s">
        <v>1846</v>
      </c>
      <c r="J320" s="1639">
        <v>45283</v>
      </c>
      <c r="K320" s="26">
        <v>45283</v>
      </c>
      <c r="L320" s="340" t="s">
        <v>1058</v>
      </c>
      <c r="M320" s="27">
        <v>2</v>
      </c>
      <c r="N320" s="27" t="s">
        <v>20</v>
      </c>
      <c r="O320" s="25">
        <v>2</v>
      </c>
      <c r="P320" s="286">
        <v>21</v>
      </c>
      <c r="Q320" s="287">
        <v>42</v>
      </c>
      <c r="R320" s="25" t="s">
        <v>1862</v>
      </c>
      <c r="S320" s="25" t="s">
        <v>1058</v>
      </c>
      <c r="T320" s="26">
        <v>45316</v>
      </c>
      <c r="U320" s="26">
        <v>45302</v>
      </c>
      <c r="V320" s="8" t="s">
        <v>1879</v>
      </c>
      <c r="W320" s="25" t="s">
        <v>1017</v>
      </c>
      <c r="X320" s="26">
        <v>45310</v>
      </c>
      <c r="Y320" s="25" t="s">
        <v>1068</v>
      </c>
      <c r="Z320" s="26">
        <v>45316</v>
      </c>
      <c r="AA320" s="24" t="s">
        <v>1069</v>
      </c>
      <c r="AB320" s="24" t="s">
        <v>1070</v>
      </c>
      <c r="AC320" s="26">
        <v>45322</v>
      </c>
      <c r="AD320" s="8" t="s">
        <v>22</v>
      </c>
      <c r="AE320" s="26">
        <v>45318</v>
      </c>
      <c r="AF320" s="27" t="s">
        <v>425</v>
      </c>
      <c r="AG320" s="221" t="s">
        <v>1854</v>
      </c>
      <c r="AH320" s="5" t="str" cm="1">
        <f t="array" ref="AH320">LEFT(MM_BU[[#This Row],[PROJECT'#]],MIN(IFERROR(FIND({0,1,2,3,4,5,6,7,8,9,"-"},MM_BU[[#This Row],[PROJECT'#]]),""))-1)</f>
        <v>BU</v>
      </c>
      <c r="AI320" t="str">
        <f>IF(MM_BU[[#This Row],[BOM Received date]]&lt;&gt;"","BU table")</f>
        <v>BU table</v>
      </c>
      <c r="AJ320" t="str">
        <f>TEXT(MM_BU[[#This Row],[BOM Received date]],"mmmm")</f>
        <v>December</v>
      </c>
      <c r="AK320" t="str">
        <f>TEXT(MM_BU[[#This Row],[BOM Received date]],"yyyy")</f>
        <v>2023</v>
      </c>
    </row>
    <row r="321" spans="1:37" ht="28.95" customHeight="1">
      <c r="A321" s="696">
        <v>36</v>
      </c>
      <c r="B321" s="697">
        <v>45283</v>
      </c>
      <c r="C321" s="698">
        <v>30</v>
      </c>
      <c r="D321" s="698" t="s">
        <v>1451</v>
      </c>
      <c r="E321" s="699" t="s">
        <v>1452</v>
      </c>
      <c r="F321" s="700">
        <v>8887384</v>
      </c>
      <c r="G321" s="698" t="s">
        <v>1838</v>
      </c>
      <c r="H321" s="701" t="s">
        <v>1829</v>
      </c>
      <c r="I321" s="702" t="s">
        <v>1849</v>
      </c>
      <c r="J321" s="1656">
        <v>45283</v>
      </c>
      <c r="K321" s="703">
        <v>45283</v>
      </c>
      <c r="L321" s="709" t="s">
        <v>1058</v>
      </c>
      <c r="M321" s="704">
        <v>2</v>
      </c>
      <c r="N321" s="704" t="s">
        <v>20</v>
      </c>
      <c r="O321" s="702">
        <v>4</v>
      </c>
      <c r="P321" s="705">
        <v>18.32</v>
      </c>
      <c r="Q321" s="706">
        <v>73.28</v>
      </c>
      <c r="R321" s="702" t="s">
        <v>581</v>
      </c>
      <c r="S321" s="702" t="s">
        <v>581</v>
      </c>
      <c r="T321" s="703" t="s">
        <v>581</v>
      </c>
      <c r="U321" s="703" t="s">
        <v>581</v>
      </c>
      <c r="V321" s="698" t="s">
        <v>1866</v>
      </c>
      <c r="W321" s="702" t="s">
        <v>140</v>
      </c>
      <c r="X321" s="703">
        <v>45295</v>
      </c>
      <c r="Y321" s="702" t="s">
        <v>1068</v>
      </c>
      <c r="Z321" s="703">
        <v>45295</v>
      </c>
      <c r="AA321" s="707" t="s">
        <v>1069</v>
      </c>
      <c r="AB321" s="707" t="s">
        <v>1081</v>
      </c>
      <c r="AC321" s="703">
        <v>45309.291666666664</v>
      </c>
      <c r="AD321" s="698" t="s">
        <v>22</v>
      </c>
      <c r="AE321" s="703">
        <v>45301</v>
      </c>
      <c r="AF321" s="704" t="s">
        <v>426</v>
      </c>
      <c r="AG321" s="708" t="s">
        <v>1854</v>
      </c>
      <c r="AH321" s="5" t="str" cm="1">
        <f t="array" ref="AH321">LEFT(MM_BU[[#This Row],[PROJECT'#]],MIN(IFERROR(FIND({0,1,2,3,4,5,6,7,8,9,"-"},MM_BU[[#This Row],[PROJECT'#]]),""))-1)</f>
        <v>BU</v>
      </c>
      <c r="AI321" t="str">
        <f>IF(MM_BU[[#This Row],[BOM Received date]]&lt;&gt;"","BU table")</f>
        <v>BU table</v>
      </c>
      <c r="AJ321" t="str">
        <f>TEXT(MM_BU[[#This Row],[BOM Received date]],"mmmm")</f>
        <v>December</v>
      </c>
      <c r="AK321" t="str">
        <f>TEXT(MM_BU[[#This Row],[BOM Received date]],"yyyy")</f>
        <v>2023</v>
      </c>
    </row>
    <row r="322" spans="1:37" ht="28.95" customHeight="1">
      <c r="A322" s="21">
        <v>36</v>
      </c>
      <c r="B322" s="56">
        <v>45283</v>
      </c>
      <c r="C322" s="8">
        <v>30</v>
      </c>
      <c r="D322" s="8" t="s">
        <v>1451</v>
      </c>
      <c r="E322" s="23" t="s">
        <v>1452</v>
      </c>
      <c r="F322" s="350">
        <v>8887384</v>
      </c>
      <c r="G322" s="8" t="s">
        <v>241</v>
      </c>
      <c r="H322" s="371" t="s">
        <v>242</v>
      </c>
      <c r="I322" s="25" t="s">
        <v>1850</v>
      </c>
      <c r="J322" s="1639">
        <v>45283</v>
      </c>
      <c r="K322" s="26">
        <v>45285</v>
      </c>
      <c r="L322" s="340" t="s">
        <v>1058</v>
      </c>
      <c r="M322" s="27">
        <v>1</v>
      </c>
      <c r="N322" s="27" t="s">
        <v>20</v>
      </c>
      <c r="O322" s="25">
        <v>6</v>
      </c>
      <c r="P322" s="287">
        <v>7.26</v>
      </c>
      <c r="Q322" s="287">
        <v>43.56</v>
      </c>
      <c r="R322" s="25" t="s">
        <v>581</v>
      </c>
      <c r="S322" s="25" t="s">
        <v>581</v>
      </c>
      <c r="T322" s="26" t="s">
        <v>581</v>
      </c>
      <c r="U322" s="26" t="s">
        <v>581</v>
      </c>
      <c r="V322" s="8" t="s">
        <v>1722</v>
      </c>
      <c r="W322" s="25" t="s">
        <v>142</v>
      </c>
      <c r="X322" s="26">
        <v>45302</v>
      </c>
      <c r="Y322" s="25" t="s">
        <v>1068</v>
      </c>
      <c r="Z322" s="26">
        <v>45302</v>
      </c>
      <c r="AA322" s="24" t="s">
        <v>1069</v>
      </c>
      <c r="AB322" s="24" t="s">
        <v>1081</v>
      </c>
      <c r="AC322" s="26">
        <v>45322.291666666664</v>
      </c>
      <c r="AD322" s="8" t="s">
        <v>22</v>
      </c>
      <c r="AE322" s="26">
        <v>45306</v>
      </c>
      <c r="AF322" s="27" t="s">
        <v>427</v>
      </c>
      <c r="AG322" s="221" t="s">
        <v>1854</v>
      </c>
      <c r="AH322" s="5" t="str" cm="1">
        <f t="array" ref="AH322">LEFT(MM_BU[[#This Row],[PROJECT'#]],MIN(IFERROR(FIND({0,1,2,3,4,5,6,7,8,9,"-"},MM_BU[[#This Row],[PROJECT'#]]),""))-1)</f>
        <v>BU</v>
      </c>
      <c r="AI322" t="str">
        <f>IF(MM_BU[[#This Row],[BOM Received date]]&lt;&gt;"","BU table")</f>
        <v>BU table</v>
      </c>
      <c r="AJ322" t="str">
        <f>TEXT(MM_BU[[#This Row],[BOM Received date]],"mmmm")</f>
        <v>December</v>
      </c>
      <c r="AK322" t="str">
        <f>TEXT(MM_BU[[#This Row],[BOM Received date]],"yyyy")</f>
        <v>2023</v>
      </c>
    </row>
    <row r="323" spans="1:37" ht="28.95" customHeight="1">
      <c r="A323" s="696">
        <v>36</v>
      </c>
      <c r="B323" s="697">
        <v>45283</v>
      </c>
      <c r="C323" s="698">
        <v>30</v>
      </c>
      <c r="D323" s="698" t="s">
        <v>1451</v>
      </c>
      <c r="E323" s="699" t="s">
        <v>1452</v>
      </c>
      <c r="F323" s="700">
        <v>8887384</v>
      </c>
      <c r="G323" s="698" t="s">
        <v>161</v>
      </c>
      <c r="H323" s="701" t="s">
        <v>154</v>
      </c>
      <c r="I323" s="702" t="s">
        <v>1849</v>
      </c>
      <c r="J323" s="1656">
        <v>45283</v>
      </c>
      <c r="K323" s="703">
        <v>45283</v>
      </c>
      <c r="L323" s="709" t="s">
        <v>1058</v>
      </c>
      <c r="M323" s="704">
        <v>1</v>
      </c>
      <c r="N323" s="704" t="s">
        <v>20</v>
      </c>
      <c r="O323" s="702">
        <v>10</v>
      </c>
      <c r="P323" s="705">
        <v>3.33</v>
      </c>
      <c r="Q323" s="706">
        <v>33.299999999999997</v>
      </c>
      <c r="R323" s="702" t="s">
        <v>581</v>
      </c>
      <c r="S323" s="702" t="s">
        <v>581</v>
      </c>
      <c r="T323" s="703" t="s">
        <v>581</v>
      </c>
      <c r="U323" s="703" t="s">
        <v>581</v>
      </c>
      <c r="V323" s="698" t="s">
        <v>1866</v>
      </c>
      <c r="W323" s="702" t="s">
        <v>139</v>
      </c>
      <c r="X323" s="703">
        <v>45295</v>
      </c>
      <c r="Y323" s="702" t="s">
        <v>1068</v>
      </c>
      <c r="Z323" s="703">
        <v>45295</v>
      </c>
      <c r="AA323" s="707" t="s">
        <v>1069</v>
      </c>
      <c r="AB323" s="707" t="s">
        <v>1081</v>
      </c>
      <c r="AC323" s="703">
        <v>45309.291666666664</v>
      </c>
      <c r="AD323" s="698" t="s">
        <v>22</v>
      </c>
      <c r="AE323" s="703">
        <v>45301</v>
      </c>
      <c r="AF323" s="704" t="s">
        <v>1001</v>
      </c>
      <c r="AG323" s="708" t="s">
        <v>1854</v>
      </c>
      <c r="AH323" s="5" t="str" cm="1">
        <f t="array" ref="AH323">LEFT(MM_BU[[#This Row],[PROJECT'#]],MIN(IFERROR(FIND({0,1,2,3,4,5,6,7,8,9,"-"},MM_BU[[#This Row],[PROJECT'#]]),""))-1)</f>
        <v>BU</v>
      </c>
      <c r="AI323" t="str">
        <f>IF(MM_BU[[#This Row],[BOM Received date]]&lt;&gt;"","BU table")</f>
        <v>BU table</v>
      </c>
      <c r="AJ323" t="str">
        <f>TEXT(MM_BU[[#This Row],[BOM Received date]],"mmmm")</f>
        <v>December</v>
      </c>
      <c r="AK323" t="str">
        <f>TEXT(MM_BU[[#This Row],[BOM Received date]],"yyyy")</f>
        <v>2023</v>
      </c>
    </row>
    <row r="324" spans="1:37" ht="28.95" customHeight="1">
      <c r="A324" s="696">
        <v>36</v>
      </c>
      <c r="B324" s="697">
        <v>45283</v>
      </c>
      <c r="C324" s="698">
        <v>30</v>
      </c>
      <c r="D324" s="698" t="s">
        <v>1451</v>
      </c>
      <c r="E324" s="699" t="s">
        <v>1452</v>
      </c>
      <c r="F324" s="700">
        <v>8887384</v>
      </c>
      <c r="G324" s="698" t="s">
        <v>538</v>
      </c>
      <c r="H324" s="701" t="s">
        <v>541</v>
      </c>
      <c r="I324" s="702" t="s">
        <v>1851</v>
      </c>
      <c r="J324" s="1656">
        <v>45283</v>
      </c>
      <c r="K324" s="703">
        <v>45283</v>
      </c>
      <c r="L324" s="709" t="s">
        <v>1058</v>
      </c>
      <c r="M324" s="704">
        <v>1</v>
      </c>
      <c r="N324" s="704" t="s">
        <v>20</v>
      </c>
      <c r="O324" s="702">
        <v>8</v>
      </c>
      <c r="P324" s="705">
        <v>13.99</v>
      </c>
      <c r="Q324" s="706">
        <v>111.92</v>
      </c>
      <c r="R324" s="702" t="s">
        <v>1705</v>
      </c>
      <c r="S324" s="702" t="s">
        <v>1059</v>
      </c>
      <c r="T324" s="703">
        <v>45300</v>
      </c>
      <c r="U324" s="703" t="s">
        <v>581</v>
      </c>
      <c r="V324" s="698" t="s">
        <v>1706</v>
      </c>
      <c r="W324" s="702" t="s">
        <v>1012</v>
      </c>
      <c r="X324" s="703">
        <v>45300</v>
      </c>
      <c r="Y324" s="702" t="s">
        <v>1068</v>
      </c>
      <c r="Z324" s="703">
        <v>45301</v>
      </c>
      <c r="AA324" s="707" t="s">
        <v>1075</v>
      </c>
      <c r="AB324" s="707" t="s">
        <v>1081</v>
      </c>
      <c r="AC324" s="703">
        <v>45314</v>
      </c>
      <c r="AD324" s="698" t="s">
        <v>22</v>
      </c>
      <c r="AE324" s="703">
        <v>45305</v>
      </c>
      <c r="AF324" s="704" t="s">
        <v>1025</v>
      </c>
      <c r="AG324" s="708" t="s">
        <v>1854</v>
      </c>
      <c r="AH324" s="5" t="str" cm="1">
        <f t="array" ref="AH324">LEFT(MM_BU[[#This Row],[PROJECT'#]],MIN(IFERROR(FIND({0,1,2,3,4,5,6,7,8,9,"-"},MM_BU[[#This Row],[PROJECT'#]]),""))-1)</f>
        <v>BU</v>
      </c>
      <c r="AI324" t="str">
        <f>IF(MM_BU[[#This Row],[BOM Received date]]&lt;&gt;"","BU table")</f>
        <v>BU table</v>
      </c>
      <c r="AJ324" t="str">
        <f>TEXT(MM_BU[[#This Row],[BOM Received date]],"mmmm")</f>
        <v>December</v>
      </c>
      <c r="AK324" t="str">
        <f>TEXT(MM_BU[[#This Row],[BOM Received date]],"yyyy")</f>
        <v>2023</v>
      </c>
    </row>
    <row r="325" spans="1:37" ht="28.95" customHeight="1">
      <c r="A325" s="696">
        <v>36</v>
      </c>
      <c r="B325" s="697">
        <v>45283</v>
      </c>
      <c r="C325" s="698">
        <v>30</v>
      </c>
      <c r="D325" s="698" t="s">
        <v>1451</v>
      </c>
      <c r="E325" s="699" t="s">
        <v>1452</v>
      </c>
      <c r="F325" s="700">
        <v>8887384</v>
      </c>
      <c r="G325" s="698" t="s">
        <v>1839</v>
      </c>
      <c r="H325" s="701" t="s">
        <v>1830</v>
      </c>
      <c r="I325" s="702" t="s">
        <v>1844</v>
      </c>
      <c r="J325" s="1656">
        <v>45283</v>
      </c>
      <c r="K325" s="703">
        <v>45283</v>
      </c>
      <c r="L325" s="709" t="s">
        <v>1058</v>
      </c>
      <c r="M325" s="704">
        <v>2</v>
      </c>
      <c r="N325" s="704" t="s">
        <v>20</v>
      </c>
      <c r="O325" s="702">
        <v>2</v>
      </c>
      <c r="P325" s="705">
        <v>17.170000000000002</v>
      </c>
      <c r="Q325" s="706">
        <v>34.340000000000003</v>
      </c>
      <c r="R325" s="702" t="s">
        <v>581</v>
      </c>
      <c r="S325" s="702" t="s">
        <v>581</v>
      </c>
      <c r="T325" s="703" t="s">
        <v>581</v>
      </c>
      <c r="U325" s="703" t="s">
        <v>581</v>
      </c>
      <c r="V325" s="698" t="s">
        <v>1863</v>
      </c>
      <c r="W325" s="702" t="s">
        <v>1005</v>
      </c>
      <c r="X325" s="703">
        <v>45300</v>
      </c>
      <c r="Y325" s="702" t="s">
        <v>1068</v>
      </c>
      <c r="Z325" s="703">
        <v>45300</v>
      </c>
      <c r="AA325" s="707" t="s">
        <v>1069</v>
      </c>
      <c r="AB325" s="707" t="s">
        <v>1081</v>
      </c>
      <c r="AC325" s="703">
        <v>45321.291666666664</v>
      </c>
      <c r="AD325" s="698" t="s">
        <v>22</v>
      </c>
      <c r="AE325" s="703">
        <v>45305</v>
      </c>
      <c r="AF325" s="704" t="s">
        <v>425</v>
      </c>
      <c r="AG325" s="708" t="s">
        <v>1854</v>
      </c>
      <c r="AH325" s="5" t="str" cm="1">
        <f t="array" ref="AH325">LEFT(MM_BU[[#This Row],[PROJECT'#]],MIN(IFERROR(FIND({0,1,2,3,4,5,6,7,8,9,"-"},MM_BU[[#This Row],[PROJECT'#]]),""))-1)</f>
        <v>BU</v>
      </c>
      <c r="AI325" t="str">
        <f>IF(MM_BU[[#This Row],[BOM Received date]]&lt;&gt;"","BU table")</f>
        <v>BU table</v>
      </c>
      <c r="AJ325" t="str">
        <f>TEXT(MM_BU[[#This Row],[BOM Received date]],"mmmm")</f>
        <v>December</v>
      </c>
      <c r="AK325" t="str">
        <f>TEXT(MM_BU[[#This Row],[BOM Received date]],"yyyy")</f>
        <v>2023</v>
      </c>
    </row>
    <row r="326" spans="1:37" ht="28.95" customHeight="1">
      <c r="A326" s="21">
        <v>36</v>
      </c>
      <c r="B326" s="56">
        <v>45283</v>
      </c>
      <c r="C326" s="8">
        <v>30</v>
      </c>
      <c r="D326" s="8" t="s">
        <v>1451</v>
      </c>
      <c r="E326" s="23" t="s">
        <v>1452</v>
      </c>
      <c r="F326" s="350">
        <v>8887384</v>
      </c>
      <c r="G326" s="8" t="s">
        <v>537</v>
      </c>
      <c r="H326" s="371" t="s">
        <v>540</v>
      </c>
      <c r="I326" s="25" t="s">
        <v>1852</v>
      </c>
      <c r="J326" s="1639">
        <v>45283</v>
      </c>
      <c r="K326" s="26">
        <v>45283</v>
      </c>
      <c r="L326" s="340" t="s">
        <v>1058</v>
      </c>
      <c r="M326" s="27">
        <v>1</v>
      </c>
      <c r="N326" s="27" t="s">
        <v>20</v>
      </c>
      <c r="O326" s="25">
        <v>4</v>
      </c>
      <c r="P326" s="286">
        <v>12.15</v>
      </c>
      <c r="Q326" s="287">
        <v>48.6</v>
      </c>
      <c r="R326" s="25" t="s">
        <v>1862</v>
      </c>
      <c r="S326" s="25" t="s">
        <v>1058</v>
      </c>
      <c r="T326" s="26">
        <v>45316</v>
      </c>
      <c r="U326" s="26">
        <v>45302</v>
      </c>
      <c r="V326" s="8" t="s">
        <v>1879</v>
      </c>
      <c r="W326" s="25" t="s">
        <v>1018</v>
      </c>
      <c r="X326" s="26">
        <v>45310</v>
      </c>
      <c r="Y326" s="25" t="s">
        <v>1068</v>
      </c>
      <c r="Z326" s="26">
        <v>45316</v>
      </c>
      <c r="AA326" s="24" t="s">
        <v>1069</v>
      </c>
      <c r="AB326" s="24" t="s">
        <v>1070</v>
      </c>
      <c r="AC326" s="26">
        <v>45322</v>
      </c>
      <c r="AD326" s="8" t="s">
        <v>22</v>
      </c>
      <c r="AE326" s="26">
        <v>45318</v>
      </c>
      <c r="AF326" s="27" t="s">
        <v>426</v>
      </c>
      <c r="AG326" s="221" t="s">
        <v>1854</v>
      </c>
      <c r="AH326" s="5" t="str" cm="1">
        <f t="array" ref="AH326">LEFT(MM_BU[[#This Row],[PROJECT'#]],MIN(IFERROR(FIND({0,1,2,3,4,5,6,7,8,9,"-"},MM_BU[[#This Row],[PROJECT'#]]),""))-1)</f>
        <v>BU</v>
      </c>
      <c r="AI326" t="str">
        <f>IF(MM_BU[[#This Row],[BOM Received date]]&lt;&gt;"","BU table")</f>
        <v>BU table</v>
      </c>
      <c r="AJ326" t="str">
        <f>TEXT(MM_BU[[#This Row],[BOM Received date]],"mmmm")</f>
        <v>December</v>
      </c>
      <c r="AK326" t="str">
        <f>TEXT(MM_BU[[#This Row],[BOM Received date]],"yyyy")</f>
        <v>2023</v>
      </c>
    </row>
    <row r="327" spans="1:37" ht="28.95" customHeight="1">
      <c r="A327" s="696">
        <v>36</v>
      </c>
      <c r="B327" s="697">
        <v>45283</v>
      </c>
      <c r="C327" s="698">
        <v>30</v>
      </c>
      <c r="D327" s="698" t="s">
        <v>1451</v>
      </c>
      <c r="E327" s="699" t="s">
        <v>1452</v>
      </c>
      <c r="F327" s="700">
        <v>8887384</v>
      </c>
      <c r="G327" s="698" t="s">
        <v>250</v>
      </c>
      <c r="H327" s="701" t="s">
        <v>251</v>
      </c>
      <c r="I327" s="702" t="s">
        <v>1844</v>
      </c>
      <c r="J327" s="1656">
        <v>45283</v>
      </c>
      <c r="K327" s="703">
        <v>45283</v>
      </c>
      <c r="L327" s="709" t="s">
        <v>1058</v>
      </c>
      <c r="M327" s="704">
        <v>3</v>
      </c>
      <c r="N327" s="704" t="s">
        <v>20</v>
      </c>
      <c r="O327" s="702">
        <v>6</v>
      </c>
      <c r="P327" s="705">
        <v>14.8</v>
      </c>
      <c r="Q327" s="706">
        <v>88.8</v>
      </c>
      <c r="R327" s="702" t="s">
        <v>581</v>
      </c>
      <c r="S327" s="702" t="s">
        <v>581</v>
      </c>
      <c r="T327" s="703" t="s">
        <v>581</v>
      </c>
      <c r="U327" s="703" t="s">
        <v>581</v>
      </c>
      <c r="V327" s="698" t="s">
        <v>1863</v>
      </c>
      <c r="W327" s="702" t="s">
        <v>1006</v>
      </c>
      <c r="X327" s="703">
        <v>45300</v>
      </c>
      <c r="Y327" s="702" t="s">
        <v>1068</v>
      </c>
      <c r="Z327" s="703">
        <v>45300</v>
      </c>
      <c r="AA327" s="707" t="s">
        <v>1069</v>
      </c>
      <c r="AB327" s="707" t="s">
        <v>1081</v>
      </c>
      <c r="AC327" s="703">
        <v>45321.291666666664</v>
      </c>
      <c r="AD327" s="698" t="s">
        <v>22</v>
      </c>
      <c r="AE327" s="703">
        <v>45305</v>
      </c>
      <c r="AF327" s="704" t="s">
        <v>427</v>
      </c>
      <c r="AG327" s="708" t="s">
        <v>1854</v>
      </c>
      <c r="AH327" s="5" t="str" cm="1">
        <f t="array" ref="AH327">LEFT(MM_BU[[#This Row],[PROJECT'#]],MIN(IFERROR(FIND({0,1,2,3,4,5,6,7,8,9,"-"},MM_BU[[#This Row],[PROJECT'#]]),""))-1)</f>
        <v>BU</v>
      </c>
      <c r="AI327" t="str">
        <f>IF(MM_BU[[#This Row],[BOM Received date]]&lt;&gt;"","BU table")</f>
        <v>BU table</v>
      </c>
      <c r="AJ327" t="str">
        <f>TEXT(MM_BU[[#This Row],[BOM Received date]],"mmmm")</f>
        <v>December</v>
      </c>
      <c r="AK327" t="str">
        <f>TEXT(MM_BU[[#This Row],[BOM Received date]],"yyyy")</f>
        <v>2023</v>
      </c>
    </row>
    <row r="328" spans="1:37" ht="28.95" customHeight="1">
      <c r="A328" s="696">
        <v>36</v>
      </c>
      <c r="B328" s="697">
        <v>45283</v>
      </c>
      <c r="C328" s="698">
        <v>30</v>
      </c>
      <c r="D328" s="698" t="s">
        <v>1451</v>
      </c>
      <c r="E328" s="699" t="s">
        <v>1452</v>
      </c>
      <c r="F328" s="700">
        <v>8887384</v>
      </c>
      <c r="G328" s="698" t="s">
        <v>264</v>
      </c>
      <c r="H328" s="701" t="s">
        <v>265</v>
      </c>
      <c r="I328" s="702" t="s">
        <v>1844</v>
      </c>
      <c r="J328" s="1656">
        <v>45283</v>
      </c>
      <c r="K328" s="703">
        <v>45283</v>
      </c>
      <c r="L328" s="709" t="s">
        <v>1058</v>
      </c>
      <c r="M328" s="704">
        <v>4</v>
      </c>
      <c r="N328" s="704" t="s">
        <v>20</v>
      </c>
      <c r="O328" s="702">
        <v>4</v>
      </c>
      <c r="P328" s="705">
        <v>17</v>
      </c>
      <c r="Q328" s="706">
        <v>68</v>
      </c>
      <c r="R328" s="702" t="s">
        <v>581</v>
      </c>
      <c r="S328" s="702" t="s">
        <v>581</v>
      </c>
      <c r="T328" s="703" t="s">
        <v>581</v>
      </c>
      <c r="U328" s="703" t="s">
        <v>581</v>
      </c>
      <c r="V328" s="698" t="s">
        <v>1863</v>
      </c>
      <c r="W328" s="702" t="s">
        <v>1007</v>
      </c>
      <c r="X328" s="703">
        <v>45300</v>
      </c>
      <c r="Y328" s="702" t="s">
        <v>1068</v>
      </c>
      <c r="Z328" s="703">
        <v>45300</v>
      </c>
      <c r="AA328" s="707" t="s">
        <v>1069</v>
      </c>
      <c r="AB328" s="707" t="s">
        <v>1081</v>
      </c>
      <c r="AC328" s="703">
        <v>45321.291666666664</v>
      </c>
      <c r="AD328" s="698" t="s">
        <v>22</v>
      </c>
      <c r="AE328" s="703">
        <v>45305</v>
      </c>
      <c r="AF328" s="704" t="s">
        <v>426</v>
      </c>
      <c r="AG328" s="708" t="s">
        <v>1854</v>
      </c>
      <c r="AH328" s="5" t="str" cm="1">
        <f t="array" ref="AH328">LEFT(MM_BU[[#This Row],[PROJECT'#]],MIN(IFERROR(FIND({0,1,2,3,4,5,6,7,8,9,"-"},MM_BU[[#This Row],[PROJECT'#]]),""))-1)</f>
        <v>BU</v>
      </c>
      <c r="AI328" t="str">
        <f>IF(MM_BU[[#This Row],[BOM Received date]]&lt;&gt;"","BU table")</f>
        <v>BU table</v>
      </c>
      <c r="AJ328" t="str">
        <f>TEXT(MM_BU[[#This Row],[BOM Received date]],"mmmm")</f>
        <v>December</v>
      </c>
      <c r="AK328" t="str">
        <f>TEXT(MM_BU[[#This Row],[BOM Received date]],"yyyy")</f>
        <v>2023</v>
      </c>
    </row>
    <row r="329" spans="1:37" ht="28.95" customHeight="1">
      <c r="A329" s="696">
        <v>36</v>
      </c>
      <c r="B329" s="697">
        <v>45283</v>
      </c>
      <c r="C329" s="698">
        <v>30</v>
      </c>
      <c r="D329" s="698" t="s">
        <v>1451</v>
      </c>
      <c r="E329" s="699" t="s">
        <v>1452</v>
      </c>
      <c r="F329" s="700">
        <v>8887384</v>
      </c>
      <c r="G329" s="698" t="s">
        <v>239</v>
      </c>
      <c r="H329" s="701" t="s">
        <v>240</v>
      </c>
      <c r="I329" s="702" t="s">
        <v>1849</v>
      </c>
      <c r="J329" s="1656">
        <v>45283</v>
      </c>
      <c r="K329" s="703">
        <v>45283</v>
      </c>
      <c r="L329" s="709" t="s">
        <v>1058</v>
      </c>
      <c r="M329" s="704">
        <v>3</v>
      </c>
      <c r="N329" s="704" t="s">
        <v>20</v>
      </c>
      <c r="O329" s="702">
        <v>4</v>
      </c>
      <c r="P329" s="705">
        <v>5.16</v>
      </c>
      <c r="Q329" s="706">
        <v>20.64</v>
      </c>
      <c r="R329" s="702" t="s">
        <v>581</v>
      </c>
      <c r="S329" s="702" t="s">
        <v>581</v>
      </c>
      <c r="T329" s="703" t="s">
        <v>581</v>
      </c>
      <c r="U329" s="703" t="s">
        <v>581</v>
      </c>
      <c r="V329" s="698" t="s">
        <v>1866</v>
      </c>
      <c r="W329" s="702" t="s">
        <v>141</v>
      </c>
      <c r="X329" s="703">
        <v>45295</v>
      </c>
      <c r="Y329" s="702" t="s">
        <v>1068</v>
      </c>
      <c r="Z329" s="703">
        <v>45295</v>
      </c>
      <c r="AA329" s="707" t="s">
        <v>1069</v>
      </c>
      <c r="AB329" s="707" t="s">
        <v>1081</v>
      </c>
      <c r="AC329" s="703">
        <v>45309.291666666664</v>
      </c>
      <c r="AD329" s="698" t="s">
        <v>22</v>
      </c>
      <c r="AE329" s="703">
        <v>45301</v>
      </c>
      <c r="AF329" s="704" t="s">
        <v>426</v>
      </c>
      <c r="AG329" s="708" t="s">
        <v>1854</v>
      </c>
      <c r="AH329" s="5" t="str" cm="1">
        <f t="array" ref="AH329">LEFT(MM_BU[[#This Row],[PROJECT'#]],MIN(IFERROR(FIND({0,1,2,3,4,5,6,7,8,9,"-"},MM_BU[[#This Row],[PROJECT'#]]),""))-1)</f>
        <v>BU</v>
      </c>
      <c r="AI329" t="str">
        <f>IF(MM_BU[[#This Row],[BOM Received date]]&lt;&gt;"","BU table")</f>
        <v>BU table</v>
      </c>
      <c r="AJ329" t="str">
        <f>TEXT(MM_BU[[#This Row],[BOM Received date]],"mmmm")</f>
        <v>December</v>
      </c>
      <c r="AK329" t="str">
        <f>TEXT(MM_BU[[#This Row],[BOM Received date]],"yyyy")</f>
        <v>2023</v>
      </c>
    </row>
    <row r="330" spans="1:37" ht="28.95" customHeight="1">
      <c r="A330" s="696">
        <v>36</v>
      </c>
      <c r="B330" s="697">
        <v>45283</v>
      </c>
      <c r="C330" s="698">
        <v>30</v>
      </c>
      <c r="D330" s="698" t="s">
        <v>1451</v>
      </c>
      <c r="E330" s="699" t="s">
        <v>1452</v>
      </c>
      <c r="F330" s="700">
        <v>8887384</v>
      </c>
      <c r="G330" s="698" t="s">
        <v>1840</v>
      </c>
      <c r="H330" s="701" t="s">
        <v>1831</v>
      </c>
      <c r="I330" s="702" t="s">
        <v>1849</v>
      </c>
      <c r="J330" s="1656">
        <v>45283</v>
      </c>
      <c r="K330" s="703">
        <v>45283</v>
      </c>
      <c r="L330" s="709" t="s">
        <v>1058</v>
      </c>
      <c r="M330" s="704">
        <v>4</v>
      </c>
      <c r="N330" s="704" t="s">
        <v>20</v>
      </c>
      <c r="O330" s="702">
        <v>4</v>
      </c>
      <c r="P330" s="705">
        <v>11.99</v>
      </c>
      <c r="Q330" s="706">
        <v>47.96</v>
      </c>
      <c r="R330" s="702" t="s">
        <v>581</v>
      </c>
      <c r="S330" s="702" t="s">
        <v>581</v>
      </c>
      <c r="T330" s="703" t="s">
        <v>581</v>
      </c>
      <c r="U330" s="703" t="s">
        <v>581</v>
      </c>
      <c r="V330" s="698" t="s">
        <v>1866</v>
      </c>
      <c r="W330" s="702" t="s">
        <v>142</v>
      </c>
      <c r="X330" s="703">
        <v>45295</v>
      </c>
      <c r="Y330" s="702" t="s">
        <v>1068</v>
      </c>
      <c r="Z330" s="703">
        <v>45295</v>
      </c>
      <c r="AA330" s="707" t="s">
        <v>1069</v>
      </c>
      <c r="AB330" s="707" t="s">
        <v>1081</v>
      </c>
      <c r="AC330" s="703">
        <v>45309.291666666664</v>
      </c>
      <c r="AD330" s="698" t="s">
        <v>22</v>
      </c>
      <c r="AE330" s="703">
        <v>45301</v>
      </c>
      <c r="AF330" s="704" t="s">
        <v>426</v>
      </c>
      <c r="AG330" s="708" t="s">
        <v>1854</v>
      </c>
      <c r="AH330" s="5" t="str" cm="1">
        <f t="array" ref="AH330">LEFT(MM_BU[[#This Row],[PROJECT'#]],MIN(IFERROR(FIND({0,1,2,3,4,5,6,7,8,9,"-"},MM_BU[[#This Row],[PROJECT'#]]),""))-1)</f>
        <v>BU</v>
      </c>
      <c r="AI330" t="str">
        <f>IF(MM_BU[[#This Row],[BOM Received date]]&lt;&gt;"","BU table")</f>
        <v>BU table</v>
      </c>
      <c r="AJ330" t="str">
        <f>TEXT(MM_BU[[#This Row],[BOM Received date]],"mmmm")</f>
        <v>December</v>
      </c>
      <c r="AK330" t="str">
        <f>TEXT(MM_BU[[#This Row],[BOM Received date]],"yyyy")</f>
        <v>2023</v>
      </c>
    </row>
    <row r="331" spans="1:37" ht="28.95" customHeight="1">
      <c r="A331" s="696">
        <v>36</v>
      </c>
      <c r="B331" s="697">
        <v>45283</v>
      </c>
      <c r="C331" s="698">
        <v>30</v>
      </c>
      <c r="D331" s="698" t="s">
        <v>1451</v>
      </c>
      <c r="E331" s="699" t="s">
        <v>1452</v>
      </c>
      <c r="F331" s="700">
        <v>8887384</v>
      </c>
      <c r="G331" s="698" t="s">
        <v>252</v>
      </c>
      <c r="H331" s="701" t="s">
        <v>253</v>
      </c>
      <c r="I331" s="702" t="s">
        <v>1849</v>
      </c>
      <c r="J331" s="1656">
        <v>45283</v>
      </c>
      <c r="K331" s="703">
        <v>45283</v>
      </c>
      <c r="L331" s="709" t="s">
        <v>1058</v>
      </c>
      <c r="M331" s="704">
        <v>5</v>
      </c>
      <c r="N331" s="704" t="s">
        <v>20</v>
      </c>
      <c r="O331" s="702">
        <v>4</v>
      </c>
      <c r="P331" s="705">
        <v>17.649999999999999</v>
      </c>
      <c r="Q331" s="706">
        <v>70.599999999999994</v>
      </c>
      <c r="R331" s="702" t="s">
        <v>581</v>
      </c>
      <c r="S331" s="702" t="s">
        <v>581</v>
      </c>
      <c r="T331" s="703" t="s">
        <v>581</v>
      </c>
      <c r="U331" s="703" t="s">
        <v>581</v>
      </c>
      <c r="V331" s="698" t="s">
        <v>1866</v>
      </c>
      <c r="W331" s="702" t="s">
        <v>143</v>
      </c>
      <c r="X331" s="703">
        <v>45295</v>
      </c>
      <c r="Y331" s="702" t="s">
        <v>1068</v>
      </c>
      <c r="Z331" s="703">
        <v>45295</v>
      </c>
      <c r="AA331" s="707" t="s">
        <v>1069</v>
      </c>
      <c r="AB331" s="707" t="s">
        <v>1081</v>
      </c>
      <c r="AC331" s="703">
        <v>45309.291666666664</v>
      </c>
      <c r="AD331" s="698" t="s">
        <v>22</v>
      </c>
      <c r="AE331" s="703">
        <v>45301</v>
      </c>
      <c r="AF331" s="704" t="s">
        <v>426</v>
      </c>
      <c r="AG331" s="708" t="s">
        <v>1854</v>
      </c>
      <c r="AH331" s="5" t="str" cm="1">
        <f t="array" ref="AH331">LEFT(MM_BU[[#This Row],[PROJECT'#]],MIN(IFERROR(FIND({0,1,2,3,4,5,6,7,8,9,"-"},MM_BU[[#This Row],[PROJECT'#]]),""))-1)</f>
        <v>BU</v>
      </c>
      <c r="AI331" t="str">
        <f>IF(MM_BU[[#This Row],[BOM Received date]]&lt;&gt;"","BU table")</f>
        <v>BU table</v>
      </c>
      <c r="AJ331" t="str">
        <f>TEXT(MM_BU[[#This Row],[BOM Received date]],"mmmm")</f>
        <v>December</v>
      </c>
      <c r="AK331" t="str">
        <f>TEXT(MM_BU[[#This Row],[BOM Received date]],"yyyy")</f>
        <v>2023</v>
      </c>
    </row>
    <row r="332" spans="1:37" ht="28.95" customHeight="1">
      <c r="A332" s="696">
        <v>36</v>
      </c>
      <c r="B332" s="697">
        <v>45283</v>
      </c>
      <c r="C332" s="698">
        <v>30</v>
      </c>
      <c r="D332" s="698" t="s">
        <v>1451</v>
      </c>
      <c r="E332" s="699" t="s">
        <v>1452</v>
      </c>
      <c r="F332" s="700">
        <v>8887384</v>
      </c>
      <c r="G332" s="698" t="s">
        <v>1841</v>
      </c>
      <c r="H332" s="701" t="s">
        <v>1832</v>
      </c>
      <c r="I332" s="702" t="s">
        <v>1848</v>
      </c>
      <c r="J332" s="1656">
        <v>45283</v>
      </c>
      <c r="K332" s="703">
        <v>45283</v>
      </c>
      <c r="L332" s="709" t="s">
        <v>1058</v>
      </c>
      <c r="M332" s="704">
        <v>2</v>
      </c>
      <c r="N332" s="704" t="s">
        <v>20</v>
      </c>
      <c r="O332" s="702">
        <v>2</v>
      </c>
      <c r="P332" s="705">
        <v>21.31</v>
      </c>
      <c r="Q332" s="706">
        <v>42.62</v>
      </c>
      <c r="R332" s="702" t="s">
        <v>1711</v>
      </c>
      <c r="S332" s="702" t="s">
        <v>1058</v>
      </c>
      <c r="T332" s="703">
        <v>45300</v>
      </c>
      <c r="U332" s="703" t="s">
        <v>581</v>
      </c>
      <c r="V332" s="698" t="s">
        <v>1712</v>
      </c>
      <c r="W332" s="702" t="s">
        <v>1005</v>
      </c>
      <c r="X332" s="703">
        <v>45300</v>
      </c>
      <c r="Y332" s="702" t="s">
        <v>1068</v>
      </c>
      <c r="Z332" s="703">
        <v>45301</v>
      </c>
      <c r="AA332" s="707" t="s">
        <v>1075</v>
      </c>
      <c r="AB332" s="707" t="s">
        <v>1070</v>
      </c>
      <c r="AC332" s="703">
        <v>45315</v>
      </c>
      <c r="AD332" s="698" t="s">
        <v>22</v>
      </c>
      <c r="AE332" s="703">
        <v>45305</v>
      </c>
      <c r="AF332" s="704" t="s">
        <v>425</v>
      </c>
      <c r="AG332" s="708" t="s">
        <v>1854</v>
      </c>
      <c r="AH332" s="5" t="str" cm="1">
        <f t="array" ref="AH332">LEFT(MM_BU[[#This Row],[PROJECT'#]],MIN(IFERROR(FIND({0,1,2,3,4,5,6,7,8,9,"-"},MM_BU[[#This Row],[PROJECT'#]]),""))-1)</f>
        <v>BU</v>
      </c>
      <c r="AI332" t="str">
        <f>IF(MM_BU[[#This Row],[BOM Received date]]&lt;&gt;"","BU table")</f>
        <v>BU table</v>
      </c>
      <c r="AJ332" t="str">
        <f>TEXT(MM_BU[[#This Row],[BOM Received date]],"mmmm")</f>
        <v>December</v>
      </c>
      <c r="AK332" t="str">
        <f>TEXT(MM_BU[[#This Row],[BOM Received date]],"yyyy")</f>
        <v>2023</v>
      </c>
    </row>
    <row r="333" spans="1:37" ht="28.95" customHeight="1">
      <c r="A333" s="696">
        <v>36</v>
      </c>
      <c r="B333" s="697">
        <v>45283</v>
      </c>
      <c r="C333" s="698">
        <v>30</v>
      </c>
      <c r="D333" s="698" t="s">
        <v>1451</v>
      </c>
      <c r="E333" s="699" t="s">
        <v>1452</v>
      </c>
      <c r="F333" s="700">
        <v>8887384</v>
      </c>
      <c r="G333" s="698" t="s">
        <v>254</v>
      </c>
      <c r="H333" s="701" t="s">
        <v>255</v>
      </c>
      <c r="I333" s="702" t="s">
        <v>1844</v>
      </c>
      <c r="J333" s="1656">
        <v>45283</v>
      </c>
      <c r="K333" s="703">
        <v>45283</v>
      </c>
      <c r="L333" s="709" t="s">
        <v>1058</v>
      </c>
      <c r="M333" s="704">
        <v>5</v>
      </c>
      <c r="N333" s="704" t="s">
        <v>20</v>
      </c>
      <c r="O333" s="702">
        <v>2</v>
      </c>
      <c r="P333" s="705">
        <v>65.63</v>
      </c>
      <c r="Q333" s="706">
        <v>131.26</v>
      </c>
      <c r="R333" s="702" t="s">
        <v>581</v>
      </c>
      <c r="S333" s="702" t="s">
        <v>581</v>
      </c>
      <c r="T333" s="703" t="s">
        <v>581</v>
      </c>
      <c r="U333" s="703" t="s">
        <v>581</v>
      </c>
      <c r="V333" s="698" t="s">
        <v>1867</v>
      </c>
      <c r="W333" s="702" t="s">
        <v>1164</v>
      </c>
      <c r="X333" s="703">
        <v>45300</v>
      </c>
      <c r="Y333" s="702" t="s">
        <v>1068</v>
      </c>
      <c r="Z333" s="703">
        <v>45300</v>
      </c>
      <c r="AA333" s="707" t="s">
        <v>1069</v>
      </c>
      <c r="AB333" s="707" t="s">
        <v>1070</v>
      </c>
      <c r="AC333" s="703">
        <v>45307.291666666664</v>
      </c>
      <c r="AD333" s="698" t="s">
        <v>22</v>
      </c>
      <c r="AE333" s="703">
        <v>45305</v>
      </c>
      <c r="AF333" s="704" t="s">
        <v>425</v>
      </c>
      <c r="AG333" s="708" t="s">
        <v>1854</v>
      </c>
      <c r="AH333" s="5" t="str" cm="1">
        <f t="array" ref="AH333">LEFT(MM_BU[[#This Row],[PROJECT'#]],MIN(IFERROR(FIND({0,1,2,3,4,5,6,7,8,9,"-"},MM_BU[[#This Row],[PROJECT'#]]),""))-1)</f>
        <v>BU</v>
      </c>
      <c r="AI333" t="str">
        <f>IF(MM_BU[[#This Row],[BOM Received date]]&lt;&gt;"","BU table")</f>
        <v>BU table</v>
      </c>
      <c r="AJ333" t="str">
        <f>TEXT(MM_BU[[#This Row],[BOM Received date]],"mmmm")</f>
        <v>December</v>
      </c>
      <c r="AK333" t="str">
        <f>TEXT(MM_BU[[#This Row],[BOM Received date]],"yyyy")</f>
        <v>2023</v>
      </c>
    </row>
    <row r="334" spans="1:37" ht="28.95" customHeight="1" thickBot="1">
      <c r="A334" s="696">
        <v>36</v>
      </c>
      <c r="B334" s="697">
        <v>45283</v>
      </c>
      <c r="C334" s="698">
        <v>30</v>
      </c>
      <c r="D334" s="698" t="s">
        <v>1451</v>
      </c>
      <c r="E334" s="699" t="s">
        <v>1452</v>
      </c>
      <c r="F334" s="700">
        <v>8887384</v>
      </c>
      <c r="G334" s="698" t="s">
        <v>1842</v>
      </c>
      <c r="H334" s="701" t="s">
        <v>1833</v>
      </c>
      <c r="I334" s="702" t="s">
        <v>1853</v>
      </c>
      <c r="J334" s="1656">
        <v>45283</v>
      </c>
      <c r="K334" s="703">
        <v>45283</v>
      </c>
      <c r="L334" s="709" t="s">
        <v>1058</v>
      </c>
      <c r="M334" s="704">
        <v>1</v>
      </c>
      <c r="N334" s="704" t="s">
        <v>20</v>
      </c>
      <c r="O334" s="702">
        <v>2</v>
      </c>
      <c r="P334" s="705">
        <v>241.43</v>
      </c>
      <c r="Q334" s="706">
        <v>482.86</v>
      </c>
      <c r="R334" s="702" t="s">
        <v>1705</v>
      </c>
      <c r="S334" s="702" t="s">
        <v>1059</v>
      </c>
      <c r="T334" s="703">
        <v>45300</v>
      </c>
      <c r="U334" s="703" t="s">
        <v>581</v>
      </c>
      <c r="V334" s="698" t="s">
        <v>1706</v>
      </c>
      <c r="W334" s="702" t="s">
        <v>1009</v>
      </c>
      <c r="X334" s="703">
        <v>45300</v>
      </c>
      <c r="Y334" s="702" t="s">
        <v>1068</v>
      </c>
      <c r="Z334" s="703">
        <v>45301</v>
      </c>
      <c r="AA334" s="707" t="s">
        <v>1075</v>
      </c>
      <c r="AB334" s="707" t="s">
        <v>1081</v>
      </c>
      <c r="AC334" s="703">
        <v>45316</v>
      </c>
      <c r="AD334" s="698" t="s">
        <v>22</v>
      </c>
      <c r="AE334" s="703">
        <v>45309</v>
      </c>
      <c r="AF334" s="704" t="s">
        <v>425</v>
      </c>
      <c r="AG334" s="708" t="s">
        <v>1854</v>
      </c>
      <c r="AH334" s="5" t="str" cm="1">
        <f t="array" ref="AH334">LEFT(MM_BU[[#This Row],[PROJECT'#]],MIN(IFERROR(FIND({0,1,2,3,4,5,6,7,8,9,"-"},MM_BU[[#This Row],[PROJECT'#]]),""))-1)</f>
        <v>BU</v>
      </c>
      <c r="AI334" t="str">
        <f>IF(MM_BU[[#This Row],[BOM Received date]]&lt;&gt;"","BU table")</f>
        <v>BU table</v>
      </c>
      <c r="AJ334" t="str">
        <f>TEXT(MM_BU[[#This Row],[BOM Received date]],"mmmm")</f>
        <v>December</v>
      </c>
      <c r="AK334" t="str">
        <f>TEXT(MM_BU[[#This Row],[BOM Received date]],"yyyy")</f>
        <v>2023</v>
      </c>
    </row>
    <row r="335" spans="1:37" ht="28.95" customHeight="1" thickTop="1">
      <c r="A335" s="149">
        <v>37</v>
      </c>
      <c r="B335" s="196">
        <v>45290</v>
      </c>
      <c r="C335" s="151">
        <v>30</v>
      </c>
      <c r="D335" s="151" t="s">
        <v>1472</v>
      </c>
      <c r="E335" s="152" t="s">
        <v>1473</v>
      </c>
      <c r="F335" s="352">
        <v>8920496</v>
      </c>
      <c r="G335" s="151" t="s">
        <v>1466</v>
      </c>
      <c r="H335" s="153" t="s">
        <v>1469</v>
      </c>
      <c r="I335" s="154">
        <v>50950</v>
      </c>
      <c r="J335" s="1641">
        <v>45291</v>
      </c>
      <c r="K335" s="155">
        <v>45293</v>
      </c>
      <c r="L335" s="155" t="s">
        <v>1058</v>
      </c>
      <c r="M335" s="156">
        <v>1</v>
      </c>
      <c r="N335" s="156" t="s">
        <v>20</v>
      </c>
      <c r="O335" s="154">
        <v>24</v>
      </c>
      <c r="P335" s="290">
        <v>366.3</v>
      </c>
      <c r="Q335" s="291">
        <v>8791.2000000000007</v>
      </c>
      <c r="R335" s="154" t="s">
        <v>1566</v>
      </c>
      <c r="S335" s="154" t="s">
        <v>1058</v>
      </c>
      <c r="T335" s="155">
        <v>45301</v>
      </c>
      <c r="U335" s="155">
        <v>45297</v>
      </c>
      <c r="V335" s="151" t="s">
        <v>1729</v>
      </c>
      <c r="W335" s="154" t="s">
        <v>1013</v>
      </c>
      <c r="X335" s="155">
        <v>45301</v>
      </c>
      <c r="Y335" s="154" t="s">
        <v>1068</v>
      </c>
      <c r="Z335" s="155">
        <v>45302</v>
      </c>
      <c r="AA335" s="153" t="s">
        <v>1069</v>
      </c>
      <c r="AB335" s="153" t="s">
        <v>1070</v>
      </c>
      <c r="AC335" s="155">
        <v>45329</v>
      </c>
      <c r="AD335" s="151" t="s">
        <v>22</v>
      </c>
      <c r="AE335" s="155">
        <v>45307</v>
      </c>
      <c r="AF335" s="156" t="s">
        <v>428</v>
      </c>
      <c r="AG335" s="157" t="s">
        <v>1898</v>
      </c>
      <c r="AH335" s="227" t="str" cm="1">
        <f t="array" ref="AH335">LEFT(MM_BU[[#This Row],[PROJECT'#]],MIN(IFERROR(FIND({0,1,2,3,4,5,6,7,8,9,"-"},MM_BU[[#This Row],[PROJECT'#]]),""))-1)</f>
        <v>BU</v>
      </c>
      <c r="AI335" t="str">
        <f>IF(MM_BU[[#This Row],[BOM Received date]]&lt;&gt;"","BU table")</f>
        <v>BU table</v>
      </c>
      <c r="AJ335" t="str">
        <f>TEXT(MM_BU[[#This Row],[BOM Received date]],"mmmm")</f>
        <v>December</v>
      </c>
      <c r="AK335" t="str">
        <f>TEXT(MM_BU[[#This Row],[BOM Received date]],"yyyy")</f>
        <v>2023</v>
      </c>
    </row>
    <row r="336" spans="1:37" ht="28.95" customHeight="1">
      <c r="A336" s="103">
        <v>37</v>
      </c>
      <c r="B336" s="743">
        <v>45290</v>
      </c>
      <c r="C336" s="104">
        <v>30</v>
      </c>
      <c r="D336" s="104" t="s">
        <v>1472</v>
      </c>
      <c r="E336" s="337" t="s">
        <v>1473</v>
      </c>
      <c r="F336" s="357">
        <v>8920496</v>
      </c>
      <c r="G336" s="104" t="s">
        <v>1467</v>
      </c>
      <c r="H336" s="338" t="s">
        <v>1470</v>
      </c>
      <c r="I336" s="339">
        <v>50951</v>
      </c>
      <c r="J336" s="1651">
        <v>45291</v>
      </c>
      <c r="K336" s="340">
        <v>45291</v>
      </c>
      <c r="L336" s="340" t="s">
        <v>1058</v>
      </c>
      <c r="M336" s="341">
        <v>1</v>
      </c>
      <c r="N336" s="341" t="s">
        <v>938</v>
      </c>
      <c r="O336" s="339">
        <v>1</v>
      </c>
      <c r="P336" s="342">
        <v>58.28</v>
      </c>
      <c r="Q336" s="343">
        <v>58.28</v>
      </c>
      <c r="R336" s="339" t="s">
        <v>1702</v>
      </c>
      <c r="S336" s="339" t="s">
        <v>1058</v>
      </c>
      <c r="T336" s="340">
        <v>45306</v>
      </c>
      <c r="U336" s="340">
        <v>45304</v>
      </c>
      <c r="V336" s="104" t="s">
        <v>1779</v>
      </c>
      <c r="W336" s="339" t="s">
        <v>1789</v>
      </c>
      <c r="X336" s="340">
        <v>45308</v>
      </c>
      <c r="Y336" s="339" t="s">
        <v>1068</v>
      </c>
      <c r="Z336" s="340">
        <v>45308</v>
      </c>
      <c r="AA336" s="338" t="s">
        <v>1069</v>
      </c>
      <c r="AB336" s="338" t="s">
        <v>1081</v>
      </c>
      <c r="AC336" s="340">
        <v>45313</v>
      </c>
      <c r="AD336" s="104" t="s">
        <v>22</v>
      </c>
      <c r="AE336" s="340">
        <v>45312</v>
      </c>
      <c r="AF336" s="341" t="s">
        <v>424</v>
      </c>
      <c r="AG336" s="57"/>
      <c r="AH336" s="744" t="str" cm="1">
        <f t="array" ref="AH336">LEFT(MM_BU[[#This Row],[PROJECT'#]],MIN(IFERROR(FIND({0,1,2,3,4,5,6,7,8,9,"-"},MM_BU[[#This Row],[PROJECT'#]]),""))-1)</f>
        <v>BU</v>
      </c>
      <c r="AI336" t="str">
        <f>IF(MM_BU[[#This Row],[BOM Received date]]&lt;&gt;"","BU table")</f>
        <v>BU table</v>
      </c>
      <c r="AJ336" t="str">
        <f>TEXT(MM_BU[[#This Row],[BOM Received date]],"mmmm")</f>
        <v>December</v>
      </c>
      <c r="AK336" t="str">
        <f>TEXT(MM_BU[[#This Row],[BOM Received date]],"yyyy")</f>
        <v>2023</v>
      </c>
    </row>
    <row r="337" spans="1:37" ht="28.95" customHeight="1" thickBot="1">
      <c r="A337" s="745">
        <v>37</v>
      </c>
      <c r="B337" s="746">
        <v>45290</v>
      </c>
      <c r="C337" s="747">
        <v>30</v>
      </c>
      <c r="D337" s="747" t="s">
        <v>1472</v>
      </c>
      <c r="E337" s="742" t="s">
        <v>1473</v>
      </c>
      <c r="F337" s="748">
        <v>8920496</v>
      </c>
      <c r="G337" s="747" t="s">
        <v>1468</v>
      </c>
      <c r="H337" s="749" t="s">
        <v>1471</v>
      </c>
      <c r="I337" s="750">
        <v>50952</v>
      </c>
      <c r="J337" s="1652">
        <v>45291</v>
      </c>
      <c r="K337" s="751">
        <v>45291</v>
      </c>
      <c r="L337" s="751" t="s">
        <v>1058</v>
      </c>
      <c r="M337" s="752">
        <v>1</v>
      </c>
      <c r="N337" s="752" t="s">
        <v>21</v>
      </c>
      <c r="O337" s="750">
        <v>1</v>
      </c>
      <c r="P337" s="753">
        <v>90.91</v>
      </c>
      <c r="Q337" s="754">
        <v>90.91</v>
      </c>
      <c r="R337" s="750" t="s">
        <v>1790</v>
      </c>
      <c r="S337" s="750" t="s">
        <v>1058</v>
      </c>
      <c r="T337" s="751">
        <v>45309</v>
      </c>
      <c r="U337" s="751">
        <v>45305</v>
      </c>
      <c r="V337" s="747" t="s">
        <v>1880</v>
      </c>
      <c r="W337" s="750" t="s">
        <v>140</v>
      </c>
      <c r="X337" s="751">
        <v>45309</v>
      </c>
      <c r="Y337" s="750" t="s">
        <v>1068</v>
      </c>
      <c r="Z337" s="751">
        <v>45309</v>
      </c>
      <c r="AA337" s="749" t="s">
        <v>1075</v>
      </c>
      <c r="AB337" s="749" t="s">
        <v>1070</v>
      </c>
      <c r="AC337" s="751">
        <v>45322</v>
      </c>
      <c r="AD337" s="747" t="s">
        <v>22</v>
      </c>
      <c r="AE337" s="751">
        <v>45314</v>
      </c>
      <c r="AF337" s="752" t="s">
        <v>424</v>
      </c>
      <c r="AG337" s="755"/>
      <c r="AH337" s="756" t="str" cm="1">
        <f t="array" ref="AH337">LEFT(MM_BU[[#This Row],[PROJECT'#]],MIN(IFERROR(FIND({0,1,2,3,4,5,6,7,8,9,"-"},MM_BU[[#This Row],[PROJECT'#]]),""))-1)</f>
        <v>BU</v>
      </c>
      <c r="AI337" s="757" t="str">
        <f>IF(MM_BU[[#This Row],[BOM Received date]]&lt;&gt;"","BU table")</f>
        <v>BU table</v>
      </c>
      <c r="AJ337" s="757" t="str">
        <f>TEXT(MM_BU[[#This Row],[BOM Received date]],"mmmm")</f>
        <v>December</v>
      </c>
      <c r="AK337" s="757" t="str">
        <f>TEXT(MM_BU[[#This Row],[BOM Received date]],"yyyy")</f>
        <v>2023</v>
      </c>
    </row>
    <row r="338" spans="1:37" ht="42.75" customHeight="1">
      <c r="A338" s="376">
        <v>38</v>
      </c>
      <c r="B338" s="380">
        <v>45290</v>
      </c>
      <c r="C338" s="378">
        <v>30</v>
      </c>
      <c r="D338" s="378" t="s">
        <v>1474</v>
      </c>
      <c r="E338" s="381" t="s">
        <v>1475</v>
      </c>
      <c r="F338" s="382">
        <v>8894903</v>
      </c>
      <c r="G338" s="378" t="s">
        <v>1548</v>
      </c>
      <c r="H338" s="383" t="s">
        <v>1549</v>
      </c>
      <c r="I338" s="384">
        <v>51194</v>
      </c>
      <c r="J338" s="1653">
        <v>45295</v>
      </c>
      <c r="K338" s="385">
        <v>45298</v>
      </c>
      <c r="L338" s="385" t="s">
        <v>1058</v>
      </c>
      <c r="M338" s="386">
        <v>1</v>
      </c>
      <c r="N338" s="406" t="s">
        <v>20</v>
      </c>
      <c r="O338" s="384">
        <v>1</v>
      </c>
      <c r="P338" s="387">
        <v>28591.5</v>
      </c>
      <c r="Q338" s="388">
        <v>28591.5</v>
      </c>
      <c r="R338" s="384" t="s">
        <v>1791</v>
      </c>
      <c r="S338" s="384" t="s">
        <v>1058</v>
      </c>
      <c r="T338" s="385">
        <v>45306</v>
      </c>
      <c r="U338" s="385">
        <v>45305</v>
      </c>
      <c r="V338" s="378" t="s">
        <v>1792</v>
      </c>
      <c r="W338" s="384" t="s">
        <v>139</v>
      </c>
      <c r="X338" s="385">
        <v>45307</v>
      </c>
      <c r="Y338" s="384" t="s">
        <v>1068</v>
      </c>
      <c r="Z338" s="385">
        <v>45307</v>
      </c>
      <c r="AA338" s="383" t="s">
        <v>1075</v>
      </c>
      <c r="AB338" s="383" t="s">
        <v>1070</v>
      </c>
      <c r="AC338" s="385">
        <v>45361</v>
      </c>
      <c r="AD338" s="378" t="s">
        <v>22</v>
      </c>
      <c r="AE338" s="385">
        <v>45363</v>
      </c>
      <c r="AF338" s="386" t="s">
        <v>424</v>
      </c>
      <c r="AG338" s="389" t="s">
        <v>2158</v>
      </c>
      <c r="AH338" s="729" t="str" cm="1">
        <f t="array" ref="AH338">LEFT(MM_BU[[#This Row],[PROJECT'#]],MIN(IFERROR(FIND({0,1,2,3,4,5,6,7,8,9,"-"},MM_BU[[#This Row],[PROJECT'#]]),""))-1)</f>
        <v>BU</v>
      </c>
      <c r="AI338" t="str">
        <f>IF(MM_BU[[#This Row],[BOM Received date]]&lt;&gt;"","BU table")</f>
        <v>BU table</v>
      </c>
      <c r="AJ338" t="str">
        <f>TEXT(MM_BU[[#This Row],[BOM Received date]],"mmmm")</f>
        <v>December</v>
      </c>
      <c r="AK338" t="str">
        <f>TEXT(MM_BU[[#This Row],[BOM Received date]],"yyyy")</f>
        <v>2023</v>
      </c>
    </row>
    <row r="339" spans="1:37" ht="28.95" customHeight="1">
      <c r="A339" s="21">
        <v>38</v>
      </c>
      <c r="B339" s="380">
        <v>45290</v>
      </c>
      <c r="C339" s="8">
        <v>30</v>
      </c>
      <c r="D339" s="8" t="s">
        <v>1474</v>
      </c>
      <c r="E339" s="23" t="s">
        <v>1475</v>
      </c>
      <c r="F339" s="350">
        <v>8894903</v>
      </c>
      <c r="G339" s="8" t="s">
        <v>395</v>
      </c>
      <c r="H339" s="24" t="s">
        <v>399</v>
      </c>
      <c r="I339" s="25">
        <v>51193</v>
      </c>
      <c r="J339" s="1653">
        <v>45295</v>
      </c>
      <c r="K339" s="26">
        <v>45297</v>
      </c>
      <c r="L339" s="26" t="s">
        <v>1058</v>
      </c>
      <c r="M339" s="27">
        <v>1</v>
      </c>
      <c r="N339" s="27" t="s">
        <v>20</v>
      </c>
      <c r="O339" s="25">
        <v>2</v>
      </c>
      <c r="P339" s="286">
        <v>302.94</v>
      </c>
      <c r="Q339" s="287">
        <v>605.88</v>
      </c>
      <c r="R339" s="25" t="s">
        <v>1783</v>
      </c>
      <c r="S339" s="25" t="s">
        <v>1558</v>
      </c>
      <c r="T339" s="26">
        <v>45325</v>
      </c>
      <c r="U339" s="26" t="s">
        <v>581</v>
      </c>
      <c r="V339" s="8" t="s">
        <v>1784</v>
      </c>
      <c r="W339" s="25" t="s">
        <v>1341</v>
      </c>
      <c r="X339" s="26">
        <v>45304</v>
      </c>
      <c r="Y339" s="25" t="s">
        <v>1068</v>
      </c>
      <c r="Z339" s="26">
        <v>45304</v>
      </c>
      <c r="AA339" s="24" t="s">
        <v>1075</v>
      </c>
      <c r="AB339" s="24" t="s">
        <v>1070</v>
      </c>
      <c r="AC339" s="26">
        <v>45318</v>
      </c>
      <c r="AD339" s="8" t="s">
        <v>22</v>
      </c>
      <c r="AE339" s="26">
        <v>45307</v>
      </c>
      <c r="AF339" s="27" t="s">
        <v>425</v>
      </c>
      <c r="AG339" s="7"/>
      <c r="AH339" s="227" t="str" cm="1">
        <f t="array" ref="AH339">LEFT(MM_BU[[#This Row],[PROJECT'#]],MIN(IFERROR(FIND({0,1,2,3,4,5,6,7,8,9,"-"},MM_BU[[#This Row],[PROJECT'#]]),""))-1)</f>
        <v>BU</v>
      </c>
      <c r="AI339" t="str">
        <f>IF(MM_BU[[#This Row],[BOM Received date]]&lt;&gt;"","BU table")</f>
        <v>BU table</v>
      </c>
      <c r="AJ339" t="str">
        <f>TEXT(MM_BU[[#This Row],[BOM Received date]],"mmmm")</f>
        <v>December</v>
      </c>
      <c r="AK339" t="str">
        <f>TEXT(MM_BU[[#This Row],[BOM Received date]],"yyyy")</f>
        <v>2023</v>
      </c>
    </row>
    <row r="340" spans="1:37" ht="28.95" customHeight="1">
      <c r="A340" s="21">
        <v>38</v>
      </c>
      <c r="B340" s="380">
        <v>45290</v>
      </c>
      <c r="C340" s="8">
        <v>30</v>
      </c>
      <c r="D340" s="8" t="s">
        <v>1474</v>
      </c>
      <c r="E340" s="23" t="s">
        <v>1475</v>
      </c>
      <c r="F340" s="350">
        <v>8894903</v>
      </c>
      <c r="G340" s="8" t="s">
        <v>39</v>
      </c>
      <c r="H340" s="24" t="s">
        <v>40</v>
      </c>
      <c r="I340" s="25">
        <v>51192</v>
      </c>
      <c r="J340" s="1653">
        <v>45295</v>
      </c>
      <c r="K340" s="26">
        <v>45297</v>
      </c>
      <c r="L340" s="26" t="s">
        <v>1058</v>
      </c>
      <c r="M340" s="27">
        <v>2</v>
      </c>
      <c r="N340" s="27" t="s">
        <v>118</v>
      </c>
      <c r="O340" s="25">
        <v>1</v>
      </c>
      <c r="P340" s="286">
        <v>244.76</v>
      </c>
      <c r="Q340" s="287">
        <v>244.76</v>
      </c>
      <c r="R340" s="25" t="s">
        <v>1783</v>
      </c>
      <c r="S340" s="25" t="s">
        <v>1558</v>
      </c>
      <c r="T340" s="26">
        <v>45325</v>
      </c>
      <c r="U340" s="26" t="s">
        <v>581</v>
      </c>
      <c r="V340" s="8" t="s">
        <v>1784</v>
      </c>
      <c r="W340" s="25" t="s">
        <v>1325</v>
      </c>
      <c r="X340" s="26">
        <v>45304</v>
      </c>
      <c r="Y340" s="25" t="s">
        <v>1068</v>
      </c>
      <c r="Z340" s="26">
        <v>45304</v>
      </c>
      <c r="AA340" s="24" t="s">
        <v>1075</v>
      </c>
      <c r="AB340" s="24" t="s">
        <v>1070</v>
      </c>
      <c r="AC340" s="26">
        <v>45318</v>
      </c>
      <c r="AD340" s="8" t="s">
        <v>22</v>
      </c>
      <c r="AE340" s="26">
        <v>45307</v>
      </c>
      <c r="AF340" s="27" t="s">
        <v>424</v>
      </c>
      <c r="AG340" s="7"/>
      <c r="AH340" s="227" t="str" cm="1">
        <f t="array" ref="AH340">LEFT(MM_BU[[#This Row],[PROJECT'#]],MIN(IFERROR(FIND({0,1,2,3,4,5,6,7,8,9,"-"},MM_BU[[#This Row],[PROJECT'#]]),""))-1)</f>
        <v>BU</v>
      </c>
      <c r="AI340" t="str">
        <f>IF(MM_BU[[#This Row],[BOM Received date]]&lt;&gt;"","BU table")</f>
        <v>BU table</v>
      </c>
      <c r="AJ340" t="str">
        <f>TEXT(MM_BU[[#This Row],[BOM Received date]],"mmmm")</f>
        <v>December</v>
      </c>
      <c r="AK340" t="str">
        <f>TEXT(MM_BU[[#This Row],[BOM Received date]],"yyyy")</f>
        <v>2023</v>
      </c>
    </row>
    <row r="341" spans="1:37" ht="28.95" customHeight="1" thickBot="1">
      <c r="A341" s="730">
        <v>38</v>
      </c>
      <c r="B341" s="731">
        <v>45290</v>
      </c>
      <c r="C341" s="732">
        <v>30</v>
      </c>
      <c r="D341" s="732" t="s">
        <v>1474</v>
      </c>
      <c r="E341" s="733" t="s">
        <v>1475</v>
      </c>
      <c r="F341" s="734">
        <v>8894903</v>
      </c>
      <c r="G341" s="732" t="s">
        <v>176</v>
      </c>
      <c r="H341" s="735" t="s">
        <v>280</v>
      </c>
      <c r="I341" s="736">
        <v>51192</v>
      </c>
      <c r="J341" s="1657">
        <v>45295</v>
      </c>
      <c r="K341" s="737">
        <v>45297</v>
      </c>
      <c r="L341" s="737" t="s">
        <v>1058</v>
      </c>
      <c r="M341" s="738">
        <v>1</v>
      </c>
      <c r="N341" s="738" t="s">
        <v>20</v>
      </c>
      <c r="O341" s="736">
        <v>2</v>
      </c>
      <c r="P341" s="739">
        <v>61.27</v>
      </c>
      <c r="Q341" s="740">
        <v>122.54</v>
      </c>
      <c r="R341" s="736" t="s">
        <v>1783</v>
      </c>
      <c r="S341" s="736" t="s">
        <v>1558</v>
      </c>
      <c r="T341" s="737">
        <v>45325</v>
      </c>
      <c r="U341" s="737" t="s">
        <v>581</v>
      </c>
      <c r="V341" s="732" t="s">
        <v>1784</v>
      </c>
      <c r="W341" s="736" t="s">
        <v>1326</v>
      </c>
      <c r="X341" s="737">
        <v>45304</v>
      </c>
      <c r="Y341" s="736" t="s">
        <v>1068</v>
      </c>
      <c r="Z341" s="737">
        <v>45304</v>
      </c>
      <c r="AA341" s="735" t="s">
        <v>1075</v>
      </c>
      <c r="AB341" s="735" t="s">
        <v>1070</v>
      </c>
      <c r="AC341" s="737">
        <v>45318</v>
      </c>
      <c r="AD341" s="732" t="s">
        <v>22</v>
      </c>
      <c r="AE341" s="737">
        <v>45307</v>
      </c>
      <c r="AF341" s="738" t="s">
        <v>425</v>
      </c>
      <c r="AG341" s="725"/>
      <c r="AH341" s="741" t="str" cm="1">
        <f t="array" ref="AH341">LEFT(MM_BU[[#This Row],[PROJECT'#]],MIN(IFERROR(FIND({0,1,2,3,4,5,6,7,8,9,"-"},MM_BU[[#This Row],[PROJECT'#]]),""))-1)</f>
        <v>BU</v>
      </c>
      <c r="AI341" s="727" t="str">
        <f>IF(MM_BU[[#This Row],[BOM Received date]]&lt;&gt;"","BU table")</f>
        <v>BU table</v>
      </c>
      <c r="AJ341" s="727" t="str">
        <f>TEXT(MM_BU[[#This Row],[BOM Received date]],"mmmm")</f>
        <v>December</v>
      </c>
      <c r="AK341" s="727" t="str">
        <f>TEXT(MM_BU[[#This Row],[BOM Received date]],"yyyy")</f>
        <v>2023</v>
      </c>
    </row>
    <row r="342" spans="1:37" ht="28.95" customHeight="1">
      <c r="A342" s="376">
        <v>39</v>
      </c>
      <c r="B342" s="380">
        <v>45294</v>
      </c>
      <c r="C342" s="378">
        <v>30</v>
      </c>
      <c r="D342" s="378" t="s">
        <v>1508</v>
      </c>
      <c r="E342" s="728" t="s">
        <v>1509</v>
      </c>
      <c r="F342" s="382">
        <v>8529019</v>
      </c>
      <c r="G342" s="378" t="s">
        <v>984</v>
      </c>
      <c r="H342" s="403" t="s">
        <v>989</v>
      </c>
      <c r="I342" s="384">
        <v>51120</v>
      </c>
      <c r="J342" s="1653">
        <v>45294</v>
      </c>
      <c r="K342" s="385">
        <v>45295</v>
      </c>
      <c r="L342" s="385" t="s">
        <v>1058</v>
      </c>
      <c r="M342" s="386">
        <v>5</v>
      </c>
      <c r="N342" s="386" t="s">
        <v>55</v>
      </c>
      <c r="O342" s="384">
        <v>7</v>
      </c>
      <c r="P342" s="387">
        <v>35</v>
      </c>
      <c r="Q342" s="388">
        <v>245</v>
      </c>
      <c r="R342" s="384" t="s">
        <v>1702</v>
      </c>
      <c r="S342" s="384" t="s">
        <v>1058</v>
      </c>
      <c r="T342" s="385">
        <v>45306</v>
      </c>
      <c r="U342" s="385">
        <v>45304</v>
      </c>
      <c r="V342" s="378" t="s">
        <v>1779</v>
      </c>
      <c r="W342" s="384" t="s">
        <v>1793</v>
      </c>
      <c r="X342" s="385">
        <v>45308</v>
      </c>
      <c r="Y342" s="384" t="s">
        <v>1068</v>
      </c>
      <c r="Z342" s="385">
        <v>45308</v>
      </c>
      <c r="AA342" s="383" t="s">
        <v>1069</v>
      </c>
      <c r="AB342" s="383" t="s">
        <v>1081</v>
      </c>
      <c r="AC342" s="385">
        <v>45313</v>
      </c>
      <c r="AD342" s="378" t="s">
        <v>22</v>
      </c>
      <c r="AE342" s="385">
        <v>45311</v>
      </c>
      <c r="AF342" s="386" t="s">
        <v>1160</v>
      </c>
      <c r="AG342" s="389"/>
      <c r="AH342" s="729" t="str" cm="1">
        <f t="array" ref="AH342">LEFT(MM_BU[[#This Row],[PROJECT'#]],MIN(IFERROR(FIND({0,1,2,3,4,5,6,7,8,9,"-"},MM_BU[[#This Row],[PROJECT'#]]),""))-1)</f>
        <v>BU</v>
      </c>
      <c r="AI342" t="str">
        <f>IF(MM_BU[[#This Row],[BOM Received date]]&lt;&gt;"","BU table")</f>
        <v>BU table</v>
      </c>
      <c r="AJ342" t="str">
        <f>TEXT(MM_BU[[#This Row],[BOM Received date]],"mmmm")</f>
        <v>January</v>
      </c>
      <c r="AK342" t="str">
        <f>TEXT(MM_BU[[#This Row],[BOM Received date]],"yyyy")</f>
        <v>2024</v>
      </c>
    </row>
    <row r="343" spans="1:37" ht="28.95" customHeight="1">
      <c r="A343" s="21">
        <v>39</v>
      </c>
      <c r="B343" s="56">
        <v>45294</v>
      </c>
      <c r="C343" s="8">
        <v>30</v>
      </c>
      <c r="D343" s="8" t="s">
        <v>1508</v>
      </c>
      <c r="E343" s="23" t="s">
        <v>1509</v>
      </c>
      <c r="F343" s="350">
        <v>8529019</v>
      </c>
      <c r="G343" s="8" t="s">
        <v>187</v>
      </c>
      <c r="H343" s="371" t="s">
        <v>183</v>
      </c>
      <c r="I343" s="25">
        <v>51120</v>
      </c>
      <c r="J343" s="1639">
        <v>45294</v>
      </c>
      <c r="K343" s="26">
        <v>45295</v>
      </c>
      <c r="L343" s="26" t="s">
        <v>1058</v>
      </c>
      <c r="M343" s="27">
        <v>4</v>
      </c>
      <c r="N343" s="27" t="s">
        <v>55</v>
      </c>
      <c r="O343" s="25">
        <v>7</v>
      </c>
      <c r="P343" s="286">
        <v>19.600000000000001</v>
      </c>
      <c r="Q343" s="287">
        <v>137.19999999999999</v>
      </c>
      <c r="R343" s="25" t="s">
        <v>1702</v>
      </c>
      <c r="S343" s="25" t="s">
        <v>1058</v>
      </c>
      <c r="T343" s="26">
        <v>45306</v>
      </c>
      <c r="U343" s="26">
        <v>45304</v>
      </c>
      <c r="V343" s="8" t="s">
        <v>1779</v>
      </c>
      <c r="W343" s="25" t="s">
        <v>1794</v>
      </c>
      <c r="X343" s="26">
        <v>45308</v>
      </c>
      <c r="Y343" s="25" t="s">
        <v>1068</v>
      </c>
      <c r="Z343" s="26">
        <v>45308</v>
      </c>
      <c r="AA343" s="24" t="s">
        <v>1069</v>
      </c>
      <c r="AB343" s="24" t="s">
        <v>1081</v>
      </c>
      <c r="AC343" s="26">
        <v>45313</v>
      </c>
      <c r="AD343" s="8" t="s">
        <v>22</v>
      </c>
      <c r="AE343" s="26">
        <v>45311</v>
      </c>
      <c r="AF343" s="27" t="s">
        <v>1160</v>
      </c>
      <c r="AG343" s="7"/>
      <c r="AH343" s="227" t="str" cm="1">
        <f t="array" ref="AH343">LEFT(MM_BU[[#This Row],[PROJECT'#]],MIN(IFERROR(FIND({0,1,2,3,4,5,6,7,8,9,"-"},MM_BU[[#This Row],[PROJECT'#]]),""))-1)</f>
        <v>BU</v>
      </c>
      <c r="AI343" t="str">
        <f>IF(MM_BU[[#This Row],[BOM Received date]]&lt;&gt;"","BU table")</f>
        <v>BU table</v>
      </c>
      <c r="AJ343" t="str">
        <f>TEXT(MM_BU[[#This Row],[BOM Received date]],"mmmm")</f>
        <v>January</v>
      </c>
      <c r="AK343" t="str">
        <f>TEXT(MM_BU[[#This Row],[BOM Received date]],"yyyy")</f>
        <v>2024</v>
      </c>
    </row>
    <row r="344" spans="1:37" ht="28.95" customHeight="1">
      <c r="A344" s="21">
        <v>39</v>
      </c>
      <c r="B344" s="56">
        <v>45294</v>
      </c>
      <c r="C344" s="8">
        <v>30</v>
      </c>
      <c r="D344" s="8" t="s">
        <v>1508</v>
      </c>
      <c r="E344" s="23" t="s">
        <v>1509</v>
      </c>
      <c r="F344" s="350">
        <v>8529019</v>
      </c>
      <c r="G344" s="8" t="s">
        <v>1488</v>
      </c>
      <c r="H344" s="371" t="s">
        <v>1498</v>
      </c>
      <c r="I344" s="25">
        <v>51114</v>
      </c>
      <c r="J344" s="1639">
        <v>45294</v>
      </c>
      <c r="K344" s="26">
        <v>45295</v>
      </c>
      <c r="L344" s="385" t="s">
        <v>1058</v>
      </c>
      <c r="M344" s="27">
        <v>1</v>
      </c>
      <c r="N344" s="27" t="s">
        <v>20</v>
      </c>
      <c r="O344" s="25">
        <v>10</v>
      </c>
      <c r="P344" s="286">
        <v>29.97</v>
      </c>
      <c r="Q344" s="287">
        <v>299.7</v>
      </c>
      <c r="R344" s="25" t="s">
        <v>581</v>
      </c>
      <c r="S344" s="25" t="s">
        <v>581</v>
      </c>
      <c r="T344" s="26" t="s">
        <v>581</v>
      </c>
      <c r="U344" s="26" t="s">
        <v>581</v>
      </c>
      <c r="V344" s="8" t="s">
        <v>1722</v>
      </c>
      <c r="W344" s="25" t="s">
        <v>1028</v>
      </c>
      <c r="X344" s="26">
        <v>45302</v>
      </c>
      <c r="Y344" s="25" t="s">
        <v>1068</v>
      </c>
      <c r="Z344" s="26">
        <v>45302</v>
      </c>
      <c r="AA344" s="24" t="s">
        <v>1069</v>
      </c>
      <c r="AB344" s="24" t="s">
        <v>1081</v>
      </c>
      <c r="AC344" s="26">
        <v>45322</v>
      </c>
      <c r="AD344" s="8" t="s">
        <v>22</v>
      </c>
      <c r="AE344" s="26">
        <v>45306</v>
      </c>
      <c r="AF344" s="27" t="s">
        <v>1001</v>
      </c>
      <c r="AG344" s="7"/>
      <c r="AH344" s="227" t="str" cm="1">
        <f t="array" ref="AH344">LEFT(MM_BU[[#This Row],[PROJECT'#]],MIN(IFERROR(FIND({0,1,2,3,4,5,6,7,8,9,"-"},MM_BU[[#This Row],[PROJECT'#]]),""))-1)</f>
        <v>BU</v>
      </c>
      <c r="AI344" t="str">
        <f>IF(MM_BU[[#This Row],[BOM Received date]]&lt;&gt;"","BU table")</f>
        <v>BU table</v>
      </c>
      <c r="AJ344" t="str">
        <f>TEXT(MM_BU[[#This Row],[BOM Received date]],"mmmm")</f>
        <v>January</v>
      </c>
      <c r="AK344" t="str">
        <f>TEXT(MM_BU[[#This Row],[BOM Received date]],"yyyy")</f>
        <v>2024</v>
      </c>
    </row>
    <row r="345" spans="1:37" ht="28.95" customHeight="1">
      <c r="A345" s="21">
        <v>39</v>
      </c>
      <c r="B345" s="56">
        <v>45294</v>
      </c>
      <c r="C345" s="8">
        <v>30</v>
      </c>
      <c r="D345" s="8" t="s">
        <v>1508</v>
      </c>
      <c r="E345" s="23" t="s">
        <v>1509</v>
      </c>
      <c r="F345" s="350">
        <v>8529019</v>
      </c>
      <c r="G345" s="8" t="s">
        <v>1489</v>
      </c>
      <c r="H345" s="371" t="s">
        <v>1499</v>
      </c>
      <c r="I345" s="25">
        <v>51112</v>
      </c>
      <c r="J345" s="1639">
        <v>45294</v>
      </c>
      <c r="K345" s="26">
        <v>45295</v>
      </c>
      <c r="L345" s="385" t="s">
        <v>1058</v>
      </c>
      <c r="M345" s="27">
        <v>3</v>
      </c>
      <c r="N345" s="27" t="s">
        <v>20</v>
      </c>
      <c r="O345" s="25">
        <v>10</v>
      </c>
      <c r="P345" s="286">
        <v>27.47</v>
      </c>
      <c r="Q345" s="287">
        <v>274.7</v>
      </c>
      <c r="R345" s="25" t="s">
        <v>1702</v>
      </c>
      <c r="S345" s="25" t="s">
        <v>1058</v>
      </c>
      <c r="T345" s="26">
        <v>45306</v>
      </c>
      <c r="U345" s="26">
        <v>45304</v>
      </c>
      <c r="V345" s="8" t="s">
        <v>1779</v>
      </c>
      <c r="W345" s="25" t="s">
        <v>1728</v>
      </c>
      <c r="X345" s="26">
        <v>45308</v>
      </c>
      <c r="Y345" s="25" t="s">
        <v>1068</v>
      </c>
      <c r="Z345" s="26">
        <v>45308</v>
      </c>
      <c r="AA345" s="24" t="s">
        <v>1069</v>
      </c>
      <c r="AB345" s="24" t="s">
        <v>1081</v>
      </c>
      <c r="AC345" s="26">
        <v>45313</v>
      </c>
      <c r="AD345" s="8" t="s">
        <v>22</v>
      </c>
      <c r="AE345" s="26">
        <v>45311</v>
      </c>
      <c r="AF345" s="27" t="s">
        <v>1001</v>
      </c>
      <c r="AG345" s="7"/>
      <c r="AH345" s="227" t="str" cm="1">
        <f t="array" ref="AH345">LEFT(MM_BU[[#This Row],[PROJECT'#]],MIN(IFERROR(FIND({0,1,2,3,4,5,6,7,8,9,"-"},MM_BU[[#This Row],[PROJECT'#]]),""))-1)</f>
        <v>BU</v>
      </c>
      <c r="AI345" t="str">
        <f>IF(MM_BU[[#This Row],[BOM Received date]]&lt;&gt;"","BU table")</f>
        <v>BU table</v>
      </c>
      <c r="AJ345" t="str">
        <f>TEXT(MM_BU[[#This Row],[BOM Received date]],"mmmm")</f>
        <v>January</v>
      </c>
      <c r="AK345" t="str">
        <f>TEXT(MM_BU[[#This Row],[BOM Received date]],"yyyy")</f>
        <v>2024</v>
      </c>
    </row>
    <row r="346" spans="1:37" ht="28.95" customHeight="1">
      <c r="A346" s="21">
        <v>39</v>
      </c>
      <c r="B346" s="56">
        <v>45294</v>
      </c>
      <c r="C346" s="8">
        <v>30</v>
      </c>
      <c r="D346" s="8" t="s">
        <v>1508</v>
      </c>
      <c r="E346" s="23" t="s">
        <v>1509</v>
      </c>
      <c r="F346" s="350">
        <v>8529019</v>
      </c>
      <c r="G346" s="8" t="s">
        <v>290</v>
      </c>
      <c r="H346" s="371" t="s">
        <v>292</v>
      </c>
      <c r="I346" s="25">
        <v>51118</v>
      </c>
      <c r="J346" s="1639">
        <v>45294</v>
      </c>
      <c r="K346" s="26">
        <v>45295</v>
      </c>
      <c r="L346" s="385" t="s">
        <v>1058</v>
      </c>
      <c r="M346" s="27">
        <v>1</v>
      </c>
      <c r="N346" s="27" t="s">
        <v>37</v>
      </c>
      <c r="O346" s="25">
        <v>34</v>
      </c>
      <c r="P346" s="286">
        <v>39.6</v>
      </c>
      <c r="Q346" s="287">
        <v>1346.4</v>
      </c>
      <c r="R346" s="25" t="s">
        <v>1567</v>
      </c>
      <c r="S346" s="25" t="s">
        <v>1058</v>
      </c>
      <c r="T346" s="26">
        <v>45295</v>
      </c>
      <c r="U346" s="26" t="s">
        <v>581</v>
      </c>
      <c r="V346" s="8" t="s">
        <v>1568</v>
      </c>
      <c r="W346" s="25" t="s">
        <v>139</v>
      </c>
      <c r="X346" s="26">
        <v>45295</v>
      </c>
      <c r="Y346" s="25" t="s">
        <v>1068</v>
      </c>
      <c r="Z346" s="26">
        <v>45296</v>
      </c>
      <c r="AA346" s="24" t="s">
        <v>1075</v>
      </c>
      <c r="AB346" s="24" t="s">
        <v>1070</v>
      </c>
      <c r="AC346" s="26">
        <v>45322</v>
      </c>
      <c r="AD346" s="8" t="s">
        <v>22</v>
      </c>
      <c r="AE346" s="26">
        <v>45300</v>
      </c>
      <c r="AF346" s="27" t="s">
        <v>1032</v>
      </c>
      <c r="AG346" s="7"/>
      <c r="AH346" s="227" t="str" cm="1">
        <f t="array" ref="AH346">LEFT(MM_BU[[#This Row],[PROJECT'#]],MIN(IFERROR(FIND({0,1,2,3,4,5,6,7,8,9,"-"},MM_BU[[#This Row],[PROJECT'#]]),""))-1)</f>
        <v>BU</v>
      </c>
      <c r="AI346" t="str">
        <f>IF(MM_BU[[#This Row],[BOM Received date]]&lt;&gt;"","BU table")</f>
        <v>BU table</v>
      </c>
      <c r="AJ346" t="str">
        <f>TEXT(MM_BU[[#This Row],[BOM Received date]],"mmmm")</f>
        <v>January</v>
      </c>
      <c r="AK346" t="str">
        <f>TEXT(MM_BU[[#This Row],[BOM Received date]],"yyyy")</f>
        <v>2024</v>
      </c>
    </row>
    <row r="347" spans="1:37" ht="28.95" customHeight="1">
      <c r="A347" s="21">
        <v>39</v>
      </c>
      <c r="B347" s="56">
        <v>45294</v>
      </c>
      <c r="C347" s="8">
        <v>30</v>
      </c>
      <c r="D347" s="8" t="s">
        <v>1508</v>
      </c>
      <c r="E347" s="23" t="s">
        <v>1509</v>
      </c>
      <c r="F347" s="350">
        <v>8529019</v>
      </c>
      <c r="G347" s="8" t="s">
        <v>1490</v>
      </c>
      <c r="H347" s="371" t="s">
        <v>1500</v>
      </c>
      <c r="I347" s="25">
        <v>51119</v>
      </c>
      <c r="J347" s="1639">
        <v>45294</v>
      </c>
      <c r="K347" s="26">
        <v>45295</v>
      </c>
      <c r="L347" s="385" t="s">
        <v>1058</v>
      </c>
      <c r="M347" s="27">
        <v>3</v>
      </c>
      <c r="N347" s="27" t="s">
        <v>55</v>
      </c>
      <c r="O347" s="25">
        <v>1</v>
      </c>
      <c r="P347" s="286">
        <v>91.1</v>
      </c>
      <c r="Q347" s="287">
        <v>91.1</v>
      </c>
      <c r="R347" s="25" t="s">
        <v>1702</v>
      </c>
      <c r="S347" s="25" t="s">
        <v>1058</v>
      </c>
      <c r="T347" s="26">
        <v>45306</v>
      </c>
      <c r="U347" s="26">
        <v>45304</v>
      </c>
      <c r="V347" s="8" t="s">
        <v>1779</v>
      </c>
      <c r="W347" s="25" t="s">
        <v>1795</v>
      </c>
      <c r="X347" s="26">
        <v>45308</v>
      </c>
      <c r="Y347" s="25" t="s">
        <v>1068</v>
      </c>
      <c r="Z347" s="26">
        <v>45308</v>
      </c>
      <c r="AA347" s="24" t="s">
        <v>1069</v>
      </c>
      <c r="AB347" s="24" t="s">
        <v>1081</v>
      </c>
      <c r="AC347" s="26">
        <v>45313</v>
      </c>
      <c r="AD347" s="8" t="s">
        <v>22</v>
      </c>
      <c r="AE347" s="26">
        <v>45311</v>
      </c>
      <c r="AF347" s="27" t="s">
        <v>424</v>
      </c>
      <c r="AG347" s="7"/>
      <c r="AH347" s="227" t="str" cm="1">
        <f t="array" ref="AH347">LEFT(MM_BU[[#This Row],[PROJECT'#]],MIN(IFERROR(FIND({0,1,2,3,4,5,6,7,8,9,"-"},MM_BU[[#This Row],[PROJECT'#]]),""))-1)</f>
        <v>BU</v>
      </c>
      <c r="AI347" t="str">
        <f>IF(MM_BU[[#This Row],[BOM Received date]]&lt;&gt;"","BU table")</f>
        <v>BU table</v>
      </c>
      <c r="AJ347" t="str">
        <f>TEXT(MM_BU[[#This Row],[BOM Received date]],"mmmm")</f>
        <v>January</v>
      </c>
      <c r="AK347" t="str">
        <f>TEXT(MM_BU[[#This Row],[BOM Received date]],"yyyy")</f>
        <v>2024</v>
      </c>
    </row>
    <row r="348" spans="1:37" ht="28.95" customHeight="1">
      <c r="A348" s="21">
        <v>39</v>
      </c>
      <c r="B348" s="56">
        <v>45294</v>
      </c>
      <c r="C348" s="8">
        <v>30</v>
      </c>
      <c r="D348" s="8" t="s">
        <v>1508</v>
      </c>
      <c r="E348" s="23" t="s">
        <v>1509</v>
      </c>
      <c r="F348" s="350">
        <v>8529019</v>
      </c>
      <c r="G348" s="8" t="s">
        <v>1491</v>
      </c>
      <c r="H348" s="371" t="s">
        <v>1501</v>
      </c>
      <c r="I348" s="25">
        <v>51115</v>
      </c>
      <c r="J348" s="1639">
        <v>45294</v>
      </c>
      <c r="K348" s="26">
        <v>45295</v>
      </c>
      <c r="L348" s="385" t="s">
        <v>1058</v>
      </c>
      <c r="M348" s="27">
        <v>1</v>
      </c>
      <c r="N348" s="27" t="s">
        <v>20</v>
      </c>
      <c r="O348" s="25">
        <v>4</v>
      </c>
      <c r="P348" s="286">
        <v>28.97</v>
      </c>
      <c r="Q348" s="287">
        <v>115.88</v>
      </c>
      <c r="R348" s="25" t="s">
        <v>1702</v>
      </c>
      <c r="S348" s="25" t="s">
        <v>1058</v>
      </c>
      <c r="T348" s="26">
        <v>45306</v>
      </c>
      <c r="U348" s="26">
        <v>45304</v>
      </c>
      <c r="V348" s="8" t="s">
        <v>1779</v>
      </c>
      <c r="W348" s="25" t="s">
        <v>1796</v>
      </c>
      <c r="X348" s="26">
        <v>45308</v>
      </c>
      <c r="Y348" s="25" t="s">
        <v>1068</v>
      </c>
      <c r="Z348" s="26">
        <v>45308</v>
      </c>
      <c r="AA348" s="24" t="s">
        <v>1069</v>
      </c>
      <c r="AB348" s="24" t="s">
        <v>1081</v>
      </c>
      <c r="AC348" s="26">
        <v>45313</v>
      </c>
      <c r="AD348" s="8" t="s">
        <v>22</v>
      </c>
      <c r="AE348" s="26">
        <v>45311</v>
      </c>
      <c r="AF348" s="27" t="s">
        <v>426</v>
      </c>
      <c r="AG348" s="7"/>
      <c r="AH348" s="227" t="str" cm="1">
        <f t="array" ref="AH348">LEFT(MM_BU[[#This Row],[PROJECT'#]],MIN(IFERROR(FIND({0,1,2,3,4,5,6,7,8,9,"-"},MM_BU[[#This Row],[PROJECT'#]]),""))-1)</f>
        <v>BU</v>
      </c>
      <c r="AI348" t="str">
        <f>IF(MM_BU[[#This Row],[BOM Received date]]&lt;&gt;"","BU table")</f>
        <v>BU table</v>
      </c>
      <c r="AJ348" t="str">
        <f>TEXT(MM_BU[[#This Row],[BOM Received date]],"mmmm")</f>
        <v>January</v>
      </c>
      <c r="AK348" t="str">
        <f>TEXT(MM_BU[[#This Row],[BOM Received date]],"yyyy")</f>
        <v>2024</v>
      </c>
    </row>
    <row r="349" spans="1:37" ht="28.95" customHeight="1">
      <c r="A349" s="21">
        <v>39</v>
      </c>
      <c r="B349" s="56">
        <v>45294</v>
      </c>
      <c r="C349" s="8">
        <v>30</v>
      </c>
      <c r="D349" s="8" t="s">
        <v>1508</v>
      </c>
      <c r="E349" s="23" t="s">
        <v>1509</v>
      </c>
      <c r="F349" s="350">
        <v>8529019</v>
      </c>
      <c r="G349" s="8" t="s">
        <v>81</v>
      </c>
      <c r="H349" s="371" t="s">
        <v>534</v>
      </c>
      <c r="I349" s="25">
        <v>51116</v>
      </c>
      <c r="J349" s="1639">
        <v>45294</v>
      </c>
      <c r="K349" s="26">
        <v>45295</v>
      </c>
      <c r="L349" s="385" t="s">
        <v>1058</v>
      </c>
      <c r="M349" s="27">
        <v>1</v>
      </c>
      <c r="N349" s="27" t="s">
        <v>55</v>
      </c>
      <c r="O349" s="25">
        <v>4</v>
      </c>
      <c r="P349" s="286">
        <v>19.649999999999999</v>
      </c>
      <c r="Q349" s="287">
        <v>78.599999999999994</v>
      </c>
      <c r="R349" s="25" t="s">
        <v>581</v>
      </c>
      <c r="S349" s="25" t="s">
        <v>581</v>
      </c>
      <c r="T349" s="26" t="s">
        <v>581</v>
      </c>
      <c r="U349" s="26" t="s">
        <v>581</v>
      </c>
      <c r="V349" s="8" t="s">
        <v>1730</v>
      </c>
      <c r="W349" s="25" t="s">
        <v>143</v>
      </c>
      <c r="X349" s="26">
        <v>45302</v>
      </c>
      <c r="Y349" s="25" t="s">
        <v>1068</v>
      </c>
      <c r="Z349" s="26">
        <v>45302</v>
      </c>
      <c r="AA349" s="24" t="s">
        <v>1069</v>
      </c>
      <c r="AB349" s="24" t="s">
        <v>1084</v>
      </c>
      <c r="AC349" s="26">
        <v>45316</v>
      </c>
      <c r="AD349" s="8" t="s">
        <v>22</v>
      </c>
      <c r="AE349" s="26">
        <v>45306</v>
      </c>
      <c r="AF349" s="27" t="s">
        <v>426</v>
      </c>
      <c r="AG349" s="7"/>
      <c r="AH349" s="227" t="str" cm="1">
        <f t="array" ref="AH349">LEFT(MM_BU[[#This Row],[PROJECT'#]],MIN(IFERROR(FIND({0,1,2,3,4,5,6,7,8,9,"-"},MM_BU[[#This Row],[PROJECT'#]]),""))-1)</f>
        <v>BU</v>
      </c>
      <c r="AI349" t="str">
        <f>IF(MM_BU[[#This Row],[BOM Received date]]&lt;&gt;"","BU table")</f>
        <v>BU table</v>
      </c>
      <c r="AJ349" t="str">
        <f>TEXT(MM_BU[[#This Row],[BOM Received date]],"mmmm")</f>
        <v>January</v>
      </c>
      <c r="AK349" t="str">
        <f>TEXT(MM_BU[[#This Row],[BOM Received date]],"yyyy")</f>
        <v>2024</v>
      </c>
    </row>
    <row r="350" spans="1:37" ht="28.95" customHeight="1">
      <c r="A350" s="21">
        <v>39</v>
      </c>
      <c r="B350" s="56">
        <v>45294</v>
      </c>
      <c r="C350" s="8">
        <v>30</v>
      </c>
      <c r="D350" s="8" t="s">
        <v>1508</v>
      </c>
      <c r="E350" s="23" t="s">
        <v>1509</v>
      </c>
      <c r="F350" s="350">
        <v>8529019</v>
      </c>
      <c r="G350" s="8" t="s">
        <v>1492</v>
      </c>
      <c r="H350" s="371" t="s">
        <v>1502</v>
      </c>
      <c r="I350" s="25">
        <v>51117</v>
      </c>
      <c r="J350" s="1639">
        <v>45294</v>
      </c>
      <c r="K350" s="26">
        <v>45295</v>
      </c>
      <c r="L350" s="385" t="s">
        <v>1058</v>
      </c>
      <c r="M350" s="27">
        <v>1</v>
      </c>
      <c r="N350" s="27" t="s">
        <v>20</v>
      </c>
      <c r="O350" s="25">
        <v>8</v>
      </c>
      <c r="P350" s="286">
        <v>16.48</v>
      </c>
      <c r="Q350" s="287">
        <v>131.84</v>
      </c>
      <c r="R350" s="25" t="s">
        <v>581</v>
      </c>
      <c r="S350" s="25" t="s">
        <v>581</v>
      </c>
      <c r="T350" s="26" t="s">
        <v>581</v>
      </c>
      <c r="U350" s="26" t="s">
        <v>581</v>
      </c>
      <c r="V350" s="8" t="s">
        <v>1716</v>
      </c>
      <c r="W350" s="25" t="s">
        <v>1731</v>
      </c>
      <c r="X350" s="26">
        <v>45302</v>
      </c>
      <c r="Y350" s="25" t="s">
        <v>1068</v>
      </c>
      <c r="Z350" s="26">
        <v>45302</v>
      </c>
      <c r="AA350" s="24" t="s">
        <v>1069</v>
      </c>
      <c r="AB350" s="24" t="s">
        <v>1070</v>
      </c>
      <c r="AC350" s="26">
        <v>45322</v>
      </c>
      <c r="AD350" s="8" t="s">
        <v>22</v>
      </c>
      <c r="AE350" s="26">
        <v>45307</v>
      </c>
      <c r="AF350" s="27" t="s">
        <v>1025</v>
      </c>
      <c r="AG350" s="7"/>
      <c r="AH350" s="227" t="str" cm="1">
        <f t="array" ref="AH350">LEFT(MM_BU[[#This Row],[PROJECT'#]],MIN(IFERROR(FIND({0,1,2,3,4,5,6,7,8,9,"-"},MM_BU[[#This Row],[PROJECT'#]]),""))-1)</f>
        <v>BU</v>
      </c>
      <c r="AI350" t="str">
        <f>IF(MM_BU[[#This Row],[BOM Received date]]&lt;&gt;"","BU table")</f>
        <v>BU table</v>
      </c>
      <c r="AJ350" t="str">
        <f>TEXT(MM_BU[[#This Row],[BOM Received date]],"mmmm")</f>
        <v>January</v>
      </c>
      <c r="AK350" t="str">
        <f>TEXT(MM_BU[[#This Row],[BOM Received date]],"yyyy")</f>
        <v>2024</v>
      </c>
    </row>
    <row r="351" spans="1:37" ht="28.95" customHeight="1">
      <c r="A351" s="21">
        <v>39</v>
      </c>
      <c r="B351" s="56">
        <v>45294</v>
      </c>
      <c r="C351" s="8">
        <v>30</v>
      </c>
      <c r="D351" s="8" t="s">
        <v>1508</v>
      </c>
      <c r="E351" s="23" t="s">
        <v>1509</v>
      </c>
      <c r="F351" s="350">
        <v>8529019</v>
      </c>
      <c r="G351" s="8" t="s">
        <v>1261</v>
      </c>
      <c r="H351" s="371" t="s">
        <v>1266</v>
      </c>
      <c r="I351" s="25">
        <v>51119</v>
      </c>
      <c r="J351" s="1639">
        <v>45294</v>
      </c>
      <c r="K351" s="26">
        <v>45295</v>
      </c>
      <c r="L351" s="385" t="s">
        <v>1058</v>
      </c>
      <c r="M351" s="27">
        <v>2</v>
      </c>
      <c r="N351" s="27" t="s">
        <v>20</v>
      </c>
      <c r="O351" s="25">
        <v>6</v>
      </c>
      <c r="P351" s="286">
        <v>14.6</v>
      </c>
      <c r="Q351" s="287">
        <v>87.6</v>
      </c>
      <c r="R351" s="25" t="s">
        <v>1702</v>
      </c>
      <c r="S351" s="25" t="s">
        <v>1058</v>
      </c>
      <c r="T351" s="26">
        <v>45306</v>
      </c>
      <c r="U351" s="26">
        <v>45304</v>
      </c>
      <c r="V351" s="8" t="s">
        <v>1779</v>
      </c>
      <c r="W351" s="25" t="s">
        <v>1797</v>
      </c>
      <c r="X351" s="26">
        <v>45308</v>
      </c>
      <c r="Y351" s="25" t="s">
        <v>1068</v>
      </c>
      <c r="Z351" s="26">
        <v>45308</v>
      </c>
      <c r="AA351" s="24" t="s">
        <v>1069</v>
      </c>
      <c r="AB351" s="24" t="s">
        <v>1081</v>
      </c>
      <c r="AC351" s="26">
        <v>45313</v>
      </c>
      <c r="AD351" s="8" t="s">
        <v>22</v>
      </c>
      <c r="AE351" s="26">
        <v>45311</v>
      </c>
      <c r="AF351" s="27" t="s">
        <v>427</v>
      </c>
      <c r="AG351" s="7"/>
      <c r="AH351" s="227" t="str" cm="1">
        <f t="array" ref="AH351">LEFT(MM_BU[[#This Row],[PROJECT'#]],MIN(IFERROR(FIND({0,1,2,3,4,5,6,7,8,9,"-"},MM_BU[[#This Row],[PROJECT'#]]),""))-1)</f>
        <v>BU</v>
      </c>
      <c r="AI351" t="str">
        <f>IF(MM_BU[[#This Row],[BOM Received date]]&lt;&gt;"","BU table")</f>
        <v>BU table</v>
      </c>
      <c r="AJ351" t="str">
        <f>TEXT(MM_BU[[#This Row],[BOM Received date]],"mmmm")</f>
        <v>January</v>
      </c>
      <c r="AK351" t="str">
        <f>TEXT(MM_BU[[#This Row],[BOM Received date]],"yyyy")</f>
        <v>2024</v>
      </c>
    </row>
    <row r="352" spans="1:37" ht="28.95" customHeight="1">
      <c r="A352" s="21">
        <v>39</v>
      </c>
      <c r="B352" s="56">
        <v>45294</v>
      </c>
      <c r="C352" s="8">
        <v>30</v>
      </c>
      <c r="D352" s="8" t="s">
        <v>1508</v>
      </c>
      <c r="E352" s="23" t="s">
        <v>1509</v>
      </c>
      <c r="F352" s="350">
        <v>8529019</v>
      </c>
      <c r="G352" s="8" t="s">
        <v>1493</v>
      </c>
      <c r="H352" s="371" t="s">
        <v>1503</v>
      </c>
      <c r="I352" s="25">
        <v>51121</v>
      </c>
      <c r="J352" s="1639">
        <v>45294</v>
      </c>
      <c r="K352" s="26">
        <v>45295</v>
      </c>
      <c r="L352" s="385" t="s">
        <v>1058</v>
      </c>
      <c r="M352" s="27">
        <v>3</v>
      </c>
      <c r="N352" s="27" t="s">
        <v>20</v>
      </c>
      <c r="O352" s="25">
        <v>8</v>
      </c>
      <c r="P352" s="286">
        <v>12.4</v>
      </c>
      <c r="Q352" s="287">
        <v>99.2</v>
      </c>
      <c r="R352" s="25" t="s">
        <v>1783</v>
      </c>
      <c r="S352" s="25" t="s">
        <v>1558</v>
      </c>
      <c r="T352" s="26">
        <v>45325</v>
      </c>
      <c r="U352" s="26" t="s">
        <v>581</v>
      </c>
      <c r="V352" s="8" t="s">
        <v>1784</v>
      </c>
      <c r="W352" s="25" t="s">
        <v>1039</v>
      </c>
      <c r="X352" s="26">
        <v>45304</v>
      </c>
      <c r="Y352" s="25" t="s">
        <v>1068</v>
      </c>
      <c r="Z352" s="26">
        <v>45304</v>
      </c>
      <c r="AA352" s="24" t="s">
        <v>1075</v>
      </c>
      <c r="AB352" s="24" t="s">
        <v>1070</v>
      </c>
      <c r="AC352" s="26">
        <v>45318</v>
      </c>
      <c r="AD352" s="8" t="s">
        <v>22</v>
      </c>
      <c r="AE352" s="26">
        <v>45307</v>
      </c>
      <c r="AF352" s="27" t="s">
        <v>1025</v>
      </c>
      <c r="AG352" s="7"/>
      <c r="AH352" s="227" t="str" cm="1">
        <f t="array" ref="AH352">LEFT(MM_BU[[#This Row],[PROJECT'#]],MIN(IFERROR(FIND({0,1,2,3,4,5,6,7,8,9,"-"},MM_BU[[#This Row],[PROJECT'#]]),""))-1)</f>
        <v>BU</v>
      </c>
      <c r="AI352" t="str">
        <f>IF(MM_BU[[#This Row],[BOM Received date]]&lt;&gt;"","BU table")</f>
        <v>BU table</v>
      </c>
      <c r="AJ352" t="str">
        <f>TEXT(MM_BU[[#This Row],[BOM Received date]],"mmmm")</f>
        <v>January</v>
      </c>
      <c r="AK352" t="str">
        <f>TEXT(MM_BU[[#This Row],[BOM Received date]],"yyyy")</f>
        <v>2024</v>
      </c>
    </row>
    <row r="353" spans="1:37" ht="28.95" customHeight="1">
      <c r="A353" s="21">
        <v>39</v>
      </c>
      <c r="B353" s="56">
        <v>45294</v>
      </c>
      <c r="C353" s="8">
        <v>30</v>
      </c>
      <c r="D353" s="8" t="s">
        <v>1508</v>
      </c>
      <c r="E353" s="23" t="s">
        <v>1509</v>
      </c>
      <c r="F353" s="350">
        <v>8529019</v>
      </c>
      <c r="G353" s="8" t="s">
        <v>71</v>
      </c>
      <c r="H353" s="371" t="s">
        <v>72</v>
      </c>
      <c r="I353" s="25">
        <v>51121</v>
      </c>
      <c r="J353" s="1639">
        <v>45294</v>
      </c>
      <c r="K353" s="26">
        <v>45295</v>
      </c>
      <c r="L353" s="385" t="s">
        <v>1058</v>
      </c>
      <c r="M353" s="27">
        <v>2</v>
      </c>
      <c r="N353" s="27" t="s">
        <v>20</v>
      </c>
      <c r="O353" s="25">
        <v>4</v>
      </c>
      <c r="P353" s="286">
        <v>13.9</v>
      </c>
      <c r="Q353" s="287">
        <v>55.6</v>
      </c>
      <c r="R353" s="25" t="s">
        <v>1783</v>
      </c>
      <c r="S353" s="25" t="s">
        <v>1558</v>
      </c>
      <c r="T353" s="26">
        <v>45325</v>
      </c>
      <c r="U353" s="26" t="s">
        <v>581</v>
      </c>
      <c r="V353" s="8" t="s">
        <v>1784</v>
      </c>
      <c r="W353" s="25" t="s">
        <v>1164</v>
      </c>
      <c r="X353" s="26">
        <v>45304</v>
      </c>
      <c r="Y353" s="25" t="s">
        <v>1068</v>
      </c>
      <c r="Z353" s="26">
        <v>45304</v>
      </c>
      <c r="AA353" s="24" t="s">
        <v>1075</v>
      </c>
      <c r="AB353" s="24" t="s">
        <v>1070</v>
      </c>
      <c r="AC353" s="26">
        <v>45318</v>
      </c>
      <c r="AD353" s="8" t="s">
        <v>22</v>
      </c>
      <c r="AE353" s="26">
        <v>45307</v>
      </c>
      <c r="AF353" s="27" t="s">
        <v>426</v>
      </c>
      <c r="AG353" s="7"/>
      <c r="AH353" s="227" t="str" cm="1">
        <f t="array" ref="AH353">LEFT(MM_BU[[#This Row],[PROJECT'#]],MIN(IFERROR(FIND({0,1,2,3,4,5,6,7,8,9,"-"},MM_BU[[#This Row],[PROJECT'#]]),""))-1)</f>
        <v>BU</v>
      </c>
      <c r="AI353" t="str">
        <f>IF(MM_BU[[#This Row],[BOM Received date]]&lt;&gt;"","BU table")</f>
        <v>BU table</v>
      </c>
      <c r="AJ353" t="str">
        <f>TEXT(MM_BU[[#This Row],[BOM Received date]],"mmmm")</f>
        <v>January</v>
      </c>
      <c r="AK353" t="str">
        <f>TEXT(MM_BU[[#This Row],[BOM Received date]],"yyyy")</f>
        <v>2024</v>
      </c>
    </row>
    <row r="354" spans="1:37" ht="28.95" customHeight="1">
      <c r="A354" s="21">
        <v>39</v>
      </c>
      <c r="B354" s="56">
        <v>45294</v>
      </c>
      <c r="C354" s="8">
        <v>30</v>
      </c>
      <c r="D354" s="8" t="s">
        <v>1508</v>
      </c>
      <c r="E354" s="23" t="s">
        <v>1509</v>
      </c>
      <c r="F354" s="350">
        <v>8529019</v>
      </c>
      <c r="G354" s="8" t="s">
        <v>1494</v>
      </c>
      <c r="H354" s="371" t="s">
        <v>1504</v>
      </c>
      <c r="I354" s="25">
        <v>51120</v>
      </c>
      <c r="J354" s="1639">
        <v>45294</v>
      </c>
      <c r="K354" s="26">
        <v>45295</v>
      </c>
      <c r="L354" s="385" t="s">
        <v>1058</v>
      </c>
      <c r="M354" s="27">
        <v>3</v>
      </c>
      <c r="N354" s="27" t="s">
        <v>57</v>
      </c>
      <c r="O354" s="25">
        <v>5</v>
      </c>
      <c r="P354" s="286">
        <v>34.200000000000003</v>
      </c>
      <c r="Q354" s="287">
        <v>171</v>
      </c>
      <c r="R354" s="25" t="s">
        <v>1702</v>
      </c>
      <c r="S354" s="25" t="s">
        <v>1058</v>
      </c>
      <c r="T354" s="26">
        <v>45306</v>
      </c>
      <c r="U354" s="26">
        <v>45304</v>
      </c>
      <c r="V354" s="8" t="s">
        <v>1779</v>
      </c>
      <c r="W354" s="25" t="s">
        <v>1798</v>
      </c>
      <c r="X354" s="26">
        <v>45308</v>
      </c>
      <c r="Y354" s="25" t="s">
        <v>1068</v>
      </c>
      <c r="Z354" s="26">
        <v>45308</v>
      </c>
      <c r="AA354" s="24" t="s">
        <v>1069</v>
      </c>
      <c r="AB354" s="24" t="s">
        <v>1081</v>
      </c>
      <c r="AC354" s="26">
        <v>45313</v>
      </c>
      <c r="AD354" s="8" t="s">
        <v>22</v>
      </c>
      <c r="AE354" s="26">
        <v>45311</v>
      </c>
      <c r="AF354" s="27" t="s">
        <v>429</v>
      </c>
      <c r="AG354" s="7"/>
      <c r="AH354" s="227" t="str" cm="1">
        <f t="array" ref="AH354">LEFT(MM_BU[[#This Row],[PROJECT'#]],MIN(IFERROR(FIND({0,1,2,3,4,5,6,7,8,9,"-"},MM_BU[[#This Row],[PROJECT'#]]),""))-1)</f>
        <v>BU</v>
      </c>
      <c r="AI354" t="str">
        <f>IF(MM_BU[[#This Row],[BOM Received date]]&lt;&gt;"","BU table")</f>
        <v>BU table</v>
      </c>
      <c r="AJ354" t="str">
        <f>TEXT(MM_BU[[#This Row],[BOM Received date]],"mmmm")</f>
        <v>January</v>
      </c>
      <c r="AK354" t="str">
        <f>TEXT(MM_BU[[#This Row],[BOM Received date]],"yyyy")</f>
        <v>2024</v>
      </c>
    </row>
    <row r="355" spans="1:37" ht="28.95" customHeight="1">
      <c r="A355" s="21">
        <v>39</v>
      </c>
      <c r="B355" s="56">
        <v>45294</v>
      </c>
      <c r="C355" s="8">
        <v>30</v>
      </c>
      <c r="D355" s="8" t="s">
        <v>1508</v>
      </c>
      <c r="E355" s="23" t="s">
        <v>1509</v>
      </c>
      <c r="F355" s="350">
        <v>8529019</v>
      </c>
      <c r="G355" s="8" t="s">
        <v>1495</v>
      </c>
      <c r="H355" s="371" t="s">
        <v>1505</v>
      </c>
      <c r="I355" s="25">
        <v>51113</v>
      </c>
      <c r="J355" s="1639">
        <v>45294</v>
      </c>
      <c r="K355" s="26">
        <v>45295</v>
      </c>
      <c r="L355" s="385" t="s">
        <v>1058</v>
      </c>
      <c r="M355" s="27">
        <v>1</v>
      </c>
      <c r="N355" s="27" t="s">
        <v>190</v>
      </c>
      <c r="O355" s="25">
        <v>40</v>
      </c>
      <c r="P355" s="286">
        <v>3.33</v>
      </c>
      <c r="Q355" s="287">
        <v>133.19999999999999</v>
      </c>
      <c r="R355" s="25" t="s">
        <v>581</v>
      </c>
      <c r="S355" s="25" t="s">
        <v>581</v>
      </c>
      <c r="T355" s="26" t="s">
        <v>581</v>
      </c>
      <c r="U355" s="26" t="s">
        <v>581</v>
      </c>
      <c r="V355" s="8" t="s">
        <v>1722</v>
      </c>
      <c r="W355" s="25" t="s">
        <v>1020</v>
      </c>
      <c r="X355" s="26">
        <v>45302</v>
      </c>
      <c r="Y355" s="25" t="s">
        <v>1068</v>
      </c>
      <c r="Z355" s="26">
        <v>45302</v>
      </c>
      <c r="AA355" s="24" t="s">
        <v>1069</v>
      </c>
      <c r="AB355" s="24" t="s">
        <v>1081</v>
      </c>
      <c r="AC355" s="26">
        <v>45322</v>
      </c>
      <c r="AD355" s="8" t="s">
        <v>22</v>
      </c>
      <c r="AE355" s="26">
        <v>45306</v>
      </c>
      <c r="AF355" s="27" t="s">
        <v>1174</v>
      </c>
      <c r="AG355" s="7"/>
      <c r="AH355" s="227" t="str" cm="1">
        <f t="array" ref="AH355">LEFT(MM_BU[[#This Row],[PROJECT'#]],MIN(IFERROR(FIND({0,1,2,3,4,5,6,7,8,9,"-"},MM_BU[[#This Row],[PROJECT'#]]),""))-1)</f>
        <v>BU</v>
      </c>
      <c r="AI355" t="str">
        <f>IF(MM_BU[[#This Row],[BOM Received date]]&lt;&gt;"","BU table")</f>
        <v>BU table</v>
      </c>
      <c r="AJ355" t="str">
        <f>TEXT(MM_BU[[#This Row],[BOM Received date]],"mmmm")</f>
        <v>January</v>
      </c>
      <c r="AK355" t="str">
        <f>TEXT(MM_BU[[#This Row],[BOM Received date]],"yyyy")</f>
        <v>2024</v>
      </c>
    </row>
    <row r="356" spans="1:37" ht="28.95" customHeight="1">
      <c r="A356" s="21">
        <v>39</v>
      </c>
      <c r="B356" s="56">
        <v>45294</v>
      </c>
      <c r="C356" s="8">
        <v>30</v>
      </c>
      <c r="D356" s="8" t="s">
        <v>1508</v>
      </c>
      <c r="E356" s="23" t="s">
        <v>1509</v>
      </c>
      <c r="F356" s="350">
        <v>8529019</v>
      </c>
      <c r="G356" s="8" t="s">
        <v>289</v>
      </c>
      <c r="H356" s="371" t="s">
        <v>560</v>
      </c>
      <c r="I356" s="25">
        <v>51114</v>
      </c>
      <c r="J356" s="1639">
        <v>45294</v>
      </c>
      <c r="K356" s="26">
        <v>45295</v>
      </c>
      <c r="L356" s="385" t="s">
        <v>1058</v>
      </c>
      <c r="M356" s="27">
        <v>2</v>
      </c>
      <c r="N356" s="27" t="s">
        <v>37</v>
      </c>
      <c r="O356" s="25">
        <v>12</v>
      </c>
      <c r="P356" s="286">
        <v>41.63</v>
      </c>
      <c r="Q356" s="287">
        <v>499.56</v>
      </c>
      <c r="R356" s="25" t="s">
        <v>581</v>
      </c>
      <c r="S356" s="25" t="s">
        <v>581</v>
      </c>
      <c r="T356" s="26" t="s">
        <v>581</v>
      </c>
      <c r="U356" s="26" t="s">
        <v>581</v>
      </c>
      <c r="V356" s="8" t="s">
        <v>1716</v>
      </c>
      <c r="W356" s="25" t="s">
        <v>1732</v>
      </c>
      <c r="X356" s="26">
        <v>45302</v>
      </c>
      <c r="Y356" s="25" t="s">
        <v>1068</v>
      </c>
      <c r="Z356" s="26">
        <v>45302</v>
      </c>
      <c r="AA356" s="24" t="s">
        <v>1069</v>
      </c>
      <c r="AB356" s="24" t="s">
        <v>1070</v>
      </c>
      <c r="AC356" s="26">
        <v>45322</v>
      </c>
      <c r="AD356" s="8" t="s">
        <v>22</v>
      </c>
      <c r="AE356" s="26">
        <v>45307</v>
      </c>
      <c r="AF356" s="27" t="s">
        <v>1027</v>
      </c>
      <c r="AG356" s="7"/>
      <c r="AH356" s="227" t="str" cm="1">
        <f t="array" ref="AH356">LEFT(MM_BU[[#This Row],[PROJECT'#]],MIN(IFERROR(FIND({0,1,2,3,4,5,6,7,8,9,"-"},MM_BU[[#This Row],[PROJECT'#]]),""))-1)</f>
        <v>BU</v>
      </c>
      <c r="AI356" t="str">
        <f>IF(MM_BU[[#This Row],[BOM Received date]]&lt;&gt;"","BU table")</f>
        <v>BU table</v>
      </c>
      <c r="AJ356" t="str">
        <f>TEXT(MM_BU[[#This Row],[BOM Received date]],"mmmm")</f>
        <v>January</v>
      </c>
      <c r="AK356" t="str">
        <f>TEXT(MM_BU[[#This Row],[BOM Received date]],"yyyy")</f>
        <v>2024</v>
      </c>
    </row>
    <row r="357" spans="1:37" ht="28.95" customHeight="1">
      <c r="A357" s="21">
        <v>39</v>
      </c>
      <c r="B357" s="56">
        <v>45294</v>
      </c>
      <c r="C357" s="8">
        <v>30</v>
      </c>
      <c r="D357" s="8" t="s">
        <v>1508</v>
      </c>
      <c r="E357" s="23" t="s">
        <v>1509</v>
      </c>
      <c r="F357" s="350">
        <v>8529019</v>
      </c>
      <c r="G357" s="8" t="s">
        <v>500</v>
      </c>
      <c r="H357" s="371" t="s">
        <v>518</v>
      </c>
      <c r="I357" s="25">
        <v>51121</v>
      </c>
      <c r="J357" s="1639">
        <v>45294</v>
      </c>
      <c r="K357" s="26">
        <v>45295</v>
      </c>
      <c r="L357" s="385" t="s">
        <v>1058</v>
      </c>
      <c r="M357" s="27">
        <v>1</v>
      </c>
      <c r="N357" s="27" t="s">
        <v>20</v>
      </c>
      <c r="O357" s="25">
        <v>10</v>
      </c>
      <c r="P357" s="286">
        <v>29</v>
      </c>
      <c r="Q357" s="287">
        <v>290</v>
      </c>
      <c r="R357" s="25" t="s">
        <v>1783</v>
      </c>
      <c r="S357" s="25" t="s">
        <v>1558</v>
      </c>
      <c r="T357" s="26">
        <v>45325</v>
      </c>
      <c r="U357" s="26" t="s">
        <v>581</v>
      </c>
      <c r="V357" s="8" t="s">
        <v>1784</v>
      </c>
      <c r="W357" s="25" t="s">
        <v>1163</v>
      </c>
      <c r="X357" s="26">
        <v>45304</v>
      </c>
      <c r="Y357" s="25" t="s">
        <v>1068</v>
      </c>
      <c r="Z357" s="26">
        <v>45304</v>
      </c>
      <c r="AA357" s="24" t="s">
        <v>1075</v>
      </c>
      <c r="AB357" s="24" t="s">
        <v>1070</v>
      </c>
      <c r="AC357" s="26">
        <v>45318</v>
      </c>
      <c r="AD357" s="8" t="s">
        <v>22</v>
      </c>
      <c r="AE357" s="26">
        <v>45307</v>
      </c>
      <c r="AF357" s="27" t="s">
        <v>1001</v>
      </c>
      <c r="AG357" s="7"/>
      <c r="AH357" s="227" t="str" cm="1">
        <f t="array" ref="AH357">LEFT(MM_BU[[#This Row],[PROJECT'#]],MIN(IFERROR(FIND({0,1,2,3,4,5,6,7,8,9,"-"},MM_BU[[#This Row],[PROJECT'#]]),""))-1)</f>
        <v>BU</v>
      </c>
      <c r="AI357" t="str">
        <f>IF(MM_BU[[#This Row],[BOM Received date]]&lt;&gt;"","BU table")</f>
        <v>BU table</v>
      </c>
      <c r="AJ357" t="str">
        <f>TEXT(MM_BU[[#This Row],[BOM Received date]],"mmmm")</f>
        <v>January</v>
      </c>
      <c r="AK357" t="str">
        <f>TEXT(MM_BU[[#This Row],[BOM Received date]],"yyyy")</f>
        <v>2024</v>
      </c>
    </row>
    <row r="358" spans="1:37" ht="28.95" customHeight="1">
      <c r="A358" s="21">
        <v>39</v>
      </c>
      <c r="B358" s="56">
        <v>45294</v>
      </c>
      <c r="C358" s="8">
        <v>30</v>
      </c>
      <c r="D358" s="8" t="s">
        <v>1508</v>
      </c>
      <c r="E358" s="23" t="s">
        <v>1509</v>
      </c>
      <c r="F358" s="350">
        <v>8529019</v>
      </c>
      <c r="G358" s="8" t="s">
        <v>278</v>
      </c>
      <c r="H358" s="371" t="s">
        <v>279</v>
      </c>
      <c r="I358" s="25">
        <v>51120</v>
      </c>
      <c r="J358" s="1639">
        <v>45294</v>
      </c>
      <c r="K358" s="26">
        <v>45295</v>
      </c>
      <c r="L358" s="26" t="s">
        <v>1058</v>
      </c>
      <c r="M358" s="27">
        <v>2</v>
      </c>
      <c r="N358" s="27" t="s">
        <v>20</v>
      </c>
      <c r="O358" s="25">
        <v>11</v>
      </c>
      <c r="P358" s="286">
        <v>47</v>
      </c>
      <c r="Q358" s="287">
        <v>517</v>
      </c>
      <c r="R358" s="25" t="s">
        <v>1702</v>
      </c>
      <c r="S358" s="25" t="s">
        <v>1058</v>
      </c>
      <c r="T358" s="26">
        <v>45306</v>
      </c>
      <c r="U358" s="26">
        <v>45304</v>
      </c>
      <c r="V358" s="8" t="s">
        <v>1779</v>
      </c>
      <c r="W358" s="25" t="s">
        <v>1799</v>
      </c>
      <c r="X358" s="26">
        <v>45308</v>
      </c>
      <c r="Y358" s="25" t="s">
        <v>1068</v>
      </c>
      <c r="Z358" s="26">
        <v>45308</v>
      </c>
      <c r="AA358" s="24" t="s">
        <v>1069</v>
      </c>
      <c r="AB358" s="24" t="s">
        <v>1081</v>
      </c>
      <c r="AC358" s="26">
        <v>45313</v>
      </c>
      <c r="AD358" s="8" t="s">
        <v>22</v>
      </c>
      <c r="AE358" s="26">
        <v>45311</v>
      </c>
      <c r="AF358" s="27" t="s">
        <v>1023</v>
      </c>
      <c r="AG358" s="7"/>
      <c r="AH358" s="227" t="str" cm="1">
        <f t="array" ref="AH358">LEFT(MM_BU[[#This Row],[PROJECT'#]],MIN(IFERROR(FIND({0,1,2,3,4,5,6,7,8,9,"-"},MM_BU[[#This Row],[PROJECT'#]]),""))-1)</f>
        <v>BU</v>
      </c>
      <c r="AI358" t="str">
        <f>IF(MM_BU[[#This Row],[BOM Received date]]&lt;&gt;"","BU table")</f>
        <v>BU table</v>
      </c>
      <c r="AJ358" t="str">
        <f>TEXT(MM_BU[[#This Row],[BOM Received date]],"mmmm")</f>
        <v>January</v>
      </c>
      <c r="AK358" t="str">
        <f>TEXT(MM_BU[[#This Row],[BOM Received date]],"yyyy")</f>
        <v>2024</v>
      </c>
    </row>
    <row r="359" spans="1:37" ht="28.95" customHeight="1">
      <c r="A359" s="21">
        <v>39</v>
      </c>
      <c r="B359" s="56">
        <v>45294</v>
      </c>
      <c r="C359" s="8">
        <v>30</v>
      </c>
      <c r="D359" s="8" t="s">
        <v>1508</v>
      </c>
      <c r="E359" s="23" t="s">
        <v>1509</v>
      </c>
      <c r="F359" s="350">
        <v>8529019</v>
      </c>
      <c r="G359" s="8" t="s">
        <v>1496</v>
      </c>
      <c r="H359" s="371" t="s">
        <v>1506</v>
      </c>
      <c r="I359" s="25">
        <v>51120</v>
      </c>
      <c r="J359" s="1639">
        <v>45294</v>
      </c>
      <c r="K359" s="26">
        <v>45295</v>
      </c>
      <c r="L359" s="340" t="s">
        <v>1058</v>
      </c>
      <c r="M359" s="27">
        <v>1</v>
      </c>
      <c r="N359" s="27" t="s">
        <v>20</v>
      </c>
      <c r="O359" s="25">
        <v>14</v>
      </c>
      <c r="P359" s="286">
        <v>56.9</v>
      </c>
      <c r="Q359" s="287">
        <v>796.6</v>
      </c>
      <c r="R359" s="25" t="s">
        <v>1702</v>
      </c>
      <c r="S359" s="25" t="s">
        <v>1058</v>
      </c>
      <c r="T359" s="26">
        <v>45306</v>
      </c>
      <c r="U359" s="26">
        <v>45304</v>
      </c>
      <c r="V359" s="8" t="s">
        <v>1779</v>
      </c>
      <c r="W359" s="25" t="s">
        <v>1800</v>
      </c>
      <c r="X359" s="26">
        <v>45308</v>
      </c>
      <c r="Y359" s="25" t="s">
        <v>1068</v>
      </c>
      <c r="Z359" s="26">
        <v>45308</v>
      </c>
      <c r="AA359" s="24" t="s">
        <v>1069</v>
      </c>
      <c r="AB359" s="24" t="s">
        <v>1081</v>
      </c>
      <c r="AC359" s="26">
        <v>45313</v>
      </c>
      <c r="AD359" s="8" t="s">
        <v>22</v>
      </c>
      <c r="AE359" s="26">
        <v>45314</v>
      </c>
      <c r="AF359" s="27" t="s">
        <v>1177</v>
      </c>
      <c r="AG359" s="7"/>
      <c r="AH359" s="227" t="str" cm="1">
        <f t="array" ref="AH359">LEFT(MM_BU[[#This Row],[PROJECT'#]],MIN(IFERROR(FIND({0,1,2,3,4,5,6,7,8,9,"-"},MM_BU[[#This Row],[PROJECT'#]]),""))-1)</f>
        <v>BU</v>
      </c>
      <c r="AI359" t="str">
        <f>IF(MM_BU[[#This Row],[BOM Received date]]&lt;&gt;"","BU table")</f>
        <v>BU table</v>
      </c>
      <c r="AJ359" t="str">
        <f>TEXT(MM_BU[[#This Row],[BOM Received date]],"mmmm")</f>
        <v>January</v>
      </c>
      <c r="AK359" t="str">
        <f>TEXT(MM_BU[[#This Row],[BOM Received date]],"yyyy")</f>
        <v>2024</v>
      </c>
    </row>
    <row r="360" spans="1:37" ht="28.95" customHeight="1">
      <c r="A360" s="21">
        <v>39</v>
      </c>
      <c r="B360" s="56">
        <v>45294</v>
      </c>
      <c r="C360" s="8">
        <v>30</v>
      </c>
      <c r="D360" s="8" t="s">
        <v>1508</v>
      </c>
      <c r="E360" s="23" t="s">
        <v>1509</v>
      </c>
      <c r="F360" s="350">
        <v>8529019</v>
      </c>
      <c r="G360" s="446" t="s">
        <v>286</v>
      </c>
      <c r="H360" s="371" t="s">
        <v>287</v>
      </c>
      <c r="I360" s="25">
        <v>51112</v>
      </c>
      <c r="J360" s="1639">
        <v>45294</v>
      </c>
      <c r="K360" s="26">
        <v>45295</v>
      </c>
      <c r="L360" s="26" t="s">
        <v>1058</v>
      </c>
      <c r="M360" s="27">
        <v>2</v>
      </c>
      <c r="N360" s="27" t="s">
        <v>20</v>
      </c>
      <c r="O360" s="25">
        <v>6</v>
      </c>
      <c r="P360" s="286">
        <v>28.97</v>
      </c>
      <c r="Q360" s="287">
        <v>173.82</v>
      </c>
      <c r="R360" s="25" t="s">
        <v>1702</v>
      </c>
      <c r="S360" s="25" t="s">
        <v>1058</v>
      </c>
      <c r="T360" s="26">
        <v>45306</v>
      </c>
      <c r="U360" s="26">
        <v>45304</v>
      </c>
      <c r="V360" s="8" t="s">
        <v>1779</v>
      </c>
      <c r="W360" s="25" t="s">
        <v>1727</v>
      </c>
      <c r="X360" s="26">
        <v>45308</v>
      </c>
      <c r="Y360" s="25" t="s">
        <v>1068</v>
      </c>
      <c r="Z360" s="26">
        <v>45308</v>
      </c>
      <c r="AA360" s="24" t="s">
        <v>1069</v>
      </c>
      <c r="AB360" s="24" t="s">
        <v>1081</v>
      </c>
      <c r="AC360" s="26">
        <v>45313</v>
      </c>
      <c r="AD360" s="8" t="s">
        <v>22</v>
      </c>
      <c r="AE360" s="26">
        <v>45311</v>
      </c>
      <c r="AF360" s="27" t="s">
        <v>427</v>
      </c>
      <c r="AG360" s="7"/>
      <c r="AH360" s="227" t="str" cm="1">
        <f t="array" ref="AH360">LEFT(MM_BU[[#This Row],[PROJECT'#]],MIN(IFERROR(FIND({0,1,2,3,4,5,6,7,8,9,"-"},MM_BU[[#This Row],[PROJECT'#]]),""))-1)</f>
        <v>BU</v>
      </c>
      <c r="AI360" t="str">
        <f>IF(MM_BU[[#This Row],[BOM Received date]]&lt;&gt;"","BU table")</f>
        <v>BU table</v>
      </c>
      <c r="AJ360" t="str">
        <f>TEXT(MM_BU[[#This Row],[BOM Received date]],"mmmm")</f>
        <v>January</v>
      </c>
      <c r="AK360" t="str">
        <f>TEXT(MM_BU[[#This Row],[BOM Received date]],"yyyy")</f>
        <v>2024</v>
      </c>
    </row>
    <row r="361" spans="1:37" ht="28.95" customHeight="1">
      <c r="A361" s="21">
        <v>39</v>
      </c>
      <c r="B361" s="56">
        <v>45294</v>
      </c>
      <c r="C361" s="8">
        <v>30</v>
      </c>
      <c r="D361" s="8" t="s">
        <v>1508</v>
      </c>
      <c r="E361" s="23" t="s">
        <v>1509</v>
      </c>
      <c r="F361" s="350">
        <v>8529019</v>
      </c>
      <c r="G361" s="8" t="s">
        <v>575</v>
      </c>
      <c r="H361" s="371" t="s">
        <v>576</v>
      </c>
      <c r="I361" s="25">
        <v>51119</v>
      </c>
      <c r="J361" s="1639">
        <v>45294</v>
      </c>
      <c r="K361" s="26">
        <v>45295</v>
      </c>
      <c r="L361" s="26" t="s">
        <v>1058</v>
      </c>
      <c r="M361" s="27">
        <v>1</v>
      </c>
      <c r="N361" s="27" t="s">
        <v>20</v>
      </c>
      <c r="O361" s="25">
        <v>4</v>
      </c>
      <c r="P361" s="286">
        <v>244.8</v>
      </c>
      <c r="Q361" s="287">
        <v>979.2</v>
      </c>
      <c r="R361" s="25" t="s">
        <v>1702</v>
      </c>
      <c r="S361" s="25" t="s">
        <v>1058</v>
      </c>
      <c r="T361" s="26">
        <v>45306</v>
      </c>
      <c r="U361" s="26">
        <v>45304</v>
      </c>
      <c r="V361" s="8" t="s">
        <v>1779</v>
      </c>
      <c r="W361" s="25" t="s">
        <v>1801</v>
      </c>
      <c r="X361" s="26">
        <v>45308</v>
      </c>
      <c r="Y361" s="25" t="s">
        <v>1068</v>
      </c>
      <c r="Z361" s="26">
        <v>45308</v>
      </c>
      <c r="AA361" s="24" t="s">
        <v>1069</v>
      </c>
      <c r="AB361" s="24" t="s">
        <v>1081</v>
      </c>
      <c r="AC361" s="26">
        <v>45362</v>
      </c>
      <c r="AD361" s="8" t="s">
        <v>22</v>
      </c>
      <c r="AE361" s="26">
        <v>45311</v>
      </c>
      <c r="AF361" s="27" t="s">
        <v>426</v>
      </c>
      <c r="AG361" s="7"/>
      <c r="AH361" s="227" t="str" cm="1">
        <f t="array" ref="AH361">LEFT(MM_BU[[#This Row],[PROJECT'#]],MIN(IFERROR(FIND({0,1,2,3,4,5,6,7,8,9,"-"},MM_BU[[#This Row],[PROJECT'#]]),""))-1)</f>
        <v>BU</v>
      </c>
      <c r="AI361" t="str">
        <f>IF(MM_BU[[#This Row],[BOM Received date]]&lt;&gt;"","BU table")</f>
        <v>BU table</v>
      </c>
      <c r="AJ361" t="str">
        <f>TEXT(MM_BU[[#This Row],[BOM Received date]],"mmmm")</f>
        <v>January</v>
      </c>
      <c r="AK361" t="str">
        <f>TEXT(MM_BU[[#This Row],[BOM Received date]],"yyyy")</f>
        <v>2024</v>
      </c>
    </row>
    <row r="362" spans="1:37" ht="28.95" customHeight="1" thickBot="1">
      <c r="A362" s="140">
        <v>39</v>
      </c>
      <c r="B362" s="199">
        <v>45294</v>
      </c>
      <c r="C362" s="142">
        <v>30</v>
      </c>
      <c r="D362" s="142" t="s">
        <v>1508</v>
      </c>
      <c r="E362" s="143" t="s">
        <v>1509</v>
      </c>
      <c r="F362" s="351">
        <v>8529019</v>
      </c>
      <c r="G362" s="142" t="s">
        <v>1497</v>
      </c>
      <c r="H362" s="447" t="s">
        <v>1507</v>
      </c>
      <c r="I362" s="145">
        <v>51112</v>
      </c>
      <c r="J362" s="1640">
        <v>45294</v>
      </c>
      <c r="K362" s="146">
        <v>45295</v>
      </c>
      <c r="L362" s="146" t="s">
        <v>1058</v>
      </c>
      <c r="M362" s="147">
        <v>1</v>
      </c>
      <c r="N362" s="147" t="s">
        <v>20</v>
      </c>
      <c r="O362" s="145">
        <v>4</v>
      </c>
      <c r="P362" s="288">
        <v>94.74</v>
      </c>
      <c r="Q362" s="289">
        <v>378.96</v>
      </c>
      <c r="R362" s="145" t="s">
        <v>1702</v>
      </c>
      <c r="S362" s="145" t="s">
        <v>1058</v>
      </c>
      <c r="T362" s="146">
        <v>45306</v>
      </c>
      <c r="U362" s="146">
        <v>45304</v>
      </c>
      <c r="V362" s="142" t="s">
        <v>1779</v>
      </c>
      <c r="W362" s="145" t="s">
        <v>1736</v>
      </c>
      <c r="X362" s="146">
        <v>45308</v>
      </c>
      <c r="Y362" s="145" t="s">
        <v>1068</v>
      </c>
      <c r="Z362" s="146">
        <v>45308</v>
      </c>
      <c r="AA362" s="144" t="s">
        <v>1069</v>
      </c>
      <c r="AB362" s="144" t="s">
        <v>1081</v>
      </c>
      <c r="AC362" s="146">
        <v>45313</v>
      </c>
      <c r="AD362" s="142" t="s">
        <v>22</v>
      </c>
      <c r="AE362" s="146">
        <v>45311</v>
      </c>
      <c r="AF362" s="147" t="s">
        <v>426</v>
      </c>
      <c r="AG362" s="148"/>
      <c r="AH362" s="227" t="str" cm="1">
        <f t="array" ref="AH362">LEFT(MM_BU[[#This Row],[PROJECT'#]],MIN(IFERROR(FIND({0,1,2,3,4,5,6,7,8,9,"-"},MM_BU[[#This Row],[PROJECT'#]]),""))-1)</f>
        <v>BU</v>
      </c>
      <c r="AI362" t="str">
        <f>IF(MM_BU[[#This Row],[BOM Received date]]&lt;&gt;"","BU table")</f>
        <v>BU table</v>
      </c>
      <c r="AJ362" t="str">
        <f>TEXT(MM_BU[[#This Row],[BOM Received date]],"mmmm")</f>
        <v>January</v>
      </c>
      <c r="AK362" t="str">
        <f>TEXT(MM_BU[[#This Row],[BOM Received date]],"yyyy")</f>
        <v>2024</v>
      </c>
    </row>
    <row r="363" spans="1:37" ht="28.95" customHeight="1" thickTop="1">
      <c r="A363" s="448">
        <v>40</v>
      </c>
      <c r="B363" s="436">
        <v>45294</v>
      </c>
      <c r="C363" s="205">
        <v>30</v>
      </c>
      <c r="D363" s="205" t="s">
        <v>1510</v>
      </c>
      <c r="E363" s="152" t="s">
        <v>1511</v>
      </c>
      <c r="F363" s="352">
        <v>8873806</v>
      </c>
      <c r="G363" s="490" t="s">
        <v>1512</v>
      </c>
      <c r="H363" s="449" t="s">
        <v>1516</v>
      </c>
      <c r="I363" s="384">
        <v>51336</v>
      </c>
      <c r="J363" s="1658">
        <v>45297</v>
      </c>
      <c r="K363" s="451">
        <v>45298</v>
      </c>
      <c r="L363" s="451" t="s">
        <v>1058</v>
      </c>
      <c r="M363" s="452">
        <v>1</v>
      </c>
      <c r="N363" s="452" t="s">
        <v>21</v>
      </c>
      <c r="O363" s="450">
        <v>10</v>
      </c>
      <c r="P363" s="453">
        <v>249.52</v>
      </c>
      <c r="Q363" s="454">
        <v>2495.1999999999998</v>
      </c>
      <c r="R363" s="450" t="s">
        <v>1733</v>
      </c>
      <c r="S363" s="450" t="s">
        <v>1058</v>
      </c>
      <c r="T363" s="451">
        <v>45298</v>
      </c>
      <c r="U363" s="451" t="s">
        <v>581</v>
      </c>
      <c r="V363" s="205" t="s">
        <v>1734</v>
      </c>
      <c r="W363" s="450" t="s">
        <v>139</v>
      </c>
      <c r="X363" s="451">
        <v>45298</v>
      </c>
      <c r="Y363" s="450" t="s">
        <v>1068</v>
      </c>
      <c r="Z363" s="451">
        <v>45298</v>
      </c>
      <c r="AA363" s="455" t="s">
        <v>1075</v>
      </c>
      <c r="AB363" s="455" t="s">
        <v>1081</v>
      </c>
      <c r="AC363" s="451">
        <v>45316</v>
      </c>
      <c r="AD363" s="205" t="s">
        <v>22</v>
      </c>
      <c r="AE363" s="451">
        <v>45305</v>
      </c>
      <c r="AF363" s="452" t="s">
        <v>1001</v>
      </c>
      <c r="AG363" s="456"/>
      <c r="AH363" s="227" t="str" cm="1">
        <f t="array" ref="AH363">LEFT(MM_BU[[#This Row],[PROJECT'#]],MIN(IFERROR(FIND({0,1,2,3,4,5,6,7,8,9,"-"},MM_BU[[#This Row],[PROJECT'#]]),""))-1)</f>
        <v>BU</v>
      </c>
      <c r="AI363" t="str">
        <f>IF(MM_BU[[#This Row],[BOM Received date]]&lt;&gt;"","BU table")</f>
        <v>BU table</v>
      </c>
      <c r="AJ363" t="str">
        <f>TEXT(MM_BU[[#This Row],[BOM Received date]],"mmmm")</f>
        <v>January</v>
      </c>
      <c r="AK363" t="str">
        <f>TEXT(MM_BU[[#This Row],[BOM Received date]],"yyyy")</f>
        <v>2024</v>
      </c>
    </row>
    <row r="364" spans="1:37" ht="28.95" customHeight="1">
      <c r="A364" s="21">
        <v>40</v>
      </c>
      <c r="B364" s="56">
        <v>45294</v>
      </c>
      <c r="C364" s="8">
        <v>30</v>
      </c>
      <c r="D364" s="8" t="s">
        <v>1510</v>
      </c>
      <c r="E364" s="23" t="s">
        <v>1511</v>
      </c>
      <c r="F364" s="350">
        <v>8873806</v>
      </c>
      <c r="G364" s="471" t="s">
        <v>1513</v>
      </c>
      <c r="H364" s="371" t="s">
        <v>1517</v>
      </c>
      <c r="I364" s="25">
        <v>51337</v>
      </c>
      <c r="J364" s="1639">
        <v>45297</v>
      </c>
      <c r="K364" s="26">
        <v>45298</v>
      </c>
      <c r="L364" s="26" t="s">
        <v>1058</v>
      </c>
      <c r="M364" s="27">
        <v>1</v>
      </c>
      <c r="N364" s="27" t="s">
        <v>21</v>
      </c>
      <c r="O364" s="25">
        <v>5</v>
      </c>
      <c r="P364" s="286">
        <v>58.9</v>
      </c>
      <c r="Q364" s="287">
        <v>294.5</v>
      </c>
      <c r="R364" s="25" t="s">
        <v>1783</v>
      </c>
      <c r="S364" s="25" t="s">
        <v>1558</v>
      </c>
      <c r="T364" s="26">
        <v>45325</v>
      </c>
      <c r="U364" s="26" t="s">
        <v>581</v>
      </c>
      <c r="V364" s="8" t="s">
        <v>1786</v>
      </c>
      <c r="W364" s="25" t="s">
        <v>1017</v>
      </c>
      <c r="X364" s="26">
        <v>45304</v>
      </c>
      <c r="Y364" s="25" t="s">
        <v>1068</v>
      </c>
      <c r="Z364" s="26">
        <v>45304</v>
      </c>
      <c r="AA364" s="24" t="s">
        <v>1075</v>
      </c>
      <c r="AB364" s="24" t="s">
        <v>1081</v>
      </c>
      <c r="AC364" s="26">
        <v>45322</v>
      </c>
      <c r="AD364" s="8" t="s">
        <v>22</v>
      </c>
      <c r="AE364" s="26">
        <v>45307</v>
      </c>
      <c r="AF364" s="27" t="s">
        <v>429</v>
      </c>
      <c r="AG364" s="7"/>
      <c r="AH364" s="227" t="str" cm="1">
        <f t="array" ref="AH364">LEFT(MM_BU[[#This Row],[PROJECT'#]],MIN(IFERROR(FIND({0,1,2,3,4,5,6,7,8,9,"-"},MM_BU[[#This Row],[PROJECT'#]]),""))-1)</f>
        <v>BU</v>
      </c>
      <c r="AI364" t="str">
        <f>IF(MM_BU[[#This Row],[BOM Received date]]&lt;&gt;"","BU table")</f>
        <v>BU table</v>
      </c>
      <c r="AJ364" t="str">
        <f>TEXT(MM_BU[[#This Row],[BOM Received date]],"mmmm")</f>
        <v>January</v>
      </c>
      <c r="AK364" t="str">
        <f>TEXT(MM_BU[[#This Row],[BOM Received date]],"yyyy")</f>
        <v>2024</v>
      </c>
    </row>
    <row r="365" spans="1:37" ht="28.95" customHeight="1">
      <c r="A365" s="21">
        <v>40</v>
      </c>
      <c r="B365" s="56">
        <v>45294</v>
      </c>
      <c r="C365" s="8">
        <v>30</v>
      </c>
      <c r="D365" s="8" t="s">
        <v>1510</v>
      </c>
      <c r="E365" s="23" t="s">
        <v>1511</v>
      </c>
      <c r="F365" s="350">
        <v>8873806</v>
      </c>
      <c r="G365" s="471" t="s">
        <v>272</v>
      </c>
      <c r="H365" s="371" t="s">
        <v>273</v>
      </c>
      <c r="I365" s="25">
        <v>51338</v>
      </c>
      <c r="J365" s="1639">
        <v>45297</v>
      </c>
      <c r="K365" s="26">
        <v>45298</v>
      </c>
      <c r="L365" s="26" t="s">
        <v>1058</v>
      </c>
      <c r="M365" s="27">
        <v>1</v>
      </c>
      <c r="N365" s="27" t="s">
        <v>21</v>
      </c>
      <c r="O365" s="25">
        <v>7</v>
      </c>
      <c r="P365" s="286">
        <v>44.55</v>
      </c>
      <c r="Q365" s="287">
        <v>311.85000000000002</v>
      </c>
      <c r="R365" s="25" t="s">
        <v>1788</v>
      </c>
      <c r="S365" s="25" t="s">
        <v>1058</v>
      </c>
      <c r="T365" s="26">
        <v>45312</v>
      </c>
      <c r="U365" s="26">
        <v>45305</v>
      </c>
      <c r="V365" s="8" t="s">
        <v>1942</v>
      </c>
      <c r="W365" s="25" t="s">
        <v>1006</v>
      </c>
      <c r="X365" s="26">
        <v>45312</v>
      </c>
      <c r="Y365" s="25" t="s">
        <v>1068</v>
      </c>
      <c r="Z365" s="26">
        <v>45312</v>
      </c>
      <c r="AA365" s="24" t="s">
        <v>1075</v>
      </c>
      <c r="AB365" s="24" t="s">
        <v>1070</v>
      </c>
      <c r="AC365" s="26">
        <v>45326</v>
      </c>
      <c r="AD365" s="8" t="s">
        <v>22</v>
      </c>
      <c r="AE365" s="26">
        <v>45315</v>
      </c>
      <c r="AF365" s="27" t="s">
        <v>1160</v>
      </c>
      <c r="AG365" s="7"/>
      <c r="AH365" s="227" t="str" cm="1">
        <f t="array" ref="AH365">LEFT(MM_BU[[#This Row],[PROJECT'#]],MIN(IFERROR(FIND({0,1,2,3,4,5,6,7,8,9,"-"},MM_BU[[#This Row],[PROJECT'#]]),""))-1)</f>
        <v>BU</v>
      </c>
      <c r="AI365" t="str">
        <f>IF(MM_BU[[#This Row],[BOM Received date]]&lt;&gt;"","BU table")</f>
        <v>BU table</v>
      </c>
      <c r="AJ365" t="str">
        <f>TEXT(MM_BU[[#This Row],[BOM Received date]],"mmmm")</f>
        <v>January</v>
      </c>
      <c r="AK365" t="str">
        <f>TEXT(MM_BU[[#This Row],[BOM Received date]],"yyyy")</f>
        <v>2024</v>
      </c>
    </row>
    <row r="366" spans="1:37" ht="28.95" customHeight="1">
      <c r="A366" s="21">
        <v>40</v>
      </c>
      <c r="B366" s="56">
        <v>45294</v>
      </c>
      <c r="C366" s="8">
        <v>30</v>
      </c>
      <c r="D366" s="8" t="s">
        <v>1510</v>
      </c>
      <c r="E366" s="23" t="s">
        <v>1511</v>
      </c>
      <c r="F366" s="350">
        <v>8873806</v>
      </c>
      <c r="G366" s="491" t="s">
        <v>1592</v>
      </c>
      <c r="H366" s="371" t="s">
        <v>1595</v>
      </c>
      <c r="I366" s="25">
        <v>51339</v>
      </c>
      <c r="J366" s="1639">
        <v>45297</v>
      </c>
      <c r="K366" s="26">
        <v>45298</v>
      </c>
      <c r="L366" s="26" t="s">
        <v>1058</v>
      </c>
      <c r="M366" s="27">
        <v>3</v>
      </c>
      <c r="N366" s="27" t="s">
        <v>20</v>
      </c>
      <c r="O366" s="25">
        <v>5</v>
      </c>
      <c r="P366" s="286">
        <v>42.5</v>
      </c>
      <c r="Q366" s="287">
        <v>212.5</v>
      </c>
      <c r="R366" s="25" t="s">
        <v>1726</v>
      </c>
      <c r="S366" s="25" t="s">
        <v>1058</v>
      </c>
      <c r="T366" s="26">
        <v>45311</v>
      </c>
      <c r="U366" s="26">
        <v>45306</v>
      </c>
      <c r="V366" s="8" t="s">
        <v>1878</v>
      </c>
      <c r="W366" s="25" t="s">
        <v>1008</v>
      </c>
      <c r="X366" s="26">
        <v>45311</v>
      </c>
      <c r="Y366" s="25" t="s">
        <v>1068</v>
      </c>
      <c r="Z366" s="26">
        <v>45311</v>
      </c>
      <c r="AA366" s="24" t="s">
        <v>1069</v>
      </c>
      <c r="AB366" s="24" t="s">
        <v>1080</v>
      </c>
      <c r="AC366" s="26">
        <v>45351</v>
      </c>
      <c r="AD366" s="8" t="s">
        <v>22</v>
      </c>
      <c r="AE366" s="26">
        <v>45341</v>
      </c>
      <c r="AF366" s="27" t="s">
        <v>429</v>
      </c>
      <c r="AG366" s="7"/>
      <c r="AH366" s="227" t="str" cm="1">
        <f t="array" ref="AH366">LEFT(MM_BU[[#This Row],[PROJECT'#]],MIN(IFERROR(FIND({0,1,2,3,4,5,6,7,8,9,"-"},MM_BU[[#This Row],[PROJECT'#]]),""))-1)</f>
        <v>BU</v>
      </c>
      <c r="AI366" t="str">
        <f>IF(MM_BU[[#This Row],[BOM Received date]]&lt;&gt;"","BU table")</f>
        <v>BU table</v>
      </c>
      <c r="AJ366" t="str">
        <f>TEXT(MM_BU[[#This Row],[BOM Received date]],"mmmm")</f>
        <v>January</v>
      </c>
      <c r="AK366" t="str">
        <f>TEXT(MM_BU[[#This Row],[BOM Received date]],"yyyy")</f>
        <v>2024</v>
      </c>
    </row>
    <row r="367" spans="1:37" ht="28.95" customHeight="1">
      <c r="A367" s="21">
        <v>40</v>
      </c>
      <c r="B367" s="56">
        <v>45294</v>
      </c>
      <c r="C367" s="8">
        <v>30</v>
      </c>
      <c r="D367" s="8" t="s">
        <v>1510</v>
      </c>
      <c r="E367" s="23" t="s">
        <v>1511</v>
      </c>
      <c r="F367" s="350">
        <v>8873806</v>
      </c>
      <c r="G367" s="1520" t="s">
        <v>1593</v>
      </c>
      <c r="H367" s="371" t="s">
        <v>1596</v>
      </c>
      <c r="I367" s="25">
        <v>51339</v>
      </c>
      <c r="J367" s="1639">
        <v>45297</v>
      </c>
      <c r="K367" s="26">
        <v>45298</v>
      </c>
      <c r="L367" s="26" t="s">
        <v>1058</v>
      </c>
      <c r="M367" s="27">
        <v>2</v>
      </c>
      <c r="N367" s="27" t="s">
        <v>20</v>
      </c>
      <c r="O367" s="25">
        <v>6</v>
      </c>
      <c r="P367" s="286">
        <v>136.16999999999999</v>
      </c>
      <c r="Q367" s="287">
        <v>817.02</v>
      </c>
      <c r="R367" s="25" t="s">
        <v>1726</v>
      </c>
      <c r="S367" s="25" t="s">
        <v>1058</v>
      </c>
      <c r="T367" s="26">
        <v>45311</v>
      </c>
      <c r="U367" s="26">
        <v>45306</v>
      </c>
      <c r="V367" s="8" t="s">
        <v>1878</v>
      </c>
      <c r="W367" s="25" t="s">
        <v>1007</v>
      </c>
      <c r="X367" s="26">
        <v>45311</v>
      </c>
      <c r="Y367" s="25" t="s">
        <v>1068</v>
      </c>
      <c r="Z367" s="26">
        <v>45311</v>
      </c>
      <c r="AA367" s="24" t="s">
        <v>1069</v>
      </c>
      <c r="AB367" s="24" t="s">
        <v>1080</v>
      </c>
      <c r="AC367" s="26">
        <v>45382</v>
      </c>
      <c r="AD367" s="8" t="s">
        <v>22</v>
      </c>
      <c r="AE367" s="26">
        <v>45365</v>
      </c>
      <c r="AF367" s="27" t="s">
        <v>425</v>
      </c>
      <c r="AG367" s="7"/>
      <c r="AH367" s="227" t="str" cm="1">
        <f t="array" ref="AH367">LEFT(MM_BU[[#This Row],[PROJECT'#]],MIN(IFERROR(FIND({0,1,2,3,4,5,6,7,8,9,"-"},MM_BU[[#This Row],[PROJECT'#]]),""))-1)</f>
        <v>BU</v>
      </c>
      <c r="AI367" t="str">
        <f>IF(MM_BU[[#This Row],[BOM Received date]]&lt;&gt;"","BU table")</f>
        <v>BU table</v>
      </c>
      <c r="AJ367" t="str">
        <f>TEXT(MM_BU[[#This Row],[BOM Received date]],"mmmm")</f>
        <v>January</v>
      </c>
      <c r="AK367" t="str">
        <f>TEXT(MM_BU[[#This Row],[BOM Received date]],"yyyy")</f>
        <v>2024</v>
      </c>
    </row>
    <row r="368" spans="1:37" ht="28.95" customHeight="1">
      <c r="A368" s="21">
        <v>40</v>
      </c>
      <c r="B368" s="56">
        <v>45294</v>
      </c>
      <c r="C368" s="8">
        <v>30</v>
      </c>
      <c r="D368" s="8" t="s">
        <v>1510</v>
      </c>
      <c r="E368" s="23" t="s">
        <v>1511</v>
      </c>
      <c r="F368" s="350">
        <v>8873806</v>
      </c>
      <c r="G368" s="491" t="s">
        <v>1594</v>
      </c>
      <c r="H368" s="371" t="s">
        <v>1597</v>
      </c>
      <c r="I368" s="25">
        <v>51339</v>
      </c>
      <c r="J368" s="1639">
        <v>45297</v>
      </c>
      <c r="K368" s="26">
        <v>45298</v>
      </c>
      <c r="L368" s="26" t="s">
        <v>1058</v>
      </c>
      <c r="M368" s="27">
        <v>1</v>
      </c>
      <c r="N368" s="27" t="s">
        <v>20</v>
      </c>
      <c r="O368" s="25">
        <v>6</v>
      </c>
      <c r="P368" s="286">
        <v>140.51</v>
      </c>
      <c r="Q368" s="287">
        <v>843.06</v>
      </c>
      <c r="R368" s="25" t="s">
        <v>1726</v>
      </c>
      <c r="S368" s="25" t="s">
        <v>1058</v>
      </c>
      <c r="T368" s="26">
        <v>45311</v>
      </c>
      <c r="U368" s="26">
        <v>45306</v>
      </c>
      <c r="V368" s="8" t="s">
        <v>1878</v>
      </c>
      <c r="W368" s="25" t="s">
        <v>1006</v>
      </c>
      <c r="X368" s="26">
        <v>45311</v>
      </c>
      <c r="Y368" s="25" t="s">
        <v>1068</v>
      </c>
      <c r="Z368" s="26">
        <v>45311</v>
      </c>
      <c r="AA368" s="24" t="s">
        <v>1069</v>
      </c>
      <c r="AB368" s="24" t="s">
        <v>1080</v>
      </c>
      <c r="AC368" s="26">
        <v>45351</v>
      </c>
      <c r="AD368" s="8" t="s">
        <v>22</v>
      </c>
      <c r="AE368" s="26">
        <v>45334</v>
      </c>
      <c r="AF368" s="27" t="s">
        <v>427</v>
      </c>
      <c r="AG368" s="7"/>
      <c r="AH368" s="227" t="str" cm="1">
        <f t="array" ref="AH368">LEFT(MM_BU[[#This Row],[PROJECT'#]],MIN(IFERROR(FIND({0,1,2,3,4,5,6,7,8,9,"-"},MM_BU[[#This Row],[PROJECT'#]]),""))-1)</f>
        <v>BU</v>
      </c>
      <c r="AI368" t="str">
        <f>IF(MM_BU[[#This Row],[BOM Received date]]&lt;&gt;"","BU table")</f>
        <v>BU table</v>
      </c>
      <c r="AJ368" t="str">
        <f>TEXT(MM_BU[[#This Row],[BOM Received date]],"mmmm")</f>
        <v>January</v>
      </c>
      <c r="AK368" t="str">
        <f>TEXT(MM_BU[[#This Row],[BOM Received date]],"yyyy")</f>
        <v>2024</v>
      </c>
    </row>
    <row r="369" spans="1:37" ht="28.95" customHeight="1">
      <c r="A369" s="476">
        <v>40</v>
      </c>
      <c r="B369" s="477">
        <v>45294</v>
      </c>
      <c r="C369" s="478"/>
      <c r="D369" s="478" t="s">
        <v>1510</v>
      </c>
      <c r="E369" s="479" t="s">
        <v>1511</v>
      </c>
      <c r="F369" s="480">
        <v>8873806</v>
      </c>
      <c r="G369" s="478" t="s">
        <v>1514</v>
      </c>
      <c r="H369" s="481" t="s">
        <v>1518</v>
      </c>
      <c r="I369" s="482"/>
      <c r="J369" s="1659"/>
      <c r="K369" s="483" t="s">
        <v>581</v>
      </c>
      <c r="L369" s="484" t="s">
        <v>581</v>
      </c>
      <c r="M369" s="485" t="s">
        <v>581</v>
      </c>
      <c r="N369" s="485" t="s">
        <v>20</v>
      </c>
      <c r="O369" s="482">
        <v>500</v>
      </c>
      <c r="P369" s="486" t="s">
        <v>581</v>
      </c>
      <c r="Q369" s="487" t="s">
        <v>581</v>
      </c>
      <c r="R369" s="482" t="s">
        <v>581</v>
      </c>
      <c r="S369" s="482" t="s">
        <v>581</v>
      </c>
      <c r="T369" s="483" t="s">
        <v>581</v>
      </c>
      <c r="U369" s="483" t="s">
        <v>581</v>
      </c>
      <c r="V369" s="478" t="s">
        <v>581</v>
      </c>
      <c r="W369" s="482" t="s">
        <v>581</v>
      </c>
      <c r="X369" s="483" t="s">
        <v>581</v>
      </c>
      <c r="Y369" s="482" t="s">
        <v>581</v>
      </c>
      <c r="Z369" s="483" t="s">
        <v>581</v>
      </c>
      <c r="AA369" s="488" t="s">
        <v>581</v>
      </c>
      <c r="AB369" s="488" t="s">
        <v>581</v>
      </c>
      <c r="AC369" s="483" t="s">
        <v>581</v>
      </c>
      <c r="AD369" s="478" t="s">
        <v>581</v>
      </c>
      <c r="AE369" s="483" t="s">
        <v>581</v>
      </c>
      <c r="AF369" s="485" t="s">
        <v>581</v>
      </c>
      <c r="AG369" s="489" t="s">
        <v>1587</v>
      </c>
      <c r="AH369" s="227" t="str" cm="1">
        <f t="array" ref="AH369">LEFT(MM_BU[[#This Row],[PROJECT'#]],MIN(IFERROR(FIND({0,1,2,3,4,5,6,7,8,9,"-"},MM_BU[[#This Row],[PROJECT'#]]),""))-1)</f>
        <v>BU</v>
      </c>
      <c r="AI369" t="str">
        <f>IF(MM_BU[[#This Row],[BOM Received date]]&lt;&gt;"","BU table")</f>
        <v>BU table</v>
      </c>
      <c r="AJ369" t="str">
        <f>TEXT(MM_BU[[#This Row],[BOM Received date]],"mmmm")</f>
        <v>January</v>
      </c>
      <c r="AK369" t="str">
        <f>TEXT(MM_BU[[#This Row],[BOM Received date]],"yyyy")</f>
        <v>2024</v>
      </c>
    </row>
    <row r="370" spans="1:37" ht="28.95" customHeight="1">
      <c r="A370" s="21">
        <v>40</v>
      </c>
      <c r="B370" s="56">
        <v>45294</v>
      </c>
      <c r="C370" s="8">
        <v>40</v>
      </c>
      <c r="D370" s="8" t="s">
        <v>1510</v>
      </c>
      <c r="E370" s="23" t="s">
        <v>1511</v>
      </c>
      <c r="F370" s="350">
        <v>8873806</v>
      </c>
      <c r="G370" s="5" t="s">
        <v>1598</v>
      </c>
      <c r="H370" s="492" t="s">
        <v>1599</v>
      </c>
      <c r="I370" s="25">
        <v>51340</v>
      </c>
      <c r="J370" s="1639">
        <v>45297</v>
      </c>
      <c r="K370" s="26">
        <v>45298</v>
      </c>
      <c r="L370" s="26" t="s">
        <v>1058</v>
      </c>
      <c r="M370" s="27">
        <v>1</v>
      </c>
      <c r="N370" s="27" t="s">
        <v>20</v>
      </c>
      <c r="O370" s="25">
        <v>2</v>
      </c>
      <c r="P370" s="286">
        <v>531.80999999999995</v>
      </c>
      <c r="Q370" s="287">
        <v>1063.6199999999999</v>
      </c>
      <c r="R370" s="25" t="s">
        <v>1726</v>
      </c>
      <c r="S370" s="25" t="s">
        <v>1058</v>
      </c>
      <c r="T370" s="26">
        <v>45311</v>
      </c>
      <c r="U370" s="26">
        <v>45306</v>
      </c>
      <c r="V370" s="8" t="s">
        <v>1878</v>
      </c>
      <c r="W370" s="25" t="s">
        <v>1009</v>
      </c>
      <c r="X370" s="26">
        <v>45311</v>
      </c>
      <c r="Y370" s="25" t="s">
        <v>1068</v>
      </c>
      <c r="Z370" s="26">
        <v>45311</v>
      </c>
      <c r="AA370" s="24" t="s">
        <v>1069</v>
      </c>
      <c r="AB370" s="24" t="s">
        <v>1080</v>
      </c>
      <c r="AC370" s="26">
        <v>45351</v>
      </c>
      <c r="AD370" s="8" t="s">
        <v>22</v>
      </c>
      <c r="AE370" s="26">
        <v>45327</v>
      </c>
      <c r="AF370" s="27" t="s">
        <v>425</v>
      </c>
      <c r="AG370" s="221"/>
      <c r="AH370" s="227" t="str" cm="1">
        <f t="array" ref="AH370">LEFT(MM_BU[[#This Row],[PROJECT'#]],MIN(IFERROR(FIND({0,1,2,3,4,5,6,7,8,9,"-"},MM_BU[[#This Row],[PROJECT'#]]),""))-1)</f>
        <v>BU</v>
      </c>
      <c r="AI370" t="str">
        <f>IF(MM_BU[[#This Row],[BOM Received date]]&lt;&gt;"","BU table")</f>
        <v>BU table</v>
      </c>
      <c r="AJ370" t="str">
        <f>TEXT(MM_BU[[#This Row],[BOM Received date]],"mmmm")</f>
        <v>January</v>
      </c>
      <c r="AK370" t="str">
        <f>TEXT(MM_BU[[#This Row],[BOM Received date]],"yyyy")</f>
        <v>2024</v>
      </c>
    </row>
    <row r="371" spans="1:37" ht="28.95" customHeight="1" thickBot="1">
      <c r="A371" s="493">
        <v>40</v>
      </c>
      <c r="B371" s="494">
        <v>45294</v>
      </c>
      <c r="C371" s="495"/>
      <c r="D371" s="495" t="s">
        <v>1510</v>
      </c>
      <c r="E371" s="496" t="s">
        <v>1511</v>
      </c>
      <c r="F371" s="497">
        <v>8873806</v>
      </c>
      <c r="G371" s="497" t="s">
        <v>1515</v>
      </c>
      <c r="H371" s="496" t="s">
        <v>1519</v>
      </c>
      <c r="I371" s="498"/>
      <c r="J371" s="1660"/>
      <c r="K371" s="499" t="s">
        <v>581</v>
      </c>
      <c r="L371" s="499" t="s">
        <v>581</v>
      </c>
      <c r="M371" s="500" t="s">
        <v>581</v>
      </c>
      <c r="N371" s="500" t="s">
        <v>20</v>
      </c>
      <c r="O371" s="498">
        <v>1</v>
      </c>
      <c r="P371" s="501" t="s">
        <v>581</v>
      </c>
      <c r="Q371" s="502" t="s">
        <v>581</v>
      </c>
      <c r="R371" s="498" t="s">
        <v>581</v>
      </c>
      <c r="S371" s="498" t="s">
        <v>581</v>
      </c>
      <c r="T371" s="499" t="s">
        <v>581</v>
      </c>
      <c r="U371" s="499" t="s">
        <v>581</v>
      </c>
      <c r="V371" s="495" t="s">
        <v>581</v>
      </c>
      <c r="W371" s="498" t="s">
        <v>581</v>
      </c>
      <c r="X371" s="499" t="s">
        <v>581</v>
      </c>
      <c r="Y371" s="498" t="s">
        <v>581</v>
      </c>
      <c r="Z371" s="499" t="s">
        <v>581</v>
      </c>
      <c r="AA371" s="503" t="s">
        <v>581</v>
      </c>
      <c r="AB371" s="503" t="s">
        <v>581</v>
      </c>
      <c r="AC371" s="499" t="s">
        <v>581</v>
      </c>
      <c r="AD371" s="495" t="s">
        <v>581</v>
      </c>
      <c r="AE371" s="499" t="s">
        <v>581</v>
      </c>
      <c r="AF371" s="500" t="s">
        <v>581</v>
      </c>
      <c r="AG371" s="504" t="s">
        <v>1588</v>
      </c>
      <c r="AH371" s="227" t="str" cm="1">
        <f t="array" ref="AH371">LEFT(MM_BU[[#This Row],[PROJECT'#]],MIN(IFERROR(FIND({0,1,2,3,4,5,6,7,8,9,"-"},MM_BU[[#This Row],[PROJECT'#]]),""))-1)</f>
        <v>BU</v>
      </c>
      <c r="AI371" t="str">
        <f>IF(MM_BU[[#This Row],[BOM Received date]]&lt;&gt;"","BU table")</f>
        <v>BU table</v>
      </c>
      <c r="AJ371" t="str">
        <f>TEXT(MM_BU[[#This Row],[BOM Received date]],"mmmm")</f>
        <v>January</v>
      </c>
      <c r="AK371" t="str">
        <f>TEXT(MM_BU[[#This Row],[BOM Received date]],"yyyy")</f>
        <v>2024</v>
      </c>
    </row>
    <row r="372" spans="1:37" ht="28.95" customHeight="1" thickTop="1">
      <c r="A372" s="103">
        <v>41</v>
      </c>
      <c r="B372" s="336">
        <v>45294</v>
      </c>
      <c r="C372" s="104">
        <v>30</v>
      </c>
      <c r="D372" s="104" t="s">
        <v>1521</v>
      </c>
      <c r="E372" s="337" t="s">
        <v>1522</v>
      </c>
      <c r="F372" s="357">
        <v>8800694</v>
      </c>
      <c r="G372" s="104" t="s">
        <v>1120</v>
      </c>
      <c r="H372" s="72" t="s">
        <v>1121</v>
      </c>
      <c r="I372" s="384">
        <v>51161</v>
      </c>
      <c r="J372" s="1651">
        <v>45295</v>
      </c>
      <c r="K372" s="340">
        <v>45295</v>
      </c>
      <c r="L372" s="340" t="s">
        <v>1058</v>
      </c>
      <c r="M372" s="341">
        <v>8</v>
      </c>
      <c r="N372" s="341" t="s">
        <v>31</v>
      </c>
      <c r="O372" s="339">
        <v>140</v>
      </c>
      <c r="P372" s="342">
        <v>85.91</v>
      </c>
      <c r="Q372" s="343">
        <v>12027.4</v>
      </c>
      <c r="R372" s="339" t="s">
        <v>1601</v>
      </c>
      <c r="S372" s="339" t="s">
        <v>1058</v>
      </c>
      <c r="T372" s="340">
        <v>45299</v>
      </c>
      <c r="U372" s="340">
        <v>45298</v>
      </c>
      <c r="V372" s="104" t="s">
        <v>1735</v>
      </c>
      <c r="W372" s="339" t="s">
        <v>1005</v>
      </c>
      <c r="X372" s="340">
        <v>45299</v>
      </c>
      <c r="Y372" s="339" t="s">
        <v>1068</v>
      </c>
      <c r="Z372" s="340">
        <v>45299</v>
      </c>
      <c r="AA372" s="338" t="s">
        <v>1075</v>
      </c>
      <c r="AB372" s="338" t="s">
        <v>1070</v>
      </c>
      <c r="AC372" s="340">
        <v>45316</v>
      </c>
      <c r="AD372" s="104" t="s">
        <v>22</v>
      </c>
      <c r="AE372" s="340">
        <v>45304</v>
      </c>
      <c r="AF372" s="341" t="s">
        <v>1802</v>
      </c>
      <c r="AG372" s="57"/>
      <c r="AH372" s="227" t="str" cm="1">
        <f t="array" ref="AH372">LEFT(MM_BU[[#This Row],[PROJECT'#]],MIN(IFERROR(FIND({0,1,2,3,4,5,6,7,8,9,"-"},MM_BU[[#This Row],[PROJECT'#]]),""))-1)</f>
        <v>BU</v>
      </c>
      <c r="AI372" t="str">
        <f>IF(MM_BU[[#This Row],[BOM Received date]]&lt;&gt;"","BU table")</f>
        <v>BU table</v>
      </c>
      <c r="AJ372" t="str">
        <f>TEXT(MM_BU[[#This Row],[BOM Received date]],"mmmm")</f>
        <v>January</v>
      </c>
      <c r="AK372" t="str">
        <f>TEXT(MM_BU[[#This Row],[BOM Received date]],"yyyy")</f>
        <v>2024</v>
      </c>
    </row>
    <row r="373" spans="1:37" ht="28.95" customHeight="1">
      <c r="A373" s="103">
        <v>41</v>
      </c>
      <c r="B373" s="336">
        <v>45294</v>
      </c>
      <c r="C373" s="8">
        <v>30</v>
      </c>
      <c r="D373" s="8" t="s">
        <v>1521</v>
      </c>
      <c r="E373" s="23" t="s">
        <v>1522</v>
      </c>
      <c r="F373" s="350">
        <v>8800694</v>
      </c>
      <c r="G373" s="8" t="s">
        <v>1124</v>
      </c>
      <c r="H373" s="457" t="s">
        <v>1125</v>
      </c>
      <c r="I373" s="384">
        <v>51161</v>
      </c>
      <c r="J373" s="1639">
        <v>45295</v>
      </c>
      <c r="K373" s="26">
        <v>45295</v>
      </c>
      <c r="L373" s="26" t="s">
        <v>1058</v>
      </c>
      <c r="M373" s="27">
        <v>7</v>
      </c>
      <c r="N373" s="27" t="s">
        <v>20</v>
      </c>
      <c r="O373" s="25">
        <v>8</v>
      </c>
      <c r="P373" s="286">
        <v>28.84</v>
      </c>
      <c r="Q373" s="287">
        <v>230.72</v>
      </c>
      <c r="R373" s="25" t="s">
        <v>1601</v>
      </c>
      <c r="S373" s="25" t="s">
        <v>1058</v>
      </c>
      <c r="T373" s="26">
        <v>45299</v>
      </c>
      <c r="U373" s="26">
        <v>45298</v>
      </c>
      <c r="V373" s="8" t="s">
        <v>1735</v>
      </c>
      <c r="W373" s="25" t="s">
        <v>1003</v>
      </c>
      <c r="X373" s="26">
        <v>45299</v>
      </c>
      <c r="Y373" s="25" t="s">
        <v>1068</v>
      </c>
      <c r="Z373" s="26">
        <v>45299</v>
      </c>
      <c r="AA373" s="24" t="s">
        <v>1075</v>
      </c>
      <c r="AB373" s="24" t="s">
        <v>1070</v>
      </c>
      <c r="AC373" s="26">
        <v>45316</v>
      </c>
      <c r="AD373" s="8" t="s">
        <v>22</v>
      </c>
      <c r="AE373" s="26">
        <v>45302</v>
      </c>
      <c r="AF373" s="27" t="s">
        <v>1025</v>
      </c>
      <c r="AG373" s="7"/>
      <c r="AH373" s="227" t="str" cm="1">
        <f t="array" ref="AH373">LEFT(MM_BU[[#This Row],[PROJECT'#]],MIN(IFERROR(FIND({0,1,2,3,4,5,6,7,8,9,"-"},MM_BU[[#This Row],[PROJECT'#]]),""))-1)</f>
        <v>BU</v>
      </c>
      <c r="AI373" t="str">
        <f>IF(MM_BU[[#This Row],[BOM Received date]]&lt;&gt;"","BU table")</f>
        <v>BU table</v>
      </c>
      <c r="AJ373" t="str">
        <f>TEXT(MM_BU[[#This Row],[BOM Received date]],"mmmm")</f>
        <v>January</v>
      </c>
      <c r="AK373" t="str">
        <f>TEXT(MM_BU[[#This Row],[BOM Received date]],"yyyy")</f>
        <v>2024</v>
      </c>
    </row>
    <row r="374" spans="1:37" ht="28.95" customHeight="1">
      <c r="A374" s="103">
        <v>41</v>
      </c>
      <c r="B374" s="336">
        <v>45294</v>
      </c>
      <c r="C374" s="8">
        <v>30</v>
      </c>
      <c r="D374" s="8" t="s">
        <v>1521</v>
      </c>
      <c r="E374" s="23" t="s">
        <v>1522</v>
      </c>
      <c r="F374" s="350">
        <v>8800694</v>
      </c>
      <c r="G374" s="8" t="s">
        <v>1122</v>
      </c>
      <c r="H374" s="72" t="s">
        <v>1123</v>
      </c>
      <c r="I374" s="384">
        <v>51161</v>
      </c>
      <c r="J374" s="1639">
        <v>45295</v>
      </c>
      <c r="K374" s="26">
        <v>45295</v>
      </c>
      <c r="L374" s="26" t="s">
        <v>1058</v>
      </c>
      <c r="M374" s="27">
        <v>6</v>
      </c>
      <c r="N374" s="27" t="s">
        <v>20</v>
      </c>
      <c r="O374" s="25">
        <v>2</v>
      </c>
      <c r="P374" s="286">
        <v>29.8</v>
      </c>
      <c r="Q374" s="287">
        <v>59.6</v>
      </c>
      <c r="R374" s="25" t="s">
        <v>1601</v>
      </c>
      <c r="S374" s="25" t="s">
        <v>1058</v>
      </c>
      <c r="T374" s="26">
        <v>45299</v>
      </c>
      <c r="U374" s="26">
        <v>45298</v>
      </c>
      <c r="V374" s="8" t="s">
        <v>1735</v>
      </c>
      <c r="W374" s="25" t="s">
        <v>1002</v>
      </c>
      <c r="X374" s="26">
        <v>45299</v>
      </c>
      <c r="Y374" s="25" t="s">
        <v>1068</v>
      </c>
      <c r="Z374" s="26">
        <v>45299</v>
      </c>
      <c r="AA374" s="24" t="s">
        <v>1075</v>
      </c>
      <c r="AB374" s="24" t="s">
        <v>1070</v>
      </c>
      <c r="AC374" s="26">
        <v>45316</v>
      </c>
      <c r="AD374" s="8" t="s">
        <v>22</v>
      </c>
      <c r="AE374" s="26">
        <v>45302</v>
      </c>
      <c r="AF374" s="27" t="s">
        <v>425</v>
      </c>
      <c r="AG374" s="7"/>
      <c r="AH374" s="227" t="str" cm="1">
        <f t="array" ref="AH374">LEFT(MM_BU[[#This Row],[PROJECT'#]],MIN(IFERROR(FIND({0,1,2,3,4,5,6,7,8,9,"-"},MM_BU[[#This Row],[PROJECT'#]]),""))-1)</f>
        <v>BU</v>
      </c>
      <c r="AI374" t="str">
        <f>IF(MM_BU[[#This Row],[BOM Received date]]&lt;&gt;"","BU table")</f>
        <v>BU table</v>
      </c>
      <c r="AJ374" t="str">
        <f>TEXT(MM_BU[[#This Row],[BOM Received date]],"mmmm")</f>
        <v>January</v>
      </c>
      <c r="AK374" t="str">
        <f>TEXT(MM_BU[[#This Row],[BOM Received date]],"yyyy")</f>
        <v>2024</v>
      </c>
    </row>
    <row r="375" spans="1:37" ht="28.95" customHeight="1">
      <c r="A375" s="103">
        <v>41</v>
      </c>
      <c r="B375" s="336">
        <v>45294</v>
      </c>
      <c r="C375" s="8">
        <v>30</v>
      </c>
      <c r="D375" s="8" t="s">
        <v>1521</v>
      </c>
      <c r="E375" s="23" t="s">
        <v>1522</v>
      </c>
      <c r="F375" s="350">
        <v>8800694</v>
      </c>
      <c r="G375" s="8" t="s">
        <v>924</v>
      </c>
      <c r="H375" s="113" t="s">
        <v>934</v>
      </c>
      <c r="I375" s="384">
        <v>51167</v>
      </c>
      <c r="J375" s="1639">
        <v>45295</v>
      </c>
      <c r="K375" s="26">
        <v>45298</v>
      </c>
      <c r="L375" s="26" t="s">
        <v>1058</v>
      </c>
      <c r="M375" s="27">
        <v>7</v>
      </c>
      <c r="N375" s="27" t="s">
        <v>203</v>
      </c>
      <c r="O375" s="25">
        <v>2</v>
      </c>
      <c r="P375" s="286">
        <v>16.829999999999998</v>
      </c>
      <c r="Q375" s="287">
        <v>33.659999999999997</v>
      </c>
      <c r="R375" s="25" t="s">
        <v>581</v>
      </c>
      <c r="S375" s="25" t="s">
        <v>581</v>
      </c>
      <c r="T375" s="26" t="s">
        <v>581</v>
      </c>
      <c r="U375" s="26" t="s">
        <v>581</v>
      </c>
      <c r="V375" s="8" t="s">
        <v>1716</v>
      </c>
      <c r="W375" s="25" t="s">
        <v>1736</v>
      </c>
      <c r="X375" s="26">
        <v>45302</v>
      </c>
      <c r="Y375" s="25" t="s">
        <v>1068</v>
      </c>
      <c r="Z375" s="26">
        <v>45302</v>
      </c>
      <c r="AA375" s="24" t="s">
        <v>1069</v>
      </c>
      <c r="AB375" s="24" t="s">
        <v>1070</v>
      </c>
      <c r="AC375" s="26">
        <v>45322</v>
      </c>
      <c r="AD375" s="8" t="s">
        <v>22</v>
      </c>
      <c r="AE375" s="26">
        <v>45307</v>
      </c>
      <c r="AF375" s="27" t="s">
        <v>425</v>
      </c>
      <c r="AG375" s="7"/>
      <c r="AH375" s="227" t="str" cm="1">
        <f t="array" ref="AH375">LEFT(MM_BU[[#This Row],[PROJECT'#]],MIN(IFERROR(FIND({0,1,2,3,4,5,6,7,8,9,"-"},MM_BU[[#This Row],[PROJECT'#]]),""))-1)</f>
        <v>BU</v>
      </c>
      <c r="AI375" t="str">
        <f>IF(MM_BU[[#This Row],[BOM Received date]]&lt;&gt;"","BU table")</f>
        <v>BU table</v>
      </c>
      <c r="AJ375" t="str">
        <f>TEXT(MM_BU[[#This Row],[BOM Received date]],"mmmm")</f>
        <v>January</v>
      </c>
      <c r="AK375" t="str">
        <f>TEXT(MM_BU[[#This Row],[BOM Received date]],"yyyy")</f>
        <v>2024</v>
      </c>
    </row>
    <row r="376" spans="1:37" ht="28.95" customHeight="1">
      <c r="A376" s="103">
        <v>41</v>
      </c>
      <c r="B376" s="336">
        <v>45294</v>
      </c>
      <c r="C376" s="8">
        <v>30</v>
      </c>
      <c r="D376" s="8" t="s">
        <v>1521</v>
      </c>
      <c r="E376" s="23" t="s">
        <v>1522</v>
      </c>
      <c r="F376" s="350">
        <v>8800694</v>
      </c>
      <c r="G376" s="8" t="s">
        <v>925</v>
      </c>
      <c r="H376" s="113" t="s">
        <v>935</v>
      </c>
      <c r="I376" s="384">
        <v>51161</v>
      </c>
      <c r="J376" s="1639">
        <v>45295</v>
      </c>
      <c r="K376" s="26">
        <v>45295</v>
      </c>
      <c r="L376" s="26" t="s">
        <v>1058</v>
      </c>
      <c r="M376" s="27">
        <v>5</v>
      </c>
      <c r="N376" s="27" t="s">
        <v>36</v>
      </c>
      <c r="O376" s="25">
        <v>2</v>
      </c>
      <c r="P376" s="286">
        <v>67.099999999999994</v>
      </c>
      <c r="Q376" s="287">
        <v>134.19999999999999</v>
      </c>
      <c r="R376" s="25" t="s">
        <v>1601</v>
      </c>
      <c r="S376" s="25" t="s">
        <v>1058</v>
      </c>
      <c r="T376" s="26">
        <v>45299</v>
      </c>
      <c r="U376" s="26">
        <v>45298</v>
      </c>
      <c r="V376" s="8" t="s">
        <v>1735</v>
      </c>
      <c r="W376" s="25" t="s">
        <v>143</v>
      </c>
      <c r="X376" s="26">
        <v>45299</v>
      </c>
      <c r="Y376" s="25" t="s">
        <v>1068</v>
      </c>
      <c r="Z376" s="26">
        <v>45299</v>
      </c>
      <c r="AA376" s="24" t="s">
        <v>1075</v>
      </c>
      <c r="AB376" s="24" t="s">
        <v>1070</v>
      </c>
      <c r="AC376" s="26">
        <v>45316</v>
      </c>
      <c r="AD376" s="8" t="s">
        <v>22</v>
      </c>
      <c r="AE376" s="26">
        <v>45302</v>
      </c>
      <c r="AF376" s="27" t="s">
        <v>425</v>
      </c>
      <c r="AG376" s="7"/>
      <c r="AH376" s="227" t="str" cm="1">
        <f t="array" ref="AH376">LEFT(MM_BU[[#This Row],[PROJECT'#]],MIN(IFERROR(FIND({0,1,2,3,4,5,6,7,8,9,"-"},MM_BU[[#This Row],[PROJECT'#]]),""))-1)</f>
        <v>BU</v>
      </c>
      <c r="AI376" t="str">
        <f>IF(MM_BU[[#This Row],[BOM Received date]]&lt;&gt;"","BU table")</f>
        <v>BU table</v>
      </c>
      <c r="AJ376" t="str">
        <f>TEXT(MM_BU[[#This Row],[BOM Received date]],"mmmm")</f>
        <v>January</v>
      </c>
      <c r="AK376" t="str">
        <f>TEXT(MM_BU[[#This Row],[BOM Received date]],"yyyy")</f>
        <v>2024</v>
      </c>
    </row>
    <row r="377" spans="1:37" ht="28.95" customHeight="1">
      <c r="A377" s="103">
        <v>41</v>
      </c>
      <c r="B377" s="336">
        <v>45294</v>
      </c>
      <c r="C377" s="8">
        <v>30</v>
      </c>
      <c r="D377" s="8" t="s">
        <v>1521</v>
      </c>
      <c r="E377" s="23" t="s">
        <v>1522</v>
      </c>
      <c r="F377" s="350">
        <v>8800694</v>
      </c>
      <c r="G377" s="8" t="s">
        <v>926</v>
      </c>
      <c r="H377" s="72" t="s">
        <v>936</v>
      </c>
      <c r="I377" s="384">
        <v>51161</v>
      </c>
      <c r="J377" s="1639">
        <v>45295</v>
      </c>
      <c r="K377" s="26">
        <v>45295</v>
      </c>
      <c r="L377" s="26" t="s">
        <v>1058</v>
      </c>
      <c r="M377" s="27">
        <v>4</v>
      </c>
      <c r="N377" s="27" t="s">
        <v>118</v>
      </c>
      <c r="O377" s="25">
        <v>1</v>
      </c>
      <c r="P377" s="286">
        <v>176.82</v>
      </c>
      <c r="Q377" s="287">
        <v>176.82</v>
      </c>
      <c r="R377" s="25" t="s">
        <v>1601</v>
      </c>
      <c r="S377" s="25" t="s">
        <v>1058</v>
      </c>
      <c r="T377" s="26">
        <v>45299</v>
      </c>
      <c r="U377" s="26">
        <v>45298</v>
      </c>
      <c r="V377" s="8" t="s">
        <v>1735</v>
      </c>
      <c r="W377" s="25" t="s">
        <v>142</v>
      </c>
      <c r="X377" s="26">
        <v>45299</v>
      </c>
      <c r="Y377" s="25" t="s">
        <v>1068</v>
      </c>
      <c r="Z377" s="26">
        <v>45299</v>
      </c>
      <c r="AA377" s="24" t="s">
        <v>1075</v>
      </c>
      <c r="AB377" s="24" t="s">
        <v>1070</v>
      </c>
      <c r="AC377" s="26">
        <v>45316</v>
      </c>
      <c r="AD377" s="8" t="s">
        <v>22</v>
      </c>
      <c r="AE377" s="26">
        <v>45304</v>
      </c>
      <c r="AF377" s="27" t="s">
        <v>424</v>
      </c>
      <c r="AG377" s="7"/>
      <c r="AH377" s="227" t="str" cm="1">
        <f t="array" ref="AH377">LEFT(MM_BU[[#This Row],[PROJECT'#]],MIN(IFERROR(FIND({0,1,2,3,4,5,6,7,8,9,"-"},MM_BU[[#This Row],[PROJECT'#]]),""))-1)</f>
        <v>BU</v>
      </c>
      <c r="AI377" t="str">
        <f>IF(MM_BU[[#This Row],[BOM Received date]]&lt;&gt;"","BU table")</f>
        <v>BU table</v>
      </c>
      <c r="AJ377" t="str">
        <f>TEXT(MM_BU[[#This Row],[BOM Received date]],"mmmm")</f>
        <v>January</v>
      </c>
      <c r="AK377" t="str">
        <f>TEXT(MM_BU[[#This Row],[BOM Received date]],"yyyy")</f>
        <v>2024</v>
      </c>
    </row>
    <row r="378" spans="1:37" ht="28.95" customHeight="1">
      <c r="A378" s="103">
        <v>41</v>
      </c>
      <c r="B378" s="336">
        <v>45294</v>
      </c>
      <c r="C378" s="8">
        <v>30</v>
      </c>
      <c r="D378" s="8" t="s">
        <v>1521</v>
      </c>
      <c r="E378" s="23" t="s">
        <v>1522</v>
      </c>
      <c r="F378" s="350">
        <v>8800694</v>
      </c>
      <c r="G378" s="8" t="s">
        <v>1523</v>
      </c>
      <c r="H378" s="72" t="s">
        <v>1524</v>
      </c>
      <c r="I378" s="384">
        <v>51161</v>
      </c>
      <c r="J378" s="1639">
        <v>45295</v>
      </c>
      <c r="K378" s="26">
        <v>45295</v>
      </c>
      <c r="L378" s="26" t="s">
        <v>1058</v>
      </c>
      <c r="M378" s="27">
        <v>1</v>
      </c>
      <c r="N378" s="27" t="s">
        <v>36</v>
      </c>
      <c r="O378" s="25">
        <v>1</v>
      </c>
      <c r="P378" s="286">
        <v>249.75</v>
      </c>
      <c r="Q378" s="287">
        <v>249.75</v>
      </c>
      <c r="R378" s="25" t="s">
        <v>1601</v>
      </c>
      <c r="S378" s="25" t="s">
        <v>1058</v>
      </c>
      <c r="T378" s="26">
        <v>45299</v>
      </c>
      <c r="U378" s="26">
        <v>45298</v>
      </c>
      <c r="V378" s="8" t="s">
        <v>1735</v>
      </c>
      <c r="W378" s="25" t="s">
        <v>139</v>
      </c>
      <c r="X378" s="26">
        <v>45299</v>
      </c>
      <c r="Y378" s="25" t="s">
        <v>1068</v>
      </c>
      <c r="Z378" s="26">
        <v>45299</v>
      </c>
      <c r="AA378" s="24" t="s">
        <v>1075</v>
      </c>
      <c r="AB378" s="24" t="s">
        <v>1070</v>
      </c>
      <c r="AC378" s="26">
        <v>45316</v>
      </c>
      <c r="AD378" s="8" t="s">
        <v>22</v>
      </c>
      <c r="AE378" s="26">
        <v>45302</v>
      </c>
      <c r="AF378" s="27" t="s">
        <v>424</v>
      </c>
      <c r="AG378" s="7"/>
      <c r="AH378" s="227" t="str" cm="1">
        <f t="array" ref="AH378">LEFT(MM_BU[[#This Row],[PROJECT'#]],MIN(IFERROR(FIND({0,1,2,3,4,5,6,7,8,9,"-"},MM_BU[[#This Row],[PROJECT'#]]),""))-1)</f>
        <v>BU</v>
      </c>
      <c r="AI378" t="str">
        <f>IF(MM_BU[[#This Row],[BOM Received date]]&lt;&gt;"","BU table")</f>
        <v>BU table</v>
      </c>
      <c r="AJ378" t="str">
        <f>TEXT(MM_BU[[#This Row],[BOM Received date]],"mmmm")</f>
        <v>January</v>
      </c>
      <c r="AK378" t="str">
        <f>TEXT(MM_BU[[#This Row],[BOM Received date]],"yyyy")</f>
        <v>2024</v>
      </c>
    </row>
    <row r="379" spans="1:37" ht="28.95" customHeight="1">
      <c r="A379" s="103">
        <v>41</v>
      </c>
      <c r="B379" s="336">
        <v>45294</v>
      </c>
      <c r="C379" s="8">
        <v>30</v>
      </c>
      <c r="D379" s="8" t="s">
        <v>1521</v>
      </c>
      <c r="E379" s="23" t="s">
        <v>1522</v>
      </c>
      <c r="F379" s="350">
        <v>8800694</v>
      </c>
      <c r="G379" s="8" t="s">
        <v>1126</v>
      </c>
      <c r="H379" s="113" t="s">
        <v>1127</v>
      </c>
      <c r="I379" s="384">
        <v>51167</v>
      </c>
      <c r="J379" s="1639">
        <v>45295</v>
      </c>
      <c r="K379" s="26">
        <v>45298</v>
      </c>
      <c r="L379" s="26" t="s">
        <v>1058</v>
      </c>
      <c r="M379" s="27">
        <v>6</v>
      </c>
      <c r="N379" s="27" t="s">
        <v>31</v>
      </c>
      <c r="O379" s="25">
        <v>130</v>
      </c>
      <c r="P379" s="286">
        <v>10.3</v>
      </c>
      <c r="Q379" s="287">
        <v>1339</v>
      </c>
      <c r="R379" s="25" t="s">
        <v>581</v>
      </c>
      <c r="S379" s="25" t="s">
        <v>581</v>
      </c>
      <c r="T379" s="26" t="s">
        <v>581</v>
      </c>
      <c r="U379" s="26" t="s">
        <v>581</v>
      </c>
      <c r="V379" s="8" t="s">
        <v>1716</v>
      </c>
      <c r="W379" s="25" t="s">
        <v>1737</v>
      </c>
      <c r="X379" s="26">
        <v>45302</v>
      </c>
      <c r="Y379" s="25" t="s">
        <v>1068</v>
      </c>
      <c r="Z379" s="26">
        <v>45302</v>
      </c>
      <c r="AA379" s="24" t="s">
        <v>1069</v>
      </c>
      <c r="AB379" s="24" t="s">
        <v>1070</v>
      </c>
      <c r="AC379" s="26">
        <v>45322</v>
      </c>
      <c r="AD379" s="8" t="s">
        <v>22</v>
      </c>
      <c r="AE379" s="26">
        <v>45308</v>
      </c>
      <c r="AF379" s="27" t="s">
        <v>1881</v>
      </c>
      <c r="AG379" s="7"/>
      <c r="AH379" s="227" t="str" cm="1">
        <f t="array" ref="AH379">LEFT(MM_BU[[#This Row],[PROJECT'#]],MIN(IFERROR(FIND({0,1,2,3,4,5,6,7,8,9,"-"},MM_BU[[#This Row],[PROJECT'#]]),""))-1)</f>
        <v>BU</v>
      </c>
      <c r="AI379" t="str">
        <f>IF(MM_BU[[#This Row],[BOM Received date]]&lt;&gt;"","BU table")</f>
        <v>BU table</v>
      </c>
      <c r="AJ379" t="str">
        <f>TEXT(MM_BU[[#This Row],[BOM Received date]],"mmmm")</f>
        <v>January</v>
      </c>
      <c r="AK379" t="str">
        <f>TEXT(MM_BU[[#This Row],[BOM Received date]],"yyyy")</f>
        <v>2024</v>
      </c>
    </row>
    <row r="380" spans="1:37" ht="28.95" customHeight="1">
      <c r="A380" s="103">
        <v>41</v>
      </c>
      <c r="B380" s="336">
        <v>45294</v>
      </c>
      <c r="C380" s="8">
        <v>30</v>
      </c>
      <c r="D380" s="8" t="s">
        <v>1521</v>
      </c>
      <c r="E380" s="23" t="s">
        <v>1522</v>
      </c>
      <c r="F380" s="350">
        <v>8800694</v>
      </c>
      <c r="G380" s="8" t="s">
        <v>171</v>
      </c>
      <c r="H380" s="72" t="s">
        <v>284</v>
      </c>
      <c r="I380" s="384">
        <v>51167</v>
      </c>
      <c r="J380" s="1639">
        <v>45295</v>
      </c>
      <c r="K380" s="26">
        <v>45298</v>
      </c>
      <c r="L380" s="26" t="s">
        <v>1058</v>
      </c>
      <c r="M380" s="27">
        <v>5</v>
      </c>
      <c r="N380" s="27" t="s">
        <v>20</v>
      </c>
      <c r="O380" s="25">
        <v>1</v>
      </c>
      <c r="P380" s="286">
        <v>10.1</v>
      </c>
      <c r="Q380" s="287">
        <v>10.1</v>
      </c>
      <c r="R380" s="25" t="s">
        <v>581</v>
      </c>
      <c r="S380" s="25" t="s">
        <v>581</v>
      </c>
      <c r="T380" s="26" t="s">
        <v>581</v>
      </c>
      <c r="U380" s="26" t="s">
        <v>581</v>
      </c>
      <c r="V380" s="8" t="s">
        <v>1716</v>
      </c>
      <c r="W380" s="25" t="s">
        <v>1738</v>
      </c>
      <c r="X380" s="26">
        <v>45302</v>
      </c>
      <c r="Y380" s="25" t="s">
        <v>1068</v>
      </c>
      <c r="Z380" s="26">
        <v>45302</v>
      </c>
      <c r="AA380" s="24" t="s">
        <v>1069</v>
      </c>
      <c r="AB380" s="24" t="s">
        <v>1070</v>
      </c>
      <c r="AC380" s="26">
        <v>45322</v>
      </c>
      <c r="AD380" s="8" t="s">
        <v>22</v>
      </c>
      <c r="AE380" s="26">
        <v>45307</v>
      </c>
      <c r="AF380" s="27" t="s">
        <v>424</v>
      </c>
      <c r="AG380" s="7"/>
      <c r="AH380" s="227" t="str" cm="1">
        <f t="array" ref="AH380">LEFT(MM_BU[[#This Row],[PROJECT'#]],MIN(IFERROR(FIND({0,1,2,3,4,5,6,7,8,9,"-"},MM_BU[[#This Row],[PROJECT'#]]),""))-1)</f>
        <v>BU</v>
      </c>
      <c r="AI380" t="str">
        <f>IF(MM_BU[[#This Row],[BOM Received date]]&lt;&gt;"","BU table")</f>
        <v>BU table</v>
      </c>
      <c r="AJ380" t="str">
        <f>TEXT(MM_BU[[#This Row],[BOM Received date]],"mmmm")</f>
        <v>January</v>
      </c>
      <c r="AK380" t="str">
        <f>TEXT(MM_BU[[#This Row],[BOM Received date]],"yyyy")</f>
        <v>2024</v>
      </c>
    </row>
    <row r="381" spans="1:37" ht="28.95" customHeight="1">
      <c r="A381" s="103">
        <v>41</v>
      </c>
      <c r="B381" s="336">
        <v>45294</v>
      </c>
      <c r="C381" s="8">
        <v>30</v>
      </c>
      <c r="D381" s="8" t="s">
        <v>1521</v>
      </c>
      <c r="E381" s="23" t="s">
        <v>1522</v>
      </c>
      <c r="F381" s="350">
        <v>8800694</v>
      </c>
      <c r="G381" s="8" t="s">
        <v>172</v>
      </c>
      <c r="H381" s="72" t="s">
        <v>283</v>
      </c>
      <c r="I381" s="384">
        <v>51167</v>
      </c>
      <c r="J381" s="1639">
        <v>45295</v>
      </c>
      <c r="K381" s="26">
        <v>45298</v>
      </c>
      <c r="L381" s="26" t="s">
        <v>1058</v>
      </c>
      <c r="M381" s="27">
        <v>4</v>
      </c>
      <c r="N381" s="27" t="s">
        <v>21</v>
      </c>
      <c r="O381" s="25">
        <v>1</v>
      </c>
      <c r="P381" s="286">
        <v>10.1</v>
      </c>
      <c r="Q381" s="287">
        <v>10.1</v>
      </c>
      <c r="R381" s="25" t="s">
        <v>581</v>
      </c>
      <c r="S381" s="25" t="s">
        <v>581</v>
      </c>
      <c r="T381" s="26" t="s">
        <v>581</v>
      </c>
      <c r="U381" s="26" t="s">
        <v>581</v>
      </c>
      <c r="V381" s="8" t="s">
        <v>1716</v>
      </c>
      <c r="W381" s="25" t="s">
        <v>1739</v>
      </c>
      <c r="X381" s="26">
        <v>45302</v>
      </c>
      <c r="Y381" s="25" t="s">
        <v>1068</v>
      </c>
      <c r="Z381" s="26">
        <v>45302</v>
      </c>
      <c r="AA381" s="24" t="s">
        <v>1069</v>
      </c>
      <c r="AB381" s="24" t="s">
        <v>1070</v>
      </c>
      <c r="AC381" s="26">
        <v>45322</v>
      </c>
      <c r="AD381" s="8" t="s">
        <v>22</v>
      </c>
      <c r="AE381" s="26">
        <v>45307</v>
      </c>
      <c r="AF381" s="27" t="s">
        <v>424</v>
      </c>
      <c r="AG381" s="7"/>
      <c r="AH381" s="227" t="str" cm="1">
        <f t="array" ref="AH381">LEFT(MM_BU[[#This Row],[PROJECT'#]],MIN(IFERROR(FIND({0,1,2,3,4,5,6,7,8,9,"-"},MM_BU[[#This Row],[PROJECT'#]]),""))-1)</f>
        <v>BU</v>
      </c>
      <c r="AI381" t="str">
        <f>IF(MM_BU[[#This Row],[BOM Received date]]&lt;&gt;"","BU table")</f>
        <v>BU table</v>
      </c>
      <c r="AJ381" t="str">
        <f>TEXT(MM_BU[[#This Row],[BOM Received date]],"mmmm")</f>
        <v>January</v>
      </c>
      <c r="AK381" t="str">
        <f>TEXT(MM_BU[[#This Row],[BOM Received date]],"yyyy")</f>
        <v>2024</v>
      </c>
    </row>
    <row r="382" spans="1:37" ht="28.95" customHeight="1">
      <c r="A382" s="103">
        <v>41</v>
      </c>
      <c r="B382" s="336">
        <v>45294</v>
      </c>
      <c r="C382" s="8">
        <v>30</v>
      </c>
      <c r="D382" s="8" t="s">
        <v>1521</v>
      </c>
      <c r="E382" s="23" t="s">
        <v>1522</v>
      </c>
      <c r="F382" s="350">
        <v>8800694</v>
      </c>
      <c r="G382" s="8" t="s">
        <v>170</v>
      </c>
      <c r="H382" s="72" t="s">
        <v>285</v>
      </c>
      <c r="I382" s="384">
        <v>51167</v>
      </c>
      <c r="J382" s="1639">
        <v>45295</v>
      </c>
      <c r="K382" s="26">
        <v>45298</v>
      </c>
      <c r="L382" s="26" t="s">
        <v>1058</v>
      </c>
      <c r="M382" s="27">
        <v>3</v>
      </c>
      <c r="N382" s="27" t="s">
        <v>21</v>
      </c>
      <c r="O382" s="25">
        <v>1</v>
      </c>
      <c r="P382" s="286">
        <v>10.1</v>
      </c>
      <c r="Q382" s="287">
        <v>10.1</v>
      </c>
      <c r="R382" s="25" t="s">
        <v>581</v>
      </c>
      <c r="S382" s="25" t="s">
        <v>581</v>
      </c>
      <c r="T382" s="26" t="s">
        <v>581</v>
      </c>
      <c r="U382" s="26" t="s">
        <v>581</v>
      </c>
      <c r="V382" s="8" t="s">
        <v>1716</v>
      </c>
      <c r="W382" s="25" t="s">
        <v>1740</v>
      </c>
      <c r="X382" s="26">
        <v>45302</v>
      </c>
      <c r="Y382" s="25" t="s">
        <v>1068</v>
      </c>
      <c r="Z382" s="26">
        <v>45302</v>
      </c>
      <c r="AA382" s="24" t="s">
        <v>1069</v>
      </c>
      <c r="AB382" s="24" t="s">
        <v>1070</v>
      </c>
      <c r="AC382" s="26">
        <v>45322</v>
      </c>
      <c r="AD382" s="8" t="s">
        <v>22</v>
      </c>
      <c r="AE382" s="26">
        <v>45307</v>
      </c>
      <c r="AF382" s="27" t="s">
        <v>424</v>
      </c>
      <c r="AG382" s="7"/>
      <c r="AH382" s="227" t="str" cm="1">
        <f t="array" ref="AH382">LEFT(MM_BU[[#This Row],[PROJECT'#]],MIN(IFERROR(FIND({0,1,2,3,4,5,6,7,8,9,"-"},MM_BU[[#This Row],[PROJECT'#]]),""))-1)</f>
        <v>BU</v>
      </c>
      <c r="AI382" t="str">
        <f>IF(MM_BU[[#This Row],[BOM Received date]]&lt;&gt;"","BU table")</f>
        <v>BU table</v>
      </c>
      <c r="AJ382" t="str">
        <f>TEXT(MM_BU[[#This Row],[BOM Received date]],"mmmm")</f>
        <v>January</v>
      </c>
      <c r="AK382" t="str">
        <f>TEXT(MM_BU[[#This Row],[BOM Received date]],"yyyy")</f>
        <v>2024</v>
      </c>
    </row>
    <row r="383" spans="1:37" ht="28.95" customHeight="1">
      <c r="A383" s="103">
        <v>41</v>
      </c>
      <c r="B383" s="336">
        <v>45294</v>
      </c>
      <c r="C383" s="8">
        <v>30</v>
      </c>
      <c r="D383" s="8" t="s">
        <v>1521</v>
      </c>
      <c r="E383" s="23" t="s">
        <v>1522</v>
      </c>
      <c r="F383" s="350">
        <v>8800694</v>
      </c>
      <c r="G383" s="8" t="s">
        <v>174</v>
      </c>
      <c r="H383" s="72" t="s">
        <v>281</v>
      </c>
      <c r="I383" s="384">
        <v>51167</v>
      </c>
      <c r="J383" s="1639">
        <v>45295</v>
      </c>
      <c r="K383" s="26">
        <v>45298</v>
      </c>
      <c r="L383" s="26" t="s">
        <v>1058</v>
      </c>
      <c r="M383" s="27">
        <v>2</v>
      </c>
      <c r="N383" s="27" t="s">
        <v>21</v>
      </c>
      <c r="O383" s="25">
        <v>1</v>
      </c>
      <c r="P383" s="286">
        <v>16.829999999999998</v>
      </c>
      <c r="Q383" s="287">
        <v>16.829999999999998</v>
      </c>
      <c r="R383" s="25" t="s">
        <v>581</v>
      </c>
      <c r="S383" s="25" t="s">
        <v>581</v>
      </c>
      <c r="T383" s="26" t="s">
        <v>581</v>
      </c>
      <c r="U383" s="26" t="s">
        <v>581</v>
      </c>
      <c r="V383" s="8" t="s">
        <v>1716</v>
      </c>
      <c r="W383" s="25" t="s">
        <v>1741</v>
      </c>
      <c r="X383" s="26">
        <v>45302</v>
      </c>
      <c r="Y383" s="25" t="s">
        <v>1068</v>
      </c>
      <c r="Z383" s="26">
        <v>45302</v>
      </c>
      <c r="AA383" s="24" t="s">
        <v>1069</v>
      </c>
      <c r="AB383" s="24" t="s">
        <v>1070</v>
      </c>
      <c r="AC383" s="26">
        <v>45322</v>
      </c>
      <c r="AD383" s="8" t="s">
        <v>22</v>
      </c>
      <c r="AE383" s="26">
        <v>45307</v>
      </c>
      <c r="AF383" s="27" t="s">
        <v>424</v>
      </c>
      <c r="AG383" s="7"/>
      <c r="AH383" s="227" t="str" cm="1">
        <f t="array" ref="AH383">LEFT(MM_BU[[#This Row],[PROJECT'#]],MIN(IFERROR(FIND({0,1,2,3,4,5,6,7,8,9,"-"},MM_BU[[#This Row],[PROJECT'#]]),""))-1)</f>
        <v>BU</v>
      </c>
      <c r="AI383" t="str">
        <f>IF(MM_BU[[#This Row],[BOM Received date]]&lt;&gt;"","BU table")</f>
        <v>BU table</v>
      </c>
      <c r="AJ383" t="str">
        <f>TEXT(MM_BU[[#This Row],[BOM Received date]],"mmmm")</f>
        <v>January</v>
      </c>
      <c r="AK383" t="str">
        <f>TEXT(MM_BU[[#This Row],[BOM Received date]],"yyyy")</f>
        <v>2024</v>
      </c>
    </row>
    <row r="384" spans="1:37" ht="28.95" customHeight="1">
      <c r="A384" s="103">
        <v>41</v>
      </c>
      <c r="B384" s="336">
        <v>45294</v>
      </c>
      <c r="C384" s="8">
        <v>30</v>
      </c>
      <c r="D384" s="8" t="s">
        <v>1521</v>
      </c>
      <c r="E384" s="23" t="s">
        <v>1522</v>
      </c>
      <c r="F384" s="350">
        <v>8800694</v>
      </c>
      <c r="G384" s="8" t="s">
        <v>173</v>
      </c>
      <c r="H384" s="72" t="s">
        <v>282</v>
      </c>
      <c r="I384" s="384">
        <v>51167</v>
      </c>
      <c r="J384" s="1639">
        <v>45295</v>
      </c>
      <c r="K384" s="26">
        <v>45298</v>
      </c>
      <c r="L384" s="340" t="s">
        <v>1058</v>
      </c>
      <c r="M384" s="27">
        <v>1</v>
      </c>
      <c r="N384" s="27" t="s">
        <v>21</v>
      </c>
      <c r="O384" s="25">
        <v>1</v>
      </c>
      <c r="P384" s="286">
        <v>21.11</v>
      </c>
      <c r="Q384" s="287">
        <v>21.11</v>
      </c>
      <c r="R384" s="25" t="s">
        <v>581</v>
      </c>
      <c r="S384" s="25" t="s">
        <v>581</v>
      </c>
      <c r="T384" s="26" t="s">
        <v>581</v>
      </c>
      <c r="U384" s="26" t="s">
        <v>581</v>
      </c>
      <c r="V384" s="8" t="s">
        <v>1716</v>
      </c>
      <c r="W384" s="25" t="s">
        <v>1742</v>
      </c>
      <c r="X384" s="26">
        <v>45302</v>
      </c>
      <c r="Y384" s="25" t="s">
        <v>1068</v>
      </c>
      <c r="Z384" s="26">
        <v>45302</v>
      </c>
      <c r="AA384" s="24" t="s">
        <v>1069</v>
      </c>
      <c r="AB384" s="24" t="s">
        <v>1070</v>
      </c>
      <c r="AC384" s="26">
        <v>45322</v>
      </c>
      <c r="AD384" s="8" t="s">
        <v>22</v>
      </c>
      <c r="AE384" s="26">
        <v>45307</v>
      </c>
      <c r="AF384" s="27" t="s">
        <v>424</v>
      </c>
      <c r="AG384" s="7"/>
      <c r="AH384" s="227" t="str" cm="1">
        <f t="array" ref="AH384">LEFT(MM_BU[[#This Row],[PROJECT'#]],MIN(IFERROR(FIND({0,1,2,3,4,5,6,7,8,9,"-"},MM_BU[[#This Row],[PROJECT'#]]),""))-1)</f>
        <v>BU</v>
      </c>
      <c r="AI384" t="str">
        <f>IF(MM_BU[[#This Row],[BOM Received date]]&lt;&gt;"","BU table")</f>
        <v>BU table</v>
      </c>
      <c r="AJ384" t="str">
        <f>TEXT(MM_BU[[#This Row],[BOM Received date]],"mmmm")</f>
        <v>January</v>
      </c>
      <c r="AK384" t="str">
        <f>TEXT(MM_BU[[#This Row],[BOM Received date]],"yyyy")</f>
        <v>2024</v>
      </c>
    </row>
    <row r="385" spans="1:37" ht="28.95" customHeight="1">
      <c r="A385" s="103">
        <v>41</v>
      </c>
      <c r="B385" s="336">
        <v>45294</v>
      </c>
      <c r="C385" s="8">
        <v>30</v>
      </c>
      <c r="D385" s="8" t="s">
        <v>1521</v>
      </c>
      <c r="E385" s="23" t="s">
        <v>1522</v>
      </c>
      <c r="F385" s="350">
        <v>8800694</v>
      </c>
      <c r="G385" s="8" t="s">
        <v>927</v>
      </c>
      <c r="H385" s="72" t="s">
        <v>1147</v>
      </c>
      <c r="I385" s="384">
        <v>51163</v>
      </c>
      <c r="J385" s="1639">
        <v>45295</v>
      </c>
      <c r="K385" s="26">
        <v>45297</v>
      </c>
      <c r="L385" s="26" t="s">
        <v>1058</v>
      </c>
      <c r="M385" s="27">
        <v>1</v>
      </c>
      <c r="N385" s="73" t="s">
        <v>1525</v>
      </c>
      <c r="O385" s="112">
        <v>40</v>
      </c>
      <c r="P385" s="286">
        <v>34.130000000000003</v>
      </c>
      <c r="Q385" s="287">
        <v>1365.2</v>
      </c>
      <c r="R385" s="25" t="s">
        <v>1702</v>
      </c>
      <c r="S385" s="25" t="s">
        <v>1058</v>
      </c>
      <c r="T385" s="26">
        <v>45306</v>
      </c>
      <c r="U385" s="26">
        <v>45304</v>
      </c>
      <c r="V385" s="8" t="s">
        <v>1779</v>
      </c>
      <c r="W385" s="25" t="s">
        <v>1803</v>
      </c>
      <c r="X385" s="26">
        <v>45308</v>
      </c>
      <c r="Y385" s="25" t="s">
        <v>1068</v>
      </c>
      <c r="Z385" s="26">
        <v>45308</v>
      </c>
      <c r="AA385" s="24" t="s">
        <v>1069</v>
      </c>
      <c r="AB385" s="24" t="s">
        <v>1081</v>
      </c>
      <c r="AC385" s="26">
        <v>45313</v>
      </c>
      <c r="AD385" s="8" t="s">
        <v>22</v>
      </c>
      <c r="AE385" s="26">
        <v>45312</v>
      </c>
      <c r="AF385" s="27" t="s">
        <v>1174</v>
      </c>
      <c r="AG385" s="7"/>
      <c r="AH385" s="227" t="str" cm="1">
        <f t="array" ref="AH385">LEFT(MM_BU[[#This Row],[PROJECT'#]],MIN(IFERROR(FIND({0,1,2,3,4,5,6,7,8,9,"-"},MM_BU[[#This Row],[PROJECT'#]]),""))-1)</f>
        <v>BU</v>
      </c>
      <c r="AI385" t="str">
        <f>IF(MM_BU[[#This Row],[BOM Received date]]&lt;&gt;"","BU table")</f>
        <v>BU table</v>
      </c>
      <c r="AJ385" t="str">
        <f>TEXT(MM_BU[[#This Row],[BOM Received date]],"mmmm")</f>
        <v>January</v>
      </c>
      <c r="AK385" t="str">
        <f>TEXT(MM_BU[[#This Row],[BOM Received date]],"yyyy")</f>
        <v>2024</v>
      </c>
    </row>
    <row r="386" spans="1:37" ht="28.95" customHeight="1">
      <c r="A386" s="103">
        <v>41</v>
      </c>
      <c r="B386" s="336">
        <v>45294</v>
      </c>
      <c r="C386" s="104">
        <v>30</v>
      </c>
      <c r="D386" s="104" t="s">
        <v>1521</v>
      </c>
      <c r="E386" s="337" t="s">
        <v>1522</v>
      </c>
      <c r="F386" s="357">
        <v>8800694</v>
      </c>
      <c r="G386" s="104" t="s">
        <v>1467</v>
      </c>
      <c r="H386" s="460" t="s">
        <v>1470</v>
      </c>
      <c r="I386" s="384">
        <v>51231</v>
      </c>
      <c r="J386" s="1651">
        <v>45295</v>
      </c>
      <c r="K386" s="340">
        <v>45297</v>
      </c>
      <c r="L386" s="340" t="s">
        <v>1058</v>
      </c>
      <c r="M386" s="341">
        <v>1</v>
      </c>
      <c r="N386" s="458" t="s">
        <v>938</v>
      </c>
      <c r="O386" s="111">
        <v>2</v>
      </c>
      <c r="P386" s="342">
        <v>56.1</v>
      </c>
      <c r="Q386" s="343">
        <v>112.2</v>
      </c>
      <c r="R386" s="339" t="s">
        <v>1788</v>
      </c>
      <c r="S386" s="339" t="s">
        <v>1058</v>
      </c>
      <c r="T386" s="340">
        <v>45312</v>
      </c>
      <c r="U386" s="340">
        <v>45305</v>
      </c>
      <c r="V386" s="104" t="s">
        <v>1942</v>
      </c>
      <c r="W386" s="339" t="s">
        <v>142</v>
      </c>
      <c r="X386" s="340">
        <v>45312</v>
      </c>
      <c r="Y386" s="339" t="s">
        <v>1068</v>
      </c>
      <c r="Z386" s="340">
        <v>45312</v>
      </c>
      <c r="AA386" s="338" t="s">
        <v>1075</v>
      </c>
      <c r="AB386" s="338" t="s">
        <v>1070</v>
      </c>
      <c r="AC386" s="340">
        <v>45326</v>
      </c>
      <c r="AD386" s="104" t="s">
        <v>22</v>
      </c>
      <c r="AE386" s="340">
        <v>45327</v>
      </c>
      <c r="AF386" s="341" t="s">
        <v>425</v>
      </c>
      <c r="AG386" s="57"/>
      <c r="AH386" s="227" t="str" cm="1">
        <f t="array" ref="AH386">LEFT(MM_BU[[#This Row],[PROJECT'#]],MIN(IFERROR(FIND({0,1,2,3,4,5,6,7,8,9,"-"},MM_BU[[#This Row],[PROJECT'#]]),""))-1)</f>
        <v>BU</v>
      </c>
      <c r="AI386" t="str">
        <f>IF(MM_BU[[#This Row],[BOM Received date]]&lt;&gt;"","BU table")</f>
        <v>BU table</v>
      </c>
      <c r="AJ386" t="str">
        <f>TEXT(MM_BU[[#This Row],[BOM Received date]],"mmmm")</f>
        <v>January</v>
      </c>
      <c r="AK386" t="str">
        <f>TEXT(MM_BU[[#This Row],[BOM Received date]],"yyyy")</f>
        <v>2024</v>
      </c>
    </row>
    <row r="387" spans="1:37" ht="28.95" customHeight="1">
      <c r="A387" s="103">
        <v>41</v>
      </c>
      <c r="B387" s="336">
        <v>45294</v>
      </c>
      <c r="C387" s="8">
        <v>30</v>
      </c>
      <c r="D387" s="8" t="s">
        <v>1521</v>
      </c>
      <c r="E387" s="23" t="s">
        <v>1522</v>
      </c>
      <c r="F387" s="350">
        <v>8800694</v>
      </c>
      <c r="G387" s="8" t="s">
        <v>416</v>
      </c>
      <c r="H387" s="459" t="s">
        <v>421</v>
      </c>
      <c r="I387" s="384">
        <v>51165</v>
      </c>
      <c r="J387" s="1639">
        <v>45295</v>
      </c>
      <c r="K387" s="26">
        <v>45297</v>
      </c>
      <c r="L387" s="26" t="s">
        <v>1058</v>
      </c>
      <c r="M387" s="27">
        <v>1</v>
      </c>
      <c r="N387" s="73" t="s">
        <v>20</v>
      </c>
      <c r="O387" s="112">
        <v>30</v>
      </c>
      <c r="P387" s="286">
        <v>42.5</v>
      </c>
      <c r="Q387" s="287">
        <v>1275</v>
      </c>
      <c r="R387" s="25" t="s">
        <v>581</v>
      </c>
      <c r="S387" s="25" t="s">
        <v>581</v>
      </c>
      <c r="T387" s="26" t="s">
        <v>581</v>
      </c>
      <c r="U387" s="26" t="s">
        <v>581</v>
      </c>
      <c r="V387" s="8" t="s">
        <v>1722</v>
      </c>
      <c r="W387" s="25" t="s">
        <v>1029</v>
      </c>
      <c r="X387" s="26">
        <v>45302</v>
      </c>
      <c r="Y387" s="25" t="s">
        <v>1068</v>
      </c>
      <c r="Z387" s="26">
        <v>45302</v>
      </c>
      <c r="AA387" s="24" t="s">
        <v>1069</v>
      </c>
      <c r="AB387" s="24" t="s">
        <v>1081</v>
      </c>
      <c r="AC387" s="26">
        <v>45322</v>
      </c>
      <c r="AD387" s="8" t="s">
        <v>22</v>
      </c>
      <c r="AE387" s="26">
        <v>45306</v>
      </c>
      <c r="AF387" s="27" t="s">
        <v>1033</v>
      </c>
      <c r="AG387" s="7"/>
      <c r="AH387" s="227" t="str" cm="1">
        <f t="array" ref="AH387">LEFT(MM_BU[[#This Row],[PROJECT'#]],MIN(IFERROR(FIND({0,1,2,3,4,5,6,7,8,9,"-"},MM_BU[[#This Row],[PROJECT'#]]),""))-1)</f>
        <v>BU</v>
      </c>
      <c r="AI387" t="str">
        <f>IF(MM_BU[[#This Row],[BOM Received date]]&lt;&gt;"","BU table")</f>
        <v>BU table</v>
      </c>
      <c r="AJ387" t="str">
        <f>TEXT(MM_BU[[#This Row],[BOM Received date]],"mmmm")</f>
        <v>January</v>
      </c>
      <c r="AK387" t="str">
        <f>TEXT(MM_BU[[#This Row],[BOM Received date]],"yyyy")</f>
        <v>2024</v>
      </c>
    </row>
    <row r="388" spans="1:37" ht="28.95" customHeight="1">
      <c r="A388" s="103">
        <v>41</v>
      </c>
      <c r="B388" s="336">
        <v>45294</v>
      </c>
      <c r="C388" s="8">
        <v>30</v>
      </c>
      <c r="D388" s="8" t="s">
        <v>1521</v>
      </c>
      <c r="E388" s="23" t="s">
        <v>1522</v>
      </c>
      <c r="F388" s="350">
        <v>8800694</v>
      </c>
      <c r="G388" s="446" t="s">
        <v>1526</v>
      </c>
      <c r="H388" s="72" t="s">
        <v>1532</v>
      </c>
      <c r="I388" s="384">
        <v>51164</v>
      </c>
      <c r="J388" s="1639">
        <v>45295</v>
      </c>
      <c r="K388" s="26">
        <v>45297</v>
      </c>
      <c r="L388" s="26" t="s">
        <v>1058</v>
      </c>
      <c r="M388" s="27">
        <v>1</v>
      </c>
      <c r="N388" s="73" t="s">
        <v>20</v>
      </c>
      <c r="O388" s="112">
        <v>8</v>
      </c>
      <c r="P388" s="286">
        <v>33.299999999999997</v>
      </c>
      <c r="Q388" s="287">
        <v>266.39999999999998</v>
      </c>
      <c r="R388" s="25" t="s">
        <v>1702</v>
      </c>
      <c r="S388" s="25" t="s">
        <v>1058</v>
      </c>
      <c r="T388" s="26">
        <v>45306</v>
      </c>
      <c r="U388" s="26">
        <v>45304</v>
      </c>
      <c r="V388" s="8" t="s">
        <v>1779</v>
      </c>
      <c r="W388" s="25" t="s">
        <v>1804</v>
      </c>
      <c r="X388" s="26">
        <v>45308</v>
      </c>
      <c r="Y388" s="25" t="s">
        <v>1068</v>
      </c>
      <c r="Z388" s="26">
        <v>45308</v>
      </c>
      <c r="AA388" s="24" t="s">
        <v>1069</v>
      </c>
      <c r="AB388" s="24" t="s">
        <v>1081</v>
      </c>
      <c r="AC388" s="26">
        <v>45313</v>
      </c>
      <c r="AD388" s="8" t="s">
        <v>22</v>
      </c>
      <c r="AE388" s="26">
        <v>45311</v>
      </c>
      <c r="AF388" s="27" t="s">
        <v>1025</v>
      </c>
      <c r="AG388" s="7"/>
      <c r="AH388" s="227" t="str" cm="1">
        <f t="array" ref="AH388">LEFT(MM_BU[[#This Row],[PROJECT'#]],MIN(IFERROR(FIND({0,1,2,3,4,5,6,7,8,9,"-"},MM_BU[[#This Row],[PROJECT'#]]),""))-1)</f>
        <v>BU</v>
      </c>
      <c r="AI388" t="str">
        <f>IF(MM_BU[[#This Row],[BOM Received date]]&lt;&gt;"","BU table")</f>
        <v>BU table</v>
      </c>
      <c r="AJ388" t="str">
        <f>TEXT(MM_BU[[#This Row],[BOM Received date]],"mmmm")</f>
        <v>January</v>
      </c>
      <c r="AK388" t="str">
        <f>TEXT(MM_BU[[#This Row],[BOM Received date]],"yyyy")</f>
        <v>2024</v>
      </c>
    </row>
    <row r="389" spans="1:37" ht="28.95" customHeight="1">
      <c r="A389" s="103">
        <v>41</v>
      </c>
      <c r="B389" s="336">
        <v>45294</v>
      </c>
      <c r="C389" s="8">
        <v>30</v>
      </c>
      <c r="D389" s="8" t="s">
        <v>1521</v>
      </c>
      <c r="E389" s="23" t="s">
        <v>1522</v>
      </c>
      <c r="F389" s="350">
        <v>8800694</v>
      </c>
      <c r="G389" s="8" t="s">
        <v>435</v>
      </c>
      <c r="H389" s="459" t="s">
        <v>436</v>
      </c>
      <c r="I389" s="384">
        <v>51162</v>
      </c>
      <c r="J389" s="1639">
        <v>45295</v>
      </c>
      <c r="K389" s="26">
        <v>45297</v>
      </c>
      <c r="L389" s="26" t="s">
        <v>1058</v>
      </c>
      <c r="M389" s="27">
        <v>3</v>
      </c>
      <c r="N389" s="64" t="s">
        <v>21</v>
      </c>
      <c r="O389" s="64">
        <v>2</v>
      </c>
      <c r="P389" s="286">
        <v>58.28</v>
      </c>
      <c r="Q389" s="287">
        <v>116.56</v>
      </c>
      <c r="R389" s="25" t="s">
        <v>1702</v>
      </c>
      <c r="S389" s="25" t="s">
        <v>1058</v>
      </c>
      <c r="T389" s="26">
        <v>45306</v>
      </c>
      <c r="U389" s="26">
        <v>45304</v>
      </c>
      <c r="V389" s="8" t="s">
        <v>1779</v>
      </c>
      <c r="W389" s="25" t="s">
        <v>1805</v>
      </c>
      <c r="X389" s="26">
        <v>45308</v>
      </c>
      <c r="Y389" s="25" t="s">
        <v>1068</v>
      </c>
      <c r="Z389" s="26">
        <v>45308</v>
      </c>
      <c r="AA389" s="24" t="s">
        <v>1069</v>
      </c>
      <c r="AB389" s="24" t="s">
        <v>1081</v>
      </c>
      <c r="AC389" s="26">
        <v>45313</v>
      </c>
      <c r="AD389" s="8" t="s">
        <v>22</v>
      </c>
      <c r="AE389" s="26">
        <v>45311</v>
      </c>
      <c r="AF389" s="27" t="s">
        <v>425</v>
      </c>
      <c r="AG389" s="7"/>
      <c r="AH389" s="227" t="str" cm="1">
        <f t="array" ref="AH389">LEFT(MM_BU[[#This Row],[PROJECT'#]],MIN(IFERROR(FIND({0,1,2,3,4,5,6,7,8,9,"-"},MM_BU[[#This Row],[PROJECT'#]]),""))-1)</f>
        <v>BU</v>
      </c>
      <c r="AI389" t="str">
        <f>IF(MM_BU[[#This Row],[BOM Received date]]&lt;&gt;"","BU table")</f>
        <v>BU table</v>
      </c>
      <c r="AJ389" t="str">
        <f>TEXT(MM_BU[[#This Row],[BOM Received date]],"mmmm")</f>
        <v>January</v>
      </c>
      <c r="AK389" t="str">
        <f>TEXT(MM_BU[[#This Row],[BOM Received date]],"yyyy")</f>
        <v>2024</v>
      </c>
    </row>
    <row r="390" spans="1:37" ht="28.95" customHeight="1">
      <c r="A390" s="103">
        <v>41</v>
      </c>
      <c r="B390" s="336">
        <v>45294</v>
      </c>
      <c r="C390" s="8">
        <v>30</v>
      </c>
      <c r="D390" s="8" t="s">
        <v>1521</v>
      </c>
      <c r="E390" s="23" t="s">
        <v>1522</v>
      </c>
      <c r="F390" s="350">
        <v>8800694</v>
      </c>
      <c r="G390" s="446" t="s">
        <v>414</v>
      </c>
      <c r="H390" s="72" t="s">
        <v>419</v>
      </c>
      <c r="I390" s="384">
        <v>51162</v>
      </c>
      <c r="J390" s="1639">
        <v>45295</v>
      </c>
      <c r="K390" s="26">
        <v>45297</v>
      </c>
      <c r="L390" s="26" t="s">
        <v>1058</v>
      </c>
      <c r="M390" s="27">
        <v>2</v>
      </c>
      <c r="N390" s="73" t="s">
        <v>21</v>
      </c>
      <c r="O390" s="112">
        <v>1</v>
      </c>
      <c r="P390" s="286">
        <v>442.89</v>
      </c>
      <c r="Q390" s="287">
        <v>442.89</v>
      </c>
      <c r="R390" s="25" t="s">
        <v>1702</v>
      </c>
      <c r="S390" s="25" t="s">
        <v>1058</v>
      </c>
      <c r="T390" s="26">
        <v>45306</v>
      </c>
      <c r="U390" s="26">
        <v>45304</v>
      </c>
      <c r="V390" s="8" t="s">
        <v>1779</v>
      </c>
      <c r="W390" s="25" t="s">
        <v>1806</v>
      </c>
      <c r="X390" s="26">
        <v>45308</v>
      </c>
      <c r="Y390" s="25" t="s">
        <v>1068</v>
      </c>
      <c r="Z390" s="26">
        <v>45308</v>
      </c>
      <c r="AA390" s="24" t="s">
        <v>1069</v>
      </c>
      <c r="AB390" s="24" t="s">
        <v>1081</v>
      </c>
      <c r="AC390" s="26">
        <v>45313</v>
      </c>
      <c r="AD390" s="8" t="s">
        <v>22</v>
      </c>
      <c r="AE390" s="26">
        <v>45311</v>
      </c>
      <c r="AF390" s="27" t="s">
        <v>424</v>
      </c>
      <c r="AG390" s="7"/>
      <c r="AH390" s="227" t="str" cm="1">
        <f t="array" ref="AH390">LEFT(MM_BU[[#This Row],[PROJECT'#]],MIN(IFERROR(FIND({0,1,2,3,4,5,6,7,8,9,"-"},MM_BU[[#This Row],[PROJECT'#]]),""))-1)</f>
        <v>BU</v>
      </c>
      <c r="AI390" t="str">
        <f>IF(MM_BU[[#This Row],[BOM Received date]]&lt;&gt;"","BU table")</f>
        <v>BU table</v>
      </c>
      <c r="AJ390" t="str">
        <f>TEXT(MM_BU[[#This Row],[BOM Received date]],"mmmm")</f>
        <v>January</v>
      </c>
      <c r="AK390" t="str">
        <f>TEXT(MM_BU[[#This Row],[BOM Received date]],"yyyy")</f>
        <v>2024</v>
      </c>
    </row>
    <row r="391" spans="1:37" ht="28.95" customHeight="1">
      <c r="A391" s="103">
        <v>41</v>
      </c>
      <c r="B391" s="336">
        <v>45294</v>
      </c>
      <c r="C391" s="8">
        <v>30</v>
      </c>
      <c r="D391" s="8" t="s">
        <v>1521</v>
      </c>
      <c r="E391" s="23" t="s">
        <v>1522</v>
      </c>
      <c r="F391" s="350">
        <v>8800694</v>
      </c>
      <c r="G391" s="446" t="s">
        <v>418</v>
      </c>
      <c r="H391" s="72" t="s">
        <v>423</v>
      </c>
      <c r="I391" s="384">
        <v>51161</v>
      </c>
      <c r="J391" s="1639">
        <v>45295</v>
      </c>
      <c r="K391" s="26">
        <v>45295</v>
      </c>
      <c r="L391" s="26" t="s">
        <v>1058</v>
      </c>
      <c r="M391" s="27">
        <v>3</v>
      </c>
      <c r="N391" s="73" t="s">
        <v>36</v>
      </c>
      <c r="O391" s="112">
        <v>1</v>
      </c>
      <c r="P391" s="286">
        <v>149.85</v>
      </c>
      <c r="Q391" s="287">
        <v>149.85</v>
      </c>
      <c r="R391" s="25" t="s">
        <v>1601</v>
      </c>
      <c r="S391" s="25" t="s">
        <v>1058</v>
      </c>
      <c r="T391" s="26">
        <v>45299</v>
      </c>
      <c r="U391" s="26">
        <v>45298</v>
      </c>
      <c r="V391" s="8" t="s">
        <v>1735</v>
      </c>
      <c r="W391" s="25" t="s">
        <v>141</v>
      </c>
      <c r="X391" s="26">
        <v>45299</v>
      </c>
      <c r="Y391" s="25" t="s">
        <v>1068</v>
      </c>
      <c r="Z391" s="26">
        <v>45299</v>
      </c>
      <c r="AA391" s="24" t="s">
        <v>1075</v>
      </c>
      <c r="AB391" s="24" t="s">
        <v>1070</v>
      </c>
      <c r="AC391" s="26">
        <v>45342</v>
      </c>
      <c r="AD391" s="8" t="s">
        <v>22</v>
      </c>
      <c r="AE391" s="26">
        <v>45334</v>
      </c>
      <c r="AF391" s="27" t="s">
        <v>424</v>
      </c>
      <c r="AG391" s="7"/>
      <c r="AH391" s="227" t="str" cm="1">
        <f t="array" ref="AH391">LEFT(MM_BU[[#This Row],[PROJECT'#]],MIN(IFERROR(FIND({0,1,2,3,4,5,6,7,8,9,"-"},MM_BU[[#This Row],[PROJECT'#]]),""))-1)</f>
        <v>BU</v>
      </c>
      <c r="AI391" t="str">
        <f>IF(MM_BU[[#This Row],[BOM Received date]]&lt;&gt;"","BU table")</f>
        <v>BU table</v>
      </c>
      <c r="AJ391" t="str">
        <f>TEXT(MM_BU[[#This Row],[BOM Received date]],"mmmm")</f>
        <v>January</v>
      </c>
      <c r="AK391" t="str">
        <f>TEXT(MM_BU[[#This Row],[BOM Received date]],"yyyy")</f>
        <v>2024</v>
      </c>
    </row>
    <row r="392" spans="1:37" ht="28.95" customHeight="1">
      <c r="A392" s="103">
        <v>41</v>
      </c>
      <c r="B392" s="336">
        <v>45294</v>
      </c>
      <c r="C392" s="8">
        <v>30</v>
      </c>
      <c r="D392" s="8" t="s">
        <v>1521</v>
      </c>
      <c r="E392" s="23" t="s">
        <v>1522</v>
      </c>
      <c r="F392" s="350">
        <v>8800694</v>
      </c>
      <c r="G392" s="446" t="s">
        <v>417</v>
      </c>
      <c r="H392" s="72" t="s">
        <v>422</v>
      </c>
      <c r="I392" s="384">
        <v>51161</v>
      </c>
      <c r="J392" s="1639">
        <v>45295</v>
      </c>
      <c r="K392" s="26">
        <v>45295</v>
      </c>
      <c r="L392" s="26" t="s">
        <v>1058</v>
      </c>
      <c r="M392" s="27">
        <v>2</v>
      </c>
      <c r="N392" s="73" t="s">
        <v>36</v>
      </c>
      <c r="O392" s="112">
        <v>1</v>
      </c>
      <c r="P392" s="286">
        <v>41.63</v>
      </c>
      <c r="Q392" s="287">
        <v>41.63</v>
      </c>
      <c r="R392" s="25" t="s">
        <v>1601</v>
      </c>
      <c r="S392" s="25" t="s">
        <v>1058</v>
      </c>
      <c r="T392" s="26">
        <v>45299</v>
      </c>
      <c r="U392" s="26">
        <v>45298</v>
      </c>
      <c r="V392" s="8" t="s">
        <v>1735</v>
      </c>
      <c r="W392" s="25" t="s">
        <v>140</v>
      </c>
      <c r="X392" s="26">
        <v>45299</v>
      </c>
      <c r="Y392" s="25" t="s">
        <v>1068</v>
      </c>
      <c r="Z392" s="26">
        <v>45299</v>
      </c>
      <c r="AA392" s="24" t="s">
        <v>1075</v>
      </c>
      <c r="AB392" s="24" t="s">
        <v>1070</v>
      </c>
      <c r="AC392" s="26">
        <v>45316</v>
      </c>
      <c r="AD392" s="8" t="s">
        <v>22</v>
      </c>
      <c r="AE392" s="26">
        <v>45304</v>
      </c>
      <c r="AF392" s="27" t="s">
        <v>424</v>
      </c>
      <c r="AG392" s="7"/>
      <c r="AH392" s="227" t="str" cm="1">
        <f t="array" ref="AH392">LEFT(MM_BU[[#This Row],[PROJECT'#]],MIN(IFERROR(FIND({0,1,2,3,4,5,6,7,8,9,"-"},MM_BU[[#This Row],[PROJECT'#]]),""))-1)</f>
        <v>BU</v>
      </c>
      <c r="AI392" t="str">
        <f>IF(MM_BU[[#This Row],[BOM Received date]]&lt;&gt;"","BU table")</f>
        <v>BU table</v>
      </c>
      <c r="AJ392" t="str">
        <f>TEXT(MM_BU[[#This Row],[BOM Received date]],"mmmm")</f>
        <v>January</v>
      </c>
      <c r="AK392" t="str">
        <f>TEXT(MM_BU[[#This Row],[BOM Received date]],"yyyy")</f>
        <v>2024</v>
      </c>
    </row>
    <row r="393" spans="1:37" ht="28.95" customHeight="1">
      <c r="A393" s="103">
        <v>41</v>
      </c>
      <c r="B393" s="336">
        <v>45294</v>
      </c>
      <c r="C393" s="8">
        <v>30</v>
      </c>
      <c r="D393" s="8" t="s">
        <v>1521</v>
      </c>
      <c r="E393" s="23" t="s">
        <v>1522</v>
      </c>
      <c r="F393" s="350">
        <v>8800694</v>
      </c>
      <c r="G393" s="446" t="s">
        <v>1527</v>
      </c>
      <c r="H393" s="72" t="s">
        <v>1533</v>
      </c>
      <c r="I393" s="384">
        <v>51162</v>
      </c>
      <c r="J393" s="1639">
        <v>45295</v>
      </c>
      <c r="K393" s="26">
        <v>45297</v>
      </c>
      <c r="L393" s="26" t="s">
        <v>1058</v>
      </c>
      <c r="M393" s="27">
        <v>1</v>
      </c>
      <c r="N393" s="73" t="s">
        <v>20</v>
      </c>
      <c r="O393" s="112">
        <v>2</v>
      </c>
      <c r="P393" s="286">
        <v>18.32</v>
      </c>
      <c r="Q393" s="287">
        <v>36.64</v>
      </c>
      <c r="R393" s="25" t="s">
        <v>1702</v>
      </c>
      <c r="S393" s="25" t="s">
        <v>1058</v>
      </c>
      <c r="T393" s="26">
        <v>45306</v>
      </c>
      <c r="U393" s="26">
        <v>45304</v>
      </c>
      <c r="V393" s="8" t="s">
        <v>1779</v>
      </c>
      <c r="W393" s="25" t="s">
        <v>1807</v>
      </c>
      <c r="X393" s="26">
        <v>45308</v>
      </c>
      <c r="Y393" s="25" t="s">
        <v>1068</v>
      </c>
      <c r="Z393" s="26">
        <v>45308</v>
      </c>
      <c r="AA393" s="24" t="s">
        <v>1069</v>
      </c>
      <c r="AB393" s="24" t="s">
        <v>1081</v>
      </c>
      <c r="AC393" s="26">
        <v>45313</v>
      </c>
      <c r="AD393" s="8" t="s">
        <v>22</v>
      </c>
      <c r="AE393" s="26">
        <v>45311</v>
      </c>
      <c r="AF393" s="27" t="s">
        <v>425</v>
      </c>
      <c r="AG393" s="7"/>
      <c r="AH393" s="227" t="str" cm="1">
        <f t="array" ref="AH393">LEFT(MM_BU[[#This Row],[PROJECT'#]],MIN(IFERROR(FIND({0,1,2,3,4,5,6,7,8,9,"-"},MM_BU[[#This Row],[PROJECT'#]]),""))-1)</f>
        <v>BU</v>
      </c>
      <c r="AI393" t="str">
        <f>IF(MM_BU[[#This Row],[BOM Received date]]&lt;&gt;"","BU table")</f>
        <v>BU table</v>
      </c>
      <c r="AJ393" t="str">
        <f>TEXT(MM_BU[[#This Row],[BOM Received date]],"mmmm")</f>
        <v>January</v>
      </c>
      <c r="AK393" t="str">
        <f>TEXT(MM_BU[[#This Row],[BOM Received date]],"yyyy")</f>
        <v>2024</v>
      </c>
    </row>
    <row r="394" spans="1:37" ht="28.95" customHeight="1">
      <c r="A394" s="103">
        <v>41</v>
      </c>
      <c r="B394" s="336">
        <v>45294</v>
      </c>
      <c r="C394" s="8">
        <v>30</v>
      </c>
      <c r="D394" s="8" t="s">
        <v>1521</v>
      </c>
      <c r="E394" s="23" t="s">
        <v>1522</v>
      </c>
      <c r="F394" s="350">
        <v>8800694</v>
      </c>
      <c r="G394" s="446" t="s">
        <v>1528</v>
      </c>
      <c r="H394" s="72" t="s">
        <v>1534</v>
      </c>
      <c r="I394" s="384">
        <v>51168</v>
      </c>
      <c r="J394" s="1639">
        <v>45295</v>
      </c>
      <c r="K394" s="26">
        <v>45297</v>
      </c>
      <c r="L394" s="26" t="s">
        <v>1058</v>
      </c>
      <c r="M394" s="27">
        <v>3</v>
      </c>
      <c r="N394" s="73" t="s">
        <v>648</v>
      </c>
      <c r="O394" s="112">
        <v>2</v>
      </c>
      <c r="P394" s="286">
        <v>38.61</v>
      </c>
      <c r="Q394" s="287">
        <v>77.22</v>
      </c>
      <c r="R394" s="25" t="s">
        <v>1726</v>
      </c>
      <c r="S394" s="25" t="s">
        <v>1058</v>
      </c>
      <c r="T394" s="26">
        <v>45311</v>
      </c>
      <c r="U394" s="26">
        <v>45306</v>
      </c>
      <c r="V394" s="8" t="s">
        <v>1878</v>
      </c>
      <c r="W394" s="25" t="s">
        <v>143</v>
      </c>
      <c r="X394" s="26">
        <v>45311</v>
      </c>
      <c r="Y394" s="25" t="s">
        <v>1068</v>
      </c>
      <c r="Z394" s="26">
        <v>45311</v>
      </c>
      <c r="AA394" s="24" t="s">
        <v>1069</v>
      </c>
      <c r="AB394" s="24" t="s">
        <v>1080</v>
      </c>
      <c r="AC394" s="26">
        <v>45351</v>
      </c>
      <c r="AD394" s="8" t="s">
        <v>22</v>
      </c>
      <c r="AE394" s="26">
        <v>45337</v>
      </c>
      <c r="AF394" s="27" t="s">
        <v>425</v>
      </c>
      <c r="AG394" s="7"/>
      <c r="AH394" s="227" t="str" cm="1">
        <f t="array" ref="AH394">LEFT(MM_BU[[#This Row],[PROJECT'#]],MIN(IFERROR(FIND({0,1,2,3,4,5,6,7,8,9,"-"},MM_BU[[#This Row],[PROJECT'#]]),""))-1)</f>
        <v>BU</v>
      </c>
      <c r="AI394" t="str">
        <f>IF(MM_BU[[#This Row],[BOM Received date]]&lt;&gt;"","BU table")</f>
        <v>BU table</v>
      </c>
      <c r="AJ394" t="str">
        <f>TEXT(MM_BU[[#This Row],[BOM Received date]],"mmmm")</f>
        <v>January</v>
      </c>
      <c r="AK394" t="str">
        <f>TEXT(MM_BU[[#This Row],[BOM Received date]],"yyyy")</f>
        <v>2024</v>
      </c>
    </row>
    <row r="395" spans="1:37" ht="28.95" customHeight="1">
      <c r="A395" s="103">
        <v>41</v>
      </c>
      <c r="B395" s="336">
        <v>45294</v>
      </c>
      <c r="C395" s="8">
        <v>30</v>
      </c>
      <c r="D395" s="8" t="s">
        <v>1521</v>
      </c>
      <c r="E395" s="23" t="s">
        <v>1522</v>
      </c>
      <c r="F395" s="350">
        <v>8800694</v>
      </c>
      <c r="G395" s="446" t="s">
        <v>1529</v>
      </c>
      <c r="H395" s="72" t="s">
        <v>1535</v>
      </c>
      <c r="I395" s="384">
        <v>51166</v>
      </c>
      <c r="J395" s="1639">
        <v>45295</v>
      </c>
      <c r="K395" s="26">
        <v>45297</v>
      </c>
      <c r="L395" s="26" t="s">
        <v>1058</v>
      </c>
      <c r="M395" s="27">
        <v>1</v>
      </c>
      <c r="N395" s="73" t="s">
        <v>20</v>
      </c>
      <c r="O395" s="112">
        <v>4</v>
      </c>
      <c r="P395" s="286">
        <v>60.6</v>
      </c>
      <c r="Q395" s="287">
        <v>242.4</v>
      </c>
      <c r="R395" s="25" t="s">
        <v>581</v>
      </c>
      <c r="S395" s="25" t="s">
        <v>581</v>
      </c>
      <c r="T395" s="26" t="s">
        <v>581</v>
      </c>
      <c r="U395" s="26" t="s">
        <v>581</v>
      </c>
      <c r="V395" s="8" t="s">
        <v>1722</v>
      </c>
      <c r="W395" s="25" t="s">
        <v>1031</v>
      </c>
      <c r="X395" s="26">
        <v>45302</v>
      </c>
      <c r="Y395" s="25" t="s">
        <v>1068</v>
      </c>
      <c r="Z395" s="26">
        <v>45302</v>
      </c>
      <c r="AA395" s="24" t="s">
        <v>1069</v>
      </c>
      <c r="AB395" s="24" t="s">
        <v>1081</v>
      </c>
      <c r="AC395" s="26">
        <v>45322</v>
      </c>
      <c r="AD395" s="8" t="s">
        <v>22</v>
      </c>
      <c r="AE395" s="26">
        <v>45306</v>
      </c>
      <c r="AF395" s="27" t="s">
        <v>426</v>
      </c>
      <c r="AG395" s="7"/>
      <c r="AH395" s="227" t="str" cm="1">
        <f t="array" ref="AH395">LEFT(MM_BU[[#This Row],[PROJECT'#]],MIN(IFERROR(FIND({0,1,2,3,4,5,6,7,8,9,"-"},MM_BU[[#This Row],[PROJECT'#]]),""))-1)</f>
        <v>BU</v>
      </c>
      <c r="AI395" t="str">
        <f>IF(MM_BU[[#This Row],[BOM Received date]]&lt;&gt;"","BU table")</f>
        <v>BU table</v>
      </c>
      <c r="AJ395" t="str">
        <f>TEXT(MM_BU[[#This Row],[BOM Received date]],"mmmm")</f>
        <v>January</v>
      </c>
      <c r="AK395" t="str">
        <f>TEXT(MM_BU[[#This Row],[BOM Received date]],"yyyy")</f>
        <v>2024</v>
      </c>
    </row>
    <row r="396" spans="1:37" ht="28.95" customHeight="1">
      <c r="A396" s="103">
        <v>41</v>
      </c>
      <c r="B396" s="336">
        <v>45294</v>
      </c>
      <c r="C396" s="8">
        <v>30</v>
      </c>
      <c r="D396" s="8" t="s">
        <v>1521</v>
      </c>
      <c r="E396" s="23" t="s">
        <v>1522</v>
      </c>
      <c r="F396" s="350">
        <v>8800694</v>
      </c>
      <c r="G396" s="446" t="s">
        <v>1530</v>
      </c>
      <c r="H396" s="72" t="s">
        <v>1536</v>
      </c>
      <c r="I396" s="384">
        <v>51168</v>
      </c>
      <c r="J396" s="1639">
        <v>45295</v>
      </c>
      <c r="K396" s="26">
        <v>45297</v>
      </c>
      <c r="L396" s="26" t="s">
        <v>1058</v>
      </c>
      <c r="M396" s="27">
        <v>2</v>
      </c>
      <c r="N396" s="73" t="s">
        <v>127</v>
      </c>
      <c r="O396" s="112">
        <v>2</v>
      </c>
      <c r="P396" s="286">
        <v>213.7</v>
      </c>
      <c r="Q396" s="287">
        <v>427.4</v>
      </c>
      <c r="R396" s="25" t="s">
        <v>1726</v>
      </c>
      <c r="S396" s="25" t="s">
        <v>1058</v>
      </c>
      <c r="T396" s="26">
        <v>45311</v>
      </c>
      <c r="U396" s="26">
        <v>45306</v>
      </c>
      <c r="V396" s="8" t="s">
        <v>1878</v>
      </c>
      <c r="W396" s="25" t="s">
        <v>142</v>
      </c>
      <c r="X396" s="26">
        <v>45311</v>
      </c>
      <c r="Y396" s="25" t="s">
        <v>1068</v>
      </c>
      <c r="Z396" s="26">
        <v>45311</v>
      </c>
      <c r="AA396" s="24" t="s">
        <v>1069</v>
      </c>
      <c r="AB396" s="24" t="s">
        <v>1080</v>
      </c>
      <c r="AC396" s="26">
        <v>45351</v>
      </c>
      <c r="AD396" s="8" t="s">
        <v>22</v>
      </c>
      <c r="AE396" s="26">
        <v>45327</v>
      </c>
      <c r="AF396" s="27" t="s">
        <v>424</v>
      </c>
      <c r="AG396" s="7"/>
      <c r="AH396" s="227" t="str" cm="1">
        <f t="array" ref="AH396">LEFT(MM_BU[[#This Row],[PROJECT'#]],MIN(IFERROR(FIND({0,1,2,3,4,5,6,7,8,9,"-"},MM_BU[[#This Row],[PROJECT'#]]),""))-1)</f>
        <v>BU</v>
      </c>
      <c r="AI396" t="str">
        <f>IF(MM_BU[[#This Row],[BOM Received date]]&lt;&gt;"","BU table")</f>
        <v>BU table</v>
      </c>
      <c r="AJ396" t="str">
        <f>TEXT(MM_BU[[#This Row],[BOM Received date]],"mmmm")</f>
        <v>January</v>
      </c>
      <c r="AK396" t="str">
        <f>TEXT(MM_BU[[#This Row],[BOM Received date]],"yyyy")</f>
        <v>2024</v>
      </c>
    </row>
    <row r="397" spans="1:37" ht="28.95" customHeight="1" thickBot="1">
      <c r="A397" s="103">
        <v>41</v>
      </c>
      <c r="B397" s="199">
        <v>45294</v>
      </c>
      <c r="C397" s="142">
        <v>30</v>
      </c>
      <c r="D397" s="142" t="s">
        <v>1521</v>
      </c>
      <c r="E397" s="143" t="s">
        <v>1522</v>
      </c>
      <c r="F397" s="351">
        <v>8800694</v>
      </c>
      <c r="G397" s="509" t="s">
        <v>1531</v>
      </c>
      <c r="H397" s="590" t="s">
        <v>1537</v>
      </c>
      <c r="I397" s="145">
        <v>51168</v>
      </c>
      <c r="J397" s="1640">
        <v>45295</v>
      </c>
      <c r="K397" s="146">
        <v>45297</v>
      </c>
      <c r="L397" s="146" t="s">
        <v>1058</v>
      </c>
      <c r="M397" s="147">
        <v>1</v>
      </c>
      <c r="N397" s="193" t="s">
        <v>20</v>
      </c>
      <c r="O397" s="591">
        <v>2</v>
      </c>
      <c r="P397" s="288">
        <v>179.37</v>
      </c>
      <c r="Q397" s="289">
        <v>358.74</v>
      </c>
      <c r="R397" s="145" t="s">
        <v>1726</v>
      </c>
      <c r="S397" s="145" t="s">
        <v>1058</v>
      </c>
      <c r="T397" s="146">
        <v>45311</v>
      </c>
      <c r="U397" s="146">
        <v>45306</v>
      </c>
      <c r="V397" s="142" t="s">
        <v>1878</v>
      </c>
      <c r="W397" s="145" t="s">
        <v>141</v>
      </c>
      <c r="X397" s="146">
        <v>45311</v>
      </c>
      <c r="Y397" s="145" t="s">
        <v>1068</v>
      </c>
      <c r="Z397" s="146">
        <v>45311</v>
      </c>
      <c r="AA397" s="144" t="s">
        <v>1069</v>
      </c>
      <c r="AB397" s="144" t="s">
        <v>1080</v>
      </c>
      <c r="AC397" s="146">
        <v>45339</v>
      </c>
      <c r="AD397" s="142" t="s">
        <v>22</v>
      </c>
      <c r="AE397" s="146">
        <v>45315</v>
      </c>
      <c r="AF397" s="147" t="s">
        <v>425</v>
      </c>
      <c r="AG397" s="148"/>
      <c r="AH397" s="227" t="str" cm="1">
        <f t="array" ref="AH397">LEFT(MM_BU[[#This Row],[PROJECT'#]],MIN(IFERROR(FIND({0,1,2,3,4,5,6,7,8,9,"-"},MM_BU[[#This Row],[PROJECT'#]]),""))-1)</f>
        <v>BU</v>
      </c>
      <c r="AI397" t="str">
        <f>IF(MM_BU[[#This Row],[BOM Received date]]&lt;&gt;"","BU table")</f>
        <v>BU table</v>
      </c>
      <c r="AJ397" t="str">
        <f>TEXT(MM_BU[[#This Row],[BOM Received date]],"mmmm")</f>
        <v>January</v>
      </c>
      <c r="AK397" t="str">
        <f>TEXT(MM_BU[[#This Row],[BOM Received date]],"yyyy")</f>
        <v>2024</v>
      </c>
    </row>
    <row r="398" spans="1:37" ht="28.95" customHeight="1" thickTop="1">
      <c r="A398" s="435">
        <v>42</v>
      </c>
      <c r="B398" s="380">
        <v>45297</v>
      </c>
      <c r="C398" s="378">
        <v>30</v>
      </c>
      <c r="D398" s="378" t="s">
        <v>1581</v>
      </c>
      <c r="E398" s="381" t="s">
        <v>1582</v>
      </c>
      <c r="F398" s="382">
        <v>8417604</v>
      </c>
      <c r="G398" s="581" t="s">
        <v>1583</v>
      </c>
      <c r="H398" s="582" t="s">
        <v>1584</v>
      </c>
      <c r="I398" s="583">
        <v>51318</v>
      </c>
      <c r="J398" s="1661">
        <v>45297</v>
      </c>
      <c r="K398" s="584">
        <v>45298</v>
      </c>
      <c r="L398" s="584" t="s">
        <v>1058</v>
      </c>
      <c r="M398" s="585">
        <v>1</v>
      </c>
      <c r="N398" s="586" t="s">
        <v>20</v>
      </c>
      <c r="O398" s="583">
        <v>5</v>
      </c>
      <c r="P398" s="587">
        <v>19.3</v>
      </c>
      <c r="Q398" s="588">
        <v>96.5</v>
      </c>
      <c r="R398" s="583" t="s">
        <v>1783</v>
      </c>
      <c r="S398" s="583" t="s">
        <v>1558</v>
      </c>
      <c r="T398" s="584">
        <v>45325</v>
      </c>
      <c r="U398" s="584" t="s">
        <v>581</v>
      </c>
      <c r="V398" s="589" t="s">
        <v>1786</v>
      </c>
      <c r="W398" s="583" t="s">
        <v>1016</v>
      </c>
      <c r="X398" s="584">
        <v>45304</v>
      </c>
      <c r="Y398" s="583" t="s">
        <v>1068</v>
      </c>
      <c r="Z398" s="584">
        <v>45304</v>
      </c>
      <c r="AA398" s="582" t="s">
        <v>1075</v>
      </c>
      <c r="AB398" s="582" t="s">
        <v>1081</v>
      </c>
      <c r="AC398" s="584">
        <v>45322</v>
      </c>
      <c r="AD398" s="589" t="s">
        <v>22</v>
      </c>
      <c r="AE398" s="584">
        <v>45307</v>
      </c>
      <c r="AF398" s="585" t="s">
        <v>429</v>
      </c>
      <c r="AG398" s="432"/>
      <c r="AH398" s="43" t="str" cm="1">
        <f t="array" ref="AH398">LEFT(MM_BU[[#This Row],[PROJECT'#]],MIN(IFERROR(FIND({0,1,2,3,4,5,6,7,8,9,"-"},MM_BU[[#This Row],[PROJECT'#]]),""))-1)</f>
        <v>BU</v>
      </c>
      <c r="AI398" t="str">
        <f>IF(MM_BU[[#This Row],[BOM Received date]]&lt;&gt;"","BU table")</f>
        <v>BU table</v>
      </c>
      <c r="AJ398" t="str">
        <f>TEXT(MM_BU[[#This Row],[BOM Received date]],"mmmm")</f>
        <v>January</v>
      </c>
      <c r="AK398" t="str">
        <f>TEXT(MM_BU[[#This Row],[BOM Received date]],"yyyy")</f>
        <v>2024</v>
      </c>
    </row>
    <row r="399" spans="1:37" ht="28.95" customHeight="1" thickBot="1">
      <c r="A399" s="377">
        <v>42</v>
      </c>
      <c r="B399" s="391">
        <v>45297</v>
      </c>
      <c r="C399" s="379">
        <v>30</v>
      </c>
      <c r="D399" s="379" t="s">
        <v>1581</v>
      </c>
      <c r="E399" s="392" t="s">
        <v>1582</v>
      </c>
      <c r="F399" s="393">
        <v>8417604</v>
      </c>
      <c r="G399" s="474" t="s">
        <v>1585</v>
      </c>
      <c r="H399" s="394" t="s">
        <v>1586</v>
      </c>
      <c r="I399" s="395">
        <v>51317</v>
      </c>
      <c r="J399" s="1654">
        <v>45297</v>
      </c>
      <c r="K399" s="396">
        <v>45298</v>
      </c>
      <c r="L399" s="396" t="s">
        <v>1058</v>
      </c>
      <c r="M399" s="397">
        <v>1</v>
      </c>
      <c r="N399" s="506" t="s">
        <v>203</v>
      </c>
      <c r="O399" s="395">
        <v>110</v>
      </c>
      <c r="P399" s="398">
        <v>699.3</v>
      </c>
      <c r="Q399" s="399">
        <v>76923</v>
      </c>
      <c r="R399" s="395" t="s">
        <v>1743</v>
      </c>
      <c r="S399" s="395" t="s">
        <v>1058</v>
      </c>
      <c r="T399" s="396">
        <v>45302</v>
      </c>
      <c r="U399" s="396">
        <v>45299</v>
      </c>
      <c r="V399" s="379" t="s">
        <v>1744</v>
      </c>
      <c r="W399" s="395" t="s">
        <v>139</v>
      </c>
      <c r="X399" s="396">
        <v>45302</v>
      </c>
      <c r="Y399" s="395" t="s">
        <v>1068</v>
      </c>
      <c r="Z399" s="396">
        <v>45302</v>
      </c>
      <c r="AA399" s="394" t="s">
        <v>1075</v>
      </c>
      <c r="AB399" s="394" t="s">
        <v>1072</v>
      </c>
      <c r="AC399" s="396">
        <v>45344</v>
      </c>
      <c r="AD399" s="379" t="s">
        <v>22</v>
      </c>
      <c r="AE399" s="396">
        <v>45306</v>
      </c>
      <c r="AF399" s="397" t="s">
        <v>1174</v>
      </c>
      <c r="AG399" s="400"/>
      <c r="AH399" s="43" t="str" cm="1">
        <f t="array" ref="AH399">LEFT(MM_BU[[#This Row],[PROJECT'#]],MIN(IFERROR(FIND({0,1,2,3,4,5,6,7,8,9,"-"},MM_BU[[#This Row],[PROJECT'#]]),""))-1)</f>
        <v>BU</v>
      </c>
      <c r="AI399" t="str">
        <f>IF(MM_BU[[#This Row],[BOM Received date]]&lt;&gt;"","BU table")</f>
        <v>BU table</v>
      </c>
      <c r="AJ399" t="str">
        <f>TEXT(MM_BU[[#This Row],[BOM Received date]],"mmmm")</f>
        <v>January</v>
      </c>
      <c r="AK399" t="str">
        <f>TEXT(MM_BU[[#This Row],[BOM Received date]],"yyyy")</f>
        <v>2024</v>
      </c>
    </row>
    <row r="400" spans="1:37" ht="28.95" customHeight="1">
      <c r="A400" s="435">
        <v>43</v>
      </c>
      <c r="B400" s="436">
        <v>45298</v>
      </c>
      <c r="C400" s="437">
        <v>30</v>
      </c>
      <c r="D400" s="437" t="s">
        <v>1603</v>
      </c>
      <c r="E400" s="989" t="s">
        <v>1604</v>
      </c>
      <c r="F400" s="438">
        <v>8944274</v>
      </c>
      <c r="G400" s="473" t="s">
        <v>1858</v>
      </c>
      <c r="H400" s="444" t="s">
        <v>1859</v>
      </c>
      <c r="I400" s="439">
        <v>51875</v>
      </c>
      <c r="J400" s="1662">
        <v>45307</v>
      </c>
      <c r="K400" s="440">
        <v>45318</v>
      </c>
      <c r="L400" s="440" t="s">
        <v>1058</v>
      </c>
      <c r="M400" s="441">
        <v>2</v>
      </c>
      <c r="N400" s="508" t="s">
        <v>20</v>
      </c>
      <c r="O400" s="439">
        <v>1</v>
      </c>
      <c r="P400" s="442">
        <v>57539.38</v>
      </c>
      <c r="Q400" s="443">
        <v>57539.38</v>
      </c>
      <c r="R400" s="439" t="s">
        <v>2139</v>
      </c>
      <c r="S400" s="439" t="s">
        <v>1058</v>
      </c>
      <c r="T400" s="440">
        <v>45333</v>
      </c>
      <c r="U400" s="440">
        <v>45321</v>
      </c>
      <c r="V400" s="437" t="s">
        <v>2383</v>
      </c>
      <c r="W400" s="439" t="s">
        <v>140</v>
      </c>
      <c r="X400" s="440">
        <v>45333</v>
      </c>
      <c r="Y400" s="439" t="s">
        <v>1068</v>
      </c>
      <c r="Z400" s="440">
        <v>45333</v>
      </c>
      <c r="AA400" s="444" t="s">
        <v>1075</v>
      </c>
      <c r="AB400" s="444" t="s">
        <v>1070</v>
      </c>
      <c r="AC400" s="440">
        <v>45379</v>
      </c>
      <c r="AD400" s="437" t="s">
        <v>581</v>
      </c>
      <c r="AE400" s="440" t="s">
        <v>581</v>
      </c>
      <c r="AF400" s="441" t="s">
        <v>581</v>
      </c>
      <c r="AG400" s="445"/>
      <c r="AH400" s="5" t="str" cm="1">
        <f t="array" ref="AH400">LEFT(MM_BU[[#This Row],[PROJECT'#]],MIN(IFERROR(FIND({0,1,2,3,4,5,6,7,8,9,"-"},MM_BU[[#This Row],[PROJECT'#]]),""))-1)</f>
        <v>BU</v>
      </c>
      <c r="AI400" t="str">
        <f>IF(MM_BU[[#This Row],[BOM Received date]]&lt;&gt;"","BU table")</f>
        <v>BU table</v>
      </c>
      <c r="AJ400" t="str">
        <f>TEXT(MM_BU[[#This Row],[BOM Received date]],"mmmm")</f>
        <v>January</v>
      </c>
      <c r="AK400" t="str">
        <f>TEXT(MM_BU[[#This Row],[BOM Received date]],"yyyy")</f>
        <v>2024</v>
      </c>
    </row>
    <row r="401" spans="1:37" ht="28.95" customHeight="1">
      <c r="A401" s="21">
        <v>43</v>
      </c>
      <c r="B401" s="56">
        <v>45298</v>
      </c>
      <c r="C401" s="8">
        <v>30</v>
      </c>
      <c r="D401" s="8" t="s">
        <v>1603</v>
      </c>
      <c r="E401" s="23" t="s">
        <v>1604</v>
      </c>
      <c r="F401" s="350">
        <v>8944274</v>
      </c>
      <c r="G401" s="446" t="s">
        <v>395</v>
      </c>
      <c r="H401" s="24" t="s">
        <v>399</v>
      </c>
      <c r="I401" s="25">
        <v>51874</v>
      </c>
      <c r="J401" s="1639">
        <v>45307</v>
      </c>
      <c r="K401" s="26">
        <v>45309</v>
      </c>
      <c r="L401" s="26" t="s">
        <v>1058</v>
      </c>
      <c r="M401" s="27">
        <v>3</v>
      </c>
      <c r="N401" s="507" t="s">
        <v>20</v>
      </c>
      <c r="O401" s="25">
        <v>4</v>
      </c>
      <c r="P401" s="286">
        <v>348.15</v>
      </c>
      <c r="Q401" s="287">
        <v>1392.6</v>
      </c>
      <c r="R401" s="25" t="s">
        <v>1943</v>
      </c>
      <c r="S401" s="25" t="s">
        <v>1058</v>
      </c>
      <c r="T401" s="26">
        <v>45313</v>
      </c>
      <c r="U401" s="26">
        <v>45313</v>
      </c>
      <c r="V401" s="8" t="s">
        <v>1944</v>
      </c>
      <c r="W401" s="25" t="s">
        <v>1005</v>
      </c>
      <c r="X401" s="26">
        <v>45313</v>
      </c>
      <c r="Y401" s="25" t="s">
        <v>1068</v>
      </c>
      <c r="Z401" s="26">
        <v>45319</v>
      </c>
      <c r="AA401" s="24" t="s">
        <v>1710</v>
      </c>
      <c r="AB401" s="24" t="s">
        <v>1070</v>
      </c>
      <c r="AC401" s="26">
        <v>45327</v>
      </c>
      <c r="AD401" s="8" t="s">
        <v>22</v>
      </c>
      <c r="AE401" s="26">
        <v>45322</v>
      </c>
      <c r="AF401" s="27" t="s">
        <v>426</v>
      </c>
      <c r="AG401" s="7"/>
      <c r="AH401" s="5" t="str" cm="1">
        <f t="array" ref="AH401">LEFT(MM_BU[[#This Row],[PROJECT'#]],MIN(IFERROR(FIND({0,1,2,3,4,5,6,7,8,9,"-"},MM_BU[[#This Row],[PROJECT'#]]),""))-1)</f>
        <v>BU</v>
      </c>
      <c r="AI401" t="str">
        <f>IF(MM_BU[[#This Row],[BOM Received date]]&lt;&gt;"","BU table")</f>
        <v>BU table</v>
      </c>
      <c r="AJ401" t="str">
        <f>TEXT(MM_BU[[#This Row],[BOM Received date]],"mmmm")</f>
        <v>January</v>
      </c>
      <c r="AK401" t="str">
        <f>TEXT(MM_BU[[#This Row],[BOM Received date]],"yyyy")</f>
        <v>2024</v>
      </c>
    </row>
    <row r="402" spans="1:37" ht="28.95" customHeight="1">
      <c r="A402" s="21">
        <v>43</v>
      </c>
      <c r="B402" s="56">
        <v>45298</v>
      </c>
      <c r="C402" s="8">
        <v>30</v>
      </c>
      <c r="D402" s="8" t="s">
        <v>1603</v>
      </c>
      <c r="E402" s="23" t="s">
        <v>1604</v>
      </c>
      <c r="F402" s="350">
        <v>8944274</v>
      </c>
      <c r="G402" s="446" t="s">
        <v>39</v>
      </c>
      <c r="H402" s="24" t="s">
        <v>40</v>
      </c>
      <c r="I402" s="25">
        <v>51874</v>
      </c>
      <c r="J402" s="1639">
        <v>45307</v>
      </c>
      <c r="K402" s="26">
        <v>45309</v>
      </c>
      <c r="L402" s="26" t="s">
        <v>1058</v>
      </c>
      <c r="M402" s="27">
        <v>2</v>
      </c>
      <c r="N402" s="507" t="s">
        <v>118</v>
      </c>
      <c r="O402" s="25">
        <v>1</v>
      </c>
      <c r="P402" s="286">
        <v>304.2</v>
      </c>
      <c r="Q402" s="287">
        <v>304.2</v>
      </c>
      <c r="R402" s="25" t="s">
        <v>1943</v>
      </c>
      <c r="S402" s="25" t="s">
        <v>1058</v>
      </c>
      <c r="T402" s="26">
        <v>45313</v>
      </c>
      <c r="U402" s="26">
        <v>45313</v>
      </c>
      <c r="V402" s="8" t="s">
        <v>1944</v>
      </c>
      <c r="W402" s="25" t="s">
        <v>1003</v>
      </c>
      <c r="X402" s="26">
        <v>45313</v>
      </c>
      <c r="Y402" s="25" t="s">
        <v>1068</v>
      </c>
      <c r="Z402" s="26">
        <v>45319</v>
      </c>
      <c r="AA402" s="24" t="s">
        <v>1710</v>
      </c>
      <c r="AB402" s="24" t="s">
        <v>1070</v>
      </c>
      <c r="AC402" s="26">
        <v>45327</v>
      </c>
      <c r="AD402" s="8" t="s">
        <v>22</v>
      </c>
      <c r="AE402" s="26">
        <v>45322</v>
      </c>
      <c r="AF402" s="27" t="s">
        <v>424</v>
      </c>
      <c r="AG402" s="7"/>
      <c r="AH402" s="5" t="str" cm="1">
        <f t="array" ref="AH402">LEFT(MM_BU[[#This Row],[PROJECT'#]],MIN(IFERROR(FIND({0,1,2,3,4,5,6,7,8,9,"-"},MM_BU[[#This Row],[PROJECT'#]]),""))-1)</f>
        <v>BU</v>
      </c>
      <c r="AI402" t="str">
        <f>IF(MM_BU[[#This Row],[BOM Received date]]&lt;&gt;"","BU table")</f>
        <v>BU table</v>
      </c>
      <c r="AJ402" t="str">
        <f>TEXT(MM_BU[[#This Row],[BOM Received date]],"mmmm")</f>
        <v>January</v>
      </c>
      <c r="AK402" t="str">
        <f>TEXT(MM_BU[[#This Row],[BOM Received date]],"yyyy")</f>
        <v>2024</v>
      </c>
    </row>
    <row r="403" spans="1:37" ht="28.95" customHeight="1">
      <c r="A403" s="21">
        <v>43</v>
      </c>
      <c r="B403" s="56">
        <v>45298</v>
      </c>
      <c r="C403" s="8">
        <v>30</v>
      </c>
      <c r="D403" s="8" t="s">
        <v>1603</v>
      </c>
      <c r="E403" s="23" t="s">
        <v>1604</v>
      </c>
      <c r="F403" s="350">
        <v>8944274</v>
      </c>
      <c r="G403" s="446" t="s">
        <v>1366</v>
      </c>
      <c r="H403" s="24" t="s">
        <v>1602</v>
      </c>
      <c r="I403" s="25">
        <v>51875</v>
      </c>
      <c r="J403" s="1639">
        <v>45307</v>
      </c>
      <c r="K403" s="26">
        <v>45318</v>
      </c>
      <c r="L403" s="26" t="s">
        <v>1058</v>
      </c>
      <c r="M403" s="27">
        <v>1</v>
      </c>
      <c r="N403" s="507" t="s">
        <v>20</v>
      </c>
      <c r="O403" s="25">
        <v>4</v>
      </c>
      <c r="P403" s="286">
        <v>1.05</v>
      </c>
      <c r="Q403" s="287">
        <v>4.2</v>
      </c>
      <c r="R403" s="25" t="s">
        <v>2139</v>
      </c>
      <c r="S403" s="25" t="s">
        <v>1058</v>
      </c>
      <c r="T403" s="26">
        <v>45333</v>
      </c>
      <c r="U403" s="26">
        <v>45321</v>
      </c>
      <c r="V403" s="8" t="s">
        <v>2383</v>
      </c>
      <c r="W403" s="25" t="s">
        <v>139</v>
      </c>
      <c r="X403" s="26">
        <v>45333</v>
      </c>
      <c r="Y403" s="25" t="s">
        <v>1068</v>
      </c>
      <c r="Z403" s="26">
        <v>45333</v>
      </c>
      <c r="AA403" s="24" t="s">
        <v>1075</v>
      </c>
      <c r="AB403" s="24" t="s">
        <v>1070</v>
      </c>
      <c r="AC403" s="26">
        <v>45351</v>
      </c>
      <c r="AD403" s="8" t="s">
        <v>22</v>
      </c>
      <c r="AE403" s="26">
        <v>45336</v>
      </c>
      <c r="AF403" s="27" t="s">
        <v>426</v>
      </c>
      <c r="AG403" s="7"/>
      <c r="AH403" s="5" t="str" cm="1">
        <f t="array" ref="AH403">LEFT(MM_BU[[#This Row],[PROJECT'#]],MIN(IFERROR(FIND({0,1,2,3,4,5,6,7,8,9,"-"},MM_BU[[#This Row],[PROJECT'#]]),""))-1)</f>
        <v>BU</v>
      </c>
      <c r="AI403" t="str">
        <f>IF(MM_BU[[#This Row],[BOM Received date]]&lt;&gt;"","BU table")</f>
        <v>BU table</v>
      </c>
      <c r="AJ403" t="str">
        <f>TEXT(MM_BU[[#This Row],[BOM Received date]],"mmmm")</f>
        <v>January</v>
      </c>
      <c r="AK403" t="str">
        <f>TEXT(MM_BU[[#This Row],[BOM Received date]],"yyyy")</f>
        <v>2024</v>
      </c>
    </row>
    <row r="404" spans="1:37" ht="28.95" customHeight="1" thickBot="1">
      <c r="A404" s="140">
        <v>43</v>
      </c>
      <c r="B404" s="199">
        <v>45298</v>
      </c>
      <c r="C404" s="142">
        <v>30</v>
      </c>
      <c r="D404" s="142" t="s">
        <v>1603</v>
      </c>
      <c r="E404" s="143" t="s">
        <v>1604</v>
      </c>
      <c r="F404" s="351">
        <v>8944274</v>
      </c>
      <c r="G404" s="509" t="s">
        <v>176</v>
      </c>
      <c r="H404" s="144" t="s">
        <v>280</v>
      </c>
      <c r="I404" s="145">
        <v>51874</v>
      </c>
      <c r="J404" s="1640">
        <v>45307</v>
      </c>
      <c r="K404" s="146">
        <v>45309</v>
      </c>
      <c r="L404" s="146" t="s">
        <v>1058</v>
      </c>
      <c r="M404" s="147">
        <v>1</v>
      </c>
      <c r="N404" s="510" t="s">
        <v>20</v>
      </c>
      <c r="O404" s="145">
        <v>4</v>
      </c>
      <c r="P404" s="288">
        <v>60.72</v>
      </c>
      <c r="Q404" s="289">
        <v>242.88</v>
      </c>
      <c r="R404" s="145" t="s">
        <v>1943</v>
      </c>
      <c r="S404" s="145" t="s">
        <v>1058</v>
      </c>
      <c r="T404" s="146">
        <v>45313</v>
      </c>
      <c r="U404" s="146">
        <v>45313</v>
      </c>
      <c r="V404" s="142" t="s">
        <v>1944</v>
      </c>
      <c r="W404" s="145" t="s">
        <v>1002</v>
      </c>
      <c r="X404" s="146">
        <v>45313</v>
      </c>
      <c r="Y404" s="145" t="s">
        <v>1068</v>
      </c>
      <c r="Z404" s="146">
        <v>45319</v>
      </c>
      <c r="AA404" s="144" t="s">
        <v>1710</v>
      </c>
      <c r="AB404" s="144" t="s">
        <v>1070</v>
      </c>
      <c r="AC404" s="146">
        <v>45327</v>
      </c>
      <c r="AD404" s="142" t="s">
        <v>22</v>
      </c>
      <c r="AE404" s="146">
        <v>45322</v>
      </c>
      <c r="AF404" s="147" t="s">
        <v>426</v>
      </c>
      <c r="AG404" s="148"/>
      <c r="AH404" s="5" t="str" cm="1">
        <f t="array" ref="AH404">LEFT(MM_BU[[#This Row],[PROJECT'#]],MIN(IFERROR(FIND({0,1,2,3,4,5,6,7,8,9,"-"},MM_BU[[#This Row],[PROJECT'#]]),""))-1)</f>
        <v>BU</v>
      </c>
      <c r="AI404" t="str">
        <f>IF(MM_BU[[#This Row],[BOM Received date]]&lt;&gt;"","BU table")</f>
        <v>BU table</v>
      </c>
      <c r="AJ404" t="str">
        <f>TEXT(MM_BU[[#This Row],[BOM Received date]],"mmmm")</f>
        <v>January</v>
      </c>
      <c r="AK404" t="str">
        <f>TEXT(MM_BU[[#This Row],[BOM Received date]],"yyyy")</f>
        <v>2024</v>
      </c>
    </row>
    <row r="405" spans="1:37" ht="28.95" customHeight="1" thickTop="1">
      <c r="A405" s="376">
        <v>44</v>
      </c>
      <c r="B405" s="380">
        <v>45298</v>
      </c>
      <c r="C405" s="378">
        <v>30</v>
      </c>
      <c r="D405" s="378" t="s">
        <v>1639</v>
      </c>
      <c r="E405" s="381" t="s">
        <v>1640</v>
      </c>
      <c r="F405" s="382">
        <v>8944832</v>
      </c>
      <c r="G405" s="511" t="s">
        <v>1649</v>
      </c>
      <c r="H405" s="712" t="s">
        <v>1650</v>
      </c>
      <c r="I405" s="583">
        <v>51540</v>
      </c>
      <c r="J405" s="1653">
        <v>45301</v>
      </c>
      <c r="K405" s="385">
        <v>45301</v>
      </c>
      <c r="L405" s="475" t="s">
        <v>1058</v>
      </c>
      <c r="M405" s="386">
        <v>4</v>
      </c>
      <c r="N405" s="526" t="s">
        <v>20</v>
      </c>
      <c r="O405" s="528">
        <v>200</v>
      </c>
      <c r="P405" s="387">
        <v>6.34</v>
      </c>
      <c r="Q405" s="388">
        <v>1268</v>
      </c>
      <c r="R405" s="384" t="s">
        <v>1882</v>
      </c>
      <c r="S405" s="384" t="s">
        <v>1058</v>
      </c>
      <c r="T405" s="385">
        <v>45316</v>
      </c>
      <c r="U405" s="385">
        <v>45311</v>
      </c>
      <c r="V405" s="378" t="s">
        <v>1945</v>
      </c>
      <c r="W405" s="384" t="s">
        <v>1011</v>
      </c>
      <c r="X405" s="385">
        <v>45316</v>
      </c>
      <c r="Y405" s="384" t="s">
        <v>1068</v>
      </c>
      <c r="Z405" s="385">
        <v>45316</v>
      </c>
      <c r="AA405" s="383" t="s">
        <v>1069</v>
      </c>
      <c r="AB405" s="383" t="s">
        <v>1085</v>
      </c>
      <c r="AC405" s="385">
        <v>45330</v>
      </c>
      <c r="AD405" s="378" t="s">
        <v>22</v>
      </c>
      <c r="AE405" s="385">
        <v>45323</v>
      </c>
      <c r="AF405" s="386" t="s">
        <v>1004</v>
      </c>
      <c r="AG405" s="389"/>
      <c r="AH405" s="5" t="str" cm="1">
        <f t="array" ref="AH405">LEFT(MM_BU[[#This Row],[PROJECT'#]],MIN(IFERROR(FIND({0,1,2,3,4,5,6,7,8,9,"-"},MM_BU[[#This Row],[PROJECT'#]]),""))-1)</f>
        <v>BU</v>
      </c>
      <c r="AI405" t="str">
        <f>IF(MM_BU[[#This Row],[BOM Received date]]&lt;&gt;"","BU table")</f>
        <v>BU table</v>
      </c>
      <c r="AJ405" t="str">
        <f>TEXT(MM_BU[[#This Row],[BOM Received date]],"mmmm")</f>
        <v>January</v>
      </c>
      <c r="AK405" t="str">
        <f>TEXT(MM_BU[[#This Row],[BOM Received date]],"yyyy")</f>
        <v>2024</v>
      </c>
    </row>
    <row r="406" spans="1:37" ht="28.95" customHeight="1">
      <c r="A406" s="21">
        <v>44</v>
      </c>
      <c r="B406" s="56">
        <v>45298</v>
      </c>
      <c r="C406" s="8">
        <v>30</v>
      </c>
      <c r="D406" s="8" t="s">
        <v>1639</v>
      </c>
      <c r="E406" s="23" t="s">
        <v>1640</v>
      </c>
      <c r="F406" s="350">
        <v>8944832</v>
      </c>
      <c r="G406" s="511" t="s">
        <v>1651</v>
      </c>
      <c r="H406" s="518" t="s">
        <v>1652</v>
      </c>
      <c r="I406" s="25">
        <v>51540</v>
      </c>
      <c r="J406" s="1639">
        <v>45301</v>
      </c>
      <c r="K406" s="26">
        <v>45301</v>
      </c>
      <c r="L406" s="26" t="s">
        <v>1058</v>
      </c>
      <c r="M406" s="27">
        <v>3</v>
      </c>
      <c r="N406" s="526" t="s">
        <v>20</v>
      </c>
      <c r="O406" s="528">
        <v>40</v>
      </c>
      <c r="P406" s="286">
        <v>6.18</v>
      </c>
      <c r="Q406" s="287">
        <v>247.2</v>
      </c>
      <c r="R406" s="25" t="s">
        <v>1882</v>
      </c>
      <c r="S406" s="25" t="s">
        <v>1058</v>
      </c>
      <c r="T406" s="26">
        <v>45316</v>
      </c>
      <c r="U406" s="26">
        <v>45311</v>
      </c>
      <c r="V406" s="8" t="s">
        <v>1945</v>
      </c>
      <c r="W406" s="25" t="s">
        <v>1009</v>
      </c>
      <c r="X406" s="26">
        <v>45316</v>
      </c>
      <c r="Y406" s="25" t="s">
        <v>1068</v>
      </c>
      <c r="Z406" s="26">
        <v>45316</v>
      </c>
      <c r="AA406" s="24" t="s">
        <v>1069</v>
      </c>
      <c r="AB406" s="24" t="s">
        <v>1085</v>
      </c>
      <c r="AC406" s="26">
        <v>45330</v>
      </c>
      <c r="AD406" s="8" t="s">
        <v>22</v>
      </c>
      <c r="AE406" s="26">
        <v>45323</v>
      </c>
      <c r="AF406" s="27" t="s">
        <v>1174</v>
      </c>
      <c r="AG406" s="7"/>
      <c r="AH406" s="5" t="str" cm="1">
        <f t="array" ref="AH406">LEFT(MM_BU[[#This Row],[PROJECT'#]],MIN(IFERROR(FIND({0,1,2,3,4,5,6,7,8,9,"-"},MM_BU[[#This Row],[PROJECT'#]]),""))-1)</f>
        <v>BU</v>
      </c>
      <c r="AI406" t="str">
        <f>IF(MM_BU[[#This Row],[BOM Received date]]&lt;&gt;"","BU table")</f>
        <v>BU table</v>
      </c>
      <c r="AJ406" t="str">
        <f>TEXT(MM_BU[[#This Row],[BOM Received date]],"mmmm")</f>
        <v>January</v>
      </c>
      <c r="AK406" t="str">
        <f>TEXT(MM_BU[[#This Row],[BOM Received date]],"yyyy")</f>
        <v>2024</v>
      </c>
    </row>
    <row r="407" spans="1:37" ht="28.95" customHeight="1">
      <c r="A407" s="21">
        <v>44</v>
      </c>
      <c r="B407" s="56">
        <v>45298</v>
      </c>
      <c r="C407" s="8">
        <v>40</v>
      </c>
      <c r="D407" s="8" t="s">
        <v>1639</v>
      </c>
      <c r="E407" s="23" t="s">
        <v>1640</v>
      </c>
      <c r="F407" s="350">
        <v>8944832</v>
      </c>
      <c r="G407" s="511" t="s">
        <v>1605</v>
      </c>
      <c r="H407" s="518" t="s">
        <v>1614</v>
      </c>
      <c r="I407" s="25">
        <v>51576</v>
      </c>
      <c r="J407" s="1639">
        <v>45301</v>
      </c>
      <c r="K407" s="26">
        <v>45304</v>
      </c>
      <c r="L407" s="26" t="s">
        <v>1058</v>
      </c>
      <c r="M407" s="27">
        <v>2</v>
      </c>
      <c r="N407" s="526" t="s">
        <v>36</v>
      </c>
      <c r="O407" s="528">
        <v>25</v>
      </c>
      <c r="P407" s="286">
        <v>12.99</v>
      </c>
      <c r="Q407" s="287">
        <v>324.75</v>
      </c>
      <c r="R407" s="25" t="s">
        <v>1882</v>
      </c>
      <c r="S407" s="25" t="s">
        <v>1058</v>
      </c>
      <c r="T407" s="26">
        <v>45316</v>
      </c>
      <c r="U407" s="26">
        <v>45311</v>
      </c>
      <c r="V407" s="8" t="s">
        <v>1945</v>
      </c>
      <c r="W407" s="25" t="s">
        <v>1013</v>
      </c>
      <c r="X407" s="26">
        <v>45316</v>
      </c>
      <c r="Y407" s="25" t="s">
        <v>1068</v>
      </c>
      <c r="Z407" s="26">
        <v>45316</v>
      </c>
      <c r="AA407" s="24" t="s">
        <v>1069</v>
      </c>
      <c r="AB407" s="24" t="s">
        <v>1085</v>
      </c>
      <c r="AC407" s="26">
        <v>45323</v>
      </c>
      <c r="AD407" s="8" t="s">
        <v>22</v>
      </c>
      <c r="AE407" s="26">
        <v>45321</v>
      </c>
      <c r="AF407" s="27" t="s">
        <v>1038</v>
      </c>
      <c r="AG407" s="7"/>
      <c r="AH407" s="5" t="str" cm="1">
        <f t="array" ref="AH407">LEFT(MM_BU[[#This Row],[PROJECT'#]],MIN(IFERROR(FIND({0,1,2,3,4,5,6,7,8,9,"-"},MM_BU[[#This Row],[PROJECT'#]]),""))-1)</f>
        <v>BU</v>
      </c>
      <c r="AI407" t="str">
        <f>IF(MM_BU[[#This Row],[BOM Received date]]&lt;&gt;"","BU table")</f>
        <v>BU table</v>
      </c>
      <c r="AJ407" t="str">
        <f>TEXT(MM_BU[[#This Row],[BOM Received date]],"mmmm")</f>
        <v>January</v>
      </c>
      <c r="AK407" t="str">
        <f>TEXT(MM_BU[[#This Row],[BOM Received date]],"yyyy")</f>
        <v>2024</v>
      </c>
    </row>
    <row r="408" spans="1:37" ht="28.95" customHeight="1">
      <c r="A408" s="21">
        <v>44</v>
      </c>
      <c r="B408" s="56">
        <v>45298</v>
      </c>
      <c r="C408" s="8">
        <v>30</v>
      </c>
      <c r="D408" s="8" t="s">
        <v>1639</v>
      </c>
      <c r="E408" s="23" t="s">
        <v>1640</v>
      </c>
      <c r="F408" s="350">
        <v>8944832</v>
      </c>
      <c r="G408" s="511" t="s">
        <v>1606</v>
      </c>
      <c r="H408" s="518" t="s">
        <v>1615</v>
      </c>
      <c r="I408" s="25">
        <v>51530</v>
      </c>
      <c r="J408" s="1639">
        <v>45301</v>
      </c>
      <c r="K408" s="26">
        <v>45301</v>
      </c>
      <c r="L408" s="26" t="s">
        <v>1058</v>
      </c>
      <c r="M408" s="27">
        <v>2</v>
      </c>
      <c r="N408" s="526" t="s">
        <v>36</v>
      </c>
      <c r="O408" s="528">
        <v>6</v>
      </c>
      <c r="P408" s="286">
        <v>48.12</v>
      </c>
      <c r="Q408" s="287">
        <v>288.72000000000003</v>
      </c>
      <c r="R408" s="25" t="s">
        <v>1808</v>
      </c>
      <c r="S408" s="25" t="s">
        <v>1058</v>
      </c>
      <c r="T408" s="26">
        <v>45311</v>
      </c>
      <c r="U408" s="26">
        <v>45307</v>
      </c>
      <c r="V408" s="8" t="s">
        <v>1883</v>
      </c>
      <c r="W408" s="25" t="s">
        <v>1884</v>
      </c>
      <c r="X408" s="26">
        <v>45310</v>
      </c>
      <c r="Y408" s="25" t="s">
        <v>1068</v>
      </c>
      <c r="Z408" s="26">
        <v>45311</v>
      </c>
      <c r="AA408" s="24" t="s">
        <v>1069</v>
      </c>
      <c r="AB408" s="24" t="s">
        <v>1081</v>
      </c>
      <c r="AC408" s="26">
        <v>45317</v>
      </c>
      <c r="AD408" s="8" t="s">
        <v>22</v>
      </c>
      <c r="AE408" s="26">
        <v>45314</v>
      </c>
      <c r="AF408" s="27" t="s">
        <v>427</v>
      </c>
      <c r="AG408" s="7"/>
      <c r="AH408" s="5" t="str" cm="1">
        <f t="array" ref="AH408">LEFT(MM_BU[[#This Row],[PROJECT'#]],MIN(IFERROR(FIND({0,1,2,3,4,5,6,7,8,9,"-"},MM_BU[[#This Row],[PROJECT'#]]),""))-1)</f>
        <v>BU</v>
      </c>
      <c r="AI408" t="str">
        <f>IF(MM_BU[[#This Row],[BOM Received date]]&lt;&gt;"","BU table")</f>
        <v>BU table</v>
      </c>
      <c r="AJ408" t="str">
        <f>TEXT(MM_BU[[#This Row],[BOM Received date]],"mmmm")</f>
        <v>January</v>
      </c>
      <c r="AK408" t="str">
        <f>TEXT(MM_BU[[#This Row],[BOM Received date]],"yyyy")</f>
        <v>2024</v>
      </c>
    </row>
    <row r="409" spans="1:37" ht="28.95" customHeight="1">
      <c r="A409" s="21">
        <v>44</v>
      </c>
      <c r="B409" s="56">
        <v>45298</v>
      </c>
      <c r="C409" s="8">
        <v>30</v>
      </c>
      <c r="D409" s="8" t="s">
        <v>1639</v>
      </c>
      <c r="E409" s="23" t="s">
        <v>1640</v>
      </c>
      <c r="F409" s="350">
        <v>8944832</v>
      </c>
      <c r="G409" s="512" t="s">
        <v>1607</v>
      </c>
      <c r="H409" s="519" t="s">
        <v>1616</v>
      </c>
      <c r="I409" s="25">
        <v>51540</v>
      </c>
      <c r="J409" s="1639">
        <v>45301</v>
      </c>
      <c r="K409" s="26">
        <v>45301</v>
      </c>
      <c r="L409" s="26" t="s">
        <v>1058</v>
      </c>
      <c r="M409" s="27">
        <v>2</v>
      </c>
      <c r="N409" s="526" t="s">
        <v>20</v>
      </c>
      <c r="O409" s="528">
        <v>8</v>
      </c>
      <c r="P409" s="286">
        <v>117</v>
      </c>
      <c r="Q409" s="287">
        <v>936</v>
      </c>
      <c r="R409" s="25" t="s">
        <v>1882</v>
      </c>
      <c r="S409" s="25" t="s">
        <v>1058</v>
      </c>
      <c r="T409" s="26">
        <v>45316</v>
      </c>
      <c r="U409" s="26">
        <v>45311</v>
      </c>
      <c r="V409" s="8" t="s">
        <v>1945</v>
      </c>
      <c r="W409" s="25" t="s">
        <v>1008</v>
      </c>
      <c r="X409" s="26">
        <v>45316</v>
      </c>
      <c r="Y409" s="25" t="s">
        <v>1068</v>
      </c>
      <c r="Z409" s="26">
        <v>45316</v>
      </c>
      <c r="AA409" s="24" t="s">
        <v>1069</v>
      </c>
      <c r="AB409" s="24" t="s">
        <v>1085</v>
      </c>
      <c r="AC409" s="26">
        <v>45323</v>
      </c>
      <c r="AD409" s="8" t="s">
        <v>22</v>
      </c>
      <c r="AE409" s="26">
        <v>45321</v>
      </c>
      <c r="AF409" s="27" t="s">
        <v>1025</v>
      </c>
      <c r="AG409" s="7"/>
      <c r="AH409" s="5" t="str" cm="1">
        <f t="array" ref="AH409">LEFT(MM_BU[[#This Row],[PROJECT'#]],MIN(IFERROR(FIND({0,1,2,3,4,5,6,7,8,9,"-"},MM_BU[[#This Row],[PROJECT'#]]),""))-1)</f>
        <v>BU</v>
      </c>
      <c r="AI409" t="str">
        <f>IF(MM_BU[[#This Row],[BOM Received date]]&lt;&gt;"","BU table")</f>
        <v>BU table</v>
      </c>
      <c r="AJ409" t="str">
        <f>TEXT(MM_BU[[#This Row],[BOM Received date]],"mmmm")</f>
        <v>January</v>
      </c>
      <c r="AK409" t="str">
        <f>TEXT(MM_BU[[#This Row],[BOM Received date]],"yyyy")</f>
        <v>2024</v>
      </c>
    </row>
    <row r="410" spans="1:37" ht="28.95" customHeight="1">
      <c r="A410" s="21">
        <v>44</v>
      </c>
      <c r="B410" s="56">
        <v>45298</v>
      </c>
      <c r="C410" s="8">
        <v>30</v>
      </c>
      <c r="D410" s="8" t="s">
        <v>1639</v>
      </c>
      <c r="E410" s="23" t="s">
        <v>1640</v>
      </c>
      <c r="F410" s="350">
        <v>8944832</v>
      </c>
      <c r="G410" s="513" t="s">
        <v>274</v>
      </c>
      <c r="H410" s="520" t="s">
        <v>275</v>
      </c>
      <c r="I410" s="25">
        <v>51533</v>
      </c>
      <c r="J410" s="1639">
        <v>45301</v>
      </c>
      <c r="K410" s="26">
        <v>45301</v>
      </c>
      <c r="L410" s="26" t="s">
        <v>1058</v>
      </c>
      <c r="M410" s="27">
        <v>2</v>
      </c>
      <c r="N410" s="526" t="s">
        <v>20</v>
      </c>
      <c r="O410" s="528">
        <v>80</v>
      </c>
      <c r="P410" s="286">
        <v>19.309999999999999</v>
      </c>
      <c r="Q410" s="287">
        <v>1544.8</v>
      </c>
      <c r="R410" s="25" t="s">
        <v>1808</v>
      </c>
      <c r="S410" s="25" t="s">
        <v>1058</v>
      </c>
      <c r="T410" s="26">
        <v>45311</v>
      </c>
      <c r="U410" s="26">
        <v>45307</v>
      </c>
      <c r="V410" s="8" t="s">
        <v>1883</v>
      </c>
      <c r="W410" s="25" t="s">
        <v>1885</v>
      </c>
      <c r="X410" s="26">
        <v>45310</v>
      </c>
      <c r="Y410" s="25" t="s">
        <v>1068</v>
      </c>
      <c r="Z410" s="26">
        <v>45311</v>
      </c>
      <c r="AA410" s="24" t="s">
        <v>1069</v>
      </c>
      <c r="AB410" s="24" t="s">
        <v>1081</v>
      </c>
      <c r="AC410" s="26">
        <v>45317</v>
      </c>
      <c r="AD410" s="8" t="s">
        <v>22</v>
      </c>
      <c r="AE410" s="26">
        <v>45314</v>
      </c>
      <c r="AF410" s="27" t="s">
        <v>430</v>
      </c>
      <c r="AG410" s="7"/>
      <c r="AH410" s="5" t="str" cm="1">
        <f t="array" ref="AH410">LEFT(MM_BU[[#This Row],[PROJECT'#]],MIN(IFERROR(FIND({0,1,2,3,4,5,6,7,8,9,"-"},MM_BU[[#This Row],[PROJECT'#]]),""))-1)</f>
        <v>BU</v>
      </c>
      <c r="AI410" t="str">
        <f>IF(MM_BU[[#This Row],[BOM Received date]]&lt;&gt;"","BU table")</f>
        <v>BU table</v>
      </c>
      <c r="AJ410" t="str">
        <f>TEXT(MM_BU[[#This Row],[BOM Received date]],"mmmm")</f>
        <v>January</v>
      </c>
      <c r="AK410" t="str">
        <f>TEXT(MM_BU[[#This Row],[BOM Received date]],"yyyy")</f>
        <v>2024</v>
      </c>
    </row>
    <row r="411" spans="1:37" ht="28.95" customHeight="1">
      <c r="A411" s="21">
        <v>44</v>
      </c>
      <c r="B411" s="56">
        <v>45298</v>
      </c>
      <c r="C411" s="8">
        <v>30</v>
      </c>
      <c r="D411" s="8" t="s">
        <v>1639</v>
      </c>
      <c r="E411" s="23" t="s">
        <v>1640</v>
      </c>
      <c r="F411" s="350">
        <v>8944832</v>
      </c>
      <c r="G411" s="513" t="s">
        <v>497</v>
      </c>
      <c r="H411" s="521" t="s">
        <v>1617</v>
      </c>
      <c r="I411" s="25">
        <v>51536</v>
      </c>
      <c r="J411" s="1639">
        <v>45301</v>
      </c>
      <c r="K411" s="26">
        <v>45304</v>
      </c>
      <c r="L411" s="26" t="s">
        <v>1058</v>
      </c>
      <c r="M411" s="27">
        <v>8</v>
      </c>
      <c r="N411" s="526" t="s">
        <v>55</v>
      </c>
      <c r="O411" s="528">
        <v>5</v>
      </c>
      <c r="P411" s="286">
        <v>23.31</v>
      </c>
      <c r="Q411" s="287">
        <v>116.55</v>
      </c>
      <c r="R411" s="25" t="s">
        <v>1886</v>
      </c>
      <c r="S411" s="25" t="s">
        <v>1058</v>
      </c>
      <c r="T411" s="26">
        <v>45311</v>
      </c>
      <c r="U411" s="26">
        <v>45309</v>
      </c>
      <c r="V411" s="8" t="s">
        <v>1946</v>
      </c>
      <c r="W411" s="25" t="s">
        <v>1170</v>
      </c>
      <c r="X411" s="26">
        <v>45311</v>
      </c>
      <c r="Y411" s="25" t="s">
        <v>1068</v>
      </c>
      <c r="Z411" s="26">
        <v>45311</v>
      </c>
      <c r="AA411" s="24" t="s">
        <v>1069</v>
      </c>
      <c r="AB411" s="24" t="s">
        <v>1081</v>
      </c>
      <c r="AC411" s="26">
        <v>45318</v>
      </c>
      <c r="AD411" s="8" t="s">
        <v>22</v>
      </c>
      <c r="AE411" s="26">
        <v>45316</v>
      </c>
      <c r="AF411" s="27" t="s">
        <v>429</v>
      </c>
      <c r="AG411" s="7"/>
      <c r="AH411" s="5" t="str" cm="1">
        <f t="array" ref="AH411">LEFT(MM_BU[[#This Row],[PROJECT'#]],MIN(IFERROR(FIND({0,1,2,3,4,5,6,7,8,9,"-"},MM_BU[[#This Row],[PROJECT'#]]),""))-1)</f>
        <v>BU</v>
      </c>
      <c r="AI411" t="str">
        <f>IF(MM_BU[[#This Row],[BOM Received date]]&lt;&gt;"","BU table")</f>
        <v>BU table</v>
      </c>
      <c r="AJ411" t="str">
        <f>TEXT(MM_BU[[#This Row],[BOM Received date]],"mmmm")</f>
        <v>January</v>
      </c>
      <c r="AK411" t="str">
        <f>TEXT(MM_BU[[#This Row],[BOM Received date]],"yyyy")</f>
        <v>2024</v>
      </c>
    </row>
    <row r="412" spans="1:37" ht="28.95" customHeight="1">
      <c r="A412" s="21">
        <v>44</v>
      </c>
      <c r="B412" s="56">
        <v>45298</v>
      </c>
      <c r="C412" s="8">
        <v>30</v>
      </c>
      <c r="D412" s="8" t="s">
        <v>1639</v>
      </c>
      <c r="E412" s="23" t="s">
        <v>1640</v>
      </c>
      <c r="F412" s="350">
        <v>8944832</v>
      </c>
      <c r="G412" s="514" t="s">
        <v>189</v>
      </c>
      <c r="H412" s="521" t="s">
        <v>185</v>
      </c>
      <c r="I412" s="25">
        <v>51539</v>
      </c>
      <c r="J412" s="1639">
        <v>45301</v>
      </c>
      <c r="K412" s="26">
        <v>45301</v>
      </c>
      <c r="L412" s="26" t="s">
        <v>1058</v>
      </c>
      <c r="M412" s="27">
        <v>5</v>
      </c>
      <c r="N412" s="526" t="s">
        <v>20</v>
      </c>
      <c r="O412" s="528">
        <v>2</v>
      </c>
      <c r="P412" s="286">
        <v>18.5</v>
      </c>
      <c r="Q412" s="287">
        <v>37</v>
      </c>
      <c r="R412" s="25" t="s">
        <v>1809</v>
      </c>
      <c r="S412" s="25" t="s">
        <v>1058</v>
      </c>
      <c r="T412" s="26">
        <v>45313</v>
      </c>
      <c r="U412" s="26">
        <v>45306</v>
      </c>
      <c r="V412" s="8" t="s">
        <v>1947</v>
      </c>
      <c r="W412" s="25" t="s">
        <v>1012</v>
      </c>
      <c r="X412" s="26">
        <v>45313</v>
      </c>
      <c r="Y412" s="25" t="s">
        <v>1068</v>
      </c>
      <c r="Z412" s="26">
        <v>45313</v>
      </c>
      <c r="AA412" s="24" t="s">
        <v>1075</v>
      </c>
      <c r="AB412" s="24" t="s">
        <v>1070</v>
      </c>
      <c r="AC412" s="26">
        <v>45332</v>
      </c>
      <c r="AD412" s="8" t="s">
        <v>22</v>
      </c>
      <c r="AE412" s="26">
        <v>45318</v>
      </c>
      <c r="AF412" s="27" t="s">
        <v>425</v>
      </c>
      <c r="AG412" s="7"/>
      <c r="AH412" s="5" t="str" cm="1">
        <f t="array" ref="AH412">LEFT(MM_BU[[#This Row],[PROJECT'#]],MIN(IFERROR(FIND({0,1,2,3,4,5,6,7,8,9,"-"},MM_BU[[#This Row],[PROJECT'#]]),""))-1)</f>
        <v>BU</v>
      </c>
      <c r="AI412" t="str">
        <f>IF(MM_BU[[#This Row],[BOM Received date]]&lt;&gt;"","BU table")</f>
        <v>BU table</v>
      </c>
      <c r="AJ412" t="str">
        <f>TEXT(MM_BU[[#This Row],[BOM Received date]],"mmmm")</f>
        <v>January</v>
      </c>
      <c r="AK412" t="str">
        <f>TEXT(MM_BU[[#This Row],[BOM Received date]],"yyyy")</f>
        <v>2024</v>
      </c>
    </row>
    <row r="413" spans="1:37" ht="28.95" customHeight="1">
      <c r="A413" s="21">
        <v>44</v>
      </c>
      <c r="B413" s="56">
        <v>45298</v>
      </c>
      <c r="C413" s="8">
        <v>30</v>
      </c>
      <c r="D413" s="8" t="s">
        <v>1639</v>
      </c>
      <c r="E413" s="23" t="s">
        <v>1640</v>
      </c>
      <c r="F413" s="350">
        <v>8944832</v>
      </c>
      <c r="G413" s="514" t="s">
        <v>188</v>
      </c>
      <c r="H413" s="522" t="s">
        <v>184</v>
      </c>
      <c r="I413" s="25">
        <v>51533</v>
      </c>
      <c r="J413" s="1639">
        <v>45301</v>
      </c>
      <c r="K413" s="26">
        <v>45301</v>
      </c>
      <c r="L413" s="26" t="s">
        <v>1058</v>
      </c>
      <c r="M413" s="27">
        <v>1</v>
      </c>
      <c r="N413" s="526" t="s">
        <v>37</v>
      </c>
      <c r="O413" s="528">
        <v>4</v>
      </c>
      <c r="P413" s="286">
        <v>37.299999999999997</v>
      </c>
      <c r="Q413" s="287">
        <v>149.19999999999999</v>
      </c>
      <c r="R413" s="25" t="s">
        <v>1808</v>
      </c>
      <c r="S413" s="25" t="s">
        <v>1058</v>
      </c>
      <c r="T413" s="26">
        <v>45311</v>
      </c>
      <c r="U413" s="26">
        <v>45307</v>
      </c>
      <c r="V413" s="8" t="s">
        <v>1883</v>
      </c>
      <c r="W413" s="25" t="s">
        <v>1713</v>
      </c>
      <c r="X413" s="26">
        <v>45310</v>
      </c>
      <c r="Y413" s="25" t="s">
        <v>1068</v>
      </c>
      <c r="Z413" s="26">
        <v>45311</v>
      </c>
      <c r="AA413" s="24" t="s">
        <v>1069</v>
      </c>
      <c r="AB413" s="24" t="s">
        <v>1081</v>
      </c>
      <c r="AC413" s="26">
        <v>45317</v>
      </c>
      <c r="AD413" s="8" t="s">
        <v>22</v>
      </c>
      <c r="AE413" s="26">
        <v>45314</v>
      </c>
      <c r="AF413" s="27" t="s">
        <v>426</v>
      </c>
      <c r="AG413" s="7"/>
      <c r="AH413" s="5" t="str" cm="1">
        <f t="array" ref="AH413">LEFT(MM_BU[[#This Row],[PROJECT'#]],MIN(IFERROR(FIND({0,1,2,3,4,5,6,7,8,9,"-"},MM_BU[[#This Row],[PROJECT'#]]),""))-1)</f>
        <v>BU</v>
      </c>
      <c r="AI413" t="str">
        <f>IF(MM_BU[[#This Row],[BOM Received date]]&lt;&gt;"","BU table")</f>
        <v>BU table</v>
      </c>
      <c r="AJ413" t="str">
        <f>TEXT(MM_BU[[#This Row],[BOM Received date]],"mmmm")</f>
        <v>January</v>
      </c>
      <c r="AK413" t="str">
        <f>TEXT(MM_BU[[#This Row],[BOM Received date]],"yyyy")</f>
        <v>2024</v>
      </c>
    </row>
    <row r="414" spans="1:37" ht="28.95" customHeight="1">
      <c r="A414" s="21">
        <v>44</v>
      </c>
      <c r="B414" s="56">
        <v>45298</v>
      </c>
      <c r="C414" s="8">
        <v>30</v>
      </c>
      <c r="D414" s="8" t="s">
        <v>1639</v>
      </c>
      <c r="E414" s="23" t="s">
        <v>1640</v>
      </c>
      <c r="F414" s="350">
        <v>8944832</v>
      </c>
      <c r="G414" s="511" t="s">
        <v>1608</v>
      </c>
      <c r="H414" s="521" t="s">
        <v>147</v>
      </c>
      <c r="I414" s="25">
        <v>51536</v>
      </c>
      <c r="J414" s="1639">
        <v>45301</v>
      </c>
      <c r="K414" s="26">
        <v>45304</v>
      </c>
      <c r="L414" s="26" t="s">
        <v>1058</v>
      </c>
      <c r="M414" s="27">
        <v>7</v>
      </c>
      <c r="N414" s="526" t="s">
        <v>21</v>
      </c>
      <c r="O414" s="528">
        <v>2</v>
      </c>
      <c r="P414" s="286">
        <v>12.99</v>
      </c>
      <c r="Q414" s="287">
        <v>25.98</v>
      </c>
      <c r="R414" s="25" t="s">
        <v>1886</v>
      </c>
      <c r="S414" s="25" t="s">
        <v>1058</v>
      </c>
      <c r="T414" s="26">
        <v>45311</v>
      </c>
      <c r="U414" s="26">
        <v>45309</v>
      </c>
      <c r="V414" s="8" t="s">
        <v>1946</v>
      </c>
      <c r="W414" s="25" t="s">
        <v>1040</v>
      </c>
      <c r="X414" s="26">
        <v>45311</v>
      </c>
      <c r="Y414" s="25" t="s">
        <v>1068</v>
      </c>
      <c r="Z414" s="26">
        <v>45311</v>
      </c>
      <c r="AA414" s="24" t="s">
        <v>1069</v>
      </c>
      <c r="AB414" s="24" t="s">
        <v>1081</v>
      </c>
      <c r="AC414" s="26">
        <v>45318</v>
      </c>
      <c r="AD414" s="8" t="s">
        <v>22</v>
      </c>
      <c r="AE414" s="26">
        <v>45316</v>
      </c>
      <c r="AF414" s="27" t="s">
        <v>425</v>
      </c>
      <c r="AG414" s="7"/>
      <c r="AH414" s="5" t="str" cm="1">
        <f t="array" ref="AH414">LEFT(MM_BU[[#This Row],[PROJECT'#]],MIN(IFERROR(FIND({0,1,2,3,4,5,6,7,8,9,"-"},MM_BU[[#This Row],[PROJECT'#]]),""))-1)</f>
        <v>BU</v>
      </c>
      <c r="AI414" t="str">
        <f>IF(MM_BU[[#This Row],[BOM Received date]]&lt;&gt;"","BU table")</f>
        <v>BU table</v>
      </c>
      <c r="AJ414" t="str">
        <f>TEXT(MM_BU[[#This Row],[BOM Received date]],"mmmm")</f>
        <v>January</v>
      </c>
      <c r="AK414" t="str">
        <f>TEXT(MM_BU[[#This Row],[BOM Received date]],"yyyy")</f>
        <v>2024</v>
      </c>
    </row>
    <row r="415" spans="1:37" ht="28.95" customHeight="1">
      <c r="A415" s="21">
        <v>44</v>
      </c>
      <c r="B415" s="56">
        <v>45298</v>
      </c>
      <c r="C415" s="8">
        <v>30</v>
      </c>
      <c r="D415" s="8" t="s">
        <v>1639</v>
      </c>
      <c r="E415" s="23" t="s">
        <v>1640</v>
      </c>
      <c r="F415" s="350">
        <v>8944832</v>
      </c>
      <c r="G415" s="513" t="s">
        <v>56</v>
      </c>
      <c r="H415" s="521" t="s">
        <v>1618</v>
      </c>
      <c r="I415" s="25">
        <v>51536</v>
      </c>
      <c r="J415" s="1639">
        <v>45301</v>
      </c>
      <c r="K415" s="26">
        <v>45304</v>
      </c>
      <c r="L415" s="26" t="s">
        <v>1058</v>
      </c>
      <c r="M415" s="27">
        <v>6</v>
      </c>
      <c r="N415" s="526" t="s">
        <v>36</v>
      </c>
      <c r="O415" s="528">
        <v>3</v>
      </c>
      <c r="P415" s="286">
        <v>49.28</v>
      </c>
      <c r="Q415" s="287">
        <v>147.84</v>
      </c>
      <c r="R415" s="25" t="s">
        <v>1886</v>
      </c>
      <c r="S415" s="25" t="s">
        <v>1058</v>
      </c>
      <c r="T415" s="26">
        <v>45311</v>
      </c>
      <c r="U415" s="26">
        <v>45309</v>
      </c>
      <c r="V415" s="8" t="s">
        <v>1946</v>
      </c>
      <c r="W415" s="25" t="s">
        <v>1039</v>
      </c>
      <c r="X415" s="26">
        <v>45311</v>
      </c>
      <c r="Y415" s="25" t="s">
        <v>1068</v>
      </c>
      <c r="Z415" s="26">
        <v>45311</v>
      </c>
      <c r="AA415" s="24" t="s">
        <v>1069</v>
      </c>
      <c r="AB415" s="24" t="s">
        <v>1081</v>
      </c>
      <c r="AC415" s="26">
        <v>45318</v>
      </c>
      <c r="AD415" s="8" t="s">
        <v>22</v>
      </c>
      <c r="AE415" s="26">
        <v>45316</v>
      </c>
      <c r="AF415" s="27" t="s">
        <v>428</v>
      </c>
      <c r="AG415" s="7"/>
      <c r="AH415" s="5" t="str" cm="1">
        <f t="array" ref="AH415">LEFT(MM_BU[[#This Row],[PROJECT'#]],MIN(IFERROR(FIND({0,1,2,3,4,5,6,7,8,9,"-"},MM_BU[[#This Row],[PROJECT'#]]),""))-1)</f>
        <v>BU</v>
      </c>
      <c r="AI415" t="str">
        <f>IF(MM_BU[[#This Row],[BOM Received date]]&lt;&gt;"","BU table")</f>
        <v>BU table</v>
      </c>
      <c r="AJ415" t="str">
        <f>TEXT(MM_BU[[#This Row],[BOM Received date]],"mmmm")</f>
        <v>January</v>
      </c>
      <c r="AK415" t="str">
        <f>TEXT(MM_BU[[#This Row],[BOM Received date]],"yyyy")</f>
        <v>2024</v>
      </c>
    </row>
    <row r="416" spans="1:37" ht="28.95" customHeight="1">
      <c r="A416" s="21">
        <v>44</v>
      </c>
      <c r="B416" s="56">
        <v>45298</v>
      </c>
      <c r="C416" s="8">
        <v>30</v>
      </c>
      <c r="D416" s="8" t="s">
        <v>1639</v>
      </c>
      <c r="E416" s="23" t="s">
        <v>1640</v>
      </c>
      <c r="F416" s="350">
        <v>8944832</v>
      </c>
      <c r="G416" s="513" t="s">
        <v>1609</v>
      </c>
      <c r="H416" s="521" t="s">
        <v>1619</v>
      </c>
      <c r="I416" s="25">
        <v>51536</v>
      </c>
      <c r="J416" s="1639">
        <v>45301</v>
      </c>
      <c r="K416" s="26">
        <v>45304</v>
      </c>
      <c r="L416" s="26" t="s">
        <v>1058</v>
      </c>
      <c r="M416" s="27">
        <v>5</v>
      </c>
      <c r="N416" s="526" t="s">
        <v>20</v>
      </c>
      <c r="O416" s="528">
        <v>10</v>
      </c>
      <c r="P416" s="286">
        <v>109.89</v>
      </c>
      <c r="Q416" s="287">
        <v>1098.9000000000001</v>
      </c>
      <c r="R416" s="25" t="s">
        <v>1886</v>
      </c>
      <c r="S416" s="25" t="s">
        <v>1058</v>
      </c>
      <c r="T416" s="26">
        <v>45311</v>
      </c>
      <c r="U416" s="26">
        <v>45309</v>
      </c>
      <c r="V416" s="8" t="s">
        <v>1946</v>
      </c>
      <c r="W416" s="25" t="s">
        <v>1164</v>
      </c>
      <c r="X416" s="26">
        <v>45311</v>
      </c>
      <c r="Y416" s="25" t="s">
        <v>1068</v>
      </c>
      <c r="Z416" s="26">
        <v>45311</v>
      </c>
      <c r="AA416" s="24" t="s">
        <v>1069</v>
      </c>
      <c r="AB416" s="24" t="s">
        <v>1081</v>
      </c>
      <c r="AC416" s="26">
        <v>45337</v>
      </c>
      <c r="AD416" s="8" t="s">
        <v>22</v>
      </c>
      <c r="AE416" s="26">
        <v>45327</v>
      </c>
      <c r="AF416" s="27" t="s">
        <v>1001</v>
      </c>
      <c r="AG416" s="7"/>
      <c r="AH416" s="5" t="str" cm="1">
        <f t="array" ref="AH416">LEFT(MM_BU[[#This Row],[PROJECT'#]],MIN(IFERROR(FIND({0,1,2,3,4,5,6,7,8,9,"-"},MM_BU[[#This Row],[PROJECT'#]]),""))-1)</f>
        <v>BU</v>
      </c>
      <c r="AI416" t="str">
        <f>IF(MM_BU[[#This Row],[BOM Received date]]&lt;&gt;"","BU table")</f>
        <v>BU table</v>
      </c>
      <c r="AJ416" t="str">
        <f>TEXT(MM_BU[[#This Row],[BOM Received date]],"mmmm")</f>
        <v>January</v>
      </c>
      <c r="AK416" t="str">
        <f>TEXT(MM_BU[[#This Row],[BOM Received date]],"yyyy")</f>
        <v>2024</v>
      </c>
    </row>
    <row r="417" spans="1:37" ht="28.95" customHeight="1">
      <c r="A417" s="21">
        <v>44</v>
      </c>
      <c r="B417" s="56">
        <v>45298</v>
      </c>
      <c r="C417" s="8">
        <v>30</v>
      </c>
      <c r="D417" s="8" t="s">
        <v>1639</v>
      </c>
      <c r="E417" s="23" t="s">
        <v>1640</v>
      </c>
      <c r="F417" s="350">
        <v>8944832</v>
      </c>
      <c r="G417" s="513" t="s">
        <v>1610</v>
      </c>
      <c r="H417" s="521" t="s">
        <v>1620</v>
      </c>
      <c r="I417" s="25">
        <v>51536</v>
      </c>
      <c r="J417" s="1639">
        <v>45301</v>
      </c>
      <c r="K417" s="26">
        <v>45304</v>
      </c>
      <c r="L417" s="26" t="s">
        <v>1058</v>
      </c>
      <c r="M417" s="27">
        <v>4</v>
      </c>
      <c r="N417" s="526" t="s">
        <v>20</v>
      </c>
      <c r="O417" s="528">
        <v>20</v>
      </c>
      <c r="P417" s="286">
        <v>4.33</v>
      </c>
      <c r="Q417" s="287">
        <v>86.6</v>
      </c>
      <c r="R417" s="25" t="s">
        <v>1886</v>
      </c>
      <c r="S417" s="25" t="s">
        <v>1058</v>
      </c>
      <c r="T417" s="26">
        <v>45311</v>
      </c>
      <c r="U417" s="26">
        <v>45309</v>
      </c>
      <c r="V417" s="8" t="s">
        <v>1946</v>
      </c>
      <c r="W417" s="25" t="s">
        <v>1163</v>
      </c>
      <c r="X417" s="26">
        <v>45311</v>
      </c>
      <c r="Y417" s="25" t="s">
        <v>1068</v>
      </c>
      <c r="Z417" s="26">
        <v>45311</v>
      </c>
      <c r="AA417" s="24" t="s">
        <v>1069</v>
      </c>
      <c r="AB417" s="24" t="s">
        <v>1081</v>
      </c>
      <c r="AC417" s="26">
        <v>45318</v>
      </c>
      <c r="AD417" s="8" t="s">
        <v>22</v>
      </c>
      <c r="AE417" s="26">
        <v>45316</v>
      </c>
      <c r="AF417" s="27" t="s">
        <v>1026</v>
      </c>
      <c r="AG417" s="7"/>
      <c r="AH417" s="5" t="str" cm="1">
        <f t="array" ref="AH417">LEFT(MM_BU[[#This Row],[PROJECT'#]],MIN(IFERROR(FIND({0,1,2,3,4,5,6,7,8,9,"-"},MM_BU[[#This Row],[PROJECT'#]]),""))-1)</f>
        <v>BU</v>
      </c>
      <c r="AI417" t="str">
        <f>IF(MM_BU[[#This Row],[BOM Received date]]&lt;&gt;"","BU table")</f>
        <v>BU table</v>
      </c>
      <c r="AJ417" t="str">
        <f>TEXT(MM_BU[[#This Row],[BOM Received date]],"mmmm")</f>
        <v>January</v>
      </c>
      <c r="AK417" t="str">
        <f>TEXT(MM_BU[[#This Row],[BOM Received date]],"yyyy")</f>
        <v>2024</v>
      </c>
    </row>
    <row r="418" spans="1:37" ht="28.95" customHeight="1">
      <c r="A418" s="21">
        <v>44</v>
      </c>
      <c r="B418" s="56">
        <v>45298</v>
      </c>
      <c r="C418" s="8">
        <v>40</v>
      </c>
      <c r="D418" s="8" t="s">
        <v>1639</v>
      </c>
      <c r="E418" s="23" t="s">
        <v>1640</v>
      </c>
      <c r="F418" s="350">
        <v>8944832</v>
      </c>
      <c r="G418" s="567" t="s">
        <v>1688</v>
      </c>
      <c r="H418" s="521" t="s">
        <v>468</v>
      </c>
      <c r="I418" s="25">
        <v>51576</v>
      </c>
      <c r="J418" s="1639">
        <v>45301</v>
      </c>
      <c r="K418" s="26">
        <v>45304</v>
      </c>
      <c r="L418" s="26" t="s">
        <v>1058</v>
      </c>
      <c r="M418" s="27">
        <v>1</v>
      </c>
      <c r="N418" s="526" t="s">
        <v>37</v>
      </c>
      <c r="O418" s="528">
        <v>2</v>
      </c>
      <c r="P418" s="286">
        <v>55.08</v>
      </c>
      <c r="Q418" s="287">
        <v>110.16</v>
      </c>
      <c r="R418" s="25" t="s">
        <v>1882</v>
      </c>
      <c r="S418" s="25" t="s">
        <v>1058</v>
      </c>
      <c r="T418" s="26">
        <v>45316</v>
      </c>
      <c r="U418" s="26">
        <v>45311</v>
      </c>
      <c r="V418" s="8" t="s">
        <v>1945</v>
      </c>
      <c r="W418" s="25" t="s">
        <v>1012</v>
      </c>
      <c r="X418" s="26">
        <v>45316</v>
      </c>
      <c r="Y418" s="25" t="s">
        <v>1068</v>
      </c>
      <c r="Z418" s="26">
        <v>45316</v>
      </c>
      <c r="AA418" s="24" t="s">
        <v>1069</v>
      </c>
      <c r="AB418" s="24" t="s">
        <v>1085</v>
      </c>
      <c r="AC418" s="26">
        <v>45330</v>
      </c>
      <c r="AD418" s="8" t="s">
        <v>22</v>
      </c>
      <c r="AE418" s="26">
        <v>45321</v>
      </c>
      <c r="AF418" s="27" t="s">
        <v>425</v>
      </c>
      <c r="AG418" s="7"/>
      <c r="AH418" s="5" t="str" cm="1">
        <f t="array" ref="AH418">LEFT(MM_BU[[#This Row],[PROJECT'#]],MIN(IFERROR(FIND({0,1,2,3,4,5,6,7,8,9,"-"},MM_BU[[#This Row],[PROJECT'#]]),""))-1)</f>
        <v>BU</v>
      </c>
      <c r="AI418" t="str">
        <f>IF(MM_BU[[#This Row],[BOM Received date]]&lt;&gt;"","BU table")</f>
        <v>BU table</v>
      </c>
      <c r="AJ418" t="str">
        <f>TEXT(MM_BU[[#This Row],[BOM Received date]],"mmmm")</f>
        <v>January</v>
      </c>
      <c r="AK418" t="str">
        <f>TEXT(MM_BU[[#This Row],[BOM Received date]],"yyyy")</f>
        <v>2024</v>
      </c>
    </row>
    <row r="419" spans="1:37" ht="28.95" customHeight="1">
      <c r="A419" s="21">
        <v>44</v>
      </c>
      <c r="B419" s="56">
        <v>45298</v>
      </c>
      <c r="C419" s="8">
        <v>30</v>
      </c>
      <c r="D419" s="8" t="s">
        <v>1639</v>
      </c>
      <c r="E419" s="23" t="s">
        <v>1640</v>
      </c>
      <c r="F419" s="350">
        <v>8944832</v>
      </c>
      <c r="G419" s="568" t="s">
        <v>1611</v>
      </c>
      <c r="H419" s="523" t="s">
        <v>1621</v>
      </c>
      <c r="I419" s="25">
        <v>51536</v>
      </c>
      <c r="J419" s="1639">
        <v>45301</v>
      </c>
      <c r="K419" s="26">
        <v>45304</v>
      </c>
      <c r="L419" s="26" t="s">
        <v>1058</v>
      </c>
      <c r="M419" s="27">
        <v>3</v>
      </c>
      <c r="N419" s="526" t="s">
        <v>37</v>
      </c>
      <c r="O419" s="528">
        <v>16</v>
      </c>
      <c r="P419" s="286">
        <v>42.62</v>
      </c>
      <c r="Q419" s="287">
        <v>681.92</v>
      </c>
      <c r="R419" s="25" t="s">
        <v>1886</v>
      </c>
      <c r="S419" s="25" t="s">
        <v>1058</v>
      </c>
      <c r="T419" s="26">
        <v>45311</v>
      </c>
      <c r="U419" s="26">
        <v>45309</v>
      </c>
      <c r="V419" s="8" t="s">
        <v>1946</v>
      </c>
      <c r="W419" s="25" t="s">
        <v>1178</v>
      </c>
      <c r="X419" s="26">
        <v>45311</v>
      </c>
      <c r="Y419" s="25" t="s">
        <v>1068</v>
      </c>
      <c r="Z419" s="26">
        <v>45311</v>
      </c>
      <c r="AA419" s="24" t="s">
        <v>1069</v>
      </c>
      <c r="AB419" s="24" t="s">
        <v>1081</v>
      </c>
      <c r="AC419" s="26">
        <v>45318</v>
      </c>
      <c r="AD419" s="8" t="s">
        <v>22</v>
      </c>
      <c r="AE419" s="26">
        <v>45316</v>
      </c>
      <c r="AF419" s="27" t="s">
        <v>1157</v>
      </c>
      <c r="AG419" s="7"/>
      <c r="AH419" s="5" t="str" cm="1">
        <f t="array" ref="AH419">LEFT(MM_BU[[#This Row],[PROJECT'#]],MIN(IFERROR(FIND({0,1,2,3,4,5,6,7,8,9,"-"},MM_BU[[#This Row],[PROJECT'#]]),""))-1)</f>
        <v>BU</v>
      </c>
      <c r="AI419" t="str">
        <f>IF(MM_BU[[#This Row],[BOM Received date]]&lt;&gt;"","BU table")</f>
        <v>BU table</v>
      </c>
      <c r="AJ419" t="str">
        <f>TEXT(MM_BU[[#This Row],[BOM Received date]],"mmmm")</f>
        <v>January</v>
      </c>
      <c r="AK419" t="str">
        <f>TEXT(MM_BU[[#This Row],[BOM Received date]],"yyyy")</f>
        <v>2024</v>
      </c>
    </row>
    <row r="420" spans="1:37" ht="28.95" customHeight="1">
      <c r="A420" s="21">
        <v>44</v>
      </c>
      <c r="B420" s="56">
        <v>45298</v>
      </c>
      <c r="C420" s="8">
        <v>30</v>
      </c>
      <c r="D420" s="8" t="s">
        <v>1639</v>
      </c>
      <c r="E420" s="23" t="s">
        <v>1640</v>
      </c>
      <c r="F420" s="350">
        <v>8944832</v>
      </c>
      <c r="G420" s="515" t="s">
        <v>1261</v>
      </c>
      <c r="H420" s="519" t="s">
        <v>1266</v>
      </c>
      <c r="I420" s="25">
        <v>51537</v>
      </c>
      <c r="J420" s="1639">
        <v>45301</v>
      </c>
      <c r="K420" s="26">
        <v>45301</v>
      </c>
      <c r="L420" s="340" t="s">
        <v>1058</v>
      </c>
      <c r="M420" s="27">
        <v>1</v>
      </c>
      <c r="N420" s="515" t="s">
        <v>20</v>
      </c>
      <c r="O420" s="529">
        <v>6</v>
      </c>
      <c r="P420" s="286">
        <v>14.6</v>
      </c>
      <c r="Q420" s="287">
        <v>87.6</v>
      </c>
      <c r="R420" s="25" t="s">
        <v>1810</v>
      </c>
      <c r="S420" s="25" t="s">
        <v>1058</v>
      </c>
      <c r="T420" s="26">
        <v>45304</v>
      </c>
      <c r="U420" s="26" t="s">
        <v>581</v>
      </c>
      <c r="V420" s="8" t="s">
        <v>1811</v>
      </c>
      <c r="W420" s="25" t="s">
        <v>143</v>
      </c>
      <c r="X420" s="26">
        <v>45304</v>
      </c>
      <c r="Y420" s="25" t="s">
        <v>1068</v>
      </c>
      <c r="Z420" s="26">
        <v>45304</v>
      </c>
      <c r="AA420" s="24" t="s">
        <v>1075</v>
      </c>
      <c r="AB420" s="24" t="s">
        <v>1082</v>
      </c>
      <c r="AC420" s="26">
        <v>45351</v>
      </c>
      <c r="AD420" s="8" t="s">
        <v>22</v>
      </c>
      <c r="AE420" s="26">
        <v>45308</v>
      </c>
      <c r="AF420" s="27" t="s">
        <v>427</v>
      </c>
      <c r="AG420" s="7"/>
      <c r="AH420" s="5" t="str" cm="1">
        <f t="array" ref="AH420">LEFT(MM_BU[[#This Row],[PROJECT'#]],MIN(IFERROR(FIND({0,1,2,3,4,5,6,7,8,9,"-"},MM_BU[[#This Row],[PROJECT'#]]),""))-1)</f>
        <v>BU</v>
      </c>
      <c r="AI420" t="str">
        <f>IF(MM_BU[[#This Row],[BOM Received date]]&lt;&gt;"","BU table")</f>
        <v>BU table</v>
      </c>
      <c r="AJ420" t="str">
        <f>TEXT(MM_BU[[#This Row],[BOM Received date]],"mmmm")</f>
        <v>January</v>
      </c>
      <c r="AK420" t="str">
        <f>TEXT(MM_BU[[#This Row],[BOM Received date]],"yyyy")</f>
        <v>2024</v>
      </c>
    </row>
    <row r="421" spans="1:37" ht="28.95" customHeight="1">
      <c r="A421" s="21">
        <v>44</v>
      </c>
      <c r="B421" s="56">
        <v>45298</v>
      </c>
      <c r="C421" s="8">
        <v>30</v>
      </c>
      <c r="D421" s="8" t="s">
        <v>1639</v>
      </c>
      <c r="E421" s="23" t="s">
        <v>1640</v>
      </c>
      <c r="F421" s="350">
        <v>8944832</v>
      </c>
      <c r="G421" s="516" t="s">
        <v>1493</v>
      </c>
      <c r="H421" s="524" t="s">
        <v>1503</v>
      </c>
      <c r="I421" s="25">
        <v>51539</v>
      </c>
      <c r="J421" s="1639">
        <v>45301</v>
      </c>
      <c r="K421" s="26">
        <v>45301</v>
      </c>
      <c r="L421" s="26" t="s">
        <v>1058</v>
      </c>
      <c r="M421" s="27">
        <v>4</v>
      </c>
      <c r="N421" s="527" t="s">
        <v>20</v>
      </c>
      <c r="O421" s="529">
        <v>8</v>
      </c>
      <c r="P421" s="286">
        <v>12.4</v>
      </c>
      <c r="Q421" s="287">
        <v>99.2</v>
      </c>
      <c r="R421" s="25" t="s">
        <v>1812</v>
      </c>
      <c r="S421" s="25" t="s">
        <v>1058</v>
      </c>
      <c r="T421" s="26">
        <v>45304</v>
      </c>
      <c r="U421" s="26" t="s">
        <v>581</v>
      </c>
      <c r="V421" s="8" t="s">
        <v>1813</v>
      </c>
      <c r="W421" s="25" t="s">
        <v>1015</v>
      </c>
      <c r="X421" s="26">
        <v>45304</v>
      </c>
      <c r="Y421" s="25" t="s">
        <v>1068</v>
      </c>
      <c r="Z421" s="26">
        <v>45304</v>
      </c>
      <c r="AA421" s="24" t="s">
        <v>1075</v>
      </c>
      <c r="AB421" s="24" t="s">
        <v>1070</v>
      </c>
      <c r="AC421" s="26">
        <v>45316</v>
      </c>
      <c r="AD421" s="8" t="s">
        <v>22</v>
      </c>
      <c r="AE421" s="26">
        <v>45307</v>
      </c>
      <c r="AF421" s="27" t="s">
        <v>1025</v>
      </c>
      <c r="AG421" s="7"/>
      <c r="AH421" s="5" t="str" cm="1">
        <f t="array" ref="AH421">LEFT(MM_BU[[#This Row],[PROJECT'#]],MIN(IFERROR(FIND({0,1,2,3,4,5,6,7,8,9,"-"},MM_BU[[#This Row],[PROJECT'#]]),""))-1)</f>
        <v>BU</v>
      </c>
      <c r="AI421" t="str">
        <f>IF(MM_BU[[#This Row],[BOM Received date]]&lt;&gt;"","BU table")</f>
        <v>BU table</v>
      </c>
      <c r="AJ421" t="str">
        <f>TEXT(MM_BU[[#This Row],[BOM Received date]],"mmmm")</f>
        <v>January</v>
      </c>
      <c r="AK421" t="str">
        <f>TEXT(MM_BU[[#This Row],[BOM Received date]],"yyyy")</f>
        <v>2024</v>
      </c>
    </row>
    <row r="422" spans="1:37" ht="28.95" customHeight="1">
      <c r="A422" s="21">
        <v>44</v>
      </c>
      <c r="B422" s="56">
        <v>45298</v>
      </c>
      <c r="C422" s="8">
        <v>30</v>
      </c>
      <c r="D422" s="8" t="s">
        <v>1639</v>
      </c>
      <c r="E422" s="23" t="s">
        <v>1640</v>
      </c>
      <c r="F422" s="350">
        <v>8944832</v>
      </c>
      <c r="G422" s="514" t="s">
        <v>71</v>
      </c>
      <c r="H422" s="521" t="s">
        <v>72</v>
      </c>
      <c r="I422" s="25">
        <v>51539</v>
      </c>
      <c r="J422" s="1639">
        <v>45301</v>
      </c>
      <c r="K422" s="26">
        <v>45301</v>
      </c>
      <c r="L422" s="26" t="s">
        <v>1058</v>
      </c>
      <c r="M422" s="27">
        <v>3</v>
      </c>
      <c r="N422" s="526" t="s">
        <v>20</v>
      </c>
      <c r="O422" s="528">
        <v>12</v>
      </c>
      <c r="P422" s="286">
        <v>13.99</v>
      </c>
      <c r="Q422" s="287">
        <v>167.88</v>
      </c>
      <c r="R422" s="25" t="s">
        <v>1812</v>
      </c>
      <c r="S422" s="25" t="s">
        <v>1058</v>
      </c>
      <c r="T422" s="26">
        <v>45304</v>
      </c>
      <c r="U422" s="26" t="s">
        <v>581</v>
      </c>
      <c r="V422" s="8" t="s">
        <v>1813</v>
      </c>
      <c r="W422" s="25" t="s">
        <v>1014</v>
      </c>
      <c r="X422" s="26">
        <v>45304</v>
      </c>
      <c r="Y422" s="25" t="s">
        <v>1068</v>
      </c>
      <c r="Z422" s="26">
        <v>45304</v>
      </c>
      <c r="AA422" s="24" t="s">
        <v>1075</v>
      </c>
      <c r="AB422" s="24" t="s">
        <v>1070</v>
      </c>
      <c r="AC422" s="26">
        <v>45316</v>
      </c>
      <c r="AD422" s="8" t="s">
        <v>22</v>
      </c>
      <c r="AE422" s="26">
        <v>45307</v>
      </c>
      <c r="AF422" s="27" t="s">
        <v>1027</v>
      </c>
      <c r="AG422" s="7"/>
      <c r="AH422" s="5" t="str" cm="1">
        <f t="array" ref="AH422">LEFT(MM_BU[[#This Row],[PROJECT'#]],MIN(IFERROR(FIND({0,1,2,3,4,5,6,7,8,9,"-"},MM_BU[[#This Row],[PROJECT'#]]),""))-1)</f>
        <v>BU</v>
      </c>
      <c r="AI422" t="str">
        <f>IF(MM_BU[[#This Row],[BOM Received date]]&lt;&gt;"","BU table")</f>
        <v>BU table</v>
      </c>
      <c r="AJ422" t="str">
        <f>TEXT(MM_BU[[#This Row],[BOM Received date]],"mmmm")</f>
        <v>January</v>
      </c>
      <c r="AK422" t="str">
        <f>TEXT(MM_BU[[#This Row],[BOM Received date]],"yyyy")</f>
        <v>2024</v>
      </c>
    </row>
    <row r="423" spans="1:37" ht="28.95" customHeight="1">
      <c r="A423" s="21">
        <v>44</v>
      </c>
      <c r="B423" s="56">
        <v>45298</v>
      </c>
      <c r="C423" s="8">
        <v>30</v>
      </c>
      <c r="D423" s="8" t="s">
        <v>1639</v>
      </c>
      <c r="E423" s="23" t="s">
        <v>1640</v>
      </c>
      <c r="F423" s="350">
        <v>8944832</v>
      </c>
      <c r="G423" s="514" t="s">
        <v>500</v>
      </c>
      <c r="H423" s="521" t="s">
        <v>1622</v>
      </c>
      <c r="I423" s="25">
        <v>51539</v>
      </c>
      <c r="J423" s="1639">
        <v>45301</v>
      </c>
      <c r="K423" s="26">
        <v>45301</v>
      </c>
      <c r="L423" s="26" t="s">
        <v>1058</v>
      </c>
      <c r="M423" s="27">
        <v>2</v>
      </c>
      <c r="N423" s="526" t="s">
        <v>20</v>
      </c>
      <c r="O423" s="528">
        <v>6</v>
      </c>
      <c r="P423" s="286">
        <v>29.3</v>
      </c>
      <c r="Q423" s="287">
        <v>175.8</v>
      </c>
      <c r="R423" s="25" t="s">
        <v>1812</v>
      </c>
      <c r="S423" s="25" t="s">
        <v>1058</v>
      </c>
      <c r="T423" s="26">
        <v>45304</v>
      </c>
      <c r="U423" s="26" t="s">
        <v>581</v>
      </c>
      <c r="V423" s="8" t="s">
        <v>1813</v>
      </c>
      <c r="W423" s="25" t="s">
        <v>1013</v>
      </c>
      <c r="X423" s="26">
        <v>45304</v>
      </c>
      <c r="Y423" s="25" t="s">
        <v>1068</v>
      </c>
      <c r="Z423" s="26">
        <v>45304</v>
      </c>
      <c r="AA423" s="24" t="s">
        <v>1075</v>
      </c>
      <c r="AB423" s="24" t="s">
        <v>1070</v>
      </c>
      <c r="AC423" s="26">
        <v>45316</v>
      </c>
      <c r="AD423" s="8" t="s">
        <v>22</v>
      </c>
      <c r="AE423" s="26">
        <v>45307</v>
      </c>
      <c r="AF423" s="27" t="s">
        <v>427</v>
      </c>
      <c r="AG423" s="7"/>
      <c r="AH423" s="5" t="str" cm="1">
        <f t="array" ref="AH423">LEFT(MM_BU[[#This Row],[PROJECT'#]],MIN(IFERROR(FIND({0,1,2,3,4,5,6,7,8,9,"-"},MM_BU[[#This Row],[PROJECT'#]]),""))-1)</f>
        <v>BU</v>
      </c>
      <c r="AI423" t="str">
        <f>IF(MM_BU[[#This Row],[BOM Received date]]&lt;&gt;"","BU table")</f>
        <v>BU table</v>
      </c>
      <c r="AJ423" t="str">
        <f>TEXT(MM_BU[[#This Row],[BOM Received date]],"mmmm")</f>
        <v>January</v>
      </c>
      <c r="AK423" t="str">
        <f>TEXT(MM_BU[[#This Row],[BOM Received date]],"yyyy")</f>
        <v>2024</v>
      </c>
    </row>
    <row r="424" spans="1:37" ht="28.95" customHeight="1">
      <c r="A424" s="21">
        <v>44</v>
      </c>
      <c r="B424" s="56">
        <v>45298</v>
      </c>
      <c r="C424" s="8">
        <v>30</v>
      </c>
      <c r="D424" s="8" t="s">
        <v>1639</v>
      </c>
      <c r="E424" s="23" t="s">
        <v>1640</v>
      </c>
      <c r="F424" s="350">
        <v>8944832</v>
      </c>
      <c r="G424" s="517" t="s">
        <v>1612</v>
      </c>
      <c r="H424" s="525" t="s">
        <v>1623</v>
      </c>
      <c r="I424" s="25">
        <v>51534</v>
      </c>
      <c r="J424" s="1639">
        <v>45301</v>
      </c>
      <c r="K424" s="26">
        <v>45301</v>
      </c>
      <c r="L424" s="26" t="s">
        <v>1058</v>
      </c>
      <c r="M424" s="27">
        <v>3</v>
      </c>
      <c r="N424" s="526" t="s">
        <v>55</v>
      </c>
      <c r="O424" s="528">
        <v>2</v>
      </c>
      <c r="P424" s="286">
        <v>18.649999999999999</v>
      </c>
      <c r="Q424" s="287">
        <v>37.299999999999997</v>
      </c>
      <c r="R424" s="25" t="s">
        <v>1810</v>
      </c>
      <c r="S424" s="25" t="s">
        <v>1058</v>
      </c>
      <c r="T424" s="26">
        <v>45304</v>
      </c>
      <c r="U424" s="26" t="s">
        <v>581</v>
      </c>
      <c r="V424" s="8" t="s">
        <v>1814</v>
      </c>
      <c r="W424" s="25" t="s">
        <v>142</v>
      </c>
      <c r="X424" s="26">
        <v>45304</v>
      </c>
      <c r="Y424" s="25" t="s">
        <v>1068</v>
      </c>
      <c r="Z424" s="26">
        <v>45304</v>
      </c>
      <c r="AA424" s="24" t="s">
        <v>1075</v>
      </c>
      <c r="AB424" s="24" t="s">
        <v>1084</v>
      </c>
      <c r="AC424" s="26">
        <v>45351</v>
      </c>
      <c r="AD424" s="8" t="s">
        <v>22</v>
      </c>
      <c r="AE424" s="26">
        <v>45308</v>
      </c>
      <c r="AF424" s="27" t="s">
        <v>425</v>
      </c>
      <c r="AG424" s="7"/>
      <c r="AH424" s="5" t="str" cm="1">
        <f t="array" ref="AH424">LEFT(MM_BU[[#This Row],[PROJECT'#]],MIN(IFERROR(FIND({0,1,2,3,4,5,6,7,8,9,"-"},MM_BU[[#This Row],[PROJECT'#]]),""))-1)</f>
        <v>BU</v>
      </c>
      <c r="AI424" t="str">
        <f>IF(MM_BU[[#This Row],[BOM Received date]]&lt;&gt;"","BU table")</f>
        <v>BU table</v>
      </c>
      <c r="AJ424" t="str">
        <f>TEXT(MM_BU[[#This Row],[BOM Received date]],"mmmm")</f>
        <v>January</v>
      </c>
      <c r="AK424" t="str">
        <f>TEXT(MM_BU[[#This Row],[BOM Received date]],"yyyy")</f>
        <v>2024</v>
      </c>
    </row>
    <row r="425" spans="1:37" ht="28.95" customHeight="1">
      <c r="A425" s="21">
        <v>44</v>
      </c>
      <c r="B425" s="56">
        <v>45298</v>
      </c>
      <c r="C425" s="8">
        <v>30</v>
      </c>
      <c r="D425" s="8" t="s">
        <v>1639</v>
      </c>
      <c r="E425" s="23" t="s">
        <v>1640</v>
      </c>
      <c r="F425" s="350">
        <v>8944832</v>
      </c>
      <c r="G425" s="511" t="s">
        <v>1613</v>
      </c>
      <c r="H425" s="518" t="s">
        <v>1624</v>
      </c>
      <c r="I425" s="25">
        <v>51540</v>
      </c>
      <c r="J425" s="1639">
        <v>45301</v>
      </c>
      <c r="K425" s="26">
        <v>45301</v>
      </c>
      <c r="L425" s="26" t="s">
        <v>1058</v>
      </c>
      <c r="M425" s="27">
        <v>1</v>
      </c>
      <c r="N425" s="526" t="s">
        <v>20</v>
      </c>
      <c r="O425" s="528">
        <v>10</v>
      </c>
      <c r="P425" s="286">
        <v>29.7</v>
      </c>
      <c r="Q425" s="287">
        <v>297</v>
      </c>
      <c r="R425" s="25" t="s">
        <v>1882</v>
      </c>
      <c r="S425" s="25" t="s">
        <v>1058</v>
      </c>
      <c r="T425" s="26">
        <v>45316</v>
      </c>
      <c r="U425" s="26">
        <v>45311</v>
      </c>
      <c r="V425" s="8" t="s">
        <v>1945</v>
      </c>
      <c r="W425" s="25" t="s">
        <v>1007</v>
      </c>
      <c r="X425" s="26">
        <v>45316</v>
      </c>
      <c r="Y425" s="25" t="s">
        <v>1068</v>
      </c>
      <c r="Z425" s="26">
        <v>45316</v>
      </c>
      <c r="AA425" s="24" t="s">
        <v>1069</v>
      </c>
      <c r="AB425" s="24" t="s">
        <v>1085</v>
      </c>
      <c r="AC425" s="26">
        <v>45323</v>
      </c>
      <c r="AD425" s="8" t="s">
        <v>22</v>
      </c>
      <c r="AE425" s="26">
        <v>45321</v>
      </c>
      <c r="AF425" s="27" t="s">
        <v>1001</v>
      </c>
      <c r="AG425" s="7"/>
      <c r="AH425" s="5" t="str" cm="1">
        <f t="array" ref="AH425">LEFT(MM_BU[[#This Row],[PROJECT'#]],MIN(IFERROR(FIND({0,1,2,3,4,5,6,7,8,9,"-"},MM_BU[[#This Row],[PROJECT'#]]),""))-1)</f>
        <v>BU</v>
      </c>
      <c r="AI425" t="str">
        <f>IF(MM_BU[[#This Row],[BOM Received date]]&lt;&gt;"","BU table")</f>
        <v>BU table</v>
      </c>
      <c r="AJ425" t="str">
        <f>TEXT(MM_BU[[#This Row],[BOM Received date]],"mmmm")</f>
        <v>January</v>
      </c>
      <c r="AK425" t="str">
        <f>TEXT(MM_BU[[#This Row],[BOM Received date]],"yyyy")</f>
        <v>2024</v>
      </c>
    </row>
    <row r="426" spans="1:37" ht="28.95" customHeight="1">
      <c r="A426" s="21">
        <v>44</v>
      </c>
      <c r="B426" s="56">
        <v>45298</v>
      </c>
      <c r="C426" s="8">
        <v>30</v>
      </c>
      <c r="D426" s="8" t="s">
        <v>1639</v>
      </c>
      <c r="E426" s="23" t="s">
        <v>1640</v>
      </c>
      <c r="F426" s="350">
        <v>8944832</v>
      </c>
      <c r="G426" s="511" t="s">
        <v>505</v>
      </c>
      <c r="H426" s="518" t="s">
        <v>522</v>
      </c>
      <c r="I426" s="25">
        <v>51530</v>
      </c>
      <c r="J426" s="1639">
        <v>45301</v>
      </c>
      <c r="K426" s="26">
        <v>45301</v>
      </c>
      <c r="L426" s="26" t="s">
        <v>1058</v>
      </c>
      <c r="M426" s="27">
        <v>1</v>
      </c>
      <c r="N426" s="526" t="s">
        <v>37</v>
      </c>
      <c r="O426" s="528">
        <v>3</v>
      </c>
      <c r="P426" s="286">
        <v>39.96</v>
      </c>
      <c r="Q426" s="287">
        <v>119.88</v>
      </c>
      <c r="R426" s="25" t="s">
        <v>1808</v>
      </c>
      <c r="S426" s="25" t="s">
        <v>1058</v>
      </c>
      <c r="T426" s="26">
        <v>45311</v>
      </c>
      <c r="U426" s="26">
        <v>45307</v>
      </c>
      <c r="V426" s="8" t="s">
        <v>1883</v>
      </c>
      <c r="W426" s="25" t="s">
        <v>1320</v>
      </c>
      <c r="X426" s="26">
        <v>45310</v>
      </c>
      <c r="Y426" s="25" t="s">
        <v>1068</v>
      </c>
      <c r="Z426" s="26">
        <v>45311</v>
      </c>
      <c r="AA426" s="24" t="s">
        <v>1069</v>
      </c>
      <c r="AB426" s="24" t="s">
        <v>1081</v>
      </c>
      <c r="AC426" s="26">
        <v>45317</v>
      </c>
      <c r="AD426" s="8" t="s">
        <v>22</v>
      </c>
      <c r="AE426" s="26">
        <v>45316</v>
      </c>
      <c r="AF426" s="27" t="s">
        <v>428</v>
      </c>
      <c r="AG426" s="7"/>
      <c r="AH426" s="5" t="str" cm="1">
        <f t="array" ref="AH426">LEFT(MM_BU[[#This Row],[PROJECT'#]],MIN(IFERROR(FIND({0,1,2,3,4,5,6,7,8,9,"-"},MM_BU[[#This Row],[PROJECT'#]]),""))-1)</f>
        <v>BU</v>
      </c>
      <c r="AI426" t="str">
        <f>IF(MM_BU[[#This Row],[BOM Received date]]&lt;&gt;"","BU table")</f>
        <v>BU table</v>
      </c>
      <c r="AJ426" t="str">
        <f>TEXT(MM_BU[[#This Row],[BOM Received date]],"mmmm")</f>
        <v>January</v>
      </c>
      <c r="AK426" t="str">
        <f>TEXT(MM_BU[[#This Row],[BOM Received date]],"yyyy")</f>
        <v>2024</v>
      </c>
    </row>
    <row r="427" spans="1:37" ht="28.95" customHeight="1">
      <c r="A427" s="21">
        <v>44</v>
      </c>
      <c r="B427" s="56">
        <v>45298</v>
      </c>
      <c r="C427" s="8">
        <v>30</v>
      </c>
      <c r="D427" s="8" t="s">
        <v>1639</v>
      </c>
      <c r="E427" s="23" t="s">
        <v>1640</v>
      </c>
      <c r="F427" s="350">
        <v>8944832</v>
      </c>
      <c r="G427" s="511" t="s">
        <v>535</v>
      </c>
      <c r="H427" s="518" t="s">
        <v>536</v>
      </c>
      <c r="I427" s="25">
        <v>51535</v>
      </c>
      <c r="J427" s="1639">
        <v>45301</v>
      </c>
      <c r="K427" s="26">
        <v>45301</v>
      </c>
      <c r="L427" s="26" t="s">
        <v>1058</v>
      </c>
      <c r="M427" s="27">
        <v>1</v>
      </c>
      <c r="N427" s="526" t="s">
        <v>37</v>
      </c>
      <c r="O427" s="528">
        <v>1</v>
      </c>
      <c r="P427" s="286">
        <v>123.21</v>
      </c>
      <c r="Q427" s="287">
        <v>123.21</v>
      </c>
      <c r="R427" s="25" t="s">
        <v>1808</v>
      </c>
      <c r="S427" s="25" t="s">
        <v>1058</v>
      </c>
      <c r="T427" s="26">
        <v>45311</v>
      </c>
      <c r="U427" s="26">
        <v>45307</v>
      </c>
      <c r="V427" s="8" t="s">
        <v>1883</v>
      </c>
      <c r="W427" s="25" t="s">
        <v>1732</v>
      </c>
      <c r="X427" s="26">
        <v>45310</v>
      </c>
      <c r="Y427" s="25" t="s">
        <v>1068</v>
      </c>
      <c r="Z427" s="26">
        <v>45311</v>
      </c>
      <c r="AA427" s="24" t="s">
        <v>1069</v>
      </c>
      <c r="AB427" s="24" t="s">
        <v>1081</v>
      </c>
      <c r="AC427" s="26">
        <v>45317</v>
      </c>
      <c r="AD427" s="8" t="s">
        <v>22</v>
      </c>
      <c r="AE427" s="26">
        <v>45319</v>
      </c>
      <c r="AF427" s="27" t="s">
        <v>424</v>
      </c>
      <c r="AG427" s="7"/>
      <c r="AH427" s="5" t="str" cm="1">
        <f t="array" ref="AH427">LEFT(MM_BU[[#This Row],[PROJECT'#]],MIN(IFERROR(FIND({0,1,2,3,4,5,6,7,8,9,"-"},MM_BU[[#This Row],[PROJECT'#]]),""))-1)</f>
        <v>BU</v>
      </c>
      <c r="AI427" t="str">
        <f>IF(MM_BU[[#This Row],[BOM Received date]]&lt;&gt;"","BU table")</f>
        <v>BU table</v>
      </c>
      <c r="AJ427" t="str">
        <f>TEXT(MM_BU[[#This Row],[BOM Received date]],"mmmm")</f>
        <v>January</v>
      </c>
      <c r="AK427" t="str">
        <f>TEXT(MM_BU[[#This Row],[BOM Received date]],"yyyy")</f>
        <v>2024</v>
      </c>
    </row>
    <row r="428" spans="1:37" ht="28.95" customHeight="1">
      <c r="A428" s="21">
        <v>44</v>
      </c>
      <c r="B428" s="56">
        <v>45298</v>
      </c>
      <c r="C428" s="8">
        <v>30</v>
      </c>
      <c r="D428" s="8" t="s">
        <v>1639</v>
      </c>
      <c r="E428" s="23" t="s">
        <v>1640</v>
      </c>
      <c r="F428" s="350">
        <v>8944832</v>
      </c>
      <c r="G428" s="511" t="s">
        <v>476</v>
      </c>
      <c r="H428" s="518" t="s">
        <v>477</v>
      </c>
      <c r="I428" s="25">
        <v>51539</v>
      </c>
      <c r="J428" s="1639">
        <v>45301</v>
      </c>
      <c r="K428" s="26">
        <v>45301</v>
      </c>
      <c r="L428" s="26" t="s">
        <v>1058</v>
      </c>
      <c r="M428" s="27">
        <v>1</v>
      </c>
      <c r="N428" s="526" t="s">
        <v>88</v>
      </c>
      <c r="O428" s="528">
        <v>2</v>
      </c>
      <c r="P428" s="286">
        <v>228.7</v>
      </c>
      <c r="Q428" s="287">
        <v>457.4</v>
      </c>
      <c r="R428" s="25" t="s">
        <v>1812</v>
      </c>
      <c r="S428" s="25" t="s">
        <v>1058</v>
      </c>
      <c r="T428" s="26">
        <v>45304</v>
      </c>
      <c r="U428" s="26" t="s">
        <v>581</v>
      </c>
      <c r="V428" s="8" t="s">
        <v>1813</v>
      </c>
      <c r="W428" s="25" t="s">
        <v>1012</v>
      </c>
      <c r="X428" s="26">
        <v>45304</v>
      </c>
      <c r="Y428" s="25" t="s">
        <v>1068</v>
      </c>
      <c r="Z428" s="26">
        <v>45304</v>
      </c>
      <c r="AA428" s="24" t="s">
        <v>1075</v>
      </c>
      <c r="AB428" s="24" t="s">
        <v>1070</v>
      </c>
      <c r="AC428" s="26">
        <v>45316</v>
      </c>
      <c r="AD428" s="8" t="s">
        <v>22</v>
      </c>
      <c r="AE428" s="26">
        <v>45309</v>
      </c>
      <c r="AF428" s="27" t="s">
        <v>425</v>
      </c>
      <c r="AG428" s="7"/>
      <c r="AH428" s="5" t="str" cm="1">
        <f t="array" ref="AH428">LEFT(MM_BU[[#This Row],[PROJECT'#]],MIN(IFERROR(FIND({0,1,2,3,4,5,6,7,8,9,"-"},MM_BU[[#This Row],[PROJECT'#]]),""))-1)</f>
        <v>BU</v>
      </c>
      <c r="AI428" t="str">
        <f>IF(MM_BU[[#This Row],[BOM Received date]]&lt;&gt;"","BU table")</f>
        <v>BU table</v>
      </c>
      <c r="AJ428" t="str">
        <f>TEXT(MM_BU[[#This Row],[BOM Received date]],"mmmm")</f>
        <v>January</v>
      </c>
      <c r="AK428" t="str">
        <f>TEXT(MM_BU[[#This Row],[BOM Received date]],"yyyy")</f>
        <v>2024</v>
      </c>
    </row>
    <row r="429" spans="1:37" ht="28.95" customHeight="1">
      <c r="A429" s="21">
        <v>44</v>
      </c>
      <c r="B429" s="56">
        <v>45298</v>
      </c>
      <c r="C429" s="8">
        <v>30</v>
      </c>
      <c r="D429" s="8" t="s">
        <v>1639</v>
      </c>
      <c r="E429" s="23" t="s">
        <v>1640</v>
      </c>
      <c r="F429" s="350">
        <v>8944832</v>
      </c>
      <c r="G429" s="446" t="s">
        <v>1625</v>
      </c>
      <c r="H429" s="24" t="s">
        <v>1631</v>
      </c>
      <c r="I429" s="25">
        <v>51538</v>
      </c>
      <c r="J429" s="1639">
        <v>45301</v>
      </c>
      <c r="K429" s="26">
        <v>45301</v>
      </c>
      <c r="L429" s="26" t="s">
        <v>1058</v>
      </c>
      <c r="M429" s="27">
        <v>4</v>
      </c>
      <c r="N429" s="507" t="s">
        <v>20</v>
      </c>
      <c r="O429" s="25">
        <v>2</v>
      </c>
      <c r="P429" s="286">
        <v>97</v>
      </c>
      <c r="Q429" s="287">
        <v>194</v>
      </c>
      <c r="R429" s="25" t="s">
        <v>1808</v>
      </c>
      <c r="S429" s="25" t="s">
        <v>1058</v>
      </c>
      <c r="T429" s="26">
        <v>45311</v>
      </c>
      <c r="U429" s="26">
        <v>45307</v>
      </c>
      <c r="V429" s="8" t="s">
        <v>1883</v>
      </c>
      <c r="W429" s="25" t="s">
        <v>1742</v>
      </c>
      <c r="X429" s="26">
        <v>45310</v>
      </c>
      <c r="Y429" s="25" t="s">
        <v>1068</v>
      </c>
      <c r="Z429" s="26">
        <v>45311</v>
      </c>
      <c r="AA429" s="24" t="s">
        <v>1069</v>
      </c>
      <c r="AB429" s="24" t="s">
        <v>1081</v>
      </c>
      <c r="AC429" s="26">
        <v>45317</v>
      </c>
      <c r="AD429" s="8" t="s">
        <v>22</v>
      </c>
      <c r="AE429" s="26">
        <v>45314</v>
      </c>
      <c r="AF429" s="27" t="s">
        <v>425</v>
      </c>
      <c r="AG429" s="7"/>
      <c r="AH429" s="5" t="str" cm="1">
        <f t="array" ref="AH429">LEFT(MM_BU[[#This Row],[PROJECT'#]],MIN(IFERROR(FIND({0,1,2,3,4,5,6,7,8,9,"-"},MM_BU[[#This Row],[PROJECT'#]]),""))-1)</f>
        <v>BU</v>
      </c>
      <c r="AI429" t="str">
        <f>IF(MM_BU[[#This Row],[BOM Received date]]&lt;&gt;"","BU table")</f>
        <v>BU table</v>
      </c>
      <c r="AJ429" t="str">
        <f>TEXT(MM_BU[[#This Row],[BOM Received date]],"mmmm")</f>
        <v>January</v>
      </c>
      <c r="AK429" t="str">
        <f>TEXT(MM_BU[[#This Row],[BOM Received date]],"yyyy")</f>
        <v>2024</v>
      </c>
    </row>
    <row r="430" spans="1:37" ht="28.95" customHeight="1">
      <c r="A430" s="21">
        <v>44</v>
      </c>
      <c r="B430" s="56">
        <v>45298</v>
      </c>
      <c r="C430" s="8">
        <v>50</v>
      </c>
      <c r="D430" s="8" t="s">
        <v>1639</v>
      </c>
      <c r="E430" s="23" t="s">
        <v>1640</v>
      </c>
      <c r="F430" s="350">
        <v>8944832</v>
      </c>
      <c r="G430" s="446" t="s">
        <v>1626</v>
      </c>
      <c r="H430" s="24" t="s">
        <v>1632</v>
      </c>
      <c r="I430" s="25">
        <v>51577</v>
      </c>
      <c r="J430" s="1639">
        <v>45301</v>
      </c>
      <c r="K430" s="26">
        <v>45304</v>
      </c>
      <c r="L430" s="26" t="s">
        <v>1058</v>
      </c>
      <c r="M430" s="27">
        <v>1</v>
      </c>
      <c r="N430" s="507" t="s">
        <v>20</v>
      </c>
      <c r="O430" s="25">
        <v>1</v>
      </c>
      <c r="P430" s="286">
        <v>125.66</v>
      </c>
      <c r="Q430" s="287">
        <v>125.66</v>
      </c>
      <c r="R430" s="25" t="s">
        <v>1887</v>
      </c>
      <c r="S430" s="25" t="s">
        <v>1058</v>
      </c>
      <c r="T430" s="26">
        <v>45314</v>
      </c>
      <c r="U430" s="26">
        <v>45311</v>
      </c>
      <c r="V430" s="8" t="s">
        <v>1948</v>
      </c>
      <c r="W430" s="25" t="s">
        <v>139</v>
      </c>
      <c r="X430" s="26">
        <v>45314</v>
      </c>
      <c r="Y430" s="25" t="s">
        <v>1068</v>
      </c>
      <c r="Z430" s="26">
        <v>45314</v>
      </c>
      <c r="AA430" s="24" t="s">
        <v>1069</v>
      </c>
      <c r="AB430" s="24" t="s">
        <v>1072</v>
      </c>
      <c r="AC430" s="26">
        <v>45351</v>
      </c>
      <c r="AD430" s="8" t="s">
        <v>22</v>
      </c>
      <c r="AE430" s="26">
        <v>45329</v>
      </c>
      <c r="AF430" s="27" t="s">
        <v>424</v>
      </c>
      <c r="AG430" s="7"/>
      <c r="AH430" s="5" t="str" cm="1">
        <f t="array" ref="AH430">LEFT(MM_BU[[#This Row],[PROJECT'#]],MIN(IFERROR(FIND({0,1,2,3,4,5,6,7,8,9,"-"},MM_BU[[#This Row],[PROJECT'#]]),""))-1)</f>
        <v>BU</v>
      </c>
      <c r="AI430" t="str">
        <f>IF(MM_BU[[#This Row],[BOM Received date]]&lt;&gt;"","BU table")</f>
        <v>BU table</v>
      </c>
      <c r="AJ430" t="str">
        <f>TEXT(MM_BU[[#This Row],[BOM Received date]],"mmmm")</f>
        <v>January</v>
      </c>
      <c r="AK430" t="str">
        <f>TEXT(MM_BU[[#This Row],[BOM Received date]],"yyyy")</f>
        <v>2024</v>
      </c>
    </row>
    <row r="431" spans="1:37" ht="28.95" customHeight="1">
      <c r="A431" s="21">
        <v>44</v>
      </c>
      <c r="B431" s="56">
        <v>45298</v>
      </c>
      <c r="C431" s="8">
        <v>30</v>
      </c>
      <c r="D431" s="8" t="s">
        <v>1639</v>
      </c>
      <c r="E431" s="23" t="s">
        <v>1640</v>
      </c>
      <c r="F431" s="350">
        <v>8944832</v>
      </c>
      <c r="G431" s="446" t="s">
        <v>501</v>
      </c>
      <c r="H431" s="24" t="s">
        <v>664</v>
      </c>
      <c r="I431" s="25">
        <v>51531</v>
      </c>
      <c r="J431" s="1639">
        <v>45301</v>
      </c>
      <c r="K431" s="26">
        <v>45301</v>
      </c>
      <c r="L431" s="26" t="s">
        <v>1058</v>
      </c>
      <c r="M431" s="27">
        <v>2</v>
      </c>
      <c r="N431" s="507" t="s">
        <v>20</v>
      </c>
      <c r="O431" s="25">
        <v>3</v>
      </c>
      <c r="P431" s="286">
        <v>12.1</v>
      </c>
      <c r="Q431" s="287">
        <v>36.299999999999997</v>
      </c>
      <c r="R431" s="25" t="s">
        <v>1815</v>
      </c>
      <c r="S431" s="25" t="s">
        <v>1058</v>
      </c>
      <c r="T431" s="26">
        <v>45304</v>
      </c>
      <c r="U431" s="26" t="s">
        <v>581</v>
      </c>
      <c r="V431" s="8" t="s">
        <v>1816</v>
      </c>
      <c r="W431" s="25" t="s">
        <v>1010</v>
      </c>
      <c r="X431" s="26">
        <v>45304</v>
      </c>
      <c r="Y431" s="25" t="s">
        <v>1068</v>
      </c>
      <c r="Z431" s="26">
        <v>45304</v>
      </c>
      <c r="AA431" s="24" t="s">
        <v>1075</v>
      </c>
      <c r="AB431" s="24" t="s">
        <v>1081</v>
      </c>
      <c r="AC431" s="26">
        <v>45316</v>
      </c>
      <c r="AD431" s="8" t="s">
        <v>22</v>
      </c>
      <c r="AE431" s="26">
        <v>45307</v>
      </c>
      <c r="AF431" s="27" t="s">
        <v>428</v>
      </c>
      <c r="AG431" s="7"/>
      <c r="AH431" s="5" t="str" cm="1">
        <f t="array" ref="AH431">LEFT(MM_BU[[#This Row],[PROJECT'#]],MIN(IFERROR(FIND({0,1,2,3,4,5,6,7,8,9,"-"},MM_BU[[#This Row],[PROJECT'#]]),""))-1)</f>
        <v>BU</v>
      </c>
      <c r="AI431" t="str">
        <f>IF(MM_BU[[#This Row],[BOM Received date]]&lt;&gt;"","BU table")</f>
        <v>BU table</v>
      </c>
      <c r="AJ431" t="str">
        <f>TEXT(MM_BU[[#This Row],[BOM Received date]],"mmmm")</f>
        <v>January</v>
      </c>
      <c r="AK431" t="str">
        <f>TEXT(MM_BU[[#This Row],[BOM Received date]],"yyyy")</f>
        <v>2024</v>
      </c>
    </row>
    <row r="432" spans="1:37" ht="28.95" customHeight="1">
      <c r="A432" s="21">
        <v>44</v>
      </c>
      <c r="B432" s="56">
        <v>45298</v>
      </c>
      <c r="C432" s="8">
        <v>30</v>
      </c>
      <c r="D432" s="8" t="s">
        <v>1639</v>
      </c>
      <c r="E432" s="23" t="s">
        <v>1640</v>
      </c>
      <c r="F432" s="350">
        <v>8944832</v>
      </c>
      <c r="G432" s="446" t="s">
        <v>471</v>
      </c>
      <c r="H432" s="24" t="s">
        <v>472</v>
      </c>
      <c r="I432" s="25">
        <v>51536</v>
      </c>
      <c r="J432" s="1639">
        <v>45301</v>
      </c>
      <c r="K432" s="26">
        <v>45304</v>
      </c>
      <c r="L432" s="26" t="s">
        <v>1058</v>
      </c>
      <c r="M432" s="27">
        <v>2</v>
      </c>
      <c r="N432" s="507" t="s">
        <v>20</v>
      </c>
      <c r="O432" s="25">
        <v>3</v>
      </c>
      <c r="P432" s="286">
        <v>9.66</v>
      </c>
      <c r="Q432" s="287">
        <v>28.98</v>
      </c>
      <c r="R432" s="25" t="s">
        <v>1886</v>
      </c>
      <c r="S432" s="25" t="s">
        <v>1058</v>
      </c>
      <c r="T432" s="26">
        <v>45311</v>
      </c>
      <c r="U432" s="26">
        <v>45309</v>
      </c>
      <c r="V432" s="8" t="s">
        <v>1946</v>
      </c>
      <c r="W432" s="25" t="s">
        <v>1313</v>
      </c>
      <c r="X432" s="26">
        <v>45311</v>
      </c>
      <c r="Y432" s="25" t="s">
        <v>1068</v>
      </c>
      <c r="Z432" s="26">
        <v>45311</v>
      </c>
      <c r="AA432" s="24" t="s">
        <v>1069</v>
      </c>
      <c r="AB432" s="24" t="s">
        <v>1081</v>
      </c>
      <c r="AC432" s="26">
        <v>45318</v>
      </c>
      <c r="AD432" s="8" t="s">
        <v>22</v>
      </c>
      <c r="AE432" s="26">
        <v>45316</v>
      </c>
      <c r="AF432" s="27" t="s">
        <v>428</v>
      </c>
      <c r="AG432" s="7"/>
      <c r="AH432" s="5" t="str" cm="1">
        <f t="array" ref="AH432">LEFT(MM_BU[[#This Row],[PROJECT'#]],MIN(IFERROR(FIND({0,1,2,3,4,5,6,7,8,9,"-"},MM_BU[[#This Row],[PROJECT'#]]),""))-1)</f>
        <v>BU</v>
      </c>
      <c r="AI432" t="str">
        <f>IF(MM_BU[[#This Row],[BOM Received date]]&lt;&gt;"","BU table")</f>
        <v>BU table</v>
      </c>
      <c r="AJ432" t="str">
        <f>TEXT(MM_BU[[#This Row],[BOM Received date]],"mmmm")</f>
        <v>January</v>
      </c>
      <c r="AK432" t="str">
        <f>TEXT(MM_BU[[#This Row],[BOM Received date]],"yyyy")</f>
        <v>2024</v>
      </c>
    </row>
    <row r="433" spans="1:37" ht="28.95" customHeight="1">
      <c r="A433" s="21">
        <v>44</v>
      </c>
      <c r="B433" s="56">
        <v>45298</v>
      </c>
      <c r="C433" s="8">
        <v>30</v>
      </c>
      <c r="D433" s="8" t="s">
        <v>1639</v>
      </c>
      <c r="E433" s="23" t="s">
        <v>1640</v>
      </c>
      <c r="F433" s="350">
        <v>8944832</v>
      </c>
      <c r="G433" s="446" t="s">
        <v>469</v>
      </c>
      <c r="H433" s="24" t="s">
        <v>470</v>
      </c>
      <c r="I433" s="25">
        <v>51534</v>
      </c>
      <c r="J433" s="1639">
        <v>45301</v>
      </c>
      <c r="K433" s="26">
        <v>45301</v>
      </c>
      <c r="L433" s="26" t="s">
        <v>1058</v>
      </c>
      <c r="M433" s="27">
        <v>2</v>
      </c>
      <c r="N433" s="507" t="s">
        <v>20</v>
      </c>
      <c r="O433" s="25">
        <v>3</v>
      </c>
      <c r="P433" s="286">
        <v>30.47</v>
      </c>
      <c r="Q433" s="287">
        <v>91.41</v>
      </c>
      <c r="R433" s="25" t="s">
        <v>1809</v>
      </c>
      <c r="S433" s="25" t="s">
        <v>1058</v>
      </c>
      <c r="T433" s="26">
        <v>45313</v>
      </c>
      <c r="U433" s="26">
        <v>45306</v>
      </c>
      <c r="V433" s="8" t="s">
        <v>1947</v>
      </c>
      <c r="W433" s="25" t="s">
        <v>1009</v>
      </c>
      <c r="X433" s="26">
        <v>45313</v>
      </c>
      <c r="Y433" s="25" t="s">
        <v>1068</v>
      </c>
      <c r="Z433" s="26">
        <v>45313</v>
      </c>
      <c r="AA433" s="24" t="s">
        <v>1075</v>
      </c>
      <c r="AB433" s="24" t="s">
        <v>1070</v>
      </c>
      <c r="AC433" s="26">
        <v>45332</v>
      </c>
      <c r="AD433" s="8" t="s">
        <v>22</v>
      </c>
      <c r="AE433" s="26">
        <v>45316</v>
      </c>
      <c r="AF433" s="27" t="s">
        <v>428</v>
      </c>
      <c r="AG433" s="7"/>
      <c r="AH433" s="5" t="str" cm="1">
        <f t="array" ref="AH433">LEFT(MM_BU[[#This Row],[PROJECT'#]],MIN(IFERROR(FIND({0,1,2,3,4,5,6,7,8,9,"-"},MM_BU[[#This Row],[PROJECT'#]]),""))-1)</f>
        <v>BU</v>
      </c>
      <c r="AI433" t="str">
        <f>IF(MM_BU[[#This Row],[BOM Received date]]&lt;&gt;"","BU table")</f>
        <v>BU table</v>
      </c>
      <c r="AJ433" t="str">
        <f>TEXT(MM_BU[[#This Row],[BOM Received date]],"mmmm")</f>
        <v>January</v>
      </c>
      <c r="AK433" t="str">
        <f>TEXT(MM_BU[[#This Row],[BOM Received date]],"yyyy")</f>
        <v>2024</v>
      </c>
    </row>
    <row r="434" spans="1:37" ht="28.95" customHeight="1">
      <c r="A434" s="21">
        <v>44</v>
      </c>
      <c r="B434" s="56">
        <v>45298</v>
      </c>
      <c r="C434" s="8">
        <v>30</v>
      </c>
      <c r="D434" s="8" t="s">
        <v>1639</v>
      </c>
      <c r="E434" s="23" t="s">
        <v>1640</v>
      </c>
      <c r="F434" s="350">
        <v>8944832</v>
      </c>
      <c r="G434" s="446" t="s">
        <v>533</v>
      </c>
      <c r="H434" s="24" t="s">
        <v>473</v>
      </c>
      <c r="I434" s="25">
        <v>51535</v>
      </c>
      <c r="J434" s="1639">
        <v>45301</v>
      </c>
      <c r="K434" s="26">
        <v>45301</v>
      </c>
      <c r="L434" s="26" t="s">
        <v>1058</v>
      </c>
      <c r="M434" s="27">
        <v>2</v>
      </c>
      <c r="N434" s="507" t="s">
        <v>20</v>
      </c>
      <c r="O434" s="25">
        <v>4</v>
      </c>
      <c r="P434" s="286">
        <v>16.98</v>
      </c>
      <c r="Q434" s="287">
        <v>67.92</v>
      </c>
      <c r="R434" s="25" t="s">
        <v>1808</v>
      </c>
      <c r="S434" s="25" t="s">
        <v>1058</v>
      </c>
      <c r="T434" s="26">
        <v>45311</v>
      </c>
      <c r="U434" s="26">
        <v>45307</v>
      </c>
      <c r="V434" s="8" t="s">
        <v>1883</v>
      </c>
      <c r="W434" s="25" t="s">
        <v>1731</v>
      </c>
      <c r="X434" s="26">
        <v>45310</v>
      </c>
      <c r="Y434" s="25" t="s">
        <v>1068</v>
      </c>
      <c r="Z434" s="26">
        <v>45311</v>
      </c>
      <c r="AA434" s="24" t="s">
        <v>1069</v>
      </c>
      <c r="AB434" s="24" t="s">
        <v>1081</v>
      </c>
      <c r="AC434" s="26">
        <v>45342</v>
      </c>
      <c r="AD434" s="8" t="s">
        <v>22</v>
      </c>
      <c r="AE434" s="26">
        <v>45342</v>
      </c>
      <c r="AF434" s="27" t="s">
        <v>426</v>
      </c>
      <c r="AG434" s="7"/>
      <c r="AH434" s="5" t="str" cm="1">
        <f t="array" ref="AH434">LEFT(MM_BU[[#This Row],[PROJECT'#]],MIN(IFERROR(FIND({0,1,2,3,4,5,6,7,8,9,"-"},MM_BU[[#This Row],[PROJECT'#]]),""))-1)</f>
        <v>BU</v>
      </c>
      <c r="AI434" t="str">
        <f>IF(MM_BU[[#This Row],[BOM Received date]]&lt;&gt;"","BU table")</f>
        <v>BU table</v>
      </c>
      <c r="AJ434" t="str">
        <f>TEXT(MM_BU[[#This Row],[BOM Received date]],"mmmm")</f>
        <v>January</v>
      </c>
      <c r="AK434" t="str">
        <f>TEXT(MM_BU[[#This Row],[BOM Received date]],"yyyy")</f>
        <v>2024</v>
      </c>
    </row>
    <row r="435" spans="1:37" ht="28.95" customHeight="1">
      <c r="A435" s="21">
        <v>44</v>
      </c>
      <c r="B435" s="56">
        <v>45298</v>
      </c>
      <c r="C435" s="8">
        <v>30</v>
      </c>
      <c r="D435" s="8" t="s">
        <v>1639</v>
      </c>
      <c r="E435" s="23" t="s">
        <v>1640</v>
      </c>
      <c r="F435" s="350">
        <v>8944832</v>
      </c>
      <c r="G435" s="446" t="s">
        <v>506</v>
      </c>
      <c r="H435" s="24" t="s">
        <v>523</v>
      </c>
      <c r="I435" s="25">
        <v>51538</v>
      </c>
      <c r="J435" s="1639">
        <v>45301</v>
      </c>
      <c r="K435" s="26">
        <v>45301</v>
      </c>
      <c r="L435" s="26" t="s">
        <v>1058</v>
      </c>
      <c r="M435" s="27">
        <v>3</v>
      </c>
      <c r="N435" s="507" t="s">
        <v>20</v>
      </c>
      <c r="O435" s="25">
        <v>6</v>
      </c>
      <c r="P435" s="286">
        <v>30.8</v>
      </c>
      <c r="Q435" s="287">
        <v>184.8</v>
      </c>
      <c r="R435" s="25" t="s">
        <v>1808</v>
      </c>
      <c r="S435" s="25" t="s">
        <v>1058</v>
      </c>
      <c r="T435" s="26">
        <v>45311</v>
      </c>
      <c r="U435" s="26">
        <v>45307</v>
      </c>
      <c r="V435" s="8" t="s">
        <v>1883</v>
      </c>
      <c r="W435" s="25" t="s">
        <v>1888</v>
      </c>
      <c r="X435" s="26">
        <v>45310</v>
      </c>
      <c r="Y435" s="25" t="s">
        <v>1068</v>
      </c>
      <c r="Z435" s="26">
        <v>45311</v>
      </c>
      <c r="AA435" s="24" t="s">
        <v>1069</v>
      </c>
      <c r="AB435" s="24" t="s">
        <v>1081</v>
      </c>
      <c r="AC435" s="26">
        <v>45317</v>
      </c>
      <c r="AD435" s="8" t="s">
        <v>22</v>
      </c>
      <c r="AE435" s="26">
        <v>45321</v>
      </c>
      <c r="AF435" s="27" t="s">
        <v>427</v>
      </c>
      <c r="AG435" s="7"/>
      <c r="AH435" s="5" t="str" cm="1">
        <f t="array" ref="AH435">LEFT(MM_BU[[#This Row],[PROJECT'#]],MIN(IFERROR(FIND({0,1,2,3,4,5,6,7,8,9,"-"},MM_BU[[#This Row],[PROJECT'#]]),""))-1)</f>
        <v>BU</v>
      </c>
      <c r="AI435" t="str">
        <f>IF(MM_BU[[#This Row],[BOM Received date]]&lt;&gt;"","BU table")</f>
        <v>BU table</v>
      </c>
      <c r="AJ435" t="str">
        <f>TEXT(MM_BU[[#This Row],[BOM Received date]],"mmmm")</f>
        <v>January</v>
      </c>
      <c r="AK435" t="str">
        <f>TEXT(MM_BU[[#This Row],[BOM Received date]],"yyyy")</f>
        <v>2024</v>
      </c>
    </row>
    <row r="436" spans="1:37" ht="28.95" customHeight="1">
      <c r="A436" s="21">
        <v>44</v>
      </c>
      <c r="B436" s="56">
        <v>45298</v>
      </c>
      <c r="C436" s="8">
        <v>30</v>
      </c>
      <c r="D436" s="8" t="s">
        <v>1639</v>
      </c>
      <c r="E436" s="23" t="s">
        <v>1640</v>
      </c>
      <c r="F436" s="350">
        <v>8944832</v>
      </c>
      <c r="G436" s="446" t="s">
        <v>594</v>
      </c>
      <c r="H436" s="24" t="s">
        <v>595</v>
      </c>
      <c r="I436" s="25">
        <v>51531</v>
      </c>
      <c r="J436" s="1639">
        <v>45301</v>
      </c>
      <c r="K436" s="26">
        <v>45301</v>
      </c>
      <c r="L436" s="26" t="s">
        <v>1058</v>
      </c>
      <c r="M436" s="27">
        <v>1</v>
      </c>
      <c r="N436" s="507" t="s">
        <v>37</v>
      </c>
      <c r="O436" s="25">
        <v>2</v>
      </c>
      <c r="P436" s="286">
        <v>68.27</v>
      </c>
      <c r="Q436" s="287">
        <v>136.54</v>
      </c>
      <c r="R436" s="25" t="s">
        <v>1812</v>
      </c>
      <c r="S436" s="25" t="s">
        <v>1058</v>
      </c>
      <c r="T436" s="26">
        <v>45304</v>
      </c>
      <c r="U436" s="26" t="s">
        <v>581</v>
      </c>
      <c r="V436" s="8" t="s">
        <v>1813</v>
      </c>
      <c r="W436" s="25" t="s">
        <v>1011</v>
      </c>
      <c r="X436" s="26">
        <v>45304</v>
      </c>
      <c r="Y436" s="25" t="s">
        <v>1068</v>
      </c>
      <c r="Z436" s="26">
        <v>45304</v>
      </c>
      <c r="AA436" s="24" t="s">
        <v>1075</v>
      </c>
      <c r="AB436" s="24" t="s">
        <v>1070</v>
      </c>
      <c r="AC436" s="26">
        <v>45351</v>
      </c>
      <c r="AD436" s="8" t="s">
        <v>22</v>
      </c>
      <c r="AE436" s="26">
        <v>45312</v>
      </c>
      <c r="AF436" s="27" t="s">
        <v>425</v>
      </c>
      <c r="AG436" s="7"/>
      <c r="AH436" s="5" t="str" cm="1">
        <f t="array" ref="AH436">LEFT(MM_BU[[#This Row],[PROJECT'#]],MIN(IFERROR(FIND({0,1,2,3,4,5,6,7,8,9,"-"},MM_BU[[#This Row],[PROJECT'#]]),""))-1)</f>
        <v>BU</v>
      </c>
      <c r="AI436" t="str">
        <f>IF(MM_BU[[#This Row],[BOM Received date]]&lt;&gt;"","BU table")</f>
        <v>BU table</v>
      </c>
      <c r="AJ436" t="str">
        <f>TEXT(MM_BU[[#This Row],[BOM Received date]],"mmmm")</f>
        <v>January</v>
      </c>
      <c r="AK436" t="str">
        <f>TEXT(MM_BU[[#This Row],[BOM Received date]],"yyyy")</f>
        <v>2024</v>
      </c>
    </row>
    <row r="437" spans="1:37" ht="28.95" customHeight="1">
      <c r="A437" s="21">
        <v>44</v>
      </c>
      <c r="B437" s="56">
        <v>45298</v>
      </c>
      <c r="C437" s="8">
        <v>30</v>
      </c>
      <c r="D437" s="8" t="s">
        <v>1639</v>
      </c>
      <c r="E437" s="23" t="s">
        <v>1640</v>
      </c>
      <c r="F437" s="350">
        <v>8944832</v>
      </c>
      <c r="G437" s="446" t="s">
        <v>1627</v>
      </c>
      <c r="H437" s="24" t="s">
        <v>1633</v>
      </c>
      <c r="I437" s="25">
        <v>51532</v>
      </c>
      <c r="J437" s="1639">
        <v>45301</v>
      </c>
      <c r="K437" s="26">
        <v>45301</v>
      </c>
      <c r="L437" s="26" t="s">
        <v>1058</v>
      </c>
      <c r="M437" s="27">
        <v>2</v>
      </c>
      <c r="N437" s="507" t="s">
        <v>36</v>
      </c>
      <c r="O437" s="25">
        <v>1</v>
      </c>
      <c r="P437" s="286">
        <v>14.99</v>
      </c>
      <c r="Q437" s="287">
        <v>14.99</v>
      </c>
      <c r="R437" s="25" t="s">
        <v>1808</v>
      </c>
      <c r="S437" s="25" t="s">
        <v>1058</v>
      </c>
      <c r="T437" s="26">
        <v>45311</v>
      </c>
      <c r="U437" s="26">
        <v>45307</v>
      </c>
      <c r="V437" s="8" t="s">
        <v>1883</v>
      </c>
      <c r="W437" s="25" t="s">
        <v>1889</v>
      </c>
      <c r="X437" s="26">
        <v>45310</v>
      </c>
      <c r="Y437" s="25" t="s">
        <v>1068</v>
      </c>
      <c r="Z437" s="26">
        <v>45311</v>
      </c>
      <c r="AA437" s="24" t="s">
        <v>1069</v>
      </c>
      <c r="AB437" s="24" t="s">
        <v>1081</v>
      </c>
      <c r="AC437" s="26">
        <v>45317</v>
      </c>
      <c r="AD437" s="8" t="s">
        <v>22</v>
      </c>
      <c r="AE437" s="26">
        <v>45314</v>
      </c>
      <c r="AF437" s="27" t="s">
        <v>424</v>
      </c>
      <c r="AG437" s="7"/>
      <c r="AH437" s="5" t="str" cm="1">
        <f t="array" ref="AH437">LEFT(MM_BU[[#This Row],[PROJECT'#]],MIN(IFERROR(FIND({0,1,2,3,4,5,6,7,8,9,"-"},MM_BU[[#This Row],[PROJECT'#]]),""))-1)</f>
        <v>BU</v>
      </c>
      <c r="AI437" t="str">
        <f>IF(MM_BU[[#This Row],[BOM Received date]]&lt;&gt;"","BU table")</f>
        <v>BU table</v>
      </c>
      <c r="AJ437" t="str">
        <f>TEXT(MM_BU[[#This Row],[BOM Received date]],"mmmm")</f>
        <v>January</v>
      </c>
      <c r="AK437" t="str">
        <f>TEXT(MM_BU[[#This Row],[BOM Received date]],"yyyy")</f>
        <v>2024</v>
      </c>
    </row>
    <row r="438" spans="1:37" ht="28.95" customHeight="1">
      <c r="A438" s="21">
        <v>44</v>
      </c>
      <c r="B438" s="56">
        <v>45298</v>
      </c>
      <c r="C438" s="8">
        <v>40</v>
      </c>
      <c r="D438" s="8" t="s">
        <v>1639</v>
      </c>
      <c r="E438" s="23" t="s">
        <v>1640</v>
      </c>
      <c r="F438" s="350">
        <v>8944832</v>
      </c>
      <c r="G438" s="446" t="s">
        <v>1689</v>
      </c>
      <c r="H438" s="24" t="s">
        <v>1634</v>
      </c>
      <c r="I438" s="25">
        <v>51574</v>
      </c>
      <c r="J438" s="1639">
        <v>45301</v>
      </c>
      <c r="K438" s="26">
        <v>45304</v>
      </c>
      <c r="L438" s="26" t="s">
        <v>1058</v>
      </c>
      <c r="M438" s="27">
        <v>1</v>
      </c>
      <c r="N438" s="507" t="s">
        <v>20</v>
      </c>
      <c r="O438" s="25">
        <v>6</v>
      </c>
      <c r="P438" s="286">
        <v>14.99</v>
      </c>
      <c r="Q438" s="287">
        <v>89.94</v>
      </c>
      <c r="R438" s="25" t="s">
        <v>581</v>
      </c>
      <c r="S438" s="25" t="s">
        <v>581</v>
      </c>
      <c r="T438" s="26" t="s">
        <v>581</v>
      </c>
      <c r="U438" s="26" t="s">
        <v>581</v>
      </c>
      <c r="V438" s="8" t="s">
        <v>1949</v>
      </c>
      <c r="W438" s="25" t="s">
        <v>1009</v>
      </c>
      <c r="X438" s="26">
        <v>45316</v>
      </c>
      <c r="Y438" s="25" t="s">
        <v>1068</v>
      </c>
      <c r="Z438" s="26">
        <v>45316</v>
      </c>
      <c r="AA438" s="24" t="s">
        <v>1069</v>
      </c>
      <c r="AB438" s="24" t="s">
        <v>1081</v>
      </c>
      <c r="AC438" s="26">
        <v>45330</v>
      </c>
      <c r="AD438" s="8" t="s">
        <v>22</v>
      </c>
      <c r="AE438" s="26">
        <v>45321</v>
      </c>
      <c r="AF438" s="27" t="s">
        <v>427</v>
      </c>
      <c r="AG438" s="7"/>
      <c r="AH438" s="5" t="str" cm="1">
        <f t="array" ref="AH438">LEFT(MM_BU[[#This Row],[PROJECT'#]],MIN(IFERROR(FIND({0,1,2,3,4,5,6,7,8,9,"-"},MM_BU[[#This Row],[PROJECT'#]]),""))-1)</f>
        <v>BU</v>
      </c>
      <c r="AI438" t="str">
        <f>IF(MM_BU[[#This Row],[BOM Received date]]&lt;&gt;"","BU table")</f>
        <v>BU table</v>
      </c>
      <c r="AJ438" t="str">
        <f>TEXT(MM_BU[[#This Row],[BOM Received date]],"mmmm")</f>
        <v>January</v>
      </c>
      <c r="AK438" t="str">
        <f>TEXT(MM_BU[[#This Row],[BOM Received date]],"yyyy")</f>
        <v>2024</v>
      </c>
    </row>
    <row r="439" spans="1:37" ht="28.95" customHeight="1">
      <c r="A439" s="21">
        <v>44</v>
      </c>
      <c r="B439" s="56">
        <v>45298</v>
      </c>
      <c r="C439" s="8">
        <v>30</v>
      </c>
      <c r="D439" s="8" t="s">
        <v>1639</v>
      </c>
      <c r="E439" s="23" t="s">
        <v>1640</v>
      </c>
      <c r="F439" s="350">
        <v>8944832</v>
      </c>
      <c r="G439" s="446" t="s">
        <v>1628</v>
      </c>
      <c r="H439" s="24" t="s">
        <v>1635</v>
      </c>
      <c r="I439" s="25">
        <v>51536</v>
      </c>
      <c r="J439" s="1639">
        <v>45301</v>
      </c>
      <c r="K439" s="26">
        <v>45304</v>
      </c>
      <c r="L439" s="340" t="s">
        <v>1058</v>
      </c>
      <c r="M439" s="27">
        <v>1</v>
      </c>
      <c r="N439" s="507" t="s">
        <v>20</v>
      </c>
      <c r="O439" s="25">
        <v>2</v>
      </c>
      <c r="P439" s="286">
        <v>43.29</v>
      </c>
      <c r="Q439" s="287">
        <v>86.58</v>
      </c>
      <c r="R439" s="25" t="s">
        <v>1886</v>
      </c>
      <c r="S439" s="25" t="s">
        <v>1058</v>
      </c>
      <c r="T439" s="26">
        <v>45311</v>
      </c>
      <c r="U439" s="26">
        <v>45309</v>
      </c>
      <c r="V439" s="8" t="s">
        <v>1946</v>
      </c>
      <c r="W439" s="25" t="s">
        <v>1167</v>
      </c>
      <c r="X439" s="26">
        <v>45311</v>
      </c>
      <c r="Y439" s="25" t="s">
        <v>1068</v>
      </c>
      <c r="Z439" s="26">
        <v>45311</v>
      </c>
      <c r="AA439" s="24" t="s">
        <v>1069</v>
      </c>
      <c r="AB439" s="24" t="s">
        <v>1081</v>
      </c>
      <c r="AC439" s="26">
        <v>45351</v>
      </c>
      <c r="AD439" s="8" t="s">
        <v>22</v>
      </c>
      <c r="AE439" s="26">
        <v>45333</v>
      </c>
      <c r="AF439" s="27" t="s">
        <v>425</v>
      </c>
      <c r="AG439" s="7"/>
      <c r="AH439" s="5" t="str" cm="1">
        <f t="array" ref="AH439">LEFT(MM_BU[[#This Row],[PROJECT'#]],MIN(IFERROR(FIND({0,1,2,3,4,5,6,7,8,9,"-"},MM_BU[[#This Row],[PROJECT'#]]),""))-1)</f>
        <v>BU</v>
      </c>
      <c r="AI439" t="str">
        <f>IF(MM_BU[[#This Row],[BOM Received date]]&lt;&gt;"","BU table")</f>
        <v>BU table</v>
      </c>
      <c r="AJ439" t="str">
        <f>TEXT(MM_BU[[#This Row],[BOM Received date]],"mmmm")</f>
        <v>January</v>
      </c>
      <c r="AK439" t="str">
        <f>TEXT(MM_BU[[#This Row],[BOM Received date]],"yyyy")</f>
        <v>2024</v>
      </c>
    </row>
    <row r="440" spans="1:37" ht="28.95" customHeight="1">
      <c r="A440" s="21">
        <v>44</v>
      </c>
      <c r="B440" s="56">
        <v>45298</v>
      </c>
      <c r="C440" s="8">
        <v>40</v>
      </c>
      <c r="D440" s="8" t="s">
        <v>1639</v>
      </c>
      <c r="E440" s="23" t="s">
        <v>1640</v>
      </c>
      <c r="F440" s="350">
        <v>8944832</v>
      </c>
      <c r="G440" s="446" t="s">
        <v>1690</v>
      </c>
      <c r="H440" s="24" t="s">
        <v>1636</v>
      </c>
      <c r="I440" s="25">
        <v>51575</v>
      </c>
      <c r="J440" s="1639">
        <v>45301</v>
      </c>
      <c r="K440" s="26">
        <v>45304</v>
      </c>
      <c r="L440" s="26" t="s">
        <v>1058</v>
      </c>
      <c r="M440" s="27">
        <v>1</v>
      </c>
      <c r="N440" s="507" t="s">
        <v>20</v>
      </c>
      <c r="O440" s="25">
        <v>2</v>
      </c>
      <c r="P440" s="286">
        <v>37.46</v>
      </c>
      <c r="Q440" s="287">
        <v>74.92</v>
      </c>
      <c r="R440" s="25" t="s">
        <v>581</v>
      </c>
      <c r="S440" s="25" t="s">
        <v>581</v>
      </c>
      <c r="T440" s="26" t="s">
        <v>581</v>
      </c>
      <c r="U440" s="26" t="s">
        <v>581</v>
      </c>
      <c r="V440" s="8" t="s">
        <v>1949</v>
      </c>
      <c r="W440" s="25" t="s">
        <v>1011</v>
      </c>
      <c r="X440" s="26">
        <v>45316</v>
      </c>
      <c r="Y440" s="25" t="s">
        <v>1068</v>
      </c>
      <c r="Z440" s="26">
        <v>45316</v>
      </c>
      <c r="AA440" s="24" t="s">
        <v>1069</v>
      </c>
      <c r="AB440" s="24" t="s">
        <v>1081</v>
      </c>
      <c r="AC440" s="26">
        <v>45330</v>
      </c>
      <c r="AD440" s="8" t="s">
        <v>22</v>
      </c>
      <c r="AE440" s="26">
        <v>45321</v>
      </c>
      <c r="AF440" s="27" t="s">
        <v>425</v>
      </c>
      <c r="AG440" s="7"/>
      <c r="AH440" s="5" t="str" cm="1">
        <f t="array" ref="AH440">LEFT(MM_BU[[#This Row],[PROJECT'#]],MIN(IFERROR(FIND({0,1,2,3,4,5,6,7,8,9,"-"},MM_BU[[#This Row],[PROJECT'#]]),""))-1)</f>
        <v>BU</v>
      </c>
      <c r="AI440" t="str">
        <f>IF(MM_BU[[#This Row],[BOM Received date]]&lt;&gt;"","BU table")</f>
        <v>BU table</v>
      </c>
      <c r="AJ440" t="str">
        <f>TEXT(MM_BU[[#This Row],[BOM Received date]],"mmmm")</f>
        <v>January</v>
      </c>
      <c r="AK440" t="str">
        <f>TEXT(MM_BU[[#This Row],[BOM Received date]],"yyyy")</f>
        <v>2024</v>
      </c>
    </row>
    <row r="441" spans="1:37" ht="28.95" customHeight="1">
      <c r="A441" s="21">
        <v>44</v>
      </c>
      <c r="B441" s="56">
        <v>45298</v>
      </c>
      <c r="C441" s="8">
        <v>30</v>
      </c>
      <c r="D441" s="8" t="s">
        <v>1639</v>
      </c>
      <c r="E441" s="23" t="s">
        <v>1640</v>
      </c>
      <c r="F441" s="350">
        <v>8944832</v>
      </c>
      <c r="G441" s="446" t="s">
        <v>644</v>
      </c>
      <c r="H441" s="24" t="s">
        <v>646</v>
      </c>
      <c r="I441" s="25">
        <v>51534</v>
      </c>
      <c r="J441" s="1639">
        <v>45301</v>
      </c>
      <c r="K441" s="26">
        <v>45301</v>
      </c>
      <c r="L441" s="26" t="s">
        <v>1058</v>
      </c>
      <c r="M441" s="27">
        <v>1</v>
      </c>
      <c r="N441" s="507" t="s">
        <v>20</v>
      </c>
      <c r="O441" s="25">
        <v>5</v>
      </c>
      <c r="P441" s="286">
        <v>16.48</v>
      </c>
      <c r="Q441" s="287">
        <v>82.4</v>
      </c>
      <c r="R441" s="25" t="s">
        <v>1809</v>
      </c>
      <c r="S441" s="25" t="s">
        <v>1058</v>
      </c>
      <c r="T441" s="26">
        <v>45313</v>
      </c>
      <c r="U441" s="26">
        <v>45306</v>
      </c>
      <c r="V441" s="8" t="s">
        <v>1947</v>
      </c>
      <c r="W441" s="25" t="s">
        <v>1013</v>
      </c>
      <c r="X441" s="26">
        <v>45313</v>
      </c>
      <c r="Y441" s="25" t="s">
        <v>1068</v>
      </c>
      <c r="Z441" s="26">
        <v>45313</v>
      </c>
      <c r="AA441" s="24" t="s">
        <v>1075</v>
      </c>
      <c r="AB441" s="24" t="s">
        <v>1070</v>
      </c>
      <c r="AC441" s="26">
        <v>45332</v>
      </c>
      <c r="AD441" s="8" t="s">
        <v>22</v>
      </c>
      <c r="AE441" s="26">
        <v>45325</v>
      </c>
      <c r="AF441" s="27" t="s">
        <v>429</v>
      </c>
      <c r="AG441" s="7"/>
      <c r="AH441" s="5" t="str" cm="1">
        <f t="array" ref="AH441">LEFT(MM_BU[[#This Row],[PROJECT'#]],MIN(IFERROR(FIND({0,1,2,3,4,5,6,7,8,9,"-"},MM_BU[[#This Row],[PROJECT'#]]),""))-1)</f>
        <v>BU</v>
      </c>
      <c r="AI441" t="str">
        <f>IF(MM_BU[[#This Row],[BOM Received date]]&lt;&gt;"","BU table")</f>
        <v>BU table</v>
      </c>
      <c r="AJ441" t="str">
        <f>TEXT(MM_BU[[#This Row],[BOM Received date]],"mmmm")</f>
        <v>January</v>
      </c>
      <c r="AK441" t="str">
        <f>TEXT(MM_BU[[#This Row],[BOM Received date]],"yyyy")</f>
        <v>2024</v>
      </c>
    </row>
    <row r="442" spans="1:37" ht="28.95" customHeight="1">
      <c r="A442" s="21">
        <v>44</v>
      </c>
      <c r="B442" s="56">
        <v>45298</v>
      </c>
      <c r="C442" s="8">
        <v>30</v>
      </c>
      <c r="D442" s="8" t="s">
        <v>1639</v>
      </c>
      <c r="E442" s="23" t="s">
        <v>1640</v>
      </c>
      <c r="F442" s="350">
        <v>8944832</v>
      </c>
      <c r="G442" s="446" t="s">
        <v>1629</v>
      </c>
      <c r="H442" s="24" t="s">
        <v>1637</v>
      </c>
      <c r="I442" s="25">
        <v>51538</v>
      </c>
      <c r="J442" s="1639">
        <v>45301</v>
      </c>
      <c r="K442" s="26">
        <v>45301</v>
      </c>
      <c r="L442" s="26" t="s">
        <v>1058</v>
      </c>
      <c r="M442" s="27">
        <v>2</v>
      </c>
      <c r="N442" s="507" t="s">
        <v>20</v>
      </c>
      <c r="O442" s="25">
        <v>5</v>
      </c>
      <c r="P442" s="286">
        <v>11.5</v>
      </c>
      <c r="Q442" s="287">
        <v>57.5</v>
      </c>
      <c r="R442" s="25" t="s">
        <v>1808</v>
      </c>
      <c r="S442" s="25" t="s">
        <v>1058</v>
      </c>
      <c r="T442" s="26">
        <v>45311</v>
      </c>
      <c r="U442" s="26">
        <v>45307</v>
      </c>
      <c r="V442" s="8" t="s">
        <v>1883</v>
      </c>
      <c r="W442" s="25" t="s">
        <v>1890</v>
      </c>
      <c r="X442" s="26">
        <v>45310</v>
      </c>
      <c r="Y442" s="25" t="s">
        <v>1068</v>
      </c>
      <c r="Z442" s="26">
        <v>45311</v>
      </c>
      <c r="AA442" s="24" t="s">
        <v>1069</v>
      </c>
      <c r="AB442" s="24" t="s">
        <v>1081</v>
      </c>
      <c r="AC442" s="26">
        <v>45317</v>
      </c>
      <c r="AD442" s="8" t="s">
        <v>22</v>
      </c>
      <c r="AE442" s="26">
        <v>45314</v>
      </c>
      <c r="AF442" s="27" t="s">
        <v>429</v>
      </c>
      <c r="AG442" s="7"/>
      <c r="AH442" s="5" t="str" cm="1">
        <f t="array" ref="AH442">LEFT(MM_BU[[#This Row],[PROJECT'#]],MIN(IFERROR(FIND({0,1,2,3,4,5,6,7,8,9,"-"},MM_BU[[#This Row],[PROJECT'#]]),""))-1)</f>
        <v>BU</v>
      </c>
      <c r="AI442" t="str">
        <f>IF(MM_BU[[#This Row],[BOM Received date]]&lt;&gt;"","BU table")</f>
        <v>BU table</v>
      </c>
      <c r="AJ442" t="str">
        <f>TEXT(MM_BU[[#This Row],[BOM Received date]],"mmmm")</f>
        <v>January</v>
      </c>
      <c r="AK442" t="str">
        <f>TEXT(MM_BU[[#This Row],[BOM Received date]],"yyyy")</f>
        <v>2024</v>
      </c>
    </row>
    <row r="443" spans="1:37" ht="28.95" customHeight="1">
      <c r="A443" s="21">
        <v>44</v>
      </c>
      <c r="B443" s="56">
        <v>45298</v>
      </c>
      <c r="C443" s="8">
        <v>30</v>
      </c>
      <c r="D443" s="8" t="s">
        <v>1639</v>
      </c>
      <c r="E443" s="23" t="s">
        <v>1640</v>
      </c>
      <c r="F443" s="350">
        <v>8944832</v>
      </c>
      <c r="G443" s="446" t="s">
        <v>1630</v>
      </c>
      <c r="H443" s="24" t="s">
        <v>1638</v>
      </c>
      <c r="I443" s="25">
        <v>51532</v>
      </c>
      <c r="J443" s="1639">
        <v>45301</v>
      </c>
      <c r="K443" s="26">
        <v>45301</v>
      </c>
      <c r="L443" s="26" t="s">
        <v>1058</v>
      </c>
      <c r="M443" s="27">
        <v>1</v>
      </c>
      <c r="N443" s="507" t="s">
        <v>20</v>
      </c>
      <c r="O443" s="25">
        <v>3</v>
      </c>
      <c r="P443" s="286">
        <v>36.630000000000003</v>
      </c>
      <c r="Q443" s="287">
        <v>109.89</v>
      </c>
      <c r="R443" s="25" t="s">
        <v>1808</v>
      </c>
      <c r="S443" s="25" t="s">
        <v>1058</v>
      </c>
      <c r="T443" s="26">
        <v>45311</v>
      </c>
      <c r="U443" s="26">
        <v>45307</v>
      </c>
      <c r="V443" s="8" t="s">
        <v>1883</v>
      </c>
      <c r="W443" s="25" t="s">
        <v>1891</v>
      </c>
      <c r="X443" s="26">
        <v>45310</v>
      </c>
      <c r="Y443" s="25" t="s">
        <v>1068</v>
      </c>
      <c r="Z443" s="26">
        <v>45311</v>
      </c>
      <c r="AA443" s="24" t="s">
        <v>1069</v>
      </c>
      <c r="AB443" s="24" t="s">
        <v>1081</v>
      </c>
      <c r="AC443" s="26">
        <v>45317</v>
      </c>
      <c r="AD443" s="8" t="s">
        <v>22</v>
      </c>
      <c r="AE443" s="26">
        <v>45314</v>
      </c>
      <c r="AF443" s="27" t="s">
        <v>428</v>
      </c>
      <c r="AG443" s="7"/>
      <c r="AH443" s="5" t="str" cm="1">
        <f t="array" ref="AH443">LEFT(MM_BU[[#This Row],[PROJECT'#]],MIN(IFERROR(FIND({0,1,2,3,4,5,6,7,8,9,"-"},MM_BU[[#This Row],[PROJECT'#]]),""))-1)</f>
        <v>BU</v>
      </c>
      <c r="AI443" t="str">
        <f>IF(MM_BU[[#This Row],[BOM Received date]]&lt;&gt;"","BU table")</f>
        <v>BU table</v>
      </c>
      <c r="AJ443" t="str">
        <f>TEXT(MM_BU[[#This Row],[BOM Received date]],"mmmm")</f>
        <v>January</v>
      </c>
      <c r="AK443" t="str">
        <f>TEXT(MM_BU[[#This Row],[BOM Received date]],"yyyy")</f>
        <v>2024</v>
      </c>
    </row>
    <row r="444" spans="1:37" ht="28.95" customHeight="1" thickBot="1">
      <c r="A444" s="103">
        <v>44</v>
      </c>
      <c r="B444" s="336">
        <v>45298</v>
      </c>
      <c r="C444" s="104">
        <v>30</v>
      </c>
      <c r="D444" s="104" t="s">
        <v>1639</v>
      </c>
      <c r="E444" s="337" t="s">
        <v>1640</v>
      </c>
      <c r="F444" s="357">
        <v>8944832</v>
      </c>
      <c r="G444" s="472" t="s">
        <v>1583</v>
      </c>
      <c r="H444" s="338" t="s">
        <v>1584</v>
      </c>
      <c r="I444" s="339">
        <v>51538</v>
      </c>
      <c r="J444" s="1651">
        <v>45301</v>
      </c>
      <c r="K444" s="146">
        <v>45301</v>
      </c>
      <c r="L444" s="146" t="s">
        <v>1058</v>
      </c>
      <c r="M444" s="147">
        <v>1</v>
      </c>
      <c r="N444" s="510" t="s">
        <v>20</v>
      </c>
      <c r="O444" s="145">
        <v>3</v>
      </c>
      <c r="P444" s="288">
        <v>19.3</v>
      </c>
      <c r="Q444" s="289">
        <v>57.9</v>
      </c>
      <c r="R444" s="145" t="s">
        <v>1808</v>
      </c>
      <c r="S444" s="145" t="s">
        <v>1058</v>
      </c>
      <c r="T444" s="146">
        <v>45311</v>
      </c>
      <c r="U444" s="146">
        <v>45307</v>
      </c>
      <c r="V444" s="142" t="s">
        <v>1883</v>
      </c>
      <c r="W444" s="145" t="s">
        <v>1789</v>
      </c>
      <c r="X444" s="146">
        <v>45310</v>
      </c>
      <c r="Y444" s="145" t="s">
        <v>1068</v>
      </c>
      <c r="Z444" s="146">
        <v>45311</v>
      </c>
      <c r="AA444" s="144" t="s">
        <v>1069</v>
      </c>
      <c r="AB444" s="144" t="s">
        <v>1081</v>
      </c>
      <c r="AC444" s="146">
        <v>45317</v>
      </c>
      <c r="AD444" s="142" t="s">
        <v>22</v>
      </c>
      <c r="AE444" s="146">
        <v>45314</v>
      </c>
      <c r="AF444" s="147" t="s">
        <v>428</v>
      </c>
      <c r="AG444" s="148"/>
      <c r="AH444" s="5" t="str" cm="1">
        <f t="array" ref="AH444">LEFT(MM_BU[[#This Row],[PROJECT'#]],MIN(IFERROR(FIND({0,1,2,3,4,5,6,7,8,9,"-"},MM_BU[[#This Row],[PROJECT'#]]),""))-1)</f>
        <v>BU</v>
      </c>
      <c r="AI444" t="str">
        <f>IF(MM_BU[[#This Row],[BOM Received date]]&lt;&gt;"","BU table")</f>
        <v>BU table</v>
      </c>
      <c r="AJ444" t="str">
        <f>TEXT(MM_BU[[#This Row],[BOM Received date]],"mmmm")</f>
        <v>January</v>
      </c>
      <c r="AK444" t="str">
        <f>TEXT(MM_BU[[#This Row],[BOM Received date]],"yyyy")</f>
        <v>2024</v>
      </c>
    </row>
    <row r="445" spans="1:37" ht="28.95" customHeight="1" thickTop="1">
      <c r="A445" s="646">
        <v>45</v>
      </c>
      <c r="B445" s="647">
        <v>45295</v>
      </c>
      <c r="C445" s="648"/>
      <c r="D445" s="648" t="s">
        <v>1653</v>
      </c>
      <c r="E445" s="649" t="s">
        <v>1654</v>
      </c>
      <c r="F445" s="650">
        <v>7894966</v>
      </c>
      <c r="G445" s="651" t="s">
        <v>1655</v>
      </c>
      <c r="H445" s="652" t="s">
        <v>1658</v>
      </c>
      <c r="I445" s="653"/>
      <c r="J445" s="1663"/>
      <c r="K445" s="654" t="s">
        <v>581</v>
      </c>
      <c r="L445" s="654" t="s">
        <v>581</v>
      </c>
      <c r="M445" s="655" t="s">
        <v>581</v>
      </c>
      <c r="N445" s="651" t="s">
        <v>293</v>
      </c>
      <c r="O445" s="656">
        <v>90</v>
      </c>
      <c r="P445" s="657" t="s">
        <v>581</v>
      </c>
      <c r="Q445" s="658" t="s">
        <v>581</v>
      </c>
      <c r="R445" s="656" t="s">
        <v>581</v>
      </c>
      <c r="S445" s="656" t="s">
        <v>581</v>
      </c>
      <c r="T445" s="654" t="s">
        <v>581</v>
      </c>
      <c r="U445" s="654" t="s">
        <v>581</v>
      </c>
      <c r="V445" s="648" t="s">
        <v>581</v>
      </c>
      <c r="W445" s="656" t="s">
        <v>581</v>
      </c>
      <c r="X445" s="654" t="s">
        <v>581</v>
      </c>
      <c r="Y445" s="656" t="s">
        <v>581</v>
      </c>
      <c r="Z445" s="654" t="s">
        <v>581</v>
      </c>
      <c r="AA445" s="659" t="s">
        <v>581</v>
      </c>
      <c r="AB445" s="659" t="s">
        <v>581</v>
      </c>
      <c r="AC445" s="654" t="s">
        <v>581</v>
      </c>
      <c r="AD445" s="648" t="s">
        <v>581</v>
      </c>
      <c r="AE445" s="654" t="s">
        <v>581</v>
      </c>
      <c r="AF445" s="655" t="s">
        <v>581</v>
      </c>
      <c r="AG445" s="660" t="s">
        <v>1754</v>
      </c>
      <c r="AH445" s="5" t="str" cm="1">
        <f t="array" ref="AH445">LEFT(MM_BU[[#This Row],[PROJECT'#]],MIN(IFERROR(FIND({0,1,2,3,4,5,6,7,8,9,"-"},MM_BU[[#This Row],[PROJECT'#]]),""))-1)</f>
        <v>BU</v>
      </c>
      <c r="AI445" t="str">
        <f>IF(MM_BU[[#This Row],[BOM Received date]]&lt;&gt;"","BU table")</f>
        <v>BU table</v>
      </c>
      <c r="AJ445" t="str">
        <f>TEXT(MM_BU[[#This Row],[BOM Received date]],"mmmm")</f>
        <v>January</v>
      </c>
      <c r="AK445" t="str">
        <f>TEXT(MM_BU[[#This Row],[BOM Received date]],"yyyy")</f>
        <v>2024</v>
      </c>
    </row>
    <row r="446" spans="1:37" ht="28.95" customHeight="1" thickBot="1">
      <c r="A446" s="376">
        <v>45</v>
      </c>
      <c r="B446" s="380">
        <v>45295</v>
      </c>
      <c r="C446" s="8">
        <v>50</v>
      </c>
      <c r="D446" s="378" t="s">
        <v>1653</v>
      </c>
      <c r="E446" s="23" t="s">
        <v>1654</v>
      </c>
      <c r="F446" s="350">
        <v>7894966</v>
      </c>
      <c r="G446" s="5" t="s">
        <v>1697</v>
      </c>
      <c r="H446" s="543" t="s">
        <v>1698</v>
      </c>
      <c r="I446" s="566">
        <v>51809</v>
      </c>
      <c r="J446" s="1639">
        <v>45306</v>
      </c>
      <c r="K446" s="26">
        <v>45308</v>
      </c>
      <c r="L446" s="26" t="s">
        <v>1058</v>
      </c>
      <c r="M446" s="27">
        <v>4</v>
      </c>
      <c r="N446" s="545" t="s">
        <v>37</v>
      </c>
      <c r="O446" s="25">
        <v>3</v>
      </c>
      <c r="P446" s="286">
        <v>81.3</v>
      </c>
      <c r="Q446" s="287">
        <v>243.9</v>
      </c>
      <c r="R446" s="25" t="s">
        <v>1950</v>
      </c>
      <c r="S446" s="25" t="s">
        <v>1058</v>
      </c>
      <c r="T446" s="26">
        <v>45315</v>
      </c>
      <c r="U446" s="26">
        <v>45314</v>
      </c>
      <c r="V446" s="8" t="s">
        <v>1951</v>
      </c>
      <c r="W446" s="25" t="s">
        <v>1002</v>
      </c>
      <c r="X446" s="26">
        <v>45314</v>
      </c>
      <c r="Y446" s="25" t="s">
        <v>1068</v>
      </c>
      <c r="Z446" s="26">
        <v>45314</v>
      </c>
      <c r="AA446" s="24" t="s">
        <v>1069</v>
      </c>
      <c r="AB446" s="24" t="s">
        <v>1089</v>
      </c>
      <c r="AC446" s="26">
        <v>45342</v>
      </c>
      <c r="AD446" s="8" t="s">
        <v>22</v>
      </c>
      <c r="AE446" s="26">
        <v>45334</v>
      </c>
      <c r="AF446" s="27" t="s">
        <v>428</v>
      </c>
      <c r="AG446" s="7"/>
      <c r="AH446" s="5" t="str">
        <f t="array" ref="AH446">LEFT(MM_BU[[#This Row],[PROJECT'#]],MIN(IFERROR(FIND({0,1,2,3,4,5,6,7,8,9,"-"},MM_BU[[#This Row],[PROJECT'#]]),""))-1)</f>
        <v>BU</v>
      </c>
      <c r="AI446" t="str">
        <f>IF(MM_BU[[#This Row],[BOM Received date]]&lt;&gt;"","BU table")</f>
        <v>BU table</v>
      </c>
      <c r="AJ446" t="str">
        <f>TEXT(MM_BU[[#This Row],[BOM Received date]],"mmmm")</f>
        <v>January</v>
      </c>
      <c r="AK446" t="str">
        <f>TEXT(MM_BU[[#This Row],[BOM Received date]],"yyyy")</f>
        <v>2024</v>
      </c>
    </row>
    <row r="447" spans="1:37" ht="28.95" customHeight="1" thickTop="1">
      <c r="A447" s="661">
        <v>45</v>
      </c>
      <c r="B447" s="662">
        <v>45295</v>
      </c>
      <c r="C447" s="79"/>
      <c r="D447" s="663" t="s">
        <v>1653</v>
      </c>
      <c r="E447" s="664" t="s">
        <v>1654</v>
      </c>
      <c r="F447" s="665">
        <v>7894966</v>
      </c>
      <c r="G447" s="666" t="s">
        <v>1467</v>
      </c>
      <c r="H447" s="667" t="s">
        <v>1470</v>
      </c>
      <c r="I447" s="668"/>
      <c r="J447" s="1664"/>
      <c r="K447" s="669" t="s">
        <v>581</v>
      </c>
      <c r="L447" s="669" t="s">
        <v>581</v>
      </c>
      <c r="M447" s="670" t="s">
        <v>581</v>
      </c>
      <c r="N447" s="666" t="s">
        <v>938</v>
      </c>
      <c r="O447" s="668">
        <v>4</v>
      </c>
      <c r="P447" s="671" t="s">
        <v>581</v>
      </c>
      <c r="Q447" s="672" t="s">
        <v>581</v>
      </c>
      <c r="R447" s="668" t="s">
        <v>581</v>
      </c>
      <c r="S447" s="668" t="s">
        <v>581</v>
      </c>
      <c r="T447" s="669" t="s">
        <v>581</v>
      </c>
      <c r="U447" s="669" t="s">
        <v>581</v>
      </c>
      <c r="V447" s="79" t="s">
        <v>581</v>
      </c>
      <c r="W447" s="668" t="s">
        <v>581</v>
      </c>
      <c r="X447" s="669" t="s">
        <v>581</v>
      </c>
      <c r="Y447" s="668" t="s">
        <v>581</v>
      </c>
      <c r="Z447" s="669" t="s">
        <v>581</v>
      </c>
      <c r="AA447" s="673" t="s">
        <v>581</v>
      </c>
      <c r="AB447" s="673" t="s">
        <v>581</v>
      </c>
      <c r="AC447" s="669" t="s">
        <v>581</v>
      </c>
      <c r="AD447" s="79" t="s">
        <v>581</v>
      </c>
      <c r="AE447" s="669" t="s">
        <v>581</v>
      </c>
      <c r="AF447" s="670" t="s">
        <v>581</v>
      </c>
      <c r="AG447" s="660" t="s">
        <v>1754</v>
      </c>
      <c r="AH447" s="5" t="str">
        <f t="array" ref="AH447">LEFT(MM_BU[[#This Row],[PROJECT'#]],MIN(IFERROR(FIND({0,1,2,3,4,5,6,7,8,9,"-"},MM_BU[[#This Row],[PROJECT'#]]),""))-1)</f>
        <v>BU</v>
      </c>
      <c r="AI447" t="str">
        <f>IF(MM_BU[[#This Row],[BOM Received date]]&lt;&gt;"","BU table")</f>
        <v>BU table</v>
      </c>
      <c r="AJ447" t="str">
        <f>TEXT(MM_BU[[#This Row],[BOM Received date]],"mmmm")</f>
        <v>January</v>
      </c>
      <c r="AK447" t="str">
        <f>TEXT(MM_BU[[#This Row],[BOM Received date]],"yyyy")</f>
        <v>2024</v>
      </c>
    </row>
    <row r="448" spans="1:37" ht="28.95" customHeight="1">
      <c r="A448" s="376">
        <v>45</v>
      </c>
      <c r="B448" s="380">
        <v>45295</v>
      </c>
      <c r="C448" s="8">
        <v>50</v>
      </c>
      <c r="D448" s="378" t="s">
        <v>1653</v>
      </c>
      <c r="E448" s="381" t="s">
        <v>1654</v>
      </c>
      <c r="F448" s="382">
        <v>7894966</v>
      </c>
      <c r="G448" s="674" t="s">
        <v>1755</v>
      </c>
      <c r="H448" s="675" t="s">
        <v>1756</v>
      </c>
      <c r="I448" s="566">
        <v>51809</v>
      </c>
      <c r="J448" s="1639">
        <v>45306</v>
      </c>
      <c r="K448" s="26">
        <v>45308</v>
      </c>
      <c r="L448" s="26" t="s">
        <v>1058</v>
      </c>
      <c r="M448" s="27">
        <v>3</v>
      </c>
      <c r="N448" s="542" t="s">
        <v>20</v>
      </c>
      <c r="O448" s="25">
        <v>2</v>
      </c>
      <c r="P448" s="286">
        <v>22.02</v>
      </c>
      <c r="Q448" s="287">
        <v>44.04</v>
      </c>
      <c r="R448" s="25" t="s">
        <v>1950</v>
      </c>
      <c r="S448" s="25" t="s">
        <v>1058</v>
      </c>
      <c r="T448" s="26">
        <v>45315</v>
      </c>
      <c r="U448" s="26">
        <v>45314</v>
      </c>
      <c r="V448" s="8" t="s">
        <v>1951</v>
      </c>
      <c r="W448" s="25" t="s">
        <v>143</v>
      </c>
      <c r="X448" s="26">
        <v>45314</v>
      </c>
      <c r="Y448" s="25" t="s">
        <v>1068</v>
      </c>
      <c r="Z448" s="26">
        <v>45314</v>
      </c>
      <c r="AA448" s="24" t="s">
        <v>1069</v>
      </c>
      <c r="AB448" s="24" t="s">
        <v>1089</v>
      </c>
      <c r="AC448" s="26">
        <v>45321</v>
      </c>
      <c r="AD448" s="8" t="s">
        <v>22</v>
      </c>
      <c r="AE448" s="26">
        <v>45319</v>
      </c>
      <c r="AF448" s="27" t="s">
        <v>425</v>
      </c>
      <c r="AG448" s="7"/>
      <c r="AH448" s="5" t="str">
        <f t="array" ref="AH448">LEFT(MM_BU[[#This Row],[PROJECT'#]],MIN(IFERROR(FIND({0,1,2,3,4,5,6,7,8,9,"-"},MM_BU[[#This Row],[PROJECT'#]]),""))-1)</f>
        <v>BU</v>
      </c>
      <c r="AI448" t="str">
        <f>IF(MM_BU[[#This Row],[BOM Received date]]&lt;&gt;"","BU table")</f>
        <v>BU table</v>
      </c>
      <c r="AJ448" t="str">
        <f>TEXT(MM_BU[[#This Row],[BOM Received date]],"mmmm")</f>
        <v>January</v>
      </c>
      <c r="AK448" t="str">
        <f>TEXT(MM_BU[[#This Row],[BOM Received date]],"yyyy")</f>
        <v>2024</v>
      </c>
    </row>
    <row r="449" spans="1:37" ht="28.95" customHeight="1">
      <c r="A449" s="376">
        <v>45</v>
      </c>
      <c r="B449" s="380">
        <v>45295</v>
      </c>
      <c r="C449" s="8">
        <v>50</v>
      </c>
      <c r="D449" s="378" t="s">
        <v>1653</v>
      </c>
      <c r="E449" s="381" t="s">
        <v>1654</v>
      </c>
      <c r="F449" s="382">
        <v>7894966</v>
      </c>
      <c r="G449" s="542" t="s">
        <v>1656</v>
      </c>
      <c r="H449" s="544" t="s">
        <v>1659</v>
      </c>
      <c r="I449" s="566">
        <v>51809</v>
      </c>
      <c r="J449" s="1639">
        <v>45306</v>
      </c>
      <c r="K449" s="26">
        <v>45308</v>
      </c>
      <c r="L449" s="26" t="s">
        <v>1058</v>
      </c>
      <c r="M449" s="27">
        <v>2</v>
      </c>
      <c r="N449" s="542" t="s">
        <v>20</v>
      </c>
      <c r="O449" s="25">
        <v>1</v>
      </c>
      <c r="P449" s="286">
        <v>291.68</v>
      </c>
      <c r="Q449" s="287">
        <v>291.68</v>
      </c>
      <c r="R449" s="25" t="s">
        <v>1950</v>
      </c>
      <c r="S449" s="25" t="s">
        <v>1058</v>
      </c>
      <c r="T449" s="26">
        <v>45315</v>
      </c>
      <c r="U449" s="26">
        <v>45314</v>
      </c>
      <c r="V449" s="8" t="s">
        <v>1951</v>
      </c>
      <c r="W449" s="25" t="s">
        <v>142</v>
      </c>
      <c r="X449" s="26">
        <v>45314</v>
      </c>
      <c r="Y449" s="25" t="s">
        <v>1068</v>
      </c>
      <c r="Z449" s="26">
        <v>45314</v>
      </c>
      <c r="AA449" s="24" t="s">
        <v>1069</v>
      </c>
      <c r="AB449" s="24" t="s">
        <v>1089</v>
      </c>
      <c r="AC449" s="26">
        <v>45351</v>
      </c>
      <c r="AD449" s="8" t="s">
        <v>22</v>
      </c>
      <c r="AE449" s="26">
        <v>45340</v>
      </c>
      <c r="AF449" s="27" t="s">
        <v>424</v>
      </c>
      <c r="AG449" s="7"/>
      <c r="AH449" s="5" t="str">
        <f t="array" ref="AH449">LEFT(MM_BU[[#This Row],[PROJECT'#]],MIN(IFERROR(FIND({0,1,2,3,4,5,6,7,8,9,"-"},MM_BU[[#This Row],[PROJECT'#]]),""))-1)</f>
        <v>BU</v>
      </c>
      <c r="AI449" t="str">
        <f>IF(MM_BU[[#This Row],[BOM Received date]]&lt;&gt;"","BU table")</f>
        <v>BU table</v>
      </c>
      <c r="AJ449" t="str">
        <f>TEXT(MM_BU[[#This Row],[BOM Received date]],"mmmm")</f>
        <v>January</v>
      </c>
      <c r="AK449" t="str">
        <f>TEXT(MM_BU[[#This Row],[BOM Received date]],"yyyy")</f>
        <v>2024</v>
      </c>
    </row>
    <row r="450" spans="1:37" ht="28.95" customHeight="1" thickBot="1">
      <c r="A450" s="546">
        <v>45</v>
      </c>
      <c r="B450" s="547">
        <v>45295</v>
      </c>
      <c r="C450" s="142">
        <v>50</v>
      </c>
      <c r="D450" s="548" t="s">
        <v>1653</v>
      </c>
      <c r="E450" s="549" t="s">
        <v>1654</v>
      </c>
      <c r="F450" s="550">
        <v>7894966</v>
      </c>
      <c r="G450" s="551" t="s">
        <v>1657</v>
      </c>
      <c r="H450" s="552" t="s">
        <v>1660</v>
      </c>
      <c r="I450" s="565">
        <v>51809</v>
      </c>
      <c r="J450" s="1640">
        <v>45306</v>
      </c>
      <c r="K450" s="146">
        <v>45308</v>
      </c>
      <c r="L450" s="146" t="s">
        <v>1058</v>
      </c>
      <c r="M450" s="147">
        <v>1</v>
      </c>
      <c r="N450" s="551" t="s">
        <v>20</v>
      </c>
      <c r="O450" s="145">
        <v>1</v>
      </c>
      <c r="P450" s="288">
        <v>52.38</v>
      </c>
      <c r="Q450" s="289">
        <v>52.38</v>
      </c>
      <c r="R450" s="145" t="s">
        <v>1950</v>
      </c>
      <c r="S450" s="145" t="s">
        <v>1058</v>
      </c>
      <c r="T450" s="146">
        <v>45315</v>
      </c>
      <c r="U450" s="146">
        <v>45314</v>
      </c>
      <c r="V450" s="142" t="s">
        <v>1951</v>
      </c>
      <c r="W450" s="145" t="s">
        <v>141</v>
      </c>
      <c r="X450" s="146">
        <v>45314</v>
      </c>
      <c r="Y450" s="145" t="s">
        <v>1068</v>
      </c>
      <c r="Z450" s="146">
        <v>45314</v>
      </c>
      <c r="AA450" s="144" t="s">
        <v>1069</v>
      </c>
      <c r="AB450" s="144" t="s">
        <v>1089</v>
      </c>
      <c r="AC450" s="146">
        <v>45351</v>
      </c>
      <c r="AD450" s="142" t="s">
        <v>22</v>
      </c>
      <c r="AE450" s="146">
        <v>45327</v>
      </c>
      <c r="AF450" s="147" t="s">
        <v>424</v>
      </c>
      <c r="AG450" s="148"/>
      <c r="AH450" s="5" t="str">
        <f t="array" ref="AH450">LEFT(MM_BU[[#This Row],[PROJECT'#]],MIN(IFERROR(FIND({0,1,2,3,4,5,6,7,8,9,"-"},MM_BU[[#This Row],[PROJECT'#]]),""))-1)</f>
        <v>BU</v>
      </c>
      <c r="AI450" t="str">
        <f>IF(MM_BU[[#This Row],[BOM Received date]]&lt;&gt;"","BU table")</f>
        <v>BU table</v>
      </c>
      <c r="AJ450" t="str">
        <f>TEXT(MM_BU[[#This Row],[BOM Received date]],"mmmm")</f>
        <v>January</v>
      </c>
      <c r="AK450" t="str">
        <f>TEXT(MM_BU[[#This Row],[BOM Received date]],"yyyy")</f>
        <v>2024</v>
      </c>
    </row>
    <row r="451" spans="1:37" ht="28.95" customHeight="1" thickTop="1">
      <c r="A451" s="603">
        <v>46</v>
      </c>
      <c r="B451" s="604">
        <v>45300</v>
      </c>
      <c r="C451" s="605">
        <v>30</v>
      </c>
      <c r="D451" s="605" t="s">
        <v>1662</v>
      </c>
      <c r="E451" s="606" t="s">
        <v>1255</v>
      </c>
      <c r="F451" s="607">
        <v>8293539</v>
      </c>
      <c r="G451" s="608" t="s">
        <v>504</v>
      </c>
      <c r="H451" s="609" t="s">
        <v>521</v>
      </c>
      <c r="I451" s="610">
        <v>51598</v>
      </c>
      <c r="J451" s="1665">
        <v>45302</v>
      </c>
      <c r="K451" s="611">
        <v>45304</v>
      </c>
      <c r="L451" s="611" t="s">
        <v>119</v>
      </c>
      <c r="M451" s="612">
        <v>1</v>
      </c>
      <c r="N451" s="613" t="s">
        <v>37</v>
      </c>
      <c r="O451" s="614">
        <v>5</v>
      </c>
      <c r="P451" s="615">
        <v>25.71</v>
      </c>
      <c r="Q451" s="616">
        <v>128.55000000000001</v>
      </c>
      <c r="R451" s="617" t="s">
        <v>581</v>
      </c>
      <c r="S451" s="617" t="s">
        <v>581</v>
      </c>
      <c r="T451" s="618" t="s">
        <v>581</v>
      </c>
      <c r="U451" s="618" t="s">
        <v>581</v>
      </c>
      <c r="V451" s="605" t="s">
        <v>581</v>
      </c>
      <c r="W451" s="617" t="s">
        <v>581</v>
      </c>
      <c r="X451" s="618" t="s">
        <v>581</v>
      </c>
      <c r="Y451" s="617" t="s">
        <v>581</v>
      </c>
      <c r="Z451" s="618" t="s">
        <v>581</v>
      </c>
      <c r="AA451" s="609" t="s">
        <v>581</v>
      </c>
      <c r="AB451" s="609" t="s">
        <v>581</v>
      </c>
      <c r="AC451" s="618" t="s">
        <v>581</v>
      </c>
      <c r="AD451" s="605" t="s">
        <v>581</v>
      </c>
      <c r="AE451" s="618" t="s">
        <v>581</v>
      </c>
      <c r="AF451" s="619" t="s">
        <v>581</v>
      </c>
      <c r="AG451" s="620" t="s">
        <v>1753</v>
      </c>
      <c r="AH451" s="5" t="str">
        <f t="array" ref="AH451">LEFT(MM_BU[[#This Row],[PROJECT'#]],MIN(IFERROR(FIND({0,1,2,3,4,5,6,7,8,9,"-"},MM_BU[[#This Row],[PROJECT'#]]),""))-1)</f>
        <v>BU</v>
      </c>
      <c r="AI451" t="str">
        <f>IF(MM_BU[[#This Row],[BOM Received date]]&lt;&gt;"","BU table")</f>
        <v>BU table</v>
      </c>
      <c r="AJ451" t="str">
        <f>TEXT(MM_BU[[#This Row],[BOM Received date]],"mmmm")</f>
        <v>January</v>
      </c>
      <c r="AK451" t="str">
        <f>TEXT(MM_BU[[#This Row],[BOM Received date]],"yyyy")</f>
        <v>2024</v>
      </c>
    </row>
    <row r="452" spans="1:37" ht="28.95" customHeight="1">
      <c r="A452" s="603">
        <v>46</v>
      </c>
      <c r="B452" s="604">
        <v>45300</v>
      </c>
      <c r="C452" s="605">
        <v>30</v>
      </c>
      <c r="D452" s="605" t="s">
        <v>1662</v>
      </c>
      <c r="E452" s="606" t="s">
        <v>1255</v>
      </c>
      <c r="F452" s="607">
        <v>8293539</v>
      </c>
      <c r="G452" s="608" t="s">
        <v>1667</v>
      </c>
      <c r="H452" s="609" t="s">
        <v>1670</v>
      </c>
      <c r="I452" s="617">
        <v>51604</v>
      </c>
      <c r="J452" s="1666">
        <v>45302</v>
      </c>
      <c r="K452" s="618" t="s">
        <v>581</v>
      </c>
      <c r="L452" s="618" t="s">
        <v>1068</v>
      </c>
      <c r="M452" s="619">
        <v>3</v>
      </c>
      <c r="N452" s="613" t="s">
        <v>37</v>
      </c>
      <c r="O452" s="614">
        <v>5</v>
      </c>
      <c r="P452" s="621" t="s">
        <v>581</v>
      </c>
      <c r="Q452" s="616" t="s">
        <v>581</v>
      </c>
      <c r="R452" s="617" t="s">
        <v>581</v>
      </c>
      <c r="S452" s="617" t="s">
        <v>581</v>
      </c>
      <c r="T452" s="618" t="s">
        <v>581</v>
      </c>
      <c r="U452" s="618" t="s">
        <v>581</v>
      </c>
      <c r="V452" s="605" t="s">
        <v>581</v>
      </c>
      <c r="W452" s="617" t="s">
        <v>581</v>
      </c>
      <c r="X452" s="618" t="s">
        <v>581</v>
      </c>
      <c r="Y452" s="617" t="s">
        <v>581</v>
      </c>
      <c r="Z452" s="618" t="s">
        <v>581</v>
      </c>
      <c r="AA452" s="609" t="s">
        <v>581</v>
      </c>
      <c r="AB452" s="609" t="s">
        <v>581</v>
      </c>
      <c r="AC452" s="618" t="s">
        <v>581</v>
      </c>
      <c r="AD452" s="605" t="s">
        <v>581</v>
      </c>
      <c r="AE452" s="618" t="s">
        <v>581</v>
      </c>
      <c r="AF452" s="619" t="s">
        <v>581</v>
      </c>
      <c r="AG452" s="620" t="s">
        <v>1753</v>
      </c>
      <c r="AH452" s="5" t="str">
        <f t="array" ref="AH452">LEFT(MM_BU[[#This Row],[PROJECT'#]],MIN(IFERROR(FIND({0,1,2,3,4,5,6,7,8,9,"-"},MM_BU[[#This Row],[PROJECT'#]]),""))-1)</f>
        <v>BU</v>
      </c>
      <c r="AI452" t="str">
        <f>IF(MM_BU[[#This Row],[BOM Received date]]&lt;&gt;"","BU table")</f>
        <v>BU table</v>
      </c>
      <c r="AJ452" t="str">
        <f>TEXT(MM_BU[[#This Row],[BOM Received date]],"mmmm")</f>
        <v>January</v>
      </c>
      <c r="AK452" t="str">
        <f>TEXT(MM_BU[[#This Row],[BOM Received date]],"yyyy")</f>
        <v>2024</v>
      </c>
    </row>
    <row r="453" spans="1:37" ht="28.95" customHeight="1">
      <c r="A453" s="603">
        <v>46</v>
      </c>
      <c r="B453" s="604">
        <v>45300</v>
      </c>
      <c r="C453" s="605">
        <v>30</v>
      </c>
      <c r="D453" s="605" t="s">
        <v>1662</v>
      </c>
      <c r="E453" s="606" t="s">
        <v>1255</v>
      </c>
      <c r="F453" s="607">
        <v>8293539</v>
      </c>
      <c r="G453" s="608" t="s">
        <v>1668</v>
      </c>
      <c r="H453" s="609" t="s">
        <v>1671</v>
      </c>
      <c r="I453" s="617">
        <v>51603</v>
      </c>
      <c r="J453" s="1666">
        <v>45302</v>
      </c>
      <c r="K453" s="618">
        <v>45304</v>
      </c>
      <c r="L453" s="618" t="s">
        <v>119</v>
      </c>
      <c r="M453" s="619">
        <v>2</v>
      </c>
      <c r="N453" s="613" t="s">
        <v>20</v>
      </c>
      <c r="O453" s="614">
        <v>8</v>
      </c>
      <c r="P453" s="621">
        <v>12.99</v>
      </c>
      <c r="Q453" s="616">
        <v>103.92</v>
      </c>
      <c r="R453" s="617" t="s">
        <v>581</v>
      </c>
      <c r="S453" s="617" t="s">
        <v>581</v>
      </c>
      <c r="T453" s="618" t="s">
        <v>581</v>
      </c>
      <c r="U453" s="618" t="s">
        <v>581</v>
      </c>
      <c r="V453" s="605" t="s">
        <v>581</v>
      </c>
      <c r="W453" s="617" t="s">
        <v>581</v>
      </c>
      <c r="X453" s="618" t="s">
        <v>581</v>
      </c>
      <c r="Y453" s="617" t="s">
        <v>581</v>
      </c>
      <c r="Z453" s="618" t="s">
        <v>581</v>
      </c>
      <c r="AA453" s="609" t="s">
        <v>581</v>
      </c>
      <c r="AB453" s="609" t="s">
        <v>581</v>
      </c>
      <c r="AC453" s="618" t="s">
        <v>581</v>
      </c>
      <c r="AD453" s="605" t="s">
        <v>581</v>
      </c>
      <c r="AE453" s="618" t="s">
        <v>581</v>
      </c>
      <c r="AF453" s="619" t="s">
        <v>581</v>
      </c>
      <c r="AG453" s="620" t="s">
        <v>1753</v>
      </c>
      <c r="AH453" s="5" t="str">
        <f t="array" ref="AH453">LEFT(MM_BU[[#This Row],[PROJECT'#]],MIN(IFERROR(FIND({0,1,2,3,4,5,6,7,8,9,"-"},MM_BU[[#This Row],[PROJECT'#]]),""))-1)</f>
        <v>BU</v>
      </c>
      <c r="AI453" t="str">
        <f>IF(MM_BU[[#This Row],[BOM Received date]]&lt;&gt;"","BU table")</f>
        <v>BU table</v>
      </c>
      <c r="AJ453" t="str">
        <f>TEXT(MM_BU[[#This Row],[BOM Received date]],"mmmm")</f>
        <v>January</v>
      </c>
      <c r="AK453" t="str">
        <f>TEXT(MM_BU[[#This Row],[BOM Received date]],"yyyy")</f>
        <v>2024</v>
      </c>
    </row>
    <row r="454" spans="1:37" ht="28.95" customHeight="1">
      <c r="A454" s="603">
        <v>46</v>
      </c>
      <c r="B454" s="604">
        <v>45300</v>
      </c>
      <c r="C454" s="605">
        <v>30</v>
      </c>
      <c r="D454" s="605" t="s">
        <v>1662</v>
      </c>
      <c r="E454" s="606" t="s">
        <v>1255</v>
      </c>
      <c r="F454" s="607">
        <v>8293539</v>
      </c>
      <c r="G454" s="608" t="s">
        <v>500</v>
      </c>
      <c r="H454" s="609" t="s">
        <v>518</v>
      </c>
      <c r="I454" s="617">
        <v>51604</v>
      </c>
      <c r="J454" s="1666">
        <v>45302</v>
      </c>
      <c r="K454" s="618">
        <v>45304</v>
      </c>
      <c r="L454" s="618" t="s">
        <v>1058</v>
      </c>
      <c r="M454" s="619">
        <v>2</v>
      </c>
      <c r="N454" s="613" t="s">
        <v>20</v>
      </c>
      <c r="O454" s="614">
        <v>5</v>
      </c>
      <c r="P454" s="621">
        <v>29.3</v>
      </c>
      <c r="Q454" s="616">
        <v>146.5</v>
      </c>
      <c r="R454" s="617" t="s">
        <v>1817</v>
      </c>
      <c r="S454" s="617" t="s">
        <v>1058</v>
      </c>
      <c r="T454" s="618">
        <v>45305</v>
      </c>
      <c r="U454" s="618" t="s">
        <v>581</v>
      </c>
      <c r="V454" s="605" t="s">
        <v>1818</v>
      </c>
      <c r="W454" s="617" t="s">
        <v>140</v>
      </c>
      <c r="X454" s="618">
        <v>45305</v>
      </c>
      <c r="Y454" s="617" t="s">
        <v>1068</v>
      </c>
      <c r="Z454" s="618">
        <v>45305</v>
      </c>
      <c r="AA454" s="609" t="s">
        <v>1075</v>
      </c>
      <c r="AB454" s="609" t="s">
        <v>1070</v>
      </c>
      <c r="AC454" s="618">
        <v>45322</v>
      </c>
      <c r="AD454" s="605" t="s">
        <v>581</v>
      </c>
      <c r="AE454" s="618" t="s">
        <v>581</v>
      </c>
      <c r="AF454" s="619" t="s">
        <v>581</v>
      </c>
      <c r="AG454" s="620" t="s">
        <v>1753</v>
      </c>
      <c r="AH454" s="5" t="str">
        <f t="array" ref="AH454">LEFT(MM_BU[[#This Row],[PROJECT'#]],MIN(IFERROR(FIND({0,1,2,3,4,5,6,7,8,9,"-"},MM_BU[[#This Row],[PROJECT'#]]),""))-1)</f>
        <v>BU</v>
      </c>
      <c r="AI454" t="str">
        <f>IF(MM_BU[[#This Row],[BOM Received date]]&lt;&gt;"","BU table")</f>
        <v>BU table</v>
      </c>
      <c r="AJ454" t="str">
        <f>TEXT(MM_BU[[#This Row],[BOM Received date]],"mmmm")</f>
        <v>January</v>
      </c>
      <c r="AK454" t="str">
        <f>TEXT(MM_BU[[#This Row],[BOM Received date]],"yyyy")</f>
        <v>2024</v>
      </c>
    </row>
    <row r="455" spans="1:37" ht="28.95" customHeight="1">
      <c r="A455" s="603">
        <v>46</v>
      </c>
      <c r="B455" s="604">
        <v>45300</v>
      </c>
      <c r="C455" s="605">
        <v>30</v>
      </c>
      <c r="D455" s="605" t="s">
        <v>1662</v>
      </c>
      <c r="E455" s="606" t="s">
        <v>1255</v>
      </c>
      <c r="F455" s="607">
        <v>8293539</v>
      </c>
      <c r="G455" s="608" t="s">
        <v>1493</v>
      </c>
      <c r="H455" s="609" t="s">
        <v>1503</v>
      </c>
      <c r="I455" s="617">
        <v>51604</v>
      </c>
      <c r="J455" s="1666">
        <v>45302</v>
      </c>
      <c r="K455" s="618">
        <v>45304</v>
      </c>
      <c r="L455" s="618" t="s">
        <v>1058</v>
      </c>
      <c r="M455" s="619">
        <v>1</v>
      </c>
      <c r="N455" s="613" t="s">
        <v>20</v>
      </c>
      <c r="O455" s="614">
        <v>10</v>
      </c>
      <c r="P455" s="621">
        <v>12.4</v>
      </c>
      <c r="Q455" s="616">
        <v>124</v>
      </c>
      <c r="R455" s="617" t="s">
        <v>1817</v>
      </c>
      <c r="S455" s="617" t="s">
        <v>1058</v>
      </c>
      <c r="T455" s="618">
        <v>45305</v>
      </c>
      <c r="U455" s="618" t="s">
        <v>581</v>
      </c>
      <c r="V455" s="605" t="s">
        <v>1818</v>
      </c>
      <c r="W455" s="617" t="s">
        <v>139</v>
      </c>
      <c r="X455" s="618">
        <v>45305</v>
      </c>
      <c r="Y455" s="617" t="s">
        <v>1068</v>
      </c>
      <c r="Z455" s="618">
        <v>45305</v>
      </c>
      <c r="AA455" s="609" t="s">
        <v>1075</v>
      </c>
      <c r="AB455" s="609" t="s">
        <v>1070</v>
      </c>
      <c r="AC455" s="618">
        <v>45322</v>
      </c>
      <c r="AD455" s="605" t="s">
        <v>581</v>
      </c>
      <c r="AE455" s="618" t="s">
        <v>581</v>
      </c>
      <c r="AF455" s="619" t="s">
        <v>581</v>
      </c>
      <c r="AG455" s="620" t="s">
        <v>1753</v>
      </c>
      <c r="AH455" s="5" t="str">
        <f t="array" ref="AH455">LEFT(MM_BU[[#This Row],[PROJECT'#]],MIN(IFERROR(FIND({0,1,2,3,4,5,6,7,8,9,"-"},MM_BU[[#This Row],[PROJECT'#]]),""))-1)</f>
        <v>BU</v>
      </c>
      <c r="AI455" t="str">
        <f>IF(MM_BU[[#This Row],[BOM Received date]]&lt;&gt;"","BU table")</f>
        <v>BU table</v>
      </c>
      <c r="AJ455" t="str">
        <f>TEXT(MM_BU[[#This Row],[BOM Received date]],"mmmm")</f>
        <v>January</v>
      </c>
      <c r="AK455" t="str">
        <f>TEXT(MM_BU[[#This Row],[BOM Received date]],"yyyy")</f>
        <v>2024</v>
      </c>
    </row>
    <row r="456" spans="1:37" ht="28.95" customHeight="1">
      <c r="A456" s="603">
        <v>46</v>
      </c>
      <c r="B456" s="604">
        <v>45300</v>
      </c>
      <c r="C456" s="605">
        <v>30</v>
      </c>
      <c r="D456" s="605" t="s">
        <v>1662</v>
      </c>
      <c r="E456" s="606" t="s">
        <v>1255</v>
      </c>
      <c r="F456" s="607">
        <v>8293539</v>
      </c>
      <c r="G456" s="608" t="s">
        <v>1261</v>
      </c>
      <c r="H456" s="609" t="s">
        <v>1266</v>
      </c>
      <c r="I456" s="617">
        <v>51602</v>
      </c>
      <c r="J456" s="1666">
        <v>45302</v>
      </c>
      <c r="K456" s="618">
        <v>45304</v>
      </c>
      <c r="L456" s="618" t="s">
        <v>119</v>
      </c>
      <c r="M456" s="619">
        <v>1</v>
      </c>
      <c r="N456" s="613" t="s">
        <v>20</v>
      </c>
      <c r="O456" s="614">
        <v>5</v>
      </c>
      <c r="P456" s="621">
        <v>14.6</v>
      </c>
      <c r="Q456" s="616">
        <v>73</v>
      </c>
      <c r="R456" s="617" t="s">
        <v>581</v>
      </c>
      <c r="S456" s="617" t="s">
        <v>581</v>
      </c>
      <c r="T456" s="618" t="s">
        <v>581</v>
      </c>
      <c r="U456" s="618" t="s">
        <v>581</v>
      </c>
      <c r="V456" s="605" t="s">
        <v>581</v>
      </c>
      <c r="W456" s="617" t="s">
        <v>581</v>
      </c>
      <c r="X456" s="618" t="s">
        <v>581</v>
      </c>
      <c r="Y456" s="617" t="s">
        <v>581</v>
      </c>
      <c r="Z456" s="618" t="s">
        <v>581</v>
      </c>
      <c r="AA456" s="609" t="s">
        <v>581</v>
      </c>
      <c r="AB456" s="609" t="s">
        <v>581</v>
      </c>
      <c r="AC456" s="618" t="s">
        <v>581</v>
      </c>
      <c r="AD456" s="605" t="s">
        <v>581</v>
      </c>
      <c r="AE456" s="618" t="s">
        <v>581</v>
      </c>
      <c r="AF456" s="619" t="s">
        <v>581</v>
      </c>
      <c r="AG456" s="620" t="s">
        <v>1753</v>
      </c>
      <c r="AH456" s="5" t="str">
        <f t="array" ref="AH456">LEFT(MM_BU[[#This Row],[PROJECT'#]],MIN(IFERROR(FIND({0,1,2,3,4,5,6,7,8,9,"-"},MM_BU[[#This Row],[PROJECT'#]]),""))-1)</f>
        <v>BU</v>
      </c>
      <c r="AI456" t="str">
        <f>IF(MM_BU[[#This Row],[BOM Received date]]&lt;&gt;"","BU table")</f>
        <v>BU table</v>
      </c>
      <c r="AJ456" t="str">
        <f>TEXT(MM_BU[[#This Row],[BOM Received date]],"mmmm")</f>
        <v>January</v>
      </c>
      <c r="AK456" t="str">
        <f>TEXT(MM_BU[[#This Row],[BOM Received date]],"yyyy")</f>
        <v>2024</v>
      </c>
    </row>
    <row r="457" spans="1:37" ht="28.95" customHeight="1">
      <c r="A457" s="603">
        <v>46</v>
      </c>
      <c r="B457" s="604">
        <v>45300</v>
      </c>
      <c r="C457" s="605">
        <v>30</v>
      </c>
      <c r="D457" s="605" t="s">
        <v>1662</v>
      </c>
      <c r="E457" s="606" t="s">
        <v>1255</v>
      </c>
      <c r="F457" s="607">
        <v>8293539</v>
      </c>
      <c r="G457" s="608" t="s">
        <v>1262</v>
      </c>
      <c r="H457" s="609" t="s">
        <v>1267</v>
      </c>
      <c r="I457" s="617">
        <v>51601</v>
      </c>
      <c r="J457" s="1666">
        <v>45302</v>
      </c>
      <c r="K457" s="618">
        <v>45304</v>
      </c>
      <c r="L457" s="618" t="s">
        <v>119</v>
      </c>
      <c r="M457" s="619">
        <v>2</v>
      </c>
      <c r="N457" s="613" t="s">
        <v>20</v>
      </c>
      <c r="O457" s="614">
        <v>1</v>
      </c>
      <c r="P457" s="621">
        <v>49.95</v>
      </c>
      <c r="Q457" s="616">
        <v>49.95</v>
      </c>
      <c r="R457" s="617" t="s">
        <v>581</v>
      </c>
      <c r="S457" s="617" t="s">
        <v>581</v>
      </c>
      <c r="T457" s="618" t="s">
        <v>581</v>
      </c>
      <c r="U457" s="618" t="s">
        <v>581</v>
      </c>
      <c r="V457" s="605" t="s">
        <v>581</v>
      </c>
      <c r="W457" s="617" t="s">
        <v>581</v>
      </c>
      <c r="X457" s="618" t="s">
        <v>581</v>
      </c>
      <c r="Y457" s="617" t="s">
        <v>581</v>
      </c>
      <c r="Z457" s="618" t="s">
        <v>581</v>
      </c>
      <c r="AA457" s="609" t="s">
        <v>581</v>
      </c>
      <c r="AB457" s="609" t="s">
        <v>581</v>
      </c>
      <c r="AC457" s="618" t="s">
        <v>581</v>
      </c>
      <c r="AD457" s="605" t="s">
        <v>581</v>
      </c>
      <c r="AE457" s="618" t="s">
        <v>581</v>
      </c>
      <c r="AF457" s="619" t="s">
        <v>581</v>
      </c>
      <c r="AG457" s="620" t="s">
        <v>1753</v>
      </c>
      <c r="AH457" s="5" t="str">
        <f t="array" ref="AH457">LEFT(MM_BU[[#This Row],[PROJECT'#]],MIN(IFERROR(FIND({0,1,2,3,4,5,6,7,8,9,"-"},MM_BU[[#This Row],[PROJECT'#]]),""))-1)</f>
        <v>BU</v>
      </c>
      <c r="AI457" t="str">
        <f>IF(MM_BU[[#This Row],[BOM Received date]]&lt;&gt;"","BU table")</f>
        <v>BU table</v>
      </c>
      <c r="AJ457" t="str">
        <f>TEXT(MM_BU[[#This Row],[BOM Received date]],"mmmm")</f>
        <v>January</v>
      </c>
      <c r="AK457" t="str">
        <f>TEXT(MM_BU[[#This Row],[BOM Received date]],"yyyy")</f>
        <v>2024</v>
      </c>
    </row>
    <row r="458" spans="1:37" ht="28.95" customHeight="1">
      <c r="A458" s="603">
        <v>46</v>
      </c>
      <c r="B458" s="604">
        <v>45300</v>
      </c>
      <c r="C458" s="605">
        <v>30</v>
      </c>
      <c r="D458" s="605" t="s">
        <v>1662</v>
      </c>
      <c r="E458" s="606" t="s">
        <v>1255</v>
      </c>
      <c r="F458" s="607">
        <v>8293539</v>
      </c>
      <c r="G458" s="608" t="s">
        <v>1669</v>
      </c>
      <c r="H458" s="609" t="s">
        <v>1672</v>
      </c>
      <c r="I458" s="617">
        <v>51599</v>
      </c>
      <c r="J458" s="1666">
        <v>45302</v>
      </c>
      <c r="K458" s="618">
        <v>45304</v>
      </c>
      <c r="L458" s="618" t="s">
        <v>119</v>
      </c>
      <c r="M458" s="619">
        <v>1</v>
      </c>
      <c r="N458" s="613" t="s">
        <v>21</v>
      </c>
      <c r="O458" s="614">
        <v>6</v>
      </c>
      <c r="P458" s="621">
        <v>182.98</v>
      </c>
      <c r="Q458" s="616">
        <v>1097.8800000000001</v>
      </c>
      <c r="R458" s="617" t="s">
        <v>581</v>
      </c>
      <c r="S458" s="617" t="s">
        <v>581</v>
      </c>
      <c r="T458" s="618" t="s">
        <v>581</v>
      </c>
      <c r="U458" s="618" t="s">
        <v>581</v>
      </c>
      <c r="V458" s="605" t="s">
        <v>581</v>
      </c>
      <c r="W458" s="617" t="s">
        <v>581</v>
      </c>
      <c r="X458" s="618" t="s">
        <v>581</v>
      </c>
      <c r="Y458" s="617" t="s">
        <v>581</v>
      </c>
      <c r="Z458" s="618" t="s">
        <v>581</v>
      </c>
      <c r="AA458" s="609" t="s">
        <v>581</v>
      </c>
      <c r="AB458" s="609" t="s">
        <v>581</v>
      </c>
      <c r="AC458" s="618" t="s">
        <v>581</v>
      </c>
      <c r="AD458" s="605" t="s">
        <v>581</v>
      </c>
      <c r="AE458" s="618" t="s">
        <v>581</v>
      </c>
      <c r="AF458" s="619" t="s">
        <v>581</v>
      </c>
      <c r="AG458" s="620" t="s">
        <v>1753</v>
      </c>
      <c r="AH458" s="5" t="str">
        <f t="array" ref="AH458">LEFT(MM_BU[[#This Row],[PROJECT'#]],MIN(IFERROR(FIND({0,1,2,3,4,5,6,7,8,9,"-"},MM_BU[[#This Row],[PROJECT'#]]),""))-1)</f>
        <v>BU</v>
      </c>
      <c r="AI458" t="str">
        <f>IF(MM_BU[[#This Row],[BOM Received date]]&lt;&gt;"","BU table")</f>
        <v>BU table</v>
      </c>
      <c r="AJ458" t="str">
        <f>TEXT(MM_BU[[#This Row],[BOM Received date]],"mmmm")</f>
        <v>January</v>
      </c>
      <c r="AK458" t="str">
        <f>TEXT(MM_BU[[#This Row],[BOM Received date]],"yyyy")</f>
        <v>2024</v>
      </c>
    </row>
    <row r="459" spans="1:37" ht="28.95" customHeight="1">
      <c r="A459" s="603">
        <v>46</v>
      </c>
      <c r="B459" s="604">
        <v>45300</v>
      </c>
      <c r="C459" s="605">
        <v>30</v>
      </c>
      <c r="D459" s="605" t="s">
        <v>1662</v>
      </c>
      <c r="E459" s="622" t="s">
        <v>1255</v>
      </c>
      <c r="F459" s="607">
        <v>8293539</v>
      </c>
      <c r="G459" s="608" t="s">
        <v>1467</v>
      </c>
      <c r="H459" s="623" t="s">
        <v>1470</v>
      </c>
      <c r="I459" s="617">
        <v>51600</v>
      </c>
      <c r="J459" s="1666">
        <v>45302</v>
      </c>
      <c r="K459" s="618">
        <v>45304</v>
      </c>
      <c r="L459" s="618" t="s">
        <v>119</v>
      </c>
      <c r="M459" s="619">
        <v>1</v>
      </c>
      <c r="N459" s="624" t="s">
        <v>938</v>
      </c>
      <c r="O459" s="617">
        <v>10</v>
      </c>
      <c r="P459" s="621">
        <v>58.28</v>
      </c>
      <c r="Q459" s="616">
        <v>582.79999999999995</v>
      </c>
      <c r="R459" s="617" t="s">
        <v>581</v>
      </c>
      <c r="S459" s="617" t="s">
        <v>581</v>
      </c>
      <c r="T459" s="618" t="s">
        <v>581</v>
      </c>
      <c r="U459" s="618" t="s">
        <v>581</v>
      </c>
      <c r="V459" s="605" t="s">
        <v>581</v>
      </c>
      <c r="W459" s="617" t="s">
        <v>581</v>
      </c>
      <c r="X459" s="618" t="s">
        <v>581</v>
      </c>
      <c r="Y459" s="617" t="s">
        <v>581</v>
      </c>
      <c r="Z459" s="618" t="s">
        <v>581</v>
      </c>
      <c r="AA459" s="609" t="s">
        <v>581</v>
      </c>
      <c r="AB459" s="609" t="s">
        <v>581</v>
      </c>
      <c r="AC459" s="618" t="s">
        <v>581</v>
      </c>
      <c r="AD459" s="605" t="s">
        <v>581</v>
      </c>
      <c r="AE459" s="618" t="s">
        <v>581</v>
      </c>
      <c r="AF459" s="619" t="s">
        <v>581</v>
      </c>
      <c r="AG459" s="620" t="s">
        <v>1753</v>
      </c>
      <c r="AH459" s="5" t="str">
        <f t="array" ref="AH459">LEFT(MM_BU[[#This Row],[PROJECT'#]],MIN(IFERROR(FIND({0,1,2,3,4,5,6,7,8,9,"-"},MM_BU[[#This Row],[PROJECT'#]]),""))-1)</f>
        <v>BU</v>
      </c>
      <c r="AI459" t="str">
        <f>IF(MM_BU[[#This Row],[BOM Received date]]&lt;&gt;"","BU table")</f>
        <v>BU table</v>
      </c>
      <c r="AJ459" t="str">
        <f>TEXT(MM_BU[[#This Row],[BOM Received date]],"mmmm")</f>
        <v>January</v>
      </c>
      <c r="AK459" t="str">
        <f>TEXT(MM_BU[[#This Row],[BOM Received date]],"yyyy")</f>
        <v>2024</v>
      </c>
    </row>
    <row r="460" spans="1:37" ht="28.95" customHeight="1">
      <c r="A460" s="603">
        <v>46</v>
      </c>
      <c r="B460" s="604">
        <v>45300</v>
      </c>
      <c r="C460" s="605">
        <v>30</v>
      </c>
      <c r="D460" s="605" t="s">
        <v>1662</v>
      </c>
      <c r="E460" s="622" t="s">
        <v>1255</v>
      </c>
      <c r="F460" s="607">
        <v>8293539</v>
      </c>
      <c r="G460" s="608" t="s">
        <v>987</v>
      </c>
      <c r="H460" s="625" t="s">
        <v>1674</v>
      </c>
      <c r="I460" s="617">
        <v>51603</v>
      </c>
      <c r="J460" s="1666">
        <v>45302</v>
      </c>
      <c r="K460" s="618">
        <v>45304</v>
      </c>
      <c r="L460" s="618" t="s">
        <v>119</v>
      </c>
      <c r="M460" s="619">
        <v>1</v>
      </c>
      <c r="N460" s="624" t="s">
        <v>203</v>
      </c>
      <c r="O460" s="617">
        <v>1</v>
      </c>
      <c r="P460" s="621">
        <v>727.27</v>
      </c>
      <c r="Q460" s="616">
        <v>727.27</v>
      </c>
      <c r="R460" s="617" t="s">
        <v>581</v>
      </c>
      <c r="S460" s="617" t="s">
        <v>581</v>
      </c>
      <c r="T460" s="618" t="s">
        <v>581</v>
      </c>
      <c r="U460" s="618" t="s">
        <v>581</v>
      </c>
      <c r="V460" s="605" t="s">
        <v>581</v>
      </c>
      <c r="W460" s="617" t="s">
        <v>581</v>
      </c>
      <c r="X460" s="618" t="s">
        <v>581</v>
      </c>
      <c r="Y460" s="617" t="s">
        <v>581</v>
      </c>
      <c r="Z460" s="618" t="s">
        <v>581</v>
      </c>
      <c r="AA460" s="609" t="s">
        <v>581</v>
      </c>
      <c r="AB460" s="609" t="s">
        <v>581</v>
      </c>
      <c r="AC460" s="618" t="s">
        <v>581</v>
      </c>
      <c r="AD460" s="605" t="s">
        <v>581</v>
      </c>
      <c r="AE460" s="618" t="s">
        <v>581</v>
      </c>
      <c r="AF460" s="619" t="s">
        <v>581</v>
      </c>
      <c r="AG460" s="620" t="s">
        <v>1753</v>
      </c>
      <c r="AH460" s="5" t="str">
        <f t="array" ref="AH460">LEFT(MM_BU[[#This Row],[PROJECT'#]],MIN(IFERROR(FIND({0,1,2,3,4,5,6,7,8,9,"-"},MM_BU[[#This Row],[PROJECT'#]]),""))-1)</f>
        <v>BU</v>
      </c>
      <c r="AI460" t="str">
        <f>IF(MM_BU[[#This Row],[BOM Received date]]&lt;&gt;"","BU table")</f>
        <v>BU table</v>
      </c>
      <c r="AJ460" t="str">
        <f>TEXT(MM_BU[[#This Row],[BOM Received date]],"mmmm")</f>
        <v>January</v>
      </c>
      <c r="AK460" t="str">
        <f>TEXT(MM_BU[[#This Row],[BOM Received date]],"yyyy")</f>
        <v>2024</v>
      </c>
    </row>
    <row r="461" spans="1:37" ht="28.95" customHeight="1">
      <c r="A461" s="603">
        <v>46</v>
      </c>
      <c r="B461" s="604">
        <v>45300</v>
      </c>
      <c r="C461" s="605">
        <v>30</v>
      </c>
      <c r="D461" s="605" t="s">
        <v>1662</v>
      </c>
      <c r="E461" s="622" t="s">
        <v>1255</v>
      </c>
      <c r="F461" s="607">
        <v>8293539</v>
      </c>
      <c r="G461" s="605" t="s">
        <v>1695</v>
      </c>
      <c r="H461" s="626" t="s">
        <v>1696</v>
      </c>
      <c r="I461" s="617">
        <v>51605</v>
      </c>
      <c r="J461" s="1666">
        <v>45302</v>
      </c>
      <c r="K461" s="618">
        <v>45304</v>
      </c>
      <c r="L461" s="618" t="s">
        <v>119</v>
      </c>
      <c r="M461" s="619">
        <v>1</v>
      </c>
      <c r="N461" s="624" t="s">
        <v>20</v>
      </c>
      <c r="O461" s="617">
        <v>6</v>
      </c>
      <c r="P461" s="621">
        <v>58.37</v>
      </c>
      <c r="Q461" s="616">
        <v>350.22</v>
      </c>
      <c r="R461" s="617" t="s">
        <v>581</v>
      </c>
      <c r="S461" s="617" t="s">
        <v>581</v>
      </c>
      <c r="T461" s="618" t="s">
        <v>581</v>
      </c>
      <c r="U461" s="618" t="s">
        <v>581</v>
      </c>
      <c r="V461" s="605" t="s">
        <v>581</v>
      </c>
      <c r="W461" s="617" t="s">
        <v>581</v>
      </c>
      <c r="X461" s="618" t="s">
        <v>581</v>
      </c>
      <c r="Y461" s="617" t="s">
        <v>581</v>
      </c>
      <c r="Z461" s="618" t="s">
        <v>581</v>
      </c>
      <c r="AA461" s="609" t="s">
        <v>581</v>
      </c>
      <c r="AB461" s="609" t="s">
        <v>581</v>
      </c>
      <c r="AC461" s="618" t="s">
        <v>581</v>
      </c>
      <c r="AD461" s="605" t="s">
        <v>581</v>
      </c>
      <c r="AE461" s="618" t="s">
        <v>581</v>
      </c>
      <c r="AF461" s="619" t="s">
        <v>581</v>
      </c>
      <c r="AG461" s="620" t="s">
        <v>1753</v>
      </c>
      <c r="AH461" s="5" t="str">
        <f t="array" ref="AH461">LEFT(MM_BU[[#This Row],[PROJECT'#]],MIN(IFERROR(FIND({0,1,2,3,4,5,6,7,8,9,"-"},MM_BU[[#This Row],[PROJECT'#]]),""))-1)</f>
        <v>BU</v>
      </c>
      <c r="AI461" t="str">
        <f>IF(MM_BU[[#This Row],[BOM Received date]]&lt;&gt;"","BU table")</f>
        <v>BU table</v>
      </c>
      <c r="AJ461" t="str">
        <f>TEXT(MM_BU[[#This Row],[BOM Received date]],"mmmm")</f>
        <v>January</v>
      </c>
      <c r="AK461" t="str">
        <f>TEXT(MM_BU[[#This Row],[BOM Received date]],"yyyy")</f>
        <v>2024</v>
      </c>
    </row>
    <row r="462" spans="1:37" ht="28.95" customHeight="1" thickBot="1">
      <c r="A462" s="627">
        <v>46</v>
      </c>
      <c r="B462" s="628">
        <v>45300</v>
      </c>
      <c r="C462" s="629">
        <v>30</v>
      </c>
      <c r="D462" s="629" t="s">
        <v>1662</v>
      </c>
      <c r="E462" s="630" t="s">
        <v>1255</v>
      </c>
      <c r="F462" s="631">
        <v>8293539</v>
      </c>
      <c r="G462" s="632" t="s">
        <v>1673</v>
      </c>
      <c r="H462" s="633" t="s">
        <v>1675</v>
      </c>
      <c r="I462" s="634">
        <v>51601</v>
      </c>
      <c r="J462" s="1667">
        <v>45302</v>
      </c>
      <c r="K462" s="635">
        <v>45304</v>
      </c>
      <c r="L462" s="635" t="s">
        <v>119</v>
      </c>
      <c r="M462" s="636">
        <v>1</v>
      </c>
      <c r="N462" s="637" t="s">
        <v>20</v>
      </c>
      <c r="O462" s="634">
        <v>5</v>
      </c>
      <c r="P462" s="638">
        <v>9.99</v>
      </c>
      <c r="Q462" s="639">
        <v>49.95</v>
      </c>
      <c r="R462" s="634" t="s">
        <v>581</v>
      </c>
      <c r="S462" s="634" t="s">
        <v>581</v>
      </c>
      <c r="T462" s="635" t="s">
        <v>581</v>
      </c>
      <c r="U462" s="635" t="s">
        <v>581</v>
      </c>
      <c r="V462" s="629" t="s">
        <v>581</v>
      </c>
      <c r="W462" s="634" t="s">
        <v>581</v>
      </c>
      <c r="X462" s="635" t="s">
        <v>581</v>
      </c>
      <c r="Y462" s="634" t="s">
        <v>581</v>
      </c>
      <c r="Z462" s="635" t="s">
        <v>581</v>
      </c>
      <c r="AA462" s="640" t="s">
        <v>581</v>
      </c>
      <c r="AB462" s="640" t="s">
        <v>581</v>
      </c>
      <c r="AC462" s="635" t="s">
        <v>581</v>
      </c>
      <c r="AD462" s="629" t="s">
        <v>581</v>
      </c>
      <c r="AE462" s="635" t="s">
        <v>581</v>
      </c>
      <c r="AF462" s="636" t="s">
        <v>581</v>
      </c>
      <c r="AG462" s="620" t="s">
        <v>1753</v>
      </c>
      <c r="AH462" s="5" t="str" cm="1">
        <f t="array" ref="AH462">LEFT(MM_BU[[#This Row],[PROJECT'#]],MIN(IFERROR(FIND({0,1,2,3,4,5,6,7,8,9,"-"},MM_BU[[#This Row],[PROJECT'#]]),""))-1)</f>
        <v>BU</v>
      </c>
      <c r="AI462" t="str">
        <f>IF(MM_BU[[#This Row],[BOM Received date]]&lt;&gt;"","BU table")</f>
        <v>BU table</v>
      </c>
      <c r="AJ462" t="str">
        <f>TEXT(MM_BU[[#This Row],[BOM Received date]],"mmmm")</f>
        <v>January</v>
      </c>
      <c r="AK462" t="str">
        <f>TEXT(MM_BU[[#This Row],[BOM Received date]],"yyyy")</f>
        <v>2024</v>
      </c>
    </row>
    <row r="463" spans="1:37" ht="28.95" customHeight="1" thickTop="1" thickBot="1">
      <c r="A463" s="158">
        <v>47</v>
      </c>
      <c r="B463" s="204">
        <v>45301</v>
      </c>
      <c r="C463" s="160">
        <v>40</v>
      </c>
      <c r="D463" s="160" t="s">
        <v>1691</v>
      </c>
      <c r="E463" s="161" t="s">
        <v>1692</v>
      </c>
      <c r="F463" s="353">
        <v>7562147</v>
      </c>
      <c r="G463" s="569" t="s">
        <v>1693</v>
      </c>
      <c r="H463" s="162" t="s">
        <v>1694</v>
      </c>
      <c r="I463" s="1025">
        <v>51588</v>
      </c>
      <c r="J463" s="1642">
        <v>45301</v>
      </c>
      <c r="K463" s="164">
        <v>45304</v>
      </c>
      <c r="L463" s="164" t="s">
        <v>1058</v>
      </c>
      <c r="M463" s="571">
        <v>1</v>
      </c>
      <c r="N463" s="570" t="s">
        <v>36</v>
      </c>
      <c r="O463" s="163">
        <v>2</v>
      </c>
      <c r="P463" s="292">
        <v>326.52999999999997</v>
      </c>
      <c r="Q463" s="293">
        <v>653.05999999999995</v>
      </c>
      <c r="R463" s="163" t="s">
        <v>1887</v>
      </c>
      <c r="S463" s="163" t="s">
        <v>1058</v>
      </c>
      <c r="T463" s="164">
        <v>45314</v>
      </c>
      <c r="U463" s="164">
        <v>45311</v>
      </c>
      <c r="V463" s="160" t="s">
        <v>1948</v>
      </c>
      <c r="W463" s="163" t="s">
        <v>141</v>
      </c>
      <c r="X463" s="164">
        <v>45314</v>
      </c>
      <c r="Y463" s="163" t="s">
        <v>1068</v>
      </c>
      <c r="Z463" s="164">
        <v>45314</v>
      </c>
      <c r="AA463" s="162" t="s">
        <v>1069</v>
      </c>
      <c r="AB463" s="162" t="s">
        <v>1072</v>
      </c>
      <c r="AC463" s="164">
        <v>45366</v>
      </c>
      <c r="AD463" s="160" t="s">
        <v>22</v>
      </c>
      <c r="AE463" s="164">
        <v>45360</v>
      </c>
      <c r="AF463" s="165" t="s">
        <v>424</v>
      </c>
      <c r="AG463" s="166"/>
      <c r="AH463" s="5" t="str" cm="1">
        <f t="array" ref="AH463">LEFT(MM_BU[[#This Row],[PROJECT'#]],MIN(IFERROR(FIND({0,1,2,3,4,5,6,7,8,9,"-"},MM_BU[[#This Row],[PROJECT'#]]),""))-1)</f>
        <v>BU</v>
      </c>
      <c r="AI463" t="str">
        <f>IF(MM_BU[[#This Row],[BOM Received date]]&lt;&gt;"","BU table")</f>
        <v>BU table</v>
      </c>
      <c r="AJ463" t="str">
        <f>TEXT(MM_BU[[#This Row],[BOM Received date]],"mmmm")</f>
        <v>January</v>
      </c>
      <c r="AK463" t="str">
        <f>TEXT(MM_BU[[#This Row],[BOM Received date]],"yyyy")</f>
        <v>2024</v>
      </c>
    </row>
    <row r="464" spans="1:37" ht="28.95" customHeight="1" thickTop="1">
      <c r="A464" s="103">
        <v>48</v>
      </c>
      <c r="B464" s="336">
        <v>45306</v>
      </c>
      <c r="C464" s="104">
        <v>30</v>
      </c>
      <c r="D464" s="104" t="s">
        <v>1757</v>
      </c>
      <c r="E464" s="337" t="s">
        <v>1758</v>
      </c>
      <c r="F464" s="357">
        <v>8938044</v>
      </c>
      <c r="G464" s="472" t="s">
        <v>274</v>
      </c>
      <c r="H464" s="338" t="s">
        <v>275</v>
      </c>
      <c r="I464" s="25">
        <v>51857</v>
      </c>
      <c r="J464" s="1651">
        <v>45307</v>
      </c>
      <c r="K464" s="340">
        <v>45309</v>
      </c>
      <c r="L464" s="340" t="s">
        <v>1058</v>
      </c>
      <c r="M464" s="341">
        <v>1</v>
      </c>
      <c r="N464" s="676" t="s">
        <v>20</v>
      </c>
      <c r="O464" s="339">
        <v>15</v>
      </c>
      <c r="P464" s="342">
        <v>19.14</v>
      </c>
      <c r="Q464" s="343">
        <v>287.10000000000002</v>
      </c>
      <c r="R464" s="339" t="s">
        <v>1952</v>
      </c>
      <c r="S464" s="339" t="s">
        <v>1058</v>
      </c>
      <c r="T464" s="340">
        <v>45318</v>
      </c>
      <c r="U464" s="340">
        <v>45316</v>
      </c>
      <c r="V464" s="104" t="s">
        <v>2140</v>
      </c>
      <c r="W464" s="339" t="s">
        <v>139</v>
      </c>
      <c r="X464" s="340">
        <v>45318</v>
      </c>
      <c r="Y464" s="339" t="s">
        <v>1068</v>
      </c>
      <c r="Z464" s="340">
        <v>45318</v>
      </c>
      <c r="AA464" s="338" t="s">
        <v>1075</v>
      </c>
      <c r="AB464" s="338" t="s">
        <v>1079</v>
      </c>
      <c r="AC464" s="340">
        <v>45333</v>
      </c>
      <c r="AD464" s="104" t="s">
        <v>22</v>
      </c>
      <c r="AE464" s="340">
        <v>45321</v>
      </c>
      <c r="AF464" s="341" t="s">
        <v>1021</v>
      </c>
      <c r="AG464" s="57"/>
      <c r="AH464" s="43" t="str" cm="1">
        <f t="array" ref="AH464">LEFT(MM_BU[[#This Row],[PROJECT'#]],MIN(IFERROR(FIND({0,1,2,3,4,5,6,7,8,9,"-"},MM_BU[[#This Row],[PROJECT'#]]),""))-1)</f>
        <v>BU</v>
      </c>
      <c r="AI464" t="str">
        <f>IF(MM_BU[[#This Row],[BOM Received date]]&lt;&gt;"","BU table")</f>
        <v>BU table</v>
      </c>
      <c r="AJ464" t="str">
        <f>TEXT(MM_BU[[#This Row],[BOM Received date]],"mmmm")</f>
        <v>January</v>
      </c>
      <c r="AK464" t="str">
        <f>TEXT(MM_BU[[#This Row],[BOM Received date]],"yyyy")</f>
        <v>2024</v>
      </c>
    </row>
    <row r="465" spans="1:37" ht="28.95" customHeight="1">
      <c r="A465" s="21">
        <v>48</v>
      </c>
      <c r="B465" s="336">
        <v>45306</v>
      </c>
      <c r="C465" s="104">
        <v>30</v>
      </c>
      <c r="D465" s="104" t="s">
        <v>1757</v>
      </c>
      <c r="E465" s="337" t="s">
        <v>1758</v>
      </c>
      <c r="F465" s="357">
        <v>8938044</v>
      </c>
      <c r="G465" s="446" t="s">
        <v>563</v>
      </c>
      <c r="H465" s="24" t="s">
        <v>564</v>
      </c>
      <c r="I465" s="25">
        <v>51853</v>
      </c>
      <c r="J465" s="1651">
        <v>45307</v>
      </c>
      <c r="K465" s="26">
        <v>45309</v>
      </c>
      <c r="L465" s="340" t="s">
        <v>1058</v>
      </c>
      <c r="M465" s="27">
        <v>2</v>
      </c>
      <c r="N465" s="507" t="s">
        <v>55</v>
      </c>
      <c r="O465" s="25">
        <v>2</v>
      </c>
      <c r="P465" s="286">
        <v>10.5</v>
      </c>
      <c r="Q465" s="287">
        <v>21</v>
      </c>
      <c r="R465" s="25" t="s">
        <v>1953</v>
      </c>
      <c r="S465" s="25" t="s">
        <v>1058</v>
      </c>
      <c r="T465" s="26">
        <v>45312</v>
      </c>
      <c r="U465" s="26">
        <v>45312</v>
      </c>
      <c r="V465" s="8" t="s">
        <v>1954</v>
      </c>
      <c r="W465" s="25" t="s">
        <v>140</v>
      </c>
      <c r="X465" s="26">
        <v>45312</v>
      </c>
      <c r="Y465" s="25" t="s">
        <v>1068</v>
      </c>
      <c r="Z465" s="26">
        <v>45313</v>
      </c>
      <c r="AA465" s="24" t="s">
        <v>1710</v>
      </c>
      <c r="AB465" s="24" t="s">
        <v>1081</v>
      </c>
      <c r="AC465" s="26">
        <v>45327</v>
      </c>
      <c r="AD465" s="8" t="s">
        <v>22</v>
      </c>
      <c r="AE465" s="26">
        <v>45315</v>
      </c>
      <c r="AF465" s="27" t="s">
        <v>425</v>
      </c>
      <c r="AG465" s="7"/>
      <c r="AH465" s="5" t="str" cm="1">
        <f t="array" ref="AH465">LEFT(MM_BU[[#This Row],[PROJECT'#]],MIN(IFERROR(FIND({0,1,2,3,4,5,6,7,8,9,"-"},MM_BU[[#This Row],[PROJECT'#]]),""))-1)</f>
        <v>BU</v>
      </c>
      <c r="AI465" t="str">
        <f>IF(MM_BU[[#This Row],[BOM Received date]]&lt;&gt;"","BU table")</f>
        <v>BU table</v>
      </c>
      <c r="AJ465" t="str">
        <f>TEXT(MM_BU[[#This Row],[BOM Received date]],"mmmm")</f>
        <v>January</v>
      </c>
      <c r="AK465" t="str">
        <f>TEXT(MM_BU[[#This Row],[BOM Received date]],"yyyy")</f>
        <v>2024</v>
      </c>
    </row>
    <row r="466" spans="1:37" ht="28.95" customHeight="1">
      <c r="A466" s="21">
        <v>48</v>
      </c>
      <c r="B466" s="336">
        <v>45306</v>
      </c>
      <c r="C466" s="104">
        <v>30</v>
      </c>
      <c r="D466" s="104" t="s">
        <v>1757</v>
      </c>
      <c r="E466" s="337" t="s">
        <v>1758</v>
      </c>
      <c r="F466" s="357">
        <v>8938044</v>
      </c>
      <c r="G466" s="446" t="s">
        <v>1759</v>
      </c>
      <c r="H466" s="24" t="s">
        <v>1766</v>
      </c>
      <c r="I466" s="25">
        <v>51853</v>
      </c>
      <c r="J466" s="1651">
        <v>45307</v>
      </c>
      <c r="K466" s="26">
        <v>45309</v>
      </c>
      <c r="L466" s="340" t="s">
        <v>1058</v>
      </c>
      <c r="M466" s="27">
        <v>1</v>
      </c>
      <c r="N466" s="507" t="s">
        <v>55</v>
      </c>
      <c r="O466" s="25">
        <v>2</v>
      </c>
      <c r="P466" s="286">
        <v>19.600000000000001</v>
      </c>
      <c r="Q466" s="287">
        <v>39.200000000000003</v>
      </c>
      <c r="R466" s="25" t="s">
        <v>1953</v>
      </c>
      <c r="S466" s="25" t="s">
        <v>1058</v>
      </c>
      <c r="T466" s="26">
        <v>45312</v>
      </c>
      <c r="U466" s="26">
        <v>45312</v>
      </c>
      <c r="V466" s="8" t="s">
        <v>1954</v>
      </c>
      <c r="W466" s="25" t="s">
        <v>139</v>
      </c>
      <c r="X466" s="26">
        <v>45312</v>
      </c>
      <c r="Y466" s="25" t="s">
        <v>1068</v>
      </c>
      <c r="Z466" s="26">
        <v>45313</v>
      </c>
      <c r="AA466" s="24" t="s">
        <v>1710</v>
      </c>
      <c r="AB466" s="24" t="s">
        <v>1081</v>
      </c>
      <c r="AC466" s="26">
        <v>45327</v>
      </c>
      <c r="AD466" s="8" t="s">
        <v>22</v>
      </c>
      <c r="AE466" s="26">
        <v>45315</v>
      </c>
      <c r="AF466" s="27" t="s">
        <v>425</v>
      </c>
      <c r="AG466" s="7"/>
      <c r="AH466" s="5" t="str" cm="1">
        <f t="array" ref="AH466">LEFT(MM_BU[[#This Row],[PROJECT'#]],MIN(IFERROR(FIND({0,1,2,3,4,5,6,7,8,9,"-"},MM_BU[[#This Row],[PROJECT'#]]),""))-1)</f>
        <v>BU</v>
      </c>
      <c r="AI466" t="str">
        <f>IF(MM_BU[[#This Row],[BOM Received date]]&lt;&gt;"","BU table")</f>
        <v>BU table</v>
      </c>
      <c r="AJ466" t="str">
        <f>TEXT(MM_BU[[#This Row],[BOM Received date]],"mmmm")</f>
        <v>January</v>
      </c>
      <c r="AK466" t="str">
        <f>TEXT(MM_BU[[#This Row],[BOM Received date]],"yyyy")</f>
        <v>2024</v>
      </c>
    </row>
    <row r="467" spans="1:37" ht="28.95" customHeight="1">
      <c r="A467" s="21">
        <v>48</v>
      </c>
      <c r="B467" s="336">
        <v>45306</v>
      </c>
      <c r="C467" s="104">
        <v>30</v>
      </c>
      <c r="D467" s="104" t="s">
        <v>1757</v>
      </c>
      <c r="E467" s="337" t="s">
        <v>1758</v>
      </c>
      <c r="F467" s="357">
        <v>8938044</v>
      </c>
      <c r="G467" s="446" t="s">
        <v>188</v>
      </c>
      <c r="H467" s="24" t="s">
        <v>184</v>
      </c>
      <c r="I467" s="25">
        <v>51912</v>
      </c>
      <c r="J467" s="1651">
        <v>45307</v>
      </c>
      <c r="K467" s="26">
        <v>45309</v>
      </c>
      <c r="L467" s="340" t="s">
        <v>1058</v>
      </c>
      <c r="M467" s="27">
        <v>2</v>
      </c>
      <c r="N467" s="507" t="s">
        <v>37</v>
      </c>
      <c r="O467" s="25">
        <v>1</v>
      </c>
      <c r="P467" s="286">
        <v>39.6</v>
      </c>
      <c r="Q467" s="287">
        <v>39.6</v>
      </c>
      <c r="R467" s="25" t="s">
        <v>2141</v>
      </c>
      <c r="S467" s="25" t="s">
        <v>1058</v>
      </c>
      <c r="T467" s="26">
        <v>45318</v>
      </c>
      <c r="U467" s="26" t="s">
        <v>581</v>
      </c>
      <c r="V467" s="8" t="s">
        <v>2142</v>
      </c>
      <c r="W467" s="25" t="s">
        <v>139</v>
      </c>
      <c r="X467" s="26">
        <v>45318</v>
      </c>
      <c r="Y467" s="25" t="s">
        <v>1068</v>
      </c>
      <c r="Z467" s="26">
        <v>45318</v>
      </c>
      <c r="AA467" s="24" t="s">
        <v>1075</v>
      </c>
      <c r="AB467" s="24" t="s">
        <v>1081</v>
      </c>
      <c r="AC467" s="26">
        <v>45333</v>
      </c>
      <c r="AD467" s="8" t="s">
        <v>22</v>
      </c>
      <c r="AE467" s="26">
        <v>45321</v>
      </c>
      <c r="AF467" s="27" t="s">
        <v>424</v>
      </c>
      <c r="AG467" s="7"/>
      <c r="AH467" s="5" t="str" cm="1">
        <f t="array" ref="AH467">LEFT(MM_BU[[#This Row],[PROJECT'#]],MIN(IFERROR(FIND({0,1,2,3,4,5,6,7,8,9,"-"},MM_BU[[#This Row],[PROJECT'#]]),""))-1)</f>
        <v>BU</v>
      </c>
      <c r="AI467" t="str">
        <f>IF(MM_BU[[#This Row],[BOM Received date]]&lt;&gt;"","BU table")</f>
        <v>BU table</v>
      </c>
      <c r="AJ467" t="str">
        <f>TEXT(MM_BU[[#This Row],[BOM Received date]],"mmmm")</f>
        <v>January</v>
      </c>
      <c r="AK467" t="str">
        <f>TEXT(MM_BU[[#This Row],[BOM Received date]],"yyyy")</f>
        <v>2024</v>
      </c>
    </row>
    <row r="468" spans="1:37" ht="28.95" customHeight="1">
      <c r="A468" s="21">
        <v>48</v>
      </c>
      <c r="B468" s="336">
        <v>45306</v>
      </c>
      <c r="C468" s="104">
        <v>30</v>
      </c>
      <c r="D468" s="104" t="s">
        <v>1757</v>
      </c>
      <c r="E468" s="337" t="s">
        <v>1758</v>
      </c>
      <c r="F468" s="357">
        <v>8938044</v>
      </c>
      <c r="G468" s="446" t="s">
        <v>189</v>
      </c>
      <c r="H468" s="24" t="s">
        <v>185</v>
      </c>
      <c r="I468" s="25">
        <v>51862</v>
      </c>
      <c r="J468" s="1651">
        <v>45307</v>
      </c>
      <c r="K468" s="26">
        <v>45309</v>
      </c>
      <c r="L468" s="340" t="s">
        <v>1058</v>
      </c>
      <c r="M468" s="27">
        <v>2</v>
      </c>
      <c r="N468" s="507" t="s">
        <v>20</v>
      </c>
      <c r="O468" s="25">
        <v>2</v>
      </c>
      <c r="P468" s="286">
        <v>18.5</v>
      </c>
      <c r="Q468" s="287">
        <v>37</v>
      </c>
      <c r="R468" s="25" t="s">
        <v>1952</v>
      </c>
      <c r="S468" s="25" t="s">
        <v>1058</v>
      </c>
      <c r="T468" s="26">
        <v>45318</v>
      </c>
      <c r="U468" s="26">
        <v>45316</v>
      </c>
      <c r="V468" s="8" t="s">
        <v>2140</v>
      </c>
      <c r="W468" s="25" t="s">
        <v>141</v>
      </c>
      <c r="X468" s="26">
        <v>45318</v>
      </c>
      <c r="Y468" s="25" t="s">
        <v>1068</v>
      </c>
      <c r="Z468" s="26">
        <v>45318</v>
      </c>
      <c r="AA468" s="24" t="s">
        <v>1075</v>
      </c>
      <c r="AB468" s="24" t="s">
        <v>1079</v>
      </c>
      <c r="AC468" s="26">
        <v>45333</v>
      </c>
      <c r="AD468" s="8" t="s">
        <v>22</v>
      </c>
      <c r="AE468" s="26">
        <v>45321</v>
      </c>
      <c r="AF468" s="27" t="s">
        <v>425</v>
      </c>
      <c r="AG468" s="7"/>
      <c r="AH468" s="5" t="str" cm="1">
        <f t="array" ref="AH468">LEFT(MM_BU[[#This Row],[PROJECT'#]],MIN(IFERROR(FIND({0,1,2,3,4,5,6,7,8,9,"-"},MM_BU[[#This Row],[PROJECT'#]]),""))-1)</f>
        <v>BU</v>
      </c>
      <c r="AI468" t="str">
        <f>IF(MM_BU[[#This Row],[BOM Received date]]&lt;&gt;"","BU table")</f>
        <v>BU table</v>
      </c>
      <c r="AJ468" t="str">
        <f>TEXT(MM_BU[[#This Row],[BOM Received date]],"mmmm")</f>
        <v>January</v>
      </c>
      <c r="AK468" t="str">
        <f>TEXT(MM_BU[[#This Row],[BOM Received date]],"yyyy")</f>
        <v>2024</v>
      </c>
    </row>
    <row r="469" spans="1:37" ht="28.95" customHeight="1">
      <c r="A469" s="21">
        <v>48</v>
      </c>
      <c r="B469" s="336">
        <v>45306</v>
      </c>
      <c r="C469" s="104">
        <v>30</v>
      </c>
      <c r="D469" s="104" t="s">
        <v>1757</v>
      </c>
      <c r="E469" s="337" t="s">
        <v>1758</v>
      </c>
      <c r="F469" s="357">
        <v>8938044</v>
      </c>
      <c r="G469" s="446" t="s">
        <v>1494</v>
      </c>
      <c r="H469" s="24" t="s">
        <v>1767</v>
      </c>
      <c r="I469" s="25">
        <v>51848</v>
      </c>
      <c r="J469" s="1651">
        <v>45307</v>
      </c>
      <c r="K469" s="26">
        <v>45308</v>
      </c>
      <c r="L469" s="340" t="s">
        <v>1058</v>
      </c>
      <c r="M469" s="27">
        <v>1</v>
      </c>
      <c r="N469" s="507" t="s">
        <v>20</v>
      </c>
      <c r="O469" s="25">
        <v>1</v>
      </c>
      <c r="P469" s="286">
        <v>34.479999999999997</v>
      </c>
      <c r="Q469" s="287">
        <v>34.479999999999997</v>
      </c>
      <c r="R469" s="25" t="s">
        <v>1892</v>
      </c>
      <c r="S469" s="25" t="s">
        <v>1058</v>
      </c>
      <c r="T469" s="26">
        <v>45310</v>
      </c>
      <c r="U469" s="26" t="s">
        <v>581</v>
      </c>
      <c r="V469" s="8" t="s">
        <v>1893</v>
      </c>
      <c r="W469" s="25" t="s">
        <v>1010</v>
      </c>
      <c r="X469" s="26">
        <v>45314</v>
      </c>
      <c r="Y469" s="25" t="s">
        <v>1068</v>
      </c>
      <c r="Z469" s="26">
        <v>45314</v>
      </c>
      <c r="AA469" s="24" t="s">
        <v>1075</v>
      </c>
      <c r="AB469" s="24" t="s">
        <v>1081</v>
      </c>
      <c r="AC469" s="26">
        <v>45326</v>
      </c>
      <c r="AD469" s="8" t="s">
        <v>581</v>
      </c>
      <c r="AE469" s="26" t="s">
        <v>581</v>
      </c>
      <c r="AF469" s="27" t="s">
        <v>581</v>
      </c>
      <c r="AG469" s="7"/>
      <c r="AH469" s="5" t="str" cm="1">
        <f t="array" ref="AH469">LEFT(MM_BU[[#This Row],[PROJECT'#]],MIN(IFERROR(FIND({0,1,2,3,4,5,6,7,8,9,"-"},MM_BU[[#This Row],[PROJECT'#]]),""))-1)</f>
        <v>BU</v>
      </c>
      <c r="AI469" t="str">
        <f>IF(MM_BU[[#This Row],[BOM Received date]]&lt;&gt;"","BU table")</f>
        <v>BU table</v>
      </c>
      <c r="AJ469" t="str">
        <f>TEXT(MM_BU[[#This Row],[BOM Received date]],"mmmm")</f>
        <v>January</v>
      </c>
      <c r="AK469" t="str">
        <f>TEXT(MM_BU[[#This Row],[BOM Received date]],"yyyy")</f>
        <v>2024</v>
      </c>
    </row>
    <row r="470" spans="1:37" ht="28.95" customHeight="1">
      <c r="A470" s="21">
        <v>48</v>
      </c>
      <c r="B470" s="336">
        <v>45306</v>
      </c>
      <c r="C470" s="104">
        <v>30</v>
      </c>
      <c r="D470" s="104" t="s">
        <v>1757</v>
      </c>
      <c r="E470" s="337" t="s">
        <v>1758</v>
      </c>
      <c r="F470" s="357">
        <v>8938044</v>
      </c>
      <c r="G470" s="446" t="s">
        <v>270</v>
      </c>
      <c r="H470" s="24" t="s">
        <v>1768</v>
      </c>
      <c r="I470" s="25">
        <v>51854</v>
      </c>
      <c r="J470" s="1651">
        <v>45307</v>
      </c>
      <c r="K470" s="26">
        <v>45309</v>
      </c>
      <c r="L470" s="340" t="s">
        <v>1058</v>
      </c>
      <c r="M470" s="27">
        <v>4</v>
      </c>
      <c r="N470" s="507" t="s">
        <v>37</v>
      </c>
      <c r="O470" s="25">
        <v>5</v>
      </c>
      <c r="P470" s="286">
        <v>44</v>
      </c>
      <c r="Q470" s="287">
        <v>220</v>
      </c>
      <c r="R470" s="25" t="s">
        <v>1943</v>
      </c>
      <c r="S470" s="25" t="s">
        <v>1058</v>
      </c>
      <c r="T470" s="26">
        <v>45313</v>
      </c>
      <c r="U470" s="26">
        <v>45313</v>
      </c>
      <c r="V470" s="8" t="s">
        <v>1944</v>
      </c>
      <c r="W470" s="25" t="s">
        <v>142</v>
      </c>
      <c r="X470" s="26">
        <v>45313</v>
      </c>
      <c r="Y470" s="25" t="s">
        <v>1068</v>
      </c>
      <c r="Z470" s="26">
        <v>45319</v>
      </c>
      <c r="AA470" s="24" t="s">
        <v>1710</v>
      </c>
      <c r="AB470" s="24" t="s">
        <v>1070</v>
      </c>
      <c r="AC470" s="26">
        <v>45327</v>
      </c>
      <c r="AD470" s="8" t="s">
        <v>22</v>
      </c>
      <c r="AE470" s="26">
        <v>45323</v>
      </c>
      <c r="AF470" s="27" t="s">
        <v>429</v>
      </c>
      <c r="AG470" s="7"/>
      <c r="AH470" s="5" t="str" cm="1">
        <f t="array" ref="AH470">LEFT(MM_BU[[#This Row],[PROJECT'#]],MIN(IFERROR(FIND({0,1,2,3,4,5,6,7,8,9,"-"},MM_BU[[#This Row],[PROJECT'#]]),""))-1)</f>
        <v>BU</v>
      </c>
      <c r="AI470" t="str">
        <f>IF(MM_BU[[#This Row],[BOM Received date]]&lt;&gt;"","BU table")</f>
        <v>BU table</v>
      </c>
      <c r="AJ470" t="str">
        <f>TEXT(MM_BU[[#This Row],[BOM Received date]],"mmmm")</f>
        <v>January</v>
      </c>
      <c r="AK470" t="str">
        <f>TEXT(MM_BU[[#This Row],[BOM Received date]],"yyyy")</f>
        <v>2024</v>
      </c>
    </row>
    <row r="471" spans="1:37" ht="28.95" customHeight="1">
      <c r="A471" s="21">
        <v>48</v>
      </c>
      <c r="B471" s="336">
        <v>45306</v>
      </c>
      <c r="C471" s="104">
        <v>30</v>
      </c>
      <c r="D471" s="104" t="s">
        <v>1757</v>
      </c>
      <c r="E471" s="337" t="s">
        <v>1758</v>
      </c>
      <c r="F471" s="357">
        <v>8938044</v>
      </c>
      <c r="G471" s="446" t="s">
        <v>1760</v>
      </c>
      <c r="H471" s="24" t="s">
        <v>1769</v>
      </c>
      <c r="I471" s="25">
        <v>51851</v>
      </c>
      <c r="J471" s="1651">
        <v>45307</v>
      </c>
      <c r="K471" s="26">
        <v>45308</v>
      </c>
      <c r="L471" s="340" t="s">
        <v>1058</v>
      </c>
      <c r="M471" s="27">
        <v>1</v>
      </c>
      <c r="N471" s="507" t="s">
        <v>37</v>
      </c>
      <c r="O471" s="25">
        <v>6</v>
      </c>
      <c r="P471" s="286">
        <v>41.14</v>
      </c>
      <c r="Q471" s="287">
        <v>246.84</v>
      </c>
      <c r="R471" s="25" t="s">
        <v>1894</v>
      </c>
      <c r="S471" s="25" t="s">
        <v>1058</v>
      </c>
      <c r="T471" s="26">
        <v>45310</v>
      </c>
      <c r="U471" s="26" t="s">
        <v>581</v>
      </c>
      <c r="V471" s="8" t="s">
        <v>1895</v>
      </c>
      <c r="W471" s="25" t="s">
        <v>1171</v>
      </c>
      <c r="X471" s="26">
        <v>45310</v>
      </c>
      <c r="Y471" s="25" t="s">
        <v>1068</v>
      </c>
      <c r="Z471" s="26">
        <v>45310</v>
      </c>
      <c r="AA471" s="24" t="s">
        <v>1075</v>
      </c>
      <c r="AB471" s="24" t="s">
        <v>1070</v>
      </c>
      <c r="AC471" s="26">
        <v>45337</v>
      </c>
      <c r="AD471" s="8" t="s">
        <v>22</v>
      </c>
      <c r="AE471" s="26">
        <v>45333</v>
      </c>
      <c r="AF471" s="27" t="s">
        <v>427</v>
      </c>
      <c r="AG471" s="7"/>
      <c r="AH471" s="5" t="str" cm="1">
        <f t="array" ref="AH471">LEFT(MM_BU[[#This Row],[PROJECT'#]],MIN(IFERROR(FIND({0,1,2,3,4,5,6,7,8,9,"-"},MM_BU[[#This Row],[PROJECT'#]]),""))-1)</f>
        <v>BU</v>
      </c>
      <c r="AI471" t="str">
        <f>IF(MM_BU[[#This Row],[BOM Received date]]&lt;&gt;"","BU table")</f>
        <v>BU table</v>
      </c>
      <c r="AJ471" t="str">
        <f>TEXT(MM_BU[[#This Row],[BOM Received date]],"mmmm")</f>
        <v>January</v>
      </c>
      <c r="AK471" t="str">
        <f>TEXT(MM_BU[[#This Row],[BOM Received date]],"yyyy")</f>
        <v>2024</v>
      </c>
    </row>
    <row r="472" spans="1:37" ht="28.95" customHeight="1">
      <c r="A472" s="21">
        <v>48</v>
      </c>
      <c r="B472" s="336">
        <v>45306</v>
      </c>
      <c r="C472" s="104">
        <v>30</v>
      </c>
      <c r="D472" s="104" t="s">
        <v>1757</v>
      </c>
      <c r="E472" s="337" t="s">
        <v>1758</v>
      </c>
      <c r="F472" s="357">
        <v>8938044</v>
      </c>
      <c r="G472" s="446" t="s">
        <v>500</v>
      </c>
      <c r="H472" s="24" t="s">
        <v>518</v>
      </c>
      <c r="I472" s="25">
        <v>51854</v>
      </c>
      <c r="J472" s="1651">
        <v>45307</v>
      </c>
      <c r="K472" s="26">
        <v>45309</v>
      </c>
      <c r="L472" s="340" t="s">
        <v>1058</v>
      </c>
      <c r="M472" s="27">
        <v>3</v>
      </c>
      <c r="N472" s="507" t="s">
        <v>20</v>
      </c>
      <c r="O472" s="25">
        <v>3</v>
      </c>
      <c r="P472" s="286">
        <v>29</v>
      </c>
      <c r="Q472" s="287">
        <v>87</v>
      </c>
      <c r="R472" s="25" t="s">
        <v>1943</v>
      </c>
      <c r="S472" s="25" t="s">
        <v>1058</v>
      </c>
      <c r="T472" s="26">
        <v>45313</v>
      </c>
      <c r="U472" s="26">
        <v>45313</v>
      </c>
      <c r="V472" s="8" t="s">
        <v>1944</v>
      </c>
      <c r="W472" s="25" t="s">
        <v>141</v>
      </c>
      <c r="X472" s="26">
        <v>45313</v>
      </c>
      <c r="Y472" s="25" t="s">
        <v>1068</v>
      </c>
      <c r="Z472" s="26">
        <v>45319</v>
      </c>
      <c r="AA472" s="24" t="s">
        <v>1710</v>
      </c>
      <c r="AB472" s="24" t="s">
        <v>1070</v>
      </c>
      <c r="AC472" s="26">
        <v>45327</v>
      </c>
      <c r="AD472" s="8" t="s">
        <v>22</v>
      </c>
      <c r="AE472" s="26">
        <v>45322</v>
      </c>
      <c r="AF472" s="27" t="s">
        <v>428</v>
      </c>
      <c r="AG472" s="7"/>
      <c r="AH472" s="5" t="str" cm="1">
        <f t="array" ref="AH472">LEFT(MM_BU[[#This Row],[PROJECT'#]],MIN(IFERROR(FIND({0,1,2,3,4,5,6,7,8,9,"-"},MM_BU[[#This Row],[PROJECT'#]]),""))-1)</f>
        <v>BU</v>
      </c>
      <c r="AI472" t="str">
        <f>IF(MM_BU[[#This Row],[BOM Received date]]&lt;&gt;"","BU table")</f>
        <v>BU table</v>
      </c>
      <c r="AJ472" t="str">
        <f>TEXT(MM_BU[[#This Row],[BOM Received date]],"mmmm")</f>
        <v>January</v>
      </c>
      <c r="AK472" t="str">
        <f>TEXT(MM_BU[[#This Row],[BOM Received date]],"yyyy")</f>
        <v>2024</v>
      </c>
    </row>
    <row r="473" spans="1:37" ht="28.95" customHeight="1">
      <c r="A473" s="21">
        <v>48</v>
      </c>
      <c r="B473" s="336">
        <v>45306</v>
      </c>
      <c r="C473" s="104">
        <v>30</v>
      </c>
      <c r="D473" s="104" t="s">
        <v>1757</v>
      </c>
      <c r="E473" s="337" t="s">
        <v>1758</v>
      </c>
      <c r="F473" s="357">
        <v>8938044</v>
      </c>
      <c r="G473" s="446" t="s">
        <v>71</v>
      </c>
      <c r="H473" s="24" t="s">
        <v>72</v>
      </c>
      <c r="I473" s="25">
        <v>51854</v>
      </c>
      <c r="J473" s="1651">
        <v>45307</v>
      </c>
      <c r="K473" s="26">
        <v>45309</v>
      </c>
      <c r="L473" s="340" t="s">
        <v>1058</v>
      </c>
      <c r="M473" s="27">
        <v>2</v>
      </c>
      <c r="N473" s="507" t="s">
        <v>20</v>
      </c>
      <c r="O473" s="25">
        <v>6</v>
      </c>
      <c r="P473" s="286">
        <v>13.9</v>
      </c>
      <c r="Q473" s="287">
        <v>83.4</v>
      </c>
      <c r="R473" s="25" t="s">
        <v>1943</v>
      </c>
      <c r="S473" s="25" t="s">
        <v>1058</v>
      </c>
      <c r="T473" s="26">
        <v>45313</v>
      </c>
      <c r="U473" s="26">
        <v>45313</v>
      </c>
      <c r="V473" s="8" t="s">
        <v>1944</v>
      </c>
      <c r="W473" s="25" t="s">
        <v>140</v>
      </c>
      <c r="X473" s="26">
        <v>45313</v>
      </c>
      <c r="Y473" s="25" t="s">
        <v>1068</v>
      </c>
      <c r="Z473" s="26">
        <v>45319</v>
      </c>
      <c r="AA473" s="24" t="s">
        <v>1710</v>
      </c>
      <c r="AB473" s="24" t="s">
        <v>1070</v>
      </c>
      <c r="AC473" s="26">
        <v>45327</v>
      </c>
      <c r="AD473" s="8" t="s">
        <v>22</v>
      </c>
      <c r="AE473" s="26">
        <v>45322</v>
      </c>
      <c r="AF473" s="27" t="s">
        <v>427</v>
      </c>
      <c r="AG473" s="7"/>
      <c r="AH473" s="5" t="str" cm="1">
        <f t="array" ref="AH473">LEFT(MM_BU[[#This Row],[PROJECT'#]],MIN(IFERROR(FIND({0,1,2,3,4,5,6,7,8,9,"-"},MM_BU[[#This Row],[PROJECT'#]]),""))-1)</f>
        <v>BU</v>
      </c>
      <c r="AI473" t="str">
        <f>IF(MM_BU[[#This Row],[BOM Received date]]&lt;&gt;"","BU table")</f>
        <v>BU table</v>
      </c>
      <c r="AJ473" t="str">
        <f>TEXT(MM_BU[[#This Row],[BOM Received date]],"mmmm")</f>
        <v>January</v>
      </c>
      <c r="AK473" t="str">
        <f>TEXT(MM_BU[[#This Row],[BOM Received date]],"yyyy")</f>
        <v>2024</v>
      </c>
    </row>
    <row r="474" spans="1:37" ht="28.95" customHeight="1">
      <c r="A474" s="21">
        <v>48</v>
      </c>
      <c r="B474" s="336">
        <v>45306</v>
      </c>
      <c r="C474" s="104">
        <v>30</v>
      </c>
      <c r="D474" s="104" t="s">
        <v>1757</v>
      </c>
      <c r="E474" s="337" t="s">
        <v>1758</v>
      </c>
      <c r="F474" s="357">
        <v>8938044</v>
      </c>
      <c r="G474" s="446" t="s">
        <v>1261</v>
      </c>
      <c r="H474" s="24" t="s">
        <v>1266</v>
      </c>
      <c r="I474" s="25">
        <v>51852</v>
      </c>
      <c r="J474" s="1651">
        <v>45307</v>
      </c>
      <c r="K474" s="26">
        <v>45308</v>
      </c>
      <c r="L474" s="340" t="s">
        <v>1058</v>
      </c>
      <c r="M474" s="27">
        <v>1</v>
      </c>
      <c r="N474" s="507" t="s">
        <v>20</v>
      </c>
      <c r="O474" s="25">
        <v>5</v>
      </c>
      <c r="P474" s="286">
        <v>14.6</v>
      </c>
      <c r="Q474" s="287">
        <v>73</v>
      </c>
      <c r="R474" s="25" t="s">
        <v>1896</v>
      </c>
      <c r="S474" s="25" t="s">
        <v>1058</v>
      </c>
      <c r="T474" s="26">
        <v>45310</v>
      </c>
      <c r="U474" s="26" t="s">
        <v>581</v>
      </c>
      <c r="V474" s="8" t="s">
        <v>1897</v>
      </c>
      <c r="W474" s="25" t="s">
        <v>142</v>
      </c>
      <c r="X474" s="26">
        <v>45310</v>
      </c>
      <c r="Y474" s="25" t="s">
        <v>1068</v>
      </c>
      <c r="Z474" s="26">
        <v>45310</v>
      </c>
      <c r="AA474" s="24" t="s">
        <v>1075</v>
      </c>
      <c r="AB474" s="24" t="s">
        <v>1082</v>
      </c>
      <c r="AC474" s="26">
        <v>45351</v>
      </c>
      <c r="AD474" s="8" t="s">
        <v>22</v>
      </c>
      <c r="AE474" s="26">
        <v>45314</v>
      </c>
      <c r="AF474" s="27" t="s">
        <v>429</v>
      </c>
      <c r="AG474" s="7"/>
      <c r="AH474" s="5" t="str" cm="1">
        <f t="array" ref="AH474">LEFT(MM_BU[[#This Row],[PROJECT'#]],MIN(IFERROR(FIND({0,1,2,3,4,5,6,7,8,9,"-"},MM_BU[[#This Row],[PROJECT'#]]),""))-1)</f>
        <v>BU</v>
      </c>
      <c r="AI474" t="str">
        <f>IF(MM_BU[[#This Row],[BOM Received date]]&lt;&gt;"","BU table")</f>
        <v>BU table</v>
      </c>
      <c r="AJ474" t="str">
        <f>TEXT(MM_BU[[#This Row],[BOM Received date]],"mmmm")</f>
        <v>January</v>
      </c>
      <c r="AK474" t="str">
        <f>TEXT(MM_BU[[#This Row],[BOM Received date]],"yyyy")</f>
        <v>2024</v>
      </c>
    </row>
    <row r="475" spans="1:37" ht="28.95" customHeight="1">
      <c r="A475" s="21">
        <v>48</v>
      </c>
      <c r="B475" s="336">
        <v>45306</v>
      </c>
      <c r="C475" s="104">
        <v>30</v>
      </c>
      <c r="D475" s="104" t="s">
        <v>1757</v>
      </c>
      <c r="E475" s="337" t="s">
        <v>1758</v>
      </c>
      <c r="F475" s="357">
        <v>8938044</v>
      </c>
      <c r="G475" s="446" t="s">
        <v>146</v>
      </c>
      <c r="H475" s="24" t="s">
        <v>147</v>
      </c>
      <c r="I475" s="25">
        <v>51860</v>
      </c>
      <c r="J475" s="1651">
        <v>45307</v>
      </c>
      <c r="K475" s="26">
        <v>45309</v>
      </c>
      <c r="L475" s="340" t="s">
        <v>1058</v>
      </c>
      <c r="M475" s="27">
        <v>1</v>
      </c>
      <c r="N475" s="507" t="s">
        <v>21</v>
      </c>
      <c r="O475" s="25">
        <v>5</v>
      </c>
      <c r="P475" s="286">
        <v>8.25</v>
      </c>
      <c r="Q475" s="287">
        <v>41.25</v>
      </c>
      <c r="R475" s="25" t="s">
        <v>1955</v>
      </c>
      <c r="S475" s="25" t="s">
        <v>1058</v>
      </c>
      <c r="T475" s="26">
        <v>45312</v>
      </c>
      <c r="U475" s="26">
        <v>45312</v>
      </c>
      <c r="V475" s="8" t="s">
        <v>1956</v>
      </c>
      <c r="W475" s="25" t="s">
        <v>139</v>
      </c>
      <c r="X475" s="26">
        <v>45312</v>
      </c>
      <c r="Y475" s="25" t="s">
        <v>1068</v>
      </c>
      <c r="Z475" s="26">
        <v>45313</v>
      </c>
      <c r="AA475" s="24" t="s">
        <v>1710</v>
      </c>
      <c r="AB475" s="24" t="s">
        <v>1082</v>
      </c>
      <c r="AC475" s="26">
        <v>45327</v>
      </c>
      <c r="AD475" s="8" t="s">
        <v>22</v>
      </c>
      <c r="AE475" s="26">
        <v>45315</v>
      </c>
      <c r="AF475" s="27" t="s">
        <v>429</v>
      </c>
      <c r="AG475" s="7"/>
      <c r="AH475" s="5" t="str" cm="1">
        <f t="array" ref="AH475">LEFT(MM_BU[[#This Row],[PROJECT'#]],MIN(IFERROR(FIND({0,1,2,3,4,5,6,7,8,9,"-"},MM_BU[[#This Row],[PROJECT'#]]),""))-1)</f>
        <v>BU</v>
      </c>
      <c r="AI475" t="str">
        <f>IF(MM_BU[[#This Row],[BOM Received date]]&lt;&gt;"","BU table")</f>
        <v>BU table</v>
      </c>
      <c r="AJ475" t="str">
        <f>TEXT(MM_BU[[#This Row],[BOM Received date]],"mmmm")</f>
        <v>January</v>
      </c>
      <c r="AK475" t="str">
        <f>TEXT(MM_BU[[#This Row],[BOM Received date]],"yyyy")</f>
        <v>2024</v>
      </c>
    </row>
    <row r="476" spans="1:37" ht="28.95" customHeight="1">
      <c r="A476" s="21">
        <v>48</v>
      </c>
      <c r="B476" s="336">
        <v>45306</v>
      </c>
      <c r="C476" s="104">
        <v>30</v>
      </c>
      <c r="D476" s="104" t="s">
        <v>1757</v>
      </c>
      <c r="E476" s="337" t="s">
        <v>1758</v>
      </c>
      <c r="F476" s="357">
        <v>8938044</v>
      </c>
      <c r="G476" s="446" t="s">
        <v>1761</v>
      </c>
      <c r="H476" s="24" t="s">
        <v>1770</v>
      </c>
      <c r="I476" s="25">
        <v>51856</v>
      </c>
      <c r="J476" s="1651">
        <v>45307</v>
      </c>
      <c r="K476" s="26">
        <v>45309</v>
      </c>
      <c r="L476" s="340" t="s">
        <v>1058</v>
      </c>
      <c r="M476" s="27">
        <v>1</v>
      </c>
      <c r="N476" s="507" t="s">
        <v>55</v>
      </c>
      <c r="O476" s="25">
        <v>1</v>
      </c>
      <c r="P476" s="286">
        <v>48.78</v>
      </c>
      <c r="Q476" s="287">
        <v>48.78</v>
      </c>
      <c r="R476" s="25" t="s">
        <v>2163</v>
      </c>
      <c r="S476" s="25" t="s">
        <v>1058</v>
      </c>
      <c r="T476" s="26">
        <v>45330</v>
      </c>
      <c r="U476" s="26">
        <v>45327</v>
      </c>
      <c r="V476" s="8" t="s">
        <v>2308</v>
      </c>
      <c r="W476" s="25" t="s">
        <v>139</v>
      </c>
      <c r="X476" s="26">
        <v>45330</v>
      </c>
      <c r="Y476" s="25" t="s">
        <v>1068</v>
      </c>
      <c r="Z476" s="26">
        <v>45330</v>
      </c>
      <c r="AA476" s="24" t="s">
        <v>1069</v>
      </c>
      <c r="AB476" s="24" t="s">
        <v>1085</v>
      </c>
      <c r="AC476" s="26">
        <v>45337</v>
      </c>
      <c r="AD476" s="8" t="s">
        <v>22</v>
      </c>
      <c r="AE476" s="26">
        <v>45336</v>
      </c>
      <c r="AF476" s="27" t="s">
        <v>424</v>
      </c>
      <c r="AG476" s="7"/>
      <c r="AH476" s="5" t="str" cm="1">
        <f t="array" ref="AH476">LEFT(MM_BU[[#This Row],[PROJECT'#]],MIN(IFERROR(FIND({0,1,2,3,4,5,6,7,8,9,"-"},MM_BU[[#This Row],[PROJECT'#]]),""))-1)</f>
        <v>BU</v>
      </c>
      <c r="AI476" t="str">
        <f>IF(MM_BU[[#This Row],[BOM Received date]]&lt;&gt;"","BU table")</f>
        <v>BU table</v>
      </c>
      <c r="AJ476" t="str">
        <f>TEXT(MM_BU[[#This Row],[BOM Received date]],"mmmm")</f>
        <v>January</v>
      </c>
      <c r="AK476" t="str">
        <f>TEXT(MM_BU[[#This Row],[BOM Received date]],"yyyy")</f>
        <v>2024</v>
      </c>
    </row>
    <row r="477" spans="1:37" ht="28.95" customHeight="1">
      <c r="A477" s="21">
        <v>48</v>
      </c>
      <c r="B477" s="336">
        <v>45306</v>
      </c>
      <c r="C477" s="104">
        <v>30</v>
      </c>
      <c r="D477" s="104" t="s">
        <v>1757</v>
      </c>
      <c r="E477" s="337" t="s">
        <v>1758</v>
      </c>
      <c r="F477" s="357">
        <v>8938044</v>
      </c>
      <c r="G477" s="446" t="s">
        <v>1762</v>
      </c>
      <c r="H477" s="24" t="s">
        <v>1771</v>
      </c>
      <c r="I477" s="25">
        <v>51859</v>
      </c>
      <c r="J477" s="1651">
        <v>45307</v>
      </c>
      <c r="K477" s="26">
        <v>45309</v>
      </c>
      <c r="L477" s="340" t="s">
        <v>1058</v>
      </c>
      <c r="M477" s="27">
        <v>5</v>
      </c>
      <c r="N477" s="507" t="s">
        <v>20</v>
      </c>
      <c r="O477" s="25">
        <v>25</v>
      </c>
      <c r="P477" s="286">
        <v>17.32</v>
      </c>
      <c r="Q477" s="287">
        <v>433</v>
      </c>
      <c r="R477" s="25" t="s">
        <v>2163</v>
      </c>
      <c r="S477" s="25" t="s">
        <v>1058</v>
      </c>
      <c r="T477" s="26">
        <v>45330</v>
      </c>
      <c r="U477" s="26">
        <v>45327</v>
      </c>
      <c r="V477" s="8" t="s">
        <v>2308</v>
      </c>
      <c r="W477" s="25" t="s">
        <v>1002</v>
      </c>
      <c r="X477" s="26">
        <v>45330</v>
      </c>
      <c r="Y477" s="25" t="s">
        <v>1068</v>
      </c>
      <c r="Z477" s="26">
        <v>45330</v>
      </c>
      <c r="AA477" s="24" t="s">
        <v>1069</v>
      </c>
      <c r="AB477" s="24" t="s">
        <v>1085</v>
      </c>
      <c r="AC477" s="26">
        <v>45337</v>
      </c>
      <c r="AD477" s="8" t="s">
        <v>22</v>
      </c>
      <c r="AE477" s="26">
        <v>45336</v>
      </c>
      <c r="AF477" s="27" t="s">
        <v>1038</v>
      </c>
      <c r="AG477" s="7"/>
      <c r="AH477" s="5" t="str" cm="1">
        <f t="array" ref="AH477">LEFT(MM_BU[[#This Row],[PROJECT'#]],MIN(IFERROR(FIND({0,1,2,3,4,5,6,7,8,9,"-"},MM_BU[[#This Row],[PROJECT'#]]),""))-1)</f>
        <v>BU</v>
      </c>
      <c r="AI477" t="str">
        <f>IF(MM_BU[[#This Row],[BOM Received date]]&lt;&gt;"","BU table")</f>
        <v>BU table</v>
      </c>
      <c r="AJ477" t="str">
        <f>TEXT(MM_BU[[#This Row],[BOM Received date]],"mmmm")</f>
        <v>January</v>
      </c>
      <c r="AK477" t="str">
        <f>TEXT(MM_BU[[#This Row],[BOM Received date]],"yyyy")</f>
        <v>2024</v>
      </c>
    </row>
    <row r="478" spans="1:37" ht="28.95" customHeight="1">
      <c r="A478" s="21">
        <v>48</v>
      </c>
      <c r="B478" s="336">
        <v>45306</v>
      </c>
      <c r="C478" s="104">
        <v>30</v>
      </c>
      <c r="D478" s="104" t="s">
        <v>1757</v>
      </c>
      <c r="E478" s="337" t="s">
        <v>1758</v>
      </c>
      <c r="F478" s="357">
        <v>8938044</v>
      </c>
      <c r="G478" s="446" t="s">
        <v>1763</v>
      </c>
      <c r="H478" s="24" t="s">
        <v>1772</v>
      </c>
      <c r="I478" s="25">
        <v>51859</v>
      </c>
      <c r="J478" s="1651">
        <v>45307</v>
      </c>
      <c r="K478" s="26">
        <v>45309</v>
      </c>
      <c r="L478" s="340" t="s">
        <v>1058</v>
      </c>
      <c r="M478" s="27">
        <v>4</v>
      </c>
      <c r="N478" s="507" t="s">
        <v>20</v>
      </c>
      <c r="O478" s="25">
        <v>35</v>
      </c>
      <c r="P478" s="286">
        <v>14.85</v>
      </c>
      <c r="Q478" s="287">
        <v>519.75</v>
      </c>
      <c r="R478" s="25" t="s">
        <v>2163</v>
      </c>
      <c r="S478" s="25" t="s">
        <v>1058</v>
      </c>
      <c r="T478" s="26">
        <v>45330</v>
      </c>
      <c r="U478" s="26">
        <v>45327</v>
      </c>
      <c r="V478" s="8" t="s">
        <v>2308</v>
      </c>
      <c r="W478" s="25" t="s">
        <v>143</v>
      </c>
      <c r="X478" s="26">
        <v>45330</v>
      </c>
      <c r="Y478" s="25" t="s">
        <v>1068</v>
      </c>
      <c r="Z478" s="26">
        <v>45330</v>
      </c>
      <c r="AA478" s="24" t="s">
        <v>1069</v>
      </c>
      <c r="AB478" s="24" t="s">
        <v>1085</v>
      </c>
      <c r="AC478" s="26">
        <v>45337</v>
      </c>
      <c r="AD478" s="8" t="s">
        <v>22</v>
      </c>
      <c r="AE478" s="26">
        <v>45336</v>
      </c>
      <c r="AF478" s="27" t="s">
        <v>1703</v>
      </c>
      <c r="AG478" s="7"/>
      <c r="AH478" s="5" t="str" cm="1">
        <f t="array" ref="AH478">LEFT(MM_BU[[#This Row],[PROJECT'#]],MIN(IFERROR(FIND({0,1,2,3,4,5,6,7,8,9,"-"},MM_BU[[#This Row],[PROJECT'#]]),""))-1)</f>
        <v>BU</v>
      </c>
      <c r="AI478" t="str">
        <f>IF(MM_BU[[#This Row],[BOM Received date]]&lt;&gt;"","BU table")</f>
        <v>BU table</v>
      </c>
      <c r="AJ478" t="str">
        <f>TEXT(MM_BU[[#This Row],[BOM Received date]],"mmmm")</f>
        <v>January</v>
      </c>
      <c r="AK478" t="str">
        <f>TEXT(MM_BU[[#This Row],[BOM Received date]],"yyyy")</f>
        <v>2024</v>
      </c>
    </row>
    <row r="479" spans="1:37" ht="28.95" customHeight="1">
      <c r="A479" s="21">
        <v>48</v>
      </c>
      <c r="B479" s="336">
        <v>45306</v>
      </c>
      <c r="C479" s="104">
        <v>30</v>
      </c>
      <c r="D479" s="104" t="s">
        <v>1757</v>
      </c>
      <c r="E479" s="337" t="s">
        <v>1758</v>
      </c>
      <c r="F479" s="357">
        <v>8938044</v>
      </c>
      <c r="G479" s="677" t="s">
        <v>1819</v>
      </c>
      <c r="H479" s="24" t="s">
        <v>1820</v>
      </c>
      <c r="I479" s="25">
        <v>51863</v>
      </c>
      <c r="J479" s="1651">
        <v>45307</v>
      </c>
      <c r="K479" s="26">
        <v>45309</v>
      </c>
      <c r="L479" s="340" t="s">
        <v>1058</v>
      </c>
      <c r="M479" s="27">
        <v>1</v>
      </c>
      <c r="N479" s="507" t="s">
        <v>20</v>
      </c>
      <c r="O479" s="25">
        <v>10</v>
      </c>
      <c r="P479" s="286">
        <v>4.0999999999999996</v>
      </c>
      <c r="Q479" s="287">
        <v>41</v>
      </c>
      <c r="R479" s="25" t="s">
        <v>1952</v>
      </c>
      <c r="S479" s="25" t="s">
        <v>1058</v>
      </c>
      <c r="T479" s="26">
        <v>45318</v>
      </c>
      <c r="U479" s="26">
        <v>45316</v>
      </c>
      <c r="V479" s="8" t="s">
        <v>2140</v>
      </c>
      <c r="W479" s="25" t="s">
        <v>142</v>
      </c>
      <c r="X479" s="26">
        <v>45318</v>
      </c>
      <c r="Y479" s="25" t="s">
        <v>1068</v>
      </c>
      <c r="Z479" s="26">
        <v>45318</v>
      </c>
      <c r="AA479" s="24" t="s">
        <v>1075</v>
      </c>
      <c r="AB479" s="24" t="s">
        <v>1079</v>
      </c>
      <c r="AC479" s="26">
        <v>45333</v>
      </c>
      <c r="AD479" s="8" t="s">
        <v>22</v>
      </c>
      <c r="AE479" s="26">
        <v>45327</v>
      </c>
      <c r="AF479" s="27" t="s">
        <v>1001</v>
      </c>
      <c r="AG479" s="7"/>
      <c r="AH479" s="5" t="str" cm="1">
        <f t="array" ref="AH479">LEFT(MM_BU[[#This Row],[PROJECT'#]],MIN(IFERROR(FIND({0,1,2,3,4,5,6,7,8,9,"-"},MM_BU[[#This Row],[PROJECT'#]]),""))-1)</f>
        <v>BU</v>
      </c>
      <c r="AI479" t="str">
        <f>IF(MM_BU[[#This Row],[BOM Received date]]&lt;&gt;"","BU table")</f>
        <v>BU table</v>
      </c>
      <c r="AJ479" t="str">
        <f>TEXT(MM_BU[[#This Row],[BOM Received date]],"mmmm")</f>
        <v>January</v>
      </c>
      <c r="AK479" t="str">
        <f>TEXT(MM_BU[[#This Row],[BOM Received date]],"yyyy")</f>
        <v>2024</v>
      </c>
    </row>
    <row r="480" spans="1:37" ht="28.95" customHeight="1">
      <c r="A480" s="21">
        <v>48</v>
      </c>
      <c r="B480" s="336">
        <v>45306</v>
      </c>
      <c r="C480" s="104">
        <v>30</v>
      </c>
      <c r="D480" s="104" t="s">
        <v>1757</v>
      </c>
      <c r="E480" s="337" t="s">
        <v>1758</v>
      </c>
      <c r="F480" s="357">
        <v>8938044</v>
      </c>
      <c r="G480" s="446" t="s">
        <v>499</v>
      </c>
      <c r="H480" s="24" t="s">
        <v>517</v>
      </c>
      <c r="I480" s="25">
        <v>51849</v>
      </c>
      <c r="J480" s="1651">
        <v>45307</v>
      </c>
      <c r="K480" s="26">
        <v>45308</v>
      </c>
      <c r="L480" s="340" t="s">
        <v>1058</v>
      </c>
      <c r="M480" s="27">
        <v>1</v>
      </c>
      <c r="N480" s="507" t="s">
        <v>55</v>
      </c>
      <c r="O480" s="25">
        <v>5</v>
      </c>
      <c r="P480" s="286">
        <v>29.04</v>
      </c>
      <c r="Q480" s="287">
        <v>145.19999999999999</v>
      </c>
      <c r="R480" s="25" t="s">
        <v>1892</v>
      </c>
      <c r="S480" s="25" t="s">
        <v>1058</v>
      </c>
      <c r="T480" s="26">
        <v>45310</v>
      </c>
      <c r="U480" s="26" t="s">
        <v>581</v>
      </c>
      <c r="V480" s="8" t="s">
        <v>1893</v>
      </c>
      <c r="W480" s="25" t="s">
        <v>1171</v>
      </c>
      <c r="X480" s="26">
        <v>45314</v>
      </c>
      <c r="Y480" s="25" t="s">
        <v>1068</v>
      </c>
      <c r="Z480" s="26">
        <v>45314</v>
      </c>
      <c r="AA480" s="24" t="s">
        <v>1075</v>
      </c>
      <c r="AB480" s="24" t="s">
        <v>1081</v>
      </c>
      <c r="AC480" s="26">
        <v>45326</v>
      </c>
      <c r="AD480" s="8" t="s">
        <v>581</v>
      </c>
      <c r="AE480" s="26" t="s">
        <v>581</v>
      </c>
      <c r="AF480" s="27" t="s">
        <v>581</v>
      </c>
      <c r="AG480" s="7"/>
      <c r="AH480" s="5" t="str" cm="1">
        <f t="array" ref="AH480">LEFT(MM_BU[[#This Row],[PROJECT'#]],MIN(IFERROR(FIND({0,1,2,3,4,5,6,7,8,9,"-"},MM_BU[[#This Row],[PROJECT'#]]),""))-1)</f>
        <v>BU</v>
      </c>
      <c r="AI480" t="str">
        <f>IF(MM_BU[[#This Row],[BOM Received date]]&lt;&gt;"","BU table")</f>
        <v>BU table</v>
      </c>
      <c r="AJ480" t="str">
        <f>TEXT(MM_BU[[#This Row],[BOM Received date]],"mmmm")</f>
        <v>January</v>
      </c>
      <c r="AK480" t="str">
        <f>TEXT(MM_BU[[#This Row],[BOM Received date]],"yyyy")</f>
        <v>2024</v>
      </c>
    </row>
    <row r="481" spans="1:37" ht="28.95" customHeight="1">
      <c r="A481" s="21">
        <v>48</v>
      </c>
      <c r="B481" s="336">
        <v>45306</v>
      </c>
      <c r="C481" s="104">
        <v>30</v>
      </c>
      <c r="D481" s="104" t="s">
        <v>1757</v>
      </c>
      <c r="E481" s="337" t="s">
        <v>1758</v>
      </c>
      <c r="F481" s="357">
        <v>8938044</v>
      </c>
      <c r="G481" s="446" t="s">
        <v>645</v>
      </c>
      <c r="H481" s="24" t="s">
        <v>647</v>
      </c>
      <c r="I481" s="25">
        <v>51859</v>
      </c>
      <c r="J481" s="1651">
        <v>45307</v>
      </c>
      <c r="K481" s="26">
        <v>45309</v>
      </c>
      <c r="L481" s="340" t="s">
        <v>1058</v>
      </c>
      <c r="M481" s="27">
        <v>3</v>
      </c>
      <c r="N481" s="507" t="s">
        <v>37</v>
      </c>
      <c r="O481" s="25">
        <v>2</v>
      </c>
      <c r="P481" s="286">
        <v>150.15</v>
      </c>
      <c r="Q481" s="287">
        <v>300.3</v>
      </c>
      <c r="R481" s="25" t="s">
        <v>2163</v>
      </c>
      <c r="S481" s="25" t="s">
        <v>1058</v>
      </c>
      <c r="T481" s="26">
        <v>45330</v>
      </c>
      <c r="U481" s="26">
        <v>45327</v>
      </c>
      <c r="V481" s="8" t="s">
        <v>2308</v>
      </c>
      <c r="W481" s="25" t="s">
        <v>142</v>
      </c>
      <c r="X481" s="26">
        <v>45330</v>
      </c>
      <c r="Y481" s="25" t="s">
        <v>1068</v>
      </c>
      <c r="Z481" s="26">
        <v>45330</v>
      </c>
      <c r="AA481" s="24" t="s">
        <v>1069</v>
      </c>
      <c r="AB481" s="24" t="s">
        <v>1085</v>
      </c>
      <c r="AC481" s="26">
        <v>45337</v>
      </c>
      <c r="AD481" s="8" t="s">
        <v>22</v>
      </c>
      <c r="AE481" s="26">
        <v>45336</v>
      </c>
      <c r="AF481" s="27" t="s">
        <v>425</v>
      </c>
      <c r="AG481" s="7"/>
      <c r="AH481" s="5" t="str" cm="1">
        <f t="array" ref="AH481">LEFT(MM_BU[[#This Row],[PROJECT'#]],MIN(IFERROR(FIND({0,1,2,3,4,5,6,7,8,9,"-"},MM_BU[[#This Row],[PROJECT'#]]),""))-1)</f>
        <v>BU</v>
      </c>
      <c r="AI481" t="str">
        <f>IF(MM_BU[[#This Row],[BOM Received date]]&lt;&gt;"","BU table")</f>
        <v>BU table</v>
      </c>
      <c r="AJ481" t="str">
        <f>TEXT(MM_BU[[#This Row],[BOM Received date]],"mmmm")</f>
        <v>January</v>
      </c>
      <c r="AK481" t="str">
        <f>TEXT(MM_BU[[#This Row],[BOM Received date]],"yyyy")</f>
        <v>2024</v>
      </c>
    </row>
    <row r="482" spans="1:37" ht="28.95" customHeight="1">
      <c r="A482" s="21">
        <v>48</v>
      </c>
      <c r="B482" s="336">
        <v>45306</v>
      </c>
      <c r="C482" s="104">
        <v>30</v>
      </c>
      <c r="D482" s="104" t="s">
        <v>1757</v>
      </c>
      <c r="E482" s="337" t="s">
        <v>1758</v>
      </c>
      <c r="F482" s="357">
        <v>8938044</v>
      </c>
      <c r="G482" s="446" t="s">
        <v>58</v>
      </c>
      <c r="H482" s="24" t="s">
        <v>59</v>
      </c>
      <c r="I482" s="25">
        <v>51862</v>
      </c>
      <c r="J482" s="1651">
        <v>45307</v>
      </c>
      <c r="K482" s="26">
        <v>45309</v>
      </c>
      <c r="L482" s="340" t="s">
        <v>1058</v>
      </c>
      <c r="M482" s="27">
        <v>1</v>
      </c>
      <c r="N482" s="507" t="s">
        <v>37</v>
      </c>
      <c r="O482" s="25">
        <v>2</v>
      </c>
      <c r="P482" s="286">
        <v>124</v>
      </c>
      <c r="Q482" s="287">
        <v>248</v>
      </c>
      <c r="R482" s="25" t="s">
        <v>2143</v>
      </c>
      <c r="S482" s="25" t="s">
        <v>1058</v>
      </c>
      <c r="T482" s="26">
        <v>45318</v>
      </c>
      <c r="U482" s="26" t="s">
        <v>581</v>
      </c>
      <c r="V482" s="8" t="s">
        <v>2144</v>
      </c>
      <c r="W482" s="25" t="s">
        <v>139</v>
      </c>
      <c r="X482" s="26">
        <v>45318</v>
      </c>
      <c r="Y482" s="25" t="s">
        <v>1068</v>
      </c>
      <c r="Z482" s="26">
        <v>45318</v>
      </c>
      <c r="AA482" s="24" t="s">
        <v>1075</v>
      </c>
      <c r="AB482" s="24" t="s">
        <v>1070</v>
      </c>
      <c r="AC482" s="26">
        <v>45333</v>
      </c>
      <c r="AD482" s="8" t="s">
        <v>22</v>
      </c>
      <c r="AE482" s="26">
        <v>45336</v>
      </c>
      <c r="AF482" s="27" t="s">
        <v>425</v>
      </c>
      <c r="AG482" s="7"/>
      <c r="AH482" s="5" t="str" cm="1">
        <f t="array" ref="AH482">LEFT(MM_BU[[#This Row],[PROJECT'#]],MIN(IFERROR(FIND({0,1,2,3,4,5,6,7,8,9,"-"},MM_BU[[#This Row],[PROJECT'#]]),""))-1)</f>
        <v>BU</v>
      </c>
      <c r="AI482" t="str">
        <f>IF(MM_BU[[#This Row],[BOM Received date]]&lt;&gt;"","BU table")</f>
        <v>BU table</v>
      </c>
      <c r="AJ482" t="str">
        <f>TEXT(MM_BU[[#This Row],[BOM Received date]],"mmmm")</f>
        <v>January</v>
      </c>
      <c r="AK482" t="str">
        <f>TEXT(MM_BU[[#This Row],[BOM Received date]],"yyyy")</f>
        <v>2024</v>
      </c>
    </row>
    <row r="483" spans="1:37" ht="28.95" customHeight="1">
      <c r="A483" s="21">
        <v>48</v>
      </c>
      <c r="B483" s="336">
        <v>45306</v>
      </c>
      <c r="C483" s="104">
        <v>30</v>
      </c>
      <c r="D483" s="104" t="s">
        <v>1757</v>
      </c>
      <c r="E483" s="337" t="s">
        <v>1758</v>
      </c>
      <c r="F483" s="357">
        <v>8938044</v>
      </c>
      <c r="G483" s="446" t="s">
        <v>1764</v>
      </c>
      <c r="H483" s="24" t="s">
        <v>1773</v>
      </c>
      <c r="I483" s="25">
        <v>51858</v>
      </c>
      <c r="J483" s="1651">
        <v>45307</v>
      </c>
      <c r="K483" s="26">
        <v>45309</v>
      </c>
      <c r="L483" s="340" t="s">
        <v>1058</v>
      </c>
      <c r="M483" s="27">
        <v>1</v>
      </c>
      <c r="N483" s="507" t="s">
        <v>20</v>
      </c>
      <c r="O483" s="25">
        <v>2</v>
      </c>
      <c r="P483" s="286">
        <v>55.44</v>
      </c>
      <c r="Q483" s="287">
        <v>110.88</v>
      </c>
      <c r="R483" s="25" t="s">
        <v>1952</v>
      </c>
      <c r="S483" s="25" t="s">
        <v>1058</v>
      </c>
      <c r="T483" s="26">
        <v>45318</v>
      </c>
      <c r="U483" s="26">
        <v>45316</v>
      </c>
      <c r="V483" s="8" t="s">
        <v>2140</v>
      </c>
      <c r="W483" s="25" t="s">
        <v>140</v>
      </c>
      <c r="X483" s="26">
        <v>45318</v>
      </c>
      <c r="Y483" s="25" t="s">
        <v>1068</v>
      </c>
      <c r="Z483" s="26">
        <v>45318</v>
      </c>
      <c r="AA483" s="24" t="s">
        <v>1075</v>
      </c>
      <c r="AB483" s="24" t="s">
        <v>1079</v>
      </c>
      <c r="AC483" s="26">
        <v>45333</v>
      </c>
      <c r="AD483" s="8" t="s">
        <v>22</v>
      </c>
      <c r="AE483" s="26">
        <v>45321</v>
      </c>
      <c r="AF483" s="27" t="s">
        <v>425</v>
      </c>
      <c r="AG483" s="7"/>
      <c r="AH483" s="5" t="str" cm="1">
        <f t="array" ref="AH483">LEFT(MM_BU[[#This Row],[PROJECT'#]],MIN(IFERROR(FIND({0,1,2,3,4,5,6,7,8,9,"-"},MM_BU[[#This Row],[PROJECT'#]]),""))-1)</f>
        <v>BU</v>
      </c>
      <c r="AI483" t="str">
        <f>IF(MM_BU[[#This Row],[BOM Received date]]&lt;&gt;"","BU table")</f>
        <v>BU table</v>
      </c>
      <c r="AJ483" t="str">
        <f>TEXT(MM_BU[[#This Row],[BOM Received date]],"mmmm")</f>
        <v>January</v>
      </c>
      <c r="AK483" t="str">
        <f>TEXT(MM_BU[[#This Row],[BOM Received date]],"yyyy")</f>
        <v>2024</v>
      </c>
    </row>
    <row r="484" spans="1:37" ht="28.95" customHeight="1">
      <c r="A484" s="21">
        <v>48</v>
      </c>
      <c r="B484" s="336">
        <v>45306</v>
      </c>
      <c r="C484" s="104">
        <v>30</v>
      </c>
      <c r="D484" s="104" t="s">
        <v>1757</v>
      </c>
      <c r="E484" s="337" t="s">
        <v>1758</v>
      </c>
      <c r="F484" s="357">
        <v>8938044</v>
      </c>
      <c r="G484" s="446" t="s">
        <v>582</v>
      </c>
      <c r="H484" s="24" t="s">
        <v>583</v>
      </c>
      <c r="I484" s="25">
        <v>51850</v>
      </c>
      <c r="J484" s="1651">
        <v>45307</v>
      </c>
      <c r="K484" s="26">
        <v>45308</v>
      </c>
      <c r="L484" s="340" t="s">
        <v>1058</v>
      </c>
      <c r="M484" s="27">
        <v>1</v>
      </c>
      <c r="N484" s="507" t="s">
        <v>55</v>
      </c>
      <c r="O484" s="25">
        <v>2</v>
      </c>
      <c r="P484" s="286">
        <v>13.53</v>
      </c>
      <c r="Q484" s="287">
        <v>27.06</v>
      </c>
      <c r="R484" s="25" t="s">
        <v>1892</v>
      </c>
      <c r="S484" s="25" t="s">
        <v>1058</v>
      </c>
      <c r="T484" s="26">
        <v>45310</v>
      </c>
      <c r="U484" s="26" t="s">
        <v>581</v>
      </c>
      <c r="V484" s="8" t="s">
        <v>1893</v>
      </c>
      <c r="W484" s="25" t="s">
        <v>1017</v>
      </c>
      <c r="X484" s="26">
        <v>45314</v>
      </c>
      <c r="Y484" s="25" t="s">
        <v>1068</v>
      </c>
      <c r="Z484" s="26">
        <v>45314</v>
      </c>
      <c r="AA484" s="24" t="s">
        <v>1075</v>
      </c>
      <c r="AB484" s="24" t="s">
        <v>1081</v>
      </c>
      <c r="AC484" s="26">
        <v>45326</v>
      </c>
      <c r="AD484" s="8" t="s">
        <v>581</v>
      </c>
      <c r="AE484" s="26" t="s">
        <v>581</v>
      </c>
      <c r="AF484" s="27" t="s">
        <v>581</v>
      </c>
      <c r="AG484" s="7"/>
      <c r="AH484" s="5" t="str" cm="1">
        <f t="array" ref="AH484">LEFT(MM_BU[[#This Row],[PROJECT'#]],MIN(IFERROR(FIND({0,1,2,3,4,5,6,7,8,9,"-"},MM_BU[[#This Row],[PROJECT'#]]),""))-1)</f>
        <v>BU</v>
      </c>
      <c r="AI484" t="str">
        <f>IF(MM_BU[[#This Row],[BOM Received date]]&lt;&gt;"","BU table")</f>
        <v>BU table</v>
      </c>
      <c r="AJ484" t="str">
        <f>TEXT(MM_BU[[#This Row],[BOM Received date]],"mmmm")</f>
        <v>January</v>
      </c>
      <c r="AK484" t="str">
        <f>TEXT(MM_BU[[#This Row],[BOM Received date]],"yyyy")</f>
        <v>2024</v>
      </c>
    </row>
    <row r="485" spans="1:37" ht="28.95" customHeight="1">
      <c r="A485" s="21">
        <v>48</v>
      </c>
      <c r="B485" s="336">
        <v>45306</v>
      </c>
      <c r="C485" s="104">
        <v>30</v>
      </c>
      <c r="D485" s="104" t="s">
        <v>1757</v>
      </c>
      <c r="E485" s="337" t="s">
        <v>1758</v>
      </c>
      <c r="F485" s="357">
        <v>8938044</v>
      </c>
      <c r="G485" s="446" t="s">
        <v>1765</v>
      </c>
      <c r="H485" s="24" t="s">
        <v>1774</v>
      </c>
      <c r="I485" s="25">
        <v>51855</v>
      </c>
      <c r="J485" s="1651">
        <v>45307</v>
      </c>
      <c r="K485" s="26">
        <v>45309</v>
      </c>
      <c r="L485" s="340" t="s">
        <v>1058</v>
      </c>
      <c r="M485" s="27">
        <v>1</v>
      </c>
      <c r="N485" s="507" t="s">
        <v>55</v>
      </c>
      <c r="O485" s="25">
        <v>3</v>
      </c>
      <c r="P485" s="286">
        <v>25.28</v>
      </c>
      <c r="Q485" s="287">
        <v>75.84</v>
      </c>
      <c r="R485" s="25" t="s">
        <v>2164</v>
      </c>
      <c r="S485" s="25" t="s">
        <v>1058</v>
      </c>
      <c r="T485" s="26">
        <v>45330</v>
      </c>
      <c r="U485" s="26">
        <v>45327</v>
      </c>
      <c r="V485" s="8" t="s">
        <v>2309</v>
      </c>
      <c r="W485" s="25" t="s">
        <v>139</v>
      </c>
      <c r="X485" s="26">
        <v>45330</v>
      </c>
      <c r="Y485" s="25" t="s">
        <v>1068</v>
      </c>
      <c r="Z485" s="26">
        <v>45330</v>
      </c>
      <c r="AA485" s="24" t="s">
        <v>1069</v>
      </c>
      <c r="AB485" s="24" t="s">
        <v>1080</v>
      </c>
      <c r="AC485" s="26">
        <v>45337</v>
      </c>
      <c r="AD485" s="8" t="s">
        <v>22</v>
      </c>
      <c r="AE485" s="26">
        <v>45336</v>
      </c>
      <c r="AF485" s="27" t="s">
        <v>428</v>
      </c>
      <c r="AG485" s="7"/>
      <c r="AH485" s="5" t="str" cm="1">
        <f t="array" ref="AH485">LEFT(MM_BU[[#This Row],[PROJECT'#]],MIN(IFERROR(FIND({0,1,2,3,4,5,6,7,8,9,"-"},MM_BU[[#This Row],[PROJECT'#]]),""))-1)</f>
        <v>BU</v>
      </c>
      <c r="AI485" t="str">
        <f>IF(MM_BU[[#This Row],[BOM Received date]]&lt;&gt;"","BU table")</f>
        <v>BU table</v>
      </c>
      <c r="AJ485" t="str">
        <f>TEXT(MM_BU[[#This Row],[BOM Received date]],"mmmm")</f>
        <v>January</v>
      </c>
      <c r="AK485" t="str">
        <f>TEXT(MM_BU[[#This Row],[BOM Received date]],"yyyy")</f>
        <v>2024</v>
      </c>
    </row>
    <row r="486" spans="1:37" ht="28.95" customHeight="1">
      <c r="A486" s="21">
        <v>48</v>
      </c>
      <c r="B486" s="336">
        <v>45306</v>
      </c>
      <c r="C486" s="104">
        <v>30</v>
      </c>
      <c r="D486" s="104" t="s">
        <v>1757</v>
      </c>
      <c r="E486" s="337" t="s">
        <v>1758</v>
      </c>
      <c r="F486" s="357">
        <v>8938044</v>
      </c>
      <c r="G486" s="446" t="s">
        <v>24</v>
      </c>
      <c r="H486" s="24" t="s">
        <v>1860</v>
      </c>
      <c r="I486" s="25">
        <v>51859</v>
      </c>
      <c r="J486" s="1651">
        <v>45307</v>
      </c>
      <c r="K486" s="26">
        <v>45309</v>
      </c>
      <c r="L486" s="340" t="s">
        <v>1058</v>
      </c>
      <c r="M486" s="27">
        <v>2</v>
      </c>
      <c r="N486" s="507" t="s">
        <v>458</v>
      </c>
      <c r="O486" s="25">
        <v>12</v>
      </c>
      <c r="P486" s="286">
        <v>14.85</v>
      </c>
      <c r="Q486" s="287">
        <v>178.2</v>
      </c>
      <c r="R486" s="25" t="s">
        <v>2163</v>
      </c>
      <c r="S486" s="25" t="s">
        <v>1058</v>
      </c>
      <c r="T486" s="26">
        <v>45330</v>
      </c>
      <c r="U486" s="26">
        <v>45327</v>
      </c>
      <c r="V486" s="8" t="s">
        <v>2308</v>
      </c>
      <c r="W486" s="25" t="s">
        <v>141</v>
      </c>
      <c r="X486" s="26">
        <v>45330</v>
      </c>
      <c r="Y486" s="25" t="s">
        <v>1068</v>
      </c>
      <c r="Z486" s="26">
        <v>45330</v>
      </c>
      <c r="AA486" s="24" t="s">
        <v>1069</v>
      </c>
      <c r="AB486" s="24" t="s">
        <v>1085</v>
      </c>
      <c r="AC486" s="26">
        <v>45351</v>
      </c>
      <c r="AD486" s="8" t="s">
        <v>22</v>
      </c>
      <c r="AE486" s="26">
        <v>45348</v>
      </c>
      <c r="AF486" s="27" t="s">
        <v>1027</v>
      </c>
      <c r="AG486" s="7"/>
      <c r="AH486" s="5" t="str" cm="1">
        <f t="array" ref="AH486">LEFT(MM_BU[[#This Row],[PROJECT'#]],MIN(IFERROR(FIND({0,1,2,3,4,5,6,7,8,9,"-"},MM_BU[[#This Row],[PROJECT'#]]),""))-1)</f>
        <v>BU</v>
      </c>
      <c r="AI486" t="str">
        <f>IF(MM_BU[[#This Row],[BOM Received date]]&lt;&gt;"","BU table")</f>
        <v>BU table</v>
      </c>
      <c r="AJ486" t="str">
        <f>TEXT(MM_BU[[#This Row],[BOM Received date]],"mmmm")</f>
        <v>January</v>
      </c>
      <c r="AK486" t="str">
        <f>TEXT(MM_BU[[#This Row],[BOM Received date]],"yyyy")</f>
        <v>2024</v>
      </c>
    </row>
    <row r="487" spans="1:37" ht="28.95" customHeight="1">
      <c r="A487" s="21">
        <v>48</v>
      </c>
      <c r="B487" s="336">
        <v>45306</v>
      </c>
      <c r="C487" s="104">
        <v>30</v>
      </c>
      <c r="D487" s="104" t="s">
        <v>1757</v>
      </c>
      <c r="E487" s="337" t="s">
        <v>1758</v>
      </c>
      <c r="F487" s="357">
        <v>8938044</v>
      </c>
      <c r="G487" s="446" t="s">
        <v>289</v>
      </c>
      <c r="H487" s="24" t="s">
        <v>560</v>
      </c>
      <c r="I487" s="25">
        <v>51854</v>
      </c>
      <c r="J487" s="1651">
        <v>45307</v>
      </c>
      <c r="K487" s="26">
        <v>45309</v>
      </c>
      <c r="L487" s="340" t="s">
        <v>1058</v>
      </c>
      <c r="M487" s="27">
        <v>1</v>
      </c>
      <c r="N487" s="507" t="s">
        <v>37</v>
      </c>
      <c r="O487" s="25">
        <v>4</v>
      </c>
      <c r="P487" s="286">
        <v>41.3</v>
      </c>
      <c r="Q487" s="287">
        <v>165.2</v>
      </c>
      <c r="R487" s="25" t="s">
        <v>1943</v>
      </c>
      <c r="S487" s="25" t="s">
        <v>1058</v>
      </c>
      <c r="T487" s="26">
        <v>45313</v>
      </c>
      <c r="U487" s="26">
        <v>45313</v>
      </c>
      <c r="V487" s="8" t="s">
        <v>1944</v>
      </c>
      <c r="W487" s="25" t="s">
        <v>139</v>
      </c>
      <c r="X487" s="26">
        <v>45313</v>
      </c>
      <c r="Y487" s="25" t="s">
        <v>1068</v>
      </c>
      <c r="Z487" s="26">
        <v>45319</v>
      </c>
      <c r="AA487" s="24" t="s">
        <v>1710</v>
      </c>
      <c r="AB487" s="24" t="s">
        <v>1070</v>
      </c>
      <c r="AC487" s="26">
        <v>45327</v>
      </c>
      <c r="AD487" s="8" t="s">
        <v>22</v>
      </c>
      <c r="AE487" s="26">
        <v>45326</v>
      </c>
      <c r="AF487" s="27" t="s">
        <v>426</v>
      </c>
      <c r="AG487" s="7"/>
      <c r="AH487" s="5" t="str" cm="1">
        <f t="array" ref="AH487">LEFT(MM_BU[[#This Row],[PROJECT'#]],MIN(IFERROR(FIND({0,1,2,3,4,5,6,7,8,9,"-"},MM_BU[[#This Row],[PROJECT'#]]),""))-1)</f>
        <v>BU</v>
      </c>
      <c r="AI487" t="str">
        <f>IF(MM_BU[[#This Row],[BOM Received date]]&lt;&gt;"","BU table")</f>
        <v>BU table</v>
      </c>
      <c r="AJ487" t="str">
        <f>TEXT(MM_BU[[#This Row],[BOM Received date]],"mmmm")</f>
        <v>January</v>
      </c>
      <c r="AK487" t="str">
        <f>TEXT(MM_BU[[#This Row],[BOM Received date]],"yyyy")</f>
        <v>2024</v>
      </c>
    </row>
    <row r="488" spans="1:37" ht="28.95" customHeight="1">
      <c r="A488" s="21">
        <v>48</v>
      </c>
      <c r="B488" s="336">
        <v>45306</v>
      </c>
      <c r="C488" s="104">
        <v>30</v>
      </c>
      <c r="D488" s="104" t="s">
        <v>1757</v>
      </c>
      <c r="E488" s="337" t="s">
        <v>1758</v>
      </c>
      <c r="F488" s="357">
        <v>8938044</v>
      </c>
      <c r="G488" s="446" t="s">
        <v>650</v>
      </c>
      <c r="H488" s="24" t="s">
        <v>651</v>
      </c>
      <c r="I488" s="25">
        <v>51912</v>
      </c>
      <c r="J488" s="1651">
        <v>45307</v>
      </c>
      <c r="K488" s="26">
        <v>45309</v>
      </c>
      <c r="L488" s="340" t="s">
        <v>1058</v>
      </c>
      <c r="M488" s="27">
        <v>1</v>
      </c>
      <c r="N488" s="507" t="s">
        <v>55</v>
      </c>
      <c r="O488" s="25">
        <v>1</v>
      </c>
      <c r="P488" s="286">
        <v>269.2</v>
      </c>
      <c r="Q488" s="287">
        <v>269.2</v>
      </c>
      <c r="R488" s="25" t="s">
        <v>1952</v>
      </c>
      <c r="S488" s="25" t="s">
        <v>1058</v>
      </c>
      <c r="T488" s="26">
        <v>45318</v>
      </c>
      <c r="U488" s="26">
        <v>45316</v>
      </c>
      <c r="V488" s="8" t="s">
        <v>2140</v>
      </c>
      <c r="W488" s="25" t="s">
        <v>143</v>
      </c>
      <c r="X488" s="26">
        <v>45318</v>
      </c>
      <c r="Y488" s="25" t="s">
        <v>1068</v>
      </c>
      <c r="Z488" s="26">
        <v>45318</v>
      </c>
      <c r="AA488" s="24" t="s">
        <v>1075</v>
      </c>
      <c r="AB488" s="24" t="s">
        <v>1079</v>
      </c>
      <c r="AC488" s="26">
        <v>45351</v>
      </c>
      <c r="AD488" s="8" t="s">
        <v>22</v>
      </c>
      <c r="AE488" s="26">
        <v>45341</v>
      </c>
      <c r="AF488" s="27" t="s">
        <v>424</v>
      </c>
      <c r="AG488" s="7"/>
      <c r="AH488" s="5" t="str" cm="1">
        <f t="array" ref="AH488">LEFT(MM_BU[[#This Row],[PROJECT'#]],MIN(IFERROR(FIND({0,1,2,3,4,5,6,7,8,9,"-"},MM_BU[[#This Row],[PROJECT'#]]),""))-1)</f>
        <v>BU</v>
      </c>
      <c r="AI488" t="str">
        <f>IF(MM_BU[[#This Row],[BOM Received date]]&lt;&gt;"","BU table")</f>
        <v>BU table</v>
      </c>
      <c r="AJ488" t="str">
        <f>TEXT(MM_BU[[#This Row],[BOM Received date]],"mmmm")</f>
        <v>January</v>
      </c>
      <c r="AK488" t="str">
        <f>TEXT(MM_BU[[#This Row],[BOM Received date]],"yyyy")</f>
        <v>2024</v>
      </c>
    </row>
    <row r="489" spans="1:37" ht="28.95" customHeight="1" thickBot="1">
      <c r="A489" s="140">
        <v>48</v>
      </c>
      <c r="B489" s="199">
        <v>45306</v>
      </c>
      <c r="C489" s="142">
        <v>30</v>
      </c>
      <c r="D489" s="142" t="s">
        <v>1757</v>
      </c>
      <c r="E489" s="143" t="s">
        <v>1758</v>
      </c>
      <c r="F489" s="351">
        <v>8938044</v>
      </c>
      <c r="G489" s="509" t="s">
        <v>1491</v>
      </c>
      <c r="H489" s="144" t="s">
        <v>1501</v>
      </c>
      <c r="I489" s="145">
        <v>51859</v>
      </c>
      <c r="J489" s="1640">
        <v>45307</v>
      </c>
      <c r="K489" s="146">
        <v>45309</v>
      </c>
      <c r="L489" s="146" t="s">
        <v>1058</v>
      </c>
      <c r="M489" s="147">
        <v>1</v>
      </c>
      <c r="N489" s="510" t="s">
        <v>20</v>
      </c>
      <c r="O489" s="145">
        <v>1</v>
      </c>
      <c r="P489" s="288">
        <v>28.71</v>
      </c>
      <c r="Q489" s="289">
        <v>28.71</v>
      </c>
      <c r="R489" s="145" t="s">
        <v>2163</v>
      </c>
      <c r="S489" s="145" t="s">
        <v>1058</v>
      </c>
      <c r="T489" s="146">
        <v>45330</v>
      </c>
      <c r="U489" s="146">
        <v>45327</v>
      </c>
      <c r="V489" s="142" t="s">
        <v>2308</v>
      </c>
      <c r="W489" s="145" t="s">
        <v>140</v>
      </c>
      <c r="X489" s="146">
        <v>45330</v>
      </c>
      <c r="Y489" s="145" t="s">
        <v>1068</v>
      </c>
      <c r="Z489" s="146">
        <v>45330</v>
      </c>
      <c r="AA489" s="144" t="s">
        <v>1069</v>
      </c>
      <c r="AB489" s="144" t="s">
        <v>1085</v>
      </c>
      <c r="AC489" s="146">
        <v>45337</v>
      </c>
      <c r="AD489" s="142" t="s">
        <v>22</v>
      </c>
      <c r="AE489" s="146">
        <v>45336</v>
      </c>
      <c r="AF489" s="147" t="s">
        <v>424</v>
      </c>
      <c r="AG489" s="148"/>
      <c r="AH489" s="43" t="str" cm="1">
        <f t="array" ref="AH489">LEFT(MM_BU[[#This Row],[PROJECT'#]],MIN(IFERROR(FIND({0,1,2,3,4,5,6,7,8,9,"-"},MM_BU[[#This Row],[PROJECT'#]]),""))-1)</f>
        <v>BU</v>
      </c>
      <c r="AI489" t="str">
        <f>IF(MM_BU[[#This Row],[BOM Received date]]&lt;&gt;"","BU table")</f>
        <v>BU table</v>
      </c>
      <c r="AJ489" t="str">
        <f>TEXT(MM_BU[[#This Row],[BOM Received date]],"mmmm")</f>
        <v>January</v>
      </c>
      <c r="AK489" t="str">
        <f>TEXT(MM_BU[[#This Row],[BOM Received date]],"yyyy")</f>
        <v>2024</v>
      </c>
    </row>
    <row r="490" spans="1:37" ht="28.95" customHeight="1" thickTop="1" thickBot="1">
      <c r="A490" s="158">
        <v>49</v>
      </c>
      <c r="B490" s="204">
        <v>45257</v>
      </c>
      <c r="C490" s="160">
        <v>30</v>
      </c>
      <c r="D490" s="160" t="s">
        <v>1775</v>
      </c>
      <c r="E490" s="161" t="s">
        <v>1776</v>
      </c>
      <c r="F490" s="353">
        <v>6872738</v>
      </c>
      <c r="G490" s="160" t="s">
        <v>1777</v>
      </c>
      <c r="H490" s="162" t="s">
        <v>1778</v>
      </c>
      <c r="I490" s="163">
        <v>42734</v>
      </c>
      <c r="J490" s="1642">
        <v>45188</v>
      </c>
      <c r="K490" s="164">
        <v>45290</v>
      </c>
      <c r="L490" s="164" t="s">
        <v>1058</v>
      </c>
      <c r="M490" s="165">
        <v>1</v>
      </c>
      <c r="N490" s="165" t="s">
        <v>20</v>
      </c>
      <c r="O490" s="163">
        <v>1</v>
      </c>
      <c r="P490" s="292">
        <v>11238.75</v>
      </c>
      <c r="Q490" s="293">
        <v>11238.75</v>
      </c>
      <c r="R490" s="163" t="s">
        <v>1566</v>
      </c>
      <c r="S490" s="163" t="s">
        <v>1058</v>
      </c>
      <c r="T490" s="164">
        <v>45301</v>
      </c>
      <c r="U490" s="164">
        <v>45297</v>
      </c>
      <c r="V490" s="160" t="s">
        <v>1729</v>
      </c>
      <c r="W490" s="163" t="s">
        <v>139</v>
      </c>
      <c r="X490" s="164">
        <v>45301</v>
      </c>
      <c r="Y490" s="163" t="s">
        <v>1068</v>
      </c>
      <c r="Z490" s="164">
        <v>45302</v>
      </c>
      <c r="AA490" s="162" t="s">
        <v>1069</v>
      </c>
      <c r="AB490" s="162" t="s">
        <v>1070</v>
      </c>
      <c r="AC490" s="164">
        <v>45315.125</v>
      </c>
      <c r="AD490" s="160" t="s">
        <v>22</v>
      </c>
      <c r="AE490" s="164">
        <v>45306</v>
      </c>
      <c r="AF490" s="165" t="s">
        <v>424</v>
      </c>
      <c r="AG490" s="166"/>
      <c r="AH490" s="43" t="str" cm="1">
        <f t="array" ref="AH490">LEFT(MM_BU[[#This Row],[PROJECT'#]],MIN(IFERROR(FIND({0,1,2,3,4,5,6,7,8,9,"-"},MM_BU[[#This Row],[PROJECT'#]]),""))-1)</f>
        <v>BU</v>
      </c>
      <c r="AI490" t="str">
        <f>IF(MM_BU[[#This Row],[BOM Received date]]&lt;&gt;"","BU table")</f>
        <v>BU table</v>
      </c>
      <c r="AJ490" t="str">
        <f>TEXT(MM_BU[[#This Row],[BOM Received date]],"mmmm")</f>
        <v>November</v>
      </c>
      <c r="AK490" t="str">
        <f>TEXT(MM_BU[[#This Row],[BOM Received date]],"yyyy")</f>
        <v>2023</v>
      </c>
    </row>
    <row r="491" spans="1:37" ht="28.95" customHeight="1" thickTop="1" thickBot="1">
      <c r="A491" s="158">
        <v>50</v>
      </c>
      <c r="B491" s="204">
        <v>45307</v>
      </c>
      <c r="C491" s="160">
        <v>30</v>
      </c>
      <c r="D491" s="160" t="s">
        <v>1821</v>
      </c>
      <c r="E491" s="161" t="s">
        <v>1822</v>
      </c>
      <c r="F491" s="353">
        <v>8418200</v>
      </c>
      <c r="G491" s="160" t="s">
        <v>987</v>
      </c>
      <c r="H491" s="680" t="s">
        <v>1674</v>
      </c>
      <c r="I491" s="163">
        <v>51928</v>
      </c>
      <c r="J491" s="1642">
        <v>45308</v>
      </c>
      <c r="K491" s="164">
        <v>45309</v>
      </c>
      <c r="L491" s="164" t="s">
        <v>1058</v>
      </c>
      <c r="M491" s="165">
        <v>1</v>
      </c>
      <c r="N491" s="165" t="s">
        <v>203</v>
      </c>
      <c r="O491" s="163">
        <v>3</v>
      </c>
      <c r="P491" s="292">
        <v>742.5</v>
      </c>
      <c r="Q491" s="293">
        <v>2227.5</v>
      </c>
      <c r="R491" s="163" t="s">
        <v>1953</v>
      </c>
      <c r="S491" s="163" t="s">
        <v>1058</v>
      </c>
      <c r="T491" s="164">
        <v>45312</v>
      </c>
      <c r="U491" s="164">
        <v>45312</v>
      </c>
      <c r="V491" s="160" t="s">
        <v>1954</v>
      </c>
      <c r="W491" s="163" t="s">
        <v>1002</v>
      </c>
      <c r="X491" s="164">
        <v>45312</v>
      </c>
      <c r="Y491" s="163" t="s">
        <v>1068</v>
      </c>
      <c r="Z491" s="164">
        <v>45313</v>
      </c>
      <c r="AA491" s="162" t="s">
        <v>1710</v>
      </c>
      <c r="AB491" s="162" t="s">
        <v>1081</v>
      </c>
      <c r="AC491" s="164">
        <v>45327</v>
      </c>
      <c r="AD491" s="160" t="s">
        <v>22</v>
      </c>
      <c r="AE491" s="164">
        <v>45315</v>
      </c>
      <c r="AF491" s="165" t="s">
        <v>428</v>
      </c>
      <c r="AG491" s="166"/>
      <c r="AH491" s="43" t="str" cm="1">
        <f t="array" ref="AH491">LEFT(MM_BU[[#This Row],[PROJECT'#]],MIN(IFERROR(FIND({0,1,2,3,4,5,6,7,8,9,"-"},MM_BU[[#This Row],[PROJECT'#]]),""))-1)</f>
        <v>BU</v>
      </c>
      <c r="AI491" t="str">
        <f>IF(MM_BU[[#This Row],[BOM Received date]]&lt;&gt;"","BU table")</f>
        <v>BU table</v>
      </c>
      <c r="AJ491" t="str">
        <f>TEXT(MM_BU[[#This Row],[BOM Received date]],"mmmm")</f>
        <v>January</v>
      </c>
      <c r="AK491" t="str">
        <f>TEXT(MM_BU[[#This Row],[BOM Received date]],"yyyy")</f>
        <v>2024</v>
      </c>
    </row>
    <row r="492" spans="1:37" ht="28.95" customHeight="1" thickTop="1">
      <c r="A492" s="21">
        <v>51</v>
      </c>
      <c r="B492" s="56">
        <v>45313</v>
      </c>
      <c r="C492" s="8">
        <v>30</v>
      </c>
      <c r="D492" s="8" t="s">
        <v>1909</v>
      </c>
      <c r="E492" s="23" t="s">
        <v>1910</v>
      </c>
      <c r="F492" s="350">
        <v>9227460</v>
      </c>
      <c r="G492" s="8" t="s">
        <v>43</v>
      </c>
      <c r="H492" s="383" t="s">
        <v>44</v>
      </c>
      <c r="I492" s="384">
        <v>52341</v>
      </c>
      <c r="J492" s="1653">
        <v>45313</v>
      </c>
      <c r="K492" s="385">
        <v>45318</v>
      </c>
      <c r="L492" s="385" t="s">
        <v>1058</v>
      </c>
      <c r="M492" s="27">
        <v>7</v>
      </c>
      <c r="N492" s="27" t="s">
        <v>20</v>
      </c>
      <c r="O492" s="25">
        <v>8</v>
      </c>
      <c r="P492" s="286">
        <v>41.4</v>
      </c>
      <c r="Q492" s="287">
        <v>331.2</v>
      </c>
      <c r="R492" s="25" t="s">
        <v>2310</v>
      </c>
      <c r="S492" s="25" t="s">
        <v>1058</v>
      </c>
      <c r="T492" s="26">
        <v>45326</v>
      </c>
      <c r="U492" s="26">
        <v>45326</v>
      </c>
      <c r="V492" s="8" t="s">
        <v>2311</v>
      </c>
      <c r="W492" s="25" t="s">
        <v>1003</v>
      </c>
      <c r="X492" s="26">
        <v>45326</v>
      </c>
      <c r="Y492" s="25" t="s">
        <v>1068</v>
      </c>
      <c r="Z492" s="26">
        <v>45326</v>
      </c>
      <c r="AA492" s="24" t="s">
        <v>1710</v>
      </c>
      <c r="AB492" s="24" t="s">
        <v>1070</v>
      </c>
      <c r="AC492" s="26">
        <v>45342</v>
      </c>
      <c r="AD492" s="8" t="s">
        <v>22</v>
      </c>
      <c r="AE492" s="26">
        <v>45329</v>
      </c>
      <c r="AF492" s="27" t="s">
        <v>1025</v>
      </c>
      <c r="AG492" s="7"/>
      <c r="AH492" s="5" t="str" cm="1">
        <f t="array" ref="AH492">LEFT(MM_BU[[#This Row],[PROJECT'#]],MIN(IFERROR(FIND({0,1,2,3,4,5,6,7,8,9,"-"},MM_BU[[#This Row],[PROJECT'#]]),""))-1)</f>
        <v>BU</v>
      </c>
      <c r="AI492" t="str">
        <f>IF(MM_BU[[#This Row],[BOM Received date]]&lt;&gt;"","BU table")</f>
        <v>BU table</v>
      </c>
      <c r="AJ492" t="str">
        <f>TEXT(MM_BU[[#This Row],[BOM Received date]],"mmmm")</f>
        <v>January</v>
      </c>
      <c r="AK492" t="str">
        <f>TEXT(MM_BU[[#This Row],[BOM Received date]],"yyyy")</f>
        <v>2024</v>
      </c>
    </row>
    <row r="493" spans="1:37" ht="28.95" customHeight="1">
      <c r="A493" s="21">
        <v>51</v>
      </c>
      <c r="B493" s="56">
        <v>45313</v>
      </c>
      <c r="C493" s="8">
        <v>30</v>
      </c>
      <c r="D493" s="8" t="s">
        <v>1909</v>
      </c>
      <c r="E493" s="23" t="s">
        <v>1910</v>
      </c>
      <c r="F493" s="350">
        <v>9227460</v>
      </c>
      <c r="G493" s="8" t="s">
        <v>82</v>
      </c>
      <c r="H493" s="24" t="s">
        <v>83</v>
      </c>
      <c r="I493" s="25">
        <v>52337</v>
      </c>
      <c r="J493" s="1639">
        <v>45313</v>
      </c>
      <c r="K493" s="26">
        <v>45318</v>
      </c>
      <c r="L493" s="26" t="s">
        <v>1058</v>
      </c>
      <c r="M493" s="27">
        <v>5</v>
      </c>
      <c r="N493" s="27" t="s">
        <v>20</v>
      </c>
      <c r="O493" s="25">
        <v>4</v>
      </c>
      <c r="P493" s="286">
        <v>27.31</v>
      </c>
      <c r="Q493" s="287">
        <v>109.24</v>
      </c>
      <c r="R493" s="25" t="s">
        <v>2163</v>
      </c>
      <c r="S493" s="25" t="s">
        <v>1058</v>
      </c>
      <c r="T493" s="26">
        <v>45330</v>
      </c>
      <c r="U493" s="26">
        <v>45327</v>
      </c>
      <c r="V493" s="8" t="s">
        <v>2308</v>
      </c>
      <c r="W493" s="25" t="s">
        <v>1031</v>
      </c>
      <c r="X493" s="26">
        <v>45330</v>
      </c>
      <c r="Y493" s="25" t="s">
        <v>1068</v>
      </c>
      <c r="Z493" s="26">
        <v>45330</v>
      </c>
      <c r="AA493" s="24" t="s">
        <v>1069</v>
      </c>
      <c r="AB493" s="24" t="s">
        <v>1085</v>
      </c>
      <c r="AC493" s="26">
        <v>45337</v>
      </c>
      <c r="AD493" s="8" t="s">
        <v>22</v>
      </c>
      <c r="AE493" s="26">
        <v>45336</v>
      </c>
      <c r="AF493" s="27" t="s">
        <v>426</v>
      </c>
      <c r="AG493" s="7"/>
      <c r="AH493" s="5" t="str" cm="1">
        <f t="array" ref="AH493">LEFT(MM_BU[[#This Row],[PROJECT'#]],MIN(IFERROR(FIND({0,1,2,3,4,5,6,7,8,9,"-"},MM_BU[[#This Row],[PROJECT'#]]),""))-1)</f>
        <v>BU</v>
      </c>
      <c r="AI493" t="str">
        <f>IF(MM_BU[[#This Row],[BOM Received date]]&lt;&gt;"","BU table")</f>
        <v>BU table</v>
      </c>
      <c r="AJ493" t="str">
        <f>TEXT(MM_BU[[#This Row],[BOM Received date]],"mmmm")</f>
        <v>January</v>
      </c>
      <c r="AK493" t="str">
        <f>TEXT(MM_BU[[#This Row],[BOM Received date]],"yyyy")</f>
        <v>2024</v>
      </c>
    </row>
    <row r="494" spans="1:37" ht="28.95" customHeight="1">
      <c r="A494" s="21">
        <v>51</v>
      </c>
      <c r="B494" s="56">
        <v>45313</v>
      </c>
      <c r="C494" s="8">
        <v>30</v>
      </c>
      <c r="D494" s="8" t="s">
        <v>1909</v>
      </c>
      <c r="E494" s="23" t="s">
        <v>1910</v>
      </c>
      <c r="F494" s="350">
        <v>9227460</v>
      </c>
      <c r="G494" s="8" t="s">
        <v>1903</v>
      </c>
      <c r="H494" s="24" t="s">
        <v>385</v>
      </c>
      <c r="I494" s="25">
        <v>52338</v>
      </c>
      <c r="J494" s="1639">
        <v>45313</v>
      </c>
      <c r="K494" s="26">
        <v>45318</v>
      </c>
      <c r="L494" s="26" t="s">
        <v>1068</v>
      </c>
      <c r="M494" s="27">
        <v>4</v>
      </c>
      <c r="N494" s="27" t="s">
        <v>20</v>
      </c>
      <c r="O494" s="25">
        <v>5</v>
      </c>
      <c r="P494" s="286">
        <v>10.66</v>
      </c>
      <c r="Q494" s="287">
        <v>53.3</v>
      </c>
      <c r="R494" s="25" t="s">
        <v>2163</v>
      </c>
      <c r="S494" s="25" t="s">
        <v>1058</v>
      </c>
      <c r="T494" s="26">
        <v>45330</v>
      </c>
      <c r="U494" s="26">
        <v>45327</v>
      </c>
      <c r="V494" s="8" t="s">
        <v>2308</v>
      </c>
      <c r="W494" s="25">
        <v>29</v>
      </c>
      <c r="X494" s="26">
        <v>45330</v>
      </c>
      <c r="Y494" s="25" t="s">
        <v>1068</v>
      </c>
      <c r="Z494" s="26">
        <v>45330</v>
      </c>
      <c r="AA494" s="24" t="s">
        <v>2654</v>
      </c>
      <c r="AB494" s="24" t="s">
        <v>1085</v>
      </c>
      <c r="AC494" s="26">
        <v>45372</v>
      </c>
      <c r="AD494" s="8" t="s">
        <v>22</v>
      </c>
      <c r="AE494" s="26" t="s">
        <v>581</v>
      </c>
      <c r="AF494" s="27" t="s">
        <v>581</v>
      </c>
      <c r="AG494" s="7"/>
      <c r="AH494" s="5" t="str" cm="1">
        <f t="array" ref="AH494">LEFT(MM_BU[[#This Row],[PROJECT'#]],MIN(IFERROR(FIND({0,1,2,3,4,5,6,7,8,9,"-"},MM_BU[[#This Row],[PROJECT'#]]),""))-1)</f>
        <v>BU</v>
      </c>
      <c r="AI494" t="str">
        <f>IF(MM_BU[[#This Row],[BOM Received date]]&lt;&gt;"","BU table")</f>
        <v>BU table</v>
      </c>
      <c r="AJ494" t="str">
        <f>TEXT(MM_BU[[#This Row],[BOM Received date]],"mmmm")</f>
        <v>January</v>
      </c>
      <c r="AK494" t="str">
        <f>TEXT(MM_BU[[#This Row],[BOM Received date]],"yyyy")</f>
        <v>2024</v>
      </c>
    </row>
    <row r="495" spans="1:37" ht="28.95" customHeight="1">
      <c r="A495" s="21">
        <v>51</v>
      </c>
      <c r="B495" s="56">
        <v>45313</v>
      </c>
      <c r="C495" s="8">
        <v>30</v>
      </c>
      <c r="D495" s="8" t="s">
        <v>1909</v>
      </c>
      <c r="E495" s="23" t="s">
        <v>1910</v>
      </c>
      <c r="F495" s="350">
        <v>9227460</v>
      </c>
      <c r="G495" s="8" t="s">
        <v>490</v>
      </c>
      <c r="H495" s="24" t="s">
        <v>113</v>
      </c>
      <c r="I495" s="25">
        <v>52337</v>
      </c>
      <c r="J495" s="1639">
        <v>45313</v>
      </c>
      <c r="K495" s="26">
        <v>45318</v>
      </c>
      <c r="L495" s="26" t="s">
        <v>1058</v>
      </c>
      <c r="M495" s="27">
        <v>4</v>
      </c>
      <c r="N495" s="27" t="s">
        <v>20</v>
      </c>
      <c r="O495" s="25">
        <v>20</v>
      </c>
      <c r="P495" s="286">
        <v>2</v>
      </c>
      <c r="Q495" s="287">
        <v>40</v>
      </c>
      <c r="R495" s="25" t="s">
        <v>2163</v>
      </c>
      <c r="S495" s="25" t="s">
        <v>1058</v>
      </c>
      <c r="T495" s="26">
        <v>45330</v>
      </c>
      <c r="U495" s="26">
        <v>45327</v>
      </c>
      <c r="V495" s="8" t="s">
        <v>2308</v>
      </c>
      <c r="W495" s="25" t="s">
        <v>1029</v>
      </c>
      <c r="X495" s="26">
        <v>45330</v>
      </c>
      <c r="Y495" s="25" t="s">
        <v>1068</v>
      </c>
      <c r="Z495" s="26">
        <v>45330</v>
      </c>
      <c r="AA495" s="24" t="s">
        <v>1069</v>
      </c>
      <c r="AB495" s="24" t="s">
        <v>1085</v>
      </c>
      <c r="AC495" s="26">
        <v>45337</v>
      </c>
      <c r="AD495" s="8" t="s">
        <v>22</v>
      </c>
      <c r="AE495" s="26">
        <v>45336</v>
      </c>
      <c r="AF495" s="27" t="s">
        <v>1026</v>
      </c>
      <c r="AG495" s="7"/>
      <c r="AH495" s="5" t="str" cm="1">
        <f t="array" ref="AH495">LEFT(MM_BU[[#This Row],[PROJECT'#]],MIN(IFERROR(FIND({0,1,2,3,4,5,6,7,8,9,"-"},MM_BU[[#This Row],[PROJECT'#]]),""))-1)</f>
        <v>BU</v>
      </c>
      <c r="AI495" t="str">
        <f>IF(MM_BU[[#This Row],[BOM Received date]]&lt;&gt;"","BU table")</f>
        <v>BU table</v>
      </c>
      <c r="AJ495" t="str">
        <f>TEXT(MM_BU[[#This Row],[BOM Received date]],"mmmm")</f>
        <v>January</v>
      </c>
      <c r="AK495" t="str">
        <f>TEXT(MM_BU[[#This Row],[BOM Received date]],"yyyy")</f>
        <v>2024</v>
      </c>
    </row>
    <row r="496" spans="1:37" ht="28.95" customHeight="1">
      <c r="A496" s="21">
        <v>51</v>
      </c>
      <c r="B496" s="56">
        <v>45313</v>
      </c>
      <c r="C496" s="8">
        <v>30</v>
      </c>
      <c r="D496" s="8" t="s">
        <v>1909</v>
      </c>
      <c r="E496" s="23" t="s">
        <v>1910</v>
      </c>
      <c r="F496" s="350">
        <v>9227460</v>
      </c>
      <c r="G496" s="8" t="s">
        <v>106</v>
      </c>
      <c r="H496" s="24" t="s">
        <v>550</v>
      </c>
      <c r="I496" s="25">
        <v>52341</v>
      </c>
      <c r="J496" s="1639">
        <v>45313</v>
      </c>
      <c r="K496" s="26">
        <v>45318</v>
      </c>
      <c r="L496" s="26" t="s">
        <v>1058</v>
      </c>
      <c r="M496" s="27">
        <v>6</v>
      </c>
      <c r="N496" s="27" t="s">
        <v>20</v>
      </c>
      <c r="O496" s="25">
        <v>20</v>
      </c>
      <c r="P496" s="286">
        <v>13.6</v>
      </c>
      <c r="Q496" s="287">
        <v>272</v>
      </c>
      <c r="R496" s="25" t="s">
        <v>2310</v>
      </c>
      <c r="S496" s="25" t="s">
        <v>1058</v>
      </c>
      <c r="T496" s="26">
        <v>45326</v>
      </c>
      <c r="U496" s="26">
        <v>45326</v>
      </c>
      <c r="V496" s="8" t="s">
        <v>2311</v>
      </c>
      <c r="W496" s="25" t="s">
        <v>1002</v>
      </c>
      <c r="X496" s="26">
        <v>45326</v>
      </c>
      <c r="Y496" s="25" t="s">
        <v>1068</v>
      </c>
      <c r="Z496" s="26">
        <v>45326</v>
      </c>
      <c r="AA496" s="24" t="s">
        <v>1710</v>
      </c>
      <c r="AB496" s="24" t="s">
        <v>1070</v>
      </c>
      <c r="AC496" s="26">
        <v>45342</v>
      </c>
      <c r="AD496" s="8" t="s">
        <v>22</v>
      </c>
      <c r="AE496" s="26">
        <v>45329</v>
      </c>
      <c r="AF496" s="27" t="s">
        <v>1026</v>
      </c>
      <c r="AG496" s="7"/>
      <c r="AH496" s="5" t="str" cm="1">
        <f t="array" ref="AH496">LEFT(MM_BU[[#This Row],[PROJECT'#]],MIN(IFERROR(FIND({0,1,2,3,4,5,6,7,8,9,"-"},MM_BU[[#This Row],[PROJECT'#]]),""))-1)</f>
        <v>BU</v>
      </c>
      <c r="AI496" t="str">
        <f>IF(MM_BU[[#This Row],[BOM Received date]]&lt;&gt;"","BU table")</f>
        <v>BU table</v>
      </c>
      <c r="AJ496" t="str">
        <f>TEXT(MM_BU[[#This Row],[BOM Received date]],"mmmm")</f>
        <v>January</v>
      </c>
      <c r="AK496" t="str">
        <f>TEXT(MM_BU[[#This Row],[BOM Received date]],"yyyy")</f>
        <v>2024</v>
      </c>
    </row>
    <row r="497" spans="1:37" ht="28.95" customHeight="1">
      <c r="A497" s="21">
        <v>51</v>
      </c>
      <c r="B497" s="56">
        <v>45313</v>
      </c>
      <c r="C497" s="8">
        <v>30</v>
      </c>
      <c r="D497" s="8" t="s">
        <v>1909</v>
      </c>
      <c r="E497" s="23" t="s">
        <v>1910</v>
      </c>
      <c r="F497" s="350">
        <v>9227460</v>
      </c>
      <c r="G497" s="8" t="s">
        <v>949</v>
      </c>
      <c r="H497" s="24" t="s">
        <v>954</v>
      </c>
      <c r="I497" s="25">
        <v>52340</v>
      </c>
      <c r="J497" s="1639">
        <v>45313</v>
      </c>
      <c r="K497" s="26">
        <v>45318</v>
      </c>
      <c r="L497" s="26" t="s">
        <v>1058</v>
      </c>
      <c r="M497" s="27">
        <v>1</v>
      </c>
      <c r="N497" s="27" t="s">
        <v>20</v>
      </c>
      <c r="O497" s="25">
        <v>20</v>
      </c>
      <c r="P497" s="286">
        <v>212.9</v>
      </c>
      <c r="Q497" s="287">
        <v>4258</v>
      </c>
      <c r="R497" s="25" t="s">
        <v>2145</v>
      </c>
      <c r="S497" s="25" t="s">
        <v>1058</v>
      </c>
      <c r="T497" s="26">
        <v>45320</v>
      </c>
      <c r="U497" s="26" t="s">
        <v>581</v>
      </c>
      <c r="V497" s="8" t="s">
        <v>2146</v>
      </c>
      <c r="W497" s="25" t="s">
        <v>139</v>
      </c>
      <c r="X497" s="26">
        <v>45320</v>
      </c>
      <c r="Y497" s="25" t="s">
        <v>1068</v>
      </c>
      <c r="Z497" s="26">
        <v>45320</v>
      </c>
      <c r="AA497" s="24" t="s">
        <v>1075</v>
      </c>
      <c r="AB497" s="24" t="s">
        <v>1070</v>
      </c>
      <c r="AC497" s="26">
        <v>45333</v>
      </c>
      <c r="AD497" s="8" t="s">
        <v>22</v>
      </c>
      <c r="AE497" s="26">
        <v>45323</v>
      </c>
      <c r="AF497" s="27" t="s">
        <v>1026</v>
      </c>
      <c r="AG497" s="7"/>
      <c r="AH497" s="5" t="str" cm="1">
        <f t="array" ref="AH497">LEFT(MM_BU[[#This Row],[PROJECT'#]],MIN(IFERROR(FIND({0,1,2,3,4,5,6,7,8,9,"-"},MM_BU[[#This Row],[PROJECT'#]]),""))-1)</f>
        <v>BU</v>
      </c>
      <c r="AI497" t="str">
        <f>IF(MM_BU[[#This Row],[BOM Received date]]&lt;&gt;"","BU table")</f>
        <v>BU table</v>
      </c>
      <c r="AJ497" t="str">
        <f>TEXT(MM_BU[[#This Row],[BOM Received date]],"mmmm")</f>
        <v>January</v>
      </c>
      <c r="AK497" t="str">
        <f>TEXT(MM_BU[[#This Row],[BOM Received date]],"yyyy")</f>
        <v>2024</v>
      </c>
    </row>
    <row r="498" spans="1:37" ht="28.95" customHeight="1">
      <c r="A498" s="21">
        <v>51</v>
      </c>
      <c r="B498" s="56">
        <v>45313</v>
      </c>
      <c r="C498" s="8">
        <v>30</v>
      </c>
      <c r="D498" s="8" t="s">
        <v>1909</v>
      </c>
      <c r="E498" s="23" t="s">
        <v>1910</v>
      </c>
      <c r="F498" s="350">
        <v>9227460</v>
      </c>
      <c r="G498" s="8" t="s">
        <v>103</v>
      </c>
      <c r="H498" s="24" t="s">
        <v>109</v>
      </c>
      <c r="I498" s="25">
        <v>52337</v>
      </c>
      <c r="J498" s="1639">
        <v>45313</v>
      </c>
      <c r="K498" s="26">
        <v>45318</v>
      </c>
      <c r="L498" s="26" t="s">
        <v>1058</v>
      </c>
      <c r="M498" s="27">
        <v>3</v>
      </c>
      <c r="N498" s="27" t="s">
        <v>20</v>
      </c>
      <c r="O498" s="25">
        <v>10</v>
      </c>
      <c r="P498" s="286">
        <v>4</v>
      </c>
      <c r="Q498" s="287">
        <v>40</v>
      </c>
      <c r="R498" s="25" t="s">
        <v>2163</v>
      </c>
      <c r="S498" s="25" t="s">
        <v>1058</v>
      </c>
      <c r="T498" s="26">
        <v>45330</v>
      </c>
      <c r="U498" s="26">
        <v>45327</v>
      </c>
      <c r="V498" s="8" t="s">
        <v>2308</v>
      </c>
      <c r="W498" s="25" t="s">
        <v>1028</v>
      </c>
      <c r="X498" s="26">
        <v>45330</v>
      </c>
      <c r="Y498" s="25" t="s">
        <v>1068</v>
      </c>
      <c r="Z498" s="26">
        <v>45330</v>
      </c>
      <c r="AA498" s="24" t="s">
        <v>1069</v>
      </c>
      <c r="AB498" s="24" t="s">
        <v>1085</v>
      </c>
      <c r="AC498" s="26">
        <v>45372</v>
      </c>
      <c r="AD498" s="8" t="s">
        <v>22</v>
      </c>
      <c r="AE498" s="26">
        <v>45337</v>
      </c>
      <c r="AF498" s="27" t="s">
        <v>1001</v>
      </c>
      <c r="AG498" s="7"/>
      <c r="AH498" s="5" t="str" cm="1">
        <f t="array" ref="AH498">LEFT(MM_BU[[#This Row],[PROJECT'#]],MIN(IFERROR(FIND({0,1,2,3,4,5,6,7,8,9,"-"},MM_BU[[#This Row],[PROJECT'#]]),""))-1)</f>
        <v>BU</v>
      </c>
      <c r="AI498" t="str">
        <f>IF(MM_BU[[#This Row],[BOM Received date]]&lt;&gt;"","BU table")</f>
        <v>BU table</v>
      </c>
      <c r="AJ498" t="str">
        <f>TEXT(MM_BU[[#This Row],[BOM Received date]],"mmmm")</f>
        <v>January</v>
      </c>
      <c r="AK498" t="str">
        <f>TEXT(MM_BU[[#This Row],[BOM Received date]],"yyyy")</f>
        <v>2024</v>
      </c>
    </row>
    <row r="499" spans="1:37" ht="28.95" customHeight="1">
      <c r="A499" s="21">
        <v>51</v>
      </c>
      <c r="B499" s="56">
        <v>45313</v>
      </c>
      <c r="C499" s="8">
        <v>30</v>
      </c>
      <c r="D499" s="8" t="s">
        <v>1909</v>
      </c>
      <c r="E499" s="23" t="s">
        <v>1910</v>
      </c>
      <c r="F499" s="350">
        <v>9227460</v>
      </c>
      <c r="G499" s="8" t="s">
        <v>105</v>
      </c>
      <c r="H499" s="24" t="s">
        <v>348</v>
      </c>
      <c r="I499" s="25">
        <v>52341</v>
      </c>
      <c r="J499" s="1639">
        <v>45313</v>
      </c>
      <c r="K499" s="26">
        <v>45318</v>
      </c>
      <c r="L499" s="26" t="s">
        <v>1058</v>
      </c>
      <c r="M499" s="27">
        <v>5</v>
      </c>
      <c r="N499" s="27" t="s">
        <v>20</v>
      </c>
      <c r="O499" s="25">
        <v>10</v>
      </c>
      <c r="P499" s="286">
        <v>5</v>
      </c>
      <c r="Q499" s="287">
        <v>50</v>
      </c>
      <c r="R499" s="25" t="s">
        <v>2310</v>
      </c>
      <c r="S499" s="25" t="s">
        <v>1058</v>
      </c>
      <c r="T499" s="26">
        <v>45326</v>
      </c>
      <c r="U499" s="26">
        <v>45326</v>
      </c>
      <c r="V499" s="8" t="s">
        <v>2311</v>
      </c>
      <c r="W499" s="25" t="s">
        <v>143</v>
      </c>
      <c r="X499" s="26">
        <v>45326</v>
      </c>
      <c r="Y499" s="25" t="s">
        <v>1068</v>
      </c>
      <c r="Z499" s="26">
        <v>45326</v>
      </c>
      <c r="AA499" s="24" t="s">
        <v>1710</v>
      </c>
      <c r="AB499" s="24" t="s">
        <v>1070</v>
      </c>
      <c r="AC499" s="26">
        <v>45342</v>
      </c>
      <c r="AD499" s="8" t="s">
        <v>22</v>
      </c>
      <c r="AE499" s="26">
        <v>45332</v>
      </c>
      <c r="AF499" s="27" t="s">
        <v>1001</v>
      </c>
      <c r="AG499" s="7"/>
      <c r="AH499" s="5" t="str" cm="1">
        <f t="array" ref="AH499">LEFT(MM_BU[[#This Row],[PROJECT'#]],MIN(IFERROR(FIND({0,1,2,3,4,5,6,7,8,9,"-"},MM_BU[[#This Row],[PROJECT'#]]),""))-1)</f>
        <v>BU</v>
      </c>
      <c r="AI499" t="str">
        <f>IF(MM_BU[[#This Row],[BOM Received date]]&lt;&gt;"","BU table")</f>
        <v>BU table</v>
      </c>
      <c r="AJ499" t="str">
        <f>TEXT(MM_BU[[#This Row],[BOM Received date]],"mmmm")</f>
        <v>January</v>
      </c>
      <c r="AK499" t="str">
        <f>TEXT(MM_BU[[#This Row],[BOM Received date]],"yyyy")</f>
        <v>2024</v>
      </c>
    </row>
    <row r="500" spans="1:37" ht="28.95" customHeight="1">
      <c r="A500" s="21">
        <v>51</v>
      </c>
      <c r="B500" s="56">
        <v>45313</v>
      </c>
      <c r="C500" s="8">
        <v>30</v>
      </c>
      <c r="D500" s="8" t="s">
        <v>1909</v>
      </c>
      <c r="E500" s="23" t="s">
        <v>1910</v>
      </c>
      <c r="F500" s="350">
        <v>9227460</v>
      </c>
      <c r="G500" s="8" t="s">
        <v>1904</v>
      </c>
      <c r="H500" s="24" t="s">
        <v>1899</v>
      </c>
      <c r="I500" s="25">
        <v>52342</v>
      </c>
      <c r="J500" s="1639">
        <v>45313</v>
      </c>
      <c r="K500" s="26">
        <v>45318</v>
      </c>
      <c r="L500" s="26" t="s">
        <v>1058</v>
      </c>
      <c r="M500" s="27">
        <v>3</v>
      </c>
      <c r="N500" s="27" t="s">
        <v>20</v>
      </c>
      <c r="O500" s="25">
        <v>8</v>
      </c>
      <c r="P500" s="286">
        <v>9.24</v>
      </c>
      <c r="Q500" s="287">
        <v>73.92</v>
      </c>
      <c r="R500" s="25" t="s">
        <v>2164</v>
      </c>
      <c r="S500" s="25" t="s">
        <v>1058</v>
      </c>
      <c r="T500" s="26">
        <v>45330</v>
      </c>
      <c r="U500" s="26">
        <v>45327</v>
      </c>
      <c r="V500" s="8" t="s">
        <v>2309</v>
      </c>
      <c r="W500" s="25" t="s">
        <v>1005</v>
      </c>
      <c r="X500" s="26">
        <v>45330</v>
      </c>
      <c r="Y500" s="25" t="s">
        <v>1068</v>
      </c>
      <c r="Z500" s="26">
        <v>45330</v>
      </c>
      <c r="AA500" s="24" t="s">
        <v>1069</v>
      </c>
      <c r="AB500" s="24" t="s">
        <v>1080</v>
      </c>
      <c r="AC500" s="26">
        <v>45337</v>
      </c>
      <c r="AD500" s="8" t="s">
        <v>22</v>
      </c>
      <c r="AE500" s="26">
        <v>45336</v>
      </c>
      <c r="AF500" s="27" t="s">
        <v>1025</v>
      </c>
      <c r="AG500" s="7"/>
      <c r="AH500" s="5" t="str" cm="1">
        <f t="array" ref="AH500">LEFT(MM_BU[[#This Row],[PROJECT'#]],MIN(IFERROR(FIND({0,1,2,3,4,5,6,7,8,9,"-"},MM_BU[[#This Row],[PROJECT'#]]),""))-1)</f>
        <v>BU</v>
      </c>
      <c r="AI500" t="str">
        <f>IF(MM_BU[[#This Row],[BOM Received date]]&lt;&gt;"","BU table")</f>
        <v>BU table</v>
      </c>
      <c r="AJ500" t="str">
        <f>TEXT(MM_BU[[#This Row],[BOM Received date]],"mmmm")</f>
        <v>January</v>
      </c>
      <c r="AK500" t="str">
        <f>TEXT(MM_BU[[#This Row],[BOM Received date]],"yyyy")</f>
        <v>2024</v>
      </c>
    </row>
    <row r="501" spans="1:37" ht="28.95" customHeight="1">
      <c r="A501" s="21">
        <v>51</v>
      </c>
      <c r="B501" s="56">
        <v>45313</v>
      </c>
      <c r="C501" s="8">
        <v>30</v>
      </c>
      <c r="D501" s="8" t="s">
        <v>1909</v>
      </c>
      <c r="E501" s="23" t="s">
        <v>1910</v>
      </c>
      <c r="F501" s="350">
        <v>9227460</v>
      </c>
      <c r="G501" s="8" t="s">
        <v>32</v>
      </c>
      <c r="H501" s="24" t="s">
        <v>33</v>
      </c>
      <c r="I501" s="25">
        <v>52341</v>
      </c>
      <c r="J501" s="1639">
        <v>45313</v>
      </c>
      <c r="K501" s="26">
        <v>45318</v>
      </c>
      <c r="L501" s="26" t="s">
        <v>1058</v>
      </c>
      <c r="M501" s="27">
        <v>4</v>
      </c>
      <c r="N501" s="27" t="s">
        <v>20</v>
      </c>
      <c r="O501" s="25">
        <v>16</v>
      </c>
      <c r="P501" s="286">
        <v>24</v>
      </c>
      <c r="Q501" s="287">
        <v>384</v>
      </c>
      <c r="R501" s="25" t="s">
        <v>2310</v>
      </c>
      <c r="S501" s="25" t="s">
        <v>1058</v>
      </c>
      <c r="T501" s="26">
        <v>45326</v>
      </c>
      <c r="U501" s="26">
        <v>45326</v>
      </c>
      <c r="V501" s="8" t="s">
        <v>2311</v>
      </c>
      <c r="W501" s="25" t="s">
        <v>142</v>
      </c>
      <c r="X501" s="26">
        <v>45326</v>
      </c>
      <c r="Y501" s="25" t="s">
        <v>1068</v>
      </c>
      <c r="Z501" s="26">
        <v>45326</v>
      </c>
      <c r="AA501" s="24" t="s">
        <v>1710</v>
      </c>
      <c r="AB501" s="24" t="s">
        <v>1070</v>
      </c>
      <c r="AC501" s="26">
        <v>45342</v>
      </c>
      <c r="AD501" s="8" t="s">
        <v>22</v>
      </c>
      <c r="AE501" s="26">
        <v>45329</v>
      </c>
      <c r="AF501" s="27" t="s">
        <v>1157</v>
      </c>
      <c r="AG501" s="7"/>
      <c r="AH501" s="5" t="str" cm="1">
        <f t="array" ref="AH501">LEFT(MM_BU[[#This Row],[PROJECT'#]],MIN(IFERROR(FIND({0,1,2,3,4,5,6,7,8,9,"-"},MM_BU[[#This Row],[PROJECT'#]]),""))-1)</f>
        <v>BU</v>
      </c>
      <c r="AI501" t="str">
        <f>IF(MM_BU[[#This Row],[BOM Received date]]&lt;&gt;"","BU table")</f>
        <v>BU table</v>
      </c>
      <c r="AJ501" t="str">
        <f>TEXT(MM_BU[[#This Row],[BOM Received date]],"mmmm")</f>
        <v>January</v>
      </c>
      <c r="AK501" t="str">
        <f>TEXT(MM_BU[[#This Row],[BOM Received date]],"yyyy")</f>
        <v>2024</v>
      </c>
    </row>
    <row r="502" spans="1:37" ht="28.95" customHeight="1">
      <c r="A502" s="21">
        <v>51</v>
      </c>
      <c r="B502" s="56">
        <v>45313</v>
      </c>
      <c r="C502" s="8">
        <v>30</v>
      </c>
      <c r="D502" s="8" t="s">
        <v>1909</v>
      </c>
      <c r="E502" s="23" t="s">
        <v>1910</v>
      </c>
      <c r="F502" s="350">
        <v>9227460</v>
      </c>
      <c r="G502" s="8" t="s">
        <v>1134</v>
      </c>
      <c r="H502" s="24" t="s">
        <v>1144</v>
      </c>
      <c r="I502" s="25">
        <v>52338</v>
      </c>
      <c r="J502" s="1639">
        <v>45313</v>
      </c>
      <c r="K502" s="26">
        <v>45318</v>
      </c>
      <c r="L502" s="26" t="s">
        <v>1058</v>
      </c>
      <c r="M502" s="27">
        <v>3</v>
      </c>
      <c r="N502" s="27" t="s">
        <v>36</v>
      </c>
      <c r="O502" s="25">
        <v>2</v>
      </c>
      <c r="P502" s="286">
        <v>13.99</v>
      </c>
      <c r="Q502" s="287">
        <v>27.98</v>
      </c>
      <c r="R502" s="25" t="s">
        <v>2163</v>
      </c>
      <c r="S502" s="25" t="s">
        <v>1058</v>
      </c>
      <c r="T502" s="26">
        <v>45330</v>
      </c>
      <c r="U502" s="26">
        <v>45327</v>
      </c>
      <c r="V502" s="8" t="s">
        <v>2308</v>
      </c>
      <c r="W502" s="25" t="s">
        <v>1036</v>
      </c>
      <c r="X502" s="26">
        <v>45330</v>
      </c>
      <c r="Y502" s="25" t="s">
        <v>1068</v>
      </c>
      <c r="Z502" s="26">
        <v>45330</v>
      </c>
      <c r="AA502" s="24" t="s">
        <v>1069</v>
      </c>
      <c r="AB502" s="24" t="s">
        <v>1085</v>
      </c>
      <c r="AC502" s="26">
        <v>45337</v>
      </c>
      <c r="AD502" s="8" t="s">
        <v>22</v>
      </c>
      <c r="AE502" s="26">
        <v>45336</v>
      </c>
      <c r="AF502" s="27" t="s">
        <v>425</v>
      </c>
      <c r="AG502" s="7"/>
      <c r="AH502" s="5" t="str" cm="1">
        <f t="array" ref="AH502">LEFT(MM_BU[[#This Row],[PROJECT'#]],MIN(IFERROR(FIND({0,1,2,3,4,5,6,7,8,9,"-"},MM_BU[[#This Row],[PROJECT'#]]),""))-1)</f>
        <v>BU</v>
      </c>
      <c r="AI502" t="str">
        <f>IF(MM_BU[[#This Row],[BOM Received date]]&lt;&gt;"","BU table")</f>
        <v>BU table</v>
      </c>
      <c r="AJ502" t="str">
        <f>TEXT(MM_BU[[#This Row],[BOM Received date]],"mmmm")</f>
        <v>January</v>
      </c>
      <c r="AK502" t="str">
        <f>TEXT(MM_BU[[#This Row],[BOM Received date]],"yyyy")</f>
        <v>2024</v>
      </c>
    </row>
    <row r="503" spans="1:37" ht="28.95" customHeight="1">
      <c r="A503" s="21">
        <v>51</v>
      </c>
      <c r="B503" s="56">
        <v>45313</v>
      </c>
      <c r="C503" s="8">
        <v>30</v>
      </c>
      <c r="D503" s="8" t="s">
        <v>1909</v>
      </c>
      <c r="E503" s="23" t="s">
        <v>1910</v>
      </c>
      <c r="F503" s="350">
        <v>9227460</v>
      </c>
      <c r="G503" s="8" t="s">
        <v>1905</v>
      </c>
      <c r="H503" s="24" t="s">
        <v>1900</v>
      </c>
      <c r="I503" s="25">
        <v>52337</v>
      </c>
      <c r="J503" s="1639">
        <v>45313</v>
      </c>
      <c r="K503" s="26">
        <v>45318</v>
      </c>
      <c r="L503" s="26" t="s">
        <v>1058</v>
      </c>
      <c r="M503" s="27">
        <v>2</v>
      </c>
      <c r="N503" s="27" t="s">
        <v>20</v>
      </c>
      <c r="O503" s="25">
        <v>20</v>
      </c>
      <c r="P503" s="286">
        <v>2.04</v>
      </c>
      <c r="Q503" s="287">
        <v>40.799999999999997</v>
      </c>
      <c r="R503" s="25" t="s">
        <v>2163</v>
      </c>
      <c r="S503" s="25" t="s">
        <v>1058</v>
      </c>
      <c r="T503" s="26">
        <v>45330</v>
      </c>
      <c r="U503" s="26">
        <v>45327</v>
      </c>
      <c r="V503" s="8" t="s">
        <v>2308</v>
      </c>
      <c r="W503" s="25" t="s">
        <v>1020</v>
      </c>
      <c r="X503" s="26">
        <v>45330</v>
      </c>
      <c r="Y503" s="25" t="s">
        <v>1068</v>
      </c>
      <c r="Z503" s="26">
        <v>45330</v>
      </c>
      <c r="AA503" s="24" t="s">
        <v>1069</v>
      </c>
      <c r="AB503" s="24" t="s">
        <v>1085</v>
      </c>
      <c r="AC503" s="26">
        <v>45337</v>
      </c>
      <c r="AD503" s="8" t="s">
        <v>22</v>
      </c>
      <c r="AE503" s="26">
        <v>45336</v>
      </c>
      <c r="AF503" s="27" t="s">
        <v>1026</v>
      </c>
      <c r="AG503" s="7"/>
      <c r="AH503" s="5" t="str" cm="1">
        <f t="array" ref="AH503">LEFT(MM_BU[[#This Row],[PROJECT'#]],MIN(IFERROR(FIND({0,1,2,3,4,5,6,7,8,9,"-"},MM_BU[[#This Row],[PROJECT'#]]),""))-1)</f>
        <v>BU</v>
      </c>
      <c r="AI503" t="str">
        <f>IF(MM_BU[[#This Row],[BOM Received date]]&lt;&gt;"","BU table")</f>
        <v>BU table</v>
      </c>
      <c r="AJ503" t="str">
        <f>TEXT(MM_BU[[#This Row],[BOM Received date]],"mmmm")</f>
        <v>January</v>
      </c>
      <c r="AK503" t="str">
        <f>TEXT(MM_BU[[#This Row],[BOM Received date]],"yyyy")</f>
        <v>2024</v>
      </c>
    </row>
    <row r="504" spans="1:37" ht="28.95" customHeight="1">
      <c r="A504" s="21">
        <v>51</v>
      </c>
      <c r="B504" s="56">
        <v>45313</v>
      </c>
      <c r="C504" s="8">
        <v>30</v>
      </c>
      <c r="D504" s="8" t="s">
        <v>1909</v>
      </c>
      <c r="E504" s="23" t="s">
        <v>1910</v>
      </c>
      <c r="F504" s="350">
        <v>9227460</v>
      </c>
      <c r="G504" s="8" t="s">
        <v>950</v>
      </c>
      <c r="H504" s="24" t="s">
        <v>955</v>
      </c>
      <c r="I504" s="25">
        <v>52338</v>
      </c>
      <c r="J504" s="1639">
        <v>45313</v>
      </c>
      <c r="K504" s="26">
        <v>45318</v>
      </c>
      <c r="L504" s="26" t="s">
        <v>1058</v>
      </c>
      <c r="M504" s="27">
        <v>2</v>
      </c>
      <c r="N504" s="27" t="s">
        <v>20</v>
      </c>
      <c r="O504" s="25">
        <v>30</v>
      </c>
      <c r="P504" s="286">
        <v>1.6</v>
      </c>
      <c r="Q504" s="287">
        <v>48</v>
      </c>
      <c r="R504" s="25" t="s">
        <v>2163</v>
      </c>
      <c r="S504" s="25" t="s">
        <v>1058</v>
      </c>
      <c r="T504" s="26">
        <v>45330</v>
      </c>
      <c r="U504" s="26">
        <v>45327</v>
      </c>
      <c r="V504" s="8" t="s">
        <v>2308</v>
      </c>
      <c r="W504" s="25" t="s">
        <v>1035</v>
      </c>
      <c r="X504" s="26">
        <v>45330</v>
      </c>
      <c r="Y504" s="25" t="s">
        <v>1068</v>
      </c>
      <c r="Z504" s="26">
        <v>45330</v>
      </c>
      <c r="AA504" s="24" t="s">
        <v>1069</v>
      </c>
      <c r="AB504" s="24" t="s">
        <v>1085</v>
      </c>
      <c r="AC504" s="26">
        <v>45337</v>
      </c>
      <c r="AD504" s="8" t="s">
        <v>22</v>
      </c>
      <c r="AE504" s="26">
        <v>45336</v>
      </c>
      <c r="AF504" s="27" t="s">
        <v>1033</v>
      </c>
      <c r="AG504" s="7"/>
      <c r="AH504" s="5" t="str" cm="1">
        <f t="array" ref="AH504">LEFT(MM_BU[[#This Row],[PROJECT'#]],MIN(IFERROR(FIND({0,1,2,3,4,5,6,7,8,9,"-"},MM_BU[[#This Row],[PROJECT'#]]),""))-1)</f>
        <v>BU</v>
      </c>
      <c r="AI504" t="str">
        <f>IF(MM_BU[[#This Row],[BOM Received date]]&lt;&gt;"","BU table")</f>
        <v>BU table</v>
      </c>
      <c r="AJ504" t="str">
        <f>TEXT(MM_BU[[#This Row],[BOM Received date]],"mmmm")</f>
        <v>January</v>
      </c>
      <c r="AK504" t="str">
        <f>TEXT(MM_BU[[#This Row],[BOM Received date]],"yyyy")</f>
        <v>2024</v>
      </c>
    </row>
    <row r="505" spans="1:37" ht="28.95" customHeight="1">
      <c r="A505" s="21">
        <v>51</v>
      </c>
      <c r="B505" s="56">
        <v>45313</v>
      </c>
      <c r="C505" s="8">
        <v>30</v>
      </c>
      <c r="D505" s="8" t="s">
        <v>1909</v>
      </c>
      <c r="E505" s="23" t="s">
        <v>1910</v>
      </c>
      <c r="F505" s="350">
        <v>9227460</v>
      </c>
      <c r="G505" s="8" t="s">
        <v>97</v>
      </c>
      <c r="H505" s="24" t="s">
        <v>546</v>
      </c>
      <c r="I505" s="25">
        <v>52341</v>
      </c>
      <c r="J505" s="1639">
        <v>45313</v>
      </c>
      <c r="K505" s="26">
        <v>45318</v>
      </c>
      <c r="L505" s="26" t="s">
        <v>1058</v>
      </c>
      <c r="M505" s="27">
        <v>3</v>
      </c>
      <c r="N505" s="27" t="s">
        <v>118</v>
      </c>
      <c r="O505" s="25">
        <v>1</v>
      </c>
      <c r="P505" s="286">
        <v>90.56</v>
      </c>
      <c r="Q505" s="287">
        <v>90.56</v>
      </c>
      <c r="R505" s="25" t="s">
        <v>2310</v>
      </c>
      <c r="S505" s="25" t="s">
        <v>1058</v>
      </c>
      <c r="T505" s="26">
        <v>45326</v>
      </c>
      <c r="U505" s="26">
        <v>45326</v>
      </c>
      <c r="V505" s="8" t="s">
        <v>2311</v>
      </c>
      <c r="W505" s="25" t="s">
        <v>141</v>
      </c>
      <c r="X505" s="26">
        <v>45326</v>
      </c>
      <c r="Y505" s="25" t="s">
        <v>1068</v>
      </c>
      <c r="Z505" s="26">
        <v>45326</v>
      </c>
      <c r="AA505" s="24" t="s">
        <v>1710</v>
      </c>
      <c r="AB505" s="24" t="s">
        <v>1070</v>
      </c>
      <c r="AC505" s="26">
        <v>45342</v>
      </c>
      <c r="AD505" s="8" t="s">
        <v>22</v>
      </c>
      <c r="AE505" s="26">
        <v>45329</v>
      </c>
      <c r="AF505" s="27" t="s">
        <v>424</v>
      </c>
      <c r="AG505" s="7"/>
      <c r="AH505" s="5" t="str" cm="1">
        <f t="array" ref="AH505">LEFT(MM_BU[[#This Row],[PROJECT'#]],MIN(IFERROR(FIND({0,1,2,3,4,5,6,7,8,9,"-"},MM_BU[[#This Row],[PROJECT'#]]),""))-1)</f>
        <v>BU</v>
      </c>
      <c r="AI505" t="str">
        <f>IF(MM_BU[[#This Row],[BOM Received date]]&lt;&gt;"","BU table")</f>
        <v>BU table</v>
      </c>
      <c r="AJ505" t="str">
        <f>TEXT(MM_BU[[#This Row],[BOM Received date]],"mmmm")</f>
        <v>January</v>
      </c>
      <c r="AK505" t="str">
        <f>TEXT(MM_BU[[#This Row],[BOM Received date]],"yyyy")</f>
        <v>2024</v>
      </c>
    </row>
    <row r="506" spans="1:37" ht="28.95" customHeight="1">
      <c r="A506" s="21">
        <v>51</v>
      </c>
      <c r="B506" s="56">
        <v>45313</v>
      </c>
      <c r="C506" s="8">
        <v>30</v>
      </c>
      <c r="D506" s="8" t="s">
        <v>1909</v>
      </c>
      <c r="E506" s="23" t="s">
        <v>1910</v>
      </c>
      <c r="F506" s="350">
        <v>9227460</v>
      </c>
      <c r="G506" s="8" t="s">
        <v>353</v>
      </c>
      <c r="H506" s="24" t="s">
        <v>547</v>
      </c>
      <c r="I506" s="25">
        <v>52339</v>
      </c>
      <c r="J506" s="1639">
        <v>45313</v>
      </c>
      <c r="K506" s="26">
        <v>45318</v>
      </c>
      <c r="L506" s="26" t="s">
        <v>1058</v>
      </c>
      <c r="M506" s="27">
        <v>1</v>
      </c>
      <c r="N506" s="27" t="s">
        <v>118</v>
      </c>
      <c r="O506" s="25">
        <v>1</v>
      </c>
      <c r="P506" s="286">
        <v>90.4</v>
      </c>
      <c r="Q506" s="287">
        <v>90.4</v>
      </c>
      <c r="R506" s="25" t="s">
        <v>2165</v>
      </c>
      <c r="S506" s="25" t="s">
        <v>1058</v>
      </c>
      <c r="T506" s="26">
        <v>45323</v>
      </c>
      <c r="U506" s="26">
        <v>45323</v>
      </c>
      <c r="V506" s="8" t="s">
        <v>2166</v>
      </c>
      <c r="W506" s="25" t="s">
        <v>139</v>
      </c>
      <c r="X506" s="26">
        <v>45323</v>
      </c>
      <c r="Y506" s="25" t="s">
        <v>1068</v>
      </c>
      <c r="Z506" s="26">
        <v>45323</v>
      </c>
      <c r="AA506" s="24" t="s">
        <v>1710</v>
      </c>
      <c r="AB506" s="24" t="s">
        <v>1082</v>
      </c>
      <c r="AC506" s="26">
        <v>45352</v>
      </c>
      <c r="AD506" s="8" t="s">
        <v>22</v>
      </c>
      <c r="AE506" s="26">
        <v>45327</v>
      </c>
      <c r="AF506" s="27" t="s">
        <v>424</v>
      </c>
      <c r="AG506" s="7"/>
      <c r="AH506" s="5" t="str" cm="1">
        <f t="array" ref="AH506">LEFT(MM_BU[[#This Row],[PROJECT'#]],MIN(IFERROR(FIND({0,1,2,3,4,5,6,7,8,9,"-"},MM_BU[[#This Row],[PROJECT'#]]),""))-1)</f>
        <v>BU</v>
      </c>
      <c r="AI506" t="str">
        <f>IF(MM_BU[[#This Row],[BOM Received date]]&lt;&gt;"","BU table")</f>
        <v>BU table</v>
      </c>
      <c r="AJ506" t="str">
        <f>TEXT(MM_BU[[#This Row],[BOM Received date]],"mmmm")</f>
        <v>January</v>
      </c>
      <c r="AK506" t="str">
        <f>TEXT(MM_BU[[#This Row],[BOM Received date]],"yyyy")</f>
        <v>2024</v>
      </c>
    </row>
    <row r="507" spans="1:37" ht="28.95" customHeight="1">
      <c r="A507" s="21">
        <v>51</v>
      </c>
      <c r="B507" s="56">
        <v>45313</v>
      </c>
      <c r="C507" s="8">
        <v>30</v>
      </c>
      <c r="D507" s="8" t="s">
        <v>1909</v>
      </c>
      <c r="E507" s="23" t="s">
        <v>1910</v>
      </c>
      <c r="F507" s="350">
        <v>9227460</v>
      </c>
      <c r="G507" s="8" t="s">
        <v>98</v>
      </c>
      <c r="H507" s="24" t="s">
        <v>548</v>
      </c>
      <c r="I507" s="25">
        <v>52341</v>
      </c>
      <c r="J507" s="1639">
        <v>45313</v>
      </c>
      <c r="K507" s="26">
        <v>45318</v>
      </c>
      <c r="L507" s="26" t="s">
        <v>1058</v>
      </c>
      <c r="M507" s="27">
        <v>2</v>
      </c>
      <c r="N507" s="27" t="s">
        <v>118</v>
      </c>
      <c r="O507" s="25">
        <v>2</v>
      </c>
      <c r="P507" s="286">
        <v>90.56</v>
      </c>
      <c r="Q507" s="287">
        <v>181.12</v>
      </c>
      <c r="R507" s="25" t="s">
        <v>2310</v>
      </c>
      <c r="S507" s="25" t="s">
        <v>1058</v>
      </c>
      <c r="T507" s="26">
        <v>45326</v>
      </c>
      <c r="U507" s="26">
        <v>45326</v>
      </c>
      <c r="V507" s="8" t="s">
        <v>2311</v>
      </c>
      <c r="W507" s="25" t="s">
        <v>140</v>
      </c>
      <c r="X507" s="26">
        <v>45326</v>
      </c>
      <c r="Y507" s="25" t="s">
        <v>1068</v>
      </c>
      <c r="Z507" s="26">
        <v>45326</v>
      </c>
      <c r="AA507" s="24" t="s">
        <v>1710</v>
      </c>
      <c r="AB507" s="24" t="s">
        <v>1070</v>
      </c>
      <c r="AC507" s="26">
        <v>45342</v>
      </c>
      <c r="AD507" s="8" t="s">
        <v>22</v>
      </c>
      <c r="AE507" s="26">
        <v>45329</v>
      </c>
      <c r="AF507" s="27" t="s">
        <v>425</v>
      </c>
      <c r="AG507" s="7"/>
      <c r="AH507" s="5" t="str" cm="1">
        <f t="array" ref="AH507">LEFT(MM_BU[[#This Row],[PROJECT'#]],MIN(IFERROR(FIND({0,1,2,3,4,5,6,7,8,9,"-"},MM_BU[[#This Row],[PROJECT'#]]),""))-1)</f>
        <v>BU</v>
      </c>
      <c r="AI507" t="str">
        <f>IF(MM_BU[[#This Row],[BOM Received date]]&lt;&gt;"","BU table")</f>
        <v>BU table</v>
      </c>
      <c r="AJ507" t="str">
        <f>TEXT(MM_BU[[#This Row],[BOM Received date]],"mmmm")</f>
        <v>January</v>
      </c>
      <c r="AK507" t="str">
        <f>TEXT(MM_BU[[#This Row],[BOM Received date]],"yyyy")</f>
        <v>2024</v>
      </c>
    </row>
    <row r="508" spans="1:37" ht="28.95" customHeight="1">
      <c r="A508" s="21">
        <v>51</v>
      </c>
      <c r="B508" s="56">
        <v>45313</v>
      </c>
      <c r="C508" s="8">
        <v>30</v>
      </c>
      <c r="D508" s="8" t="s">
        <v>1909</v>
      </c>
      <c r="E508" s="23" t="s">
        <v>1910</v>
      </c>
      <c r="F508" s="350">
        <v>9227460</v>
      </c>
      <c r="G508" s="8" t="s">
        <v>1906</v>
      </c>
      <c r="H508" s="24" t="s">
        <v>549</v>
      </c>
      <c r="I508" s="25">
        <v>52337</v>
      </c>
      <c r="J508" s="1639">
        <v>45313</v>
      </c>
      <c r="K508" s="26">
        <v>45318</v>
      </c>
      <c r="L508" s="26" t="s">
        <v>1058</v>
      </c>
      <c r="M508" s="27">
        <v>1</v>
      </c>
      <c r="N508" s="27" t="s">
        <v>118</v>
      </c>
      <c r="O508" s="25">
        <v>2</v>
      </c>
      <c r="P508" s="286">
        <v>66.099999999999994</v>
      </c>
      <c r="Q508" s="287">
        <v>132.19999999999999</v>
      </c>
      <c r="R508" s="25" t="s">
        <v>2163</v>
      </c>
      <c r="S508" s="25" t="s">
        <v>1058</v>
      </c>
      <c r="T508" s="26">
        <v>45330</v>
      </c>
      <c r="U508" s="26">
        <v>45327</v>
      </c>
      <c r="V508" s="8" t="s">
        <v>2308</v>
      </c>
      <c r="W508" s="25" t="s">
        <v>1019</v>
      </c>
      <c r="X508" s="26">
        <v>45330</v>
      </c>
      <c r="Y508" s="25" t="s">
        <v>1068</v>
      </c>
      <c r="Z508" s="26">
        <v>45330</v>
      </c>
      <c r="AA508" s="24" t="s">
        <v>1069</v>
      </c>
      <c r="AB508" s="24" t="s">
        <v>1085</v>
      </c>
      <c r="AC508" s="26">
        <v>45337</v>
      </c>
      <c r="AD508" s="8" t="s">
        <v>22</v>
      </c>
      <c r="AE508" s="26">
        <v>45336</v>
      </c>
      <c r="AF508" s="27" t="s">
        <v>425</v>
      </c>
      <c r="AG508" s="7"/>
      <c r="AH508" s="5" t="str" cm="1">
        <f t="array" ref="AH508">LEFT(MM_BU[[#This Row],[PROJECT'#]],MIN(IFERROR(FIND({0,1,2,3,4,5,6,7,8,9,"-"},MM_BU[[#This Row],[PROJECT'#]]),""))-1)</f>
        <v>BU</v>
      </c>
      <c r="AI508" t="str">
        <f>IF(MM_BU[[#This Row],[BOM Received date]]&lt;&gt;"","BU table")</f>
        <v>BU table</v>
      </c>
      <c r="AJ508" t="str">
        <f>TEXT(MM_BU[[#This Row],[BOM Received date]],"mmmm")</f>
        <v>January</v>
      </c>
      <c r="AK508" t="str">
        <f>TEXT(MM_BU[[#This Row],[BOM Received date]],"yyyy")</f>
        <v>2024</v>
      </c>
    </row>
    <row r="509" spans="1:37" ht="28.95" customHeight="1">
      <c r="A509" s="21">
        <v>51</v>
      </c>
      <c r="B509" s="56">
        <v>45313</v>
      </c>
      <c r="C509" s="8">
        <v>30</v>
      </c>
      <c r="D509" s="8" t="s">
        <v>1909</v>
      </c>
      <c r="E509" s="23" t="s">
        <v>1910</v>
      </c>
      <c r="F509" s="350">
        <v>9227460</v>
      </c>
      <c r="G509" s="8" t="s">
        <v>351</v>
      </c>
      <c r="H509" s="24" t="s">
        <v>402</v>
      </c>
      <c r="I509" s="25">
        <v>52338</v>
      </c>
      <c r="J509" s="1639">
        <v>45313</v>
      </c>
      <c r="K509" s="26">
        <v>45318</v>
      </c>
      <c r="L509" s="26" t="s">
        <v>1058</v>
      </c>
      <c r="M509" s="27">
        <v>1</v>
      </c>
      <c r="N509" s="27" t="s">
        <v>55</v>
      </c>
      <c r="O509" s="25">
        <v>1</v>
      </c>
      <c r="P509" s="286">
        <v>19.309999999999999</v>
      </c>
      <c r="Q509" s="287">
        <v>19.309999999999999</v>
      </c>
      <c r="R509" s="25" t="s">
        <v>2163</v>
      </c>
      <c r="S509" s="25" t="s">
        <v>1058</v>
      </c>
      <c r="T509" s="26">
        <v>45330</v>
      </c>
      <c r="U509" s="26">
        <v>45327</v>
      </c>
      <c r="V509" s="8" t="s">
        <v>2308</v>
      </c>
      <c r="W509" s="25" t="s">
        <v>1159</v>
      </c>
      <c r="X509" s="26">
        <v>45330</v>
      </c>
      <c r="Y509" s="25" t="s">
        <v>1068</v>
      </c>
      <c r="Z509" s="26">
        <v>45330</v>
      </c>
      <c r="AA509" s="24" t="s">
        <v>1069</v>
      </c>
      <c r="AB509" s="24" t="s">
        <v>1085</v>
      </c>
      <c r="AC509" s="26">
        <v>45337</v>
      </c>
      <c r="AD509" s="8" t="s">
        <v>22</v>
      </c>
      <c r="AE509" s="26">
        <v>45336</v>
      </c>
      <c r="AF509" s="27" t="s">
        <v>424</v>
      </c>
      <c r="AG509" s="7"/>
      <c r="AH509" s="5" t="str" cm="1">
        <f t="array" ref="AH509">LEFT(MM_BU[[#This Row],[PROJECT'#]],MIN(IFERROR(FIND({0,1,2,3,4,5,6,7,8,9,"-"},MM_BU[[#This Row],[PROJECT'#]]),""))-1)</f>
        <v>BU</v>
      </c>
      <c r="AI509" t="str">
        <f>IF(MM_BU[[#This Row],[BOM Received date]]&lt;&gt;"","BU table")</f>
        <v>BU table</v>
      </c>
      <c r="AJ509" t="str">
        <f>TEXT(MM_BU[[#This Row],[BOM Received date]],"mmmm")</f>
        <v>January</v>
      </c>
      <c r="AK509" t="str">
        <f>TEXT(MM_BU[[#This Row],[BOM Received date]],"yyyy")</f>
        <v>2024</v>
      </c>
    </row>
    <row r="510" spans="1:37" ht="28.95" customHeight="1">
      <c r="A510" s="21">
        <v>51</v>
      </c>
      <c r="B510" s="56">
        <v>45313</v>
      </c>
      <c r="C510" s="8">
        <v>30</v>
      </c>
      <c r="D510" s="8" t="s">
        <v>1909</v>
      </c>
      <c r="E510" s="23" t="s">
        <v>1910</v>
      </c>
      <c r="F510" s="350">
        <v>9227460</v>
      </c>
      <c r="G510" s="8" t="s">
        <v>1907</v>
      </c>
      <c r="H510" s="24" t="s">
        <v>1901</v>
      </c>
      <c r="I510" s="25">
        <v>52342</v>
      </c>
      <c r="J510" s="1639">
        <v>45313</v>
      </c>
      <c r="K510" s="26">
        <v>45318</v>
      </c>
      <c r="L510" s="26" t="s">
        <v>1058</v>
      </c>
      <c r="M510" s="27">
        <v>2</v>
      </c>
      <c r="N510" s="27" t="s">
        <v>20</v>
      </c>
      <c r="O510" s="25">
        <v>4</v>
      </c>
      <c r="P510" s="286">
        <v>49.5</v>
      </c>
      <c r="Q510" s="287">
        <v>198</v>
      </c>
      <c r="R510" s="25" t="s">
        <v>2164</v>
      </c>
      <c r="S510" s="25" t="s">
        <v>1058</v>
      </c>
      <c r="T510" s="26">
        <v>45330</v>
      </c>
      <c r="U510" s="26">
        <v>45327</v>
      </c>
      <c r="V510" s="8" t="s">
        <v>2309</v>
      </c>
      <c r="W510" s="25" t="s">
        <v>1003</v>
      </c>
      <c r="X510" s="26">
        <v>45330</v>
      </c>
      <c r="Y510" s="25" t="s">
        <v>1068</v>
      </c>
      <c r="Z510" s="26">
        <v>45330</v>
      </c>
      <c r="AA510" s="24" t="s">
        <v>1069</v>
      </c>
      <c r="AB510" s="24" t="s">
        <v>1080</v>
      </c>
      <c r="AC510" s="26">
        <v>45372</v>
      </c>
      <c r="AD510" s="8" t="s">
        <v>22</v>
      </c>
      <c r="AE510" s="26">
        <v>45362</v>
      </c>
      <c r="AF510" s="27" t="s">
        <v>426</v>
      </c>
      <c r="AG510" s="7"/>
      <c r="AH510" s="5" t="str" cm="1">
        <f t="array" ref="AH510">LEFT(MM_BU[[#This Row],[PROJECT'#]],MIN(IFERROR(FIND({0,1,2,3,4,5,6,7,8,9,"-"},MM_BU[[#This Row],[PROJECT'#]]),""))-1)</f>
        <v>BU</v>
      </c>
      <c r="AI510" t="str">
        <f>IF(MM_BU[[#This Row],[BOM Received date]]&lt;&gt;"","BU table")</f>
        <v>BU table</v>
      </c>
      <c r="AJ510" t="str">
        <f>TEXT(MM_BU[[#This Row],[BOM Received date]],"mmmm")</f>
        <v>January</v>
      </c>
      <c r="AK510" t="str">
        <f>TEXT(MM_BU[[#This Row],[BOM Received date]],"yyyy")</f>
        <v>2024</v>
      </c>
    </row>
    <row r="511" spans="1:37" ht="28.95" customHeight="1">
      <c r="A511" s="21">
        <v>51</v>
      </c>
      <c r="B511" s="56">
        <v>45313</v>
      </c>
      <c r="C511" s="8">
        <v>30</v>
      </c>
      <c r="D511" s="8" t="s">
        <v>1909</v>
      </c>
      <c r="E511" s="23" t="s">
        <v>1910</v>
      </c>
      <c r="F511" s="350">
        <v>9227460</v>
      </c>
      <c r="G511" s="8" t="s">
        <v>86</v>
      </c>
      <c r="H511" s="24" t="s">
        <v>87</v>
      </c>
      <c r="I511" s="25">
        <v>52341</v>
      </c>
      <c r="J511" s="1639">
        <v>45313</v>
      </c>
      <c r="K511" s="26">
        <v>45318</v>
      </c>
      <c r="L511" s="26" t="s">
        <v>1058</v>
      </c>
      <c r="M511" s="27">
        <v>1</v>
      </c>
      <c r="N511" s="27" t="s">
        <v>55</v>
      </c>
      <c r="O511" s="25">
        <v>1</v>
      </c>
      <c r="P511" s="286">
        <v>92.02</v>
      </c>
      <c r="Q511" s="287">
        <v>92.02</v>
      </c>
      <c r="R511" s="25" t="s">
        <v>2310</v>
      </c>
      <c r="S511" s="25" t="s">
        <v>1058</v>
      </c>
      <c r="T511" s="26">
        <v>45326</v>
      </c>
      <c r="U511" s="26">
        <v>45326</v>
      </c>
      <c r="V511" s="8" t="s">
        <v>2311</v>
      </c>
      <c r="W511" s="25" t="s">
        <v>139</v>
      </c>
      <c r="X511" s="26">
        <v>45326</v>
      </c>
      <c r="Y511" s="25" t="s">
        <v>1068</v>
      </c>
      <c r="Z511" s="26">
        <v>45326</v>
      </c>
      <c r="AA511" s="24" t="s">
        <v>1710</v>
      </c>
      <c r="AB511" s="24" t="s">
        <v>1070</v>
      </c>
      <c r="AC511" s="26">
        <v>45342</v>
      </c>
      <c r="AD511" s="8" t="s">
        <v>22</v>
      </c>
      <c r="AE511" s="26">
        <v>45334</v>
      </c>
      <c r="AF511" s="27" t="s">
        <v>424</v>
      </c>
      <c r="AG511" s="7"/>
      <c r="AH511" s="5" t="str" cm="1">
        <f t="array" ref="AH511">LEFT(MM_BU[[#This Row],[PROJECT'#]],MIN(IFERROR(FIND({0,1,2,3,4,5,6,7,8,9,"-"},MM_BU[[#This Row],[PROJECT'#]]),""))-1)</f>
        <v>BU</v>
      </c>
      <c r="AI511" t="str">
        <f>IF(MM_BU[[#This Row],[BOM Received date]]&lt;&gt;"","BU table")</f>
        <v>BU table</v>
      </c>
      <c r="AJ511" t="str">
        <f>TEXT(MM_BU[[#This Row],[BOM Received date]],"mmmm")</f>
        <v>January</v>
      </c>
      <c r="AK511" t="str">
        <f>TEXT(MM_BU[[#This Row],[BOM Received date]],"yyyy")</f>
        <v>2024</v>
      </c>
    </row>
    <row r="512" spans="1:37" ht="28.95" customHeight="1">
      <c r="A512" s="21">
        <v>51</v>
      </c>
      <c r="B512" s="56">
        <v>45313</v>
      </c>
      <c r="C512" s="8">
        <v>30</v>
      </c>
      <c r="D512" s="8" t="s">
        <v>1909</v>
      </c>
      <c r="E512" s="23" t="s">
        <v>1910</v>
      </c>
      <c r="F512" s="350">
        <v>9227460</v>
      </c>
      <c r="G512" s="8" t="s">
        <v>1908</v>
      </c>
      <c r="H512" s="24" t="s">
        <v>1902</v>
      </c>
      <c r="I512" s="25">
        <v>52342</v>
      </c>
      <c r="J512" s="1639">
        <v>45313</v>
      </c>
      <c r="K512" s="26">
        <v>45318</v>
      </c>
      <c r="L512" s="26" t="s">
        <v>1058</v>
      </c>
      <c r="M512" s="27">
        <v>1</v>
      </c>
      <c r="N512" s="27" t="s">
        <v>20</v>
      </c>
      <c r="O512" s="25">
        <v>1</v>
      </c>
      <c r="P512" s="286">
        <v>188.5</v>
      </c>
      <c r="Q512" s="287">
        <v>188.5</v>
      </c>
      <c r="R512" s="25" t="s">
        <v>2164</v>
      </c>
      <c r="S512" s="25" t="s">
        <v>1058</v>
      </c>
      <c r="T512" s="26">
        <v>45330</v>
      </c>
      <c r="U512" s="26">
        <v>45327</v>
      </c>
      <c r="V512" s="8" t="s">
        <v>2309</v>
      </c>
      <c r="W512" s="25" t="s">
        <v>1002</v>
      </c>
      <c r="X512" s="26">
        <v>45330</v>
      </c>
      <c r="Y512" s="25" t="s">
        <v>1068</v>
      </c>
      <c r="Z512" s="26">
        <v>45330</v>
      </c>
      <c r="AA512" s="24" t="s">
        <v>1069</v>
      </c>
      <c r="AB512" s="24" t="s">
        <v>1080</v>
      </c>
      <c r="AC512" s="26">
        <v>45337</v>
      </c>
      <c r="AD512" s="8" t="s">
        <v>22</v>
      </c>
      <c r="AE512" s="26">
        <v>45336</v>
      </c>
      <c r="AF512" s="27" t="s">
        <v>424</v>
      </c>
      <c r="AG512" s="7"/>
      <c r="AH512" s="5" t="str" cm="1">
        <f t="array" ref="AH512">LEFT(MM_BU[[#This Row],[PROJECT'#]],MIN(IFERROR(FIND({0,1,2,3,4,5,6,7,8,9,"-"},MM_BU[[#This Row],[PROJECT'#]]),""))-1)</f>
        <v>BU</v>
      </c>
      <c r="AI512" t="str">
        <f>IF(MM_BU[[#This Row],[BOM Received date]]&lt;&gt;"","BU table")</f>
        <v>BU table</v>
      </c>
      <c r="AJ512" t="str">
        <f>TEXT(MM_BU[[#This Row],[BOM Received date]],"mmmm")</f>
        <v>January</v>
      </c>
      <c r="AK512" t="str">
        <f>TEXT(MM_BU[[#This Row],[BOM Received date]],"yyyy")</f>
        <v>2024</v>
      </c>
    </row>
    <row r="513" spans="1:37" ht="28.95" customHeight="1" thickBot="1">
      <c r="A513" s="140">
        <v>51</v>
      </c>
      <c r="B513" s="199">
        <v>45313</v>
      </c>
      <c r="C513" s="142">
        <v>30</v>
      </c>
      <c r="D513" s="142" t="s">
        <v>1909</v>
      </c>
      <c r="E513" s="143" t="s">
        <v>1910</v>
      </c>
      <c r="F513" s="351">
        <v>9227460</v>
      </c>
      <c r="G513" s="142" t="s">
        <v>569</v>
      </c>
      <c r="H513" s="144" t="s">
        <v>570</v>
      </c>
      <c r="I513" s="145">
        <v>52552</v>
      </c>
      <c r="J513" s="1640">
        <v>45316</v>
      </c>
      <c r="K513" s="146">
        <v>45318</v>
      </c>
      <c r="L513" s="146" t="s">
        <v>1058</v>
      </c>
      <c r="M513" s="147">
        <v>1</v>
      </c>
      <c r="N513" s="147" t="s">
        <v>20</v>
      </c>
      <c r="O513" s="145">
        <v>1</v>
      </c>
      <c r="P513" s="288">
        <v>66.599999999999994</v>
      </c>
      <c r="Q513" s="289">
        <v>66.599999999999994</v>
      </c>
      <c r="R513" s="145" t="s">
        <v>2167</v>
      </c>
      <c r="S513" s="145" t="s">
        <v>1058</v>
      </c>
      <c r="T513" s="146">
        <v>45322</v>
      </c>
      <c r="U513" s="146">
        <v>45322</v>
      </c>
      <c r="V513" s="142" t="s">
        <v>2168</v>
      </c>
      <c r="W513" s="145" t="s">
        <v>140</v>
      </c>
      <c r="X513" s="146">
        <v>45322</v>
      </c>
      <c r="Y513" s="145" t="s">
        <v>1068</v>
      </c>
      <c r="Z513" s="146">
        <v>45322</v>
      </c>
      <c r="AA513" s="144" t="s">
        <v>1710</v>
      </c>
      <c r="AB513" s="144" t="s">
        <v>1081</v>
      </c>
      <c r="AC513" s="146">
        <v>45347</v>
      </c>
      <c r="AD513" s="142" t="s">
        <v>22</v>
      </c>
      <c r="AE513" s="146">
        <v>45339</v>
      </c>
      <c r="AF513" s="147" t="s">
        <v>424</v>
      </c>
      <c r="AG513" s="148"/>
      <c r="AH513" s="5" t="str" cm="1">
        <f t="array" ref="AH513">LEFT(MM_BU[[#This Row],[PROJECT'#]],MIN(IFERROR(FIND({0,1,2,3,4,5,6,7,8,9,"-"},MM_BU[[#This Row],[PROJECT'#]]),""))-1)</f>
        <v>BU</v>
      </c>
      <c r="AI513" t="str">
        <f>IF(MM_BU[[#This Row],[BOM Received date]]&lt;&gt;"","BU table")</f>
        <v>BU table</v>
      </c>
      <c r="AJ513" t="str">
        <f>TEXT(MM_BU[[#This Row],[BOM Received date]],"mmmm")</f>
        <v>January</v>
      </c>
      <c r="AK513" t="str">
        <f>TEXT(MM_BU[[#This Row],[BOM Received date]],"yyyy")</f>
        <v>2024</v>
      </c>
    </row>
    <row r="514" spans="1:37" ht="28.95" customHeight="1" thickTop="1">
      <c r="A514" s="21">
        <v>52</v>
      </c>
      <c r="B514" s="56">
        <v>45315</v>
      </c>
      <c r="C514" s="8">
        <v>30</v>
      </c>
      <c r="D514" s="8" t="s">
        <v>1957</v>
      </c>
      <c r="E514" s="23" t="s">
        <v>1934</v>
      </c>
      <c r="F514" s="350">
        <v>9117710</v>
      </c>
      <c r="G514" s="8" t="s">
        <v>161</v>
      </c>
      <c r="H514" s="153" t="s">
        <v>154</v>
      </c>
      <c r="I514" s="154">
        <v>52617</v>
      </c>
      <c r="J514" s="1641">
        <v>45316</v>
      </c>
      <c r="K514" s="155">
        <v>45320</v>
      </c>
      <c r="L514" s="155" t="s">
        <v>1058</v>
      </c>
      <c r="M514" s="27">
        <v>8</v>
      </c>
      <c r="N514" s="27" t="s">
        <v>20</v>
      </c>
      <c r="O514" s="25">
        <v>4</v>
      </c>
      <c r="P514" s="286">
        <v>3.2</v>
      </c>
      <c r="Q514" s="287">
        <v>12.8</v>
      </c>
      <c r="R514" s="25" t="s">
        <v>2169</v>
      </c>
      <c r="S514" s="25" t="s">
        <v>1058</v>
      </c>
      <c r="T514" s="26">
        <v>45323</v>
      </c>
      <c r="U514" s="26">
        <v>45323</v>
      </c>
      <c r="V514" s="8" t="s">
        <v>2170</v>
      </c>
      <c r="W514" s="25" t="s">
        <v>1009</v>
      </c>
      <c r="X514" s="26">
        <v>45323</v>
      </c>
      <c r="Y514" s="25" t="s">
        <v>1068</v>
      </c>
      <c r="Z514" s="26">
        <v>45323</v>
      </c>
      <c r="AA514" s="24" t="s">
        <v>1710</v>
      </c>
      <c r="AB514" s="24" t="s">
        <v>1081</v>
      </c>
      <c r="AC514" s="26">
        <v>45332</v>
      </c>
      <c r="AD514" s="8" t="s">
        <v>22</v>
      </c>
      <c r="AE514" s="26">
        <v>45327</v>
      </c>
      <c r="AF514" s="27" t="s">
        <v>426</v>
      </c>
      <c r="AG514" s="7"/>
      <c r="AH514" s="5" t="str" cm="1">
        <f t="array" ref="AH514">LEFT(MM_BU[[#This Row],[PROJECT'#]],MIN(IFERROR(FIND({0,1,2,3,4,5,6,7,8,9,"-"},MM_BU[[#This Row],[PROJECT'#]]),""))-1)</f>
        <v>BU</v>
      </c>
      <c r="AI514" t="str">
        <f>IF(MM_BU[[#This Row],[BOM Received date]]&lt;&gt;"","BU table")</f>
        <v>BU table</v>
      </c>
      <c r="AJ514" t="str">
        <f>TEXT(MM_BU[[#This Row],[BOM Received date]],"mmmm")</f>
        <v>January</v>
      </c>
      <c r="AK514" t="str">
        <f>TEXT(MM_BU[[#This Row],[BOM Received date]],"yyyy")</f>
        <v>2024</v>
      </c>
    </row>
    <row r="515" spans="1:37" ht="28.95" customHeight="1">
      <c r="A515" s="21">
        <v>52</v>
      </c>
      <c r="B515" s="56">
        <v>45315</v>
      </c>
      <c r="C515" s="8">
        <v>30</v>
      </c>
      <c r="D515" s="8" t="s">
        <v>1957</v>
      </c>
      <c r="E515" s="23" t="s">
        <v>1934</v>
      </c>
      <c r="F515" s="350">
        <v>9117710</v>
      </c>
      <c r="G515" s="8" t="s">
        <v>246</v>
      </c>
      <c r="H515" s="24" t="s">
        <v>247</v>
      </c>
      <c r="I515" s="25">
        <v>52603</v>
      </c>
      <c r="J515" s="1639">
        <v>45316</v>
      </c>
      <c r="K515" s="26">
        <v>45320</v>
      </c>
      <c r="L515" s="26" t="s">
        <v>1058</v>
      </c>
      <c r="M515" s="27">
        <v>2</v>
      </c>
      <c r="N515" s="27" t="s">
        <v>20</v>
      </c>
      <c r="O515" s="25">
        <v>4</v>
      </c>
      <c r="P515" s="286">
        <v>5.16</v>
      </c>
      <c r="Q515" s="287">
        <v>20.64</v>
      </c>
      <c r="R515" s="25" t="s">
        <v>2167</v>
      </c>
      <c r="S515" s="25" t="s">
        <v>1058</v>
      </c>
      <c r="T515" s="26">
        <v>45322</v>
      </c>
      <c r="U515" s="26">
        <v>45322</v>
      </c>
      <c r="V515" s="8" t="s">
        <v>2168</v>
      </c>
      <c r="W515" s="25" t="s">
        <v>1015</v>
      </c>
      <c r="X515" s="26">
        <v>45322</v>
      </c>
      <c r="Y515" s="25" t="s">
        <v>1068</v>
      </c>
      <c r="Z515" s="26">
        <v>45322</v>
      </c>
      <c r="AA515" s="24" t="s">
        <v>1710</v>
      </c>
      <c r="AB515" s="24" t="s">
        <v>1081</v>
      </c>
      <c r="AC515" s="26">
        <v>45332</v>
      </c>
      <c r="AD515" s="8" t="s">
        <v>22</v>
      </c>
      <c r="AE515" s="26">
        <v>45327</v>
      </c>
      <c r="AF515" s="27" t="s">
        <v>426</v>
      </c>
      <c r="AG515" s="7"/>
      <c r="AH515" s="5" t="str" cm="1">
        <f t="array" ref="AH515">LEFT(MM_BU[[#This Row],[PROJECT'#]],MIN(IFERROR(FIND({0,1,2,3,4,5,6,7,8,9,"-"},MM_BU[[#This Row],[PROJECT'#]]),""))-1)</f>
        <v>BU</v>
      </c>
      <c r="AI515" t="str">
        <f>IF(MM_BU[[#This Row],[BOM Received date]]&lt;&gt;"","BU table")</f>
        <v>BU table</v>
      </c>
      <c r="AJ515" t="str">
        <f>TEXT(MM_BU[[#This Row],[BOM Received date]],"mmmm")</f>
        <v>January</v>
      </c>
      <c r="AK515" t="str">
        <f>TEXT(MM_BU[[#This Row],[BOM Received date]],"yyyy")</f>
        <v>2024</v>
      </c>
    </row>
    <row r="516" spans="1:37" ht="28.95" customHeight="1">
      <c r="A516" s="21">
        <v>52</v>
      </c>
      <c r="B516" s="56">
        <v>45315</v>
      </c>
      <c r="C516" s="8">
        <v>30</v>
      </c>
      <c r="D516" s="8" t="s">
        <v>1957</v>
      </c>
      <c r="E516" s="23" t="s">
        <v>1934</v>
      </c>
      <c r="F516" s="350">
        <v>9117710</v>
      </c>
      <c r="G516" s="8" t="s">
        <v>660</v>
      </c>
      <c r="H516" s="24" t="s">
        <v>661</v>
      </c>
      <c r="I516" s="25">
        <v>52605</v>
      </c>
      <c r="J516" s="1639">
        <v>45316</v>
      </c>
      <c r="K516" s="26">
        <v>45320</v>
      </c>
      <c r="L516" s="26" t="s">
        <v>1058</v>
      </c>
      <c r="M516" s="27">
        <v>2</v>
      </c>
      <c r="N516" s="27" t="s">
        <v>37</v>
      </c>
      <c r="O516" s="25">
        <v>2</v>
      </c>
      <c r="P516" s="286">
        <v>18.32</v>
      </c>
      <c r="Q516" s="287">
        <v>36.64</v>
      </c>
      <c r="R516" s="25" t="s">
        <v>2147</v>
      </c>
      <c r="S516" s="25" t="s">
        <v>1058</v>
      </c>
      <c r="T516" s="26">
        <v>45322</v>
      </c>
      <c r="U516" s="26">
        <v>45322</v>
      </c>
      <c r="V516" s="8" t="s">
        <v>2148</v>
      </c>
      <c r="W516" s="25" t="s">
        <v>1014</v>
      </c>
      <c r="X516" s="26">
        <v>45322</v>
      </c>
      <c r="Y516" s="25" t="s">
        <v>1068</v>
      </c>
      <c r="Z516" s="26">
        <v>45322</v>
      </c>
      <c r="AA516" s="24" t="s">
        <v>1710</v>
      </c>
      <c r="AB516" s="24" t="s">
        <v>1070</v>
      </c>
      <c r="AC516" s="26">
        <v>45332</v>
      </c>
      <c r="AD516" s="8" t="s">
        <v>22</v>
      </c>
      <c r="AE516" s="26">
        <v>45326</v>
      </c>
      <c r="AF516" s="27" t="s">
        <v>425</v>
      </c>
      <c r="AG516" s="7"/>
      <c r="AH516" s="5" t="str" cm="1">
        <f t="array" ref="AH516">LEFT(MM_BU[[#This Row],[PROJECT'#]],MIN(IFERROR(FIND({0,1,2,3,4,5,6,7,8,9,"-"},MM_BU[[#This Row],[PROJECT'#]]),""))-1)</f>
        <v>BU</v>
      </c>
      <c r="AI516" t="str">
        <f>IF(MM_BU[[#This Row],[BOM Received date]]&lt;&gt;"","BU table")</f>
        <v>BU table</v>
      </c>
      <c r="AJ516" t="str">
        <f>TEXT(MM_BU[[#This Row],[BOM Received date]],"mmmm")</f>
        <v>January</v>
      </c>
      <c r="AK516" t="str">
        <f>TEXT(MM_BU[[#This Row],[BOM Received date]],"yyyy")</f>
        <v>2024</v>
      </c>
    </row>
    <row r="517" spans="1:37" ht="28.95" customHeight="1">
      <c r="A517" s="21">
        <v>52</v>
      </c>
      <c r="B517" s="56">
        <v>45315</v>
      </c>
      <c r="C517" s="8">
        <v>30</v>
      </c>
      <c r="D517" s="8" t="s">
        <v>1957</v>
      </c>
      <c r="E517" s="23" t="s">
        <v>1934</v>
      </c>
      <c r="F517" s="350">
        <v>9117710</v>
      </c>
      <c r="G517" s="8" t="s">
        <v>1925</v>
      </c>
      <c r="H517" s="24" t="s">
        <v>1916</v>
      </c>
      <c r="I517" s="25">
        <v>52617</v>
      </c>
      <c r="J517" s="1639">
        <v>45316</v>
      </c>
      <c r="K517" s="26">
        <v>45320</v>
      </c>
      <c r="L517" s="26" t="s">
        <v>1058</v>
      </c>
      <c r="M517" s="27">
        <v>7</v>
      </c>
      <c r="N517" s="27" t="s">
        <v>20</v>
      </c>
      <c r="O517" s="25">
        <v>4</v>
      </c>
      <c r="P517" s="286">
        <v>5</v>
      </c>
      <c r="Q517" s="287">
        <v>20</v>
      </c>
      <c r="R517" s="25" t="s">
        <v>2169</v>
      </c>
      <c r="S517" s="25" t="s">
        <v>1058</v>
      </c>
      <c r="T517" s="26">
        <v>45323</v>
      </c>
      <c r="U517" s="26">
        <v>45323</v>
      </c>
      <c r="V517" s="8" t="s">
        <v>2170</v>
      </c>
      <c r="W517" s="25" t="s">
        <v>1008</v>
      </c>
      <c r="X517" s="26">
        <v>45323</v>
      </c>
      <c r="Y517" s="25" t="s">
        <v>1068</v>
      </c>
      <c r="Z517" s="26">
        <v>45323</v>
      </c>
      <c r="AA517" s="24" t="s">
        <v>1710</v>
      </c>
      <c r="AB517" s="24" t="s">
        <v>1081</v>
      </c>
      <c r="AC517" s="26">
        <v>45332</v>
      </c>
      <c r="AD517" s="8" t="s">
        <v>22</v>
      </c>
      <c r="AE517" s="26">
        <v>45327</v>
      </c>
      <c r="AF517" s="27" t="s">
        <v>426</v>
      </c>
      <c r="AG517" s="7"/>
      <c r="AH517" s="5" t="str" cm="1">
        <f t="array" ref="AH517">LEFT(MM_BU[[#This Row],[PROJECT'#]],MIN(IFERROR(FIND({0,1,2,3,4,5,6,7,8,9,"-"},MM_BU[[#This Row],[PROJECT'#]]),""))-1)</f>
        <v>BU</v>
      </c>
      <c r="AI517" t="str">
        <f>IF(MM_BU[[#This Row],[BOM Received date]]&lt;&gt;"","BU table")</f>
        <v>BU table</v>
      </c>
      <c r="AJ517" t="str">
        <f>TEXT(MM_BU[[#This Row],[BOM Received date]],"mmmm")</f>
        <v>January</v>
      </c>
      <c r="AK517" t="str">
        <f>TEXT(MM_BU[[#This Row],[BOM Received date]],"yyyy")</f>
        <v>2024</v>
      </c>
    </row>
    <row r="518" spans="1:37" ht="28.95" customHeight="1">
      <c r="A518" s="21">
        <v>52</v>
      </c>
      <c r="B518" s="56">
        <v>45315</v>
      </c>
      <c r="C518" s="8">
        <v>30</v>
      </c>
      <c r="D518" s="8" t="s">
        <v>1957</v>
      </c>
      <c r="E518" s="23" t="s">
        <v>1934</v>
      </c>
      <c r="F518" s="350">
        <v>9117710</v>
      </c>
      <c r="G518" s="8" t="s">
        <v>237</v>
      </c>
      <c r="H518" s="24" t="s">
        <v>238</v>
      </c>
      <c r="I518" s="25">
        <v>52603</v>
      </c>
      <c r="J518" s="1639">
        <v>45316</v>
      </c>
      <c r="K518" s="26">
        <v>45320</v>
      </c>
      <c r="L518" s="26" t="s">
        <v>1058</v>
      </c>
      <c r="M518" s="27">
        <v>1</v>
      </c>
      <c r="N518" s="27" t="s">
        <v>20</v>
      </c>
      <c r="O518" s="25">
        <v>6</v>
      </c>
      <c r="P518" s="286">
        <v>10.07</v>
      </c>
      <c r="Q518" s="287">
        <v>60.42</v>
      </c>
      <c r="R518" s="25" t="s">
        <v>2167</v>
      </c>
      <c r="S518" s="25" t="s">
        <v>1058</v>
      </c>
      <c r="T518" s="26">
        <v>45322</v>
      </c>
      <c r="U518" s="26">
        <v>45322</v>
      </c>
      <c r="V518" s="8" t="s">
        <v>2168</v>
      </c>
      <c r="W518" s="25" t="s">
        <v>1014</v>
      </c>
      <c r="X518" s="26">
        <v>45322</v>
      </c>
      <c r="Y518" s="25" t="s">
        <v>1068</v>
      </c>
      <c r="Z518" s="26">
        <v>45322</v>
      </c>
      <c r="AA518" s="24" t="s">
        <v>1710</v>
      </c>
      <c r="AB518" s="24" t="s">
        <v>1081</v>
      </c>
      <c r="AC518" s="26">
        <v>45332</v>
      </c>
      <c r="AD518" s="8" t="s">
        <v>22</v>
      </c>
      <c r="AE518" s="26">
        <v>45327</v>
      </c>
      <c r="AF518" s="27" t="s">
        <v>427</v>
      </c>
      <c r="AG518" s="7"/>
      <c r="AH518" s="5" t="str" cm="1">
        <f t="array" ref="AH518">LEFT(MM_BU[[#This Row],[PROJECT'#]],MIN(IFERROR(FIND({0,1,2,3,4,5,6,7,8,9,"-"},MM_BU[[#This Row],[PROJECT'#]]),""))-1)</f>
        <v>BU</v>
      </c>
      <c r="AI518" t="str">
        <f>IF(MM_BU[[#This Row],[BOM Received date]]&lt;&gt;"","BU table")</f>
        <v>BU table</v>
      </c>
      <c r="AJ518" t="str">
        <f>TEXT(MM_BU[[#This Row],[BOM Received date]],"mmmm")</f>
        <v>January</v>
      </c>
      <c r="AK518" t="str">
        <f>TEXT(MM_BU[[#This Row],[BOM Received date]],"yyyy")</f>
        <v>2024</v>
      </c>
    </row>
    <row r="519" spans="1:37" ht="28.95" customHeight="1">
      <c r="A519" s="21">
        <v>52</v>
      </c>
      <c r="B519" s="56">
        <v>45315</v>
      </c>
      <c r="C519" s="8">
        <v>30</v>
      </c>
      <c r="D519" s="8" t="s">
        <v>1957</v>
      </c>
      <c r="E519" s="23" t="s">
        <v>1934</v>
      </c>
      <c r="F519" s="350">
        <v>9117710</v>
      </c>
      <c r="G519" s="8" t="s">
        <v>162</v>
      </c>
      <c r="H519" s="24" t="s">
        <v>155</v>
      </c>
      <c r="I519" s="25">
        <v>52617</v>
      </c>
      <c r="J519" s="1639">
        <v>45316</v>
      </c>
      <c r="K519" s="26">
        <v>45320</v>
      </c>
      <c r="L519" s="26" t="s">
        <v>1058</v>
      </c>
      <c r="M519" s="27">
        <v>6</v>
      </c>
      <c r="N519" s="27" t="s">
        <v>20</v>
      </c>
      <c r="O519" s="25">
        <v>4</v>
      </c>
      <c r="P519" s="286">
        <v>3.6</v>
      </c>
      <c r="Q519" s="287">
        <v>14.4</v>
      </c>
      <c r="R519" s="25" t="s">
        <v>2169</v>
      </c>
      <c r="S519" s="25" t="s">
        <v>1058</v>
      </c>
      <c r="T519" s="26">
        <v>45323</v>
      </c>
      <c r="U519" s="26">
        <v>45323</v>
      </c>
      <c r="V519" s="8" t="s">
        <v>2170</v>
      </c>
      <c r="W519" s="25" t="s">
        <v>1007</v>
      </c>
      <c r="X519" s="26">
        <v>45323</v>
      </c>
      <c r="Y519" s="25" t="s">
        <v>1068</v>
      </c>
      <c r="Z519" s="26">
        <v>45323</v>
      </c>
      <c r="AA519" s="24" t="s">
        <v>1710</v>
      </c>
      <c r="AB519" s="24" t="s">
        <v>1081</v>
      </c>
      <c r="AC519" s="26">
        <v>45332</v>
      </c>
      <c r="AD519" s="8" t="s">
        <v>22</v>
      </c>
      <c r="AE519" s="26">
        <v>45327</v>
      </c>
      <c r="AF519" s="27" t="s">
        <v>426</v>
      </c>
      <c r="AG519" s="7"/>
      <c r="AH519" s="5" t="str" cm="1">
        <f t="array" ref="AH519">LEFT(MM_BU[[#This Row],[PROJECT'#]],MIN(IFERROR(FIND({0,1,2,3,4,5,6,7,8,9,"-"},MM_BU[[#This Row],[PROJECT'#]]),""))-1)</f>
        <v>BU</v>
      </c>
      <c r="AI519" t="str">
        <f>IF(MM_BU[[#This Row],[BOM Received date]]&lt;&gt;"","BU table")</f>
        <v>BU table</v>
      </c>
      <c r="AJ519" t="str">
        <f>TEXT(MM_BU[[#This Row],[BOM Received date]],"mmmm")</f>
        <v>January</v>
      </c>
      <c r="AK519" t="str">
        <f>TEXT(MM_BU[[#This Row],[BOM Received date]],"yyyy")</f>
        <v>2024</v>
      </c>
    </row>
    <row r="520" spans="1:37" ht="28.95" customHeight="1">
      <c r="A520" s="21">
        <v>52</v>
      </c>
      <c r="B520" s="56">
        <v>45315</v>
      </c>
      <c r="C520" s="8">
        <v>30</v>
      </c>
      <c r="D520" s="8" t="s">
        <v>1957</v>
      </c>
      <c r="E520" s="23" t="s">
        <v>1934</v>
      </c>
      <c r="F520" s="350">
        <v>9117710</v>
      </c>
      <c r="G520" s="8" t="s">
        <v>243</v>
      </c>
      <c r="H520" s="24" t="s">
        <v>244</v>
      </c>
      <c r="I520" s="25">
        <v>52617</v>
      </c>
      <c r="J520" s="1639">
        <v>45316</v>
      </c>
      <c r="K520" s="26">
        <v>45320</v>
      </c>
      <c r="L520" s="26" t="s">
        <v>1058</v>
      </c>
      <c r="M520" s="27">
        <v>5</v>
      </c>
      <c r="N520" s="27" t="s">
        <v>20</v>
      </c>
      <c r="O520" s="25">
        <v>2</v>
      </c>
      <c r="P520" s="286">
        <v>51.15</v>
      </c>
      <c r="Q520" s="287">
        <v>102.3</v>
      </c>
      <c r="R520" s="25" t="s">
        <v>2169</v>
      </c>
      <c r="S520" s="25" t="s">
        <v>1058</v>
      </c>
      <c r="T520" s="26">
        <v>45323</v>
      </c>
      <c r="U520" s="26">
        <v>45323</v>
      </c>
      <c r="V520" s="8" t="s">
        <v>2170</v>
      </c>
      <c r="W520" s="25" t="s">
        <v>1006</v>
      </c>
      <c r="X520" s="26">
        <v>45323</v>
      </c>
      <c r="Y520" s="25" t="s">
        <v>1068</v>
      </c>
      <c r="Z520" s="26">
        <v>45323</v>
      </c>
      <c r="AA520" s="24" t="s">
        <v>1710</v>
      </c>
      <c r="AB520" s="24" t="s">
        <v>1081</v>
      </c>
      <c r="AC520" s="26">
        <v>45332</v>
      </c>
      <c r="AD520" s="8" t="s">
        <v>22</v>
      </c>
      <c r="AE520" s="26">
        <v>45327</v>
      </c>
      <c r="AF520" s="27" t="s">
        <v>425</v>
      </c>
      <c r="AG520" s="7"/>
      <c r="AH520" s="5" t="str" cm="1">
        <f t="array" ref="AH520">LEFT(MM_BU[[#This Row],[PROJECT'#]],MIN(IFERROR(FIND({0,1,2,3,4,5,6,7,8,9,"-"},MM_BU[[#This Row],[PROJECT'#]]),""))-1)</f>
        <v>BU</v>
      </c>
      <c r="AI520" t="str">
        <f>IF(MM_BU[[#This Row],[BOM Received date]]&lt;&gt;"","BU table")</f>
        <v>BU table</v>
      </c>
      <c r="AJ520" t="str">
        <f>TEXT(MM_BU[[#This Row],[BOM Received date]],"mmmm")</f>
        <v>January</v>
      </c>
      <c r="AK520" t="str">
        <f>TEXT(MM_BU[[#This Row],[BOM Received date]],"yyyy")</f>
        <v>2024</v>
      </c>
    </row>
    <row r="521" spans="1:37" ht="28.95" customHeight="1">
      <c r="A521" s="21">
        <v>52</v>
      </c>
      <c r="B521" s="56">
        <v>45315</v>
      </c>
      <c r="C521" s="8">
        <v>30</v>
      </c>
      <c r="D521" s="8" t="s">
        <v>1957</v>
      </c>
      <c r="E521" s="23" t="s">
        <v>1934</v>
      </c>
      <c r="F521" s="350">
        <v>9117710</v>
      </c>
      <c r="G521" s="8" t="s">
        <v>248</v>
      </c>
      <c r="H521" s="24" t="s">
        <v>249</v>
      </c>
      <c r="I521" s="25">
        <v>52617</v>
      </c>
      <c r="J521" s="1639">
        <v>45316</v>
      </c>
      <c r="K521" s="26">
        <v>45320</v>
      </c>
      <c r="L521" s="26" t="s">
        <v>1058</v>
      </c>
      <c r="M521" s="27">
        <v>4</v>
      </c>
      <c r="N521" s="27" t="s">
        <v>20</v>
      </c>
      <c r="O521" s="25">
        <v>1</v>
      </c>
      <c r="P521" s="286">
        <v>31.18</v>
      </c>
      <c r="Q521" s="287">
        <v>31.18</v>
      </c>
      <c r="R521" s="25" t="s">
        <v>2169</v>
      </c>
      <c r="S521" s="25" t="s">
        <v>1058</v>
      </c>
      <c r="T521" s="26">
        <v>45323</v>
      </c>
      <c r="U521" s="26">
        <v>45323</v>
      </c>
      <c r="V521" s="8" t="s">
        <v>2170</v>
      </c>
      <c r="W521" s="25" t="s">
        <v>1005</v>
      </c>
      <c r="X521" s="26">
        <v>45323</v>
      </c>
      <c r="Y521" s="25" t="s">
        <v>1068</v>
      </c>
      <c r="Z521" s="26">
        <v>45323</v>
      </c>
      <c r="AA521" s="24" t="s">
        <v>1710</v>
      </c>
      <c r="AB521" s="24" t="s">
        <v>1081</v>
      </c>
      <c r="AC521" s="26">
        <v>45332</v>
      </c>
      <c r="AD521" s="8" t="s">
        <v>22</v>
      </c>
      <c r="AE521" s="26">
        <v>45327</v>
      </c>
      <c r="AF521" s="27" t="s">
        <v>424</v>
      </c>
      <c r="AG521" s="7"/>
      <c r="AH521" s="5" t="str" cm="1">
        <f t="array" ref="AH521">LEFT(MM_BU[[#This Row],[PROJECT'#]],MIN(IFERROR(FIND({0,1,2,3,4,5,6,7,8,9,"-"},MM_BU[[#This Row],[PROJECT'#]]),""))-1)</f>
        <v>BU</v>
      </c>
      <c r="AI521" t="str">
        <f>IF(MM_BU[[#This Row],[BOM Received date]]&lt;&gt;"","BU table")</f>
        <v>BU table</v>
      </c>
      <c r="AJ521" t="str">
        <f>TEXT(MM_BU[[#This Row],[BOM Received date]],"mmmm")</f>
        <v>January</v>
      </c>
      <c r="AK521" t="str">
        <f>TEXT(MM_BU[[#This Row],[BOM Received date]],"yyyy")</f>
        <v>2024</v>
      </c>
    </row>
    <row r="522" spans="1:37" ht="28.95" customHeight="1">
      <c r="A522" s="21">
        <v>52</v>
      </c>
      <c r="B522" s="56">
        <v>45315</v>
      </c>
      <c r="C522" s="8">
        <v>30</v>
      </c>
      <c r="D522" s="8" t="s">
        <v>1957</v>
      </c>
      <c r="E522" s="23" t="s">
        <v>1934</v>
      </c>
      <c r="F522" s="350">
        <v>9117710</v>
      </c>
      <c r="G522" s="8" t="s">
        <v>163</v>
      </c>
      <c r="H522" s="24" t="s">
        <v>156</v>
      </c>
      <c r="I522" s="25">
        <v>52617</v>
      </c>
      <c r="J522" s="1639">
        <v>45316</v>
      </c>
      <c r="K522" s="26">
        <v>45320</v>
      </c>
      <c r="L522" s="26" t="s">
        <v>1058</v>
      </c>
      <c r="M522" s="27">
        <v>3</v>
      </c>
      <c r="N522" s="27" t="s">
        <v>20</v>
      </c>
      <c r="O522" s="25">
        <v>1</v>
      </c>
      <c r="P522" s="286">
        <v>18.809999999999999</v>
      </c>
      <c r="Q522" s="287">
        <v>18.809999999999999</v>
      </c>
      <c r="R522" s="25" t="s">
        <v>2169</v>
      </c>
      <c r="S522" s="25" t="s">
        <v>1058</v>
      </c>
      <c r="T522" s="26">
        <v>45323</v>
      </c>
      <c r="U522" s="26">
        <v>45323</v>
      </c>
      <c r="V522" s="8" t="s">
        <v>2170</v>
      </c>
      <c r="W522" s="25" t="s">
        <v>1003</v>
      </c>
      <c r="X522" s="26">
        <v>45323</v>
      </c>
      <c r="Y522" s="25" t="s">
        <v>1068</v>
      </c>
      <c r="Z522" s="26">
        <v>45323</v>
      </c>
      <c r="AA522" s="24" t="s">
        <v>1710</v>
      </c>
      <c r="AB522" s="24" t="s">
        <v>1081</v>
      </c>
      <c r="AC522" s="26">
        <v>45332</v>
      </c>
      <c r="AD522" s="8" t="s">
        <v>22</v>
      </c>
      <c r="AE522" s="26">
        <v>45327</v>
      </c>
      <c r="AF522" s="27" t="s">
        <v>424</v>
      </c>
      <c r="AG522" s="7"/>
      <c r="AH522" s="5" t="str" cm="1">
        <f t="array" ref="AH522">LEFT(MM_BU[[#This Row],[PROJECT'#]],MIN(IFERROR(FIND({0,1,2,3,4,5,6,7,8,9,"-"},MM_BU[[#This Row],[PROJECT'#]]),""))-1)</f>
        <v>BU</v>
      </c>
      <c r="AI522" t="str">
        <f>IF(MM_BU[[#This Row],[BOM Received date]]&lt;&gt;"","BU table")</f>
        <v>BU table</v>
      </c>
      <c r="AJ522" t="str">
        <f>TEXT(MM_BU[[#This Row],[BOM Received date]],"mmmm")</f>
        <v>January</v>
      </c>
      <c r="AK522" t="str">
        <f>TEXT(MM_BU[[#This Row],[BOM Received date]],"yyyy")</f>
        <v>2024</v>
      </c>
    </row>
    <row r="523" spans="1:37" ht="28.95" customHeight="1">
      <c r="A523" s="21">
        <v>52</v>
      </c>
      <c r="B523" s="56">
        <v>45315</v>
      </c>
      <c r="C523" s="8">
        <v>30</v>
      </c>
      <c r="D523" s="8" t="s">
        <v>1957</v>
      </c>
      <c r="E523" s="23" t="s">
        <v>1934</v>
      </c>
      <c r="F523" s="350">
        <v>9117710</v>
      </c>
      <c r="G523" s="8" t="s">
        <v>358</v>
      </c>
      <c r="H523" s="24" t="s">
        <v>361</v>
      </c>
      <c r="I523" s="25">
        <v>52605</v>
      </c>
      <c r="J523" s="1639">
        <v>45316</v>
      </c>
      <c r="K523" s="26">
        <v>45320</v>
      </c>
      <c r="L523" s="26" t="s">
        <v>1058</v>
      </c>
      <c r="M523" s="27">
        <v>1</v>
      </c>
      <c r="N523" s="27" t="s">
        <v>20</v>
      </c>
      <c r="O523" s="25">
        <v>10</v>
      </c>
      <c r="P523" s="286">
        <v>1.67</v>
      </c>
      <c r="Q523" s="287">
        <v>16.7</v>
      </c>
      <c r="R523" s="25" t="s">
        <v>2147</v>
      </c>
      <c r="S523" s="25" t="s">
        <v>1058</v>
      </c>
      <c r="T523" s="26">
        <v>45322</v>
      </c>
      <c r="U523" s="26">
        <v>45322</v>
      </c>
      <c r="V523" s="8" t="s">
        <v>2148</v>
      </c>
      <c r="W523" s="25" t="s">
        <v>1013</v>
      </c>
      <c r="X523" s="26">
        <v>45322</v>
      </c>
      <c r="Y523" s="25" t="s">
        <v>1068</v>
      </c>
      <c r="Z523" s="26">
        <v>45322</v>
      </c>
      <c r="AA523" s="24" t="s">
        <v>1710</v>
      </c>
      <c r="AB523" s="24" t="s">
        <v>1070</v>
      </c>
      <c r="AC523" s="26">
        <v>45332</v>
      </c>
      <c r="AD523" s="8" t="s">
        <v>22</v>
      </c>
      <c r="AE523" s="26">
        <v>45326</v>
      </c>
      <c r="AF523" s="27" t="s">
        <v>1001</v>
      </c>
      <c r="AG523" s="7"/>
      <c r="AH523" s="5" t="str" cm="1">
        <f t="array" ref="AH523">LEFT(MM_BU[[#This Row],[PROJECT'#]],MIN(IFERROR(FIND({0,1,2,3,4,5,6,7,8,9,"-"},MM_BU[[#This Row],[PROJECT'#]]),""))-1)</f>
        <v>BU</v>
      </c>
      <c r="AI523" t="str">
        <f>IF(MM_BU[[#This Row],[BOM Received date]]&lt;&gt;"","BU table")</f>
        <v>BU table</v>
      </c>
      <c r="AJ523" t="str">
        <f>TEXT(MM_BU[[#This Row],[BOM Received date]],"mmmm")</f>
        <v>January</v>
      </c>
      <c r="AK523" t="str">
        <f>TEXT(MM_BU[[#This Row],[BOM Received date]],"yyyy")</f>
        <v>2024</v>
      </c>
    </row>
    <row r="524" spans="1:37" ht="28.95" customHeight="1">
      <c r="A524" s="21">
        <v>52</v>
      </c>
      <c r="B524" s="56">
        <v>45315</v>
      </c>
      <c r="C524" s="8">
        <v>30</v>
      </c>
      <c r="D524" s="8" t="s">
        <v>1957</v>
      </c>
      <c r="E524" s="23" t="s">
        <v>1934</v>
      </c>
      <c r="F524" s="350">
        <v>9117710</v>
      </c>
      <c r="G524" s="8" t="s">
        <v>357</v>
      </c>
      <c r="H524" s="24" t="s">
        <v>360</v>
      </c>
      <c r="I524" s="25">
        <v>52618</v>
      </c>
      <c r="J524" s="1639">
        <v>45316</v>
      </c>
      <c r="K524" s="26">
        <v>45320</v>
      </c>
      <c r="L524" s="26" t="s">
        <v>1058</v>
      </c>
      <c r="M524" s="27">
        <v>2</v>
      </c>
      <c r="N524" s="27" t="s">
        <v>20</v>
      </c>
      <c r="O524" s="25">
        <v>1</v>
      </c>
      <c r="P524" s="286">
        <v>73.900000000000006</v>
      </c>
      <c r="Q524" s="287">
        <v>73.900000000000006</v>
      </c>
      <c r="R524" s="25" t="s">
        <v>2163</v>
      </c>
      <c r="S524" s="25" t="s">
        <v>1058</v>
      </c>
      <c r="T524" s="26">
        <v>45330</v>
      </c>
      <c r="U524" s="26">
        <v>45327</v>
      </c>
      <c r="V524" s="8" t="s">
        <v>2308</v>
      </c>
      <c r="W524" s="25" t="s">
        <v>1324</v>
      </c>
      <c r="X524" s="26">
        <v>45330</v>
      </c>
      <c r="Y524" s="25" t="s">
        <v>1068</v>
      </c>
      <c r="Z524" s="26">
        <v>45330</v>
      </c>
      <c r="AA524" s="24" t="s">
        <v>1069</v>
      </c>
      <c r="AB524" s="24" t="s">
        <v>1085</v>
      </c>
      <c r="AC524" s="26">
        <v>45337</v>
      </c>
      <c r="AD524" s="8" t="s">
        <v>22</v>
      </c>
      <c r="AE524" s="26">
        <v>45336</v>
      </c>
      <c r="AF524" s="27" t="s">
        <v>424</v>
      </c>
      <c r="AG524" s="7"/>
      <c r="AH524" s="5" t="str" cm="1">
        <f t="array" ref="AH524">LEFT(MM_BU[[#This Row],[PROJECT'#]],MIN(IFERROR(FIND({0,1,2,3,4,5,6,7,8,9,"-"},MM_BU[[#This Row],[PROJECT'#]]),""))-1)</f>
        <v>BU</v>
      </c>
      <c r="AI524" t="str">
        <f>IF(MM_BU[[#This Row],[BOM Received date]]&lt;&gt;"","BU table")</f>
        <v>BU table</v>
      </c>
      <c r="AJ524" t="str">
        <f>TEXT(MM_BU[[#This Row],[BOM Received date]],"mmmm")</f>
        <v>January</v>
      </c>
      <c r="AK524" t="str">
        <f>TEXT(MM_BU[[#This Row],[BOM Received date]],"yyyy")</f>
        <v>2024</v>
      </c>
    </row>
    <row r="525" spans="1:37" ht="42.75" customHeight="1">
      <c r="A525" s="21">
        <v>52</v>
      </c>
      <c r="B525" s="56">
        <v>45315</v>
      </c>
      <c r="C525" s="8">
        <v>30</v>
      </c>
      <c r="D525" s="8" t="s">
        <v>1957</v>
      </c>
      <c r="E525" s="23" t="s">
        <v>1934</v>
      </c>
      <c r="F525" s="350">
        <v>9117710</v>
      </c>
      <c r="G525" s="8" t="s">
        <v>1777</v>
      </c>
      <c r="H525" s="24" t="s">
        <v>1778</v>
      </c>
      <c r="I525" s="25">
        <v>52602</v>
      </c>
      <c r="J525" s="1639">
        <v>45316</v>
      </c>
      <c r="K525" s="26">
        <v>45320</v>
      </c>
      <c r="L525" s="26" t="s">
        <v>1058</v>
      </c>
      <c r="M525" s="27">
        <v>1</v>
      </c>
      <c r="N525" s="27" t="s">
        <v>20</v>
      </c>
      <c r="O525" s="25">
        <v>2</v>
      </c>
      <c r="P525" s="286">
        <v>11938.05</v>
      </c>
      <c r="Q525" s="287">
        <v>23876.1</v>
      </c>
      <c r="R525" s="25" t="s">
        <v>2149</v>
      </c>
      <c r="S525" s="25" t="s">
        <v>1058</v>
      </c>
      <c r="T525" s="26">
        <v>45330</v>
      </c>
      <c r="U525" s="26">
        <v>45323</v>
      </c>
      <c r="V525" s="8" t="s">
        <v>2312</v>
      </c>
      <c r="W525" s="25" t="s">
        <v>139</v>
      </c>
      <c r="X525" s="26">
        <v>45330</v>
      </c>
      <c r="Y525" s="25" t="s">
        <v>1068</v>
      </c>
      <c r="Z525" s="26">
        <v>45330</v>
      </c>
      <c r="AA525" s="24" t="s">
        <v>1075</v>
      </c>
      <c r="AB525" s="24" t="s">
        <v>1071</v>
      </c>
      <c r="AC525" s="26">
        <v>45504</v>
      </c>
      <c r="AD525" s="8" t="s">
        <v>581</v>
      </c>
      <c r="AE525" s="26" t="s">
        <v>581</v>
      </c>
      <c r="AF525" s="27" t="s">
        <v>581</v>
      </c>
      <c r="AG525" s="7"/>
      <c r="AH525" s="5" t="str" cm="1">
        <f t="array" ref="AH525">LEFT(MM_BU[[#This Row],[PROJECT'#]],MIN(IFERROR(FIND({0,1,2,3,4,5,6,7,8,9,"-"},MM_BU[[#This Row],[PROJECT'#]]),""))-1)</f>
        <v>BU</v>
      </c>
      <c r="AI525" t="str">
        <f>IF(MM_BU[[#This Row],[BOM Received date]]&lt;&gt;"","BU table")</f>
        <v>BU table</v>
      </c>
      <c r="AJ525" t="str">
        <f>TEXT(MM_BU[[#This Row],[BOM Received date]],"mmmm")</f>
        <v>January</v>
      </c>
      <c r="AK525" t="str">
        <f>TEXT(MM_BU[[#This Row],[BOM Received date]],"yyyy")</f>
        <v>2024</v>
      </c>
    </row>
    <row r="526" spans="1:37" ht="28.95" customHeight="1">
      <c r="A526" s="21">
        <v>52</v>
      </c>
      <c r="B526" s="56">
        <v>45315</v>
      </c>
      <c r="C526" s="8">
        <v>30</v>
      </c>
      <c r="D526" s="8" t="s">
        <v>1957</v>
      </c>
      <c r="E526" s="23" t="s">
        <v>1934</v>
      </c>
      <c r="F526" s="350">
        <v>9117710</v>
      </c>
      <c r="G526" s="8" t="s">
        <v>1926</v>
      </c>
      <c r="H526" s="24" t="s">
        <v>1917</v>
      </c>
      <c r="I526" s="25">
        <v>52617</v>
      </c>
      <c r="J526" s="1639">
        <v>45316</v>
      </c>
      <c r="K526" s="26">
        <v>45320</v>
      </c>
      <c r="L526" s="26" t="s">
        <v>1058</v>
      </c>
      <c r="M526" s="27">
        <v>2</v>
      </c>
      <c r="N526" s="27" t="s">
        <v>55</v>
      </c>
      <c r="O526" s="25">
        <v>8</v>
      </c>
      <c r="P526" s="286">
        <v>7.26</v>
      </c>
      <c r="Q526" s="287">
        <v>58.08</v>
      </c>
      <c r="R526" s="25" t="s">
        <v>2169</v>
      </c>
      <c r="S526" s="25" t="s">
        <v>1058</v>
      </c>
      <c r="T526" s="26">
        <v>45323</v>
      </c>
      <c r="U526" s="26">
        <v>45323</v>
      </c>
      <c r="V526" s="8" t="s">
        <v>2170</v>
      </c>
      <c r="W526" s="25" t="s">
        <v>1002</v>
      </c>
      <c r="X526" s="26">
        <v>45323</v>
      </c>
      <c r="Y526" s="25" t="s">
        <v>1068</v>
      </c>
      <c r="Z526" s="26">
        <v>45323</v>
      </c>
      <c r="AA526" s="24" t="s">
        <v>1710</v>
      </c>
      <c r="AB526" s="24" t="s">
        <v>1081</v>
      </c>
      <c r="AC526" s="26">
        <v>45332</v>
      </c>
      <c r="AD526" s="8" t="s">
        <v>22</v>
      </c>
      <c r="AE526" s="26">
        <v>45327</v>
      </c>
      <c r="AF526" s="27" t="s">
        <v>1025</v>
      </c>
      <c r="AG526" s="7"/>
      <c r="AH526" s="5" t="str" cm="1">
        <f t="array" ref="AH526">LEFT(MM_BU[[#This Row],[PROJECT'#]],MIN(IFERROR(FIND({0,1,2,3,4,5,6,7,8,9,"-"},MM_BU[[#This Row],[PROJECT'#]]),""))-1)</f>
        <v>BU</v>
      </c>
      <c r="AI526" t="str">
        <f>IF(MM_BU[[#This Row],[BOM Received date]]&lt;&gt;"","BU table")</f>
        <v>BU table</v>
      </c>
      <c r="AJ526" t="str">
        <f>TEXT(MM_BU[[#This Row],[BOM Received date]],"mmmm")</f>
        <v>January</v>
      </c>
      <c r="AK526" t="str">
        <f>TEXT(MM_BU[[#This Row],[BOM Received date]],"yyyy")</f>
        <v>2024</v>
      </c>
    </row>
    <row r="527" spans="1:37" ht="28.95" customHeight="1">
      <c r="A527" s="21">
        <v>52</v>
      </c>
      <c r="B527" s="56">
        <v>45315</v>
      </c>
      <c r="C527" s="8">
        <v>30</v>
      </c>
      <c r="D527" s="8" t="s">
        <v>1957</v>
      </c>
      <c r="E527" s="23" t="s">
        <v>1934</v>
      </c>
      <c r="F527" s="350">
        <v>9117710</v>
      </c>
      <c r="G527" s="8" t="s">
        <v>1927</v>
      </c>
      <c r="H527" s="24" t="s">
        <v>1918</v>
      </c>
      <c r="I527" s="25">
        <v>52606</v>
      </c>
      <c r="J527" s="1639">
        <v>45316</v>
      </c>
      <c r="K527" s="26">
        <v>45318</v>
      </c>
      <c r="L527" s="26" t="s">
        <v>1058</v>
      </c>
      <c r="M527" s="27">
        <v>2</v>
      </c>
      <c r="N527" s="27" t="s">
        <v>20</v>
      </c>
      <c r="O527" s="25">
        <v>2</v>
      </c>
      <c r="P527" s="286">
        <v>67.27</v>
      </c>
      <c r="Q527" s="287">
        <v>134.54</v>
      </c>
      <c r="R527" s="25" t="s">
        <v>2164</v>
      </c>
      <c r="S527" s="25" t="s">
        <v>1058</v>
      </c>
      <c r="T527" s="26">
        <v>45330</v>
      </c>
      <c r="U527" s="26">
        <v>45327</v>
      </c>
      <c r="V527" s="8" t="s">
        <v>2309</v>
      </c>
      <c r="W527" s="25" t="s">
        <v>1012</v>
      </c>
      <c r="X527" s="26">
        <v>45330</v>
      </c>
      <c r="Y527" s="25" t="s">
        <v>1068</v>
      </c>
      <c r="Z527" s="26">
        <v>45330</v>
      </c>
      <c r="AA527" s="24" t="s">
        <v>1069</v>
      </c>
      <c r="AB527" s="24" t="s">
        <v>1080</v>
      </c>
      <c r="AC527" s="26">
        <v>45337</v>
      </c>
      <c r="AD527" s="8" t="s">
        <v>22</v>
      </c>
      <c r="AE527" s="26">
        <v>45336</v>
      </c>
      <c r="AF527" s="27" t="s">
        <v>425</v>
      </c>
      <c r="AG527" s="7"/>
      <c r="AH527" s="5" t="str" cm="1">
        <f t="array" ref="AH527">LEFT(MM_BU[[#This Row],[PROJECT'#]],MIN(IFERROR(FIND({0,1,2,3,4,5,6,7,8,9,"-"},MM_BU[[#This Row],[PROJECT'#]]),""))-1)</f>
        <v>BU</v>
      </c>
      <c r="AI527" t="str">
        <f>IF(MM_BU[[#This Row],[BOM Received date]]&lt;&gt;"","BU table")</f>
        <v>BU table</v>
      </c>
      <c r="AJ527" t="str">
        <f>TEXT(MM_BU[[#This Row],[BOM Received date]],"mmmm")</f>
        <v>January</v>
      </c>
      <c r="AK527" t="str">
        <f>TEXT(MM_BU[[#This Row],[BOM Received date]],"yyyy")</f>
        <v>2024</v>
      </c>
    </row>
    <row r="528" spans="1:37" ht="28.95" customHeight="1">
      <c r="A528" s="21">
        <v>52</v>
      </c>
      <c r="B528" s="56">
        <v>45315</v>
      </c>
      <c r="C528" s="8">
        <v>30</v>
      </c>
      <c r="D528" s="8" t="s">
        <v>1957</v>
      </c>
      <c r="E528" s="23" t="s">
        <v>1934</v>
      </c>
      <c r="F528" s="350">
        <v>9117710</v>
      </c>
      <c r="G528" s="8" t="s">
        <v>262</v>
      </c>
      <c r="H528" s="24" t="s">
        <v>263</v>
      </c>
      <c r="I528" s="25">
        <v>52617</v>
      </c>
      <c r="J528" s="1639">
        <v>45316</v>
      </c>
      <c r="K528" s="26">
        <v>45320</v>
      </c>
      <c r="L528" s="26" t="s">
        <v>1058</v>
      </c>
      <c r="M528" s="27">
        <v>1</v>
      </c>
      <c r="N528" s="27" t="s">
        <v>20</v>
      </c>
      <c r="O528" s="25">
        <v>2</v>
      </c>
      <c r="P528" s="286">
        <v>15.84</v>
      </c>
      <c r="Q528" s="287">
        <v>31.68</v>
      </c>
      <c r="R528" s="25" t="s">
        <v>2169</v>
      </c>
      <c r="S528" s="25" t="s">
        <v>1058</v>
      </c>
      <c r="T528" s="26">
        <v>45323</v>
      </c>
      <c r="U528" s="26">
        <v>45323</v>
      </c>
      <c r="V528" s="8" t="s">
        <v>2170</v>
      </c>
      <c r="W528" s="25" t="s">
        <v>143</v>
      </c>
      <c r="X528" s="26">
        <v>45323</v>
      </c>
      <c r="Y528" s="25" t="s">
        <v>1068</v>
      </c>
      <c r="Z528" s="26">
        <v>45323</v>
      </c>
      <c r="AA528" s="24" t="s">
        <v>1710</v>
      </c>
      <c r="AB528" s="24" t="s">
        <v>1081</v>
      </c>
      <c r="AC528" s="26">
        <v>45332</v>
      </c>
      <c r="AD528" s="8" t="s">
        <v>22</v>
      </c>
      <c r="AE528" s="26">
        <v>45327</v>
      </c>
      <c r="AF528" s="27" t="s">
        <v>425</v>
      </c>
      <c r="AG528" s="7"/>
      <c r="AH528" s="5" t="str" cm="1">
        <f t="array" ref="AH528">LEFT(MM_BU[[#This Row],[PROJECT'#]],MIN(IFERROR(FIND({0,1,2,3,4,5,6,7,8,9,"-"},MM_BU[[#This Row],[PROJECT'#]]),""))-1)</f>
        <v>BU</v>
      </c>
      <c r="AI528" t="str">
        <f>IF(MM_BU[[#This Row],[BOM Received date]]&lt;&gt;"","BU table")</f>
        <v>BU table</v>
      </c>
      <c r="AJ528" t="str">
        <f>TEXT(MM_BU[[#This Row],[BOM Received date]],"mmmm")</f>
        <v>January</v>
      </c>
      <c r="AK528" t="str">
        <f>TEXT(MM_BU[[#This Row],[BOM Received date]],"yyyy")</f>
        <v>2024</v>
      </c>
    </row>
    <row r="529" spans="1:37" ht="28.95" customHeight="1">
      <c r="A529" s="21">
        <v>52</v>
      </c>
      <c r="B529" s="56">
        <v>45315</v>
      </c>
      <c r="C529" s="8">
        <v>30</v>
      </c>
      <c r="D529" s="8" t="s">
        <v>1957</v>
      </c>
      <c r="E529" s="23" t="s">
        <v>1934</v>
      </c>
      <c r="F529" s="350">
        <v>9117710</v>
      </c>
      <c r="G529" s="8" t="s">
        <v>1928</v>
      </c>
      <c r="H529" s="24" t="s">
        <v>1919</v>
      </c>
      <c r="I529" s="25">
        <v>52604</v>
      </c>
      <c r="J529" s="1639">
        <v>45316</v>
      </c>
      <c r="K529" s="26">
        <v>45320</v>
      </c>
      <c r="L529" s="26" t="s">
        <v>1058</v>
      </c>
      <c r="M529" s="27">
        <v>3</v>
      </c>
      <c r="N529" s="27" t="s">
        <v>20</v>
      </c>
      <c r="O529" s="25">
        <v>4</v>
      </c>
      <c r="P529" s="286">
        <v>45.79</v>
      </c>
      <c r="Q529" s="287">
        <v>183.16</v>
      </c>
      <c r="R529" s="25" t="s">
        <v>2164</v>
      </c>
      <c r="S529" s="25" t="s">
        <v>1058</v>
      </c>
      <c r="T529" s="26">
        <v>45330</v>
      </c>
      <c r="U529" s="26">
        <v>45327</v>
      </c>
      <c r="V529" s="8" t="s">
        <v>2309</v>
      </c>
      <c r="W529" s="25" t="s">
        <v>1009</v>
      </c>
      <c r="X529" s="26">
        <v>45330</v>
      </c>
      <c r="Y529" s="25" t="s">
        <v>1068</v>
      </c>
      <c r="Z529" s="26">
        <v>45330</v>
      </c>
      <c r="AA529" s="24" t="s">
        <v>1069</v>
      </c>
      <c r="AB529" s="24" t="s">
        <v>1080</v>
      </c>
      <c r="AC529" s="26">
        <v>45340</v>
      </c>
      <c r="AD529" s="8" t="s">
        <v>22</v>
      </c>
      <c r="AE529" s="26">
        <v>45341</v>
      </c>
      <c r="AF529" s="27" t="s">
        <v>426</v>
      </c>
      <c r="AG529" s="7"/>
      <c r="AH529" s="5" t="str" cm="1">
        <f t="array" ref="AH529">LEFT(MM_BU[[#This Row],[PROJECT'#]],MIN(IFERROR(FIND({0,1,2,3,4,5,6,7,8,9,"-"},MM_BU[[#This Row],[PROJECT'#]]),""))-1)</f>
        <v>BU</v>
      </c>
      <c r="AI529" t="str">
        <f>IF(MM_BU[[#This Row],[BOM Received date]]&lt;&gt;"","BU table")</f>
        <v>BU table</v>
      </c>
      <c r="AJ529" t="str">
        <f>TEXT(MM_BU[[#This Row],[BOM Received date]],"mmmm")</f>
        <v>January</v>
      </c>
      <c r="AK529" t="str">
        <f>TEXT(MM_BU[[#This Row],[BOM Received date]],"yyyy")</f>
        <v>2024</v>
      </c>
    </row>
    <row r="530" spans="1:37" ht="28.95" customHeight="1">
      <c r="A530" s="21">
        <v>52</v>
      </c>
      <c r="B530" s="56">
        <v>45315</v>
      </c>
      <c r="C530" s="8">
        <v>30</v>
      </c>
      <c r="D530" s="8" t="s">
        <v>1957</v>
      </c>
      <c r="E530" s="23" t="s">
        <v>1934</v>
      </c>
      <c r="F530" s="350">
        <v>9117710</v>
      </c>
      <c r="G530" s="8" t="s">
        <v>1929</v>
      </c>
      <c r="H530" s="24" t="s">
        <v>1920</v>
      </c>
      <c r="I530" s="25">
        <v>52604</v>
      </c>
      <c r="J530" s="1639">
        <v>45316</v>
      </c>
      <c r="K530" s="26">
        <v>45320</v>
      </c>
      <c r="L530" s="26" t="s">
        <v>1058</v>
      </c>
      <c r="M530" s="27">
        <v>2</v>
      </c>
      <c r="N530" s="27" t="s">
        <v>20</v>
      </c>
      <c r="O530" s="25">
        <v>6</v>
      </c>
      <c r="P530" s="286">
        <v>12.99</v>
      </c>
      <c r="Q530" s="287">
        <v>77.94</v>
      </c>
      <c r="R530" s="25" t="s">
        <v>2164</v>
      </c>
      <c r="S530" s="25" t="s">
        <v>1058</v>
      </c>
      <c r="T530" s="26">
        <v>45330</v>
      </c>
      <c r="U530" s="26">
        <v>45327</v>
      </c>
      <c r="V530" s="8" t="s">
        <v>2309</v>
      </c>
      <c r="W530" s="25" t="s">
        <v>1008</v>
      </c>
      <c r="X530" s="26">
        <v>45330</v>
      </c>
      <c r="Y530" s="25" t="s">
        <v>1068</v>
      </c>
      <c r="Z530" s="26">
        <v>45330</v>
      </c>
      <c r="AA530" s="24" t="s">
        <v>1069</v>
      </c>
      <c r="AB530" s="24" t="s">
        <v>1080</v>
      </c>
      <c r="AC530" s="26">
        <v>45340</v>
      </c>
      <c r="AD530" s="8" t="s">
        <v>22</v>
      </c>
      <c r="AE530" s="26">
        <v>45341</v>
      </c>
      <c r="AF530" s="27" t="s">
        <v>427</v>
      </c>
      <c r="AG530" s="7"/>
      <c r="AH530" s="5" t="str" cm="1">
        <f t="array" ref="AH530">LEFT(MM_BU[[#This Row],[PROJECT'#]],MIN(IFERROR(FIND({0,1,2,3,4,5,6,7,8,9,"-"},MM_BU[[#This Row],[PROJECT'#]]),""))-1)</f>
        <v>BU</v>
      </c>
      <c r="AI530" t="str">
        <f>IF(MM_BU[[#This Row],[BOM Received date]]&lt;&gt;"","BU table")</f>
        <v>BU table</v>
      </c>
      <c r="AJ530" t="str">
        <f>TEXT(MM_BU[[#This Row],[BOM Received date]],"mmmm")</f>
        <v>January</v>
      </c>
      <c r="AK530" t="str">
        <f>TEXT(MM_BU[[#This Row],[BOM Received date]],"yyyy")</f>
        <v>2024</v>
      </c>
    </row>
    <row r="531" spans="1:37" ht="28.95" customHeight="1">
      <c r="A531" s="21">
        <v>52</v>
      </c>
      <c r="B531" s="56">
        <v>45315</v>
      </c>
      <c r="C531" s="8">
        <v>30</v>
      </c>
      <c r="D531" s="8" t="s">
        <v>1957</v>
      </c>
      <c r="E531" s="23" t="s">
        <v>1934</v>
      </c>
      <c r="F531" s="350">
        <v>9117710</v>
      </c>
      <c r="G531" s="8" t="s">
        <v>1930</v>
      </c>
      <c r="H531" s="24" t="s">
        <v>1921</v>
      </c>
      <c r="I531" s="25">
        <v>52607</v>
      </c>
      <c r="J531" s="1639">
        <v>45316</v>
      </c>
      <c r="K531" s="26">
        <v>45320</v>
      </c>
      <c r="L531" s="26" t="s">
        <v>1058</v>
      </c>
      <c r="M531" s="27">
        <v>2</v>
      </c>
      <c r="N531" s="27" t="s">
        <v>20</v>
      </c>
      <c r="O531" s="25">
        <v>4</v>
      </c>
      <c r="P531" s="286">
        <v>13.1</v>
      </c>
      <c r="Q531" s="287">
        <v>52.4</v>
      </c>
      <c r="R531" s="25" t="s">
        <v>2167</v>
      </c>
      <c r="S531" s="25" t="s">
        <v>1058</v>
      </c>
      <c r="T531" s="26">
        <v>45322</v>
      </c>
      <c r="U531" s="26">
        <v>45322</v>
      </c>
      <c r="V531" s="8" t="s">
        <v>2168</v>
      </c>
      <c r="W531" s="25" t="s">
        <v>1017</v>
      </c>
      <c r="X531" s="26">
        <v>45322</v>
      </c>
      <c r="Y531" s="25" t="s">
        <v>1068</v>
      </c>
      <c r="Z531" s="26">
        <v>45322</v>
      </c>
      <c r="AA531" s="24" t="s">
        <v>1710</v>
      </c>
      <c r="AB531" s="24" t="s">
        <v>1081</v>
      </c>
      <c r="AC531" s="26">
        <v>45332</v>
      </c>
      <c r="AD531" s="8" t="s">
        <v>22</v>
      </c>
      <c r="AE531" s="26">
        <v>45327</v>
      </c>
      <c r="AF531" s="27" t="s">
        <v>426</v>
      </c>
      <c r="AG531" s="7"/>
      <c r="AH531" s="5" t="str" cm="1">
        <f t="array" ref="AH531">LEFT(MM_BU[[#This Row],[PROJECT'#]],MIN(IFERROR(FIND({0,1,2,3,4,5,6,7,8,9,"-"},MM_BU[[#This Row],[PROJECT'#]]),""))-1)</f>
        <v>BU</v>
      </c>
      <c r="AI531" t="str">
        <f>IF(MM_BU[[#This Row],[BOM Received date]]&lt;&gt;"","BU table")</f>
        <v>BU table</v>
      </c>
      <c r="AJ531" t="str">
        <f>TEXT(MM_BU[[#This Row],[BOM Received date]],"mmmm")</f>
        <v>January</v>
      </c>
      <c r="AK531" t="str">
        <f>TEXT(MM_BU[[#This Row],[BOM Received date]],"yyyy")</f>
        <v>2024</v>
      </c>
    </row>
    <row r="532" spans="1:37" ht="28.95" customHeight="1">
      <c r="A532" s="21">
        <v>52</v>
      </c>
      <c r="B532" s="56">
        <v>45315</v>
      </c>
      <c r="C532" s="8">
        <v>30</v>
      </c>
      <c r="D532" s="8" t="s">
        <v>1957</v>
      </c>
      <c r="E532" s="23" t="s">
        <v>1934</v>
      </c>
      <c r="F532" s="350">
        <v>9117710</v>
      </c>
      <c r="G532" s="8" t="s">
        <v>1931</v>
      </c>
      <c r="H532" s="24" t="s">
        <v>1922</v>
      </c>
      <c r="I532" s="25">
        <v>52604</v>
      </c>
      <c r="J532" s="1639">
        <v>45316</v>
      </c>
      <c r="K532" s="26">
        <v>45320</v>
      </c>
      <c r="L532" s="26" t="s">
        <v>1058</v>
      </c>
      <c r="M532" s="27">
        <v>1</v>
      </c>
      <c r="N532" s="27" t="s">
        <v>20</v>
      </c>
      <c r="O532" s="25">
        <v>2</v>
      </c>
      <c r="P532" s="286">
        <v>9.16</v>
      </c>
      <c r="Q532" s="287">
        <v>18.32</v>
      </c>
      <c r="R532" s="25" t="s">
        <v>2164</v>
      </c>
      <c r="S532" s="25" t="s">
        <v>1058</v>
      </c>
      <c r="T532" s="26">
        <v>45330</v>
      </c>
      <c r="U532" s="26">
        <v>45327</v>
      </c>
      <c r="V532" s="8" t="s">
        <v>2309</v>
      </c>
      <c r="W532" s="25" t="s">
        <v>1007</v>
      </c>
      <c r="X532" s="26">
        <v>45330</v>
      </c>
      <c r="Y532" s="25" t="s">
        <v>1068</v>
      </c>
      <c r="Z532" s="26">
        <v>45330</v>
      </c>
      <c r="AA532" s="24" t="s">
        <v>1069</v>
      </c>
      <c r="AB532" s="24" t="s">
        <v>1080</v>
      </c>
      <c r="AC532" s="26">
        <v>45340</v>
      </c>
      <c r="AD532" s="8" t="s">
        <v>22</v>
      </c>
      <c r="AE532" s="26">
        <v>45341</v>
      </c>
      <c r="AF532" s="27" t="s">
        <v>425</v>
      </c>
      <c r="AG532" s="7"/>
      <c r="AH532" s="5" t="str" cm="1">
        <f t="array" ref="AH532">LEFT(MM_BU[[#This Row],[PROJECT'#]],MIN(IFERROR(FIND({0,1,2,3,4,5,6,7,8,9,"-"},MM_BU[[#This Row],[PROJECT'#]]),""))-1)</f>
        <v>BU</v>
      </c>
      <c r="AI532" t="str">
        <f>IF(MM_BU[[#This Row],[BOM Received date]]&lt;&gt;"","BU table")</f>
        <v>BU table</v>
      </c>
      <c r="AJ532" t="str">
        <f>TEXT(MM_BU[[#This Row],[BOM Received date]],"mmmm")</f>
        <v>January</v>
      </c>
      <c r="AK532" t="str">
        <f>TEXT(MM_BU[[#This Row],[BOM Received date]],"yyyy")</f>
        <v>2024</v>
      </c>
    </row>
    <row r="533" spans="1:37" ht="28.95" customHeight="1">
      <c r="A533" s="21">
        <v>52</v>
      </c>
      <c r="B533" s="56">
        <v>45315</v>
      </c>
      <c r="C533" s="8">
        <v>30</v>
      </c>
      <c r="D533" s="8" t="s">
        <v>1957</v>
      </c>
      <c r="E533" s="23" t="s">
        <v>1934</v>
      </c>
      <c r="F533" s="350">
        <v>9117710</v>
      </c>
      <c r="G533" s="8" t="s">
        <v>1453</v>
      </c>
      <c r="H533" s="24" t="s">
        <v>1459</v>
      </c>
      <c r="I533" s="25">
        <v>52607</v>
      </c>
      <c r="J533" s="1639">
        <v>45316</v>
      </c>
      <c r="K533" s="26">
        <v>45320</v>
      </c>
      <c r="L533" s="26" t="s">
        <v>1058</v>
      </c>
      <c r="M533" s="27">
        <v>1</v>
      </c>
      <c r="N533" s="27" t="s">
        <v>20</v>
      </c>
      <c r="O533" s="25">
        <v>2</v>
      </c>
      <c r="P533" s="286">
        <v>25.4</v>
      </c>
      <c r="Q533" s="287">
        <v>50.8</v>
      </c>
      <c r="R533" s="25" t="s">
        <v>2167</v>
      </c>
      <c r="S533" s="25" t="s">
        <v>1058</v>
      </c>
      <c r="T533" s="26">
        <v>45322</v>
      </c>
      <c r="U533" s="26">
        <v>45322</v>
      </c>
      <c r="V533" s="8" t="s">
        <v>2168</v>
      </c>
      <c r="W533" s="25" t="s">
        <v>1016</v>
      </c>
      <c r="X533" s="26">
        <v>45322</v>
      </c>
      <c r="Y533" s="25" t="s">
        <v>1068</v>
      </c>
      <c r="Z533" s="26">
        <v>45322</v>
      </c>
      <c r="AA533" s="24" t="s">
        <v>1710</v>
      </c>
      <c r="AB533" s="24" t="s">
        <v>1081</v>
      </c>
      <c r="AC533" s="26">
        <v>45332</v>
      </c>
      <c r="AD533" s="8" t="s">
        <v>22</v>
      </c>
      <c r="AE533" s="26">
        <v>45327</v>
      </c>
      <c r="AF533" s="27" t="s">
        <v>425</v>
      </c>
      <c r="AG533" s="7"/>
      <c r="AH533" s="5" t="str" cm="1">
        <f t="array" ref="AH533">LEFT(MM_BU[[#This Row],[PROJECT'#]],MIN(IFERROR(FIND({0,1,2,3,4,5,6,7,8,9,"-"},MM_BU[[#This Row],[PROJECT'#]]),""))-1)</f>
        <v>BU</v>
      </c>
      <c r="AI533" t="str">
        <f>IF(MM_BU[[#This Row],[BOM Received date]]&lt;&gt;"","BU table")</f>
        <v>BU table</v>
      </c>
      <c r="AJ533" t="str">
        <f>TEXT(MM_BU[[#This Row],[BOM Received date]],"mmmm")</f>
        <v>January</v>
      </c>
      <c r="AK533" t="str">
        <f>TEXT(MM_BU[[#This Row],[BOM Received date]],"yyyy")</f>
        <v>2024</v>
      </c>
    </row>
    <row r="534" spans="1:37" ht="28.95" customHeight="1">
      <c r="A534" s="21">
        <v>52</v>
      </c>
      <c r="B534" s="56">
        <v>45315</v>
      </c>
      <c r="C534" s="8">
        <v>30</v>
      </c>
      <c r="D534" s="8" t="s">
        <v>1957</v>
      </c>
      <c r="E534" s="23" t="s">
        <v>1934</v>
      </c>
      <c r="F534" s="350">
        <v>9117710</v>
      </c>
      <c r="G534" s="8" t="s">
        <v>1932</v>
      </c>
      <c r="H534" s="24" t="s">
        <v>1923</v>
      </c>
      <c r="I534" s="25">
        <v>52606</v>
      </c>
      <c r="J534" s="1639">
        <v>45316</v>
      </c>
      <c r="K534" s="26">
        <v>45318</v>
      </c>
      <c r="L534" s="26" t="s">
        <v>1058</v>
      </c>
      <c r="M534" s="27">
        <v>1</v>
      </c>
      <c r="N534" s="27" t="s">
        <v>20</v>
      </c>
      <c r="O534" s="25">
        <v>2</v>
      </c>
      <c r="P534" s="286">
        <v>37.46</v>
      </c>
      <c r="Q534" s="287">
        <v>74.92</v>
      </c>
      <c r="R534" s="25" t="s">
        <v>2164</v>
      </c>
      <c r="S534" s="25" t="s">
        <v>1058</v>
      </c>
      <c r="T534" s="26">
        <v>45330</v>
      </c>
      <c r="U534" s="26">
        <v>45327</v>
      </c>
      <c r="V534" s="8" t="s">
        <v>2309</v>
      </c>
      <c r="W534" s="25" t="s">
        <v>1011</v>
      </c>
      <c r="X534" s="26">
        <v>45330</v>
      </c>
      <c r="Y534" s="25" t="s">
        <v>1068</v>
      </c>
      <c r="Z534" s="26">
        <v>45330</v>
      </c>
      <c r="AA534" s="24" t="s">
        <v>1069</v>
      </c>
      <c r="AB534" s="24" t="s">
        <v>1080</v>
      </c>
      <c r="AC534" s="26">
        <v>45337</v>
      </c>
      <c r="AD534" s="8" t="s">
        <v>22</v>
      </c>
      <c r="AE534" s="26">
        <v>45336</v>
      </c>
      <c r="AF534" s="27" t="s">
        <v>425</v>
      </c>
      <c r="AG534" s="7"/>
      <c r="AH534" s="5" t="str" cm="1">
        <f t="array" ref="AH534">LEFT(MM_BU[[#This Row],[PROJECT'#]],MIN(IFERROR(FIND({0,1,2,3,4,5,6,7,8,9,"-"},MM_BU[[#This Row],[PROJECT'#]]),""))-1)</f>
        <v>BU</v>
      </c>
      <c r="AI534" t="str">
        <f>IF(MM_BU[[#This Row],[BOM Received date]]&lt;&gt;"","BU table")</f>
        <v>BU table</v>
      </c>
      <c r="AJ534" t="str">
        <f>TEXT(MM_BU[[#This Row],[BOM Received date]],"mmmm")</f>
        <v>January</v>
      </c>
      <c r="AK534" t="str">
        <f>TEXT(MM_BU[[#This Row],[BOM Received date]],"yyyy")</f>
        <v>2024</v>
      </c>
    </row>
    <row r="535" spans="1:37" ht="28.95" customHeight="1">
      <c r="A535" s="21">
        <v>52</v>
      </c>
      <c r="B535" s="56">
        <v>45315</v>
      </c>
      <c r="C535" s="8">
        <v>30</v>
      </c>
      <c r="D535" s="8" t="s">
        <v>1957</v>
      </c>
      <c r="E535" s="23" t="s">
        <v>1934</v>
      </c>
      <c r="F535" s="350">
        <v>9117710</v>
      </c>
      <c r="G535" s="8" t="s">
        <v>1933</v>
      </c>
      <c r="H535" s="24" t="s">
        <v>1924</v>
      </c>
      <c r="I535" s="25">
        <v>52619</v>
      </c>
      <c r="J535" s="1639">
        <v>45316</v>
      </c>
      <c r="K535" s="26">
        <v>45320</v>
      </c>
      <c r="L535" s="340" t="s">
        <v>1058</v>
      </c>
      <c r="M535" s="27">
        <v>1</v>
      </c>
      <c r="N535" s="27" t="s">
        <v>55</v>
      </c>
      <c r="O535" s="25">
        <v>1</v>
      </c>
      <c r="P535" s="286">
        <v>159.16</v>
      </c>
      <c r="Q535" s="287">
        <v>159.16</v>
      </c>
      <c r="R535" s="25" t="s">
        <v>2164</v>
      </c>
      <c r="S535" s="25" t="s">
        <v>1058</v>
      </c>
      <c r="T535" s="26">
        <v>45330</v>
      </c>
      <c r="U535" s="26">
        <v>45327</v>
      </c>
      <c r="V535" s="8" t="s">
        <v>2309</v>
      </c>
      <c r="W535" s="25" t="s">
        <v>1013</v>
      </c>
      <c r="X535" s="26">
        <v>45330</v>
      </c>
      <c r="Y535" s="25" t="s">
        <v>1068</v>
      </c>
      <c r="Z535" s="26">
        <v>45330</v>
      </c>
      <c r="AA535" s="24" t="s">
        <v>1069</v>
      </c>
      <c r="AB535" s="24" t="s">
        <v>1080</v>
      </c>
      <c r="AC535" s="26">
        <v>45372</v>
      </c>
      <c r="AD535" s="8" t="s">
        <v>22</v>
      </c>
      <c r="AE535" s="26">
        <v>45336</v>
      </c>
      <c r="AF535" s="27" t="s">
        <v>424</v>
      </c>
      <c r="AG535" s="7"/>
      <c r="AH535" s="5" t="str" cm="1">
        <f t="array" ref="AH535">LEFT(MM_BU[[#This Row],[PROJECT'#]],MIN(IFERROR(FIND({0,1,2,3,4,5,6,7,8,9,"-"},MM_BU[[#This Row],[PROJECT'#]]),""))-1)</f>
        <v>BU</v>
      </c>
      <c r="AI535" t="str">
        <f>IF(MM_BU[[#This Row],[BOM Received date]]&lt;&gt;"","BU table")</f>
        <v>BU table</v>
      </c>
      <c r="AJ535" t="str">
        <f>TEXT(MM_BU[[#This Row],[BOM Received date]],"mmmm")</f>
        <v>January</v>
      </c>
      <c r="AK535" t="str">
        <f>TEXT(MM_BU[[#This Row],[BOM Received date]],"yyyy")</f>
        <v>2024</v>
      </c>
    </row>
    <row r="536" spans="1:37" ht="28.95" customHeight="1" thickBot="1">
      <c r="A536" s="140">
        <v>52</v>
      </c>
      <c r="B536" s="199">
        <v>45315</v>
      </c>
      <c r="C536" s="142">
        <v>30</v>
      </c>
      <c r="D536" s="142" t="s">
        <v>1957</v>
      </c>
      <c r="E536" s="143" t="s">
        <v>1934</v>
      </c>
      <c r="F536" s="351">
        <v>9117710</v>
      </c>
      <c r="G536" s="142" t="s">
        <v>1935</v>
      </c>
      <c r="H536" s="144" t="s">
        <v>1936</v>
      </c>
      <c r="I536" s="145">
        <v>52618</v>
      </c>
      <c r="J536" s="1640">
        <v>45316</v>
      </c>
      <c r="K536" s="146">
        <v>45320</v>
      </c>
      <c r="L536" s="146" t="s">
        <v>1058</v>
      </c>
      <c r="M536" s="147">
        <v>1</v>
      </c>
      <c r="N536" s="147" t="s">
        <v>20</v>
      </c>
      <c r="O536" s="145">
        <v>2</v>
      </c>
      <c r="P536" s="288">
        <v>10.73</v>
      </c>
      <c r="Q536" s="289">
        <v>21.46</v>
      </c>
      <c r="R536" s="145" t="s">
        <v>2163</v>
      </c>
      <c r="S536" s="145" t="s">
        <v>1058</v>
      </c>
      <c r="T536" s="146">
        <v>45330</v>
      </c>
      <c r="U536" s="146">
        <v>45327</v>
      </c>
      <c r="V536" s="142" t="s">
        <v>2308</v>
      </c>
      <c r="W536" s="145" t="s">
        <v>1341</v>
      </c>
      <c r="X536" s="146">
        <v>45330</v>
      </c>
      <c r="Y536" s="145" t="s">
        <v>1068</v>
      </c>
      <c r="Z536" s="146">
        <v>45330</v>
      </c>
      <c r="AA536" s="144" t="s">
        <v>1069</v>
      </c>
      <c r="AB536" s="144" t="s">
        <v>1085</v>
      </c>
      <c r="AC536" s="146">
        <v>45337</v>
      </c>
      <c r="AD536" s="142" t="s">
        <v>22</v>
      </c>
      <c r="AE536" s="146">
        <v>45336</v>
      </c>
      <c r="AF536" s="147" t="s">
        <v>425</v>
      </c>
      <c r="AG536" s="148"/>
      <c r="AH536" s="5" t="str" cm="1">
        <f t="array" ref="AH536">LEFT(MM_BU[[#This Row],[PROJECT'#]],MIN(IFERROR(FIND({0,1,2,3,4,5,6,7,8,9,"-"},MM_BU[[#This Row],[PROJECT'#]]),""))-1)</f>
        <v>BU</v>
      </c>
      <c r="AI536" t="str">
        <f>IF(MM_BU[[#This Row],[BOM Received date]]&lt;&gt;"","BU table")</f>
        <v>BU table</v>
      </c>
      <c r="AJ536" t="str">
        <f>TEXT(MM_BU[[#This Row],[BOM Received date]],"mmmm")</f>
        <v>January</v>
      </c>
      <c r="AK536" t="str">
        <f>TEXT(MM_BU[[#This Row],[BOM Received date]],"yyyy")</f>
        <v>2024</v>
      </c>
    </row>
    <row r="537" spans="1:37" ht="28.95" customHeight="1" thickTop="1" thickBot="1">
      <c r="A537" s="158">
        <v>53</v>
      </c>
      <c r="B537" s="204">
        <v>45316</v>
      </c>
      <c r="C537" s="160">
        <v>30</v>
      </c>
      <c r="D537" s="160" t="s">
        <v>1937</v>
      </c>
      <c r="E537" s="161" t="s">
        <v>1938</v>
      </c>
      <c r="F537" s="353">
        <v>9223619</v>
      </c>
      <c r="G537" s="160" t="s">
        <v>1939</v>
      </c>
      <c r="H537" s="959" t="s">
        <v>1940</v>
      </c>
      <c r="I537" s="163">
        <v>52621</v>
      </c>
      <c r="J537" s="1642">
        <v>45316</v>
      </c>
      <c r="K537" s="164">
        <v>45318</v>
      </c>
      <c r="L537" s="164" t="s">
        <v>1058</v>
      </c>
      <c r="M537" s="165">
        <v>1</v>
      </c>
      <c r="N537" s="165" t="s">
        <v>20</v>
      </c>
      <c r="O537" s="163">
        <v>2</v>
      </c>
      <c r="P537" s="292">
        <v>690.03</v>
      </c>
      <c r="Q537" s="293">
        <v>1380.06</v>
      </c>
      <c r="R537" s="163" t="s">
        <v>2169</v>
      </c>
      <c r="S537" s="163" t="s">
        <v>1058</v>
      </c>
      <c r="T537" s="164">
        <v>45323</v>
      </c>
      <c r="U537" s="164">
        <v>45323</v>
      </c>
      <c r="V537" s="160" t="s">
        <v>2170</v>
      </c>
      <c r="W537" s="163" t="s">
        <v>1011</v>
      </c>
      <c r="X537" s="164">
        <v>45323</v>
      </c>
      <c r="Y537" s="163" t="s">
        <v>1068</v>
      </c>
      <c r="Z537" s="164">
        <v>45323</v>
      </c>
      <c r="AA537" s="162" t="s">
        <v>1710</v>
      </c>
      <c r="AB537" s="162" t="s">
        <v>1081</v>
      </c>
      <c r="AC537" s="164">
        <v>45332</v>
      </c>
      <c r="AD537" s="160" t="s">
        <v>22</v>
      </c>
      <c r="AE537" s="164">
        <v>45327</v>
      </c>
      <c r="AF537" s="165" t="s">
        <v>425</v>
      </c>
      <c r="AG537" s="166"/>
      <c r="AH537" s="5" t="str" cm="1">
        <f t="array" ref="AH537">LEFT(MM_BU[[#This Row],[PROJECT'#]],MIN(IFERROR(FIND({0,1,2,3,4,5,6,7,8,9,"-"},MM_BU[[#This Row],[PROJECT'#]]),""))-1)</f>
        <v>BU</v>
      </c>
      <c r="AI537" t="str">
        <f>IF(MM_BU[[#This Row],[BOM Received date]]&lt;&gt;"","BU table")</f>
        <v>BU table</v>
      </c>
      <c r="AJ537" t="str">
        <f>TEXT(MM_BU[[#This Row],[BOM Received date]],"mmmm")</f>
        <v>January</v>
      </c>
      <c r="AK537" t="str">
        <f>TEXT(MM_BU[[#This Row],[BOM Received date]],"yyyy")</f>
        <v>2024</v>
      </c>
    </row>
    <row r="538" spans="1:37" ht="28.95" customHeight="1" thickTop="1">
      <c r="A538" s="149">
        <v>54</v>
      </c>
      <c r="B538" s="196">
        <v>45321</v>
      </c>
      <c r="C538" s="151">
        <v>60</v>
      </c>
      <c r="D538" s="151" t="s">
        <v>1958</v>
      </c>
      <c r="E538" s="152" t="s">
        <v>1959</v>
      </c>
      <c r="F538" s="352">
        <v>8528915</v>
      </c>
      <c r="G538" s="151" t="s">
        <v>53</v>
      </c>
      <c r="H538" s="153" t="s">
        <v>54</v>
      </c>
      <c r="I538" s="154">
        <v>53005</v>
      </c>
      <c r="J538" s="1641">
        <v>45321</v>
      </c>
      <c r="K538" s="155">
        <v>45323</v>
      </c>
      <c r="L538" s="155" t="s">
        <v>1058</v>
      </c>
      <c r="M538" s="156">
        <v>20</v>
      </c>
      <c r="N538" s="156" t="s">
        <v>20</v>
      </c>
      <c r="O538" s="154">
        <v>2</v>
      </c>
      <c r="P538" s="290">
        <v>274.38</v>
      </c>
      <c r="Q538" s="291">
        <v>548.76</v>
      </c>
      <c r="R538" s="154" t="s">
        <v>2171</v>
      </c>
      <c r="S538" s="154" t="s">
        <v>1058</v>
      </c>
      <c r="T538" s="155">
        <v>45326</v>
      </c>
      <c r="U538" s="155" t="s">
        <v>581</v>
      </c>
      <c r="V538" s="151" t="s">
        <v>2172</v>
      </c>
      <c r="W538" s="154" t="s">
        <v>1031</v>
      </c>
      <c r="X538" s="155">
        <v>45326</v>
      </c>
      <c r="Y538" s="154" t="s">
        <v>1068</v>
      </c>
      <c r="Z538" s="155">
        <v>45326</v>
      </c>
      <c r="AA538" s="153" t="s">
        <v>1075</v>
      </c>
      <c r="AB538" s="153" t="s">
        <v>1070</v>
      </c>
      <c r="AC538" s="155">
        <v>45340</v>
      </c>
      <c r="AD538" s="151" t="s">
        <v>22</v>
      </c>
      <c r="AE538" s="155">
        <v>45329</v>
      </c>
      <c r="AF538" s="156" t="s">
        <v>425</v>
      </c>
      <c r="AG538" s="222"/>
      <c r="AH538" s="43" t="str" cm="1">
        <f t="array" ref="AH538">LEFT(MM_BU[[#This Row],[PROJECT'#]],MIN(IFERROR(FIND({0,1,2,3,4,5,6,7,8,9,"-"},MM_BU[[#This Row],[PROJECT'#]]),""))-1)</f>
        <v>BU</v>
      </c>
      <c r="AI538" t="str">
        <f>IF(MM_BU[[#This Row],[BOM Received date]]&lt;&gt;"","BU table")</f>
        <v>BU table</v>
      </c>
      <c r="AJ538" t="str">
        <f>TEXT(MM_BU[[#This Row],[BOM Received date]],"mmmm")</f>
        <v>January</v>
      </c>
      <c r="AK538" t="str">
        <f>TEXT(MM_BU[[#This Row],[BOM Received date]],"yyyy")</f>
        <v>2024</v>
      </c>
    </row>
    <row r="539" spans="1:37" ht="28.95" customHeight="1">
      <c r="A539" s="21">
        <v>54</v>
      </c>
      <c r="B539" s="56">
        <v>45321</v>
      </c>
      <c r="C539" s="8">
        <v>60</v>
      </c>
      <c r="D539" s="8" t="s">
        <v>1958</v>
      </c>
      <c r="E539" s="23" t="s">
        <v>1959</v>
      </c>
      <c r="F539" s="350">
        <v>8528915</v>
      </c>
      <c r="G539" s="8" t="s">
        <v>51</v>
      </c>
      <c r="H539" s="466" t="s">
        <v>52</v>
      </c>
      <c r="I539" s="25">
        <v>53005</v>
      </c>
      <c r="J539" s="1639">
        <v>45321</v>
      </c>
      <c r="K539" s="26">
        <v>45323</v>
      </c>
      <c r="L539" s="26" t="s">
        <v>1058</v>
      </c>
      <c r="M539" s="27">
        <v>19</v>
      </c>
      <c r="N539" s="27" t="s">
        <v>20</v>
      </c>
      <c r="O539" s="25">
        <v>3</v>
      </c>
      <c r="P539" s="286">
        <v>297.94</v>
      </c>
      <c r="Q539" s="287">
        <v>893.82</v>
      </c>
      <c r="R539" s="25" t="s">
        <v>2171</v>
      </c>
      <c r="S539" s="25" t="s">
        <v>1058</v>
      </c>
      <c r="T539" s="26">
        <v>45326</v>
      </c>
      <c r="U539" s="26" t="s">
        <v>581</v>
      </c>
      <c r="V539" s="8" t="s">
        <v>2172</v>
      </c>
      <c r="W539" s="25" t="s">
        <v>1029</v>
      </c>
      <c r="X539" s="26">
        <v>45326</v>
      </c>
      <c r="Y539" s="25" t="s">
        <v>1068</v>
      </c>
      <c r="Z539" s="26">
        <v>45326</v>
      </c>
      <c r="AA539" s="24" t="s">
        <v>1075</v>
      </c>
      <c r="AB539" s="24" t="s">
        <v>1070</v>
      </c>
      <c r="AC539" s="26">
        <v>45340</v>
      </c>
      <c r="AD539" s="8" t="s">
        <v>22</v>
      </c>
      <c r="AE539" s="26">
        <v>45329</v>
      </c>
      <c r="AF539" s="27" t="s">
        <v>428</v>
      </c>
      <c r="AG539" s="221"/>
      <c r="AH539" s="5" t="str" cm="1">
        <f t="array" ref="AH539">LEFT(MM_BU[[#This Row],[PROJECT'#]],MIN(IFERROR(FIND({0,1,2,3,4,5,6,7,8,9,"-"},MM_BU[[#This Row],[PROJECT'#]]),""))-1)</f>
        <v>BU</v>
      </c>
      <c r="AI539" t="str">
        <f>IF(MM_BU[[#This Row],[BOM Received date]]&lt;&gt;"","BU table")</f>
        <v>BU table</v>
      </c>
      <c r="AJ539" t="str">
        <f>TEXT(MM_BU[[#This Row],[BOM Received date]],"mmmm")</f>
        <v>January</v>
      </c>
      <c r="AK539" t="str">
        <f>TEXT(MM_BU[[#This Row],[BOM Received date]],"yyyy")</f>
        <v>2024</v>
      </c>
    </row>
    <row r="540" spans="1:37" ht="28.95" customHeight="1">
      <c r="A540" s="21">
        <v>54</v>
      </c>
      <c r="B540" s="56">
        <v>45321</v>
      </c>
      <c r="C540" s="8">
        <v>60</v>
      </c>
      <c r="D540" s="8" t="s">
        <v>1958</v>
      </c>
      <c r="E540" s="23" t="s">
        <v>1959</v>
      </c>
      <c r="F540" s="350">
        <v>8528915</v>
      </c>
      <c r="G540" s="8" t="s">
        <v>126</v>
      </c>
      <c r="H540" s="24" t="s">
        <v>2121</v>
      </c>
      <c r="I540" s="25">
        <v>53005</v>
      </c>
      <c r="J540" s="1639">
        <v>45321</v>
      </c>
      <c r="K540" s="26">
        <v>45323</v>
      </c>
      <c r="L540" s="26" t="s">
        <v>1058</v>
      </c>
      <c r="M540" s="27">
        <v>18</v>
      </c>
      <c r="N540" s="27" t="s">
        <v>20</v>
      </c>
      <c r="O540" s="25">
        <v>1</v>
      </c>
      <c r="P540" s="286">
        <v>130.86000000000001</v>
      </c>
      <c r="Q540" s="287">
        <v>130.86000000000001</v>
      </c>
      <c r="R540" s="25" t="s">
        <v>2171</v>
      </c>
      <c r="S540" s="25" t="s">
        <v>1058</v>
      </c>
      <c r="T540" s="26">
        <v>45326</v>
      </c>
      <c r="U540" s="26" t="s">
        <v>581</v>
      </c>
      <c r="V540" s="8" t="s">
        <v>2172</v>
      </c>
      <c r="W540" s="25" t="s">
        <v>1028</v>
      </c>
      <c r="X540" s="26">
        <v>45326</v>
      </c>
      <c r="Y540" s="25" t="s">
        <v>1068</v>
      </c>
      <c r="Z540" s="26">
        <v>45326</v>
      </c>
      <c r="AA540" s="24" t="s">
        <v>1075</v>
      </c>
      <c r="AB540" s="24" t="s">
        <v>1070</v>
      </c>
      <c r="AC540" s="26">
        <v>45340</v>
      </c>
      <c r="AD540" s="8" t="s">
        <v>22</v>
      </c>
      <c r="AE540" s="26">
        <v>45329</v>
      </c>
      <c r="AF540" s="27" t="s">
        <v>424</v>
      </c>
      <c r="AG540" s="221"/>
      <c r="AH540" s="5" t="str" cm="1">
        <f t="array" ref="AH540">LEFT(MM_BU[[#This Row],[PROJECT'#]],MIN(IFERROR(FIND({0,1,2,3,4,5,6,7,8,9,"-"},MM_BU[[#This Row],[PROJECT'#]]),""))-1)</f>
        <v>BU</v>
      </c>
      <c r="AI540" t="str">
        <f>IF(MM_BU[[#This Row],[BOM Received date]]&lt;&gt;"","BU table")</f>
        <v>BU table</v>
      </c>
      <c r="AJ540" t="str">
        <f>TEXT(MM_BU[[#This Row],[BOM Received date]],"mmmm")</f>
        <v>January</v>
      </c>
      <c r="AK540" t="str">
        <f>TEXT(MM_BU[[#This Row],[BOM Received date]],"yyyy")</f>
        <v>2024</v>
      </c>
    </row>
    <row r="541" spans="1:37" ht="28.95" customHeight="1">
      <c r="A541" s="21">
        <v>54</v>
      </c>
      <c r="B541" s="56">
        <v>45321</v>
      </c>
      <c r="C541" s="8">
        <v>60</v>
      </c>
      <c r="D541" s="8" t="s">
        <v>1958</v>
      </c>
      <c r="E541" s="23" t="s">
        <v>1959</v>
      </c>
      <c r="F541" s="350">
        <v>8528915</v>
      </c>
      <c r="G541" s="8" t="s">
        <v>483</v>
      </c>
      <c r="H541" s="24" t="s">
        <v>484</v>
      </c>
      <c r="I541" s="25">
        <v>53003</v>
      </c>
      <c r="J541" s="1639">
        <v>45321</v>
      </c>
      <c r="K541" s="26">
        <v>45323</v>
      </c>
      <c r="L541" s="26" t="s">
        <v>1058</v>
      </c>
      <c r="M541" s="27">
        <v>8</v>
      </c>
      <c r="N541" s="27" t="s">
        <v>20</v>
      </c>
      <c r="O541" s="25">
        <v>1</v>
      </c>
      <c r="P541" s="286">
        <v>127.05</v>
      </c>
      <c r="Q541" s="287">
        <v>127.05</v>
      </c>
      <c r="R541" s="25" t="s">
        <v>2173</v>
      </c>
      <c r="S541" s="25" t="s">
        <v>1058</v>
      </c>
      <c r="T541" s="26">
        <v>45331</v>
      </c>
      <c r="U541" s="26">
        <v>45328</v>
      </c>
      <c r="V541" s="8" t="s">
        <v>2313</v>
      </c>
      <c r="W541" s="25" t="s">
        <v>1035</v>
      </c>
      <c r="X541" s="26">
        <v>45331</v>
      </c>
      <c r="Y541" s="25" t="s">
        <v>1068</v>
      </c>
      <c r="Z541" s="26">
        <v>45331</v>
      </c>
      <c r="AA541" s="24" t="s">
        <v>1069</v>
      </c>
      <c r="AB541" s="24" t="s">
        <v>1085</v>
      </c>
      <c r="AC541" s="26">
        <v>45337</v>
      </c>
      <c r="AD541" s="8" t="s">
        <v>22</v>
      </c>
      <c r="AE541" s="26">
        <v>45335</v>
      </c>
      <c r="AF541" s="27" t="s">
        <v>424</v>
      </c>
      <c r="AG541" s="221"/>
      <c r="AH541" s="5" t="str" cm="1">
        <f t="array" ref="AH541">LEFT(MM_BU[[#This Row],[PROJECT'#]],MIN(IFERROR(FIND({0,1,2,3,4,5,6,7,8,9,"-"},MM_BU[[#This Row],[PROJECT'#]]),""))-1)</f>
        <v>BU</v>
      </c>
      <c r="AI541" t="str">
        <f>IF(MM_BU[[#This Row],[BOM Received date]]&lt;&gt;"","BU table")</f>
        <v>BU table</v>
      </c>
      <c r="AJ541" t="str">
        <f>TEXT(MM_BU[[#This Row],[BOM Received date]],"mmmm")</f>
        <v>January</v>
      </c>
      <c r="AK541" t="str">
        <f>TEXT(MM_BU[[#This Row],[BOM Received date]],"yyyy")</f>
        <v>2024</v>
      </c>
    </row>
    <row r="542" spans="1:37" ht="28.95" customHeight="1">
      <c r="A542" s="21">
        <v>54</v>
      </c>
      <c r="B542" s="56">
        <v>45321</v>
      </c>
      <c r="C542" s="8">
        <v>60</v>
      </c>
      <c r="D542" s="8" t="s">
        <v>1958</v>
      </c>
      <c r="E542" s="23" t="s">
        <v>1959</v>
      </c>
      <c r="F542" s="350">
        <v>8528915</v>
      </c>
      <c r="G542" s="8" t="s">
        <v>28</v>
      </c>
      <c r="H542" s="24" t="s">
        <v>29</v>
      </c>
      <c r="I542" s="25">
        <v>53003</v>
      </c>
      <c r="J542" s="1639">
        <v>45321</v>
      </c>
      <c r="K542" s="26">
        <v>45323</v>
      </c>
      <c r="L542" s="26" t="s">
        <v>1058</v>
      </c>
      <c r="M542" s="27">
        <v>7</v>
      </c>
      <c r="N542" s="27" t="s">
        <v>20</v>
      </c>
      <c r="O542" s="25">
        <v>1</v>
      </c>
      <c r="P542" s="286">
        <v>254.32</v>
      </c>
      <c r="Q542" s="287">
        <v>254.32</v>
      </c>
      <c r="R542" s="25" t="s">
        <v>2173</v>
      </c>
      <c r="S542" s="25" t="s">
        <v>1058</v>
      </c>
      <c r="T542" s="26">
        <v>45331</v>
      </c>
      <c r="U542" s="26">
        <v>45328</v>
      </c>
      <c r="V542" s="8" t="s">
        <v>2313</v>
      </c>
      <c r="W542" s="25" t="s">
        <v>1159</v>
      </c>
      <c r="X542" s="26">
        <v>45331</v>
      </c>
      <c r="Y542" s="25" t="s">
        <v>1068</v>
      </c>
      <c r="Z542" s="26">
        <v>45331</v>
      </c>
      <c r="AA542" s="24" t="s">
        <v>1069</v>
      </c>
      <c r="AB542" s="24" t="s">
        <v>1085</v>
      </c>
      <c r="AC542" s="26">
        <v>45337</v>
      </c>
      <c r="AD542" s="8" t="s">
        <v>22</v>
      </c>
      <c r="AE542" s="26">
        <v>45335</v>
      </c>
      <c r="AF542" s="27" t="s">
        <v>424</v>
      </c>
      <c r="AG542" s="221"/>
      <c r="AH542" s="5" t="str" cm="1">
        <f t="array" ref="AH542">LEFT(MM_BU[[#This Row],[PROJECT'#]],MIN(IFERROR(FIND({0,1,2,3,4,5,6,7,8,9,"-"},MM_BU[[#This Row],[PROJECT'#]]),""))-1)</f>
        <v>BU</v>
      </c>
      <c r="AI542" t="str">
        <f>IF(MM_BU[[#This Row],[BOM Received date]]&lt;&gt;"","BU table")</f>
        <v>BU table</v>
      </c>
      <c r="AJ542" t="str">
        <f>TEXT(MM_BU[[#This Row],[BOM Received date]],"mmmm")</f>
        <v>January</v>
      </c>
      <c r="AK542" t="str">
        <f>TEXT(MM_BU[[#This Row],[BOM Received date]],"yyyy")</f>
        <v>2024</v>
      </c>
    </row>
    <row r="543" spans="1:37" ht="28.95" customHeight="1">
      <c r="A543" s="21">
        <v>54</v>
      </c>
      <c r="B543" s="56">
        <v>45321</v>
      </c>
      <c r="C543" s="8">
        <v>60</v>
      </c>
      <c r="D543" s="8" t="s">
        <v>1958</v>
      </c>
      <c r="E543" s="23" t="s">
        <v>1959</v>
      </c>
      <c r="F543" s="350">
        <v>8528915</v>
      </c>
      <c r="G543" s="8" t="s">
        <v>492</v>
      </c>
      <c r="H543" s="24" t="s">
        <v>2059</v>
      </c>
      <c r="I543" s="25">
        <v>53003</v>
      </c>
      <c r="J543" s="1639">
        <v>45321</v>
      </c>
      <c r="K543" s="26">
        <v>45323</v>
      </c>
      <c r="L543" s="26" t="s">
        <v>1058</v>
      </c>
      <c r="M543" s="27">
        <v>6</v>
      </c>
      <c r="N543" s="27" t="s">
        <v>20</v>
      </c>
      <c r="O543" s="25">
        <v>2</v>
      </c>
      <c r="P543" s="286">
        <v>601.37</v>
      </c>
      <c r="Q543" s="287">
        <v>1202.74</v>
      </c>
      <c r="R543" s="25" t="s">
        <v>2173</v>
      </c>
      <c r="S543" s="25" t="s">
        <v>1058</v>
      </c>
      <c r="T543" s="26">
        <v>45331</v>
      </c>
      <c r="U543" s="26">
        <v>45328</v>
      </c>
      <c r="V543" s="8" t="s">
        <v>2313</v>
      </c>
      <c r="W543" s="25" t="s">
        <v>1031</v>
      </c>
      <c r="X543" s="26">
        <v>45331</v>
      </c>
      <c r="Y543" s="25" t="s">
        <v>1068</v>
      </c>
      <c r="Z543" s="26">
        <v>45331</v>
      </c>
      <c r="AA543" s="24" t="s">
        <v>1069</v>
      </c>
      <c r="AB543" s="24" t="s">
        <v>1085</v>
      </c>
      <c r="AC543" s="26">
        <v>45337</v>
      </c>
      <c r="AD543" s="8" t="s">
        <v>22</v>
      </c>
      <c r="AE543" s="26">
        <v>45335</v>
      </c>
      <c r="AF543" s="27" t="s">
        <v>425</v>
      </c>
      <c r="AG543" s="221"/>
      <c r="AH543" s="5" t="str" cm="1">
        <f t="array" ref="AH543">LEFT(MM_BU[[#This Row],[PROJECT'#]],MIN(IFERROR(FIND({0,1,2,3,4,5,6,7,8,9,"-"},MM_BU[[#This Row],[PROJECT'#]]),""))-1)</f>
        <v>BU</v>
      </c>
      <c r="AI543" t="str">
        <f>IF(MM_BU[[#This Row],[BOM Received date]]&lt;&gt;"","BU table")</f>
        <v>BU table</v>
      </c>
      <c r="AJ543" t="str">
        <f>TEXT(MM_BU[[#This Row],[BOM Received date]],"mmmm")</f>
        <v>January</v>
      </c>
      <c r="AK543" t="str">
        <f>TEXT(MM_BU[[#This Row],[BOM Received date]],"yyyy")</f>
        <v>2024</v>
      </c>
    </row>
    <row r="544" spans="1:37" ht="28.95" customHeight="1">
      <c r="A544" s="21">
        <v>54</v>
      </c>
      <c r="B544" s="56">
        <v>45321</v>
      </c>
      <c r="C544" s="8">
        <v>60</v>
      </c>
      <c r="D544" s="8" t="s">
        <v>1958</v>
      </c>
      <c r="E544" s="23" t="s">
        <v>1959</v>
      </c>
      <c r="F544" s="350">
        <v>8528915</v>
      </c>
      <c r="G544" s="8" t="s">
        <v>102</v>
      </c>
      <c r="H544" s="24" t="s">
        <v>108</v>
      </c>
      <c r="I544" s="25">
        <v>53005</v>
      </c>
      <c r="J544" s="1639">
        <v>45321</v>
      </c>
      <c r="K544" s="26">
        <v>45323</v>
      </c>
      <c r="L544" s="26" t="s">
        <v>1058</v>
      </c>
      <c r="M544" s="27">
        <v>17</v>
      </c>
      <c r="N544" s="27" t="s">
        <v>20</v>
      </c>
      <c r="O544" s="25">
        <v>10</v>
      </c>
      <c r="P544" s="286">
        <v>9.9</v>
      </c>
      <c r="Q544" s="287">
        <v>99</v>
      </c>
      <c r="R544" s="25" t="s">
        <v>2171</v>
      </c>
      <c r="S544" s="25" t="s">
        <v>1058</v>
      </c>
      <c r="T544" s="26">
        <v>45326</v>
      </c>
      <c r="U544" s="26" t="s">
        <v>581</v>
      </c>
      <c r="V544" s="8" t="s">
        <v>2172</v>
      </c>
      <c r="W544" s="25" t="s">
        <v>1020</v>
      </c>
      <c r="X544" s="26">
        <v>45326</v>
      </c>
      <c r="Y544" s="25" t="s">
        <v>1068</v>
      </c>
      <c r="Z544" s="26">
        <v>45326</v>
      </c>
      <c r="AA544" s="24" t="s">
        <v>1075</v>
      </c>
      <c r="AB544" s="24" t="s">
        <v>1070</v>
      </c>
      <c r="AC544" s="26">
        <v>45347</v>
      </c>
      <c r="AD544" s="8" t="s">
        <v>22</v>
      </c>
      <c r="AE544" s="26">
        <v>45329</v>
      </c>
      <c r="AF544" s="27" t="s">
        <v>1001</v>
      </c>
      <c r="AG544" s="221"/>
      <c r="AH544" s="5" t="str" cm="1">
        <f t="array" ref="AH544">LEFT(MM_BU[[#This Row],[PROJECT'#]],MIN(IFERROR(FIND({0,1,2,3,4,5,6,7,8,9,"-"},MM_BU[[#This Row],[PROJECT'#]]),""))-1)</f>
        <v>BU</v>
      </c>
      <c r="AI544" t="str">
        <f>IF(MM_BU[[#This Row],[BOM Received date]]&lt;&gt;"","BU table")</f>
        <v>BU table</v>
      </c>
      <c r="AJ544" t="str">
        <f>TEXT(MM_BU[[#This Row],[BOM Received date]],"mmmm")</f>
        <v>January</v>
      </c>
      <c r="AK544" t="str">
        <f>TEXT(MM_BU[[#This Row],[BOM Received date]],"yyyy")</f>
        <v>2024</v>
      </c>
    </row>
    <row r="545" spans="1:37" ht="28.95" customHeight="1">
      <c r="A545" s="21">
        <v>54</v>
      </c>
      <c r="B545" s="56">
        <v>45321</v>
      </c>
      <c r="C545" s="8">
        <v>60</v>
      </c>
      <c r="D545" s="8" t="s">
        <v>1958</v>
      </c>
      <c r="E545" s="23" t="s">
        <v>1959</v>
      </c>
      <c r="F545" s="350">
        <v>8528915</v>
      </c>
      <c r="G545" s="8" t="s">
        <v>485</v>
      </c>
      <c r="H545" s="24" t="s">
        <v>554</v>
      </c>
      <c r="I545" s="25">
        <v>53003</v>
      </c>
      <c r="J545" s="1639">
        <v>45321</v>
      </c>
      <c r="K545" s="26">
        <v>45323</v>
      </c>
      <c r="L545" s="26" t="s">
        <v>1058</v>
      </c>
      <c r="M545" s="27">
        <v>5</v>
      </c>
      <c r="N545" s="27" t="s">
        <v>20</v>
      </c>
      <c r="O545" s="25">
        <v>3</v>
      </c>
      <c r="P545" s="286">
        <v>17.63</v>
      </c>
      <c r="Q545" s="287">
        <v>52.89</v>
      </c>
      <c r="R545" s="25" t="s">
        <v>2173</v>
      </c>
      <c r="S545" s="25" t="s">
        <v>1058</v>
      </c>
      <c r="T545" s="26">
        <v>45331</v>
      </c>
      <c r="U545" s="26">
        <v>45328</v>
      </c>
      <c r="V545" s="8" t="s">
        <v>2313</v>
      </c>
      <c r="W545" s="25" t="s">
        <v>1029</v>
      </c>
      <c r="X545" s="26">
        <v>45331</v>
      </c>
      <c r="Y545" s="25" t="s">
        <v>1068</v>
      </c>
      <c r="Z545" s="26">
        <v>45331</v>
      </c>
      <c r="AA545" s="24" t="s">
        <v>1069</v>
      </c>
      <c r="AB545" s="24" t="s">
        <v>1085</v>
      </c>
      <c r="AC545" s="26">
        <v>45337</v>
      </c>
      <c r="AD545" s="8" t="s">
        <v>22</v>
      </c>
      <c r="AE545" s="26">
        <v>45335</v>
      </c>
      <c r="AF545" s="27" t="s">
        <v>428</v>
      </c>
      <c r="AG545" s="221"/>
      <c r="AH545" s="5" t="str" cm="1">
        <f t="array" ref="AH545">LEFT(MM_BU[[#This Row],[PROJECT'#]],MIN(IFERROR(FIND({0,1,2,3,4,5,6,7,8,9,"-"},MM_BU[[#This Row],[PROJECT'#]]),""))-1)</f>
        <v>BU</v>
      </c>
      <c r="AI545" t="str">
        <f>IF(MM_BU[[#This Row],[BOM Received date]]&lt;&gt;"","BU table")</f>
        <v>BU table</v>
      </c>
      <c r="AJ545" t="str">
        <f>TEXT(MM_BU[[#This Row],[BOM Received date]],"mmmm")</f>
        <v>January</v>
      </c>
      <c r="AK545" t="str">
        <f>TEXT(MM_BU[[#This Row],[BOM Received date]],"yyyy")</f>
        <v>2024</v>
      </c>
    </row>
    <row r="546" spans="1:37" ht="28.95" customHeight="1">
      <c r="A546" s="21">
        <v>54</v>
      </c>
      <c r="B546" s="56">
        <v>45321</v>
      </c>
      <c r="C546" s="8">
        <v>60</v>
      </c>
      <c r="D546" s="8" t="s">
        <v>1958</v>
      </c>
      <c r="E546" s="23" t="s">
        <v>1959</v>
      </c>
      <c r="F546" s="350">
        <v>8528915</v>
      </c>
      <c r="G546" s="8" t="s">
        <v>69</v>
      </c>
      <c r="H546" s="24" t="s">
        <v>70</v>
      </c>
      <c r="I546" s="25">
        <v>53005</v>
      </c>
      <c r="J546" s="1639">
        <v>45321</v>
      </c>
      <c r="K546" s="26">
        <v>45323</v>
      </c>
      <c r="L546" s="26" t="s">
        <v>1058</v>
      </c>
      <c r="M546" s="27">
        <v>1</v>
      </c>
      <c r="N546" s="27" t="s">
        <v>1996</v>
      </c>
      <c r="O546" s="25">
        <v>50</v>
      </c>
      <c r="P546" s="286">
        <v>22</v>
      </c>
      <c r="Q546" s="287">
        <v>1100</v>
      </c>
      <c r="R546" s="25" t="s">
        <v>2171</v>
      </c>
      <c r="S546" s="25" t="s">
        <v>1058</v>
      </c>
      <c r="T546" s="26">
        <v>45326</v>
      </c>
      <c r="U546" s="26" t="s">
        <v>581</v>
      </c>
      <c r="V546" s="8" t="s">
        <v>2172</v>
      </c>
      <c r="W546" s="25" t="s">
        <v>1002</v>
      </c>
      <c r="X546" s="26">
        <v>45326</v>
      </c>
      <c r="Y546" s="25" t="s">
        <v>1068</v>
      </c>
      <c r="Z546" s="26">
        <v>45326</v>
      </c>
      <c r="AA546" s="24" t="s">
        <v>1075</v>
      </c>
      <c r="AB546" s="24" t="s">
        <v>1070</v>
      </c>
      <c r="AC546" s="26">
        <v>45340</v>
      </c>
      <c r="AD546" s="8" t="s">
        <v>22</v>
      </c>
      <c r="AE546" s="26">
        <v>45329</v>
      </c>
      <c r="AF546" s="27" t="s">
        <v>1034</v>
      </c>
      <c r="AG546" s="221"/>
      <c r="AH546" s="5" t="str" cm="1">
        <f t="array" ref="AH546">LEFT(MM_BU[[#This Row],[PROJECT'#]],MIN(IFERROR(FIND({0,1,2,3,4,5,6,7,8,9,"-"},MM_BU[[#This Row],[PROJECT'#]]),""))-1)</f>
        <v>BU</v>
      </c>
      <c r="AI546" t="str">
        <f>IF(MM_BU[[#This Row],[BOM Received date]]&lt;&gt;"","BU table")</f>
        <v>BU table</v>
      </c>
      <c r="AJ546" t="str">
        <f>TEXT(MM_BU[[#This Row],[BOM Received date]],"mmmm")</f>
        <v>January</v>
      </c>
      <c r="AK546" t="str">
        <f>TEXT(MM_BU[[#This Row],[BOM Received date]],"yyyy")</f>
        <v>2024</v>
      </c>
    </row>
    <row r="547" spans="1:37" ht="28.95" customHeight="1">
      <c r="A547" s="21">
        <v>54</v>
      </c>
      <c r="B547" s="56">
        <v>45321</v>
      </c>
      <c r="C547" s="8">
        <v>60</v>
      </c>
      <c r="D547" s="8" t="s">
        <v>1958</v>
      </c>
      <c r="E547" s="23" t="s">
        <v>1959</v>
      </c>
      <c r="F547" s="350">
        <v>8528915</v>
      </c>
      <c r="G547" s="8" t="s">
        <v>918</v>
      </c>
      <c r="H547" s="24" t="s">
        <v>928</v>
      </c>
      <c r="I547" s="25">
        <v>53005</v>
      </c>
      <c r="J547" s="1639">
        <v>45321</v>
      </c>
      <c r="K547" s="26">
        <v>45323</v>
      </c>
      <c r="L547" s="26" t="s">
        <v>1058</v>
      </c>
      <c r="M547" s="27">
        <v>16</v>
      </c>
      <c r="N547" s="27" t="s">
        <v>20</v>
      </c>
      <c r="O547" s="25">
        <v>5</v>
      </c>
      <c r="P547" s="286">
        <v>8</v>
      </c>
      <c r="Q547" s="287">
        <v>40</v>
      </c>
      <c r="R547" s="25" t="s">
        <v>2171</v>
      </c>
      <c r="S547" s="25" t="s">
        <v>1058</v>
      </c>
      <c r="T547" s="26">
        <v>45326</v>
      </c>
      <c r="U547" s="26" t="s">
        <v>581</v>
      </c>
      <c r="V547" s="8" t="s">
        <v>2172</v>
      </c>
      <c r="W547" s="25" t="s">
        <v>1019</v>
      </c>
      <c r="X547" s="26">
        <v>45326</v>
      </c>
      <c r="Y547" s="25" t="s">
        <v>1068</v>
      </c>
      <c r="Z547" s="26">
        <v>45326</v>
      </c>
      <c r="AA547" s="24" t="s">
        <v>1075</v>
      </c>
      <c r="AB547" s="24" t="s">
        <v>1070</v>
      </c>
      <c r="AC547" s="26">
        <v>45340</v>
      </c>
      <c r="AD547" s="8" t="s">
        <v>22</v>
      </c>
      <c r="AE547" s="26">
        <v>45329</v>
      </c>
      <c r="AF547" s="27" t="s">
        <v>429</v>
      </c>
      <c r="AG547" s="221"/>
      <c r="AH547" s="5" t="str" cm="1">
        <f t="array" ref="AH547">LEFT(MM_BU[[#This Row],[PROJECT'#]],MIN(IFERROR(FIND({0,1,2,3,4,5,6,7,8,9,"-"},MM_BU[[#This Row],[PROJECT'#]]),""))-1)</f>
        <v>BU</v>
      </c>
      <c r="AI547" t="str">
        <f>IF(MM_BU[[#This Row],[BOM Received date]]&lt;&gt;"","BU table")</f>
        <v>BU table</v>
      </c>
      <c r="AJ547" t="str">
        <f>TEXT(MM_BU[[#This Row],[BOM Received date]],"mmmm")</f>
        <v>January</v>
      </c>
      <c r="AK547" t="str">
        <f>TEXT(MM_BU[[#This Row],[BOM Received date]],"yyyy")</f>
        <v>2024</v>
      </c>
    </row>
    <row r="548" spans="1:37" ht="28.95" customHeight="1">
      <c r="A548" s="21">
        <v>54</v>
      </c>
      <c r="B548" s="56">
        <v>45321</v>
      </c>
      <c r="C548" s="8">
        <v>60</v>
      </c>
      <c r="D548" s="8" t="s">
        <v>1958</v>
      </c>
      <c r="E548" s="23" t="s">
        <v>1959</v>
      </c>
      <c r="F548" s="350">
        <v>8528915</v>
      </c>
      <c r="G548" s="8" t="s">
        <v>919</v>
      </c>
      <c r="H548" s="24" t="s">
        <v>929</v>
      </c>
      <c r="I548" s="25">
        <v>53003</v>
      </c>
      <c r="J548" s="1639">
        <v>45321</v>
      </c>
      <c r="K548" s="26">
        <v>45323</v>
      </c>
      <c r="L548" s="26" t="s">
        <v>1058</v>
      </c>
      <c r="M548" s="27">
        <v>4</v>
      </c>
      <c r="N548" s="27" t="s">
        <v>57</v>
      </c>
      <c r="O548" s="25">
        <v>1</v>
      </c>
      <c r="P548" s="286">
        <v>67.3</v>
      </c>
      <c r="Q548" s="287">
        <v>67.3</v>
      </c>
      <c r="R548" s="25" t="s">
        <v>2173</v>
      </c>
      <c r="S548" s="25" t="s">
        <v>1058</v>
      </c>
      <c r="T548" s="26">
        <v>45331</v>
      </c>
      <c r="U548" s="26">
        <v>45328</v>
      </c>
      <c r="V548" s="8" t="s">
        <v>2313</v>
      </c>
      <c r="W548" s="25" t="s">
        <v>1028</v>
      </c>
      <c r="X548" s="26">
        <v>45331</v>
      </c>
      <c r="Y548" s="25" t="s">
        <v>1068</v>
      </c>
      <c r="Z548" s="26">
        <v>45331</v>
      </c>
      <c r="AA548" s="24" t="s">
        <v>1069</v>
      </c>
      <c r="AB548" s="24" t="s">
        <v>1085</v>
      </c>
      <c r="AC548" s="26">
        <v>45337</v>
      </c>
      <c r="AD548" s="8" t="s">
        <v>22</v>
      </c>
      <c r="AE548" s="26">
        <v>45335</v>
      </c>
      <c r="AF548" s="27" t="s">
        <v>424</v>
      </c>
      <c r="AG548" s="221"/>
      <c r="AH548" s="5" t="str" cm="1">
        <f t="array" ref="AH548">LEFT(MM_BU[[#This Row],[PROJECT'#]],MIN(IFERROR(FIND({0,1,2,3,4,5,6,7,8,9,"-"},MM_BU[[#This Row],[PROJECT'#]]),""))-1)</f>
        <v>BU</v>
      </c>
      <c r="AI548" t="str">
        <f>IF(MM_BU[[#This Row],[BOM Received date]]&lt;&gt;"","BU table")</f>
        <v>BU table</v>
      </c>
      <c r="AJ548" t="str">
        <f>TEXT(MM_BU[[#This Row],[BOM Received date]],"mmmm")</f>
        <v>January</v>
      </c>
      <c r="AK548" t="str">
        <f>TEXT(MM_BU[[#This Row],[BOM Received date]],"yyyy")</f>
        <v>2024</v>
      </c>
    </row>
    <row r="549" spans="1:37" ht="28.95" customHeight="1">
      <c r="A549" s="21">
        <v>54</v>
      </c>
      <c r="B549" s="56">
        <v>45321</v>
      </c>
      <c r="C549" s="8">
        <v>60</v>
      </c>
      <c r="D549" s="8" t="s">
        <v>1958</v>
      </c>
      <c r="E549" s="23" t="s">
        <v>1959</v>
      </c>
      <c r="F549" s="350">
        <v>8528915</v>
      </c>
      <c r="G549" s="8" t="s">
        <v>39</v>
      </c>
      <c r="H549" s="24" t="s">
        <v>158</v>
      </c>
      <c r="I549" s="25">
        <v>53005</v>
      </c>
      <c r="J549" s="1639">
        <v>45321</v>
      </c>
      <c r="K549" s="26">
        <v>45323</v>
      </c>
      <c r="L549" s="26" t="s">
        <v>1058</v>
      </c>
      <c r="M549" s="27">
        <v>15</v>
      </c>
      <c r="N549" s="27" t="s">
        <v>118</v>
      </c>
      <c r="O549" s="25">
        <v>1</v>
      </c>
      <c r="P549" s="286">
        <v>242.58</v>
      </c>
      <c r="Q549" s="287">
        <v>242.58</v>
      </c>
      <c r="R549" s="25" t="s">
        <v>2171</v>
      </c>
      <c r="S549" s="25" t="s">
        <v>1058</v>
      </c>
      <c r="T549" s="26">
        <v>45326</v>
      </c>
      <c r="U549" s="26" t="s">
        <v>581</v>
      </c>
      <c r="V549" s="8" t="s">
        <v>2172</v>
      </c>
      <c r="W549" s="25" t="s">
        <v>1018</v>
      </c>
      <c r="X549" s="26">
        <v>45326</v>
      </c>
      <c r="Y549" s="25" t="s">
        <v>1068</v>
      </c>
      <c r="Z549" s="26">
        <v>45326</v>
      </c>
      <c r="AA549" s="24" t="s">
        <v>1075</v>
      </c>
      <c r="AB549" s="24" t="s">
        <v>1070</v>
      </c>
      <c r="AC549" s="26">
        <v>45340</v>
      </c>
      <c r="AD549" s="8" t="s">
        <v>22</v>
      </c>
      <c r="AE549" s="26">
        <v>45329</v>
      </c>
      <c r="AF549" s="27" t="s">
        <v>424</v>
      </c>
      <c r="AG549" s="221"/>
      <c r="AH549" s="5" t="str" cm="1">
        <f t="array" ref="AH549">LEFT(MM_BU[[#This Row],[PROJECT'#]],MIN(IFERROR(FIND({0,1,2,3,4,5,6,7,8,9,"-"},MM_BU[[#This Row],[PROJECT'#]]),""))-1)</f>
        <v>BU</v>
      </c>
      <c r="AI549" t="str">
        <f>IF(MM_BU[[#This Row],[BOM Received date]]&lt;&gt;"","BU table")</f>
        <v>BU table</v>
      </c>
      <c r="AJ549" t="str">
        <f>TEXT(MM_BU[[#This Row],[BOM Received date]],"mmmm")</f>
        <v>January</v>
      </c>
      <c r="AK549" t="str">
        <f>TEXT(MM_BU[[#This Row],[BOM Received date]],"yyyy")</f>
        <v>2024</v>
      </c>
    </row>
    <row r="550" spans="1:37" ht="28.95" customHeight="1">
      <c r="A550" s="21">
        <v>54</v>
      </c>
      <c r="B550" s="56">
        <v>45321</v>
      </c>
      <c r="C550" s="8">
        <v>60</v>
      </c>
      <c r="D550" s="8" t="s">
        <v>1958</v>
      </c>
      <c r="E550" s="23" t="s">
        <v>1959</v>
      </c>
      <c r="F550" s="350">
        <v>8528915</v>
      </c>
      <c r="G550" s="8" t="s">
        <v>346</v>
      </c>
      <c r="H550" s="24" t="s">
        <v>347</v>
      </c>
      <c r="I550" s="25">
        <v>53005</v>
      </c>
      <c r="J550" s="1639">
        <v>45321</v>
      </c>
      <c r="K550" s="26">
        <v>45323</v>
      </c>
      <c r="L550" s="26" t="s">
        <v>1058</v>
      </c>
      <c r="M550" s="27">
        <v>14</v>
      </c>
      <c r="N550" s="27" t="s">
        <v>20</v>
      </c>
      <c r="O550" s="25">
        <v>1</v>
      </c>
      <c r="P550" s="286">
        <v>16.829999999999998</v>
      </c>
      <c r="Q550" s="287">
        <v>16.829999999999998</v>
      </c>
      <c r="R550" s="25" t="s">
        <v>2171</v>
      </c>
      <c r="S550" s="25" t="s">
        <v>1058</v>
      </c>
      <c r="T550" s="26">
        <v>45326</v>
      </c>
      <c r="U550" s="26" t="s">
        <v>581</v>
      </c>
      <c r="V550" s="8" t="s">
        <v>2172</v>
      </c>
      <c r="W550" s="25" t="s">
        <v>1017</v>
      </c>
      <c r="X550" s="26">
        <v>45326</v>
      </c>
      <c r="Y550" s="25" t="s">
        <v>1068</v>
      </c>
      <c r="Z550" s="26">
        <v>45326</v>
      </c>
      <c r="AA550" s="24" t="s">
        <v>1075</v>
      </c>
      <c r="AB550" s="24" t="s">
        <v>1070</v>
      </c>
      <c r="AC550" s="26">
        <v>45340</v>
      </c>
      <c r="AD550" s="8" t="s">
        <v>22</v>
      </c>
      <c r="AE550" s="26">
        <v>45329</v>
      </c>
      <c r="AF550" s="27" t="s">
        <v>424</v>
      </c>
      <c r="AG550" s="221"/>
      <c r="AH550" s="5" t="str" cm="1">
        <f t="array" ref="AH550">LEFT(MM_BU[[#This Row],[PROJECT'#]],MIN(IFERROR(FIND({0,1,2,3,4,5,6,7,8,9,"-"},MM_BU[[#This Row],[PROJECT'#]]),""))-1)</f>
        <v>BU</v>
      </c>
      <c r="AI550" t="str">
        <f>IF(MM_BU[[#This Row],[BOM Received date]]&lt;&gt;"","BU table")</f>
        <v>BU table</v>
      </c>
      <c r="AJ550" t="str">
        <f>TEXT(MM_BU[[#This Row],[BOM Received date]],"mmmm")</f>
        <v>January</v>
      </c>
      <c r="AK550" t="str">
        <f>TEXT(MM_BU[[#This Row],[BOM Received date]],"yyyy")</f>
        <v>2024</v>
      </c>
    </row>
    <row r="551" spans="1:37" ht="28.95" customHeight="1">
      <c r="A551" s="21">
        <v>54</v>
      </c>
      <c r="B551" s="56">
        <v>45321</v>
      </c>
      <c r="C551" s="8">
        <v>60</v>
      </c>
      <c r="D551" s="8" t="s">
        <v>1958</v>
      </c>
      <c r="E551" s="23" t="s">
        <v>1959</v>
      </c>
      <c r="F551" s="350">
        <v>8528915</v>
      </c>
      <c r="G551" s="8" t="s">
        <v>2115</v>
      </c>
      <c r="H551" s="24" t="s">
        <v>2110</v>
      </c>
      <c r="I551" s="25">
        <v>53003</v>
      </c>
      <c r="J551" s="1639">
        <v>45321</v>
      </c>
      <c r="K551" s="26">
        <v>45323</v>
      </c>
      <c r="L551" s="26" t="s">
        <v>1058</v>
      </c>
      <c r="M551" s="27">
        <v>3</v>
      </c>
      <c r="N551" s="27" t="s">
        <v>20</v>
      </c>
      <c r="O551" s="25">
        <v>2</v>
      </c>
      <c r="P551" s="286">
        <v>13.99</v>
      </c>
      <c r="Q551" s="287">
        <v>27.98</v>
      </c>
      <c r="R551" s="25" t="s">
        <v>2173</v>
      </c>
      <c r="S551" s="25" t="s">
        <v>1058</v>
      </c>
      <c r="T551" s="26">
        <v>45331</v>
      </c>
      <c r="U551" s="26">
        <v>45328</v>
      </c>
      <c r="V551" s="8" t="s">
        <v>2313</v>
      </c>
      <c r="W551" s="25" t="s">
        <v>1020</v>
      </c>
      <c r="X551" s="26">
        <v>45331</v>
      </c>
      <c r="Y551" s="25" t="s">
        <v>1068</v>
      </c>
      <c r="Z551" s="26">
        <v>45331</v>
      </c>
      <c r="AA551" s="24" t="s">
        <v>1069</v>
      </c>
      <c r="AB551" s="24" t="s">
        <v>1085</v>
      </c>
      <c r="AC551" s="26">
        <v>45337</v>
      </c>
      <c r="AD551" s="8" t="s">
        <v>22</v>
      </c>
      <c r="AE551" s="26">
        <v>45335</v>
      </c>
      <c r="AF551" s="27" t="s">
        <v>425</v>
      </c>
      <c r="AG551" s="221"/>
      <c r="AH551" s="5" t="str" cm="1">
        <f t="array" ref="AH551">LEFT(MM_BU[[#This Row],[PROJECT'#]],MIN(IFERROR(FIND({0,1,2,3,4,5,6,7,8,9,"-"},MM_BU[[#This Row],[PROJECT'#]]),""))-1)</f>
        <v>BU</v>
      </c>
      <c r="AI551" t="str">
        <f>IF(MM_BU[[#This Row],[BOM Received date]]&lt;&gt;"","BU table")</f>
        <v>BU table</v>
      </c>
      <c r="AJ551" t="str">
        <f>TEXT(MM_BU[[#This Row],[BOM Received date]],"mmmm")</f>
        <v>January</v>
      </c>
      <c r="AK551" t="str">
        <f>TEXT(MM_BU[[#This Row],[BOM Received date]],"yyyy")</f>
        <v>2024</v>
      </c>
    </row>
    <row r="552" spans="1:37" ht="28.95" customHeight="1">
      <c r="A552" s="21">
        <v>54</v>
      </c>
      <c r="B552" s="56">
        <v>45321</v>
      </c>
      <c r="C552" s="8">
        <v>60</v>
      </c>
      <c r="D552" s="8" t="s">
        <v>1958</v>
      </c>
      <c r="E552" s="23" t="s">
        <v>1959</v>
      </c>
      <c r="F552" s="350">
        <v>8528915</v>
      </c>
      <c r="G552" s="8" t="s">
        <v>170</v>
      </c>
      <c r="H552" s="24" t="s">
        <v>1137</v>
      </c>
      <c r="I552" s="25">
        <v>53005</v>
      </c>
      <c r="J552" s="1639">
        <v>45321</v>
      </c>
      <c r="K552" s="26">
        <v>45323</v>
      </c>
      <c r="L552" s="26" t="s">
        <v>1058</v>
      </c>
      <c r="M552" s="27">
        <v>13</v>
      </c>
      <c r="N552" s="27" t="s">
        <v>20</v>
      </c>
      <c r="O552" s="25">
        <v>1</v>
      </c>
      <c r="P552" s="286">
        <v>10.1</v>
      </c>
      <c r="Q552" s="287">
        <v>10.1</v>
      </c>
      <c r="R552" s="25" t="s">
        <v>2171</v>
      </c>
      <c r="S552" s="25" t="s">
        <v>1058</v>
      </c>
      <c r="T552" s="26">
        <v>45326</v>
      </c>
      <c r="U552" s="26" t="s">
        <v>581</v>
      </c>
      <c r="V552" s="8" t="s">
        <v>2172</v>
      </c>
      <c r="W552" s="25" t="s">
        <v>1016</v>
      </c>
      <c r="X552" s="26">
        <v>45326</v>
      </c>
      <c r="Y552" s="25" t="s">
        <v>1068</v>
      </c>
      <c r="Z552" s="26">
        <v>45326</v>
      </c>
      <c r="AA552" s="24" t="s">
        <v>1075</v>
      </c>
      <c r="AB552" s="24" t="s">
        <v>1070</v>
      </c>
      <c r="AC552" s="26">
        <v>45340</v>
      </c>
      <c r="AD552" s="8" t="s">
        <v>22</v>
      </c>
      <c r="AE552" s="26">
        <v>45329</v>
      </c>
      <c r="AF552" s="27" t="s">
        <v>424</v>
      </c>
      <c r="AG552" s="221"/>
      <c r="AH552" s="5" t="str" cm="1">
        <f t="array" ref="AH552">LEFT(MM_BU[[#This Row],[PROJECT'#]],MIN(IFERROR(FIND({0,1,2,3,4,5,6,7,8,9,"-"},MM_BU[[#This Row],[PROJECT'#]]),""))-1)</f>
        <v>BU</v>
      </c>
      <c r="AI552" t="str">
        <f>IF(MM_BU[[#This Row],[BOM Received date]]&lt;&gt;"","BU table")</f>
        <v>BU table</v>
      </c>
      <c r="AJ552" t="str">
        <f>TEXT(MM_BU[[#This Row],[BOM Received date]],"mmmm")</f>
        <v>January</v>
      </c>
      <c r="AK552" t="str">
        <f>TEXT(MM_BU[[#This Row],[BOM Received date]],"yyyy")</f>
        <v>2024</v>
      </c>
    </row>
    <row r="553" spans="1:37" ht="28.95" customHeight="1">
      <c r="A553" s="21">
        <v>54</v>
      </c>
      <c r="B553" s="56">
        <v>45321</v>
      </c>
      <c r="C553" s="8">
        <v>60</v>
      </c>
      <c r="D553" s="8" t="s">
        <v>1958</v>
      </c>
      <c r="E553" s="23" t="s">
        <v>1959</v>
      </c>
      <c r="F553" s="350">
        <v>8528915</v>
      </c>
      <c r="G553" s="8" t="s">
        <v>171</v>
      </c>
      <c r="H553" s="24" t="s">
        <v>2122</v>
      </c>
      <c r="I553" s="25">
        <v>53005</v>
      </c>
      <c r="J553" s="1639">
        <v>45321</v>
      </c>
      <c r="K553" s="26">
        <v>45323</v>
      </c>
      <c r="L553" s="26" t="s">
        <v>1058</v>
      </c>
      <c r="M553" s="27">
        <v>12</v>
      </c>
      <c r="N553" s="27" t="s">
        <v>20</v>
      </c>
      <c r="O553" s="25">
        <v>1</v>
      </c>
      <c r="P553" s="286">
        <v>10.1</v>
      </c>
      <c r="Q553" s="287">
        <v>10.1</v>
      </c>
      <c r="R553" s="25" t="s">
        <v>2171</v>
      </c>
      <c r="S553" s="25" t="s">
        <v>1058</v>
      </c>
      <c r="T553" s="26">
        <v>45326</v>
      </c>
      <c r="U553" s="26" t="s">
        <v>581</v>
      </c>
      <c r="V553" s="8" t="s">
        <v>2172</v>
      </c>
      <c r="W553" s="25" t="s">
        <v>1015</v>
      </c>
      <c r="X553" s="26">
        <v>45326</v>
      </c>
      <c r="Y553" s="25" t="s">
        <v>1068</v>
      </c>
      <c r="Z553" s="26">
        <v>45326</v>
      </c>
      <c r="AA553" s="24" t="s">
        <v>1075</v>
      </c>
      <c r="AB553" s="24" t="s">
        <v>1070</v>
      </c>
      <c r="AC553" s="26">
        <v>45340</v>
      </c>
      <c r="AD553" s="8" t="s">
        <v>22</v>
      </c>
      <c r="AE553" s="26">
        <v>45329</v>
      </c>
      <c r="AF553" s="27" t="s">
        <v>424</v>
      </c>
      <c r="AG553" s="221"/>
      <c r="AH553" s="5" t="str" cm="1">
        <f t="array" ref="AH553">LEFT(MM_BU[[#This Row],[PROJECT'#]],MIN(IFERROR(FIND({0,1,2,3,4,5,6,7,8,9,"-"},MM_BU[[#This Row],[PROJECT'#]]),""))-1)</f>
        <v>BU</v>
      </c>
      <c r="AI553" t="str">
        <f>IF(MM_BU[[#This Row],[BOM Received date]]&lt;&gt;"","BU table")</f>
        <v>BU table</v>
      </c>
      <c r="AJ553" t="str">
        <f>TEXT(MM_BU[[#This Row],[BOM Received date]],"mmmm")</f>
        <v>January</v>
      </c>
      <c r="AK553" t="str">
        <f>TEXT(MM_BU[[#This Row],[BOM Received date]],"yyyy")</f>
        <v>2024</v>
      </c>
    </row>
    <row r="554" spans="1:37" ht="28.95" customHeight="1">
      <c r="A554" s="21">
        <v>54</v>
      </c>
      <c r="B554" s="56">
        <v>45321</v>
      </c>
      <c r="C554" s="8">
        <v>60</v>
      </c>
      <c r="D554" s="8" t="s">
        <v>1958</v>
      </c>
      <c r="E554" s="23" t="s">
        <v>1959</v>
      </c>
      <c r="F554" s="350">
        <v>8528915</v>
      </c>
      <c r="G554" s="8" t="s">
        <v>172</v>
      </c>
      <c r="H554" s="24" t="s">
        <v>2123</v>
      </c>
      <c r="I554" s="25">
        <v>53005</v>
      </c>
      <c r="J554" s="1639">
        <v>45321</v>
      </c>
      <c r="K554" s="26">
        <v>45323</v>
      </c>
      <c r="L554" s="26" t="s">
        <v>1058</v>
      </c>
      <c r="M554" s="27">
        <v>11</v>
      </c>
      <c r="N554" s="27" t="s">
        <v>20</v>
      </c>
      <c r="O554" s="25">
        <v>1</v>
      </c>
      <c r="P554" s="286">
        <v>10.1</v>
      </c>
      <c r="Q554" s="287">
        <v>10.1</v>
      </c>
      <c r="R554" s="25" t="s">
        <v>2171</v>
      </c>
      <c r="S554" s="25" t="s">
        <v>1058</v>
      </c>
      <c r="T554" s="26">
        <v>45326</v>
      </c>
      <c r="U554" s="26" t="s">
        <v>581</v>
      </c>
      <c r="V554" s="8" t="s">
        <v>2172</v>
      </c>
      <c r="W554" s="25" t="s">
        <v>1014</v>
      </c>
      <c r="X554" s="26">
        <v>45326</v>
      </c>
      <c r="Y554" s="25" t="s">
        <v>1068</v>
      </c>
      <c r="Z554" s="26">
        <v>45326</v>
      </c>
      <c r="AA554" s="24" t="s">
        <v>1075</v>
      </c>
      <c r="AB554" s="24" t="s">
        <v>1070</v>
      </c>
      <c r="AC554" s="26">
        <v>45340</v>
      </c>
      <c r="AD554" s="8" t="s">
        <v>22</v>
      </c>
      <c r="AE554" s="26">
        <v>45329</v>
      </c>
      <c r="AF554" s="27" t="s">
        <v>424</v>
      </c>
      <c r="AG554" s="221"/>
      <c r="AH554" s="5" t="str" cm="1">
        <f t="array" ref="AH554">LEFT(MM_BU[[#This Row],[PROJECT'#]],MIN(IFERROR(FIND({0,1,2,3,4,5,6,7,8,9,"-"},MM_BU[[#This Row],[PROJECT'#]]),""))-1)</f>
        <v>BU</v>
      </c>
      <c r="AI554" t="str">
        <f>IF(MM_BU[[#This Row],[BOM Received date]]&lt;&gt;"","BU table")</f>
        <v>BU table</v>
      </c>
      <c r="AJ554" t="str">
        <f>TEXT(MM_BU[[#This Row],[BOM Received date]],"mmmm")</f>
        <v>January</v>
      </c>
      <c r="AK554" t="str">
        <f>TEXT(MM_BU[[#This Row],[BOM Received date]],"yyyy")</f>
        <v>2024</v>
      </c>
    </row>
    <row r="555" spans="1:37" ht="28.95" customHeight="1">
      <c r="A555" s="21">
        <v>54</v>
      </c>
      <c r="B555" s="56">
        <v>45321</v>
      </c>
      <c r="C555" s="8">
        <v>60</v>
      </c>
      <c r="D555" s="8" t="s">
        <v>1958</v>
      </c>
      <c r="E555" s="23" t="s">
        <v>1959</v>
      </c>
      <c r="F555" s="350">
        <v>8528915</v>
      </c>
      <c r="G555" s="8" t="s">
        <v>2133</v>
      </c>
      <c r="H555" s="24" t="s">
        <v>2132</v>
      </c>
      <c r="I555" s="25">
        <v>53006</v>
      </c>
      <c r="J555" s="1639">
        <v>45321</v>
      </c>
      <c r="K555" s="26">
        <v>45322</v>
      </c>
      <c r="L555" s="26" t="s">
        <v>1058</v>
      </c>
      <c r="M555" s="27">
        <v>1</v>
      </c>
      <c r="N555" s="27" t="s">
        <v>57</v>
      </c>
      <c r="O555" s="25">
        <v>2</v>
      </c>
      <c r="P555" s="286">
        <v>2.48</v>
      </c>
      <c r="Q555" s="287">
        <v>4.96</v>
      </c>
      <c r="R555" s="25" t="s">
        <v>2314</v>
      </c>
      <c r="S555" s="25" t="s">
        <v>1058</v>
      </c>
      <c r="T555" s="26">
        <v>45327</v>
      </c>
      <c r="U555" s="26">
        <v>45325</v>
      </c>
      <c r="V555" s="8" t="s">
        <v>2315</v>
      </c>
      <c r="W555" s="25" t="s">
        <v>1014</v>
      </c>
      <c r="X555" s="26">
        <v>45327</v>
      </c>
      <c r="Y555" s="25" t="s">
        <v>1068</v>
      </c>
      <c r="Z555" s="26">
        <v>45327</v>
      </c>
      <c r="AA555" s="24" t="s">
        <v>1075</v>
      </c>
      <c r="AB555" s="24" t="s">
        <v>1079</v>
      </c>
      <c r="AC555" s="26">
        <v>45342</v>
      </c>
      <c r="AD555" s="8" t="s">
        <v>22</v>
      </c>
      <c r="AE555" s="26">
        <v>45333</v>
      </c>
      <c r="AF555" s="27" t="s">
        <v>425</v>
      </c>
      <c r="AG555" s="221"/>
      <c r="AH555" s="5" t="str" cm="1">
        <f t="array" ref="AH555">LEFT(MM_BU[[#This Row],[PROJECT'#]],MIN(IFERROR(FIND({0,1,2,3,4,5,6,7,8,9,"-"},MM_BU[[#This Row],[PROJECT'#]]),""))-1)</f>
        <v>BU</v>
      </c>
      <c r="AI555" t="str">
        <f>IF(MM_BU[[#This Row],[BOM Received date]]&lt;&gt;"","BU table")</f>
        <v>BU table</v>
      </c>
      <c r="AJ555" t="str">
        <f>TEXT(MM_BU[[#This Row],[BOM Received date]],"mmmm")</f>
        <v>January</v>
      </c>
      <c r="AK555" t="str">
        <f>TEXT(MM_BU[[#This Row],[BOM Received date]],"yyyy")</f>
        <v>2024</v>
      </c>
    </row>
    <row r="556" spans="1:37" ht="28.95" customHeight="1">
      <c r="A556" s="21">
        <v>54</v>
      </c>
      <c r="B556" s="56">
        <v>45321</v>
      </c>
      <c r="C556" s="8">
        <v>60</v>
      </c>
      <c r="D556" s="8" t="s">
        <v>1958</v>
      </c>
      <c r="E556" s="23" t="s">
        <v>1959</v>
      </c>
      <c r="F556" s="350">
        <v>8528915</v>
      </c>
      <c r="G556" s="8" t="s">
        <v>164</v>
      </c>
      <c r="H556" s="24" t="s">
        <v>157</v>
      </c>
      <c r="I556" s="25">
        <v>53004</v>
      </c>
      <c r="J556" s="1639">
        <v>45321</v>
      </c>
      <c r="K556" s="26">
        <v>45322</v>
      </c>
      <c r="L556" s="26" t="s">
        <v>1058</v>
      </c>
      <c r="M556" s="27">
        <v>2</v>
      </c>
      <c r="N556" s="27" t="s">
        <v>20</v>
      </c>
      <c r="O556" s="25">
        <v>100</v>
      </c>
      <c r="P556" s="286">
        <v>4.3</v>
      </c>
      <c r="Q556" s="287">
        <v>430</v>
      </c>
      <c r="R556" s="25" t="s">
        <v>2316</v>
      </c>
      <c r="S556" s="25" t="s">
        <v>1058</v>
      </c>
      <c r="T556" s="26">
        <v>45327</v>
      </c>
      <c r="U556" s="26">
        <v>45327</v>
      </c>
      <c r="V556" s="8" t="s">
        <v>2317</v>
      </c>
      <c r="W556" s="25" t="s">
        <v>1015</v>
      </c>
      <c r="X556" s="26">
        <v>45327</v>
      </c>
      <c r="Y556" s="25" t="s">
        <v>1068</v>
      </c>
      <c r="Z556" s="26">
        <v>45327</v>
      </c>
      <c r="AA556" s="24" t="s">
        <v>1710</v>
      </c>
      <c r="AB556" s="24" t="s">
        <v>1081</v>
      </c>
      <c r="AC556" s="26">
        <v>45348</v>
      </c>
      <c r="AD556" s="8" t="s">
        <v>22</v>
      </c>
      <c r="AE556" s="26">
        <v>45333</v>
      </c>
      <c r="AF556" s="27" t="s">
        <v>1030</v>
      </c>
      <c r="AG556" s="221"/>
      <c r="AH556" s="5" t="str" cm="1">
        <f t="array" ref="AH556">LEFT(MM_BU[[#This Row],[PROJECT'#]],MIN(IFERROR(FIND({0,1,2,3,4,5,6,7,8,9,"-"},MM_BU[[#This Row],[PROJECT'#]]),""))-1)</f>
        <v>BU</v>
      </c>
      <c r="AI556" t="str">
        <f>IF(MM_BU[[#This Row],[BOM Received date]]&lt;&gt;"","BU table")</f>
        <v>BU table</v>
      </c>
      <c r="AJ556" t="str">
        <f>TEXT(MM_BU[[#This Row],[BOM Received date]],"mmmm")</f>
        <v>January</v>
      </c>
      <c r="AK556" t="str">
        <f>TEXT(MM_BU[[#This Row],[BOM Received date]],"yyyy")</f>
        <v>2024</v>
      </c>
    </row>
    <row r="557" spans="1:37" ht="28.95" customHeight="1">
      <c r="A557" s="21">
        <v>54</v>
      </c>
      <c r="B557" s="56">
        <v>45321</v>
      </c>
      <c r="C557" s="8">
        <v>60</v>
      </c>
      <c r="D557" s="8" t="s">
        <v>1958</v>
      </c>
      <c r="E557" s="23" t="s">
        <v>1959</v>
      </c>
      <c r="F557" s="350">
        <v>8528915</v>
      </c>
      <c r="G557" s="8" t="s">
        <v>86</v>
      </c>
      <c r="H557" s="24" t="s">
        <v>87</v>
      </c>
      <c r="I557" s="25">
        <v>53005</v>
      </c>
      <c r="J557" s="1639">
        <v>45321</v>
      </c>
      <c r="K557" s="26">
        <v>45323</v>
      </c>
      <c r="L557" s="26" t="s">
        <v>1058</v>
      </c>
      <c r="M557" s="27">
        <v>10</v>
      </c>
      <c r="N557" s="27" t="s">
        <v>55</v>
      </c>
      <c r="O557" s="25">
        <v>1</v>
      </c>
      <c r="P557" s="286">
        <v>92.02</v>
      </c>
      <c r="Q557" s="287">
        <v>92.02</v>
      </c>
      <c r="R557" s="25" t="s">
        <v>2171</v>
      </c>
      <c r="S557" s="25" t="s">
        <v>1058</v>
      </c>
      <c r="T557" s="26">
        <v>45326</v>
      </c>
      <c r="U557" s="26" t="s">
        <v>581</v>
      </c>
      <c r="V557" s="8" t="s">
        <v>2172</v>
      </c>
      <c r="W557" s="25" t="s">
        <v>1013</v>
      </c>
      <c r="X557" s="26">
        <v>45326</v>
      </c>
      <c r="Y557" s="25" t="s">
        <v>1068</v>
      </c>
      <c r="Z557" s="26">
        <v>45326</v>
      </c>
      <c r="AA557" s="24" t="s">
        <v>1075</v>
      </c>
      <c r="AB557" s="24" t="s">
        <v>1070</v>
      </c>
      <c r="AC557" s="26">
        <v>45340</v>
      </c>
      <c r="AD557" s="8" t="s">
        <v>22</v>
      </c>
      <c r="AE557" s="26">
        <v>45334</v>
      </c>
      <c r="AF557" s="27" t="s">
        <v>424</v>
      </c>
      <c r="AG557" s="221"/>
      <c r="AH557" s="5" t="str" cm="1">
        <f t="array" ref="AH557">LEFT(MM_BU[[#This Row],[PROJECT'#]],MIN(IFERROR(FIND({0,1,2,3,4,5,6,7,8,9,"-"},MM_BU[[#This Row],[PROJECT'#]]),""))-1)</f>
        <v>BU</v>
      </c>
      <c r="AI557" t="str">
        <f>IF(MM_BU[[#This Row],[BOM Received date]]&lt;&gt;"","BU table")</f>
        <v>BU table</v>
      </c>
      <c r="AJ557" t="str">
        <f>TEXT(MM_BU[[#This Row],[BOM Received date]],"mmmm")</f>
        <v>January</v>
      </c>
      <c r="AK557" t="str">
        <f>TEXT(MM_BU[[#This Row],[BOM Received date]],"yyyy")</f>
        <v>2024</v>
      </c>
    </row>
    <row r="558" spans="1:37" ht="28.95" customHeight="1">
      <c r="A558" s="21">
        <v>54</v>
      </c>
      <c r="B558" s="56">
        <v>45321</v>
      </c>
      <c r="C558" s="8">
        <v>60</v>
      </c>
      <c r="D558" s="8" t="s">
        <v>1958</v>
      </c>
      <c r="E558" s="23" t="s">
        <v>1959</v>
      </c>
      <c r="F558" s="350">
        <v>8528915</v>
      </c>
      <c r="G558" s="8" t="s">
        <v>2119</v>
      </c>
      <c r="H558" s="24" t="s">
        <v>2124</v>
      </c>
      <c r="I558" s="25">
        <v>53005</v>
      </c>
      <c r="J558" s="1639">
        <v>45321</v>
      </c>
      <c r="K558" s="26">
        <v>45323</v>
      </c>
      <c r="L558" s="26" t="s">
        <v>1058</v>
      </c>
      <c r="M558" s="27">
        <v>9</v>
      </c>
      <c r="N558" s="27" t="s">
        <v>20</v>
      </c>
      <c r="O558" s="25">
        <v>1</v>
      </c>
      <c r="P558" s="286">
        <v>101.52</v>
      </c>
      <c r="Q558" s="287">
        <v>101.52</v>
      </c>
      <c r="R558" s="25" t="s">
        <v>2171</v>
      </c>
      <c r="S558" s="25" t="s">
        <v>1058</v>
      </c>
      <c r="T558" s="26">
        <v>45326</v>
      </c>
      <c r="U558" s="26" t="s">
        <v>581</v>
      </c>
      <c r="V558" s="8" t="s">
        <v>2172</v>
      </c>
      <c r="W558" s="25" t="s">
        <v>1012</v>
      </c>
      <c r="X558" s="26">
        <v>45326</v>
      </c>
      <c r="Y558" s="25" t="s">
        <v>1068</v>
      </c>
      <c r="Z558" s="26">
        <v>45326</v>
      </c>
      <c r="AA558" s="24" t="s">
        <v>1075</v>
      </c>
      <c r="AB558" s="24" t="s">
        <v>1070</v>
      </c>
      <c r="AC558" s="26">
        <v>45340</v>
      </c>
      <c r="AD558" s="8" t="s">
        <v>22</v>
      </c>
      <c r="AE558" s="26">
        <v>45329</v>
      </c>
      <c r="AF558" s="27" t="s">
        <v>424</v>
      </c>
      <c r="AG558" s="221"/>
      <c r="AH558" s="5" t="str" cm="1">
        <f t="array" ref="AH558">LEFT(MM_BU[[#This Row],[PROJECT'#]],MIN(IFERROR(FIND({0,1,2,3,4,5,6,7,8,9,"-"},MM_BU[[#This Row],[PROJECT'#]]),""))-1)</f>
        <v>BU</v>
      </c>
      <c r="AI558" t="str">
        <f>IF(MM_BU[[#This Row],[BOM Received date]]&lt;&gt;"","BU table")</f>
        <v>BU table</v>
      </c>
      <c r="AJ558" t="str">
        <f>TEXT(MM_BU[[#This Row],[BOM Received date]],"mmmm")</f>
        <v>January</v>
      </c>
      <c r="AK558" t="str">
        <f>TEXT(MM_BU[[#This Row],[BOM Received date]],"yyyy")</f>
        <v>2024</v>
      </c>
    </row>
    <row r="559" spans="1:37" ht="28.95" customHeight="1">
      <c r="A559" s="21">
        <v>54</v>
      </c>
      <c r="B559" s="56">
        <v>45321</v>
      </c>
      <c r="C559" s="8">
        <v>60</v>
      </c>
      <c r="D559" s="8" t="s">
        <v>1958</v>
      </c>
      <c r="E559" s="23" t="s">
        <v>1959</v>
      </c>
      <c r="F559" s="350">
        <v>8528915</v>
      </c>
      <c r="G559" s="8" t="s">
        <v>1905</v>
      </c>
      <c r="H559" s="24" t="s">
        <v>1900</v>
      </c>
      <c r="I559" s="25">
        <v>53003</v>
      </c>
      <c r="J559" s="1639">
        <v>45321</v>
      </c>
      <c r="K559" s="26">
        <v>45323</v>
      </c>
      <c r="L559" s="340" t="s">
        <v>1058</v>
      </c>
      <c r="M559" s="27">
        <v>2</v>
      </c>
      <c r="N559" s="27" t="s">
        <v>36</v>
      </c>
      <c r="O559" s="25">
        <v>10</v>
      </c>
      <c r="P559" s="286">
        <v>2.11</v>
      </c>
      <c r="Q559" s="287">
        <v>84.4</v>
      </c>
      <c r="R559" s="25" t="s">
        <v>2173</v>
      </c>
      <c r="S559" s="25" t="s">
        <v>1058</v>
      </c>
      <c r="T559" s="26">
        <v>45331</v>
      </c>
      <c r="U559" s="26">
        <v>45328</v>
      </c>
      <c r="V559" s="8" t="s">
        <v>2313</v>
      </c>
      <c r="W559" s="25" t="s">
        <v>1019</v>
      </c>
      <c r="X559" s="26">
        <v>45331</v>
      </c>
      <c r="Y559" s="25" t="s">
        <v>1068</v>
      </c>
      <c r="Z559" s="26">
        <v>45331</v>
      </c>
      <c r="AA559" s="24" t="s">
        <v>1069</v>
      </c>
      <c r="AB559" s="24" t="s">
        <v>1085</v>
      </c>
      <c r="AC559" s="26">
        <v>45337</v>
      </c>
      <c r="AD559" s="8" t="s">
        <v>22</v>
      </c>
      <c r="AE559" s="26">
        <v>45335</v>
      </c>
      <c r="AF559" s="27" t="s">
        <v>1174</v>
      </c>
      <c r="AG559" s="221"/>
      <c r="AH559" s="5" t="str" cm="1">
        <f t="array" ref="AH559">LEFT(MM_BU[[#This Row],[PROJECT'#]],MIN(IFERROR(FIND({0,1,2,3,4,5,6,7,8,9,"-"},MM_BU[[#This Row],[PROJECT'#]]),""))-1)</f>
        <v>BU</v>
      </c>
      <c r="AI559" t="str">
        <f>IF(MM_BU[[#This Row],[BOM Received date]]&lt;&gt;"","BU table")</f>
        <v>BU table</v>
      </c>
      <c r="AJ559" t="str">
        <f>TEXT(MM_BU[[#This Row],[BOM Received date]],"mmmm")</f>
        <v>January</v>
      </c>
      <c r="AK559" t="str">
        <f>TEXT(MM_BU[[#This Row],[BOM Received date]],"yyyy")</f>
        <v>2024</v>
      </c>
    </row>
    <row r="560" spans="1:37" ht="28.95" customHeight="1">
      <c r="A560" s="21">
        <v>54</v>
      </c>
      <c r="B560" s="56">
        <v>45321</v>
      </c>
      <c r="C560" s="8">
        <v>60</v>
      </c>
      <c r="D560" s="8" t="s">
        <v>1958</v>
      </c>
      <c r="E560" s="23" t="s">
        <v>1959</v>
      </c>
      <c r="F560" s="350">
        <v>8528915</v>
      </c>
      <c r="G560" s="8" t="s">
        <v>481</v>
      </c>
      <c r="H560" s="24" t="s">
        <v>482</v>
      </c>
      <c r="I560" s="25">
        <v>53003</v>
      </c>
      <c r="J560" s="1639">
        <v>45321</v>
      </c>
      <c r="K560" s="26">
        <v>45323</v>
      </c>
      <c r="L560" s="26" t="s">
        <v>1058</v>
      </c>
      <c r="M560" s="27">
        <v>1</v>
      </c>
      <c r="N560" s="27" t="s">
        <v>36</v>
      </c>
      <c r="O560" s="25">
        <v>2</v>
      </c>
      <c r="P560" s="286">
        <v>17.079999999999998</v>
      </c>
      <c r="Q560" s="287">
        <v>34.159999999999997</v>
      </c>
      <c r="R560" s="25" t="s">
        <v>2173</v>
      </c>
      <c r="S560" s="25" t="s">
        <v>1058</v>
      </c>
      <c r="T560" s="26">
        <v>45331</v>
      </c>
      <c r="U560" s="26">
        <v>45328</v>
      </c>
      <c r="V560" s="8" t="s">
        <v>2313</v>
      </c>
      <c r="W560" s="25" t="s">
        <v>1018</v>
      </c>
      <c r="X560" s="26">
        <v>45331</v>
      </c>
      <c r="Y560" s="25" t="s">
        <v>1068</v>
      </c>
      <c r="Z560" s="26">
        <v>45331</v>
      </c>
      <c r="AA560" s="24" t="s">
        <v>1069</v>
      </c>
      <c r="AB560" s="24" t="s">
        <v>1085</v>
      </c>
      <c r="AC560" s="26">
        <v>45337</v>
      </c>
      <c r="AD560" s="8" t="s">
        <v>22</v>
      </c>
      <c r="AE560" s="26">
        <v>45335</v>
      </c>
      <c r="AF560" s="27" t="s">
        <v>425</v>
      </c>
      <c r="AG560" s="221"/>
      <c r="AH560" s="5" t="str" cm="1">
        <f t="array" ref="AH560">LEFT(MM_BU[[#This Row],[PROJECT'#]],MIN(IFERROR(FIND({0,1,2,3,4,5,6,7,8,9,"-"},MM_BU[[#This Row],[PROJECT'#]]),""))-1)</f>
        <v>BU</v>
      </c>
      <c r="AI560" t="str">
        <f>IF(MM_BU[[#This Row],[BOM Received date]]&lt;&gt;"","BU table")</f>
        <v>BU table</v>
      </c>
      <c r="AJ560" t="str">
        <f>TEXT(MM_BU[[#This Row],[BOM Received date]],"mmmm")</f>
        <v>January</v>
      </c>
      <c r="AK560" t="str">
        <f>TEXT(MM_BU[[#This Row],[BOM Received date]],"yyyy")</f>
        <v>2024</v>
      </c>
    </row>
    <row r="561" spans="1:37" ht="28.95" customHeight="1">
      <c r="A561" s="21">
        <v>54</v>
      </c>
      <c r="B561" s="56">
        <v>45321</v>
      </c>
      <c r="C561" s="8">
        <v>60</v>
      </c>
      <c r="D561" s="8" t="s">
        <v>1958</v>
      </c>
      <c r="E561" s="23" t="s">
        <v>1959</v>
      </c>
      <c r="F561" s="350">
        <v>8528915</v>
      </c>
      <c r="G561" s="8" t="s">
        <v>395</v>
      </c>
      <c r="H561" s="24" t="s">
        <v>399</v>
      </c>
      <c r="I561" s="25">
        <v>53005</v>
      </c>
      <c r="J561" s="1639">
        <v>45321</v>
      </c>
      <c r="K561" s="26">
        <v>45323</v>
      </c>
      <c r="L561" s="26" t="s">
        <v>1058</v>
      </c>
      <c r="M561" s="27">
        <v>8</v>
      </c>
      <c r="N561" s="27" t="s">
        <v>20</v>
      </c>
      <c r="O561" s="25">
        <v>1</v>
      </c>
      <c r="P561" s="286">
        <v>302.94</v>
      </c>
      <c r="Q561" s="287">
        <v>302.94</v>
      </c>
      <c r="R561" s="25" t="s">
        <v>2171</v>
      </c>
      <c r="S561" s="25" t="s">
        <v>1058</v>
      </c>
      <c r="T561" s="26">
        <v>45326</v>
      </c>
      <c r="U561" s="26" t="s">
        <v>581</v>
      </c>
      <c r="V561" s="8" t="s">
        <v>2172</v>
      </c>
      <c r="W561" s="25" t="s">
        <v>1011</v>
      </c>
      <c r="X561" s="26">
        <v>45326</v>
      </c>
      <c r="Y561" s="25" t="s">
        <v>1068</v>
      </c>
      <c r="Z561" s="26">
        <v>45326</v>
      </c>
      <c r="AA561" s="24" t="s">
        <v>1075</v>
      </c>
      <c r="AB561" s="24" t="s">
        <v>1070</v>
      </c>
      <c r="AC561" s="26">
        <v>45340</v>
      </c>
      <c r="AD561" s="8" t="s">
        <v>22</v>
      </c>
      <c r="AE561" s="26">
        <v>45329</v>
      </c>
      <c r="AF561" s="27" t="s">
        <v>424</v>
      </c>
      <c r="AG561" s="221"/>
      <c r="AH561" s="5" t="str" cm="1">
        <f t="array" ref="AH561">LEFT(MM_BU[[#This Row],[PROJECT'#]],MIN(IFERROR(FIND({0,1,2,3,4,5,6,7,8,9,"-"},MM_BU[[#This Row],[PROJECT'#]]),""))-1)</f>
        <v>BU</v>
      </c>
      <c r="AI561" t="str">
        <f>IF(MM_BU[[#This Row],[BOM Received date]]&lt;&gt;"","BU table")</f>
        <v>BU table</v>
      </c>
      <c r="AJ561" t="str">
        <f>TEXT(MM_BU[[#This Row],[BOM Received date]],"mmmm")</f>
        <v>January</v>
      </c>
      <c r="AK561" t="str">
        <f>TEXT(MM_BU[[#This Row],[BOM Received date]],"yyyy")</f>
        <v>2024</v>
      </c>
    </row>
    <row r="562" spans="1:37" ht="28.95" customHeight="1">
      <c r="A562" s="21">
        <v>54</v>
      </c>
      <c r="B562" s="56">
        <v>45321</v>
      </c>
      <c r="C562" s="8">
        <v>60</v>
      </c>
      <c r="D562" s="8" t="s">
        <v>1958</v>
      </c>
      <c r="E562" s="23" t="s">
        <v>1959</v>
      </c>
      <c r="F562" s="350">
        <v>8528915</v>
      </c>
      <c r="G562" s="8" t="s">
        <v>176</v>
      </c>
      <c r="H562" s="24" t="s">
        <v>280</v>
      </c>
      <c r="I562" s="25">
        <v>53005</v>
      </c>
      <c r="J562" s="1639">
        <v>45321</v>
      </c>
      <c r="K562" s="26">
        <v>45323</v>
      </c>
      <c r="L562" s="26" t="s">
        <v>1058</v>
      </c>
      <c r="M562" s="27">
        <v>7</v>
      </c>
      <c r="N562" s="27" t="s">
        <v>20</v>
      </c>
      <c r="O562" s="25">
        <v>1</v>
      </c>
      <c r="P562" s="286">
        <v>58.91</v>
      </c>
      <c r="Q562" s="287">
        <v>58.91</v>
      </c>
      <c r="R562" s="25" t="s">
        <v>2171</v>
      </c>
      <c r="S562" s="25" t="s">
        <v>1058</v>
      </c>
      <c r="T562" s="26">
        <v>45326</v>
      </c>
      <c r="U562" s="26" t="s">
        <v>581</v>
      </c>
      <c r="V562" s="8" t="s">
        <v>2172</v>
      </c>
      <c r="W562" s="25" t="s">
        <v>1009</v>
      </c>
      <c r="X562" s="26">
        <v>45326</v>
      </c>
      <c r="Y562" s="25" t="s">
        <v>1068</v>
      </c>
      <c r="Z562" s="26">
        <v>45326</v>
      </c>
      <c r="AA562" s="24" t="s">
        <v>1075</v>
      </c>
      <c r="AB562" s="24" t="s">
        <v>1070</v>
      </c>
      <c r="AC562" s="26">
        <v>45340</v>
      </c>
      <c r="AD562" s="8" t="s">
        <v>22</v>
      </c>
      <c r="AE562" s="26">
        <v>45329</v>
      </c>
      <c r="AF562" s="27" t="s">
        <v>424</v>
      </c>
      <c r="AG562" s="221"/>
      <c r="AH562" s="5" t="str" cm="1">
        <f t="array" ref="AH562">LEFT(MM_BU[[#This Row],[PROJECT'#]],MIN(IFERROR(FIND({0,1,2,3,4,5,6,7,8,9,"-"},MM_BU[[#This Row],[PROJECT'#]]),""))-1)</f>
        <v>BU</v>
      </c>
      <c r="AI562" t="str">
        <f>IF(MM_BU[[#This Row],[BOM Received date]]&lt;&gt;"","BU table")</f>
        <v>BU table</v>
      </c>
      <c r="AJ562" t="str">
        <f>TEXT(MM_BU[[#This Row],[BOM Received date]],"mmmm")</f>
        <v>January</v>
      </c>
      <c r="AK562" t="str">
        <f>TEXT(MM_BU[[#This Row],[BOM Received date]],"yyyy")</f>
        <v>2024</v>
      </c>
    </row>
    <row r="563" spans="1:37" ht="28.95" customHeight="1">
      <c r="A563" s="21">
        <v>54</v>
      </c>
      <c r="B563" s="56">
        <v>45321</v>
      </c>
      <c r="C563" s="8">
        <v>60</v>
      </c>
      <c r="D563" s="8" t="s">
        <v>1958</v>
      </c>
      <c r="E563" s="23" t="s">
        <v>1959</v>
      </c>
      <c r="F563" s="350">
        <v>8528915</v>
      </c>
      <c r="G563" s="8" t="s">
        <v>487</v>
      </c>
      <c r="H563" s="24" t="s">
        <v>959</v>
      </c>
      <c r="I563" s="25">
        <v>53005</v>
      </c>
      <c r="J563" s="1639">
        <v>45321</v>
      </c>
      <c r="K563" s="26">
        <v>45323</v>
      </c>
      <c r="L563" s="26" t="s">
        <v>1058</v>
      </c>
      <c r="M563" s="27">
        <v>6</v>
      </c>
      <c r="N563" s="27" t="s">
        <v>21</v>
      </c>
      <c r="O563" s="25">
        <v>1</v>
      </c>
      <c r="P563" s="286">
        <v>60.39</v>
      </c>
      <c r="Q563" s="287">
        <v>60.39</v>
      </c>
      <c r="R563" s="25" t="s">
        <v>2171</v>
      </c>
      <c r="S563" s="25" t="s">
        <v>1058</v>
      </c>
      <c r="T563" s="26">
        <v>45326</v>
      </c>
      <c r="U563" s="26" t="s">
        <v>581</v>
      </c>
      <c r="V563" s="8" t="s">
        <v>2172</v>
      </c>
      <c r="W563" s="25" t="s">
        <v>1008</v>
      </c>
      <c r="X563" s="26">
        <v>45326</v>
      </c>
      <c r="Y563" s="25" t="s">
        <v>1068</v>
      </c>
      <c r="Z563" s="26">
        <v>45326</v>
      </c>
      <c r="AA563" s="24" t="s">
        <v>1075</v>
      </c>
      <c r="AB563" s="24" t="s">
        <v>1070</v>
      </c>
      <c r="AC563" s="26">
        <v>45340</v>
      </c>
      <c r="AD563" s="8" t="s">
        <v>22</v>
      </c>
      <c r="AE563" s="26">
        <v>45329</v>
      </c>
      <c r="AF563" s="27" t="s">
        <v>424</v>
      </c>
      <c r="AG563" s="221"/>
      <c r="AH563" s="5" t="str" cm="1">
        <f t="array" ref="AH563">LEFT(MM_BU[[#This Row],[PROJECT'#]],MIN(IFERROR(FIND({0,1,2,3,4,5,6,7,8,9,"-"},MM_BU[[#This Row],[PROJECT'#]]),""))-1)</f>
        <v>BU</v>
      </c>
      <c r="AI563" t="str">
        <f>IF(MM_BU[[#This Row],[BOM Received date]]&lt;&gt;"","BU table")</f>
        <v>BU table</v>
      </c>
      <c r="AJ563" t="str">
        <f>TEXT(MM_BU[[#This Row],[BOM Received date]],"mmmm")</f>
        <v>January</v>
      </c>
      <c r="AK563" t="str">
        <f>TEXT(MM_BU[[#This Row],[BOM Received date]],"yyyy")</f>
        <v>2024</v>
      </c>
    </row>
    <row r="564" spans="1:37" ht="28.95" customHeight="1">
      <c r="A564" s="21">
        <v>54</v>
      </c>
      <c r="B564" s="56">
        <v>45321</v>
      </c>
      <c r="C564" s="8">
        <v>60</v>
      </c>
      <c r="D564" s="8" t="s">
        <v>1958</v>
      </c>
      <c r="E564" s="23" t="s">
        <v>1959</v>
      </c>
      <c r="F564" s="350">
        <v>8528915</v>
      </c>
      <c r="G564" s="8" t="s">
        <v>123</v>
      </c>
      <c r="H564" s="24" t="s">
        <v>2111</v>
      </c>
      <c r="I564" s="25">
        <v>53005</v>
      </c>
      <c r="J564" s="1639">
        <v>45321</v>
      </c>
      <c r="K564" s="26">
        <v>45323</v>
      </c>
      <c r="L564" s="26" t="s">
        <v>1058</v>
      </c>
      <c r="M564" s="27">
        <v>5</v>
      </c>
      <c r="N564" s="27" t="s">
        <v>21</v>
      </c>
      <c r="O564" s="25">
        <v>1</v>
      </c>
      <c r="P564" s="286">
        <v>64.92</v>
      </c>
      <c r="Q564" s="287">
        <v>64.92</v>
      </c>
      <c r="R564" s="25" t="s">
        <v>2171</v>
      </c>
      <c r="S564" s="25" t="s">
        <v>1058</v>
      </c>
      <c r="T564" s="26">
        <v>45326</v>
      </c>
      <c r="U564" s="26" t="s">
        <v>581</v>
      </c>
      <c r="V564" s="8" t="s">
        <v>2172</v>
      </c>
      <c r="W564" s="25" t="s">
        <v>1007</v>
      </c>
      <c r="X564" s="26">
        <v>45326</v>
      </c>
      <c r="Y564" s="25" t="s">
        <v>1068</v>
      </c>
      <c r="Z564" s="26">
        <v>45326</v>
      </c>
      <c r="AA564" s="24" t="s">
        <v>1075</v>
      </c>
      <c r="AB564" s="24" t="s">
        <v>1070</v>
      </c>
      <c r="AC564" s="26">
        <v>45340</v>
      </c>
      <c r="AD564" s="8" t="s">
        <v>22</v>
      </c>
      <c r="AE564" s="26">
        <v>45329</v>
      </c>
      <c r="AF564" s="27" t="s">
        <v>424</v>
      </c>
      <c r="AG564" s="221"/>
      <c r="AH564" s="5" t="str" cm="1">
        <f t="array" ref="AH564">LEFT(MM_BU[[#This Row],[PROJECT'#]],MIN(IFERROR(FIND({0,1,2,3,4,5,6,7,8,9,"-"},MM_BU[[#This Row],[PROJECT'#]]),""))-1)</f>
        <v>BU</v>
      </c>
      <c r="AI564" t="str">
        <f>IF(MM_BU[[#This Row],[BOM Received date]]&lt;&gt;"","BU table")</f>
        <v>BU table</v>
      </c>
      <c r="AJ564" t="str">
        <f>TEXT(MM_BU[[#This Row],[BOM Received date]],"mmmm")</f>
        <v>January</v>
      </c>
      <c r="AK564" t="str">
        <f>TEXT(MM_BU[[#This Row],[BOM Received date]],"yyyy")</f>
        <v>2024</v>
      </c>
    </row>
    <row r="565" spans="1:37" ht="28.95" customHeight="1">
      <c r="A565" s="21">
        <v>54</v>
      </c>
      <c r="B565" s="56">
        <v>45321</v>
      </c>
      <c r="C565" s="8">
        <v>60</v>
      </c>
      <c r="D565" s="8" t="s">
        <v>1958</v>
      </c>
      <c r="E565" s="23" t="s">
        <v>1959</v>
      </c>
      <c r="F565" s="350">
        <v>8528915</v>
      </c>
      <c r="G565" s="8" t="s">
        <v>125</v>
      </c>
      <c r="H565" s="24" t="s">
        <v>122</v>
      </c>
      <c r="I565" s="25">
        <v>53004</v>
      </c>
      <c r="J565" s="1639">
        <v>45321</v>
      </c>
      <c r="K565" s="26">
        <v>45322</v>
      </c>
      <c r="L565" s="26" t="s">
        <v>1058</v>
      </c>
      <c r="M565" s="27">
        <v>1</v>
      </c>
      <c r="N565" s="27" t="s">
        <v>21</v>
      </c>
      <c r="O565" s="25">
        <v>1</v>
      </c>
      <c r="P565" s="286">
        <v>64.5</v>
      </c>
      <c r="Q565" s="287">
        <v>64.5</v>
      </c>
      <c r="R565" s="25" t="s">
        <v>2316</v>
      </c>
      <c r="S565" s="25" t="s">
        <v>1058</v>
      </c>
      <c r="T565" s="26">
        <v>45327</v>
      </c>
      <c r="U565" s="26">
        <v>45327</v>
      </c>
      <c r="V565" s="8" t="s">
        <v>2317</v>
      </c>
      <c r="W565" s="25" t="s">
        <v>1014</v>
      </c>
      <c r="X565" s="26">
        <v>45327</v>
      </c>
      <c r="Y565" s="25" t="s">
        <v>1068</v>
      </c>
      <c r="Z565" s="26">
        <v>45327</v>
      </c>
      <c r="AA565" s="24" t="s">
        <v>1710</v>
      </c>
      <c r="AB565" s="24" t="s">
        <v>1081</v>
      </c>
      <c r="AC565" s="26">
        <v>45348</v>
      </c>
      <c r="AD565" s="8" t="s">
        <v>22</v>
      </c>
      <c r="AE565" s="26">
        <v>45333</v>
      </c>
      <c r="AF565" s="27" t="s">
        <v>424</v>
      </c>
      <c r="AG565" s="221"/>
      <c r="AH565" s="5" t="str" cm="1">
        <f t="array" ref="AH565">LEFT(MM_BU[[#This Row],[PROJECT'#]],MIN(IFERROR(FIND({0,1,2,3,4,5,6,7,8,9,"-"},MM_BU[[#This Row],[PROJECT'#]]),""))-1)</f>
        <v>BU</v>
      </c>
      <c r="AI565" t="str">
        <f>IF(MM_BU[[#This Row],[BOM Received date]]&lt;&gt;"","BU table")</f>
        <v>BU table</v>
      </c>
      <c r="AJ565" t="str">
        <f>TEXT(MM_BU[[#This Row],[BOM Received date]],"mmmm")</f>
        <v>January</v>
      </c>
      <c r="AK565" t="str">
        <f>TEXT(MM_BU[[#This Row],[BOM Received date]],"yyyy")</f>
        <v>2024</v>
      </c>
    </row>
    <row r="566" spans="1:37" ht="28.95" customHeight="1">
      <c r="A566" s="21">
        <v>54</v>
      </c>
      <c r="B566" s="56">
        <v>45321</v>
      </c>
      <c r="C566" s="8">
        <v>60</v>
      </c>
      <c r="D566" s="8" t="s">
        <v>1958</v>
      </c>
      <c r="E566" s="23" t="s">
        <v>1959</v>
      </c>
      <c r="F566" s="350">
        <v>8528915</v>
      </c>
      <c r="G566" s="8" t="s">
        <v>98</v>
      </c>
      <c r="H566" s="24" t="s">
        <v>224</v>
      </c>
      <c r="I566" s="25">
        <v>53005</v>
      </c>
      <c r="J566" s="1639">
        <v>45321</v>
      </c>
      <c r="K566" s="26">
        <v>45323</v>
      </c>
      <c r="L566" s="26" t="s">
        <v>1058</v>
      </c>
      <c r="M566" s="27">
        <v>4</v>
      </c>
      <c r="N566" s="27" t="s">
        <v>21</v>
      </c>
      <c r="O566" s="25">
        <v>1</v>
      </c>
      <c r="P566" s="286">
        <v>90.56</v>
      </c>
      <c r="Q566" s="287">
        <v>90.56</v>
      </c>
      <c r="R566" s="25" t="s">
        <v>2171</v>
      </c>
      <c r="S566" s="25" t="s">
        <v>1058</v>
      </c>
      <c r="T566" s="26">
        <v>45326</v>
      </c>
      <c r="U566" s="26" t="s">
        <v>581</v>
      </c>
      <c r="V566" s="8" t="s">
        <v>2172</v>
      </c>
      <c r="W566" s="25" t="s">
        <v>1006</v>
      </c>
      <c r="X566" s="26">
        <v>45326</v>
      </c>
      <c r="Y566" s="25" t="s">
        <v>1068</v>
      </c>
      <c r="Z566" s="26">
        <v>45326</v>
      </c>
      <c r="AA566" s="24" t="s">
        <v>1075</v>
      </c>
      <c r="AB566" s="24" t="s">
        <v>1070</v>
      </c>
      <c r="AC566" s="26">
        <v>45340</v>
      </c>
      <c r="AD566" s="8" t="s">
        <v>22</v>
      </c>
      <c r="AE566" s="26">
        <v>45329</v>
      </c>
      <c r="AF566" s="27" t="s">
        <v>424</v>
      </c>
      <c r="AG566" s="221"/>
      <c r="AH566" s="5" t="str" cm="1">
        <f t="array" ref="AH566">LEFT(MM_BU[[#This Row],[PROJECT'#]],MIN(IFERROR(FIND({0,1,2,3,4,5,6,7,8,9,"-"},MM_BU[[#This Row],[PROJECT'#]]),""))-1)</f>
        <v>BU</v>
      </c>
      <c r="AI566" t="str">
        <f>IF(MM_BU[[#This Row],[BOM Received date]]&lt;&gt;"","BU table")</f>
        <v>BU table</v>
      </c>
      <c r="AJ566" t="str">
        <f>TEXT(MM_BU[[#This Row],[BOM Received date]],"mmmm")</f>
        <v>January</v>
      </c>
      <c r="AK566" t="str">
        <f>TEXT(MM_BU[[#This Row],[BOM Received date]],"yyyy")</f>
        <v>2024</v>
      </c>
    </row>
    <row r="567" spans="1:37" ht="28.95" customHeight="1">
      <c r="A567" s="21">
        <v>54</v>
      </c>
      <c r="B567" s="56">
        <v>45321</v>
      </c>
      <c r="C567" s="8">
        <v>60</v>
      </c>
      <c r="D567" s="8" t="s">
        <v>1958</v>
      </c>
      <c r="E567" s="23" t="s">
        <v>1959</v>
      </c>
      <c r="F567" s="350">
        <v>8528915</v>
      </c>
      <c r="G567" s="8" t="s">
        <v>99</v>
      </c>
      <c r="H567" s="24" t="s">
        <v>116</v>
      </c>
      <c r="I567" s="25">
        <v>53005</v>
      </c>
      <c r="J567" s="1639">
        <v>45321</v>
      </c>
      <c r="K567" s="26">
        <v>45323</v>
      </c>
      <c r="L567" s="26" t="s">
        <v>1058</v>
      </c>
      <c r="M567" s="27">
        <v>3</v>
      </c>
      <c r="N567" s="27" t="s">
        <v>21</v>
      </c>
      <c r="O567" s="25">
        <v>1</v>
      </c>
      <c r="P567" s="286">
        <v>90.56</v>
      </c>
      <c r="Q567" s="287">
        <v>90.56</v>
      </c>
      <c r="R567" s="25" t="s">
        <v>2171</v>
      </c>
      <c r="S567" s="25" t="s">
        <v>1058</v>
      </c>
      <c r="T567" s="26">
        <v>45326</v>
      </c>
      <c r="U567" s="26" t="s">
        <v>581</v>
      </c>
      <c r="V567" s="8" t="s">
        <v>2172</v>
      </c>
      <c r="W567" s="25" t="s">
        <v>1005</v>
      </c>
      <c r="X567" s="26">
        <v>45326</v>
      </c>
      <c r="Y567" s="25" t="s">
        <v>1068</v>
      </c>
      <c r="Z567" s="26">
        <v>45326</v>
      </c>
      <c r="AA567" s="24" t="s">
        <v>1075</v>
      </c>
      <c r="AB567" s="24" t="s">
        <v>1070</v>
      </c>
      <c r="AC567" s="26">
        <v>45340</v>
      </c>
      <c r="AD567" s="8" t="s">
        <v>22</v>
      </c>
      <c r="AE567" s="26">
        <v>45329</v>
      </c>
      <c r="AF567" s="27" t="s">
        <v>424</v>
      </c>
      <c r="AG567" s="221"/>
      <c r="AH567" s="5" t="str" cm="1">
        <f t="array" ref="AH567">LEFT(MM_BU[[#This Row],[PROJECT'#]],MIN(IFERROR(FIND({0,1,2,3,4,5,6,7,8,9,"-"},MM_BU[[#This Row],[PROJECT'#]]),""))-1)</f>
        <v>BU</v>
      </c>
      <c r="AI567" t="str">
        <f>IF(MM_BU[[#This Row],[BOM Received date]]&lt;&gt;"","BU table")</f>
        <v>BU table</v>
      </c>
      <c r="AJ567" t="str">
        <f>TEXT(MM_BU[[#This Row],[BOM Received date]],"mmmm")</f>
        <v>January</v>
      </c>
      <c r="AK567" t="str">
        <f>TEXT(MM_BU[[#This Row],[BOM Received date]],"yyyy")</f>
        <v>2024</v>
      </c>
    </row>
    <row r="568" spans="1:37" ht="28.95" customHeight="1">
      <c r="A568" s="21">
        <v>54</v>
      </c>
      <c r="B568" s="56">
        <v>45321</v>
      </c>
      <c r="C568" s="8">
        <v>60</v>
      </c>
      <c r="D568" s="8" t="s">
        <v>1958</v>
      </c>
      <c r="E568" s="23" t="s">
        <v>1959</v>
      </c>
      <c r="F568" s="350">
        <v>8528915</v>
      </c>
      <c r="G568" s="8" t="s">
        <v>97</v>
      </c>
      <c r="H568" s="24" t="s">
        <v>355</v>
      </c>
      <c r="I568" s="25">
        <v>53005</v>
      </c>
      <c r="J568" s="1639">
        <v>45321</v>
      </c>
      <c r="K568" s="26">
        <v>45323</v>
      </c>
      <c r="L568" s="26" t="s">
        <v>1058</v>
      </c>
      <c r="M568" s="27">
        <v>2</v>
      </c>
      <c r="N568" s="27" t="s">
        <v>21</v>
      </c>
      <c r="O568" s="25">
        <v>1</v>
      </c>
      <c r="P568" s="286">
        <v>90.56</v>
      </c>
      <c r="Q568" s="287">
        <v>90.56</v>
      </c>
      <c r="R568" s="25" t="s">
        <v>2171</v>
      </c>
      <c r="S568" s="25" t="s">
        <v>1058</v>
      </c>
      <c r="T568" s="26">
        <v>45326</v>
      </c>
      <c r="U568" s="26" t="s">
        <v>581</v>
      </c>
      <c r="V568" s="8" t="s">
        <v>2172</v>
      </c>
      <c r="W568" s="25" t="s">
        <v>1003</v>
      </c>
      <c r="X568" s="26">
        <v>45326</v>
      </c>
      <c r="Y568" s="25" t="s">
        <v>1068</v>
      </c>
      <c r="Z568" s="26">
        <v>45326</v>
      </c>
      <c r="AA568" s="24" t="s">
        <v>1075</v>
      </c>
      <c r="AB568" s="24" t="s">
        <v>1070</v>
      </c>
      <c r="AC568" s="26">
        <v>45340</v>
      </c>
      <c r="AD568" s="8" t="s">
        <v>22</v>
      </c>
      <c r="AE568" s="26">
        <v>45329</v>
      </c>
      <c r="AF568" s="27" t="s">
        <v>424</v>
      </c>
      <c r="AG568" s="221"/>
      <c r="AH568" s="5" t="str" cm="1">
        <f t="array" ref="AH568">LEFT(MM_BU[[#This Row],[PROJECT'#]],MIN(IFERROR(FIND({0,1,2,3,4,5,6,7,8,9,"-"},MM_BU[[#This Row],[PROJECT'#]]),""))-1)</f>
        <v>BU</v>
      </c>
      <c r="AI568" t="str">
        <f>IF(MM_BU[[#This Row],[BOM Received date]]&lt;&gt;"","BU table")</f>
        <v>BU table</v>
      </c>
      <c r="AJ568" t="str">
        <f>TEXT(MM_BU[[#This Row],[BOM Received date]],"mmmm")</f>
        <v>January</v>
      </c>
      <c r="AK568" t="str">
        <f>TEXT(MM_BU[[#This Row],[BOM Received date]],"yyyy")</f>
        <v>2024</v>
      </c>
    </row>
    <row r="569" spans="1:37" ht="28.95" customHeight="1">
      <c r="A569" s="21">
        <v>54</v>
      </c>
      <c r="B569" s="56">
        <v>45321</v>
      </c>
      <c r="C569" s="8">
        <v>70</v>
      </c>
      <c r="D569" s="8" t="s">
        <v>1958</v>
      </c>
      <c r="E569" s="23" t="s">
        <v>1959</v>
      </c>
      <c r="F569" s="350">
        <v>8528915</v>
      </c>
      <c r="G569" s="8" t="s">
        <v>479</v>
      </c>
      <c r="H569" s="361" t="s">
        <v>480</v>
      </c>
      <c r="I569" s="25">
        <v>52975</v>
      </c>
      <c r="J569" s="1639">
        <v>45321</v>
      </c>
      <c r="K569" s="26">
        <v>45322</v>
      </c>
      <c r="L569" s="26" t="s">
        <v>1058</v>
      </c>
      <c r="M569" s="27">
        <v>2</v>
      </c>
      <c r="N569" s="27" t="s">
        <v>20</v>
      </c>
      <c r="O569" s="25">
        <v>1</v>
      </c>
      <c r="P569" s="286">
        <v>63.36</v>
      </c>
      <c r="Q569" s="287">
        <v>63.36</v>
      </c>
      <c r="R569" s="25" t="s">
        <v>2318</v>
      </c>
      <c r="S569" s="25" t="s">
        <v>1058</v>
      </c>
      <c r="T569" s="26">
        <v>45327</v>
      </c>
      <c r="U569" s="26">
        <v>45327</v>
      </c>
      <c r="V569" s="8" t="s">
        <v>2319</v>
      </c>
      <c r="W569" s="25" t="s">
        <v>1002</v>
      </c>
      <c r="X569" s="26">
        <v>45327</v>
      </c>
      <c r="Y569" s="25" t="s">
        <v>1068</v>
      </c>
      <c r="Z569" s="26">
        <v>45327</v>
      </c>
      <c r="AA569" s="24" t="s">
        <v>1710</v>
      </c>
      <c r="AB569" s="24" t="s">
        <v>1070</v>
      </c>
      <c r="AC569" s="26">
        <v>45337</v>
      </c>
      <c r="AD569" s="8" t="s">
        <v>22</v>
      </c>
      <c r="AE569" s="26">
        <v>45332</v>
      </c>
      <c r="AF569" s="27" t="s">
        <v>424</v>
      </c>
      <c r="AG569" s="221"/>
      <c r="AH569" s="5" t="str" cm="1">
        <f t="array" ref="AH569">LEFT(MM_BU[[#This Row],[PROJECT'#]],MIN(IFERROR(FIND({0,1,2,3,4,5,6,7,8,9,"-"},MM_BU[[#This Row],[PROJECT'#]]),""))-1)</f>
        <v>BU</v>
      </c>
      <c r="AI569" t="str">
        <f>IF(MM_BU[[#This Row],[BOM Received date]]&lt;&gt;"","BU table")</f>
        <v>BU table</v>
      </c>
      <c r="AJ569" t="str">
        <f>TEXT(MM_BU[[#This Row],[BOM Received date]],"mmmm")</f>
        <v>January</v>
      </c>
      <c r="AK569" t="str">
        <f>TEXT(MM_BU[[#This Row],[BOM Received date]],"yyyy")</f>
        <v>2024</v>
      </c>
    </row>
    <row r="570" spans="1:37" ht="28.95" customHeight="1">
      <c r="A570" s="21">
        <v>54</v>
      </c>
      <c r="B570" s="56">
        <v>45321</v>
      </c>
      <c r="C570" s="8">
        <v>70</v>
      </c>
      <c r="D570" s="8" t="s">
        <v>1958</v>
      </c>
      <c r="E570" s="23" t="s">
        <v>1959</v>
      </c>
      <c r="F570" s="350">
        <v>8528915</v>
      </c>
      <c r="G570" s="8" t="s">
        <v>2120</v>
      </c>
      <c r="H570" s="113" t="s">
        <v>2125</v>
      </c>
      <c r="I570" s="25">
        <v>52974</v>
      </c>
      <c r="J570" s="1639">
        <v>45321</v>
      </c>
      <c r="K570" s="26">
        <v>45322</v>
      </c>
      <c r="L570" s="26" t="s">
        <v>1058</v>
      </c>
      <c r="M570" s="27">
        <v>2</v>
      </c>
      <c r="N570" s="27" t="s">
        <v>21</v>
      </c>
      <c r="O570" s="25">
        <v>1</v>
      </c>
      <c r="P570" s="286">
        <v>224.4</v>
      </c>
      <c r="Q570" s="287">
        <v>224.4</v>
      </c>
      <c r="R570" s="25" t="s">
        <v>2164</v>
      </c>
      <c r="S570" s="25" t="s">
        <v>1058</v>
      </c>
      <c r="T570" s="26">
        <v>45330</v>
      </c>
      <c r="U570" s="26">
        <v>45327</v>
      </c>
      <c r="V570" s="8" t="s">
        <v>2309</v>
      </c>
      <c r="W570" s="25" t="s">
        <v>1178</v>
      </c>
      <c r="X570" s="26">
        <v>45330</v>
      </c>
      <c r="Y570" s="25" t="s">
        <v>1068</v>
      </c>
      <c r="Z570" s="26">
        <v>45330</v>
      </c>
      <c r="AA570" s="24" t="s">
        <v>1069</v>
      </c>
      <c r="AB570" s="24" t="s">
        <v>1080</v>
      </c>
      <c r="AC570" s="26">
        <v>45372</v>
      </c>
      <c r="AD570" s="8" t="s">
        <v>22</v>
      </c>
      <c r="AE570" s="26">
        <v>45336</v>
      </c>
      <c r="AF570" s="27" t="s">
        <v>424</v>
      </c>
      <c r="AG570" s="221"/>
      <c r="AH570" s="5" t="str" cm="1">
        <f t="array" ref="AH570">LEFT(MM_BU[[#This Row],[PROJECT'#]],MIN(IFERROR(FIND({0,1,2,3,4,5,6,7,8,9,"-"},MM_BU[[#This Row],[PROJECT'#]]),""))-1)</f>
        <v>BU</v>
      </c>
      <c r="AI570" t="str">
        <f>IF(MM_BU[[#This Row],[BOM Received date]]&lt;&gt;"","BU table")</f>
        <v>BU table</v>
      </c>
      <c r="AJ570" t="str">
        <f>TEXT(MM_BU[[#This Row],[BOM Received date]],"mmmm")</f>
        <v>January</v>
      </c>
      <c r="AK570" t="str">
        <f>TEXT(MM_BU[[#This Row],[BOM Received date]],"yyyy")</f>
        <v>2024</v>
      </c>
    </row>
    <row r="571" spans="1:37" ht="28.95" customHeight="1">
      <c r="A571" s="21">
        <v>54</v>
      </c>
      <c r="B571" s="56">
        <v>45321</v>
      </c>
      <c r="C571" s="8">
        <v>70</v>
      </c>
      <c r="D571" s="8" t="s">
        <v>1958</v>
      </c>
      <c r="E571" s="23" t="s">
        <v>1959</v>
      </c>
      <c r="F571" s="350">
        <v>8528915</v>
      </c>
      <c r="G571" s="8" t="s">
        <v>204</v>
      </c>
      <c r="H571" s="361" t="s">
        <v>555</v>
      </c>
      <c r="I571" s="25">
        <v>52975</v>
      </c>
      <c r="J571" s="1639">
        <v>45321</v>
      </c>
      <c r="K571" s="26">
        <v>45322</v>
      </c>
      <c r="L571" s="26" t="s">
        <v>1058</v>
      </c>
      <c r="M571" s="27">
        <v>1</v>
      </c>
      <c r="N571" s="27" t="s">
        <v>20</v>
      </c>
      <c r="O571" s="25">
        <v>2</v>
      </c>
      <c r="P571" s="286">
        <v>51.81</v>
      </c>
      <c r="Q571" s="287">
        <v>103.62</v>
      </c>
      <c r="R571" s="25" t="s">
        <v>2318</v>
      </c>
      <c r="S571" s="25" t="s">
        <v>1058</v>
      </c>
      <c r="T571" s="26">
        <v>45327</v>
      </c>
      <c r="U571" s="26">
        <v>45327</v>
      </c>
      <c r="V571" s="8" t="s">
        <v>2319</v>
      </c>
      <c r="W571" s="25" t="s">
        <v>143</v>
      </c>
      <c r="X571" s="26">
        <v>45327</v>
      </c>
      <c r="Y571" s="25" t="s">
        <v>1068</v>
      </c>
      <c r="Z571" s="26">
        <v>45327</v>
      </c>
      <c r="AA571" s="24" t="s">
        <v>1710</v>
      </c>
      <c r="AB571" s="24" t="s">
        <v>1070</v>
      </c>
      <c r="AC571" s="26">
        <v>45337</v>
      </c>
      <c r="AD571" s="8" t="s">
        <v>22</v>
      </c>
      <c r="AE571" s="26">
        <v>45332</v>
      </c>
      <c r="AF571" s="27" t="s">
        <v>425</v>
      </c>
      <c r="AG571" s="221"/>
      <c r="AH571" s="5" t="str" cm="1">
        <f t="array" ref="AH571">LEFT(MM_BU[[#This Row],[PROJECT'#]],MIN(IFERROR(FIND({0,1,2,3,4,5,6,7,8,9,"-"},MM_BU[[#This Row],[PROJECT'#]]),""))-1)</f>
        <v>BU</v>
      </c>
      <c r="AI571" t="str">
        <f>IF(MM_BU[[#This Row],[BOM Received date]]&lt;&gt;"","BU table")</f>
        <v>BU table</v>
      </c>
      <c r="AJ571" t="str">
        <f>TEXT(MM_BU[[#This Row],[BOM Received date]],"mmmm")</f>
        <v>January</v>
      </c>
      <c r="AK571" t="str">
        <f>TEXT(MM_BU[[#This Row],[BOM Received date]],"yyyy")</f>
        <v>2024</v>
      </c>
    </row>
    <row r="572" spans="1:37" ht="28.95" customHeight="1">
      <c r="A572" s="21">
        <v>54</v>
      </c>
      <c r="B572" s="56">
        <v>45321</v>
      </c>
      <c r="C572" s="8">
        <v>70</v>
      </c>
      <c r="D572" s="8" t="s">
        <v>1958</v>
      </c>
      <c r="E572" s="23" t="s">
        <v>1959</v>
      </c>
      <c r="F572" s="350">
        <v>8528915</v>
      </c>
      <c r="G572" s="8" t="s">
        <v>82</v>
      </c>
      <c r="H572" s="361" t="s">
        <v>83</v>
      </c>
      <c r="I572" s="25">
        <v>52972</v>
      </c>
      <c r="J572" s="1639">
        <v>45321</v>
      </c>
      <c r="K572" s="26">
        <v>45322</v>
      </c>
      <c r="L572" s="340" t="s">
        <v>1058</v>
      </c>
      <c r="M572" s="27">
        <v>1</v>
      </c>
      <c r="N572" s="27" t="s">
        <v>20</v>
      </c>
      <c r="O572" s="25">
        <v>10</v>
      </c>
      <c r="P572" s="286">
        <v>26.67</v>
      </c>
      <c r="Q572" s="287">
        <v>266.7</v>
      </c>
      <c r="R572" s="25" t="s">
        <v>2318</v>
      </c>
      <c r="S572" s="25" t="s">
        <v>1058</v>
      </c>
      <c r="T572" s="26">
        <v>45327</v>
      </c>
      <c r="U572" s="26">
        <v>45327</v>
      </c>
      <c r="V572" s="8" t="s">
        <v>2319</v>
      </c>
      <c r="W572" s="25" t="s">
        <v>142</v>
      </c>
      <c r="X572" s="26">
        <v>45327</v>
      </c>
      <c r="Y572" s="25" t="s">
        <v>1068</v>
      </c>
      <c r="Z572" s="26">
        <v>45327</v>
      </c>
      <c r="AA572" s="24" t="s">
        <v>1710</v>
      </c>
      <c r="AB572" s="24" t="s">
        <v>1070</v>
      </c>
      <c r="AC572" s="26">
        <v>45337</v>
      </c>
      <c r="AD572" s="8" t="s">
        <v>22</v>
      </c>
      <c r="AE572" s="26">
        <v>45332</v>
      </c>
      <c r="AF572" s="27" t="s">
        <v>1001</v>
      </c>
      <c r="AG572" s="221"/>
      <c r="AH572" s="5" t="str" cm="1">
        <f t="array" ref="AH572">LEFT(MM_BU[[#This Row],[PROJECT'#]],MIN(IFERROR(FIND({0,1,2,3,4,5,6,7,8,9,"-"},MM_BU[[#This Row],[PROJECT'#]]),""))-1)</f>
        <v>BU</v>
      </c>
      <c r="AI572" t="str">
        <f>IF(MM_BU[[#This Row],[BOM Received date]]&lt;&gt;"","BU table")</f>
        <v>BU table</v>
      </c>
      <c r="AJ572" t="str">
        <f>TEXT(MM_BU[[#This Row],[BOM Received date]],"mmmm")</f>
        <v>January</v>
      </c>
      <c r="AK572" t="str">
        <f>TEXT(MM_BU[[#This Row],[BOM Received date]],"yyyy")</f>
        <v>2024</v>
      </c>
    </row>
    <row r="573" spans="1:37" ht="28.95" customHeight="1">
      <c r="A573" s="21">
        <v>54</v>
      </c>
      <c r="B573" s="56">
        <v>45321</v>
      </c>
      <c r="C573" s="8">
        <v>70</v>
      </c>
      <c r="D573" s="8" t="s">
        <v>1958</v>
      </c>
      <c r="E573" s="23" t="s">
        <v>1959</v>
      </c>
      <c r="F573" s="350">
        <v>8528915</v>
      </c>
      <c r="G573" s="8" t="s">
        <v>567</v>
      </c>
      <c r="H573" s="1054" t="s">
        <v>568</v>
      </c>
      <c r="I573" s="25">
        <v>52973</v>
      </c>
      <c r="J573" s="1639">
        <v>45321</v>
      </c>
      <c r="K573" s="26">
        <v>45322</v>
      </c>
      <c r="L573" s="26" t="s">
        <v>1058</v>
      </c>
      <c r="M573" s="27">
        <v>1</v>
      </c>
      <c r="N573" s="27" t="s">
        <v>20</v>
      </c>
      <c r="O573" s="25">
        <v>2</v>
      </c>
      <c r="P573" s="286">
        <v>41.25</v>
      </c>
      <c r="Q573" s="287">
        <v>82.5</v>
      </c>
      <c r="R573" s="25" t="s">
        <v>2316</v>
      </c>
      <c r="S573" s="25" t="s">
        <v>1058</v>
      </c>
      <c r="T573" s="26">
        <v>45327</v>
      </c>
      <c r="U573" s="26">
        <v>45327</v>
      </c>
      <c r="V573" s="8" t="s">
        <v>2317</v>
      </c>
      <c r="W573" s="25" t="s">
        <v>1012</v>
      </c>
      <c r="X573" s="26">
        <v>45327</v>
      </c>
      <c r="Y573" s="25" t="s">
        <v>1068</v>
      </c>
      <c r="Z573" s="26">
        <v>45327</v>
      </c>
      <c r="AA573" s="24" t="s">
        <v>1710</v>
      </c>
      <c r="AB573" s="24" t="s">
        <v>1081</v>
      </c>
      <c r="AC573" s="26">
        <v>45348</v>
      </c>
      <c r="AD573" s="8" t="s">
        <v>22</v>
      </c>
      <c r="AE573" s="26">
        <v>45333</v>
      </c>
      <c r="AF573" s="27" t="s">
        <v>425</v>
      </c>
      <c r="AG573" s="221"/>
      <c r="AH573" s="5" t="str" cm="1">
        <f t="array" ref="AH573">LEFT(MM_BU[[#This Row],[PROJECT'#]],MIN(IFERROR(FIND({0,1,2,3,4,5,6,7,8,9,"-"},MM_BU[[#This Row],[PROJECT'#]]),""))-1)</f>
        <v>BU</v>
      </c>
      <c r="AI573" t="str">
        <f>IF(MM_BU[[#This Row],[BOM Received date]]&lt;&gt;"","BU table")</f>
        <v>BU table</v>
      </c>
      <c r="AJ573" t="str">
        <f>TEXT(MM_BU[[#This Row],[BOM Received date]],"mmmm")</f>
        <v>January</v>
      </c>
      <c r="AK573" t="str">
        <f>TEXT(MM_BU[[#This Row],[BOM Received date]],"yyyy")</f>
        <v>2024</v>
      </c>
    </row>
    <row r="574" spans="1:37" ht="28.95" customHeight="1">
      <c r="A574" s="21">
        <v>54</v>
      </c>
      <c r="B574" s="56">
        <v>45321</v>
      </c>
      <c r="C574" s="8">
        <v>70</v>
      </c>
      <c r="D574" s="8" t="s">
        <v>1958</v>
      </c>
      <c r="E574" s="23" t="s">
        <v>1959</v>
      </c>
      <c r="F574" s="350">
        <v>8528915</v>
      </c>
      <c r="G574" s="8" t="s">
        <v>2134</v>
      </c>
      <c r="H574" s="1054" t="s">
        <v>2126</v>
      </c>
      <c r="I574" s="25">
        <v>52974</v>
      </c>
      <c r="J574" s="1639">
        <v>45321</v>
      </c>
      <c r="K574" s="26">
        <v>45322</v>
      </c>
      <c r="L574" s="26" t="s">
        <v>1058</v>
      </c>
      <c r="M574" s="27">
        <v>1</v>
      </c>
      <c r="N574" s="27" t="s">
        <v>20</v>
      </c>
      <c r="O574" s="25">
        <v>2</v>
      </c>
      <c r="P574" s="286">
        <v>51.48</v>
      </c>
      <c r="Q574" s="287">
        <v>102.96</v>
      </c>
      <c r="R574" s="25" t="s">
        <v>2164</v>
      </c>
      <c r="S574" s="25" t="s">
        <v>1058</v>
      </c>
      <c r="T574" s="26">
        <v>45330</v>
      </c>
      <c r="U574" s="26">
        <v>45327</v>
      </c>
      <c r="V574" s="8" t="s">
        <v>2309</v>
      </c>
      <c r="W574" s="25" t="s">
        <v>1313</v>
      </c>
      <c r="X574" s="26">
        <v>45330</v>
      </c>
      <c r="Y574" s="25" t="s">
        <v>1068</v>
      </c>
      <c r="Z574" s="26">
        <v>45330</v>
      </c>
      <c r="AA574" s="24" t="s">
        <v>1069</v>
      </c>
      <c r="AB574" s="24" t="s">
        <v>1080</v>
      </c>
      <c r="AC574" s="26">
        <v>45372</v>
      </c>
      <c r="AD574" s="8" t="s">
        <v>22</v>
      </c>
      <c r="AE574" s="26">
        <v>45350</v>
      </c>
      <c r="AF574" s="27" t="s">
        <v>425</v>
      </c>
      <c r="AG574" s="221"/>
      <c r="AH574" s="5" t="str" cm="1">
        <f t="array" ref="AH574">LEFT(MM_BU[[#This Row],[PROJECT'#]],MIN(IFERROR(FIND({0,1,2,3,4,5,6,7,8,9,"-"},MM_BU[[#This Row],[PROJECT'#]]),""))-1)</f>
        <v>BU</v>
      </c>
      <c r="AI574" t="str">
        <f>IF(MM_BU[[#This Row],[BOM Received date]]&lt;&gt;"","BU table")</f>
        <v>BU table</v>
      </c>
      <c r="AJ574" t="str">
        <f>TEXT(MM_BU[[#This Row],[BOM Received date]],"mmmm")</f>
        <v>January</v>
      </c>
      <c r="AK574" t="str">
        <f>TEXT(MM_BU[[#This Row],[BOM Received date]],"yyyy")</f>
        <v>2024</v>
      </c>
    </row>
    <row r="575" spans="1:37" ht="28.95" customHeight="1">
      <c r="A575" s="21">
        <v>54</v>
      </c>
      <c r="B575" s="56">
        <v>45318</v>
      </c>
      <c r="C575" s="8">
        <v>50</v>
      </c>
      <c r="D575" s="8" t="s">
        <v>1958</v>
      </c>
      <c r="E575" s="23" t="s">
        <v>1959</v>
      </c>
      <c r="F575" s="350">
        <v>8528915</v>
      </c>
      <c r="G575" s="8" t="s">
        <v>212</v>
      </c>
      <c r="H575" s="24" t="s">
        <v>213</v>
      </c>
      <c r="I575" s="25">
        <v>52818</v>
      </c>
      <c r="J575" s="1639">
        <v>45320</v>
      </c>
      <c r="K575" s="385">
        <v>45321</v>
      </c>
      <c r="L575" s="385" t="s">
        <v>1058</v>
      </c>
      <c r="M575" s="386">
        <v>10</v>
      </c>
      <c r="N575" s="386" t="s">
        <v>21</v>
      </c>
      <c r="O575" s="384">
        <v>1</v>
      </c>
      <c r="P575" s="286">
        <v>100.5</v>
      </c>
      <c r="Q575" s="287">
        <v>100.5</v>
      </c>
      <c r="R575" s="25" t="s">
        <v>2310</v>
      </c>
      <c r="S575" s="25" t="s">
        <v>1058</v>
      </c>
      <c r="T575" s="26">
        <v>45326</v>
      </c>
      <c r="U575" s="26">
        <v>45326</v>
      </c>
      <c r="V575" s="8" t="s">
        <v>2311</v>
      </c>
      <c r="W575" s="25" t="s">
        <v>1164</v>
      </c>
      <c r="X575" s="26">
        <v>45326</v>
      </c>
      <c r="Y575" s="25" t="s">
        <v>1068</v>
      </c>
      <c r="Z575" s="26">
        <v>45326</v>
      </c>
      <c r="AA575" s="24" t="s">
        <v>1710</v>
      </c>
      <c r="AB575" s="24" t="s">
        <v>1070</v>
      </c>
      <c r="AC575" s="26">
        <v>45342</v>
      </c>
      <c r="AD575" s="8" t="s">
        <v>22</v>
      </c>
      <c r="AE575" s="26">
        <v>45329</v>
      </c>
      <c r="AF575" s="27" t="s">
        <v>424</v>
      </c>
      <c r="AG575" s="7"/>
      <c r="AH575" s="5" t="str" cm="1">
        <f t="array" ref="AH575">LEFT(MM_BU[[#This Row],[PROJECT'#]],MIN(IFERROR(FIND({0,1,2,3,4,5,6,7,8,9,"-"},MM_BU[[#This Row],[PROJECT'#]]),""))-1)</f>
        <v>BU</v>
      </c>
      <c r="AI575" t="str">
        <f>IF(MM_BU[[#This Row],[BOM Received date]]&lt;&gt;"","BU table")</f>
        <v>BU table</v>
      </c>
      <c r="AJ575" t="str">
        <f>TEXT(MM_BU[[#This Row],[BOM Received date]],"mmmm")</f>
        <v>January</v>
      </c>
      <c r="AK575" t="str">
        <f>TEXT(MM_BU[[#This Row],[BOM Received date]],"yyyy")</f>
        <v>2024</v>
      </c>
    </row>
    <row r="576" spans="1:37" ht="28.95" customHeight="1">
      <c r="A576" s="21">
        <v>54</v>
      </c>
      <c r="B576" s="56">
        <v>45318</v>
      </c>
      <c r="C576" s="8">
        <v>50</v>
      </c>
      <c r="D576" s="8" t="s">
        <v>1958</v>
      </c>
      <c r="E576" s="23" t="s">
        <v>1959</v>
      </c>
      <c r="F576" s="350">
        <v>8528915</v>
      </c>
      <c r="G576" s="8" t="s">
        <v>199</v>
      </c>
      <c r="H576" s="24" t="s">
        <v>200</v>
      </c>
      <c r="I576" s="25">
        <v>52816</v>
      </c>
      <c r="J576" s="1639">
        <v>45320</v>
      </c>
      <c r="K576" s="26">
        <v>45321</v>
      </c>
      <c r="L576" s="26" t="s">
        <v>1058</v>
      </c>
      <c r="M576" s="27">
        <v>3</v>
      </c>
      <c r="N576" s="27" t="s">
        <v>21</v>
      </c>
      <c r="O576" s="25">
        <v>1</v>
      </c>
      <c r="P576" s="286">
        <v>62.4</v>
      </c>
      <c r="Q576" s="287">
        <v>62.4</v>
      </c>
      <c r="R576" s="25" t="s">
        <v>2165</v>
      </c>
      <c r="S576" s="25" t="s">
        <v>1058</v>
      </c>
      <c r="T576" s="26">
        <v>45323</v>
      </c>
      <c r="U576" s="26">
        <v>45323</v>
      </c>
      <c r="V576" s="8" t="s">
        <v>2166</v>
      </c>
      <c r="W576" s="25" t="s">
        <v>1008</v>
      </c>
      <c r="X576" s="26">
        <v>45323</v>
      </c>
      <c r="Y576" s="25" t="s">
        <v>1068</v>
      </c>
      <c r="Z576" s="26">
        <v>45323</v>
      </c>
      <c r="AA576" s="24" t="s">
        <v>1710</v>
      </c>
      <c r="AB576" s="24" t="s">
        <v>1082</v>
      </c>
      <c r="AC576" s="26">
        <v>45352</v>
      </c>
      <c r="AD576" s="8" t="s">
        <v>22</v>
      </c>
      <c r="AE576" s="26">
        <v>45327</v>
      </c>
      <c r="AF576" s="27" t="s">
        <v>424</v>
      </c>
      <c r="AG576" s="7"/>
      <c r="AH576" s="5" t="str" cm="1">
        <f t="array" ref="AH576">LEFT(MM_BU[[#This Row],[PROJECT'#]],MIN(IFERROR(FIND({0,1,2,3,4,5,6,7,8,9,"-"},MM_BU[[#This Row],[PROJECT'#]]),""))-1)</f>
        <v>BU</v>
      </c>
      <c r="AI576" t="str">
        <f>IF(MM_BU[[#This Row],[BOM Received date]]&lt;&gt;"","BU table")</f>
        <v>BU table</v>
      </c>
      <c r="AJ576" t="str">
        <f>TEXT(MM_BU[[#This Row],[BOM Received date]],"mmmm")</f>
        <v>January</v>
      </c>
      <c r="AK576" t="str">
        <f>TEXT(MM_BU[[#This Row],[BOM Received date]],"yyyy")</f>
        <v>2024</v>
      </c>
    </row>
    <row r="577" spans="1:37" ht="28.95" customHeight="1">
      <c r="A577" s="21">
        <v>54</v>
      </c>
      <c r="B577" s="56">
        <v>45318</v>
      </c>
      <c r="C577" s="8">
        <v>50</v>
      </c>
      <c r="D577" s="8" t="s">
        <v>1958</v>
      </c>
      <c r="E577" s="23" t="s">
        <v>1959</v>
      </c>
      <c r="F577" s="350">
        <v>8528915</v>
      </c>
      <c r="G577" s="8" t="s">
        <v>197</v>
      </c>
      <c r="H577" s="24" t="s">
        <v>198</v>
      </c>
      <c r="I577" s="25">
        <v>52817</v>
      </c>
      <c r="J577" s="1639">
        <v>45320</v>
      </c>
      <c r="K577" s="26">
        <v>45321</v>
      </c>
      <c r="L577" s="26" t="s">
        <v>1058</v>
      </c>
      <c r="M577" s="27">
        <v>4</v>
      </c>
      <c r="N577" s="27" t="s">
        <v>20</v>
      </c>
      <c r="O577" s="25">
        <v>9</v>
      </c>
      <c r="P577" s="286">
        <v>4</v>
      </c>
      <c r="Q577" s="287">
        <v>36</v>
      </c>
      <c r="R577" s="25" t="s">
        <v>2320</v>
      </c>
      <c r="S577" s="25" t="s">
        <v>1058</v>
      </c>
      <c r="T577" s="26">
        <v>45328</v>
      </c>
      <c r="U577" s="26">
        <v>45328</v>
      </c>
      <c r="V577" s="8" t="s">
        <v>2321</v>
      </c>
      <c r="W577" s="25" t="s">
        <v>142</v>
      </c>
      <c r="X577" s="26">
        <v>45328</v>
      </c>
      <c r="Y577" s="25" t="s">
        <v>1068</v>
      </c>
      <c r="Z577" s="26">
        <v>45328</v>
      </c>
      <c r="AA577" s="24" t="s">
        <v>1710</v>
      </c>
      <c r="AB577" s="24" t="s">
        <v>1081</v>
      </c>
      <c r="AC577" s="26">
        <v>45342</v>
      </c>
      <c r="AD577" s="8" t="s">
        <v>22</v>
      </c>
      <c r="AE577" s="26">
        <v>45333</v>
      </c>
      <c r="AF577" s="27" t="s">
        <v>1172</v>
      </c>
      <c r="AG577" s="7"/>
      <c r="AH577" s="5" t="str" cm="1">
        <f t="array" ref="AH577">LEFT(MM_BU[[#This Row],[PROJECT'#]],MIN(IFERROR(FIND({0,1,2,3,4,5,6,7,8,9,"-"},MM_BU[[#This Row],[PROJECT'#]]),""))-1)</f>
        <v>BU</v>
      </c>
      <c r="AI577" t="str">
        <f>IF(MM_BU[[#This Row],[BOM Received date]]&lt;&gt;"","BU table")</f>
        <v>BU table</v>
      </c>
      <c r="AJ577" t="str">
        <f>TEXT(MM_BU[[#This Row],[BOM Received date]],"mmmm")</f>
        <v>January</v>
      </c>
      <c r="AK577" t="str">
        <f>TEXT(MM_BU[[#This Row],[BOM Received date]],"yyyy")</f>
        <v>2024</v>
      </c>
    </row>
    <row r="578" spans="1:37" ht="28.95" customHeight="1">
      <c r="A578" s="21">
        <v>54</v>
      </c>
      <c r="B578" s="56">
        <v>45318</v>
      </c>
      <c r="C578" s="8">
        <v>50</v>
      </c>
      <c r="D578" s="8" t="s">
        <v>1958</v>
      </c>
      <c r="E578" s="23" t="s">
        <v>1959</v>
      </c>
      <c r="F578" s="350">
        <v>8528915</v>
      </c>
      <c r="G578" s="8" t="s">
        <v>195</v>
      </c>
      <c r="H578" s="24" t="s">
        <v>196</v>
      </c>
      <c r="I578" s="25">
        <v>52817</v>
      </c>
      <c r="J578" s="1639">
        <v>45320</v>
      </c>
      <c r="K578" s="26">
        <v>45321</v>
      </c>
      <c r="L578" s="26" t="s">
        <v>1058</v>
      </c>
      <c r="M578" s="27">
        <v>3</v>
      </c>
      <c r="N578" s="27" t="s">
        <v>20</v>
      </c>
      <c r="O578" s="25">
        <v>9</v>
      </c>
      <c r="P578" s="286">
        <v>2.6</v>
      </c>
      <c r="Q578" s="287">
        <v>23.4</v>
      </c>
      <c r="R578" s="25" t="s">
        <v>2320</v>
      </c>
      <c r="S578" s="25" t="s">
        <v>1058</v>
      </c>
      <c r="T578" s="26">
        <v>45328</v>
      </c>
      <c r="U578" s="26">
        <v>45328</v>
      </c>
      <c r="V578" s="8" t="s">
        <v>2321</v>
      </c>
      <c r="W578" s="25" t="s">
        <v>141</v>
      </c>
      <c r="X578" s="26">
        <v>45328</v>
      </c>
      <c r="Y578" s="25" t="s">
        <v>1068</v>
      </c>
      <c r="Z578" s="26">
        <v>45328</v>
      </c>
      <c r="AA578" s="24" t="s">
        <v>1710</v>
      </c>
      <c r="AB578" s="24" t="s">
        <v>1081</v>
      </c>
      <c r="AC578" s="26">
        <v>45342</v>
      </c>
      <c r="AD578" s="8" t="s">
        <v>22</v>
      </c>
      <c r="AE578" s="26">
        <v>45333</v>
      </c>
      <c r="AF578" s="27" t="s">
        <v>1172</v>
      </c>
      <c r="AG578" s="7"/>
      <c r="AH578" s="5" t="str" cm="1">
        <f t="array" ref="AH578">LEFT(MM_BU[[#This Row],[PROJECT'#]],MIN(IFERROR(FIND({0,1,2,3,4,5,6,7,8,9,"-"},MM_BU[[#This Row],[PROJECT'#]]),""))-1)</f>
        <v>BU</v>
      </c>
      <c r="AI578" t="str">
        <f>IF(MM_BU[[#This Row],[BOM Received date]]&lt;&gt;"","BU table")</f>
        <v>BU table</v>
      </c>
      <c r="AJ578" t="str">
        <f>TEXT(MM_BU[[#This Row],[BOM Received date]],"mmmm")</f>
        <v>January</v>
      </c>
      <c r="AK578" t="str">
        <f>TEXT(MM_BU[[#This Row],[BOM Received date]],"yyyy")</f>
        <v>2024</v>
      </c>
    </row>
    <row r="579" spans="1:37" ht="28.95" customHeight="1">
      <c r="A579" s="21">
        <v>54</v>
      </c>
      <c r="B579" s="56">
        <v>45318</v>
      </c>
      <c r="C579" s="8">
        <v>50</v>
      </c>
      <c r="D579" s="8" t="s">
        <v>1958</v>
      </c>
      <c r="E579" s="23" t="s">
        <v>1959</v>
      </c>
      <c r="F579" s="350">
        <v>8528915</v>
      </c>
      <c r="G579" s="8" t="s">
        <v>201</v>
      </c>
      <c r="H579" s="24" t="s">
        <v>156</v>
      </c>
      <c r="I579" s="25">
        <v>52816</v>
      </c>
      <c r="J579" s="1639">
        <v>45320</v>
      </c>
      <c r="K579" s="26">
        <v>45321</v>
      </c>
      <c r="L579" s="26" t="s">
        <v>1058</v>
      </c>
      <c r="M579" s="27">
        <v>2</v>
      </c>
      <c r="N579" s="27" t="s">
        <v>20</v>
      </c>
      <c r="O579" s="25">
        <v>1</v>
      </c>
      <c r="P579" s="286">
        <v>17.5</v>
      </c>
      <c r="Q579" s="287">
        <v>17.5</v>
      </c>
      <c r="R579" s="25" t="s">
        <v>2165</v>
      </c>
      <c r="S579" s="25" t="s">
        <v>1058</v>
      </c>
      <c r="T579" s="26">
        <v>45323</v>
      </c>
      <c r="U579" s="26">
        <v>45323</v>
      </c>
      <c r="V579" s="8" t="s">
        <v>2166</v>
      </c>
      <c r="W579" s="25" t="s">
        <v>1007</v>
      </c>
      <c r="X579" s="26">
        <v>45323</v>
      </c>
      <c r="Y579" s="25" t="s">
        <v>1068</v>
      </c>
      <c r="Z579" s="26">
        <v>45323</v>
      </c>
      <c r="AA579" s="24" t="s">
        <v>1710</v>
      </c>
      <c r="AB579" s="24" t="s">
        <v>1082</v>
      </c>
      <c r="AC579" s="26">
        <v>45352</v>
      </c>
      <c r="AD579" s="8" t="s">
        <v>22</v>
      </c>
      <c r="AE579" s="26">
        <v>45327</v>
      </c>
      <c r="AF579" s="27" t="s">
        <v>424</v>
      </c>
      <c r="AG579" s="7"/>
      <c r="AH579" s="5" t="str" cm="1">
        <f t="array" ref="AH579">LEFT(MM_BU[[#This Row],[PROJECT'#]],MIN(IFERROR(FIND({0,1,2,3,4,5,6,7,8,9,"-"},MM_BU[[#This Row],[PROJECT'#]]),""))-1)</f>
        <v>BU</v>
      </c>
      <c r="AI579" t="str">
        <f>IF(MM_BU[[#This Row],[BOM Received date]]&lt;&gt;"","BU table")</f>
        <v>BU table</v>
      </c>
      <c r="AJ579" t="str">
        <f>TEXT(MM_BU[[#This Row],[BOM Received date]],"mmmm")</f>
        <v>January</v>
      </c>
      <c r="AK579" t="str">
        <f>TEXT(MM_BU[[#This Row],[BOM Received date]],"yyyy")</f>
        <v>2024</v>
      </c>
    </row>
    <row r="580" spans="1:37" ht="28.95" customHeight="1">
      <c r="A580" s="21">
        <v>54</v>
      </c>
      <c r="B580" s="56">
        <v>45318</v>
      </c>
      <c r="C580" s="8">
        <v>50</v>
      </c>
      <c r="D580" s="8" t="s">
        <v>1958</v>
      </c>
      <c r="E580" s="23" t="s">
        <v>1959</v>
      </c>
      <c r="F580" s="350">
        <v>8528915</v>
      </c>
      <c r="G580" s="8" t="s">
        <v>510</v>
      </c>
      <c r="H580" s="24" t="s">
        <v>491</v>
      </c>
      <c r="I580" s="25">
        <v>52818</v>
      </c>
      <c r="J580" s="1639">
        <v>45320</v>
      </c>
      <c r="K580" s="26">
        <v>45321</v>
      </c>
      <c r="L580" s="26" t="s">
        <v>1058</v>
      </c>
      <c r="M580" s="27">
        <v>9</v>
      </c>
      <c r="N580" s="27" t="s">
        <v>55</v>
      </c>
      <c r="O580" s="25">
        <v>1</v>
      </c>
      <c r="P580" s="286">
        <v>141.9</v>
      </c>
      <c r="Q580" s="287">
        <v>141.9</v>
      </c>
      <c r="R580" s="25" t="s">
        <v>2310</v>
      </c>
      <c r="S580" s="25" t="s">
        <v>1058</v>
      </c>
      <c r="T580" s="26">
        <v>45326</v>
      </c>
      <c r="U580" s="26">
        <v>45326</v>
      </c>
      <c r="V580" s="8" t="s">
        <v>2311</v>
      </c>
      <c r="W580" s="25" t="s">
        <v>1163</v>
      </c>
      <c r="X580" s="26">
        <v>45326</v>
      </c>
      <c r="Y580" s="25" t="s">
        <v>1068</v>
      </c>
      <c r="Z580" s="26">
        <v>45326</v>
      </c>
      <c r="AA580" s="24" t="s">
        <v>1710</v>
      </c>
      <c r="AB580" s="24" t="s">
        <v>1070</v>
      </c>
      <c r="AC580" s="26">
        <v>45342</v>
      </c>
      <c r="AD580" s="8" t="s">
        <v>22</v>
      </c>
      <c r="AE580" s="26">
        <v>45329</v>
      </c>
      <c r="AF580" s="27" t="s">
        <v>424</v>
      </c>
      <c r="AG580" s="7"/>
      <c r="AH580" s="5" t="str" cm="1">
        <f t="array" ref="AH580">LEFT(MM_BU[[#This Row],[PROJECT'#]],MIN(IFERROR(FIND({0,1,2,3,4,5,6,7,8,9,"-"},MM_BU[[#This Row],[PROJECT'#]]),""))-1)</f>
        <v>BU</v>
      </c>
      <c r="AI580" t="str">
        <f>IF(MM_BU[[#This Row],[BOM Received date]]&lt;&gt;"","BU table")</f>
        <v>BU table</v>
      </c>
      <c r="AJ580" t="str">
        <f>TEXT(MM_BU[[#This Row],[BOM Received date]],"mmmm")</f>
        <v>January</v>
      </c>
      <c r="AK580" t="str">
        <f>TEXT(MM_BU[[#This Row],[BOM Received date]],"yyyy")</f>
        <v>2024</v>
      </c>
    </row>
    <row r="581" spans="1:37" ht="28.95" customHeight="1">
      <c r="A581" s="21">
        <v>54</v>
      </c>
      <c r="B581" s="56">
        <v>45318</v>
      </c>
      <c r="C581" s="8">
        <v>50</v>
      </c>
      <c r="D581" s="8" t="s">
        <v>1958</v>
      </c>
      <c r="E581" s="23" t="s">
        <v>1959</v>
      </c>
      <c r="F581" s="350">
        <v>8528915</v>
      </c>
      <c r="G581" s="8" t="s">
        <v>206</v>
      </c>
      <c r="H581" s="24" t="s">
        <v>207</v>
      </c>
      <c r="I581" s="25">
        <v>52817</v>
      </c>
      <c r="J581" s="1639">
        <v>45320</v>
      </c>
      <c r="K581" s="26">
        <v>45321</v>
      </c>
      <c r="L581" s="26" t="s">
        <v>1058</v>
      </c>
      <c r="M581" s="27">
        <v>2</v>
      </c>
      <c r="N581" s="27" t="s">
        <v>21</v>
      </c>
      <c r="O581" s="25">
        <v>2</v>
      </c>
      <c r="P581" s="286">
        <v>32</v>
      </c>
      <c r="Q581" s="287">
        <v>64</v>
      </c>
      <c r="R581" s="25" t="s">
        <v>2320</v>
      </c>
      <c r="S581" s="25" t="s">
        <v>1058</v>
      </c>
      <c r="T581" s="26">
        <v>45328</v>
      </c>
      <c r="U581" s="26">
        <v>45328</v>
      </c>
      <c r="V581" s="8" t="s">
        <v>2321</v>
      </c>
      <c r="W581" s="25" t="s">
        <v>140</v>
      </c>
      <c r="X581" s="26">
        <v>45328</v>
      </c>
      <c r="Y581" s="25" t="s">
        <v>1068</v>
      </c>
      <c r="Z581" s="26">
        <v>45328</v>
      </c>
      <c r="AA581" s="24" t="s">
        <v>1710</v>
      </c>
      <c r="AB581" s="24" t="s">
        <v>1081</v>
      </c>
      <c r="AC581" s="26">
        <v>45342</v>
      </c>
      <c r="AD581" s="8" t="s">
        <v>22</v>
      </c>
      <c r="AE581" s="26">
        <v>45333</v>
      </c>
      <c r="AF581" s="27" t="s">
        <v>425</v>
      </c>
      <c r="AG581" s="7"/>
      <c r="AH581" s="5" t="str" cm="1">
        <f t="array" ref="AH581">LEFT(MM_BU[[#This Row],[PROJECT'#]],MIN(IFERROR(FIND({0,1,2,3,4,5,6,7,8,9,"-"},MM_BU[[#This Row],[PROJECT'#]]),""))-1)</f>
        <v>BU</v>
      </c>
      <c r="AI581" t="str">
        <f>IF(MM_BU[[#This Row],[BOM Received date]]&lt;&gt;"","BU table")</f>
        <v>BU table</v>
      </c>
      <c r="AJ581" t="str">
        <f>TEXT(MM_BU[[#This Row],[BOM Received date]],"mmmm")</f>
        <v>January</v>
      </c>
      <c r="AK581" t="str">
        <f>TEXT(MM_BU[[#This Row],[BOM Received date]],"yyyy")</f>
        <v>2024</v>
      </c>
    </row>
    <row r="582" spans="1:37" ht="28.95" customHeight="1">
      <c r="A582" s="21">
        <v>54</v>
      </c>
      <c r="B582" s="56">
        <v>45318</v>
      </c>
      <c r="C582" s="8">
        <v>50</v>
      </c>
      <c r="D582" s="8" t="s">
        <v>1958</v>
      </c>
      <c r="E582" s="23" t="s">
        <v>1959</v>
      </c>
      <c r="F582" s="350">
        <v>8528915</v>
      </c>
      <c r="G582" s="8" t="s">
        <v>204</v>
      </c>
      <c r="H582" s="24" t="s">
        <v>205</v>
      </c>
      <c r="I582" s="25">
        <v>52818</v>
      </c>
      <c r="J582" s="1639">
        <v>45320</v>
      </c>
      <c r="K582" s="26">
        <v>45321</v>
      </c>
      <c r="L582" s="26" t="s">
        <v>1058</v>
      </c>
      <c r="M582" s="27">
        <v>8</v>
      </c>
      <c r="N582" s="27" t="s">
        <v>20</v>
      </c>
      <c r="O582" s="25">
        <v>1</v>
      </c>
      <c r="P582" s="286">
        <v>60</v>
      </c>
      <c r="Q582" s="287">
        <v>60</v>
      </c>
      <c r="R582" s="25" t="s">
        <v>2310</v>
      </c>
      <c r="S582" s="25" t="s">
        <v>1058</v>
      </c>
      <c r="T582" s="26">
        <v>45326</v>
      </c>
      <c r="U582" s="26">
        <v>45326</v>
      </c>
      <c r="V582" s="8" t="s">
        <v>2311</v>
      </c>
      <c r="W582" s="25" t="s">
        <v>1178</v>
      </c>
      <c r="X582" s="26">
        <v>45326</v>
      </c>
      <c r="Y582" s="25" t="s">
        <v>1068</v>
      </c>
      <c r="Z582" s="26">
        <v>45326</v>
      </c>
      <c r="AA582" s="24" t="s">
        <v>1710</v>
      </c>
      <c r="AB582" s="24" t="s">
        <v>1070</v>
      </c>
      <c r="AC582" s="26">
        <v>45342</v>
      </c>
      <c r="AD582" s="8" t="s">
        <v>22</v>
      </c>
      <c r="AE582" s="26">
        <v>45329</v>
      </c>
      <c r="AF582" s="27" t="s">
        <v>424</v>
      </c>
      <c r="AG582" s="7"/>
      <c r="AH582" s="5" t="str" cm="1">
        <f t="array" ref="AH582">LEFT(MM_BU[[#This Row],[PROJECT'#]],MIN(IFERROR(FIND({0,1,2,3,4,5,6,7,8,9,"-"},MM_BU[[#This Row],[PROJECT'#]]),""))-1)</f>
        <v>BU</v>
      </c>
      <c r="AI582" t="str">
        <f>IF(MM_BU[[#This Row],[BOM Received date]]&lt;&gt;"","BU table")</f>
        <v>BU table</v>
      </c>
      <c r="AJ582" t="str">
        <f>TEXT(MM_BU[[#This Row],[BOM Received date]],"mmmm")</f>
        <v>January</v>
      </c>
      <c r="AK582" t="str">
        <f>TEXT(MM_BU[[#This Row],[BOM Received date]],"yyyy")</f>
        <v>2024</v>
      </c>
    </row>
    <row r="583" spans="1:37" ht="28.95" customHeight="1">
      <c r="A583" s="21">
        <v>54</v>
      </c>
      <c r="B583" s="56">
        <v>45318</v>
      </c>
      <c r="C583" s="8">
        <v>50</v>
      </c>
      <c r="D583" s="8" t="s">
        <v>1958</v>
      </c>
      <c r="E583" s="23" t="s">
        <v>1959</v>
      </c>
      <c r="F583" s="350">
        <v>8528915</v>
      </c>
      <c r="G583" s="8" t="s">
        <v>208</v>
      </c>
      <c r="H583" s="24" t="s">
        <v>209</v>
      </c>
      <c r="I583" s="25">
        <v>52816</v>
      </c>
      <c r="J583" s="1639">
        <v>45320</v>
      </c>
      <c r="K583" s="26">
        <v>45321</v>
      </c>
      <c r="L583" s="26" t="s">
        <v>1058</v>
      </c>
      <c r="M583" s="27">
        <v>1</v>
      </c>
      <c r="N583" s="27" t="s">
        <v>20</v>
      </c>
      <c r="O583" s="25">
        <v>4</v>
      </c>
      <c r="P583" s="286">
        <v>9.4</v>
      </c>
      <c r="Q583" s="287">
        <v>37.6</v>
      </c>
      <c r="R583" s="25" t="s">
        <v>2165</v>
      </c>
      <c r="S583" s="25" t="s">
        <v>1058</v>
      </c>
      <c r="T583" s="26">
        <v>45323</v>
      </c>
      <c r="U583" s="26">
        <v>45323</v>
      </c>
      <c r="V583" s="8" t="s">
        <v>2166</v>
      </c>
      <c r="W583" s="25" t="s">
        <v>1006</v>
      </c>
      <c r="X583" s="26">
        <v>45323</v>
      </c>
      <c r="Y583" s="25" t="s">
        <v>1068</v>
      </c>
      <c r="Z583" s="26">
        <v>45323</v>
      </c>
      <c r="AA583" s="24" t="s">
        <v>1710</v>
      </c>
      <c r="AB583" s="24" t="s">
        <v>1082</v>
      </c>
      <c r="AC583" s="26">
        <v>45352</v>
      </c>
      <c r="AD583" s="8" t="s">
        <v>22</v>
      </c>
      <c r="AE583" s="26">
        <v>45327</v>
      </c>
      <c r="AF583" s="27" t="s">
        <v>426</v>
      </c>
      <c r="AG583" s="7"/>
      <c r="AH583" s="5" t="str" cm="1">
        <f t="array" ref="AH583">LEFT(MM_BU[[#This Row],[PROJECT'#]],MIN(IFERROR(FIND({0,1,2,3,4,5,6,7,8,9,"-"},MM_BU[[#This Row],[PROJECT'#]]),""))-1)</f>
        <v>BU</v>
      </c>
      <c r="AI583" t="str">
        <f>IF(MM_BU[[#This Row],[BOM Received date]]&lt;&gt;"","BU table")</f>
        <v>BU table</v>
      </c>
      <c r="AJ583" t="str">
        <f>TEXT(MM_BU[[#This Row],[BOM Received date]],"mmmm")</f>
        <v>January</v>
      </c>
      <c r="AK583" t="str">
        <f>TEXT(MM_BU[[#This Row],[BOM Received date]],"yyyy")</f>
        <v>2024</v>
      </c>
    </row>
    <row r="584" spans="1:37" ht="28.95" customHeight="1">
      <c r="A584" s="21">
        <v>54</v>
      </c>
      <c r="B584" s="56">
        <v>45318</v>
      </c>
      <c r="C584" s="8">
        <v>50</v>
      </c>
      <c r="D584" s="8" t="s">
        <v>1958</v>
      </c>
      <c r="E584" s="23" t="s">
        <v>1959</v>
      </c>
      <c r="F584" s="350">
        <v>8528915</v>
      </c>
      <c r="G584" s="8" t="s">
        <v>67</v>
      </c>
      <c r="H584" s="24" t="s">
        <v>68</v>
      </c>
      <c r="I584" s="25">
        <v>52818</v>
      </c>
      <c r="J584" s="1639">
        <v>45320</v>
      </c>
      <c r="K584" s="26">
        <v>45321</v>
      </c>
      <c r="L584" s="26" t="s">
        <v>1058</v>
      </c>
      <c r="M584" s="27">
        <v>7</v>
      </c>
      <c r="N584" s="27" t="s">
        <v>20</v>
      </c>
      <c r="O584" s="25">
        <v>4</v>
      </c>
      <c r="P584" s="286">
        <v>3.2</v>
      </c>
      <c r="Q584" s="287">
        <v>12.8</v>
      </c>
      <c r="R584" s="25" t="s">
        <v>2310</v>
      </c>
      <c r="S584" s="25" t="s">
        <v>1058</v>
      </c>
      <c r="T584" s="26">
        <v>45326</v>
      </c>
      <c r="U584" s="26">
        <v>45326</v>
      </c>
      <c r="V584" s="8" t="s">
        <v>2311</v>
      </c>
      <c r="W584" s="25" t="s">
        <v>1313</v>
      </c>
      <c r="X584" s="26">
        <v>45326</v>
      </c>
      <c r="Y584" s="25" t="s">
        <v>1068</v>
      </c>
      <c r="Z584" s="26">
        <v>45326</v>
      </c>
      <c r="AA584" s="24" t="s">
        <v>1710</v>
      </c>
      <c r="AB584" s="24" t="s">
        <v>1070</v>
      </c>
      <c r="AC584" s="26">
        <v>45342</v>
      </c>
      <c r="AD584" s="8" t="s">
        <v>22</v>
      </c>
      <c r="AE584" s="26">
        <v>45329</v>
      </c>
      <c r="AF584" s="27" t="s">
        <v>426</v>
      </c>
      <c r="AG584" s="7"/>
      <c r="AH584" s="5" t="str" cm="1">
        <f t="array" ref="AH584">LEFT(MM_BU[[#This Row],[PROJECT'#]],MIN(IFERROR(FIND({0,1,2,3,4,5,6,7,8,9,"-"},MM_BU[[#This Row],[PROJECT'#]]),""))-1)</f>
        <v>BU</v>
      </c>
      <c r="AI584" t="str">
        <f>IF(MM_BU[[#This Row],[BOM Received date]]&lt;&gt;"","BU table")</f>
        <v>BU table</v>
      </c>
      <c r="AJ584" t="str">
        <f>TEXT(MM_BU[[#This Row],[BOM Received date]],"mmmm")</f>
        <v>January</v>
      </c>
      <c r="AK584" t="str">
        <f>TEXT(MM_BU[[#This Row],[BOM Received date]],"yyyy")</f>
        <v>2024</v>
      </c>
    </row>
    <row r="585" spans="1:37" ht="28.95" customHeight="1">
      <c r="A585" s="21">
        <v>54</v>
      </c>
      <c r="B585" s="56">
        <v>45318</v>
      </c>
      <c r="C585" s="8">
        <v>50</v>
      </c>
      <c r="D585" s="8" t="s">
        <v>1958</v>
      </c>
      <c r="E585" s="23" t="s">
        <v>1959</v>
      </c>
      <c r="F585" s="350">
        <v>8528915</v>
      </c>
      <c r="G585" s="8" t="s">
        <v>396</v>
      </c>
      <c r="H585" s="24" t="s">
        <v>2000</v>
      </c>
      <c r="I585" s="25">
        <v>52818</v>
      </c>
      <c r="J585" s="1639">
        <v>45320</v>
      </c>
      <c r="K585" s="26">
        <v>45321</v>
      </c>
      <c r="L585" s="26" t="s">
        <v>1058</v>
      </c>
      <c r="M585" s="27">
        <v>6</v>
      </c>
      <c r="N585" s="27" t="s">
        <v>21</v>
      </c>
      <c r="O585" s="25">
        <v>1</v>
      </c>
      <c r="P585" s="286">
        <v>163.19999999999999</v>
      </c>
      <c r="Q585" s="287">
        <v>163.19999999999999</v>
      </c>
      <c r="R585" s="25" t="s">
        <v>2310</v>
      </c>
      <c r="S585" s="25" t="s">
        <v>1058</v>
      </c>
      <c r="T585" s="26">
        <v>45326</v>
      </c>
      <c r="U585" s="26">
        <v>45326</v>
      </c>
      <c r="V585" s="8" t="s">
        <v>2311</v>
      </c>
      <c r="W585" s="25" t="s">
        <v>1167</v>
      </c>
      <c r="X585" s="26">
        <v>45326</v>
      </c>
      <c r="Y585" s="25" t="s">
        <v>1068</v>
      </c>
      <c r="Z585" s="26">
        <v>45326</v>
      </c>
      <c r="AA585" s="24" t="s">
        <v>1710</v>
      </c>
      <c r="AB585" s="24" t="s">
        <v>1070</v>
      </c>
      <c r="AC585" s="26">
        <v>45342</v>
      </c>
      <c r="AD585" s="8" t="s">
        <v>22</v>
      </c>
      <c r="AE585" s="26">
        <v>45329</v>
      </c>
      <c r="AF585" s="27" t="s">
        <v>424</v>
      </c>
      <c r="AG585" s="7"/>
      <c r="AH585" s="5" t="str" cm="1">
        <f t="array" ref="AH585">LEFT(MM_BU[[#This Row],[PROJECT'#]],MIN(IFERROR(FIND({0,1,2,3,4,5,6,7,8,9,"-"},MM_BU[[#This Row],[PROJECT'#]]),""))-1)</f>
        <v>BU</v>
      </c>
      <c r="AI585" t="str">
        <f>IF(MM_BU[[#This Row],[BOM Received date]]&lt;&gt;"","BU table")</f>
        <v>BU table</v>
      </c>
      <c r="AJ585" t="str">
        <f>TEXT(MM_BU[[#This Row],[BOM Received date]],"mmmm")</f>
        <v>January</v>
      </c>
      <c r="AK585" t="str">
        <f>TEXT(MM_BU[[#This Row],[BOM Received date]],"yyyy")</f>
        <v>2024</v>
      </c>
    </row>
    <row r="586" spans="1:37" ht="28.95" customHeight="1">
      <c r="A586" s="21">
        <v>54</v>
      </c>
      <c r="B586" s="56">
        <v>45318</v>
      </c>
      <c r="C586" s="8">
        <v>50</v>
      </c>
      <c r="D586" s="8" t="s">
        <v>1958</v>
      </c>
      <c r="E586" s="23" t="s">
        <v>1959</v>
      </c>
      <c r="F586" s="350">
        <v>8528915</v>
      </c>
      <c r="G586" s="8" t="s">
        <v>966</v>
      </c>
      <c r="H586" s="24" t="s">
        <v>968</v>
      </c>
      <c r="I586" s="25">
        <v>52814</v>
      </c>
      <c r="J586" s="1639">
        <v>45320</v>
      </c>
      <c r="K586" s="26">
        <v>45321</v>
      </c>
      <c r="L586" s="26" t="s">
        <v>1058</v>
      </c>
      <c r="M586" s="27">
        <v>2</v>
      </c>
      <c r="N586" s="27" t="s">
        <v>21</v>
      </c>
      <c r="O586" s="25">
        <v>1</v>
      </c>
      <c r="P586" s="286">
        <v>146.52000000000001</v>
      </c>
      <c r="Q586" s="287">
        <v>146.52000000000001</v>
      </c>
      <c r="R586" s="25" t="s">
        <v>2163</v>
      </c>
      <c r="S586" s="25" t="s">
        <v>1058</v>
      </c>
      <c r="T586" s="26">
        <v>45330</v>
      </c>
      <c r="U586" s="26">
        <v>45327</v>
      </c>
      <c r="V586" s="8" t="s">
        <v>2308</v>
      </c>
      <c r="W586" s="25" t="s">
        <v>1801</v>
      </c>
      <c r="X586" s="26">
        <v>45330</v>
      </c>
      <c r="Y586" s="25" t="s">
        <v>1068</v>
      </c>
      <c r="Z586" s="26">
        <v>45330</v>
      </c>
      <c r="AA586" s="24" t="s">
        <v>1069</v>
      </c>
      <c r="AB586" s="24" t="s">
        <v>1085</v>
      </c>
      <c r="AC586" s="26">
        <v>45337</v>
      </c>
      <c r="AD586" s="8" t="s">
        <v>22</v>
      </c>
      <c r="AE586" s="26">
        <v>45336</v>
      </c>
      <c r="AF586" s="27" t="s">
        <v>424</v>
      </c>
      <c r="AG586" s="7"/>
      <c r="AH586" s="5" t="str" cm="1">
        <f t="array" ref="AH586">LEFT(MM_BU[[#This Row],[PROJECT'#]],MIN(IFERROR(FIND({0,1,2,3,4,5,6,7,8,9,"-"},MM_BU[[#This Row],[PROJECT'#]]),""))-1)</f>
        <v>BU</v>
      </c>
      <c r="AI586" t="str">
        <f>IF(MM_BU[[#This Row],[BOM Received date]]&lt;&gt;"","BU table")</f>
        <v>BU table</v>
      </c>
      <c r="AJ586" t="str">
        <f>TEXT(MM_BU[[#This Row],[BOM Received date]],"mmmm")</f>
        <v>January</v>
      </c>
      <c r="AK586" t="str">
        <f>TEXT(MM_BU[[#This Row],[BOM Received date]],"yyyy")</f>
        <v>2024</v>
      </c>
    </row>
    <row r="587" spans="1:37" ht="28.95" customHeight="1">
      <c r="A587" s="21">
        <v>54</v>
      </c>
      <c r="B587" s="56">
        <v>45318</v>
      </c>
      <c r="C587" s="8">
        <v>50</v>
      </c>
      <c r="D587" s="8" t="s">
        <v>1958</v>
      </c>
      <c r="E587" s="23" t="s">
        <v>1959</v>
      </c>
      <c r="F587" s="350">
        <v>8528915</v>
      </c>
      <c r="G587" s="8" t="s">
        <v>41</v>
      </c>
      <c r="H587" s="24" t="s">
        <v>42</v>
      </c>
      <c r="I587" s="25">
        <v>52818</v>
      </c>
      <c r="J587" s="1639">
        <v>45320</v>
      </c>
      <c r="K587" s="26">
        <v>45321</v>
      </c>
      <c r="L587" s="26" t="s">
        <v>1058</v>
      </c>
      <c r="M587" s="27">
        <v>5</v>
      </c>
      <c r="N587" s="27" t="s">
        <v>20</v>
      </c>
      <c r="O587" s="25">
        <v>1</v>
      </c>
      <c r="P587" s="286">
        <v>70</v>
      </c>
      <c r="Q587" s="287">
        <v>70</v>
      </c>
      <c r="R587" s="25" t="s">
        <v>2310</v>
      </c>
      <c r="S587" s="25" t="s">
        <v>1058</v>
      </c>
      <c r="T587" s="26">
        <v>45326</v>
      </c>
      <c r="U587" s="26">
        <v>45326</v>
      </c>
      <c r="V587" s="8" t="s">
        <v>2311</v>
      </c>
      <c r="W587" s="25" t="s">
        <v>1162</v>
      </c>
      <c r="X587" s="26">
        <v>45326</v>
      </c>
      <c r="Y587" s="25" t="s">
        <v>1068</v>
      </c>
      <c r="Z587" s="26">
        <v>45326</v>
      </c>
      <c r="AA587" s="24" t="s">
        <v>1710</v>
      </c>
      <c r="AB587" s="24" t="s">
        <v>1070</v>
      </c>
      <c r="AC587" s="26">
        <v>45342</v>
      </c>
      <c r="AD587" s="8" t="s">
        <v>22</v>
      </c>
      <c r="AE587" s="26">
        <v>45329</v>
      </c>
      <c r="AF587" s="27" t="s">
        <v>424</v>
      </c>
      <c r="AG587" s="7"/>
      <c r="AH587" s="5" t="str" cm="1">
        <f t="array" ref="AH587">LEFT(MM_BU[[#This Row],[PROJECT'#]],MIN(IFERROR(FIND({0,1,2,3,4,5,6,7,8,9,"-"},MM_BU[[#This Row],[PROJECT'#]]),""))-1)</f>
        <v>BU</v>
      </c>
      <c r="AI587" t="str">
        <f>IF(MM_BU[[#This Row],[BOM Received date]]&lt;&gt;"","BU table")</f>
        <v>BU table</v>
      </c>
      <c r="AJ587" t="str">
        <f>TEXT(MM_BU[[#This Row],[BOM Received date]],"mmmm")</f>
        <v>January</v>
      </c>
      <c r="AK587" t="str">
        <f>TEXT(MM_BU[[#This Row],[BOM Received date]],"yyyy")</f>
        <v>2024</v>
      </c>
    </row>
    <row r="588" spans="1:37" ht="28.95" customHeight="1">
      <c r="A588" s="21">
        <v>54</v>
      </c>
      <c r="B588" s="56">
        <v>45318</v>
      </c>
      <c r="C588" s="8">
        <v>50</v>
      </c>
      <c r="D588" s="8" t="s">
        <v>1958</v>
      </c>
      <c r="E588" s="23" t="s">
        <v>1959</v>
      </c>
      <c r="F588" s="350">
        <v>8528915</v>
      </c>
      <c r="G588" s="8" t="s">
        <v>2006</v>
      </c>
      <c r="H588" s="24" t="s">
        <v>2001</v>
      </c>
      <c r="I588" s="25">
        <v>52812</v>
      </c>
      <c r="J588" s="1639">
        <v>45320</v>
      </c>
      <c r="K588" s="26">
        <v>45320</v>
      </c>
      <c r="L588" s="26" t="s">
        <v>1058</v>
      </c>
      <c r="M588" s="27">
        <v>2</v>
      </c>
      <c r="N588" s="27" t="s">
        <v>20</v>
      </c>
      <c r="O588" s="25">
        <v>2</v>
      </c>
      <c r="P588" s="286">
        <v>13.32</v>
      </c>
      <c r="Q588" s="287">
        <v>26.64</v>
      </c>
      <c r="R588" s="25" t="s">
        <v>2163</v>
      </c>
      <c r="S588" s="25" t="s">
        <v>1058</v>
      </c>
      <c r="T588" s="26">
        <v>45330</v>
      </c>
      <c r="U588" s="26">
        <v>45327</v>
      </c>
      <c r="V588" s="8" t="s">
        <v>2308</v>
      </c>
      <c r="W588" s="25" t="s">
        <v>1727</v>
      </c>
      <c r="X588" s="26">
        <v>45330</v>
      </c>
      <c r="Y588" s="25" t="s">
        <v>1068</v>
      </c>
      <c r="Z588" s="26">
        <v>45330</v>
      </c>
      <c r="AA588" s="24" t="s">
        <v>1069</v>
      </c>
      <c r="AB588" s="24" t="s">
        <v>1085</v>
      </c>
      <c r="AC588" s="26">
        <v>45337</v>
      </c>
      <c r="AD588" s="8" t="s">
        <v>22</v>
      </c>
      <c r="AE588" s="26">
        <v>45336</v>
      </c>
      <c r="AF588" s="27" t="s">
        <v>425</v>
      </c>
      <c r="AG588" s="7"/>
      <c r="AH588" s="5" t="str" cm="1">
        <f t="array" ref="AH588">LEFT(MM_BU[[#This Row],[PROJECT'#]],MIN(IFERROR(FIND({0,1,2,3,4,5,6,7,8,9,"-"},MM_BU[[#This Row],[PROJECT'#]]),""))-1)</f>
        <v>BU</v>
      </c>
      <c r="AI588" t="str">
        <f>IF(MM_BU[[#This Row],[BOM Received date]]&lt;&gt;"","BU table")</f>
        <v>BU table</v>
      </c>
      <c r="AJ588" t="str">
        <f>TEXT(MM_BU[[#This Row],[BOM Received date]],"mmmm")</f>
        <v>January</v>
      </c>
      <c r="AK588" t="str">
        <f>TEXT(MM_BU[[#This Row],[BOM Received date]],"yyyy")</f>
        <v>2024</v>
      </c>
    </row>
    <row r="589" spans="1:37" ht="28.95" customHeight="1">
      <c r="A589" s="21">
        <v>54</v>
      </c>
      <c r="B589" s="56">
        <v>45318</v>
      </c>
      <c r="C589" s="8">
        <v>50</v>
      </c>
      <c r="D589" s="8" t="s">
        <v>1958</v>
      </c>
      <c r="E589" s="23" t="s">
        <v>1959</v>
      </c>
      <c r="F589" s="350">
        <v>8528915</v>
      </c>
      <c r="G589" s="8" t="s">
        <v>2007</v>
      </c>
      <c r="H589" s="24" t="s">
        <v>2002</v>
      </c>
      <c r="I589" s="25">
        <v>52812</v>
      </c>
      <c r="J589" s="1639">
        <v>45320</v>
      </c>
      <c r="K589" s="26">
        <v>45320</v>
      </c>
      <c r="L589" s="26" t="s">
        <v>1058</v>
      </c>
      <c r="M589" s="27">
        <v>1</v>
      </c>
      <c r="N589" s="27" t="s">
        <v>20</v>
      </c>
      <c r="O589" s="25">
        <v>2</v>
      </c>
      <c r="P589" s="286">
        <v>7.33</v>
      </c>
      <c r="Q589" s="287">
        <v>14.66</v>
      </c>
      <c r="R589" s="25" t="s">
        <v>2163</v>
      </c>
      <c r="S589" s="25" t="s">
        <v>1058</v>
      </c>
      <c r="T589" s="26">
        <v>45330</v>
      </c>
      <c r="U589" s="26">
        <v>45327</v>
      </c>
      <c r="V589" s="8" t="s">
        <v>2308</v>
      </c>
      <c r="W589" s="25" t="s">
        <v>1736</v>
      </c>
      <c r="X589" s="26">
        <v>45330</v>
      </c>
      <c r="Y589" s="25" t="s">
        <v>1068</v>
      </c>
      <c r="Z589" s="26">
        <v>45330</v>
      </c>
      <c r="AA589" s="24" t="s">
        <v>1069</v>
      </c>
      <c r="AB589" s="24" t="s">
        <v>1085</v>
      </c>
      <c r="AC589" s="26">
        <v>45337</v>
      </c>
      <c r="AD589" s="8" t="s">
        <v>22</v>
      </c>
      <c r="AE589" s="26">
        <v>45336</v>
      </c>
      <c r="AF589" s="27" t="s">
        <v>425</v>
      </c>
      <c r="AG589" s="7"/>
      <c r="AH589" s="5" t="str" cm="1">
        <f t="array" ref="AH589">LEFT(MM_BU[[#This Row],[PROJECT'#]],MIN(IFERROR(FIND({0,1,2,3,4,5,6,7,8,9,"-"},MM_BU[[#This Row],[PROJECT'#]]),""))-1)</f>
        <v>BU</v>
      </c>
      <c r="AI589" t="str">
        <f>IF(MM_BU[[#This Row],[BOM Received date]]&lt;&gt;"","BU table")</f>
        <v>BU table</v>
      </c>
      <c r="AJ589" t="str">
        <f>TEXT(MM_BU[[#This Row],[BOM Received date]],"mmmm")</f>
        <v>January</v>
      </c>
      <c r="AK589" t="str">
        <f>TEXT(MM_BU[[#This Row],[BOM Received date]],"yyyy")</f>
        <v>2024</v>
      </c>
    </row>
    <row r="590" spans="1:37" ht="28.95" customHeight="1">
      <c r="A590" s="21">
        <v>54</v>
      </c>
      <c r="B590" s="56">
        <v>45318</v>
      </c>
      <c r="C590" s="8">
        <v>50</v>
      </c>
      <c r="D590" s="8" t="s">
        <v>1958</v>
      </c>
      <c r="E590" s="23" t="s">
        <v>1959</v>
      </c>
      <c r="F590" s="350">
        <v>8528915</v>
      </c>
      <c r="G590" s="8" t="s">
        <v>210</v>
      </c>
      <c r="H590" s="24" t="s">
        <v>211</v>
      </c>
      <c r="I590" s="25">
        <v>52813</v>
      </c>
      <c r="J590" s="1639">
        <v>45320</v>
      </c>
      <c r="K590" s="26">
        <v>45321</v>
      </c>
      <c r="L590" s="26" t="s">
        <v>1058</v>
      </c>
      <c r="M590" s="27">
        <v>1</v>
      </c>
      <c r="N590" s="27" t="s">
        <v>36</v>
      </c>
      <c r="O590" s="25">
        <v>1</v>
      </c>
      <c r="P590" s="286">
        <v>68.599999999999994</v>
      </c>
      <c r="Q590" s="287">
        <v>68.599999999999994</v>
      </c>
      <c r="R590" s="25" t="s">
        <v>2163</v>
      </c>
      <c r="S590" s="25" t="s">
        <v>1058</v>
      </c>
      <c r="T590" s="26">
        <v>45330</v>
      </c>
      <c r="U590" s="26">
        <v>45327</v>
      </c>
      <c r="V590" s="8" t="s">
        <v>2308</v>
      </c>
      <c r="W590" s="25" t="s">
        <v>1728</v>
      </c>
      <c r="X590" s="26">
        <v>45330</v>
      </c>
      <c r="Y590" s="25" t="s">
        <v>1068</v>
      </c>
      <c r="Z590" s="26">
        <v>45330</v>
      </c>
      <c r="AA590" s="24" t="s">
        <v>1069</v>
      </c>
      <c r="AB590" s="24" t="s">
        <v>1085</v>
      </c>
      <c r="AC590" s="26">
        <v>45337</v>
      </c>
      <c r="AD590" s="8" t="s">
        <v>22</v>
      </c>
      <c r="AE590" s="26">
        <v>45336</v>
      </c>
      <c r="AF590" s="27" t="s">
        <v>424</v>
      </c>
      <c r="AG590" s="7"/>
      <c r="AH590" s="5" t="str" cm="1">
        <f t="array" ref="AH590">LEFT(MM_BU[[#This Row],[PROJECT'#]],MIN(IFERROR(FIND({0,1,2,3,4,5,6,7,8,9,"-"},MM_BU[[#This Row],[PROJECT'#]]),""))-1)</f>
        <v>BU</v>
      </c>
      <c r="AI590" t="str">
        <f>IF(MM_BU[[#This Row],[BOM Received date]]&lt;&gt;"","BU table")</f>
        <v>BU table</v>
      </c>
      <c r="AJ590" t="str">
        <f>TEXT(MM_BU[[#This Row],[BOM Received date]],"mmmm")</f>
        <v>January</v>
      </c>
      <c r="AK590" t="str">
        <f>TEXT(MM_BU[[#This Row],[BOM Received date]],"yyyy")</f>
        <v>2024</v>
      </c>
    </row>
    <row r="591" spans="1:37" ht="28.95" customHeight="1">
      <c r="A591" s="21">
        <v>54</v>
      </c>
      <c r="B591" s="56">
        <v>45318</v>
      </c>
      <c r="C591" s="8">
        <v>50</v>
      </c>
      <c r="D591" s="8" t="s">
        <v>1958</v>
      </c>
      <c r="E591" s="23" t="s">
        <v>1959</v>
      </c>
      <c r="F591" s="350">
        <v>8528915</v>
      </c>
      <c r="G591" s="8" t="s">
        <v>26</v>
      </c>
      <c r="H591" s="24" t="s">
        <v>27</v>
      </c>
      <c r="I591" s="25">
        <v>52811</v>
      </c>
      <c r="J591" s="1639">
        <v>45320</v>
      </c>
      <c r="K591" s="26">
        <v>45321</v>
      </c>
      <c r="L591" s="26" t="s">
        <v>1058</v>
      </c>
      <c r="M591" s="27">
        <v>1</v>
      </c>
      <c r="N591" s="27" t="s">
        <v>20</v>
      </c>
      <c r="O591" s="25">
        <v>1</v>
      </c>
      <c r="P591" s="286">
        <v>1098.9000000000001</v>
      </c>
      <c r="Q591" s="287">
        <v>1098.9000000000001</v>
      </c>
      <c r="R591" s="25" t="s">
        <v>2175</v>
      </c>
      <c r="S591" s="25" t="s">
        <v>1058</v>
      </c>
      <c r="T591" s="26">
        <v>45330</v>
      </c>
      <c r="U591" s="26">
        <v>45327</v>
      </c>
      <c r="V591" s="8" t="s">
        <v>2322</v>
      </c>
      <c r="W591" s="25" t="s">
        <v>141</v>
      </c>
      <c r="X591" s="26">
        <v>45330</v>
      </c>
      <c r="Y591" s="25" t="s">
        <v>1068</v>
      </c>
      <c r="Z591" s="26">
        <v>45330</v>
      </c>
      <c r="AA591" s="24" t="s">
        <v>1069</v>
      </c>
      <c r="AB591" s="24" t="s">
        <v>1087</v>
      </c>
      <c r="AC591" s="26">
        <v>45383</v>
      </c>
      <c r="AD591" s="8" t="s">
        <v>581</v>
      </c>
      <c r="AE591" s="26" t="s">
        <v>581</v>
      </c>
      <c r="AF591" s="27" t="s">
        <v>581</v>
      </c>
      <c r="AG591" s="7"/>
      <c r="AH591" s="5" t="str" cm="1">
        <f t="array" ref="AH591">LEFT(MM_BU[[#This Row],[PROJECT'#]],MIN(IFERROR(FIND({0,1,2,3,4,5,6,7,8,9,"-"},MM_BU[[#This Row],[PROJECT'#]]),""))-1)</f>
        <v>BU</v>
      </c>
      <c r="AI591" t="str">
        <f>IF(MM_BU[[#This Row],[BOM Received date]]&lt;&gt;"","BU table")</f>
        <v>BU table</v>
      </c>
      <c r="AJ591" t="str">
        <f>TEXT(MM_BU[[#This Row],[BOM Received date]],"mmmm")</f>
        <v>January</v>
      </c>
      <c r="AK591" t="str">
        <f>TEXT(MM_BU[[#This Row],[BOM Received date]],"yyyy")</f>
        <v>2024</v>
      </c>
    </row>
    <row r="592" spans="1:37" ht="28.95" customHeight="1">
      <c r="A592" s="21">
        <v>54</v>
      </c>
      <c r="B592" s="56">
        <v>45318</v>
      </c>
      <c r="C592" s="8">
        <v>50</v>
      </c>
      <c r="D592" s="8" t="s">
        <v>1958</v>
      </c>
      <c r="E592" s="23" t="s">
        <v>1959</v>
      </c>
      <c r="F592" s="350">
        <v>8528915</v>
      </c>
      <c r="G592" s="8" t="s">
        <v>493</v>
      </c>
      <c r="H592" s="24" t="s">
        <v>2003</v>
      </c>
      <c r="I592" s="25">
        <v>52814</v>
      </c>
      <c r="J592" s="1639">
        <v>45320</v>
      </c>
      <c r="K592" s="26">
        <v>45321</v>
      </c>
      <c r="L592" s="26" t="s">
        <v>1058</v>
      </c>
      <c r="M592" s="27">
        <v>1</v>
      </c>
      <c r="N592" s="27" t="s">
        <v>20</v>
      </c>
      <c r="O592" s="25">
        <v>1</v>
      </c>
      <c r="P592" s="286">
        <v>3.16</v>
      </c>
      <c r="Q592" s="287">
        <v>3.16</v>
      </c>
      <c r="R592" s="25" t="s">
        <v>2163</v>
      </c>
      <c r="S592" s="25" t="s">
        <v>1058</v>
      </c>
      <c r="T592" s="26">
        <v>45330</v>
      </c>
      <c r="U592" s="26">
        <v>45327</v>
      </c>
      <c r="V592" s="8" t="s">
        <v>2308</v>
      </c>
      <c r="W592" s="25" t="s">
        <v>1796</v>
      </c>
      <c r="X592" s="26">
        <v>45330</v>
      </c>
      <c r="Y592" s="25" t="s">
        <v>1068</v>
      </c>
      <c r="Z592" s="26">
        <v>45330</v>
      </c>
      <c r="AA592" s="24" t="s">
        <v>1069</v>
      </c>
      <c r="AB592" s="24" t="s">
        <v>1085</v>
      </c>
      <c r="AC592" s="26">
        <v>45337</v>
      </c>
      <c r="AD592" s="8" t="s">
        <v>22</v>
      </c>
      <c r="AE592" s="26">
        <v>45336</v>
      </c>
      <c r="AF592" s="27" t="s">
        <v>424</v>
      </c>
      <c r="AG592" s="7"/>
      <c r="AH592" s="5" t="str" cm="1">
        <f t="array" ref="AH592">LEFT(MM_BU[[#This Row],[PROJECT'#]],MIN(IFERROR(FIND({0,1,2,3,4,5,6,7,8,9,"-"},MM_BU[[#This Row],[PROJECT'#]]),""))-1)</f>
        <v>BU</v>
      </c>
      <c r="AI592" t="str">
        <f>IF(MM_BU[[#This Row],[BOM Received date]]&lt;&gt;"","BU table")</f>
        <v>BU table</v>
      </c>
      <c r="AJ592" t="str">
        <f>TEXT(MM_BU[[#This Row],[BOM Received date]],"mmmm")</f>
        <v>January</v>
      </c>
      <c r="AK592" t="str">
        <f>TEXT(MM_BU[[#This Row],[BOM Received date]],"yyyy")</f>
        <v>2024</v>
      </c>
    </row>
    <row r="593" spans="1:37" ht="28.95" customHeight="1">
      <c r="A593" s="21">
        <v>54</v>
      </c>
      <c r="B593" s="56">
        <v>45318</v>
      </c>
      <c r="C593" s="8">
        <v>50</v>
      </c>
      <c r="D593" s="8" t="s">
        <v>1958</v>
      </c>
      <c r="E593" s="23" t="s">
        <v>1959</v>
      </c>
      <c r="F593" s="350">
        <v>8528915</v>
      </c>
      <c r="G593" s="8" t="s">
        <v>162</v>
      </c>
      <c r="H593" s="24" t="s">
        <v>155</v>
      </c>
      <c r="I593" s="25">
        <v>52817</v>
      </c>
      <c r="J593" s="1639">
        <v>45320</v>
      </c>
      <c r="K593" s="26">
        <v>45321</v>
      </c>
      <c r="L593" s="26" t="s">
        <v>1058</v>
      </c>
      <c r="M593" s="27">
        <v>1</v>
      </c>
      <c r="N593" s="27" t="s">
        <v>20</v>
      </c>
      <c r="O593" s="25">
        <v>1</v>
      </c>
      <c r="P593" s="286">
        <v>3.6</v>
      </c>
      <c r="Q593" s="287">
        <v>3.6</v>
      </c>
      <c r="R593" s="25" t="s">
        <v>2320</v>
      </c>
      <c r="S593" s="25" t="s">
        <v>1058</v>
      </c>
      <c r="T593" s="26">
        <v>45328</v>
      </c>
      <c r="U593" s="26">
        <v>45328</v>
      </c>
      <c r="V593" s="8" t="s">
        <v>2321</v>
      </c>
      <c r="W593" s="25" t="s">
        <v>139</v>
      </c>
      <c r="X593" s="26">
        <v>45328</v>
      </c>
      <c r="Y593" s="25" t="s">
        <v>1068</v>
      </c>
      <c r="Z593" s="26">
        <v>45328</v>
      </c>
      <c r="AA593" s="24" t="s">
        <v>1710</v>
      </c>
      <c r="AB593" s="24" t="s">
        <v>1081</v>
      </c>
      <c r="AC593" s="26">
        <v>45342</v>
      </c>
      <c r="AD593" s="8" t="s">
        <v>22</v>
      </c>
      <c r="AE593" s="26">
        <v>45333</v>
      </c>
      <c r="AF593" s="27" t="s">
        <v>424</v>
      </c>
      <c r="AG593" s="7"/>
      <c r="AH593" s="5" t="str" cm="1">
        <f t="array" ref="AH593">LEFT(MM_BU[[#This Row],[PROJECT'#]],MIN(IFERROR(FIND({0,1,2,3,4,5,6,7,8,9,"-"},MM_BU[[#This Row],[PROJECT'#]]),""))-1)</f>
        <v>BU</v>
      </c>
      <c r="AI593" t="str">
        <f>IF(MM_BU[[#This Row],[BOM Received date]]&lt;&gt;"","BU table")</f>
        <v>BU table</v>
      </c>
      <c r="AJ593" t="str">
        <f>TEXT(MM_BU[[#This Row],[BOM Received date]],"mmmm")</f>
        <v>January</v>
      </c>
      <c r="AK593" t="str">
        <f>TEXT(MM_BU[[#This Row],[BOM Received date]],"yyyy")</f>
        <v>2024</v>
      </c>
    </row>
    <row r="594" spans="1:37" ht="28.95" customHeight="1">
      <c r="A594" s="21">
        <v>54</v>
      </c>
      <c r="B594" s="56">
        <v>45318</v>
      </c>
      <c r="C594" s="8">
        <v>50</v>
      </c>
      <c r="D594" s="8" t="s">
        <v>1958</v>
      </c>
      <c r="E594" s="23" t="s">
        <v>1959</v>
      </c>
      <c r="F594" s="350">
        <v>8528915</v>
      </c>
      <c r="G594" s="8" t="s">
        <v>2008</v>
      </c>
      <c r="H594" s="24" t="s">
        <v>2004</v>
      </c>
      <c r="I594" s="25">
        <v>52818</v>
      </c>
      <c r="J594" s="1639">
        <v>45320</v>
      </c>
      <c r="K594" s="26">
        <v>45321</v>
      </c>
      <c r="L594" s="26" t="s">
        <v>1058</v>
      </c>
      <c r="M594" s="27">
        <v>4</v>
      </c>
      <c r="N594" s="27" t="s">
        <v>55</v>
      </c>
      <c r="O594" s="25">
        <v>1</v>
      </c>
      <c r="P594" s="286">
        <v>702.78</v>
      </c>
      <c r="Q594" s="287">
        <v>702.78</v>
      </c>
      <c r="R594" s="25" t="s">
        <v>2310</v>
      </c>
      <c r="S594" s="25" t="s">
        <v>1058</v>
      </c>
      <c r="T594" s="26">
        <v>45326</v>
      </c>
      <c r="U594" s="26">
        <v>45326</v>
      </c>
      <c r="V594" s="8" t="s">
        <v>2311</v>
      </c>
      <c r="W594" s="25" t="s">
        <v>1314</v>
      </c>
      <c r="X594" s="26">
        <v>45326</v>
      </c>
      <c r="Y594" s="25" t="s">
        <v>1068</v>
      </c>
      <c r="Z594" s="26">
        <v>45326</v>
      </c>
      <c r="AA594" s="24" t="s">
        <v>1710</v>
      </c>
      <c r="AB594" s="24" t="s">
        <v>1070</v>
      </c>
      <c r="AC594" s="26">
        <v>45342</v>
      </c>
      <c r="AD594" s="8" t="s">
        <v>22</v>
      </c>
      <c r="AE594" s="26">
        <v>45332</v>
      </c>
      <c r="AF594" s="27" t="s">
        <v>424</v>
      </c>
      <c r="AG594" s="7"/>
      <c r="AH594" s="5" t="str" cm="1">
        <f t="array" ref="AH594">LEFT(MM_BU[[#This Row],[PROJECT'#]],MIN(IFERROR(FIND({0,1,2,3,4,5,6,7,8,9,"-"},MM_BU[[#This Row],[PROJECT'#]]),""))-1)</f>
        <v>BU</v>
      </c>
      <c r="AI594" t="str">
        <f>IF(MM_BU[[#This Row],[BOM Received date]]&lt;&gt;"","BU table")</f>
        <v>BU table</v>
      </c>
      <c r="AJ594" t="str">
        <f>TEXT(MM_BU[[#This Row],[BOM Received date]],"mmmm")</f>
        <v>January</v>
      </c>
      <c r="AK594" t="str">
        <f>TEXT(MM_BU[[#This Row],[BOM Received date]],"yyyy")</f>
        <v>2024</v>
      </c>
    </row>
    <row r="595" spans="1:37" ht="28.95" customHeight="1">
      <c r="A595" s="21">
        <v>54</v>
      </c>
      <c r="B595" s="56">
        <v>45318</v>
      </c>
      <c r="C595" s="8">
        <v>50</v>
      </c>
      <c r="D595" s="8" t="s">
        <v>1958</v>
      </c>
      <c r="E595" s="23" t="s">
        <v>1959</v>
      </c>
      <c r="F595" s="350">
        <v>8528915</v>
      </c>
      <c r="G595" s="8" t="s">
        <v>39</v>
      </c>
      <c r="H595" s="24" t="s">
        <v>158</v>
      </c>
      <c r="I595" s="25">
        <v>52818</v>
      </c>
      <c r="J595" s="1639">
        <v>45320</v>
      </c>
      <c r="K595" s="26">
        <v>45321</v>
      </c>
      <c r="L595" s="26" t="s">
        <v>1058</v>
      </c>
      <c r="M595" s="27">
        <v>3</v>
      </c>
      <c r="N595" s="27" t="s">
        <v>21</v>
      </c>
      <c r="O595" s="25">
        <v>1</v>
      </c>
      <c r="P595" s="286">
        <v>242.58</v>
      </c>
      <c r="Q595" s="287">
        <v>242.58</v>
      </c>
      <c r="R595" s="25" t="s">
        <v>2310</v>
      </c>
      <c r="S595" s="25" t="s">
        <v>1058</v>
      </c>
      <c r="T595" s="26">
        <v>45326</v>
      </c>
      <c r="U595" s="26">
        <v>45326</v>
      </c>
      <c r="V595" s="8" t="s">
        <v>2311</v>
      </c>
      <c r="W595" s="25" t="s">
        <v>1166</v>
      </c>
      <c r="X595" s="26">
        <v>45326</v>
      </c>
      <c r="Y595" s="25" t="s">
        <v>1068</v>
      </c>
      <c r="Z595" s="26">
        <v>45326</v>
      </c>
      <c r="AA595" s="24" t="s">
        <v>1710</v>
      </c>
      <c r="AB595" s="24" t="s">
        <v>1070</v>
      </c>
      <c r="AC595" s="26">
        <v>45342</v>
      </c>
      <c r="AD595" s="8" t="s">
        <v>22</v>
      </c>
      <c r="AE595" s="26">
        <v>45329</v>
      </c>
      <c r="AF595" s="27" t="s">
        <v>424</v>
      </c>
      <c r="AG595" s="7"/>
      <c r="AH595" s="5" t="str" cm="1">
        <f t="array" ref="AH595">LEFT(MM_BU[[#This Row],[PROJECT'#]],MIN(IFERROR(FIND({0,1,2,3,4,5,6,7,8,9,"-"},MM_BU[[#This Row],[PROJECT'#]]),""))-1)</f>
        <v>BU</v>
      </c>
      <c r="AI595" t="str">
        <f>IF(MM_BU[[#This Row],[BOM Received date]]&lt;&gt;"","BU table")</f>
        <v>BU table</v>
      </c>
      <c r="AJ595" t="str">
        <f>TEXT(MM_BU[[#This Row],[BOM Received date]],"mmmm")</f>
        <v>January</v>
      </c>
      <c r="AK595" t="str">
        <f>TEXT(MM_BU[[#This Row],[BOM Received date]],"yyyy")</f>
        <v>2024</v>
      </c>
    </row>
    <row r="596" spans="1:37" ht="28.95" customHeight="1">
      <c r="A596" s="21">
        <v>54</v>
      </c>
      <c r="B596" s="56">
        <v>45318</v>
      </c>
      <c r="C596" s="8">
        <v>50</v>
      </c>
      <c r="D596" s="8" t="s">
        <v>1958</v>
      </c>
      <c r="E596" s="23" t="s">
        <v>1959</v>
      </c>
      <c r="F596" s="350">
        <v>8528915</v>
      </c>
      <c r="G596" s="8" t="s">
        <v>173</v>
      </c>
      <c r="H596" s="24" t="s">
        <v>282</v>
      </c>
      <c r="I596" s="25">
        <v>52818</v>
      </c>
      <c r="J596" s="1639">
        <v>45320</v>
      </c>
      <c r="K596" s="26">
        <v>45321</v>
      </c>
      <c r="L596" s="26" t="s">
        <v>1058</v>
      </c>
      <c r="M596" s="27">
        <v>2</v>
      </c>
      <c r="N596" s="27" t="s">
        <v>21</v>
      </c>
      <c r="O596" s="25">
        <v>1</v>
      </c>
      <c r="P596" s="286">
        <v>21.11</v>
      </c>
      <c r="Q596" s="287">
        <v>21.11</v>
      </c>
      <c r="R596" s="25" t="s">
        <v>2310</v>
      </c>
      <c r="S596" s="25" t="s">
        <v>1058</v>
      </c>
      <c r="T596" s="26">
        <v>45326</v>
      </c>
      <c r="U596" s="26">
        <v>45326</v>
      </c>
      <c r="V596" s="8" t="s">
        <v>2311</v>
      </c>
      <c r="W596" s="25" t="s">
        <v>1165</v>
      </c>
      <c r="X596" s="26">
        <v>45326</v>
      </c>
      <c r="Y596" s="25" t="s">
        <v>1068</v>
      </c>
      <c r="Z596" s="26">
        <v>45326</v>
      </c>
      <c r="AA596" s="24" t="s">
        <v>1710</v>
      </c>
      <c r="AB596" s="24" t="s">
        <v>1070</v>
      </c>
      <c r="AC596" s="26">
        <v>45342</v>
      </c>
      <c r="AD596" s="8" t="s">
        <v>22</v>
      </c>
      <c r="AE596" s="26">
        <v>45329</v>
      </c>
      <c r="AF596" s="27" t="s">
        <v>424</v>
      </c>
      <c r="AG596" s="7"/>
      <c r="AH596" s="5" t="str" cm="1">
        <f t="array" ref="AH596">LEFT(MM_BU[[#This Row],[PROJECT'#]],MIN(IFERROR(FIND({0,1,2,3,4,5,6,7,8,9,"-"},MM_BU[[#This Row],[PROJECT'#]]),""))-1)</f>
        <v>BU</v>
      </c>
      <c r="AI596" t="str">
        <f>IF(MM_BU[[#This Row],[BOM Received date]]&lt;&gt;"","BU table")</f>
        <v>BU table</v>
      </c>
      <c r="AJ596" t="str">
        <f>TEXT(MM_BU[[#This Row],[BOM Received date]],"mmmm")</f>
        <v>January</v>
      </c>
      <c r="AK596" t="str">
        <f>TEXT(MM_BU[[#This Row],[BOM Received date]],"yyyy")</f>
        <v>2024</v>
      </c>
    </row>
    <row r="597" spans="1:37" ht="28.95" customHeight="1">
      <c r="A597" s="21">
        <v>54</v>
      </c>
      <c r="B597" s="56">
        <v>45318</v>
      </c>
      <c r="C597" s="8">
        <v>50</v>
      </c>
      <c r="D597" s="8" t="s">
        <v>1958</v>
      </c>
      <c r="E597" s="23" t="s">
        <v>1959</v>
      </c>
      <c r="F597" s="350">
        <v>8528915</v>
      </c>
      <c r="G597" s="8" t="s">
        <v>346</v>
      </c>
      <c r="H597" s="24" t="s">
        <v>347</v>
      </c>
      <c r="I597" s="25">
        <v>52818</v>
      </c>
      <c r="J597" s="1639">
        <v>45320</v>
      </c>
      <c r="K597" s="26">
        <v>45321</v>
      </c>
      <c r="L597" s="26" t="s">
        <v>1058</v>
      </c>
      <c r="M597" s="27">
        <v>1</v>
      </c>
      <c r="N597" s="27" t="s">
        <v>20</v>
      </c>
      <c r="O597" s="25">
        <v>1</v>
      </c>
      <c r="P597" s="286">
        <v>16.829999999999998</v>
      </c>
      <c r="Q597" s="287">
        <v>16.829999999999998</v>
      </c>
      <c r="R597" s="25" t="s">
        <v>2310</v>
      </c>
      <c r="S597" s="25" t="s">
        <v>1058</v>
      </c>
      <c r="T597" s="26">
        <v>45326</v>
      </c>
      <c r="U597" s="26">
        <v>45326</v>
      </c>
      <c r="V597" s="8" t="s">
        <v>2311</v>
      </c>
      <c r="W597" s="25" t="s">
        <v>1171</v>
      </c>
      <c r="X597" s="26">
        <v>45326</v>
      </c>
      <c r="Y597" s="25" t="s">
        <v>1068</v>
      </c>
      <c r="Z597" s="26">
        <v>45326</v>
      </c>
      <c r="AA597" s="24" t="s">
        <v>1710</v>
      </c>
      <c r="AB597" s="24" t="s">
        <v>1070</v>
      </c>
      <c r="AC597" s="26">
        <v>45342</v>
      </c>
      <c r="AD597" s="8" t="s">
        <v>22</v>
      </c>
      <c r="AE597" s="26">
        <v>45329</v>
      </c>
      <c r="AF597" s="27" t="s">
        <v>424</v>
      </c>
      <c r="AG597" s="7"/>
      <c r="AH597" s="5" t="str" cm="1">
        <f t="array" ref="AH597">LEFT(MM_BU[[#This Row],[PROJECT'#]],MIN(IFERROR(FIND({0,1,2,3,4,5,6,7,8,9,"-"},MM_BU[[#This Row],[PROJECT'#]]),""))-1)</f>
        <v>BU</v>
      </c>
      <c r="AI597" t="str">
        <f>IF(MM_BU[[#This Row],[BOM Received date]]&lt;&gt;"","BU table")</f>
        <v>BU table</v>
      </c>
      <c r="AJ597" t="str">
        <f>TEXT(MM_BU[[#This Row],[BOM Received date]],"mmmm")</f>
        <v>January</v>
      </c>
      <c r="AK597" t="str">
        <f>TEXT(MM_BU[[#This Row],[BOM Received date]],"yyyy")</f>
        <v>2024</v>
      </c>
    </row>
    <row r="598" spans="1:37" ht="28.95" customHeight="1">
      <c r="A598" s="21">
        <v>54</v>
      </c>
      <c r="B598" s="56">
        <v>45318</v>
      </c>
      <c r="C598" s="8">
        <v>50</v>
      </c>
      <c r="D598" s="8" t="s">
        <v>1958</v>
      </c>
      <c r="E598" s="23" t="s">
        <v>1959</v>
      </c>
      <c r="F598" s="350">
        <v>8528915</v>
      </c>
      <c r="G598" s="8" t="s">
        <v>596</v>
      </c>
      <c r="H598" s="24" t="s">
        <v>597</v>
      </c>
      <c r="I598" s="25">
        <v>52820</v>
      </c>
      <c r="J598" s="1639">
        <v>45320</v>
      </c>
      <c r="K598" s="26">
        <v>45321</v>
      </c>
      <c r="L598" s="26" t="s">
        <v>1058</v>
      </c>
      <c r="M598" s="27">
        <v>1</v>
      </c>
      <c r="N598" s="27" t="s">
        <v>293</v>
      </c>
      <c r="O598" s="25">
        <v>1</v>
      </c>
      <c r="P598" s="286">
        <v>53.63</v>
      </c>
      <c r="Q598" s="287">
        <v>53.63</v>
      </c>
      <c r="R598" s="25" t="s">
        <v>2164</v>
      </c>
      <c r="S598" s="25" t="s">
        <v>1058</v>
      </c>
      <c r="T598" s="26">
        <v>45330</v>
      </c>
      <c r="U598" s="26">
        <v>45327</v>
      </c>
      <c r="V598" s="8" t="s">
        <v>2309</v>
      </c>
      <c r="W598" s="25" t="s">
        <v>1031</v>
      </c>
      <c r="X598" s="26">
        <v>45330</v>
      </c>
      <c r="Y598" s="25" t="s">
        <v>1068</v>
      </c>
      <c r="Z598" s="26">
        <v>45330</v>
      </c>
      <c r="AA598" s="24" t="s">
        <v>1069</v>
      </c>
      <c r="AB598" s="24" t="s">
        <v>1080</v>
      </c>
      <c r="AC598" s="26">
        <v>45337</v>
      </c>
      <c r="AD598" s="8" t="s">
        <v>22</v>
      </c>
      <c r="AE598" s="26">
        <v>45342</v>
      </c>
      <c r="AF598" s="27" t="s">
        <v>424</v>
      </c>
      <c r="AG598" s="7"/>
      <c r="AH598" s="5" t="str" cm="1">
        <f t="array" ref="AH598">LEFT(MM_BU[[#This Row],[PROJECT'#]],MIN(IFERROR(FIND({0,1,2,3,4,5,6,7,8,9,"-"},MM_BU[[#This Row],[PROJECT'#]]),""))-1)</f>
        <v>BU</v>
      </c>
      <c r="AI598" t="str">
        <f>IF(MM_BU[[#This Row],[BOM Received date]]&lt;&gt;"","BU table")</f>
        <v>BU table</v>
      </c>
      <c r="AJ598" t="str">
        <f>TEXT(MM_BU[[#This Row],[BOM Received date]],"mmmm")</f>
        <v>January</v>
      </c>
      <c r="AK598" t="str">
        <f>TEXT(MM_BU[[#This Row],[BOM Received date]],"yyyy")</f>
        <v>2024</v>
      </c>
    </row>
    <row r="599" spans="1:37" ht="28.95" customHeight="1">
      <c r="A599" s="21">
        <v>54</v>
      </c>
      <c r="B599" s="56">
        <v>45318</v>
      </c>
      <c r="C599" s="8">
        <v>50</v>
      </c>
      <c r="D599" s="8" t="s">
        <v>1958</v>
      </c>
      <c r="E599" s="23" t="s">
        <v>1959</v>
      </c>
      <c r="F599" s="350">
        <v>8528915</v>
      </c>
      <c r="G599" s="8" t="s">
        <v>2009</v>
      </c>
      <c r="H599" s="24" t="s">
        <v>2005</v>
      </c>
      <c r="I599" s="25">
        <v>52815</v>
      </c>
      <c r="J599" s="1639">
        <v>45320</v>
      </c>
      <c r="K599" s="26">
        <v>45321</v>
      </c>
      <c r="L599" s="26" t="s">
        <v>1058</v>
      </c>
      <c r="M599" s="27">
        <v>1</v>
      </c>
      <c r="N599" s="27" t="s">
        <v>20</v>
      </c>
      <c r="O599" s="25">
        <v>4</v>
      </c>
      <c r="P599" s="286">
        <v>91.74</v>
      </c>
      <c r="Q599" s="287">
        <v>366.96</v>
      </c>
      <c r="R599" s="25" t="s">
        <v>2163</v>
      </c>
      <c r="S599" s="25" t="s">
        <v>1058</v>
      </c>
      <c r="T599" s="26">
        <v>45330</v>
      </c>
      <c r="U599" s="26">
        <v>45327</v>
      </c>
      <c r="V599" s="8" t="s">
        <v>2308</v>
      </c>
      <c r="W599" s="25" t="s">
        <v>1797</v>
      </c>
      <c r="X599" s="26">
        <v>45330</v>
      </c>
      <c r="Y599" s="25" t="s">
        <v>1068</v>
      </c>
      <c r="Z599" s="26">
        <v>45330</v>
      </c>
      <c r="AA599" s="24" t="s">
        <v>1069</v>
      </c>
      <c r="AB599" s="24" t="s">
        <v>1085</v>
      </c>
      <c r="AC599" s="26">
        <v>45342</v>
      </c>
      <c r="AD599" s="8" t="s">
        <v>22</v>
      </c>
      <c r="AE599" s="26">
        <v>45341</v>
      </c>
      <c r="AF599" s="27" t="s">
        <v>426</v>
      </c>
      <c r="AG599" s="7"/>
      <c r="AH599" s="5" t="str" cm="1">
        <f t="array" ref="AH599">LEFT(MM_BU[[#This Row],[PROJECT'#]],MIN(IFERROR(FIND({0,1,2,3,4,5,6,7,8,9,"-"},MM_BU[[#This Row],[PROJECT'#]]),""))-1)</f>
        <v>BU</v>
      </c>
      <c r="AI599" t="str">
        <f>IF(MM_BU[[#This Row],[BOM Received date]]&lt;&gt;"","BU table")</f>
        <v>BU table</v>
      </c>
      <c r="AJ599" t="str">
        <f>TEXT(MM_BU[[#This Row],[BOM Received date]],"mmmm")</f>
        <v>January</v>
      </c>
      <c r="AK599" t="str">
        <f>TEXT(MM_BU[[#This Row],[BOM Received date]],"yyyy")</f>
        <v>2024</v>
      </c>
    </row>
    <row r="600" spans="1:37" ht="28.95" customHeight="1">
      <c r="A600" s="21">
        <v>54</v>
      </c>
      <c r="B600" s="56">
        <v>45318</v>
      </c>
      <c r="C600" s="8">
        <v>50</v>
      </c>
      <c r="D600" s="8" t="s">
        <v>1958</v>
      </c>
      <c r="E600" s="23" t="s">
        <v>1959</v>
      </c>
      <c r="F600" s="350">
        <v>8528915</v>
      </c>
      <c r="G600" s="8" t="s">
        <v>137</v>
      </c>
      <c r="H600" s="24" t="s">
        <v>138</v>
      </c>
      <c r="I600" s="25">
        <v>52819</v>
      </c>
      <c r="J600" s="1639">
        <v>45320</v>
      </c>
      <c r="K600" s="26">
        <v>45321</v>
      </c>
      <c r="L600" s="26" t="s">
        <v>1058</v>
      </c>
      <c r="M600" s="27">
        <v>1</v>
      </c>
      <c r="N600" s="27" t="s">
        <v>127</v>
      </c>
      <c r="O600" s="25">
        <v>1</v>
      </c>
      <c r="P600" s="286">
        <v>145</v>
      </c>
      <c r="Q600" s="287">
        <v>145</v>
      </c>
      <c r="R600" s="25" t="s">
        <v>2176</v>
      </c>
      <c r="S600" s="25" t="s">
        <v>1058</v>
      </c>
      <c r="T600" s="26">
        <v>45323</v>
      </c>
      <c r="U600" s="26">
        <v>45323</v>
      </c>
      <c r="V600" s="8" t="s">
        <v>2177</v>
      </c>
      <c r="W600" s="25" t="s">
        <v>1006</v>
      </c>
      <c r="X600" s="26">
        <v>45323</v>
      </c>
      <c r="Y600" s="25" t="s">
        <v>1068</v>
      </c>
      <c r="Z600" s="26">
        <v>45323</v>
      </c>
      <c r="AA600" s="24" t="s">
        <v>1710</v>
      </c>
      <c r="AB600" s="24" t="s">
        <v>1070</v>
      </c>
      <c r="AC600" s="26">
        <v>45332</v>
      </c>
      <c r="AD600" s="8" t="s">
        <v>22</v>
      </c>
      <c r="AE600" s="26">
        <v>45328</v>
      </c>
      <c r="AF600" s="27" t="s">
        <v>424</v>
      </c>
      <c r="AG600" s="7"/>
      <c r="AH600" s="5" t="str" cm="1">
        <f t="array" ref="AH600">LEFT(MM_BU[[#This Row],[PROJECT'#]],MIN(IFERROR(FIND({0,1,2,3,4,5,6,7,8,9,"-"},MM_BU[[#This Row],[PROJECT'#]]),""))-1)</f>
        <v>BU</v>
      </c>
      <c r="AI600" t="str">
        <f>IF(MM_BU[[#This Row],[BOM Received date]]&lt;&gt;"","BU table")</f>
        <v>BU table</v>
      </c>
      <c r="AJ600" t="str">
        <f>TEXT(MM_BU[[#This Row],[BOM Received date]],"mmmm")</f>
        <v>January</v>
      </c>
      <c r="AK600" t="str">
        <f>TEXT(MM_BU[[#This Row],[BOM Received date]],"yyyy")</f>
        <v>2024</v>
      </c>
    </row>
    <row r="601" spans="1:37" ht="28.95" customHeight="1">
      <c r="A601" s="21">
        <v>54</v>
      </c>
      <c r="B601" s="56">
        <v>45318</v>
      </c>
      <c r="C601" s="8">
        <v>30</v>
      </c>
      <c r="D601" s="8" t="s">
        <v>1958</v>
      </c>
      <c r="E601" s="23" t="s">
        <v>1959</v>
      </c>
      <c r="F601" s="350">
        <v>8528915</v>
      </c>
      <c r="G601" s="8" t="s">
        <v>575</v>
      </c>
      <c r="H601" s="24" t="s">
        <v>2010</v>
      </c>
      <c r="I601" s="25">
        <v>52772</v>
      </c>
      <c r="J601" s="1639">
        <v>45319</v>
      </c>
      <c r="K601" s="26">
        <v>45320</v>
      </c>
      <c r="L601" s="26" t="s">
        <v>1058</v>
      </c>
      <c r="M601" s="27">
        <v>1</v>
      </c>
      <c r="N601" s="27" t="s">
        <v>20</v>
      </c>
      <c r="O601" s="25">
        <v>1</v>
      </c>
      <c r="P601" s="286">
        <v>277.22000000000003</v>
      </c>
      <c r="Q601" s="287">
        <v>277.22000000000003</v>
      </c>
      <c r="R601" s="25" t="s">
        <v>2163</v>
      </c>
      <c r="S601" s="25" t="s">
        <v>1058</v>
      </c>
      <c r="T601" s="26">
        <v>45330</v>
      </c>
      <c r="U601" s="26">
        <v>45327</v>
      </c>
      <c r="V601" s="8" t="s">
        <v>2308</v>
      </c>
      <c r="W601" s="25" t="s">
        <v>1738</v>
      </c>
      <c r="X601" s="26">
        <v>45330</v>
      </c>
      <c r="Y601" s="25" t="s">
        <v>1068</v>
      </c>
      <c r="Z601" s="26">
        <v>45330</v>
      </c>
      <c r="AA601" s="24" t="s">
        <v>1069</v>
      </c>
      <c r="AB601" s="24" t="s">
        <v>1085</v>
      </c>
      <c r="AC601" s="26">
        <v>45382</v>
      </c>
      <c r="AD601" s="8" t="s">
        <v>581</v>
      </c>
      <c r="AE601" s="26" t="s">
        <v>581</v>
      </c>
      <c r="AF601" s="27" t="s">
        <v>581</v>
      </c>
      <c r="AG601" s="7"/>
      <c r="AH601" s="5" t="str" cm="1">
        <f t="array" ref="AH601">LEFT(MM_BU[[#This Row],[PROJECT'#]],MIN(IFERROR(FIND({0,1,2,3,4,5,6,7,8,9,"-"},MM_BU[[#This Row],[PROJECT'#]]),""))-1)</f>
        <v>BU</v>
      </c>
      <c r="AI601" t="str">
        <f>IF(MM_BU[[#This Row],[BOM Received date]]&lt;&gt;"","BU table")</f>
        <v>BU table</v>
      </c>
      <c r="AJ601" t="str">
        <f>TEXT(MM_BU[[#This Row],[BOM Received date]],"mmmm")</f>
        <v>January</v>
      </c>
      <c r="AK601" t="str">
        <f>TEXT(MM_BU[[#This Row],[BOM Received date]],"yyyy")</f>
        <v>2024</v>
      </c>
    </row>
    <row r="602" spans="1:37" ht="28.95" customHeight="1">
      <c r="A602" s="21">
        <v>54</v>
      </c>
      <c r="B602" s="56">
        <v>45318</v>
      </c>
      <c r="C602" s="8">
        <v>30</v>
      </c>
      <c r="D602" s="8" t="s">
        <v>1958</v>
      </c>
      <c r="E602" s="23" t="s">
        <v>1959</v>
      </c>
      <c r="F602" s="350">
        <v>8528915</v>
      </c>
      <c r="G602" s="8" t="s">
        <v>286</v>
      </c>
      <c r="H602" s="24" t="s">
        <v>287</v>
      </c>
      <c r="I602" s="25">
        <v>52771</v>
      </c>
      <c r="J602" s="1639">
        <v>45319</v>
      </c>
      <c r="K602" s="26">
        <v>45320</v>
      </c>
      <c r="L602" s="26" t="s">
        <v>1058</v>
      </c>
      <c r="M602" s="27">
        <v>1</v>
      </c>
      <c r="N602" s="27" t="s">
        <v>20</v>
      </c>
      <c r="O602" s="25">
        <v>3</v>
      </c>
      <c r="P602" s="286">
        <v>28.97</v>
      </c>
      <c r="Q602" s="287">
        <v>86.91</v>
      </c>
      <c r="R602" s="25" t="s">
        <v>2163</v>
      </c>
      <c r="S602" s="25" t="s">
        <v>1058</v>
      </c>
      <c r="T602" s="26">
        <v>45330</v>
      </c>
      <c r="U602" s="26">
        <v>45327</v>
      </c>
      <c r="V602" s="8" t="s">
        <v>2308</v>
      </c>
      <c r="W602" s="25" t="s">
        <v>1739</v>
      </c>
      <c r="X602" s="26">
        <v>45330</v>
      </c>
      <c r="Y602" s="25" t="s">
        <v>1068</v>
      </c>
      <c r="Z602" s="26">
        <v>45330</v>
      </c>
      <c r="AA602" s="24" t="s">
        <v>1069</v>
      </c>
      <c r="AB602" s="24" t="s">
        <v>1085</v>
      </c>
      <c r="AC602" s="26">
        <v>45337</v>
      </c>
      <c r="AD602" s="8" t="s">
        <v>22</v>
      </c>
      <c r="AE602" s="26">
        <v>45336</v>
      </c>
      <c r="AF602" s="27" t="s">
        <v>428</v>
      </c>
      <c r="AG602" s="7"/>
      <c r="AH602" s="5" t="str" cm="1">
        <f t="array" ref="AH602">LEFT(MM_BU[[#This Row],[PROJECT'#]],MIN(IFERROR(FIND({0,1,2,3,4,5,6,7,8,9,"-"},MM_BU[[#This Row],[PROJECT'#]]),""))-1)</f>
        <v>BU</v>
      </c>
      <c r="AI602" t="str">
        <f>IF(MM_BU[[#This Row],[BOM Received date]]&lt;&gt;"","BU table")</f>
        <v>BU table</v>
      </c>
      <c r="AJ602" t="str">
        <f>TEXT(MM_BU[[#This Row],[BOM Received date]],"mmmm")</f>
        <v>January</v>
      </c>
      <c r="AK602" t="str">
        <f>TEXT(MM_BU[[#This Row],[BOM Received date]],"yyyy")</f>
        <v>2024</v>
      </c>
    </row>
    <row r="603" spans="1:37" ht="28.95" customHeight="1">
      <c r="A603" s="21">
        <v>54</v>
      </c>
      <c r="B603" s="56">
        <v>45318</v>
      </c>
      <c r="C603" s="8">
        <v>40</v>
      </c>
      <c r="D603" s="8" t="s">
        <v>1958</v>
      </c>
      <c r="E603" s="23" t="s">
        <v>1959</v>
      </c>
      <c r="F603" s="350">
        <v>8528915</v>
      </c>
      <c r="G603" s="8" t="s">
        <v>498</v>
      </c>
      <c r="H603" s="24" t="s">
        <v>515</v>
      </c>
      <c r="I603" s="25">
        <v>52801</v>
      </c>
      <c r="J603" s="1639">
        <v>45320</v>
      </c>
      <c r="K603" s="26">
        <v>45320</v>
      </c>
      <c r="L603" s="26" t="s">
        <v>1058</v>
      </c>
      <c r="M603" s="27">
        <v>1</v>
      </c>
      <c r="N603" s="27" t="s">
        <v>21</v>
      </c>
      <c r="O603" s="25">
        <v>1</v>
      </c>
      <c r="P603" s="286">
        <v>214.45</v>
      </c>
      <c r="Q603" s="287">
        <v>214.45</v>
      </c>
      <c r="R603" s="25" t="s">
        <v>2174</v>
      </c>
      <c r="S603" s="25" t="s">
        <v>1058</v>
      </c>
      <c r="T603" s="26">
        <v>45327</v>
      </c>
      <c r="U603" s="26">
        <v>45325</v>
      </c>
      <c r="V603" s="8" t="s">
        <v>2323</v>
      </c>
      <c r="W603" s="25" t="s">
        <v>1002</v>
      </c>
      <c r="X603" s="26">
        <v>45327</v>
      </c>
      <c r="Y603" s="25" t="s">
        <v>1068</v>
      </c>
      <c r="Z603" s="26">
        <v>45327</v>
      </c>
      <c r="AA603" s="24" t="s">
        <v>1075</v>
      </c>
      <c r="AB603" s="24" t="s">
        <v>1079</v>
      </c>
      <c r="AC603" s="26">
        <v>45342</v>
      </c>
      <c r="AD603" s="8" t="s">
        <v>22</v>
      </c>
      <c r="AE603" s="26">
        <v>45333</v>
      </c>
      <c r="AF603" s="27" t="s">
        <v>424</v>
      </c>
      <c r="AG603" s="7"/>
      <c r="AH603" s="5" t="str" cm="1">
        <f t="array" ref="AH603">LEFT(MM_BU[[#This Row],[PROJECT'#]],MIN(IFERROR(FIND({0,1,2,3,4,5,6,7,8,9,"-"},MM_BU[[#This Row],[PROJECT'#]]),""))-1)</f>
        <v>BU</v>
      </c>
      <c r="AI603" t="str">
        <f>IF(MM_BU[[#This Row],[BOM Received date]]&lt;&gt;"","BU table")</f>
        <v>BU table</v>
      </c>
      <c r="AJ603" t="str">
        <f>TEXT(MM_BU[[#This Row],[BOM Received date]],"mmmm")</f>
        <v>January</v>
      </c>
      <c r="AK603" t="str">
        <f>TEXT(MM_BU[[#This Row],[BOM Received date]],"yyyy")</f>
        <v>2024</v>
      </c>
    </row>
    <row r="604" spans="1:37" ht="28.95" customHeight="1">
      <c r="A604" s="21">
        <v>54</v>
      </c>
      <c r="B604" s="56">
        <v>45318</v>
      </c>
      <c r="C604" s="8">
        <v>40</v>
      </c>
      <c r="D604" s="8" t="s">
        <v>1958</v>
      </c>
      <c r="E604" s="23" t="s">
        <v>1959</v>
      </c>
      <c r="F604" s="350">
        <v>8528915</v>
      </c>
      <c r="G604" s="8" t="s">
        <v>2011</v>
      </c>
      <c r="H604" s="24" t="s">
        <v>2022</v>
      </c>
      <c r="I604" s="25">
        <v>52807</v>
      </c>
      <c r="J604" s="1639">
        <v>45320</v>
      </c>
      <c r="K604" s="26">
        <v>45320</v>
      </c>
      <c r="L604" s="26" t="s">
        <v>1058</v>
      </c>
      <c r="M604" s="27">
        <v>4</v>
      </c>
      <c r="N604" s="27" t="s">
        <v>20</v>
      </c>
      <c r="O604" s="25">
        <v>60</v>
      </c>
      <c r="P604" s="286">
        <v>37.46</v>
      </c>
      <c r="Q604" s="287">
        <v>299.68</v>
      </c>
      <c r="R604" s="25" t="s">
        <v>2174</v>
      </c>
      <c r="S604" s="25" t="s">
        <v>1058</v>
      </c>
      <c r="T604" s="26">
        <v>45327</v>
      </c>
      <c r="U604" s="26">
        <v>45325</v>
      </c>
      <c r="V604" s="8" t="s">
        <v>2323</v>
      </c>
      <c r="W604" s="25" t="s">
        <v>1009</v>
      </c>
      <c r="X604" s="26">
        <v>45327</v>
      </c>
      <c r="Y604" s="25" t="s">
        <v>1068</v>
      </c>
      <c r="Z604" s="26">
        <v>45327</v>
      </c>
      <c r="AA604" s="24" t="s">
        <v>1075</v>
      </c>
      <c r="AB604" s="24" t="s">
        <v>1079</v>
      </c>
      <c r="AC604" s="26">
        <v>45342</v>
      </c>
      <c r="AD604" s="8" t="s">
        <v>22</v>
      </c>
      <c r="AE604" s="26">
        <v>45333</v>
      </c>
      <c r="AF604" s="27" t="s">
        <v>1025</v>
      </c>
      <c r="AG604" s="7"/>
      <c r="AH604" s="5" t="str" cm="1">
        <f t="array" ref="AH604">LEFT(MM_BU[[#This Row],[PROJECT'#]],MIN(IFERROR(FIND({0,1,2,3,4,5,6,7,8,9,"-"},MM_BU[[#This Row],[PROJECT'#]]),""))-1)</f>
        <v>BU</v>
      </c>
      <c r="AI604" t="str">
        <f>IF(MM_BU[[#This Row],[BOM Received date]]&lt;&gt;"","BU table")</f>
        <v>BU table</v>
      </c>
      <c r="AJ604" t="str">
        <f>TEXT(MM_BU[[#This Row],[BOM Received date]],"mmmm")</f>
        <v>January</v>
      </c>
      <c r="AK604" t="str">
        <f>TEXT(MM_BU[[#This Row],[BOM Received date]],"yyyy")</f>
        <v>2024</v>
      </c>
    </row>
    <row r="605" spans="1:37" ht="28.95" customHeight="1">
      <c r="A605" s="21">
        <v>54</v>
      </c>
      <c r="B605" s="56">
        <v>45318</v>
      </c>
      <c r="C605" s="8">
        <v>40</v>
      </c>
      <c r="D605" s="8" t="s">
        <v>1958</v>
      </c>
      <c r="E605" s="23" t="s">
        <v>1959</v>
      </c>
      <c r="F605" s="350">
        <v>8528915</v>
      </c>
      <c r="G605" s="8" t="s">
        <v>187</v>
      </c>
      <c r="H605" s="24" t="s">
        <v>183</v>
      </c>
      <c r="I605" s="25">
        <v>52808</v>
      </c>
      <c r="J605" s="1639">
        <v>45320</v>
      </c>
      <c r="K605" s="26">
        <v>45320</v>
      </c>
      <c r="L605" s="26" t="s">
        <v>1058</v>
      </c>
      <c r="M605" s="27">
        <v>10</v>
      </c>
      <c r="N605" s="27" t="s">
        <v>55</v>
      </c>
      <c r="O605" s="25">
        <v>3</v>
      </c>
      <c r="P605" s="286">
        <v>19.600000000000001</v>
      </c>
      <c r="Q605" s="287">
        <v>58.8</v>
      </c>
      <c r="R605" s="25" t="s">
        <v>2324</v>
      </c>
      <c r="S605" s="25" t="s">
        <v>1058</v>
      </c>
      <c r="T605" s="26">
        <v>45327</v>
      </c>
      <c r="U605" s="26">
        <v>45327</v>
      </c>
      <c r="V605" s="8" t="s">
        <v>2325</v>
      </c>
      <c r="W605" s="25" t="s">
        <v>1007</v>
      </c>
      <c r="X605" s="26">
        <v>45327</v>
      </c>
      <c r="Y605" s="25" t="s">
        <v>1068</v>
      </c>
      <c r="Z605" s="26">
        <v>45327</v>
      </c>
      <c r="AA605" s="24" t="s">
        <v>1710</v>
      </c>
      <c r="AB605" s="24" t="s">
        <v>1081</v>
      </c>
      <c r="AC605" s="26">
        <v>45351</v>
      </c>
      <c r="AD605" s="8" t="s">
        <v>22</v>
      </c>
      <c r="AE605" s="26">
        <v>45332</v>
      </c>
      <c r="AF605" s="27" t="s">
        <v>428</v>
      </c>
      <c r="AG605" s="7"/>
      <c r="AH605" s="5" t="str" cm="1">
        <f t="array" ref="AH605">LEFT(MM_BU[[#This Row],[PROJECT'#]],MIN(IFERROR(FIND({0,1,2,3,4,5,6,7,8,9,"-"},MM_BU[[#This Row],[PROJECT'#]]),""))-1)</f>
        <v>BU</v>
      </c>
      <c r="AI605" t="str">
        <f>IF(MM_BU[[#This Row],[BOM Received date]]&lt;&gt;"","BU table")</f>
        <v>BU table</v>
      </c>
      <c r="AJ605" t="str">
        <f>TEXT(MM_BU[[#This Row],[BOM Received date]],"mmmm")</f>
        <v>January</v>
      </c>
      <c r="AK605" t="str">
        <f>TEXT(MM_BU[[#This Row],[BOM Received date]],"yyyy")</f>
        <v>2024</v>
      </c>
    </row>
    <row r="606" spans="1:37" ht="28.95" customHeight="1">
      <c r="A606" s="21">
        <v>54</v>
      </c>
      <c r="B606" s="56">
        <v>45318</v>
      </c>
      <c r="C606" s="8">
        <v>40</v>
      </c>
      <c r="D606" s="8" t="s">
        <v>1958</v>
      </c>
      <c r="E606" s="23" t="s">
        <v>1959</v>
      </c>
      <c r="F606" s="350">
        <v>8528915</v>
      </c>
      <c r="G606" s="8" t="s">
        <v>984</v>
      </c>
      <c r="H606" s="24" t="s">
        <v>989</v>
      </c>
      <c r="I606" s="25">
        <v>52807</v>
      </c>
      <c r="J606" s="1639">
        <v>45320</v>
      </c>
      <c r="K606" s="26">
        <v>45320</v>
      </c>
      <c r="L606" s="26" t="s">
        <v>1058</v>
      </c>
      <c r="M606" s="27">
        <v>3</v>
      </c>
      <c r="N606" s="27" t="s">
        <v>55</v>
      </c>
      <c r="O606" s="25">
        <v>3</v>
      </c>
      <c r="P606" s="286">
        <v>35.96</v>
      </c>
      <c r="Q606" s="287">
        <v>107.88</v>
      </c>
      <c r="R606" s="25" t="s">
        <v>2178</v>
      </c>
      <c r="S606" s="25" t="s">
        <v>1058</v>
      </c>
      <c r="T606" s="26">
        <v>45325</v>
      </c>
      <c r="U606" s="26" t="s">
        <v>581</v>
      </c>
      <c r="V606" s="8" t="s">
        <v>2179</v>
      </c>
      <c r="W606" s="25" t="s">
        <v>143</v>
      </c>
      <c r="X606" s="26">
        <v>45325</v>
      </c>
      <c r="Y606" s="25" t="s">
        <v>1068</v>
      </c>
      <c r="Z606" s="26">
        <v>45325</v>
      </c>
      <c r="AA606" s="24" t="s">
        <v>1075</v>
      </c>
      <c r="AB606" s="24" t="s">
        <v>1081</v>
      </c>
      <c r="AC606" s="26">
        <v>45342</v>
      </c>
      <c r="AD606" s="8" t="s">
        <v>22</v>
      </c>
      <c r="AE606" s="26">
        <v>45328</v>
      </c>
      <c r="AF606" s="27" t="s">
        <v>428</v>
      </c>
      <c r="AG606" s="7"/>
      <c r="AH606" s="5" t="str" cm="1">
        <f t="array" ref="AH606">LEFT(MM_BU[[#This Row],[PROJECT'#]],MIN(IFERROR(FIND({0,1,2,3,4,5,6,7,8,9,"-"},MM_BU[[#This Row],[PROJECT'#]]),""))-1)</f>
        <v>BU</v>
      </c>
      <c r="AI606" t="str">
        <f>IF(MM_BU[[#This Row],[BOM Received date]]&lt;&gt;"","BU table")</f>
        <v>BU table</v>
      </c>
      <c r="AJ606" t="str">
        <f>TEXT(MM_BU[[#This Row],[BOM Received date]],"mmmm")</f>
        <v>January</v>
      </c>
      <c r="AK606" t="str">
        <f>TEXT(MM_BU[[#This Row],[BOM Received date]],"yyyy")</f>
        <v>2024</v>
      </c>
    </row>
    <row r="607" spans="1:37" ht="28.95" customHeight="1">
      <c r="A607" s="21">
        <v>54</v>
      </c>
      <c r="B607" s="56">
        <v>45318</v>
      </c>
      <c r="C607" s="8">
        <v>40</v>
      </c>
      <c r="D607" s="8" t="s">
        <v>1958</v>
      </c>
      <c r="E607" s="23" t="s">
        <v>1959</v>
      </c>
      <c r="F607" s="350">
        <v>8528915</v>
      </c>
      <c r="G607" s="8" t="s">
        <v>276</v>
      </c>
      <c r="H607" s="24" t="s">
        <v>277</v>
      </c>
      <c r="I607" s="25">
        <v>52808</v>
      </c>
      <c r="J607" s="1639">
        <v>45320</v>
      </c>
      <c r="K607" s="26">
        <v>45320</v>
      </c>
      <c r="L607" s="26" t="s">
        <v>1058</v>
      </c>
      <c r="M607" s="27">
        <v>9</v>
      </c>
      <c r="N607" s="27" t="s">
        <v>118</v>
      </c>
      <c r="O607" s="25">
        <v>1</v>
      </c>
      <c r="P607" s="286">
        <v>716.1</v>
      </c>
      <c r="Q607" s="287">
        <v>716.1</v>
      </c>
      <c r="R607" s="25" t="s">
        <v>2324</v>
      </c>
      <c r="S607" s="25" t="s">
        <v>1058</v>
      </c>
      <c r="T607" s="26">
        <v>45327</v>
      </c>
      <c r="U607" s="26">
        <v>45327</v>
      </c>
      <c r="V607" s="8" t="s">
        <v>2325</v>
      </c>
      <c r="W607" s="25" t="s">
        <v>1006</v>
      </c>
      <c r="X607" s="26">
        <v>45327</v>
      </c>
      <c r="Y607" s="25" t="s">
        <v>1068</v>
      </c>
      <c r="Z607" s="26">
        <v>45327</v>
      </c>
      <c r="AA607" s="24" t="s">
        <v>1710</v>
      </c>
      <c r="AB607" s="24" t="s">
        <v>1081</v>
      </c>
      <c r="AC607" s="26">
        <v>45351</v>
      </c>
      <c r="AD607" s="8" t="s">
        <v>22</v>
      </c>
      <c r="AE607" s="26">
        <v>45337</v>
      </c>
      <c r="AF607" s="27" t="s">
        <v>424</v>
      </c>
      <c r="AG607" s="7"/>
      <c r="AH607" s="5" t="str" cm="1">
        <f t="array" ref="AH607">LEFT(MM_BU[[#This Row],[PROJECT'#]],MIN(IFERROR(FIND({0,1,2,3,4,5,6,7,8,9,"-"},MM_BU[[#This Row],[PROJECT'#]]),""))-1)</f>
        <v>BU</v>
      </c>
      <c r="AI607" t="str">
        <f>IF(MM_BU[[#This Row],[BOM Received date]]&lt;&gt;"","BU table")</f>
        <v>BU table</v>
      </c>
      <c r="AJ607" t="str">
        <f>TEXT(MM_BU[[#This Row],[BOM Received date]],"mmmm")</f>
        <v>January</v>
      </c>
      <c r="AK607" t="str">
        <f>TEXT(MM_BU[[#This Row],[BOM Received date]],"yyyy")</f>
        <v>2024</v>
      </c>
    </row>
    <row r="608" spans="1:37" ht="28.95" customHeight="1">
      <c r="A608" s="21">
        <v>54</v>
      </c>
      <c r="B608" s="56">
        <v>45318</v>
      </c>
      <c r="C608" s="8">
        <v>40</v>
      </c>
      <c r="D608" s="8" t="s">
        <v>1958</v>
      </c>
      <c r="E608" s="23" t="s">
        <v>1959</v>
      </c>
      <c r="F608" s="350">
        <v>8528915</v>
      </c>
      <c r="G608" s="8" t="s">
        <v>90</v>
      </c>
      <c r="H608" s="24" t="s">
        <v>91</v>
      </c>
      <c r="I608" s="25">
        <v>52809</v>
      </c>
      <c r="J608" s="1639">
        <v>45320</v>
      </c>
      <c r="K608" s="26">
        <v>45320</v>
      </c>
      <c r="L608" s="26" t="s">
        <v>1058</v>
      </c>
      <c r="M608" s="27">
        <v>6</v>
      </c>
      <c r="N608" s="27" t="s">
        <v>88</v>
      </c>
      <c r="O608" s="25">
        <v>4</v>
      </c>
      <c r="P608" s="286">
        <v>185.7</v>
      </c>
      <c r="Q608" s="287">
        <v>742.8</v>
      </c>
      <c r="R608" s="25" t="s">
        <v>2310</v>
      </c>
      <c r="S608" s="25" t="s">
        <v>1058</v>
      </c>
      <c r="T608" s="26">
        <v>45326</v>
      </c>
      <c r="U608" s="26">
        <v>45326</v>
      </c>
      <c r="V608" s="8" t="s">
        <v>2311</v>
      </c>
      <c r="W608" s="25" t="s">
        <v>1010</v>
      </c>
      <c r="X608" s="26">
        <v>45326</v>
      </c>
      <c r="Y608" s="25" t="s">
        <v>1068</v>
      </c>
      <c r="Z608" s="26">
        <v>45326</v>
      </c>
      <c r="AA608" s="24" t="s">
        <v>1710</v>
      </c>
      <c r="AB608" s="24" t="s">
        <v>1070</v>
      </c>
      <c r="AC608" s="26">
        <v>45342</v>
      </c>
      <c r="AD608" s="8" t="s">
        <v>22</v>
      </c>
      <c r="AE608" s="26">
        <v>45329</v>
      </c>
      <c r="AF608" s="27" t="s">
        <v>426</v>
      </c>
      <c r="AG608" s="7"/>
      <c r="AH608" s="5" t="str" cm="1">
        <f t="array" ref="AH608">LEFT(MM_BU[[#This Row],[PROJECT'#]],MIN(IFERROR(FIND({0,1,2,3,4,5,6,7,8,9,"-"},MM_BU[[#This Row],[PROJECT'#]]),""))-1)</f>
        <v>BU</v>
      </c>
      <c r="AI608" t="str">
        <f>IF(MM_BU[[#This Row],[BOM Received date]]&lt;&gt;"","BU table")</f>
        <v>BU table</v>
      </c>
      <c r="AJ608" t="str">
        <f>TEXT(MM_BU[[#This Row],[BOM Received date]],"mmmm")</f>
        <v>January</v>
      </c>
      <c r="AK608" t="str">
        <f>TEXT(MM_BU[[#This Row],[BOM Received date]],"yyyy")</f>
        <v>2024</v>
      </c>
    </row>
    <row r="609" spans="1:37" ht="28.95" customHeight="1">
      <c r="A609" s="21">
        <v>54</v>
      </c>
      <c r="B609" s="56">
        <v>45318</v>
      </c>
      <c r="C609" s="8">
        <v>40</v>
      </c>
      <c r="D609" s="8" t="s">
        <v>1958</v>
      </c>
      <c r="E609" s="23" t="s">
        <v>1959</v>
      </c>
      <c r="F609" s="350">
        <v>8528915</v>
      </c>
      <c r="G609" s="8" t="s">
        <v>1611</v>
      </c>
      <c r="H609" s="24" t="s">
        <v>1621</v>
      </c>
      <c r="I609" s="25">
        <v>52800</v>
      </c>
      <c r="J609" s="1639">
        <v>45320</v>
      </c>
      <c r="K609" s="26">
        <v>45320</v>
      </c>
      <c r="L609" s="26" t="s">
        <v>1058</v>
      </c>
      <c r="M609" s="27">
        <v>6</v>
      </c>
      <c r="N609" s="27" t="s">
        <v>37</v>
      </c>
      <c r="O609" s="25">
        <v>8</v>
      </c>
      <c r="P609" s="286">
        <v>42.62</v>
      </c>
      <c r="Q609" s="287">
        <v>340.96</v>
      </c>
      <c r="R609" s="25" t="s">
        <v>2180</v>
      </c>
      <c r="S609" s="25" t="s">
        <v>1058</v>
      </c>
      <c r="T609" s="26">
        <v>45325</v>
      </c>
      <c r="U609" s="26" t="s">
        <v>581</v>
      </c>
      <c r="V609" s="8" t="s">
        <v>2181</v>
      </c>
      <c r="W609" s="25" t="s">
        <v>1007</v>
      </c>
      <c r="X609" s="26">
        <v>45325</v>
      </c>
      <c r="Y609" s="25" t="s">
        <v>1068</v>
      </c>
      <c r="Z609" s="26">
        <v>45325</v>
      </c>
      <c r="AA609" s="24" t="s">
        <v>1075</v>
      </c>
      <c r="AB609" s="24" t="s">
        <v>1070</v>
      </c>
      <c r="AC609" s="26">
        <v>45337</v>
      </c>
      <c r="AD609" s="8" t="s">
        <v>22</v>
      </c>
      <c r="AE609" s="26">
        <v>45328</v>
      </c>
      <c r="AF609" s="27" t="s">
        <v>1025</v>
      </c>
      <c r="AG609" s="7"/>
      <c r="AH609" s="5" t="str" cm="1">
        <f t="array" ref="AH609">LEFT(MM_BU[[#This Row],[PROJECT'#]],MIN(IFERROR(FIND({0,1,2,3,4,5,6,7,8,9,"-"},MM_BU[[#This Row],[PROJECT'#]]),""))-1)</f>
        <v>BU</v>
      </c>
      <c r="AI609" t="str">
        <f>IF(MM_BU[[#This Row],[BOM Received date]]&lt;&gt;"","BU table")</f>
        <v>BU table</v>
      </c>
      <c r="AJ609" t="str">
        <f>TEXT(MM_BU[[#This Row],[BOM Received date]],"mmmm")</f>
        <v>January</v>
      </c>
      <c r="AK609" t="str">
        <f>TEXT(MM_BU[[#This Row],[BOM Received date]],"yyyy")</f>
        <v>2024</v>
      </c>
    </row>
    <row r="610" spans="1:37" ht="28.95" customHeight="1">
      <c r="A610" s="21">
        <v>54</v>
      </c>
      <c r="B610" s="56">
        <v>45318</v>
      </c>
      <c r="C610" s="8">
        <v>40</v>
      </c>
      <c r="D610" s="8" t="s">
        <v>1958</v>
      </c>
      <c r="E610" s="23" t="s">
        <v>1959</v>
      </c>
      <c r="F610" s="350">
        <v>8528915</v>
      </c>
      <c r="G610" s="8" t="s">
        <v>71</v>
      </c>
      <c r="H610" s="24" t="s">
        <v>72</v>
      </c>
      <c r="I610" s="25">
        <v>52809</v>
      </c>
      <c r="J610" s="1639">
        <v>45320</v>
      </c>
      <c r="K610" s="26">
        <v>45320</v>
      </c>
      <c r="L610" s="26" t="s">
        <v>1058</v>
      </c>
      <c r="M610" s="27">
        <v>5</v>
      </c>
      <c r="N610" s="27" t="s">
        <v>20</v>
      </c>
      <c r="O610" s="25">
        <v>10</v>
      </c>
      <c r="P610" s="286">
        <v>13.9</v>
      </c>
      <c r="Q610" s="287">
        <v>139</v>
      </c>
      <c r="R610" s="25" t="s">
        <v>2310</v>
      </c>
      <c r="S610" s="25" t="s">
        <v>1058</v>
      </c>
      <c r="T610" s="26">
        <v>45326</v>
      </c>
      <c r="U610" s="26">
        <v>45326</v>
      </c>
      <c r="V610" s="8" t="s">
        <v>2311</v>
      </c>
      <c r="W610" s="25" t="s">
        <v>1037</v>
      </c>
      <c r="X610" s="26">
        <v>45326</v>
      </c>
      <c r="Y610" s="25" t="s">
        <v>1068</v>
      </c>
      <c r="Z610" s="26">
        <v>45326</v>
      </c>
      <c r="AA610" s="24" t="s">
        <v>1710</v>
      </c>
      <c r="AB610" s="24" t="s">
        <v>1070</v>
      </c>
      <c r="AC610" s="26">
        <v>45342</v>
      </c>
      <c r="AD610" s="8" t="s">
        <v>22</v>
      </c>
      <c r="AE610" s="26">
        <v>45329</v>
      </c>
      <c r="AF610" s="27" t="s">
        <v>1001</v>
      </c>
      <c r="AG610" s="7"/>
      <c r="AH610" s="5" t="str" cm="1">
        <f t="array" ref="AH610">LEFT(MM_BU[[#This Row],[PROJECT'#]],MIN(IFERROR(FIND({0,1,2,3,4,5,6,7,8,9,"-"},MM_BU[[#This Row],[PROJECT'#]]),""))-1)</f>
        <v>BU</v>
      </c>
      <c r="AI610" t="str">
        <f>IF(MM_BU[[#This Row],[BOM Received date]]&lt;&gt;"","BU table")</f>
        <v>BU table</v>
      </c>
      <c r="AJ610" t="str">
        <f>TEXT(MM_BU[[#This Row],[BOM Received date]],"mmmm")</f>
        <v>January</v>
      </c>
      <c r="AK610" t="str">
        <f>TEXT(MM_BU[[#This Row],[BOM Received date]],"yyyy")</f>
        <v>2024</v>
      </c>
    </row>
    <row r="611" spans="1:37" ht="28.95" customHeight="1">
      <c r="A611" s="21">
        <v>54</v>
      </c>
      <c r="B611" s="56">
        <v>45318</v>
      </c>
      <c r="C611" s="8">
        <v>40</v>
      </c>
      <c r="D611" s="8" t="s">
        <v>1958</v>
      </c>
      <c r="E611" s="23" t="s">
        <v>1959</v>
      </c>
      <c r="F611" s="350">
        <v>8528915</v>
      </c>
      <c r="G611" s="8" t="s">
        <v>81</v>
      </c>
      <c r="H611" s="24" t="s">
        <v>534</v>
      </c>
      <c r="I611" s="25">
        <v>52806</v>
      </c>
      <c r="J611" s="1639">
        <v>45320</v>
      </c>
      <c r="K611" s="26">
        <v>45320</v>
      </c>
      <c r="L611" s="26" t="s">
        <v>1058</v>
      </c>
      <c r="M611" s="27">
        <v>1</v>
      </c>
      <c r="N611" s="27" t="s">
        <v>55</v>
      </c>
      <c r="O611" s="25">
        <v>1</v>
      </c>
      <c r="P611" s="286">
        <v>16.5</v>
      </c>
      <c r="Q611" s="287">
        <v>16.5</v>
      </c>
      <c r="R611" s="25" t="s">
        <v>2326</v>
      </c>
      <c r="S611" s="25" t="s">
        <v>1058</v>
      </c>
      <c r="T611" s="26">
        <v>45326</v>
      </c>
      <c r="U611" s="26">
        <v>45326</v>
      </c>
      <c r="V611" s="8" t="s">
        <v>2327</v>
      </c>
      <c r="W611" s="25" t="s">
        <v>142</v>
      </c>
      <c r="X611" s="26">
        <v>45326</v>
      </c>
      <c r="Y611" s="25" t="s">
        <v>1068</v>
      </c>
      <c r="Z611" s="26">
        <v>45326</v>
      </c>
      <c r="AA611" s="24" t="s">
        <v>1710</v>
      </c>
      <c r="AB611" s="24" t="s">
        <v>1084</v>
      </c>
      <c r="AC611" s="26">
        <v>45366</v>
      </c>
      <c r="AD611" s="8" t="s">
        <v>22</v>
      </c>
      <c r="AE611" s="26">
        <v>45332</v>
      </c>
      <c r="AF611" s="27" t="s">
        <v>424</v>
      </c>
      <c r="AG611" s="7"/>
      <c r="AH611" s="5" t="str" cm="1">
        <f t="array" ref="AH611">LEFT(MM_BU[[#This Row],[PROJECT'#]],MIN(IFERROR(FIND({0,1,2,3,4,5,6,7,8,9,"-"},MM_BU[[#This Row],[PROJECT'#]]),""))-1)</f>
        <v>BU</v>
      </c>
      <c r="AI611" t="str">
        <f>IF(MM_BU[[#This Row],[BOM Received date]]&lt;&gt;"","BU table")</f>
        <v>BU table</v>
      </c>
      <c r="AJ611" t="str">
        <f>TEXT(MM_BU[[#This Row],[BOM Received date]],"mmmm")</f>
        <v>January</v>
      </c>
      <c r="AK611" t="str">
        <f>TEXT(MM_BU[[#This Row],[BOM Received date]],"yyyy")</f>
        <v>2024</v>
      </c>
    </row>
    <row r="612" spans="1:37" ht="28.95" customHeight="1">
      <c r="A612" s="21">
        <v>54</v>
      </c>
      <c r="B612" s="56">
        <v>45318</v>
      </c>
      <c r="C612" s="8">
        <v>40</v>
      </c>
      <c r="D612" s="8" t="s">
        <v>1958</v>
      </c>
      <c r="E612" s="23" t="s">
        <v>1959</v>
      </c>
      <c r="F612" s="350">
        <v>8528915</v>
      </c>
      <c r="G612" s="8" t="s">
        <v>1985</v>
      </c>
      <c r="H612" s="24" t="s">
        <v>1504</v>
      </c>
      <c r="I612" s="25">
        <v>52808</v>
      </c>
      <c r="J612" s="1639">
        <v>45320</v>
      </c>
      <c r="K612" s="26">
        <v>45320</v>
      </c>
      <c r="L612" s="26" t="s">
        <v>1058</v>
      </c>
      <c r="M612" s="27">
        <v>8</v>
      </c>
      <c r="N612" s="27" t="s">
        <v>36</v>
      </c>
      <c r="O612" s="25">
        <v>3</v>
      </c>
      <c r="P612" s="286">
        <v>23</v>
      </c>
      <c r="Q612" s="287">
        <v>69</v>
      </c>
      <c r="R612" s="25" t="s">
        <v>2324</v>
      </c>
      <c r="S612" s="25" t="s">
        <v>1058</v>
      </c>
      <c r="T612" s="26">
        <v>45327</v>
      </c>
      <c r="U612" s="26">
        <v>45327</v>
      </c>
      <c r="V612" s="8" t="s">
        <v>2325</v>
      </c>
      <c r="W612" s="25" t="s">
        <v>1005</v>
      </c>
      <c r="X612" s="26">
        <v>45327</v>
      </c>
      <c r="Y612" s="25" t="s">
        <v>1068</v>
      </c>
      <c r="Z612" s="26">
        <v>45327</v>
      </c>
      <c r="AA612" s="24" t="s">
        <v>1710</v>
      </c>
      <c r="AB612" s="24" t="s">
        <v>1081</v>
      </c>
      <c r="AC612" s="26">
        <v>45351</v>
      </c>
      <c r="AD612" s="8" t="s">
        <v>22</v>
      </c>
      <c r="AE612" s="26">
        <v>45332</v>
      </c>
      <c r="AF612" s="27" t="s">
        <v>428</v>
      </c>
      <c r="AG612" s="7"/>
      <c r="AH612" s="5" t="str" cm="1">
        <f t="array" ref="AH612">LEFT(MM_BU[[#This Row],[PROJECT'#]],MIN(IFERROR(FIND({0,1,2,3,4,5,6,7,8,9,"-"},MM_BU[[#This Row],[PROJECT'#]]),""))-1)</f>
        <v>BU</v>
      </c>
      <c r="AI612" t="str">
        <f>IF(MM_BU[[#This Row],[BOM Received date]]&lt;&gt;"","BU table")</f>
        <v>BU table</v>
      </c>
      <c r="AJ612" t="str">
        <f>TEXT(MM_BU[[#This Row],[BOM Received date]],"mmmm")</f>
        <v>January</v>
      </c>
      <c r="AK612" t="str">
        <f>TEXT(MM_BU[[#This Row],[BOM Received date]],"yyyy")</f>
        <v>2024</v>
      </c>
    </row>
    <row r="613" spans="1:37" ht="28.95" customHeight="1">
      <c r="A613" s="21">
        <v>54</v>
      </c>
      <c r="B613" s="56">
        <v>45318</v>
      </c>
      <c r="C613" s="8">
        <v>40</v>
      </c>
      <c r="D613" s="8" t="s">
        <v>1958</v>
      </c>
      <c r="E613" s="23" t="s">
        <v>1959</v>
      </c>
      <c r="F613" s="350">
        <v>8528915</v>
      </c>
      <c r="G613" s="8" t="s">
        <v>268</v>
      </c>
      <c r="H613" s="24" t="s">
        <v>269</v>
      </c>
      <c r="I613" s="25">
        <v>52808</v>
      </c>
      <c r="J613" s="1639">
        <v>45320</v>
      </c>
      <c r="K613" s="26">
        <v>45320</v>
      </c>
      <c r="L613" s="26" t="s">
        <v>1058</v>
      </c>
      <c r="M613" s="27">
        <v>7</v>
      </c>
      <c r="N613" s="27" t="s">
        <v>20</v>
      </c>
      <c r="O613" s="25">
        <v>10</v>
      </c>
      <c r="P613" s="286">
        <v>15.2</v>
      </c>
      <c r="Q613" s="287">
        <v>152</v>
      </c>
      <c r="R613" s="25" t="s">
        <v>2324</v>
      </c>
      <c r="S613" s="25" t="s">
        <v>1058</v>
      </c>
      <c r="T613" s="26">
        <v>45327</v>
      </c>
      <c r="U613" s="26">
        <v>45327</v>
      </c>
      <c r="V613" s="8" t="s">
        <v>2325</v>
      </c>
      <c r="W613" s="25" t="s">
        <v>1003</v>
      </c>
      <c r="X613" s="26">
        <v>45327</v>
      </c>
      <c r="Y613" s="25" t="s">
        <v>1068</v>
      </c>
      <c r="Z613" s="26">
        <v>45327</v>
      </c>
      <c r="AA613" s="24" t="s">
        <v>1710</v>
      </c>
      <c r="AB613" s="24" t="s">
        <v>1081</v>
      </c>
      <c r="AC613" s="26">
        <v>45351</v>
      </c>
      <c r="AD613" s="8" t="s">
        <v>22</v>
      </c>
      <c r="AE613" s="26">
        <v>45332</v>
      </c>
      <c r="AF613" s="27" t="s">
        <v>1001</v>
      </c>
      <c r="AG613" s="7"/>
      <c r="AH613" s="5" t="str" cm="1">
        <f t="array" ref="AH613">LEFT(MM_BU[[#This Row],[PROJECT'#]],MIN(IFERROR(FIND({0,1,2,3,4,5,6,7,8,9,"-"},MM_BU[[#This Row],[PROJECT'#]]),""))-1)</f>
        <v>BU</v>
      </c>
      <c r="AI613" t="str">
        <f>IF(MM_BU[[#This Row],[BOM Received date]]&lt;&gt;"","BU table")</f>
        <v>BU table</v>
      </c>
      <c r="AJ613" t="str">
        <f>TEXT(MM_BU[[#This Row],[BOM Received date]],"mmmm")</f>
        <v>January</v>
      </c>
      <c r="AK613" t="str">
        <f>TEXT(MM_BU[[#This Row],[BOM Received date]],"yyyy")</f>
        <v>2024</v>
      </c>
    </row>
    <row r="614" spans="1:37" ht="28.95" customHeight="1">
      <c r="A614" s="21">
        <v>54</v>
      </c>
      <c r="B614" s="56">
        <v>45318</v>
      </c>
      <c r="C614" s="8">
        <v>40</v>
      </c>
      <c r="D614" s="8" t="s">
        <v>1958</v>
      </c>
      <c r="E614" s="23" t="s">
        <v>1959</v>
      </c>
      <c r="F614" s="350">
        <v>8528915</v>
      </c>
      <c r="G614" s="8" t="s">
        <v>500</v>
      </c>
      <c r="H614" s="24" t="s">
        <v>518</v>
      </c>
      <c r="I614" s="25">
        <v>52809</v>
      </c>
      <c r="J614" s="1639">
        <v>45320</v>
      </c>
      <c r="K614" s="26">
        <v>45320</v>
      </c>
      <c r="L614" s="26" t="s">
        <v>1058</v>
      </c>
      <c r="M614" s="27">
        <v>4</v>
      </c>
      <c r="N614" s="27" t="s">
        <v>20</v>
      </c>
      <c r="O614" s="25">
        <v>8</v>
      </c>
      <c r="P614" s="286">
        <v>29</v>
      </c>
      <c r="Q614" s="287">
        <v>232</v>
      </c>
      <c r="R614" s="25" t="s">
        <v>2310</v>
      </c>
      <c r="S614" s="25" t="s">
        <v>1058</v>
      </c>
      <c r="T614" s="26">
        <v>45326</v>
      </c>
      <c r="U614" s="26">
        <v>45326</v>
      </c>
      <c r="V614" s="8" t="s">
        <v>2311</v>
      </c>
      <c r="W614" s="25" t="s">
        <v>1036</v>
      </c>
      <c r="X614" s="26">
        <v>45326</v>
      </c>
      <c r="Y614" s="25" t="s">
        <v>1068</v>
      </c>
      <c r="Z614" s="26">
        <v>45326</v>
      </c>
      <c r="AA614" s="24" t="s">
        <v>1710</v>
      </c>
      <c r="AB614" s="24" t="s">
        <v>1070</v>
      </c>
      <c r="AC614" s="26">
        <v>45342</v>
      </c>
      <c r="AD614" s="8" t="s">
        <v>22</v>
      </c>
      <c r="AE614" s="26">
        <v>45329</v>
      </c>
      <c r="AF614" s="27" t="s">
        <v>1025</v>
      </c>
      <c r="AG614" s="7"/>
      <c r="AH614" s="5" t="str" cm="1">
        <f t="array" ref="AH614">LEFT(MM_BU[[#This Row],[PROJECT'#]],MIN(IFERROR(FIND({0,1,2,3,4,5,6,7,8,9,"-"},MM_BU[[#This Row],[PROJECT'#]]),""))-1)</f>
        <v>BU</v>
      </c>
      <c r="AI614" t="str">
        <f>IF(MM_BU[[#This Row],[BOM Received date]]&lt;&gt;"","BU table")</f>
        <v>BU table</v>
      </c>
      <c r="AJ614" t="str">
        <f>TEXT(MM_BU[[#This Row],[BOM Received date]],"mmmm")</f>
        <v>January</v>
      </c>
      <c r="AK614" t="str">
        <f>TEXT(MM_BU[[#This Row],[BOM Received date]],"yyyy")</f>
        <v>2024</v>
      </c>
    </row>
    <row r="615" spans="1:37" ht="28.95" customHeight="1">
      <c r="A615" s="21">
        <v>54</v>
      </c>
      <c r="B615" s="56">
        <v>45318</v>
      </c>
      <c r="C615" s="8">
        <v>40</v>
      </c>
      <c r="D615" s="8" t="s">
        <v>1958</v>
      </c>
      <c r="E615" s="23" t="s">
        <v>1959</v>
      </c>
      <c r="F615" s="350">
        <v>8528915</v>
      </c>
      <c r="G615" s="8" t="s">
        <v>288</v>
      </c>
      <c r="H615" s="24" t="s">
        <v>291</v>
      </c>
      <c r="I615" s="25">
        <v>52808</v>
      </c>
      <c r="J615" s="1639">
        <v>45320</v>
      </c>
      <c r="K615" s="26">
        <v>45320</v>
      </c>
      <c r="L615" s="26" t="s">
        <v>1058</v>
      </c>
      <c r="M615" s="27">
        <v>6</v>
      </c>
      <c r="N615" s="27" t="s">
        <v>20</v>
      </c>
      <c r="O615" s="25">
        <v>11</v>
      </c>
      <c r="P615" s="286">
        <v>45.4</v>
      </c>
      <c r="Q615" s="287">
        <v>499.4</v>
      </c>
      <c r="R615" s="25" t="s">
        <v>2324</v>
      </c>
      <c r="S615" s="25" t="s">
        <v>1058</v>
      </c>
      <c r="T615" s="26">
        <v>45327</v>
      </c>
      <c r="U615" s="26">
        <v>45327</v>
      </c>
      <c r="V615" s="8" t="s">
        <v>2325</v>
      </c>
      <c r="W615" s="25" t="s">
        <v>1002</v>
      </c>
      <c r="X615" s="26">
        <v>45327</v>
      </c>
      <c r="Y615" s="25" t="s">
        <v>1068</v>
      </c>
      <c r="Z615" s="26">
        <v>45327</v>
      </c>
      <c r="AA615" s="24" t="s">
        <v>1710</v>
      </c>
      <c r="AB615" s="24" t="s">
        <v>1081</v>
      </c>
      <c r="AC615" s="26">
        <v>45351</v>
      </c>
      <c r="AD615" s="8" t="s">
        <v>22</v>
      </c>
      <c r="AE615" s="26">
        <v>45332</v>
      </c>
      <c r="AF615" s="27" t="s">
        <v>1023</v>
      </c>
      <c r="AG615" s="7"/>
      <c r="AH615" s="5" t="str" cm="1">
        <f t="array" ref="AH615">LEFT(MM_BU[[#This Row],[PROJECT'#]],MIN(IFERROR(FIND({0,1,2,3,4,5,6,7,8,9,"-"},MM_BU[[#This Row],[PROJECT'#]]),""))-1)</f>
        <v>BU</v>
      </c>
      <c r="AI615" t="str">
        <f>IF(MM_BU[[#This Row],[BOM Received date]]&lt;&gt;"","BU table")</f>
        <v>BU table</v>
      </c>
      <c r="AJ615" t="str">
        <f>TEXT(MM_BU[[#This Row],[BOM Received date]],"mmmm")</f>
        <v>January</v>
      </c>
      <c r="AK615" t="str">
        <f>TEXT(MM_BU[[#This Row],[BOM Received date]],"yyyy")</f>
        <v>2024</v>
      </c>
    </row>
    <row r="616" spans="1:37" ht="28.95" customHeight="1">
      <c r="A616" s="21">
        <v>54</v>
      </c>
      <c r="B616" s="56">
        <v>45318</v>
      </c>
      <c r="C616" s="8">
        <v>40</v>
      </c>
      <c r="D616" s="8" t="s">
        <v>1958</v>
      </c>
      <c r="E616" s="23" t="s">
        <v>1959</v>
      </c>
      <c r="F616" s="350">
        <v>8528915</v>
      </c>
      <c r="G616" s="8" t="s">
        <v>510</v>
      </c>
      <c r="H616" s="24" t="s">
        <v>2023</v>
      </c>
      <c r="I616" s="25">
        <v>52809</v>
      </c>
      <c r="J616" s="1639">
        <v>45320</v>
      </c>
      <c r="K616" s="26">
        <v>45320</v>
      </c>
      <c r="L616" s="26" t="s">
        <v>1058</v>
      </c>
      <c r="M616" s="27">
        <v>3</v>
      </c>
      <c r="N616" s="27" t="s">
        <v>55</v>
      </c>
      <c r="O616" s="25">
        <v>1</v>
      </c>
      <c r="P616" s="286">
        <v>141.9</v>
      </c>
      <c r="Q616" s="287">
        <v>141.9</v>
      </c>
      <c r="R616" s="25" t="s">
        <v>2310</v>
      </c>
      <c r="S616" s="25" t="s">
        <v>1058</v>
      </c>
      <c r="T616" s="26">
        <v>45326</v>
      </c>
      <c r="U616" s="26">
        <v>45326</v>
      </c>
      <c r="V616" s="8" t="s">
        <v>2311</v>
      </c>
      <c r="W616" s="25" t="s">
        <v>1035</v>
      </c>
      <c r="X616" s="26">
        <v>45326</v>
      </c>
      <c r="Y616" s="25" t="s">
        <v>1068</v>
      </c>
      <c r="Z616" s="26">
        <v>45326</v>
      </c>
      <c r="AA616" s="24" t="s">
        <v>1710</v>
      </c>
      <c r="AB616" s="24" t="s">
        <v>1070</v>
      </c>
      <c r="AC616" s="26">
        <v>45342</v>
      </c>
      <c r="AD616" s="8" t="s">
        <v>22</v>
      </c>
      <c r="AE616" s="26">
        <v>45329</v>
      </c>
      <c r="AF616" s="27" t="s">
        <v>424</v>
      </c>
      <c r="AG616" s="7"/>
      <c r="AH616" s="5" t="str" cm="1">
        <f t="array" ref="AH616">LEFT(MM_BU[[#This Row],[PROJECT'#]],MIN(IFERROR(FIND({0,1,2,3,4,5,6,7,8,9,"-"},MM_BU[[#This Row],[PROJECT'#]]),""))-1)</f>
        <v>BU</v>
      </c>
      <c r="AI616" t="str">
        <f>IF(MM_BU[[#This Row],[BOM Received date]]&lt;&gt;"","BU table")</f>
        <v>BU table</v>
      </c>
      <c r="AJ616" t="str">
        <f>TEXT(MM_BU[[#This Row],[BOM Received date]],"mmmm")</f>
        <v>January</v>
      </c>
      <c r="AK616" t="str">
        <f>TEXT(MM_BU[[#This Row],[BOM Received date]],"yyyy")</f>
        <v>2024</v>
      </c>
    </row>
    <row r="617" spans="1:37" ht="28.95" customHeight="1">
      <c r="A617" s="21">
        <v>54</v>
      </c>
      <c r="B617" s="56">
        <v>45318</v>
      </c>
      <c r="C617" s="8">
        <v>40</v>
      </c>
      <c r="D617" s="8" t="s">
        <v>1958</v>
      </c>
      <c r="E617" s="23" t="s">
        <v>1959</v>
      </c>
      <c r="F617" s="350">
        <v>8528915</v>
      </c>
      <c r="G617" s="8" t="s">
        <v>289</v>
      </c>
      <c r="H617" s="24" t="s">
        <v>560</v>
      </c>
      <c r="I617" s="25">
        <v>52809</v>
      </c>
      <c r="J617" s="1639">
        <v>45320</v>
      </c>
      <c r="K617" s="26">
        <v>45320</v>
      </c>
      <c r="L617" s="26" t="s">
        <v>1058</v>
      </c>
      <c r="M617" s="27">
        <v>2</v>
      </c>
      <c r="N617" s="27" t="s">
        <v>37</v>
      </c>
      <c r="O617" s="25">
        <v>3</v>
      </c>
      <c r="P617" s="286">
        <v>41.3</v>
      </c>
      <c r="Q617" s="287">
        <v>123.9</v>
      </c>
      <c r="R617" s="25" t="s">
        <v>2310</v>
      </c>
      <c r="S617" s="25" t="s">
        <v>1058</v>
      </c>
      <c r="T617" s="26">
        <v>45326</v>
      </c>
      <c r="U617" s="26">
        <v>45326</v>
      </c>
      <c r="V617" s="8" t="s">
        <v>2311</v>
      </c>
      <c r="W617" s="25" t="s">
        <v>1159</v>
      </c>
      <c r="X617" s="26">
        <v>45326</v>
      </c>
      <c r="Y617" s="25" t="s">
        <v>1068</v>
      </c>
      <c r="Z617" s="26">
        <v>45326</v>
      </c>
      <c r="AA617" s="24" t="s">
        <v>1710</v>
      </c>
      <c r="AB617" s="24" t="s">
        <v>1070</v>
      </c>
      <c r="AC617" s="26">
        <v>45342</v>
      </c>
      <c r="AD617" s="8" t="s">
        <v>22</v>
      </c>
      <c r="AE617" s="26">
        <v>45329</v>
      </c>
      <c r="AF617" s="27" t="s">
        <v>428</v>
      </c>
      <c r="AG617" s="7"/>
      <c r="AH617" s="5" t="str" cm="1">
        <f t="array" ref="AH617">LEFT(MM_BU[[#This Row],[PROJECT'#]],MIN(IFERROR(FIND({0,1,2,3,4,5,6,7,8,9,"-"},MM_BU[[#This Row],[PROJECT'#]]),""))-1)</f>
        <v>BU</v>
      </c>
      <c r="AI617" t="str">
        <f>IF(MM_BU[[#This Row],[BOM Received date]]&lt;&gt;"","BU table")</f>
        <v>BU table</v>
      </c>
      <c r="AJ617" t="str">
        <f>TEXT(MM_BU[[#This Row],[BOM Received date]],"mmmm")</f>
        <v>January</v>
      </c>
      <c r="AK617" t="str">
        <f>TEXT(MM_BU[[#This Row],[BOM Received date]],"yyyy")</f>
        <v>2024</v>
      </c>
    </row>
    <row r="618" spans="1:37" ht="28.95" customHeight="1">
      <c r="A618" s="21">
        <v>54</v>
      </c>
      <c r="B618" s="56">
        <v>45318</v>
      </c>
      <c r="C618" s="8">
        <v>40</v>
      </c>
      <c r="D618" s="8" t="s">
        <v>1958</v>
      </c>
      <c r="E618" s="23" t="s">
        <v>1959</v>
      </c>
      <c r="F618" s="350">
        <v>8528915</v>
      </c>
      <c r="G618" s="8" t="s">
        <v>2012</v>
      </c>
      <c r="H618" s="24" t="s">
        <v>2024</v>
      </c>
      <c r="I618" s="25">
        <v>52800</v>
      </c>
      <c r="J618" s="1639">
        <v>45320</v>
      </c>
      <c r="K618" s="26">
        <v>45320</v>
      </c>
      <c r="L618" s="26" t="s">
        <v>1058</v>
      </c>
      <c r="M618" s="27">
        <v>5</v>
      </c>
      <c r="N618" s="27" t="s">
        <v>37</v>
      </c>
      <c r="O618" s="25">
        <v>6</v>
      </c>
      <c r="P618" s="286">
        <v>49.62</v>
      </c>
      <c r="Q618" s="287">
        <v>297.72000000000003</v>
      </c>
      <c r="R618" s="25" t="s">
        <v>2180</v>
      </c>
      <c r="S618" s="25" t="s">
        <v>1058</v>
      </c>
      <c r="T618" s="26">
        <v>45325</v>
      </c>
      <c r="U618" s="26" t="s">
        <v>581</v>
      </c>
      <c r="V618" s="8" t="s">
        <v>2181</v>
      </c>
      <c r="W618" s="25" t="s">
        <v>1006</v>
      </c>
      <c r="X618" s="26">
        <v>45325</v>
      </c>
      <c r="Y618" s="25" t="s">
        <v>1068</v>
      </c>
      <c r="Z618" s="26">
        <v>45325</v>
      </c>
      <c r="AA618" s="24" t="s">
        <v>1075</v>
      </c>
      <c r="AB618" s="24" t="s">
        <v>1070</v>
      </c>
      <c r="AC618" s="26">
        <v>45337</v>
      </c>
      <c r="AD618" s="8" t="s">
        <v>22</v>
      </c>
      <c r="AE618" s="26">
        <v>45328</v>
      </c>
      <c r="AF618" s="27" t="s">
        <v>427</v>
      </c>
      <c r="AG618" s="7"/>
      <c r="AH618" s="5" t="str" cm="1">
        <f t="array" ref="AH618">LEFT(MM_BU[[#This Row],[PROJECT'#]],MIN(IFERROR(FIND({0,1,2,3,4,5,6,7,8,9,"-"},MM_BU[[#This Row],[PROJECT'#]]),""))-1)</f>
        <v>BU</v>
      </c>
      <c r="AI618" t="str">
        <f>IF(MM_BU[[#This Row],[BOM Received date]]&lt;&gt;"","BU table")</f>
        <v>BU table</v>
      </c>
      <c r="AJ618" t="str">
        <f>TEXT(MM_BU[[#This Row],[BOM Received date]],"mmmm")</f>
        <v>January</v>
      </c>
      <c r="AK618" t="str">
        <f>TEXT(MM_BU[[#This Row],[BOM Received date]],"yyyy")</f>
        <v>2024</v>
      </c>
    </row>
    <row r="619" spans="1:37" ht="28.95" customHeight="1">
      <c r="A619" s="21">
        <v>54</v>
      </c>
      <c r="B619" s="56">
        <v>45318</v>
      </c>
      <c r="C619" s="8">
        <v>40</v>
      </c>
      <c r="D619" s="8" t="s">
        <v>1958</v>
      </c>
      <c r="E619" s="23" t="s">
        <v>1959</v>
      </c>
      <c r="F619" s="350">
        <v>8528915</v>
      </c>
      <c r="G619" s="8" t="s">
        <v>495</v>
      </c>
      <c r="H619" s="24" t="s">
        <v>496</v>
      </c>
      <c r="I619" s="25">
        <v>52807</v>
      </c>
      <c r="J619" s="1639">
        <v>45320</v>
      </c>
      <c r="K619" s="26">
        <v>45320</v>
      </c>
      <c r="L619" s="26" t="s">
        <v>1058</v>
      </c>
      <c r="M619" s="27">
        <v>2</v>
      </c>
      <c r="N619" s="27" t="s">
        <v>190</v>
      </c>
      <c r="O619" s="25">
        <v>1</v>
      </c>
      <c r="P619" s="286">
        <v>88.25</v>
      </c>
      <c r="Q619" s="287">
        <v>88.25</v>
      </c>
      <c r="R619" s="25" t="s">
        <v>2174</v>
      </c>
      <c r="S619" s="25" t="s">
        <v>1058</v>
      </c>
      <c r="T619" s="26">
        <v>45327</v>
      </c>
      <c r="U619" s="26">
        <v>45325</v>
      </c>
      <c r="V619" s="8" t="s">
        <v>2323</v>
      </c>
      <c r="W619" s="25" t="s">
        <v>1008</v>
      </c>
      <c r="X619" s="26">
        <v>45327</v>
      </c>
      <c r="Y619" s="25" t="s">
        <v>1068</v>
      </c>
      <c r="Z619" s="26">
        <v>45327</v>
      </c>
      <c r="AA619" s="24" t="s">
        <v>1075</v>
      </c>
      <c r="AB619" s="24" t="s">
        <v>1079</v>
      </c>
      <c r="AC619" s="26">
        <v>45342</v>
      </c>
      <c r="AD619" s="8" t="s">
        <v>22</v>
      </c>
      <c r="AE619" s="26">
        <v>45333</v>
      </c>
      <c r="AF619" s="27" t="s">
        <v>424</v>
      </c>
      <c r="AG619" s="7"/>
      <c r="AH619" s="5" t="str" cm="1">
        <f t="array" ref="AH619">LEFT(MM_BU[[#This Row],[PROJECT'#]],MIN(IFERROR(FIND({0,1,2,3,4,5,6,7,8,9,"-"},MM_BU[[#This Row],[PROJECT'#]]),""))-1)</f>
        <v>BU</v>
      </c>
      <c r="AI619" t="str">
        <f>IF(MM_BU[[#This Row],[BOM Received date]]&lt;&gt;"","BU table")</f>
        <v>BU table</v>
      </c>
      <c r="AJ619" t="str">
        <f>TEXT(MM_BU[[#This Row],[BOM Received date]],"mmmm")</f>
        <v>January</v>
      </c>
      <c r="AK619" t="str">
        <f>TEXT(MM_BU[[#This Row],[BOM Received date]],"yyyy")</f>
        <v>2024</v>
      </c>
    </row>
    <row r="620" spans="1:37" ht="28.95" customHeight="1">
      <c r="A620" s="21">
        <v>54</v>
      </c>
      <c r="B620" s="56">
        <v>45318</v>
      </c>
      <c r="C620" s="8">
        <v>40</v>
      </c>
      <c r="D620" s="8" t="s">
        <v>1958</v>
      </c>
      <c r="E620" s="23" t="s">
        <v>1959</v>
      </c>
      <c r="F620" s="350">
        <v>8528915</v>
      </c>
      <c r="G620" s="8" t="s">
        <v>2013</v>
      </c>
      <c r="H620" s="24" t="s">
        <v>2025</v>
      </c>
      <c r="I620" s="25">
        <v>52810</v>
      </c>
      <c r="J620" s="1639">
        <v>45320</v>
      </c>
      <c r="K620" s="26">
        <v>45320</v>
      </c>
      <c r="L620" s="26" t="s">
        <v>1058</v>
      </c>
      <c r="M620" s="27">
        <v>3</v>
      </c>
      <c r="N620" s="27" t="s">
        <v>20</v>
      </c>
      <c r="O620" s="25">
        <v>7</v>
      </c>
      <c r="P620" s="286">
        <v>37.1</v>
      </c>
      <c r="Q620" s="287">
        <v>259.7</v>
      </c>
      <c r="R620" s="25" t="s">
        <v>2174</v>
      </c>
      <c r="S620" s="25" t="s">
        <v>1058</v>
      </c>
      <c r="T620" s="26">
        <v>45327</v>
      </c>
      <c r="U620" s="26">
        <v>45325</v>
      </c>
      <c r="V620" s="8" t="s">
        <v>2323</v>
      </c>
      <c r="W620" s="25" t="s">
        <v>1013</v>
      </c>
      <c r="X620" s="26">
        <v>45327</v>
      </c>
      <c r="Y620" s="25" t="s">
        <v>1068</v>
      </c>
      <c r="Z620" s="26">
        <v>45327</v>
      </c>
      <c r="AA620" s="24" t="s">
        <v>1075</v>
      </c>
      <c r="AB620" s="24" t="s">
        <v>1079</v>
      </c>
      <c r="AC620" s="26">
        <v>45342</v>
      </c>
      <c r="AD620" s="8" t="s">
        <v>22</v>
      </c>
      <c r="AE620" s="26">
        <v>45333</v>
      </c>
      <c r="AF620" s="27" t="s">
        <v>1160</v>
      </c>
      <c r="AG620" s="7"/>
      <c r="AH620" s="5" t="str" cm="1">
        <f t="array" ref="AH620">LEFT(MM_BU[[#This Row],[PROJECT'#]],MIN(IFERROR(FIND({0,1,2,3,4,5,6,7,8,9,"-"},MM_BU[[#This Row],[PROJECT'#]]),""))-1)</f>
        <v>BU</v>
      </c>
      <c r="AI620" t="str">
        <f>IF(MM_BU[[#This Row],[BOM Received date]]&lt;&gt;"","BU table")</f>
        <v>BU table</v>
      </c>
      <c r="AJ620" t="str">
        <f>TEXT(MM_BU[[#This Row],[BOM Received date]],"mmmm")</f>
        <v>January</v>
      </c>
      <c r="AK620" t="str">
        <f>TEXT(MM_BU[[#This Row],[BOM Received date]],"yyyy")</f>
        <v>2024</v>
      </c>
    </row>
    <row r="621" spans="1:37" ht="28.95" customHeight="1">
      <c r="A621" s="21">
        <v>54</v>
      </c>
      <c r="B621" s="56">
        <v>45318</v>
      </c>
      <c r="C621" s="8">
        <v>40</v>
      </c>
      <c r="D621" s="8" t="s">
        <v>1958</v>
      </c>
      <c r="E621" s="23" t="s">
        <v>1959</v>
      </c>
      <c r="F621" s="350">
        <v>8528915</v>
      </c>
      <c r="G621" s="8" t="s">
        <v>2014</v>
      </c>
      <c r="H621" s="24" t="s">
        <v>2026</v>
      </c>
      <c r="I621" s="25">
        <v>52807</v>
      </c>
      <c r="J621" s="1639">
        <v>45320</v>
      </c>
      <c r="K621" s="26">
        <v>45320</v>
      </c>
      <c r="L621" s="26" t="s">
        <v>1058</v>
      </c>
      <c r="M621" s="27">
        <v>1</v>
      </c>
      <c r="N621" s="27" t="s">
        <v>20</v>
      </c>
      <c r="O621" s="25">
        <v>1</v>
      </c>
      <c r="P621" s="286">
        <v>599.4</v>
      </c>
      <c r="Q621" s="287">
        <v>599.4</v>
      </c>
      <c r="R621" s="25" t="s">
        <v>2178</v>
      </c>
      <c r="S621" s="25" t="s">
        <v>1058</v>
      </c>
      <c r="T621" s="26">
        <v>45325</v>
      </c>
      <c r="U621" s="26" t="s">
        <v>581</v>
      </c>
      <c r="V621" s="8" t="s">
        <v>2179</v>
      </c>
      <c r="W621" s="25" t="s">
        <v>141</v>
      </c>
      <c r="X621" s="26">
        <v>45325</v>
      </c>
      <c r="Y621" s="25" t="s">
        <v>1068</v>
      </c>
      <c r="Z621" s="26">
        <v>45325</v>
      </c>
      <c r="AA621" s="24" t="s">
        <v>1075</v>
      </c>
      <c r="AB621" s="24" t="s">
        <v>1081</v>
      </c>
      <c r="AC621" s="26">
        <v>45342</v>
      </c>
      <c r="AD621" s="8" t="s">
        <v>22</v>
      </c>
      <c r="AE621" s="26">
        <v>45328</v>
      </c>
      <c r="AF621" s="27" t="s">
        <v>424</v>
      </c>
      <c r="AG621" s="7"/>
      <c r="AH621" s="5" t="str" cm="1">
        <f t="array" ref="AH621">LEFT(MM_BU[[#This Row],[PROJECT'#]],MIN(IFERROR(FIND({0,1,2,3,4,5,6,7,8,9,"-"},MM_BU[[#This Row],[PROJECT'#]]),""))-1)</f>
        <v>BU</v>
      </c>
      <c r="AI621" t="str">
        <f>IF(MM_BU[[#This Row],[BOM Received date]]&lt;&gt;"","BU table")</f>
        <v>BU table</v>
      </c>
      <c r="AJ621" t="str">
        <f>TEXT(MM_BU[[#This Row],[BOM Received date]],"mmmm")</f>
        <v>January</v>
      </c>
      <c r="AK621" t="str">
        <f>TEXT(MM_BU[[#This Row],[BOM Received date]],"yyyy")</f>
        <v>2024</v>
      </c>
    </row>
    <row r="622" spans="1:37" ht="28.95" customHeight="1">
      <c r="A622" s="21">
        <v>54</v>
      </c>
      <c r="B622" s="56">
        <v>45318</v>
      </c>
      <c r="C622" s="8">
        <v>40</v>
      </c>
      <c r="D622" s="8" t="s">
        <v>1958</v>
      </c>
      <c r="E622" s="23" t="s">
        <v>1959</v>
      </c>
      <c r="F622" s="350">
        <v>8528915</v>
      </c>
      <c r="G622" s="8" t="s">
        <v>2015</v>
      </c>
      <c r="H622" s="24" t="s">
        <v>2027</v>
      </c>
      <c r="I622" s="25">
        <v>52810</v>
      </c>
      <c r="J622" s="1639">
        <v>45320</v>
      </c>
      <c r="K622" s="26">
        <v>45320</v>
      </c>
      <c r="L622" s="26" t="s">
        <v>1058</v>
      </c>
      <c r="M622" s="27">
        <v>2</v>
      </c>
      <c r="N622" s="27" t="s">
        <v>20</v>
      </c>
      <c r="O622" s="25">
        <v>3</v>
      </c>
      <c r="P622" s="286">
        <v>35.64</v>
      </c>
      <c r="Q622" s="287">
        <v>106.92</v>
      </c>
      <c r="R622" s="25" t="s">
        <v>2174</v>
      </c>
      <c r="S622" s="25" t="s">
        <v>1058</v>
      </c>
      <c r="T622" s="26">
        <v>45327</v>
      </c>
      <c r="U622" s="26">
        <v>45325</v>
      </c>
      <c r="V622" s="8" t="s">
        <v>2323</v>
      </c>
      <c r="W622" s="25" t="s">
        <v>1012</v>
      </c>
      <c r="X622" s="26">
        <v>45327</v>
      </c>
      <c r="Y622" s="25" t="s">
        <v>1068</v>
      </c>
      <c r="Z622" s="26">
        <v>45327</v>
      </c>
      <c r="AA622" s="24" t="s">
        <v>1075</v>
      </c>
      <c r="AB622" s="24" t="s">
        <v>1079</v>
      </c>
      <c r="AC622" s="26">
        <v>45342</v>
      </c>
      <c r="AD622" s="8" t="s">
        <v>22</v>
      </c>
      <c r="AE622" s="26">
        <v>45339</v>
      </c>
      <c r="AF622" s="27" t="s">
        <v>428</v>
      </c>
      <c r="AG622" s="7"/>
      <c r="AH622" s="5" t="str" cm="1">
        <f t="array" ref="AH622">LEFT(MM_BU[[#This Row],[PROJECT'#]],MIN(IFERROR(FIND({0,1,2,3,4,5,6,7,8,9,"-"},MM_BU[[#This Row],[PROJECT'#]]),""))-1)</f>
        <v>BU</v>
      </c>
      <c r="AI622" t="str">
        <f>IF(MM_BU[[#This Row],[BOM Received date]]&lt;&gt;"","BU table")</f>
        <v>BU table</v>
      </c>
      <c r="AJ622" t="str">
        <f>TEXT(MM_BU[[#This Row],[BOM Received date]],"mmmm")</f>
        <v>January</v>
      </c>
      <c r="AK622" t="str">
        <f>TEXT(MM_BU[[#This Row],[BOM Received date]],"yyyy")</f>
        <v>2024</v>
      </c>
    </row>
    <row r="623" spans="1:37" ht="28.95" customHeight="1">
      <c r="A623" s="21">
        <v>54</v>
      </c>
      <c r="B623" s="56">
        <v>45318</v>
      </c>
      <c r="C623" s="8">
        <v>40</v>
      </c>
      <c r="D623" s="8" t="s">
        <v>1958</v>
      </c>
      <c r="E623" s="23" t="s">
        <v>1959</v>
      </c>
      <c r="F623" s="350">
        <v>8528915</v>
      </c>
      <c r="G623" s="8" t="s">
        <v>2016</v>
      </c>
      <c r="H623" s="24" t="s">
        <v>2028</v>
      </c>
      <c r="I623" s="25">
        <v>52981</v>
      </c>
      <c r="J623" s="1639">
        <v>45320</v>
      </c>
      <c r="K623" s="26">
        <v>45322</v>
      </c>
      <c r="L623" s="26" t="s">
        <v>1058</v>
      </c>
      <c r="M623" s="27">
        <v>1</v>
      </c>
      <c r="N623" s="27" t="s">
        <v>127</v>
      </c>
      <c r="O623" s="25">
        <v>3</v>
      </c>
      <c r="P623" s="286">
        <v>23.71</v>
      </c>
      <c r="Q623" s="287">
        <v>71.13</v>
      </c>
      <c r="R623" s="25" t="s">
        <v>2314</v>
      </c>
      <c r="S623" s="25" t="s">
        <v>1058</v>
      </c>
      <c r="T623" s="26">
        <v>45327</v>
      </c>
      <c r="U623" s="26">
        <v>45325</v>
      </c>
      <c r="V623" s="8" t="s">
        <v>2315</v>
      </c>
      <c r="W623" s="25" t="s">
        <v>1007</v>
      </c>
      <c r="X623" s="26">
        <v>45327</v>
      </c>
      <c r="Y623" s="25" t="s">
        <v>1068</v>
      </c>
      <c r="Z623" s="26">
        <v>45327</v>
      </c>
      <c r="AA623" s="24" t="s">
        <v>1075</v>
      </c>
      <c r="AB623" s="24" t="s">
        <v>1079</v>
      </c>
      <c r="AC623" s="26">
        <v>45342</v>
      </c>
      <c r="AD623" s="8" t="s">
        <v>22</v>
      </c>
      <c r="AE623" s="26">
        <v>45337</v>
      </c>
      <c r="AF623" s="27" t="s">
        <v>428</v>
      </c>
      <c r="AG623" s="7"/>
      <c r="AH623" s="5" t="str" cm="1">
        <f t="array" ref="AH623">LEFT(MM_BU[[#This Row],[PROJECT'#]],MIN(IFERROR(FIND({0,1,2,3,4,5,6,7,8,9,"-"},MM_BU[[#This Row],[PROJECT'#]]),""))-1)</f>
        <v>BU</v>
      </c>
      <c r="AI623" t="str">
        <f>IF(MM_BU[[#This Row],[BOM Received date]]&lt;&gt;"","BU table")</f>
        <v>BU table</v>
      </c>
      <c r="AJ623" t="str">
        <f>TEXT(MM_BU[[#This Row],[BOM Received date]],"mmmm")</f>
        <v>January</v>
      </c>
      <c r="AK623" t="str">
        <f>TEXT(MM_BU[[#This Row],[BOM Received date]],"yyyy")</f>
        <v>2024</v>
      </c>
    </row>
    <row r="624" spans="1:37" ht="28.95" customHeight="1">
      <c r="A624" s="21">
        <v>54</v>
      </c>
      <c r="B624" s="56">
        <v>45318</v>
      </c>
      <c r="C624" s="8">
        <v>40</v>
      </c>
      <c r="D624" s="8" t="s">
        <v>1958</v>
      </c>
      <c r="E624" s="23" t="s">
        <v>1959</v>
      </c>
      <c r="F624" s="350">
        <v>8528915</v>
      </c>
      <c r="G624" s="8" t="s">
        <v>2017</v>
      </c>
      <c r="H624" s="24" t="s">
        <v>2029</v>
      </c>
      <c r="I624" s="25">
        <v>52805</v>
      </c>
      <c r="J624" s="1639">
        <v>45320</v>
      </c>
      <c r="K624" s="26">
        <v>45320</v>
      </c>
      <c r="L624" s="26" t="s">
        <v>1058</v>
      </c>
      <c r="M624" s="27">
        <v>2</v>
      </c>
      <c r="N624" s="27" t="s">
        <v>20</v>
      </c>
      <c r="O624" s="25">
        <v>3</v>
      </c>
      <c r="P624" s="286">
        <v>19.649999999999999</v>
      </c>
      <c r="Q624" s="287">
        <v>58.95</v>
      </c>
      <c r="R624" s="25" t="s">
        <v>2178</v>
      </c>
      <c r="S624" s="25" t="s">
        <v>1058</v>
      </c>
      <c r="T624" s="26">
        <v>45325</v>
      </c>
      <c r="U624" s="26" t="s">
        <v>581</v>
      </c>
      <c r="V624" s="8" t="s">
        <v>2179</v>
      </c>
      <c r="W624" s="25" t="s">
        <v>142</v>
      </c>
      <c r="X624" s="26">
        <v>45325</v>
      </c>
      <c r="Y624" s="25" t="s">
        <v>1068</v>
      </c>
      <c r="Z624" s="26">
        <v>45325</v>
      </c>
      <c r="AA624" s="24" t="s">
        <v>1075</v>
      </c>
      <c r="AB624" s="24" t="s">
        <v>1081</v>
      </c>
      <c r="AC624" s="26">
        <v>45342</v>
      </c>
      <c r="AD624" s="8" t="s">
        <v>22</v>
      </c>
      <c r="AE624" s="26">
        <v>45328</v>
      </c>
      <c r="AF624" s="27" t="s">
        <v>428</v>
      </c>
      <c r="AG624" s="7"/>
      <c r="AH624" s="5" t="str" cm="1">
        <f t="array" ref="AH624">LEFT(MM_BU[[#This Row],[PROJECT'#]],MIN(IFERROR(FIND({0,1,2,3,4,5,6,7,8,9,"-"},MM_BU[[#This Row],[PROJECT'#]]),""))-1)</f>
        <v>BU</v>
      </c>
      <c r="AI624" t="str">
        <f>IF(MM_BU[[#This Row],[BOM Received date]]&lt;&gt;"","BU table")</f>
        <v>BU table</v>
      </c>
      <c r="AJ624" t="str">
        <f>TEXT(MM_BU[[#This Row],[BOM Received date]],"mmmm")</f>
        <v>January</v>
      </c>
      <c r="AK624" t="str">
        <f>TEXT(MM_BU[[#This Row],[BOM Received date]],"yyyy")</f>
        <v>2024</v>
      </c>
    </row>
    <row r="625" spans="1:37" ht="28.95" customHeight="1">
      <c r="A625" s="21">
        <v>54</v>
      </c>
      <c r="B625" s="56">
        <v>45318</v>
      </c>
      <c r="C625" s="8">
        <v>40</v>
      </c>
      <c r="D625" s="8" t="s">
        <v>1958</v>
      </c>
      <c r="E625" s="23" t="s">
        <v>1959</v>
      </c>
      <c r="F625" s="350">
        <v>8528915</v>
      </c>
      <c r="G625" s="8" t="s">
        <v>189</v>
      </c>
      <c r="H625" s="24" t="s">
        <v>185</v>
      </c>
      <c r="I625" s="25">
        <v>52805</v>
      </c>
      <c r="J625" s="1639">
        <v>45320</v>
      </c>
      <c r="K625" s="26">
        <v>45320</v>
      </c>
      <c r="L625" s="26" t="s">
        <v>1058</v>
      </c>
      <c r="M625" s="27">
        <v>1</v>
      </c>
      <c r="N625" s="27" t="s">
        <v>20</v>
      </c>
      <c r="O625" s="25">
        <v>1</v>
      </c>
      <c r="P625" s="286">
        <v>18.649999999999999</v>
      </c>
      <c r="Q625" s="287">
        <v>18.649999999999999</v>
      </c>
      <c r="R625" s="25" t="s">
        <v>2174</v>
      </c>
      <c r="S625" s="25" t="s">
        <v>1058</v>
      </c>
      <c r="T625" s="26">
        <v>45327</v>
      </c>
      <c r="U625" s="26">
        <v>45325</v>
      </c>
      <c r="V625" s="8" t="s">
        <v>2323</v>
      </c>
      <c r="W625" s="25" t="s">
        <v>1007</v>
      </c>
      <c r="X625" s="26">
        <v>45327</v>
      </c>
      <c r="Y625" s="25" t="s">
        <v>1068</v>
      </c>
      <c r="Z625" s="26">
        <v>45327</v>
      </c>
      <c r="AA625" s="24" t="s">
        <v>1075</v>
      </c>
      <c r="AB625" s="24" t="s">
        <v>1079</v>
      </c>
      <c r="AC625" s="26">
        <v>45342</v>
      </c>
      <c r="AD625" s="8" t="s">
        <v>22</v>
      </c>
      <c r="AE625" s="26">
        <v>45333</v>
      </c>
      <c r="AF625" s="27" t="s">
        <v>424</v>
      </c>
      <c r="AG625" s="7"/>
      <c r="AH625" s="5" t="str" cm="1">
        <f t="array" ref="AH625">LEFT(MM_BU[[#This Row],[PROJECT'#]],MIN(IFERROR(FIND({0,1,2,3,4,5,6,7,8,9,"-"},MM_BU[[#This Row],[PROJECT'#]]),""))-1)</f>
        <v>BU</v>
      </c>
      <c r="AI625" t="str">
        <f>IF(MM_BU[[#This Row],[BOM Received date]]&lt;&gt;"","BU table")</f>
        <v>BU table</v>
      </c>
      <c r="AJ625" t="str">
        <f>TEXT(MM_BU[[#This Row],[BOM Received date]],"mmmm")</f>
        <v>January</v>
      </c>
      <c r="AK625" t="str">
        <f>TEXT(MM_BU[[#This Row],[BOM Received date]],"yyyy")</f>
        <v>2024</v>
      </c>
    </row>
    <row r="626" spans="1:37" ht="28.95" customHeight="1">
      <c r="A626" s="21">
        <v>54</v>
      </c>
      <c r="B626" s="56">
        <v>45318</v>
      </c>
      <c r="C626" s="8">
        <v>40</v>
      </c>
      <c r="D626" s="8" t="s">
        <v>1958</v>
      </c>
      <c r="E626" s="23" t="s">
        <v>1959</v>
      </c>
      <c r="F626" s="350">
        <v>8528915</v>
      </c>
      <c r="G626" s="8" t="s">
        <v>2018</v>
      </c>
      <c r="H626" s="24" t="s">
        <v>2030</v>
      </c>
      <c r="I626" s="25">
        <v>52802</v>
      </c>
      <c r="J626" s="1639">
        <v>45320</v>
      </c>
      <c r="K626" s="26">
        <v>45320</v>
      </c>
      <c r="L626" s="26" t="s">
        <v>1058</v>
      </c>
      <c r="M626" s="27">
        <v>2</v>
      </c>
      <c r="N626" s="27" t="s">
        <v>20</v>
      </c>
      <c r="O626" s="25">
        <v>6</v>
      </c>
      <c r="P626" s="286">
        <v>30.47</v>
      </c>
      <c r="Q626" s="287">
        <v>182.82</v>
      </c>
      <c r="R626" s="25" t="s">
        <v>2328</v>
      </c>
      <c r="S626" s="25" t="s">
        <v>1058</v>
      </c>
      <c r="T626" s="26">
        <v>45326</v>
      </c>
      <c r="U626" s="26">
        <v>45326</v>
      </c>
      <c r="V626" s="8" t="s">
        <v>2329</v>
      </c>
      <c r="W626" s="25" t="s">
        <v>1005</v>
      </c>
      <c r="X626" s="26">
        <v>45326</v>
      </c>
      <c r="Y626" s="25" t="s">
        <v>1068</v>
      </c>
      <c r="Z626" s="26">
        <v>45326</v>
      </c>
      <c r="AA626" s="24" t="s">
        <v>1710</v>
      </c>
      <c r="AB626" s="24" t="s">
        <v>1081</v>
      </c>
      <c r="AC626" s="26">
        <v>45337</v>
      </c>
      <c r="AD626" s="8" t="s">
        <v>22</v>
      </c>
      <c r="AE626" s="26">
        <v>45332</v>
      </c>
      <c r="AF626" s="27" t="s">
        <v>427</v>
      </c>
      <c r="AG626" s="7"/>
      <c r="AH626" s="5" t="str" cm="1">
        <f t="array" ref="AH626">LEFT(MM_BU[[#This Row],[PROJECT'#]],MIN(IFERROR(FIND({0,1,2,3,4,5,6,7,8,9,"-"},MM_BU[[#This Row],[PROJECT'#]]),""))-1)</f>
        <v>BU</v>
      </c>
      <c r="AI626" t="str">
        <f>IF(MM_BU[[#This Row],[BOM Received date]]&lt;&gt;"","BU table")</f>
        <v>BU table</v>
      </c>
      <c r="AJ626" t="str">
        <f>TEXT(MM_BU[[#This Row],[BOM Received date]],"mmmm")</f>
        <v>January</v>
      </c>
      <c r="AK626" t="str">
        <f>TEXT(MM_BU[[#This Row],[BOM Received date]],"yyyy")</f>
        <v>2024</v>
      </c>
    </row>
    <row r="627" spans="1:37" ht="28.95" customHeight="1">
      <c r="A627" s="21">
        <v>54</v>
      </c>
      <c r="B627" s="56">
        <v>45318</v>
      </c>
      <c r="C627" s="8">
        <v>40</v>
      </c>
      <c r="D627" s="8" t="s">
        <v>1958</v>
      </c>
      <c r="E627" s="23" t="s">
        <v>1959</v>
      </c>
      <c r="F627" s="350">
        <v>8528915</v>
      </c>
      <c r="G627" s="8" t="s">
        <v>60</v>
      </c>
      <c r="H627" s="24" t="s">
        <v>61</v>
      </c>
      <c r="I627" s="25">
        <v>52800</v>
      </c>
      <c r="J627" s="1639">
        <v>45320</v>
      </c>
      <c r="K627" s="26">
        <v>45320</v>
      </c>
      <c r="L627" s="26" t="s">
        <v>1058</v>
      </c>
      <c r="M627" s="27">
        <v>4</v>
      </c>
      <c r="N627" s="27" t="s">
        <v>20</v>
      </c>
      <c r="O627" s="25">
        <v>5</v>
      </c>
      <c r="P627" s="286">
        <v>19.5</v>
      </c>
      <c r="Q627" s="287">
        <v>97.5</v>
      </c>
      <c r="R627" s="25" t="s">
        <v>2180</v>
      </c>
      <c r="S627" s="25" t="s">
        <v>1058</v>
      </c>
      <c r="T627" s="26">
        <v>45325</v>
      </c>
      <c r="U627" s="26" t="s">
        <v>581</v>
      </c>
      <c r="V627" s="8" t="s">
        <v>2181</v>
      </c>
      <c r="W627" s="25" t="s">
        <v>1005</v>
      </c>
      <c r="X627" s="26">
        <v>45325</v>
      </c>
      <c r="Y627" s="25" t="s">
        <v>1068</v>
      </c>
      <c r="Z627" s="26">
        <v>45325</v>
      </c>
      <c r="AA627" s="24" t="s">
        <v>1075</v>
      </c>
      <c r="AB627" s="24" t="s">
        <v>1070</v>
      </c>
      <c r="AC627" s="26">
        <v>45337</v>
      </c>
      <c r="AD627" s="8" t="s">
        <v>22</v>
      </c>
      <c r="AE627" s="26">
        <v>45328</v>
      </c>
      <c r="AF627" s="27" t="s">
        <v>429</v>
      </c>
      <c r="AG627" s="7"/>
      <c r="AH627" s="5" t="str" cm="1">
        <f t="array" ref="AH627">LEFT(MM_BU[[#This Row],[PROJECT'#]],MIN(IFERROR(FIND({0,1,2,3,4,5,6,7,8,9,"-"},MM_BU[[#This Row],[PROJECT'#]]),""))-1)</f>
        <v>BU</v>
      </c>
      <c r="AI627" t="str">
        <f>IF(MM_BU[[#This Row],[BOM Received date]]&lt;&gt;"","BU table")</f>
        <v>BU table</v>
      </c>
      <c r="AJ627" t="str">
        <f>TEXT(MM_BU[[#This Row],[BOM Received date]],"mmmm")</f>
        <v>January</v>
      </c>
      <c r="AK627" t="str">
        <f>TEXT(MM_BU[[#This Row],[BOM Received date]],"yyyy")</f>
        <v>2024</v>
      </c>
    </row>
    <row r="628" spans="1:37" ht="28.95" customHeight="1">
      <c r="A628" s="21">
        <v>54</v>
      </c>
      <c r="B628" s="56">
        <v>45318</v>
      </c>
      <c r="C628" s="8">
        <v>40</v>
      </c>
      <c r="D628" s="8" t="s">
        <v>1958</v>
      </c>
      <c r="E628" s="23" t="s">
        <v>1959</v>
      </c>
      <c r="F628" s="350">
        <v>8528915</v>
      </c>
      <c r="G628" s="8" t="s">
        <v>188</v>
      </c>
      <c r="H628" s="24" t="s">
        <v>184</v>
      </c>
      <c r="I628" s="25">
        <v>52808</v>
      </c>
      <c r="J628" s="1639">
        <v>45320</v>
      </c>
      <c r="K628" s="26">
        <v>45320</v>
      </c>
      <c r="L628" s="26" t="s">
        <v>1058</v>
      </c>
      <c r="M628" s="27">
        <v>5</v>
      </c>
      <c r="N628" s="27" t="s">
        <v>37</v>
      </c>
      <c r="O628" s="25">
        <v>3</v>
      </c>
      <c r="P628" s="286">
        <v>37</v>
      </c>
      <c r="Q628" s="287">
        <v>111</v>
      </c>
      <c r="R628" s="25" t="s">
        <v>2324</v>
      </c>
      <c r="S628" s="25" t="s">
        <v>1058</v>
      </c>
      <c r="T628" s="26">
        <v>45327</v>
      </c>
      <c r="U628" s="26">
        <v>45327</v>
      </c>
      <c r="V628" s="8" t="s">
        <v>2325</v>
      </c>
      <c r="W628" s="25" t="s">
        <v>143</v>
      </c>
      <c r="X628" s="26">
        <v>45327</v>
      </c>
      <c r="Y628" s="25" t="s">
        <v>1068</v>
      </c>
      <c r="Z628" s="26">
        <v>45327</v>
      </c>
      <c r="AA628" s="24" t="s">
        <v>1710</v>
      </c>
      <c r="AB628" s="24" t="s">
        <v>1081</v>
      </c>
      <c r="AC628" s="26">
        <v>45351</v>
      </c>
      <c r="AD628" s="8" t="s">
        <v>22</v>
      </c>
      <c r="AE628" s="26">
        <v>45332</v>
      </c>
      <c r="AF628" s="27" t="s">
        <v>428</v>
      </c>
      <c r="AG628" s="7"/>
      <c r="AH628" s="5" t="str" cm="1">
        <f t="array" ref="AH628">LEFT(MM_BU[[#This Row],[PROJECT'#]],MIN(IFERROR(FIND({0,1,2,3,4,5,6,7,8,9,"-"},MM_BU[[#This Row],[PROJECT'#]]),""))-1)</f>
        <v>BU</v>
      </c>
      <c r="AI628" t="str">
        <f>IF(MM_BU[[#This Row],[BOM Received date]]&lt;&gt;"","BU table")</f>
        <v>BU table</v>
      </c>
      <c r="AJ628" t="str">
        <f>TEXT(MM_BU[[#This Row],[BOM Received date]],"mmmm")</f>
        <v>January</v>
      </c>
      <c r="AK628" t="str">
        <f>TEXT(MM_BU[[#This Row],[BOM Received date]],"yyyy")</f>
        <v>2024</v>
      </c>
    </row>
    <row r="629" spans="1:37" ht="28.95" customHeight="1">
      <c r="A629" s="21">
        <v>54</v>
      </c>
      <c r="B629" s="56">
        <v>45318</v>
      </c>
      <c r="C629" s="8">
        <v>40</v>
      </c>
      <c r="D629" s="8" t="s">
        <v>1958</v>
      </c>
      <c r="E629" s="23" t="s">
        <v>1959</v>
      </c>
      <c r="F629" s="350">
        <v>8528915</v>
      </c>
      <c r="G629" s="8" t="s">
        <v>561</v>
      </c>
      <c r="H629" s="24" t="s">
        <v>562</v>
      </c>
      <c r="I629" s="25">
        <v>52803</v>
      </c>
      <c r="J629" s="1639">
        <v>45320</v>
      </c>
      <c r="K629" s="26">
        <v>45320</v>
      </c>
      <c r="L629" s="26" t="s">
        <v>1058</v>
      </c>
      <c r="M629" s="27">
        <v>1</v>
      </c>
      <c r="N629" s="27" t="s">
        <v>20</v>
      </c>
      <c r="O629" s="25">
        <v>7</v>
      </c>
      <c r="P629" s="286">
        <v>35.799999999999997</v>
      </c>
      <c r="Q629" s="287">
        <v>250.6</v>
      </c>
      <c r="R629" s="25" t="s">
        <v>2165</v>
      </c>
      <c r="S629" s="25" t="s">
        <v>1058</v>
      </c>
      <c r="T629" s="26">
        <v>45323</v>
      </c>
      <c r="U629" s="26">
        <v>45323</v>
      </c>
      <c r="V629" s="8" t="s">
        <v>2166</v>
      </c>
      <c r="W629" s="25" t="s">
        <v>1005</v>
      </c>
      <c r="X629" s="26">
        <v>45323</v>
      </c>
      <c r="Y629" s="25" t="s">
        <v>1068</v>
      </c>
      <c r="Z629" s="26">
        <v>45323</v>
      </c>
      <c r="AA629" s="24" t="s">
        <v>1710</v>
      </c>
      <c r="AB629" s="24" t="s">
        <v>1082</v>
      </c>
      <c r="AC629" s="26">
        <v>45352</v>
      </c>
      <c r="AD629" s="8" t="s">
        <v>22</v>
      </c>
      <c r="AE629" s="26">
        <v>45329</v>
      </c>
      <c r="AF629" s="27" t="s">
        <v>1160</v>
      </c>
      <c r="AG629" s="7"/>
      <c r="AH629" s="5" t="str" cm="1">
        <f t="array" ref="AH629">LEFT(MM_BU[[#This Row],[PROJECT'#]],MIN(IFERROR(FIND({0,1,2,3,4,5,6,7,8,9,"-"},MM_BU[[#This Row],[PROJECT'#]]),""))-1)</f>
        <v>BU</v>
      </c>
      <c r="AI629" t="str">
        <f>IF(MM_BU[[#This Row],[BOM Received date]]&lt;&gt;"","BU table")</f>
        <v>BU table</v>
      </c>
      <c r="AJ629" t="str">
        <f>TEXT(MM_BU[[#This Row],[BOM Received date]],"mmmm")</f>
        <v>January</v>
      </c>
      <c r="AK629" t="str">
        <f>TEXT(MM_BU[[#This Row],[BOM Received date]],"yyyy")</f>
        <v>2024</v>
      </c>
    </row>
    <row r="630" spans="1:37" ht="28.95" customHeight="1">
      <c r="A630" s="21">
        <v>54</v>
      </c>
      <c r="B630" s="56">
        <v>45318</v>
      </c>
      <c r="C630" s="8">
        <v>40</v>
      </c>
      <c r="D630" s="8" t="s">
        <v>1958</v>
      </c>
      <c r="E630" s="23" t="s">
        <v>1959</v>
      </c>
      <c r="F630" s="350">
        <v>8528915</v>
      </c>
      <c r="G630" s="8" t="s">
        <v>502</v>
      </c>
      <c r="H630" s="24" t="s">
        <v>519</v>
      </c>
      <c r="I630" s="25">
        <v>52808</v>
      </c>
      <c r="J630" s="1639">
        <v>45320</v>
      </c>
      <c r="K630" s="26">
        <v>45320</v>
      </c>
      <c r="L630" s="26" t="s">
        <v>1058</v>
      </c>
      <c r="M630" s="27">
        <v>4</v>
      </c>
      <c r="N630" s="27" t="s">
        <v>55</v>
      </c>
      <c r="O630" s="25">
        <v>1</v>
      </c>
      <c r="P630" s="286">
        <v>30.4</v>
      </c>
      <c r="Q630" s="287">
        <v>30.4</v>
      </c>
      <c r="R630" s="25" t="s">
        <v>2324</v>
      </c>
      <c r="S630" s="25" t="s">
        <v>1058</v>
      </c>
      <c r="T630" s="26">
        <v>45327</v>
      </c>
      <c r="U630" s="26">
        <v>45327</v>
      </c>
      <c r="V630" s="8" t="s">
        <v>2325</v>
      </c>
      <c r="W630" s="25" t="s">
        <v>142</v>
      </c>
      <c r="X630" s="26">
        <v>45327</v>
      </c>
      <c r="Y630" s="25" t="s">
        <v>1068</v>
      </c>
      <c r="Z630" s="26">
        <v>45327</v>
      </c>
      <c r="AA630" s="24" t="s">
        <v>1710</v>
      </c>
      <c r="AB630" s="24" t="s">
        <v>1081</v>
      </c>
      <c r="AC630" s="26">
        <v>45351</v>
      </c>
      <c r="AD630" s="8" t="s">
        <v>22</v>
      </c>
      <c r="AE630" s="26">
        <v>45332</v>
      </c>
      <c r="AF630" s="27" t="s">
        <v>424</v>
      </c>
      <c r="AG630" s="7"/>
      <c r="AH630" s="5" t="str" cm="1">
        <f t="array" ref="AH630">LEFT(MM_BU[[#This Row],[PROJECT'#]],MIN(IFERROR(FIND({0,1,2,3,4,5,6,7,8,9,"-"},MM_BU[[#This Row],[PROJECT'#]]),""))-1)</f>
        <v>BU</v>
      </c>
      <c r="AI630" t="str">
        <f>IF(MM_BU[[#This Row],[BOM Received date]]&lt;&gt;"","BU table")</f>
        <v>BU table</v>
      </c>
      <c r="AJ630" t="str">
        <f>TEXT(MM_BU[[#This Row],[BOM Received date]],"mmmm")</f>
        <v>January</v>
      </c>
      <c r="AK630" t="str">
        <f>TEXT(MM_BU[[#This Row],[BOM Received date]],"yyyy")</f>
        <v>2024</v>
      </c>
    </row>
    <row r="631" spans="1:37" ht="28.95" customHeight="1">
      <c r="A631" s="21">
        <v>54</v>
      </c>
      <c r="B631" s="56">
        <v>45318</v>
      </c>
      <c r="C631" s="8">
        <v>40</v>
      </c>
      <c r="D631" s="8" t="s">
        <v>1958</v>
      </c>
      <c r="E631" s="23" t="s">
        <v>1959</v>
      </c>
      <c r="F631" s="350">
        <v>8528915</v>
      </c>
      <c r="G631" s="8" t="s">
        <v>2019</v>
      </c>
      <c r="H631" s="24" t="s">
        <v>2031</v>
      </c>
      <c r="I631" s="25">
        <v>52802</v>
      </c>
      <c r="J631" s="1639">
        <v>45320</v>
      </c>
      <c r="K631" s="26">
        <v>45320</v>
      </c>
      <c r="L631" s="26" t="s">
        <v>1058</v>
      </c>
      <c r="M631" s="27">
        <v>1</v>
      </c>
      <c r="N631" s="27" t="s">
        <v>55</v>
      </c>
      <c r="O631" s="25">
        <v>1</v>
      </c>
      <c r="P631" s="286">
        <v>20.98</v>
      </c>
      <c r="Q631" s="287">
        <v>20.98</v>
      </c>
      <c r="R631" s="25" t="s">
        <v>2328</v>
      </c>
      <c r="S631" s="25" t="s">
        <v>1058</v>
      </c>
      <c r="T631" s="26">
        <v>45326</v>
      </c>
      <c r="U631" s="26">
        <v>45326</v>
      </c>
      <c r="V631" s="8" t="s">
        <v>2329</v>
      </c>
      <c r="W631" s="25" t="s">
        <v>1003</v>
      </c>
      <c r="X631" s="26">
        <v>45326</v>
      </c>
      <c r="Y631" s="25" t="s">
        <v>1068</v>
      </c>
      <c r="Z631" s="26">
        <v>45326</v>
      </c>
      <c r="AA631" s="24" t="s">
        <v>1710</v>
      </c>
      <c r="AB631" s="24" t="s">
        <v>1081</v>
      </c>
      <c r="AC631" s="26">
        <v>45337</v>
      </c>
      <c r="AD631" s="8" t="s">
        <v>22</v>
      </c>
      <c r="AE631" s="26">
        <v>45332</v>
      </c>
      <c r="AF631" s="27" t="s">
        <v>424</v>
      </c>
      <c r="AG631" s="7"/>
      <c r="AH631" s="5" t="str" cm="1">
        <f t="array" ref="AH631">LEFT(MM_BU[[#This Row],[PROJECT'#]],MIN(IFERROR(FIND({0,1,2,3,4,5,6,7,8,9,"-"},MM_BU[[#This Row],[PROJECT'#]]),""))-1)</f>
        <v>BU</v>
      </c>
      <c r="AI631" t="str">
        <f>IF(MM_BU[[#This Row],[BOM Received date]]&lt;&gt;"","BU table")</f>
        <v>BU table</v>
      </c>
      <c r="AJ631" t="str">
        <f>TEXT(MM_BU[[#This Row],[BOM Received date]],"mmmm")</f>
        <v>January</v>
      </c>
      <c r="AK631" t="str">
        <f>TEXT(MM_BU[[#This Row],[BOM Received date]],"yyyy")</f>
        <v>2024</v>
      </c>
    </row>
    <row r="632" spans="1:37" ht="28.95" customHeight="1">
      <c r="A632" s="21">
        <v>54</v>
      </c>
      <c r="B632" s="56">
        <v>45318</v>
      </c>
      <c r="C632" s="8">
        <v>40</v>
      </c>
      <c r="D632" s="8" t="s">
        <v>1958</v>
      </c>
      <c r="E632" s="23" t="s">
        <v>1959</v>
      </c>
      <c r="F632" s="350">
        <v>8528915</v>
      </c>
      <c r="G632" s="8" t="s">
        <v>2020</v>
      </c>
      <c r="H632" s="24" t="s">
        <v>2032</v>
      </c>
      <c r="I632" s="25">
        <v>52804</v>
      </c>
      <c r="J632" s="1639">
        <v>45320</v>
      </c>
      <c r="K632" s="26">
        <v>45320</v>
      </c>
      <c r="L632" s="26" t="s">
        <v>1058</v>
      </c>
      <c r="M632" s="27">
        <v>1</v>
      </c>
      <c r="N632" s="27" t="s">
        <v>36</v>
      </c>
      <c r="O632" s="25">
        <v>1</v>
      </c>
      <c r="P632" s="286">
        <v>67.930000000000007</v>
      </c>
      <c r="Q632" s="287">
        <v>67.930000000000007</v>
      </c>
      <c r="R632" s="25" t="s">
        <v>2328</v>
      </c>
      <c r="S632" s="25" t="s">
        <v>1058</v>
      </c>
      <c r="T632" s="26">
        <v>45326</v>
      </c>
      <c r="U632" s="26">
        <v>45326</v>
      </c>
      <c r="V632" s="8" t="s">
        <v>2329</v>
      </c>
      <c r="W632" s="25" t="s">
        <v>1006</v>
      </c>
      <c r="X632" s="26">
        <v>45326</v>
      </c>
      <c r="Y632" s="25" t="s">
        <v>1068</v>
      </c>
      <c r="Z632" s="26">
        <v>45326</v>
      </c>
      <c r="AA632" s="24" t="s">
        <v>1710</v>
      </c>
      <c r="AB632" s="24" t="s">
        <v>1081</v>
      </c>
      <c r="AC632" s="26">
        <v>45337</v>
      </c>
      <c r="AD632" s="8" t="s">
        <v>22</v>
      </c>
      <c r="AE632" s="26">
        <v>45332</v>
      </c>
      <c r="AF632" s="27" t="s">
        <v>424</v>
      </c>
      <c r="AG632" s="7"/>
      <c r="AH632" s="5" t="str" cm="1">
        <f t="array" ref="AH632">LEFT(MM_BU[[#This Row],[PROJECT'#]],MIN(IFERROR(FIND({0,1,2,3,4,5,6,7,8,9,"-"},MM_BU[[#This Row],[PROJECT'#]]),""))-1)</f>
        <v>BU</v>
      </c>
      <c r="AI632" t="str">
        <f>IF(MM_BU[[#This Row],[BOM Received date]]&lt;&gt;"","BU table")</f>
        <v>BU table</v>
      </c>
      <c r="AJ632" t="str">
        <f>TEXT(MM_BU[[#This Row],[BOM Received date]],"mmmm")</f>
        <v>January</v>
      </c>
      <c r="AK632" t="str">
        <f>TEXT(MM_BU[[#This Row],[BOM Received date]],"yyyy")</f>
        <v>2024</v>
      </c>
    </row>
    <row r="633" spans="1:37" ht="28.95" customHeight="1">
      <c r="A633" s="21">
        <v>54</v>
      </c>
      <c r="B633" s="56">
        <v>45318</v>
      </c>
      <c r="C633" s="8">
        <v>40</v>
      </c>
      <c r="D633" s="8" t="s">
        <v>1958</v>
      </c>
      <c r="E633" s="23" t="s">
        <v>1959</v>
      </c>
      <c r="F633" s="350">
        <v>8528915</v>
      </c>
      <c r="G633" s="8" t="s">
        <v>988</v>
      </c>
      <c r="H633" s="24" t="s">
        <v>991</v>
      </c>
      <c r="I633" s="25">
        <v>52808</v>
      </c>
      <c r="J633" s="1639">
        <v>45320</v>
      </c>
      <c r="K633" s="26">
        <v>45320</v>
      </c>
      <c r="L633" s="26" t="s">
        <v>1058</v>
      </c>
      <c r="M633" s="27">
        <v>3</v>
      </c>
      <c r="N633" s="27" t="s">
        <v>20</v>
      </c>
      <c r="O633" s="25">
        <v>1</v>
      </c>
      <c r="P633" s="286">
        <v>52</v>
      </c>
      <c r="Q633" s="287">
        <v>52</v>
      </c>
      <c r="R633" s="25" t="s">
        <v>2324</v>
      </c>
      <c r="S633" s="25" t="s">
        <v>1058</v>
      </c>
      <c r="T633" s="26">
        <v>45327</v>
      </c>
      <c r="U633" s="26">
        <v>45327</v>
      </c>
      <c r="V633" s="8" t="s">
        <v>2325</v>
      </c>
      <c r="W633" s="25" t="s">
        <v>141</v>
      </c>
      <c r="X633" s="26">
        <v>45327</v>
      </c>
      <c r="Y633" s="25" t="s">
        <v>1068</v>
      </c>
      <c r="Z633" s="26">
        <v>45327</v>
      </c>
      <c r="AA633" s="24" t="s">
        <v>1710</v>
      </c>
      <c r="AB633" s="24" t="s">
        <v>1081</v>
      </c>
      <c r="AC633" s="26">
        <v>45351</v>
      </c>
      <c r="AD633" s="8" t="s">
        <v>22</v>
      </c>
      <c r="AE633" s="26">
        <v>45333</v>
      </c>
      <c r="AF633" s="27" t="s">
        <v>424</v>
      </c>
      <c r="AG633" s="7"/>
      <c r="AH633" s="5" t="str" cm="1">
        <f t="array" ref="AH633">LEFT(MM_BU[[#This Row],[PROJECT'#]],MIN(IFERROR(FIND({0,1,2,3,4,5,6,7,8,9,"-"},MM_BU[[#This Row],[PROJECT'#]]),""))-1)</f>
        <v>BU</v>
      </c>
      <c r="AI633" t="str">
        <f>IF(MM_BU[[#This Row],[BOM Received date]]&lt;&gt;"","BU table")</f>
        <v>BU table</v>
      </c>
      <c r="AJ633" t="str">
        <f>TEXT(MM_BU[[#This Row],[BOM Received date]],"mmmm")</f>
        <v>January</v>
      </c>
      <c r="AK633" t="str">
        <f>TEXT(MM_BU[[#This Row],[BOM Received date]],"yyyy")</f>
        <v>2024</v>
      </c>
    </row>
    <row r="634" spans="1:37" ht="28.95" customHeight="1">
      <c r="A634" s="21">
        <v>54</v>
      </c>
      <c r="B634" s="56">
        <v>45318</v>
      </c>
      <c r="C634" s="8">
        <v>40</v>
      </c>
      <c r="D634" s="8" t="s">
        <v>1958</v>
      </c>
      <c r="E634" s="23" t="s">
        <v>1959</v>
      </c>
      <c r="F634" s="350">
        <v>8528915</v>
      </c>
      <c r="G634" s="8" t="s">
        <v>1488</v>
      </c>
      <c r="H634" s="24" t="s">
        <v>1498</v>
      </c>
      <c r="I634" s="25">
        <v>52808</v>
      </c>
      <c r="J634" s="1639">
        <v>45320</v>
      </c>
      <c r="K634" s="26">
        <v>45320</v>
      </c>
      <c r="L634" s="26" t="s">
        <v>1058</v>
      </c>
      <c r="M634" s="27">
        <v>2</v>
      </c>
      <c r="N634" s="27" t="s">
        <v>20</v>
      </c>
      <c r="O634" s="25">
        <v>4</v>
      </c>
      <c r="P634" s="286">
        <v>35.299999999999997</v>
      </c>
      <c r="Q634" s="287">
        <v>141.19999999999999</v>
      </c>
      <c r="R634" s="25" t="s">
        <v>2324</v>
      </c>
      <c r="S634" s="25" t="s">
        <v>1058</v>
      </c>
      <c r="T634" s="26">
        <v>45327</v>
      </c>
      <c r="U634" s="26">
        <v>45327</v>
      </c>
      <c r="V634" s="8" t="s">
        <v>2325</v>
      </c>
      <c r="W634" s="25" t="s">
        <v>140</v>
      </c>
      <c r="X634" s="26">
        <v>45327</v>
      </c>
      <c r="Y634" s="25" t="s">
        <v>1068</v>
      </c>
      <c r="Z634" s="26">
        <v>45327</v>
      </c>
      <c r="AA634" s="24" t="s">
        <v>1710</v>
      </c>
      <c r="AB634" s="24" t="s">
        <v>1081</v>
      </c>
      <c r="AC634" s="26">
        <v>45351</v>
      </c>
      <c r="AD634" s="8" t="s">
        <v>22</v>
      </c>
      <c r="AE634" s="26">
        <v>45332</v>
      </c>
      <c r="AF634" s="27" t="s">
        <v>426</v>
      </c>
      <c r="AG634" s="7"/>
      <c r="AH634" s="5" t="str" cm="1">
        <f t="array" ref="AH634">LEFT(MM_BU[[#This Row],[PROJECT'#]],MIN(IFERROR(FIND({0,1,2,3,4,5,6,7,8,9,"-"},MM_BU[[#This Row],[PROJECT'#]]),""))-1)</f>
        <v>BU</v>
      </c>
      <c r="AI634" t="str">
        <f>IF(MM_BU[[#This Row],[BOM Received date]]&lt;&gt;"","BU table")</f>
        <v>BU table</v>
      </c>
      <c r="AJ634" t="str">
        <f>TEXT(MM_BU[[#This Row],[BOM Received date]],"mmmm")</f>
        <v>January</v>
      </c>
      <c r="AK634" t="str">
        <f>TEXT(MM_BU[[#This Row],[BOM Received date]],"yyyy")</f>
        <v>2024</v>
      </c>
    </row>
    <row r="635" spans="1:37" ht="28.95" customHeight="1">
      <c r="A635" s="21">
        <v>54</v>
      </c>
      <c r="B635" s="56">
        <v>45318</v>
      </c>
      <c r="C635" s="8">
        <v>40</v>
      </c>
      <c r="D635" s="8" t="s">
        <v>1958</v>
      </c>
      <c r="E635" s="23" t="s">
        <v>1959</v>
      </c>
      <c r="F635" s="350">
        <v>8528915</v>
      </c>
      <c r="G635" s="8" t="s">
        <v>2021</v>
      </c>
      <c r="H635" s="24" t="s">
        <v>2033</v>
      </c>
      <c r="I635" s="25">
        <v>52809</v>
      </c>
      <c r="J635" s="1639">
        <v>45320</v>
      </c>
      <c r="K635" s="26">
        <v>45320</v>
      </c>
      <c r="L635" s="26" t="s">
        <v>1058</v>
      </c>
      <c r="M635" s="27">
        <v>1</v>
      </c>
      <c r="N635" s="27" t="s">
        <v>21</v>
      </c>
      <c r="O635" s="25">
        <v>2</v>
      </c>
      <c r="P635" s="286">
        <v>19.8</v>
      </c>
      <c r="Q635" s="287">
        <v>39.6</v>
      </c>
      <c r="R635" s="25" t="s">
        <v>2310</v>
      </c>
      <c r="S635" s="25" t="s">
        <v>1058</v>
      </c>
      <c r="T635" s="26">
        <v>45326</v>
      </c>
      <c r="U635" s="26">
        <v>45326</v>
      </c>
      <c r="V635" s="8" t="s">
        <v>2311</v>
      </c>
      <c r="W635" s="25" t="s">
        <v>1031</v>
      </c>
      <c r="X635" s="26">
        <v>45326</v>
      </c>
      <c r="Y635" s="25" t="s">
        <v>1068</v>
      </c>
      <c r="Z635" s="26">
        <v>45326</v>
      </c>
      <c r="AA635" s="24" t="s">
        <v>1710</v>
      </c>
      <c r="AB635" s="24" t="s">
        <v>1070</v>
      </c>
      <c r="AC635" s="26">
        <v>45342</v>
      </c>
      <c r="AD635" s="8" t="s">
        <v>22</v>
      </c>
      <c r="AE635" s="26">
        <v>45329</v>
      </c>
      <c r="AF635" s="27" t="s">
        <v>425</v>
      </c>
      <c r="AG635" s="7"/>
      <c r="AH635" s="5" t="str" cm="1">
        <f t="array" ref="AH635">LEFT(MM_BU[[#This Row],[PROJECT'#]],MIN(IFERROR(FIND({0,1,2,3,4,5,6,7,8,9,"-"},MM_BU[[#This Row],[PROJECT'#]]),""))-1)</f>
        <v>BU</v>
      </c>
      <c r="AI635" t="str">
        <f>IF(MM_BU[[#This Row],[BOM Received date]]&lt;&gt;"","BU table")</f>
        <v>BU table</v>
      </c>
      <c r="AJ635" t="str">
        <f>TEXT(MM_BU[[#This Row],[BOM Received date]],"mmmm")</f>
        <v>January</v>
      </c>
      <c r="AK635" t="str">
        <f>TEXT(MM_BU[[#This Row],[BOM Received date]],"yyyy")</f>
        <v>2024</v>
      </c>
    </row>
    <row r="636" spans="1:37" ht="28.95" customHeight="1">
      <c r="A636" s="21">
        <v>54</v>
      </c>
      <c r="B636" s="56">
        <v>45318</v>
      </c>
      <c r="C636" s="8">
        <v>40</v>
      </c>
      <c r="D636" s="8" t="s">
        <v>1958</v>
      </c>
      <c r="E636" s="23" t="s">
        <v>1959</v>
      </c>
      <c r="F636" s="350">
        <v>8528915</v>
      </c>
      <c r="G636" s="8" t="s">
        <v>986</v>
      </c>
      <c r="H636" s="24" t="s">
        <v>2034</v>
      </c>
      <c r="I636" s="25">
        <v>52800</v>
      </c>
      <c r="J636" s="1639">
        <v>45320</v>
      </c>
      <c r="K636" s="26">
        <v>45320</v>
      </c>
      <c r="L636" s="26" t="s">
        <v>1058</v>
      </c>
      <c r="M636" s="27">
        <v>3</v>
      </c>
      <c r="N636" s="27" t="s">
        <v>20</v>
      </c>
      <c r="O636" s="25">
        <v>2</v>
      </c>
      <c r="P636" s="286">
        <v>16.62</v>
      </c>
      <c r="Q636" s="287">
        <v>33.24</v>
      </c>
      <c r="R636" s="25" t="s">
        <v>2174</v>
      </c>
      <c r="S636" s="25" t="s">
        <v>1058</v>
      </c>
      <c r="T636" s="26">
        <v>45327</v>
      </c>
      <c r="U636" s="26">
        <v>45325</v>
      </c>
      <c r="V636" s="8" t="s">
        <v>2323</v>
      </c>
      <c r="W636" s="25" t="s">
        <v>1006</v>
      </c>
      <c r="X636" s="26">
        <v>45327</v>
      </c>
      <c r="Y636" s="25" t="s">
        <v>1068</v>
      </c>
      <c r="Z636" s="26">
        <v>45327</v>
      </c>
      <c r="AA636" s="24" t="s">
        <v>1075</v>
      </c>
      <c r="AB636" s="24" t="s">
        <v>1079</v>
      </c>
      <c r="AC636" s="26">
        <v>45342</v>
      </c>
      <c r="AD636" s="8" t="s">
        <v>22</v>
      </c>
      <c r="AE636" s="26">
        <v>45333</v>
      </c>
      <c r="AF636" s="27" t="s">
        <v>425</v>
      </c>
      <c r="AG636" s="7"/>
      <c r="AH636" s="5" t="str" cm="1">
        <f t="array" ref="AH636">LEFT(MM_BU[[#This Row],[PROJECT'#]],MIN(IFERROR(FIND({0,1,2,3,4,5,6,7,8,9,"-"},MM_BU[[#This Row],[PROJECT'#]]),""))-1)</f>
        <v>BU</v>
      </c>
      <c r="AI636" t="str">
        <f>IF(MM_BU[[#This Row],[BOM Received date]]&lt;&gt;"","BU table")</f>
        <v>BU table</v>
      </c>
      <c r="AJ636" t="str">
        <f>TEXT(MM_BU[[#This Row],[BOM Received date]],"mmmm")</f>
        <v>January</v>
      </c>
      <c r="AK636" t="str">
        <f>TEXT(MM_BU[[#This Row],[BOM Received date]],"yyyy")</f>
        <v>2024</v>
      </c>
    </row>
    <row r="637" spans="1:37" ht="28.95" customHeight="1">
      <c r="A637" s="21">
        <v>54</v>
      </c>
      <c r="B637" s="56">
        <v>45318</v>
      </c>
      <c r="C637" s="8">
        <v>40</v>
      </c>
      <c r="D637" s="8" t="s">
        <v>1958</v>
      </c>
      <c r="E637" s="23" t="s">
        <v>1959</v>
      </c>
      <c r="F637" s="350">
        <v>8528915</v>
      </c>
      <c r="G637" s="8" t="s">
        <v>469</v>
      </c>
      <c r="H637" s="24" t="s">
        <v>470</v>
      </c>
      <c r="I637" s="25">
        <v>52800</v>
      </c>
      <c r="J637" s="1639">
        <v>45320</v>
      </c>
      <c r="K637" s="26">
        <v>45320</v>
      </c>
      <c r="L637" s="26" t="s">
        <v>1058</v>
      </c>
      <c r="M637" s="27">
        <v>1</v>
      </c>
      <c r="N637" s="27" t="s">
        <v>20</v>
      </c>
      <c r="O637" s="25">
        <v>2</v>
      </c>
      <c r="P637" s="286">
        <v>30.47</v>
      </c>
      <c r="Q637" s="287">
        <v>60.94</v>
      </c>
      <c r="R637" s="25" t="s">
        <v>2182</v>
      </c>
      <c r="S637" s="25" t="s">
        <v>1058</v>
      </c>
      <c r="T637" s="26">
        <v>45331</v>
      </c>
      <c r="U637" s="26">
        <v>45328</v>
      </c>
      <c r="V637" s="8" t="s">
        <v>2330</v>
      </c>
      <c r="W637" s="25" t="s">
        <v>1006</v>
      </c>
      <c r="X637" s="26">
        <v>45331</v>
      </c>
      <c r="Y637" s="25" t="s">
        <v>1068</v>
      </c>
      <c r="Z637" s="26">
        <v>45331</v>
      </c>
      <c r="AA637" s="24" t="s">
        <v>1075</v>
      </c>
      <c r="AB637" s="24" t="s">
        <v>1072</v>
      </c>
      <c r="AC637" s="26">
        <v>45342</v>
      </c>
      <c r="AD637" s="8" t="s">
        <v>22</v>
      </c>
      <c r="AE637" s="26">
        <v>45335</v>
      </c>
      <c r="AF637" s="27" t="s">
        <v>425</v>
      </c>
      <c r="AG637" s="7"/>
      <c r="AH637" s="5" t="str" cm="1">
        <f t="array" ref="AH637">LEFT(MM_BU[[#This Row],[PROJECT'#]],MIN(IFERROR(FIND({0,1,2,3,4,5,6,7,8,9,"-"},MM_BU[[#This Row],[PROJECT'#]]),""))-1)</f>
        <v>BU</v>
      </c>
      <c r="AI637" t="str">
        <f>IF(MM_BU[[#This Row],[BOM Received date]]&lt;&gt;"","BU table")</f>
        <v>BU table</v>
      </c>
      <c r="AJ637" t="str">
        <f>TEXT(MM_BU[[#This Row],[BOM Received date]],"mmmm")</f>
        <v>January</v>
      </c>
      <c r="AK637" t="str">
        <f>TEXT(MM_BU[[#This Row],[BOM Received date]],"yyyy")</f>
        <v>2024</v>
      </c>
    </row>
    <row r="638" spans="1:37" ht="28.95" customHeight="1">
      <c r="A638" s="21">
        <v>54</v>
      </c>
      <c r="B638" s="56">
        <v>45318</v>
      </c>
      <c r="C638" s="8">
        <v>40</v>
      </c>
      <c r="D638" s="8" t="s">
        <v>1958</v>
      </c>
      <c r="E638" s="23" t="s">
        <v>1959</v>
      </c>
      <c r="F638" s="350">
        <v>8528915</v>
      </c>
      <c r="G638" s="8" t="s">
        <v>985</v>
      </c>
      <c r="H638" s="24" t="s">
        <v>990</v>
      </c>
      <c r="I638" s="25">
        <v>52800</v>
      </c>
      <c r="J638" s="1639">
        <v>45320</v>
      </c>
      <c r="K638" s="26">
        <v>45320</v>
      </c>
      <c r="L638" s="26" t="s">
        <v>1058</v>
      </c>
      <c r="M638" s="27">
        <v>2</v>
      </c>
      <c r="N638" s="27" t="s">
        <v>20</v>
      </c>
      <c r="O638" s="25">
        <v>1</v>
      </c>
      <c r="P638" s="286">
        <v>49.45</v>
      </c>
      <c r="Q638" s="287">
        <v>49.45</v>
      </c>
      <c r="R638" s="25" t="s">
        <v>2174</v>
      </c>
      <c r="S638" s="25" t="s">
        <v>1058</v>
      </c>
      <c r="T638" s="26">
        <v>45327</v>
      </c>
      <c r="U638" s="26">
        <v>45325</v>
      </c>
      <c r="V638" s="8" t="s">
        <v>2323</v>
      </c>
      <c r="W638" s="25" t="s">
        <v>1005</v>
      </c>
      <c r="X638" s="26">
        <v>45327</v>
      </c>
      <c r="Y638" s="25" t="s">
        <v>1068</v>
      </c>
      <c r="Z638" s="26">
        <v>45327</v>
      </c>
      <c r="AA638" s="24" t="s">
        <v>1075</v>
      </c>
      <c r="AB638" s="24" t="s">
        <v>1079</v>
      </c>
      <c r="AC638" s="26">
        <v>45342</v>
      </c>
      <c r="AD638" s="8" t="s">
        <v>22</v>
      </c>
      <c r="AE638" s="26">
        <v>45333</v>
      </c>
      <c r="AF638" s="27" t="s">
        <v>424</v>
      </c>
      <c r="AG638" s="7"/>
      <c r="AH638" s="5" t="str" cm="1">
        <f t="array" ref="AH638">LEFT(MM_BU[[#This Row],[PROJECT'#]],MIN(IFERROR(FIND({0,1,2,3,4,5,6,7,8,9,"-"},MM_BU[[#This Row],[PROJECT'#]]),""))-1)</f>
        <v>BU</v>
      </c>
      <c r="AI638" t="str">
        <f>IF(MM_BU[[#This Row],[BOM Received date]]&lt;&gt;"","BU table")</f>
        <v>BU table</v>
      </c>
      <c r="AJ638" t="str">
        <f>TEXT(MM_BU[[#This Row],[BOM Received date]],"mmmm")</f>
        <v>January</v>
      </c>
      <c r="AK638" t="str">
        <f>TEXT(MM_BU[[#This Row],[BOM Received date]],"yyyy")</f>
        <v>2024</v>
      </c>
    </row>
    <row r="639" spans="1:37" ht="28.95" customHeight="1">
      <c r="A639" s="21">
        <v>54</v>
      </c>
      <c r="B639" s="56">
        <v>45318</v>
      </c>
      <c r="C639" s="8">
        <v>40</v>
      </c>
      <c r="D639" s="8" t="s">
        <v>1958</v>
      </c>
      <c r="E639" s="23" t="s">
        <v>1959</v>
      </c>
      <c r="F639" s="350">
        <v>8528915</v>
      </c>
      <c r="G639" s="8" t="s">
        <v>160</v>
      </c>
      <c r="H639" s="24" t="s">
        <v>153</v>
      </c>
      <c r="I639" s="25">
        <v>52808</v>
      </c>
      <c r="J639" s="1639">
        <v>45320</v>
      </c>
      <c r="K639" s="26">
        <v>45320</v>
      </c>
      <c r="L639" s="26" t="s">
        <v>1058</v>
      </c>
      <c r="M639" s="27">
        <v>1</v>
      </c>
      <c r="N639" s="27" t="s">
        <v>55</v>
      </c>
      <c r="O639" s="25">
        <v>2</v>
      </c>
      <c r="P639" s="286">
        <v>29</v>
      </c>
      <c r="Q639" s="287">
        <v>58</v>
      </c>
      <c r="R639" s="25" t="s">
        <v>2324</v>
      </c>
      <c r="S639" s="25" t="s">
        <v>1058</v>
      </c>
      <c r="T639" s="26">
        <v>45327</v>
      </c>
      <c r="U639" s="26">
        <v>45327</v>
      </c>
      <c r="V639" s="8" t="s">
        <v>2325</v>
      </c>
      <c r="W639" s="25" t="s">
        <v>139</v>
      </c>
      <c r="X639" s="26">
        <v>45327</v>
      </c>
      <c r="Y639" s="25" t="s">
        <v>1068</v>
      </c>
      <c r="Z639" s="26">
        <v>45327</v>
      </c>
      <c r="AA639" s="24" t="s">
        <v>1710</v>
      </c>
      <c r="AB639" s="24" t="s">
        <v>1081</v>
      </c>
      <c r="AC639" s="26">
        <v>45351</v>
      </c>
      <c r="AD639" s="8" t="s">
        <v>22</v>
      </c>
      <c r="AE639" s="26">
        <v>45332</v>
      </c>
      <c r="AF639" s="27" t="s">
        <v>425</v>
      </c>
      <c r="AG639" s="7"/>
      <c r="AH639" s="5" t="str" cm="1">
        <f t="array" ref="AH639">LEFT(MM_BU[[#This Row],[PROJECT'#]],MIN(IFERROR(FIND({0,1,2,3,4,5,6,7,8,9,"-"},MM_BU[[#This Row],[PROJECT'#]]),""))-1)</f>
        <v>BU</v>
      </c>
      <c r="AI639" t="str">
        <f>IF(MM_BU[[#This Row],[BOM Received date]]&lt;&gt;"","BU table")</f>
        <v>BU table</v>
      </c>
      <c r="AJ639" t="str">
        <f>TEXT(MM_BU[[#This Row],[BOM Received date]],"mmmm")</f>
        <v>January</v>
      </c>
      <c r="AK639" t="str">
        <f>TEXT(MM_BU[[#This Row],[BOM Received date]],"yyyy")</f>
        <v>2024</v>
      </c>
    </row>
    <row r="640" spans="1:37" ht="28.95" customHeight="1" thickBot="1">
      <c r="A640" s="21">
        <v>54</v>
      </c>
      <c r="B640" s="56">
        <v>45318</v>
      </c>
      <c r="C640" s="8">
        <v>40</v>
      </c>
      <c r="D640" s="8" t="s">
        <v>1958</v>
      </c>
      <c r="E640" s="23" t="s">
        <v>1959</v>
      </c>
      <c r="F640" s="350">
        <v>8528915</v>
      </c>
      <c r="G640" s="8" t="s">
        <v>2035</v>
      </c>
      <c r="H640" s="24" t="s">
        <v>2036</v>
      </c>
      <c r="I640" s="25">
        <v>52810</v>
      </c>
      <c r="J640" s="1639">
        <v>45320</v>
      </c>
      <c r="K640" s="146">
        <v>45320</v>
      </c>
      <c r="L640" s="146" t="s">
        <v>1058</v>
      </c>
      <c r="M640" s="147">
        <v>1</v>
      </c>
      <c r="N640" s="147" t="s">
        <v>37</v>
      </c>
      <c r="O640" s="145">
        <v>1</v>
      </c>
      <c r="P640" s="288">
        <v>76.19</v>
      </c>
      <c r="Q640" s="287">
        <v>76.19</v>
      </c>
      <c r="R640" s="25" t="s">
        <v>2174</v>
      </c>
      <c r="S640" s="25" t="s">
        <v>1058</v>
      </c>
      <c r="T640" s="26">
        <v>45327</v>
      </c>
      <c r="U640" s="26">
        <v>45325</v>
      </c>
      <c r="V640" s="8" t="s">
        <v>2323</v>
      </c>
      <c r="W640" s="25" t="s">
        <v>1011</v>
      </c>
      <c r="X640" s="26">
        <v>45327</v>
      </c>
      <c r="Y640" s="25" t="s">
        <v>1068</v>
      </c>
      <c r="Z640" s="26">
        <v>45327</v>
      </c>
      <c r="AA640" s="24" t="s">
        <v>1075</v>
      </c>
      <c r="AB640" s="24" t="s">
        <v>1079</v>
      </c>
      <c r="AC640" s="26">
        <v>45342</v>
      </c>
      <c r="AD640" s="8" t="s">
        <v>22</v>
      </c>
      <c r="AE640" s="26">
        <v>45334</v>
      </c>
      <c r="AF640" s="27" t="s">
        <v>424</v>
      </c>
      <c r="AG640" s="7"/>
      <c r="AH640" s="5" t="str" cm="1">
        <f t="array" ref="AH640">LEFT(MM_BU[[#This Row],[PROJECT'#]],MIN(IFERROR(FIND({0,1,2,3,4,5,6,7,8,9,"-"},MM_BU[[#This Row],[PROJECT'#]]),""))-1)</f>
        <v>BU</v>
      </c>
      <c r="AI640" t="str">
        <f>IF(MM_BU[[#This Row],[BOM Received date]]&lt;&gt;"","BU table")</f>
        <v>BU table</v>
      </c>
      <c r="AJ640" t="str">
        <f>TEXT(MM_BU[[#This Row],[BOM Received date]],"mmmm")</f>
        <v>January</v>
      </c>
      <c r="AK640" t="str">
        <f>TEXT(MM_BU[[#This Row],[BOM Received date]],"yyyy")</f>
        <v>2024</v>
      </c>
    </row>
    <row r="641" spans="1:37" ht="28.95" customHeight="1" thickTop="1">
      <c r="A641" s="149">
        <v>55</v>
      </c>
      <c r="B641" s="196">
        <v>45318</v>
      </c>
      <c r="C641" s="151">
        <v>70</v>
      </c>
      <c r="D641" s="151" t="s">
        <v>668</v>
      </c>
      <c r="E641" s="152" t="s">
        <v>1969</v>
      </c>
      <c r="F641" s="352">
        <v>6871039</v>
      </c>
      <c r="G641" s="352" t="s">
        <v>1651</v>
      </c>
      <c r="H641" s="153" t="s">
        <v>2055</v>
      </c>
      <c r="I641" s="154">
        <v>52874</v>
      </c>
      <c r="J641" s="1641">
        <v>45320</v>
      </c>
      <c r="K641" s="155">
        <v>45321</v>
      </c>
      <c r="L641" s="155" t="s">
        <v>1058</v>
      </c>
      <c r="M641" s="156">
        <v>2</v>
      </c>
      <c r="N641" s="156" t="s">
        <v>20</v>
      </c>
      <c r="O641" s="154">
        <v>12</v>
      </c>
      <c r="P641" s="290">
        <v>6.17</v>
      </c>
      <c r="Q641" s="291">
        <v>74.040000000000006</v>
      </c>
      <c r="R641" s="154" t="s">
        <v>2164</v>
      </c>
      <c r="S641" s="154" t="s">
        <v>1058</v>
      </c>
      <c r="T641" s="155">
        <v>45330</v>
      </c>
      <c r="U641" s="155">
        <v>45327</v>
      </c>
      <c r="V641" s="151" t="s">
        <v>2309</v>
      </c>
      <c r="W641" s="154" t="s">
        <v>1171</v>
      </c>
      <c r="X641" s="155">
        <v>45330</v>
      </c>
      <c r="Y641" s="154" t="s">
        <v>1068</v>
      </c>
      <c r="Z641" s="155">
        <v>45330</v>
      </c>
      <c r="AA641" s="153" t="s">
        <v>1069</v>
      </c>
      <c r="AB641" s="153" t="s">
        <v>1080</v>
      </c>
      <c r="AC641" s="155">
        <v>45337</v>
      </c>
      <c r="AD641" s="151" t="s">
        <v>22</v>
      </c>
      <c r="AE641" s="155">
        <v>45336</v>
      </c>
      <c r="AF641" s="156" t="s">
        <v>1027</v>
      </c>
      <c r="AG641" s="157"/>
      <c r="AH641" s="43" t="str" cm="1">
        <f t="array" ref="AH641">LEFT(MM_BU[[#This Row],[PROJECT'#]],MIN(IFERROR(FIND({0,1,2,3,4,5,6,7,8,9,"-"},MM_BU[[#This Row],[PROJECT'#]]),""))-1)</f>
        <v>BU</v>
      </c>
      <c r="AI641" t="str">
        <f>IF(MM_BU[[#This Row],[BOM Received date]]&lt;&gt;"","BU table")</f>
        <v>BU table</v>
      </c>
      <c r="AJ641" t="str">
        <f>TEXT(MM_BU[[#This Row],[BOM Received date]],"mmmm")</f>
        <v>January</v>
      </c>
      <c r="AK641" t="str">
        <f>TEXT(MM_BU[[#This Row],[BOM Received date]],"yyyy")</f>
        <v>2024</v>
      </c>
    </row>
    <row r="642" spans="1:37" ht="28.95" customHeight="1">
      <c r="A642" s="21">
        <v>55</v>
      </c>
      <c r="B642" s="56">
        <v>45318</v>
      </c>
      <c r="C642" s="8">
        <v>70</v>
      </c>
      <c r="D642" s="8" t="s">
        <v>668</v>
      </c>
      <c r="E642" s="23" t="s">
        <v>1969</v>
      </c>
      <c r="F642" s="350">
        <v>6871039</v>
      </c>
      <c r="G642" s="8" t="s">
        <v>1606</v>
      </c>
      <c r="H642" s="24" t="s">
        <v>1615</v>
      </c>
      <c r="I642" s="25">
        <v>52875</v>
      </c>
      <c r="J642" s="1639">
        <v>45320</v>
      </c>
      <c r="K642" s="26">
        <v>45321</v>
      </c>
      <c r="L642" s="26" t="s">
        <v>1058</v>
      </c>
      <c r="M642" s="27">
        <v>7</v>
      </c>
      <c r="N642" s="27" t="s">
        <v>55</v>
      </c>
      <c r="O642" s="25">
        <v>1</v>
      </c>
      <c r="P642" s="286">
        <v>46.95</v>
      </c>
      <c r="Q642" s="287">
        <v>46.95</v>
      </c>
      <c r="R642" s="25" t="s">
        <v>2178</v>
      </c>
      <c r="S642" s="25" t="s">
        <v>1058</v>
      </c>
      <c r="T642" s="26">
        <v>45325</v>
      </c>
      <c r="U642" s="26" t="s">
        <v>581</v>
      </c>
      <c r="V642" s="8" t="s">
        <v>2179</v>
      </c>
      <c r="W642" s="25" t="s">
        <v>1016</v>
      </c>
      <c r="X642" s="26">
        <v>45325</v>
      </c>
      <c r="Y642" s="25" t="s">
        <v>1068</v>
      </c>
      <c r="Z642" s="26">
        <v>45325</v>
      </c>
      <c r="AA642" s="24" t="s">
        <v>1075</v>
      </c>
      <c r="AB642" s="24" t="s">
        <v>1081</v>
      </c>
      <c r="AC642" s="26">
        <v>45342</v>
      </c>
      <c r="AD642" s="8" t="s">
        <v>22</v>
      </c>
      <c r="AE642" s="26">
        <v>45328</v>
      </c>
      <c r="AF642" s="27" t="s">
        <v>424</v>
      </c>
      <c r="AG642" s="7"/>
      <c r="AH642" s="5" t="str" cm="1">
        <f t="array" ref="AH642">LEFT(MM_BU[[#This Row],[PROJECT'#]],MIN(IFERROR(FIND({0,1,2,3,4,5,6,7,8,9,"-"},MM_BU[[#This Row],[PROJECT'#]]),""))-1)</f>
        <v>BU</v>
      </c>
      <c r="AI642" t="str">
        <f>IF(MM_BU[[#This Row],[BOM Received date]]&lt;&gt;"","BU table")</f>
        <v>BU table</v>
      </c>
      <c r="AJ642" t="str">
        <f>TEXT(MM_BU[[#This Row],[BOM Received date]],"mmmm")</f>
        <v>January</v>
      </c>
      <c r="AK642" t="str">
        <f>TEXT(MM_BU[[#This Row],[BOM Received date]],"yyyy")</f>
        <v>2024</v>
      </c>
    </row>
    <row r="643" spans="1:37" ht="28.95" customHeight="1">
      <c r="A643" s="21">
        <v>55</v>
      </c>
      <c r="B643" s="56">
        <v>45318</v>
      </c>
      <c r="C643" s="8">
        <v>70</v>
      </c>
      <c r="D643" s="8" t="s">
        <v>668</v>
      </c>
      <c r="E643" s="23" t="s">
        <v>1969</v>
      </c>
      <c r="F643" s="350">
        <v>6871039</v>
      </c>
      <c r="G643" s="8" t="s">
        <v>665</v>
      </c>
      <c r="H643" s="24" t="s">
        <v>666</v>
      </c>
      <c r="I643" s="25">
        <v>52875</v>
      </c>
      <c r="J643" s="1639">
        <v>45320</v>
      </c>
      <c r="K643" s="26">
        <v>45321</v>
      </c>
      <c r="L643" s="26" t="s">
        <v>1058</v>
      </c>
      <c r="M643" s="27">
        <v>6</v>
      </c>
      <c r="N643" s="27" t="s">
        <v>55</v>
      </c>
      <c r="O643" s="25">
        <v>1</v>
      </c>
      <c r="P643" s="286">
        <v>52.02</v>
      </c>
      <c r="Q643" s="287">
        <v>52.02</v>
      </c>
      <c r="R643" s="25" t="s">
        <v>2174</v>
      </c>
      <c r="S643" s="25" t="s">
        <v>1058</v>
      </c>
      <c r="T643" s="26">
        <v>45327</v>
      </c>
      <c r="U643" s="26">
        <v>45325</v>
      </c>
      <c r="V643" s="8" t="s">
        <v>2323</v>
      </c>
      <c r="W643" s="25" t="s">
        <v>1166</v>
      </c>
      <c r="X643" s="26">
        <v>45327</v>
      </c>
      <c r="Y643" s="25" t="s">
        <v>1068</v>
      </c>
      <c r="Z643" s="26">
        <v>45327</v>
      </c>
      <c r="AA643" s="24" t="s">
        <v>1075</v>
      </c>
      <c r="AB643" s="24" t="s">
        <v>1079</v>
      </c>
      <c r="AC643" s="26">
        <v>45342</v>
      </c>
      <c r="AD643" s="8" t="s">
        <v>22</v>
      </c>
      <c r="AE643" s="26">
        <v>45333</v>
      </c>
      <c r="AF643" s="27" t="s">
        <v>424</v>
      </c>
      <c r="AG643" s="7"/>
      <c r="AH643" s="5" t="str" cm="1">
        <f t="array" ref="AH643">LEFT(MM_BU[[#This Row],[PROJECT'#]],MIN(IFERROR(FIND({0,1,2,3,4,5,6,7,8,9,"-"},MM_BU[[#This Row],[PROJECT'#]]),""))-1)</f>
        <v>BU</v>
      </c>
      <c r="AI643" t="str">
        <f>IF(MM_BU[[#This Row],[BOM Received date]]&lt;&gt;"","BU table")</f>
        <v>BU table</v>
      </c>
      <c r="AJ643" t="str">
        <f>TEXT(MM_BU[[#This Row],[BOM Received date]],"mmmm")</f>
        <v>January</v>
      </c>
      <c r="AK643" t="str">
        <f>TEXT(MM_BU[[#This Row],[BOM Received date]],"yyyy")</f>
        <v>2024</v>
      </c>
    </row>
    <row r="644" spans="1:37" ht="28.95" customHeight="1">
      <c r="A644" s="21">
        <v>55</v>
      </c>
      <c r="B644" s="56">
        <v>45318</v>
      </c>
      <c r="C644" s="8">
        <v>70</v>
      </c>
      <c r="D644" s="8" t="s">
        <v>668</v>
      </c>
      <c r="E644" s="23" t="s">
        <v>1969</v>
      </c>
      <c r="F644" s="350">
        <v>6871039</v>
      </c>
      <c r="G644" s="8" t="s">
        <v>497</v>
      </c>
      <c r="H644" s="24" t="s">
        <v>1617</v>
      </c>
      <c r="I644" s="25">
        <v>52875</v>
      </c>
      <c r="J644" s="1639">
        <v>45320</v>
      </c>
      <c r="K644" s="26">
        <v>45321</v>
      </c>
      <c r="L644" s="26" t="s">
        <v>1058</v>
      </c>
      <c r="M644" s="27">
        <v>5</v>
      </c>
      <c r="N644" s="27" t="s">
        <v>2105</v>
      </c>
      <c r="O644" s="25">
        <v>2</v>
      </c>
      <c r="P644" s="286">
        <v>22.74</v>
      </c>
      <c r="Q644" s="287">
        <v>45.48</v>
      </c>
      <c r="R644" s="25" t="s">
        <v>2174</v>
      </c>
      <c r="S644" s="25" t="s">
        <v>1058</v>
      </c>
      <c r="T644" s="26">
        <v>45327</v>
      </c>
      <c r="U644" s="26">
        <v>45325</v>
      </c>
      <c r="V644" s="8" t="s">
        <v>2323</v>
      </c>
      <c r="W644" s="25" t="s">
        <v>1165</v>
      </c>
      <c r="X644" s="26">
        <v>45327</v>
      </c>
      <c r="Y644" s="25" t="s">
        <v>1068</v>
      </c>
      <c r="Z644" s="26">
        <v>45327</v>
      </c>
      <c r="AA644" s="24" t="s">
        <v>1075</v>
      </c>
      <c r="AB644" s="24" t="s">
        <v>1079</v>
      </c>
      <c r="AC644" s="26">
        <v>45342</v>
      </c>
      <c r="AD644" s="8" t="s">
        <v>22</v>
      </c>
      <c r="AE644" s="26">
        <v>45333</v>
      </c>
      <c r="AF644" s="27" t="s">
        <v>425</v>
      </c>
      <c r="AG644" s="7"/>
      <c r="AH644" s="5" t="str" cm="1">
        <f t="array" ref="AH644">LEFT(MM_BU[[#This Row],[PROJECT'#]],MIN(IFERROR(FIND({0,1,2,3,4,5,6,7,8,9,"-"},MM_BU[[#This Row],[PROJECT'#]]),""))-1)</f>
        <v>BU</v>
      </c>
      <c r="AI644" t="str">
        <f>IF(MM_BU[[#This Row],[BOM Received date]]&lt;&gt;"","BU table")</f>
        <v>BU table</v>
      </c>
      <c r="AJ644" t="str">
        <f>TEXT(MM_BU[[#This Row],[BOM Received date]],"mmmm")</f>
        <v>January</v>
      </c>
      <c r="AK644" t="str">
        <f>TEXT(MM_BU[[#This Row],[BOM Received date]],"yyyy")</f>
        <v>2024</v>
      </c>
    </row>
    <row r="645" spans="1:37" ht="28.95" customHeight="1">
      <c r="A645" s="21">
        <v>55</v>
      </c>
      <c r="B645" s="56">
        <v>45318</v>
      </c>
      <c r="C645" s="8">
        <v>70</v>
      </c>
      <c r="D645" s="8" t="s">
        <v>668</v>
      </c>
      <c r="E645" s="23" t="s">
        <v>1969</v>
      </c>
      <c r="F645" s="350">
        <v>6871039</v>
      </c>
      <c r="G645" s="8" t="s">
        <v>1608</v>
      </c>
      <c r="H645" s="24" t="s">
        <v>147</v>
      </c>
      <c r="I645" s="25">
        <v>52875</v>
      </c>
      <c r="J645" s="1639">
        <v>45320</v>
      </c>
      <c r="K645" s="26">
        <v>45321</v>
      </c>
      <c r="L645" s="26" t="s">
        <v>1058</v>
      </c>
      <c r="M645" s="27">
        <v>4</v>
      </c>
      <c r="N645" s="27" t="s">
        <v>20</v>
      </c>
      <c r="O645" s="25">
        <v>8</v>
      </c>
      <c r="P645" s="286">
        <v>12.67</v>
      </c>
      <c r="Q645" s="287">
        <v>101.36</v>
      </c>
      <c r="R645" s="25" t="s">
        <v>2174</v>
      </c>
      <c r="S645" s="25" t="s">
        <v>1058</v>
      </c>
      <c r="T645" s="26">
        <v>45327</v>
      </c>
      <c r="U645" s="26">
        <v>45325</v>
      </c>
      <c r="V645" s="8" t="s">
        <v>2323</v>
      </c>
      <c r="W645" s="25" t="s">
        <v>1171</v>
      </c>
      <c r="X645" s="26">
        <v>45327</v>
      </c>
      <c r="Y645" s="25" t="s">
        <v>1068</v>
      </c>
      <c r="Z645" s="26">
        <v>45327</v>
      </c>
      <c r="AA645" s="24" t="s">
        <v>1075</v>
      </c>
      <c r="AB645" s="24" t="s">
        <v>1079</v>
      </c>
      <c r="AC645" s="26">
        <v>45342</v>
      </c>
      <c r="AD645" s="8" t="s">
        <v>22</v>
      </c>
      <c r="AE645" s="26">
        <v>45333</v>
      </c>
      <c r="AF645" s="27" t="s">
        <v>1025</v>
      </c>
      <c r="AG645" s="7"/>
      <c r="AH645" s="5" t="str" cm="1">
        <f t="array" ref="AH645">LEFT(MM_BU[[#This Row],[PROJECT'#]],MIN(IFERROR(FIND({0,1,2,3,4,5,6,7,8,9,"-"},MM_BU[[#This Row],[PROJECT'#]]),""))-1)</f>
        <v>BU</v>
      </c>
      <c r="AI645" t="str">
        <f>IF(MM_BU[[#This Row],[BOM Received date]]&lt;&gt;"","BU table")</f>
        <v>BU table</v>
      </c>
      <c r="AJ645" t="str">
        <f>TEXT(MM_BU[[#This Row],[BOM Received date]],"mmmm")</f>
        <v>January</v>
      </c>
      <c r="AK645" t="str">
        <f>TEXT(MM_BU[[#This Row],[BOM Received date]],"yyyy")</f>
        <v>2024</v>
      </c>
    </row>
    <row r="646" spans="1:37" ht="28.95" customHeight="1">
      <c r="A646" s="21">
        <v>55</v>
      </c>
      <c r="B646" s="56">
        <v>45318</v>
      </c>
      <c r="C646" s="8">
        <v>70</v>
      </c>
      <c r="D646" s="8" t="s">
        <v>668</v>
      </c>
      <c r="E646" s="23" t="s">
        <v>1969</v>
      </c>
      <c r="F646" s="350">
        <v>6871039</v>
      </c>
      <c r="G646" s="8" t="s">
        <v>1609</v>
      </c>
      <c r="H646" s="24" t="s">
        <v>1619</v>
      </c>
      <c r="I646" s="25">
        <v>52875</v>
      </c>
      <c r="J646" s="1639">
        <v>45320</v>
      </c>
      <c r="K646" s="26">
        <v>45321</v>
      </c>
      <c r="L646" s="26" t="s">
        <v>1058</v>
      </c>
      <c r="M646" s="27">
        <v>3</v>
      </c>
      <c r="N646" s="27" t="s">
        <v>20</v>
      </c>
      <c r="O646" s="25">
        <v>4</v>
      </c>
      <c r="P646" s="286">
        <v>52.08</v>
      </c>
      <c r="Q646" s="287">
        <v>208.32</v>
      </c>
      <c r="R646" s="25" t="s">
        <v>2174</v>
      </c>
      <c r="S646" s="25" t="s">
        <v>1058</v>
      </c>
      <c r="T646" s="26">
        <v>45327</v>
      </c>
      <c r="U646" s="26">
        <v>45325</v>
      </c>
      <c r="V646" s="8" t="s">
        <v>2323</v>
      </c>
      <c r="W646" s="25" t="s">
        <v>1176</v>
      </c>
      <c r="X646" s="26">
        <v>45327</v>
      </c>
      <c r="Y646" s="25" t="s">
        <v>1068</v>
      </c>
      <c r="Z646" s="26">
        <v>45327</v>
      </c>
      <c r="AA646" s="24" t="s">
        <v>1075</v>
      </c>
      <c r="AB646" s="24" t="s">
        <v>1079</v>
      </c>
      <c r="AC646" s="26">
        <v>45342</v>
      </c>
      <c r="AD646" s="8" t="s">
        <v>22</v>
      </c>
      <c r="AE646" s="26">
        <v>45334</v>
      </c>
      <c r="AF646" s="27" t="s">
        <v>426</v>
      </c>
      <c r="AG646" s="7"/>
      <c r="AH646" s="5" t="str" cm="1">
        <f t="array" ref="AH646">LEFT(MM_BU[[#This Row],[PROJECT'#]],MIN(IFERROR(FIND({0,1,2,3,4,5,6,7,8,9,"-"},MM_BU[[#This Row],[PROJECT'#]]),""))-1)</f>
        <v>BU</v>
      </c>
      <c r="AI646" t="str">
        <f>IF(MM_BU[[#This Row],[BOM Received date]]&lt;&gt;"","BU table")</f>
        <v>BU table</v>
      </c>
      <c r="AJ646" t="str">
        <f>TEXT(MM_BU[[#This Row],[BOM Received date]],"mmmm")</f>
        <v>January</v>
      </c>
      <c r="AK646" t="str">
        <f>TEXT(MM_BU[[#This Row],[BOM Received date]],"yyyy")</f>
        <v>2024</v>
      </c>
    </row>
    <row r="647" spans="1:37" ht="28.95" customHeight="1">
      <c r="A647" s="21">
        <v>55</v>
      </c>
      <c r="B647" s="56">
        <v>45318</v>
      </c>
      <c r="C647" s="8">
        <v>70</v>
      </c>
      <c r="D647" s="8" t="s">
        <v>668</v>
      </c>
      <c r="E647" s="23" t="s">
        <v>1969</v>
      </c>
      <c r="F647" s="350">
        <v>6871039</v>
      </c>
      <c r="G647" s="8" t="s">
        <v>1538</v>
      </c>
      <c r="H647" s="24" t="s">
        <v>1539</v>
      </c>
      <c r="I647" s="25">
        <v>52872</v>
      </c>
      <c r="J647" s="1639">
        <v>45320</v>
      </c>
      <c r="K647" s="26">
        <v>45321</v>
      </c>
      <c r="L647" s="26" t="s">
        <v>1058</v>
      </c>
      <c r="M647" s="27">
        <v>1</v>
      </c>
      <c r="N647" s="27" t="s">
        <v>37</v>
      </c>
      <c r="O647" s="25">
        <v>1</v>
      </c>
      <c r="P647" s="286">
        <v>162.1</v>
      </c>
      <c r="Q647" s="287">
        <v>162.1</v>
      </c>
      <c r="R647" s="25" t="s">
        <v>2163</v>
      </c>
      <c r="S647" s="25" t="s">
        <v>1058</v>
      </c>
      <c r="T647" s="26">
        <v>45330</v>
      </c>
      <c r="U647" s="26">
        <v>45327</v>
      </c>
      <c r="V647" s="8" t="s">
        <v>2308</v>
      </c>
      <c r="W647" s="25" t="s">
        <v>2331</v>
      </c>
      <c r="X647" s="26">
        <v>45330</v>
      </c>
      <c r="Y647" s="25" t="s">
        <v>1068</v>
      </c>
      <c r="Z647" s="26">
        <v>45330</v>
      </c>
      <c r="AA647" s="24" t="s">
        <v>1069</v>
      </c>
      <c r="AB647" s="24" t="s">
        <v>1085</v>
      </c>
      <c r="AC647" s="26">
        <v>45342</v>
      </c>
      <c r="AD647" s="8" t="s">
        <v>22</v>
      </c>
      <c r="AE647" s="26">
        <v>45339</v>
      </c>
      <c r="AF647" s="27" t="s">
        <v>424</v>
      </c>
      <c r="AG647" s="7"/>
      <c r="AH647" s="5" t="str" cm="1">
        <f t="array" ref="AH647">LEFT(MM_BU[[#This Row],[PROJECT'#]],MIN(IFERROR(FIND({0,1,2,3,4,5,6,7,8,9,"-"},MM_BU[[#This Row],[PROJECT'#]]),""))-1)</f>
        <v>BU</v>
      </c>
      <c r="AI647" t="str">
        <f>IF(MM_BU[[#This Row],[BOM Received date]]&lt;&gt;"","BU table")</f>
        <v>BU table</v>
      </c>
      <c r="AJ647" t="str">
        <f>TEXT(MM_BU[[#This Row],[BOM Received date]],"mmmm")</f>
        <v>January</v>
      </c>
      <c r="AK647" t="str">
        <f>TEXT(MM_BU[[#This Row],[BOM Received date]],"yyyy")</f>
        <v>2024</v>
      </c>
    </row>
    <row r="648" spans="1:37" ht="28.95" customHeight="1">
      <c r="A648" s="21">
        <v>55</v>
      </c>
      <c r="B648" s="56">
        <v>45318</v>
      </c>
      <c r="C648" s="8">
        <v>70</v>
      </c>
      <c r="D648" s="8" t="s">
        <v>668</v>
      </c>
      <c r="E648" s="23" t="s">
        <v>1969</v>
      </c>
      <c r="F648" s="350">
        <v>6871039</v>
      </c>
      <c r="G648" s="8" t="s">
        <v>1982</v>
      </c>
      <c r="H648" s="24" t="s">
        <v>1972</v>
      </c>
      <c r="I648" s="25">
        <v>52878</v>
      </c>
      <c r="J648" s="1639">
        <v>45320</v>
      </c>
      <c r="K648" s="26">
        <v>45321</v>
      </c>
      <c r="L648" s="340" t="s">
        <v>1058</v>
      </c>
      <c r="M648" s="27">
        <v>3</v>
      </c>
      <c r="N648" s="27" t="s">
        <v>37</v>
      </c>
      <c r="O648" s="25">
        <v>5</v>
      </c>
      <c r="P648" s="286">
        <v>55.4</v>
      </c>
      <c r="Q648" s="287">
        <v>277</v>
      </c>
      <c r="R648" s="25" t="s">
        <v>2332</v>
      </c>
      <c r="S648" s="25" t="s">
        <v>1058</v>
      </c>
      <c r="T648" s="26">
        <v>45327</v>
      </c>
      <c r="U648" s="26">
        <v>45327</v>
      </c>
      <c r="V648" s="8" t="s">
        <v>2333</v>
      </c>
      <c r="W648" s="25" t="s">
        <v>1011</v>
      </c>
      <c r="X648" s="26">
        <v>45327</v>
      </c>
      <c r="Y648" s="25" t="s">
        <v>1068</v>
      </c>
      <c r="Z648" s="26">
        <v>45327</v>
      </c>
      <c r="AA648" s="24" t="s">
        <v>1710</v>
      </c>
      <c r="AB648" s="24" t="s">
        <v>1070</v>
      </c>
      <c r="AC648" s="26">
        <v>45341</v>
      </c>
      <c r="AD648" s="8" t="s">
        <v>22</v>
      </c>
      <c r="AE648" s="26">
        <v>45333</v>
      </c>
      <c r="AF648" s="27" t="s">
        <v>429</v>
      </c>
      <c r="AG648" s="7"/>
      <c r="AH648" s="5" t="str" cm="1">
        <f t="array" ref="AH648">LEFT(MM_BU[[#This Row],[PROJECT'#]],MIN(IFERROR(FIND({0,1,2,3,4,5,6,7,8,9,"-"},MM_BU[[#This Row],[PROJECT'#]]),""))-1)</f>
        <v>BU</v>
      </c>
      <c r="AI648" t="str">
        <f>IF(MM_BU[[#This Row],[BOM Received date]]&lt;&gt;"","BU table")</f>
        <v>BU table</v>
      </c>
      <c r="AJ648" t="str">
        <f>TEXT(MM_BU[[#This Row],[BOM Received date]],"mmmm")</f>
        <v>January</v>
      </c>
      <c r="AK648" t="str">
        <f>TEXT(MM_BU[[#This Row],[BOM Received date]],"yyyy")</f>
        <v>2024</v>
      </c>
    </row>
    <row r="649" spans="1:37" ht="28.95" customHeight="1">
      <c r="A649" s="21">
        <v>55</v>
      </c>
      <c r="B649" s="56">
        <v>45318</v>
      </c>
      <c r="C649" s="8">
        <v>70</v>
      </c>
      <c r="D649" s="8" t="s">
        <v>668</v>
      </c>
      <c r="E649" s="23" t="s">
        <v>1969</v>
      </c>
      <c r="F649" s="350">
        <v>6871039</v>
      </c>
      <c r="G649" s="8" t="s">
        <v>1261</v>
      </c>
      <c r="H649" s="24" t="s">
        <v>1266</v>
      </c>
      <c r="I649" s="25">
        <v>52876</v>
      </c>
      <c r="J649" s="1639">
        <v>45320</v>
      </c>
      <c r="K649" s="26">
        <v>45321</v>
      </c>
      <c r="L649" s="26" t="s">
        <v>1058</v>
      </c>
      <c r="M649" s="27">
        <v>2</v>
      </c>
      <c r="N649" s="27" t="s">
        <v>20</v>
      </c>
      <c r="O649" s="25">
        <v>10</v>
      </c>
      <c r="P649" s="286">
        <v>14.6</v>
      </c>
      <c r="Q649" s="287">
        <v>146</v>
      </c>
      <c r="R649" s="25" t="s">
        <v>2334</v>
      </c>
      <c r="S649" s="25" t="s">
        <v>1058</v>
      </c>
      <c r="T649" s="26">
        <v>45326</v>
      </c>
      <c r="U649" s="26">
        <v>45326</v>
      </c>
      <c r="V649" s="8" t="s">
        <v>2335</v>
      </c>
      <c r="W649" s="25" t="s">
        <v>1006</v>
      </c>
      <c r="X649" s="26">
        <v>45326</v>
      </c>
      <c r="Y649" s="25" t="s">
        <v>1068</v>
      </c>
      <c r="Z649" s="26">
        <v>45326</v>
      </c>
      <c r="AA649" s="24" t="s">
        <v>1710</v>
      </c>
      <c r="AB649" s="24" t="s">
        <v>1082</v>
      </c>
      <c r="AC649" s="26">
        <v>45386</v>
      </c>
      <c r="AD649" s="8" t="s">
        <v>22</v>
      </c>
      <c r="AE649" s="26">
        <v>45329</v>
      </c>
      <c r="AF649" s="27" t="s">
        <v>1001</v>
      </c>
      <c r="AG649" s="7"/>
      <c r="AH649" s="5" t="str" cm="1">
        <f t="array" ref="AH649">LEFT(MM_BU[[#This Row],[PROJECT'#]],MIN(IFERROR(FIND({0,1,2,3,4,5,6,7,8,9,"-"},MM_BU[[#This Row],[PROJECT'#]]),""))-1)</f>
        <v>BU</v>
      </c>
      <c r="AI649" t="str">
        <f>IF(MM_BU[[#This Row],[BOM Received date]]&lt;&gt;"","BU table")</f>
        <v>BU table</v>
      </c>
      <c r="AJ649" t="str">
        <f>TEXT(MM_BU[[#This Row],[BOM Received date]],"mmmm")</f>
        <v>January</v>
      </c>
      <c r="AK649" t="str">
        <f>TEXT(MM_BU[[#This Row],[BOM Received date]],"yyyy")</f>
        <v>2024</v>
      </c>
    </row>
    <row r="650" spans="1:37" ht="28.95" customHeight="1">
      <c r="A650" s="21">
        <v>55</v>
      </c>
      <c r="B650" s="56">
        <v>45318</v>
      </c>
      <c r="C650" s="8">
        <v>70</v>
      </c>
      <c r="D650" s="8" t="s">
        <v>668</v>
      </c>
      <c r="E650" s="23" t="s">
        <v>1969</v>
      </c>
      <c r="F650" s="350">
        <v>6871039</v>
      </c>
      <c r="G650" s="8" t="s">
        <v>1493</v>
      </c>
      <c r="H650" s="24" t="s">
        <v>1503</v>
      </c>
      <c r="I650" s="25">
        <v>52878</v>
      </c>
      <c r="J650" s="1639">
        <v>45320</v>
      </c>
      <c r="K650" s="26">
        <v>45321</v>
      </c>
      <c r="L650" s="26" t="s">
        <v>1058</v>
      </c>
      <c r="M650" s="27">
        <v>2</v>
      </c>
      <c r="N650" s="27" t="s">
        <v>20</v>
      </c>
      <c r="O650" s="25">
        <v>6</v>
      </c>
      <c r="P650" s="286">
        <v>12.54</v>
      </c>
      <c r="Q650" s="287">
        <v>75.239999999999995</v>
      </c>
      <c r="R650" s="25" t="s">
        <v>2332</v>
      </c>
      <c r="S650" s="25" t="s">
        <v>1058</v>
      </c>
      <c r="T650" s="26">
        <v>45327</v>
      </c>
      <c r="U650" s="26">
        <v>45327</v>
      </c>
      <c r="V650" s="8" t="s">
        <v>2333</v>
      </c>
      <c r="W650" s="25" t="s">
        <v>1009</v>
      </c>
      <c r="X650" s="26">
        <v>45327</v>
      </c>
      <c r="Y650" s="25" t="s">
        <v>1068</v>
      </c>
      <c r="Z650" s="26">
        <v>45327</v>
      </c>
      <c r="AA650" s="24" t="s">
        <v>1710</v>
      </c>
      <c r="AB650" s="24" t="s">
        <v>1070</v>
      </c>
      <c r="AC650" s="26">
        <v>45341</v>
      </c>
      <c r="AD650" s="8" t="s">
        <v>22</v>
      </c>
      <c r="AE650" s="26">
        <v>45332</v>
      </c>
      <c r="AF650" s="27" t="s">
        <v>427</v>
      </c>
      <c r="AG650" s="7"/>
      <c r="AH650" s="5" t="str" cm="1">
        <f t="array" ref="AH650">LEFT(MM_BU[[#This Row],[PROJECT'#]],MIN(IFERROR(FIND({0,1,2,3,4,5,6,7,8,9,"-"},MM_BU[[#This Row],[PROJECT'#]]),""))-1)</f>
        <v>BU</v>
      </c>
      <c r="AI650" t="str">
        <f>IF(MM_BU[[#This Row],[BOM Received date]]&lt;&gt;"","BU table")</f>
        <v>BU table</v>
      </c>
      <c r="AJ650" t="str">
        <f>TEXT(MM_BU[[#This Row],[BOM Received date]],"mmmm")</f>
        <v>January</v>
      </c>
      <c r="AK650" t="str">
        <f>TEXT(MM_BU[[#This Row],[BOM Received date]],"yyyy")</f>
        <v>2024</v>
      </c>
    </row>
    <row r="651" spans="1:37" ht="28.95" customHeight="1">
      <c r="A651" s="21">
        <v>55</v>
      </c>
      <c r="B651" s="56">
        <v>45318</v>
      </c>
      <c r="C651" s="8">
        <v>70</v>
      </c>
      <c r="D651" s="8" t="s">
        <v>668</v>
      </c>
      <c r="E651" s="23" t="s">
        <v>1969</v>
      </c>
      <c r="F651" s="350">
        <v>6871039</v>
      </c>
      <c r="G651" s="8" t="s">
        <v>500</v>
      </c>
      <c r="H651" s="24" t="s">
        <v>1622</v>
      </c>
      <c r="I651" s="25">
        <v>52878</v>
      </c>
      <c r="J651" s="1639">
        <v>45320</v>
      </c>
      <c r="K651" s="26">
        <v>45321</v>
      </c>
      <c r="L651" s="26" t="s">
        <v>1058</v>
      </c>
      <c r="M651" s="27">
        <v>1</v>
      </c>
      <c r="N651" s="27" t="s">
        <v>20</v>
      </c>
      <c r="O651" s="25">
        <v>6</v>
      </c>
      <c r="P651" s="286">
        <v>29.04</v>
      </c>
      <c r="Q651" s="287">
        <v>174.24</v>
      </c>
      <c r="R651" s="25" t="s">
        <v>2332</v>
      </c>
      <c r="S651" s="25" t="s">
        <v>1058</v>
      </c>
      <c r="T651" s="26">
        <v>45327</v>
      </c>
      <c r="U651" s="26">
        <v>45327</v>
      </c>
      <c r="V651" s="8" t="s">
        <v>2333</v>
      </c>
      <c r="W651" s="25" t="s">
        <v>1008</v>
      </c>
      <c r="X651" s="26">
        <v>45327</v>
      </c>
      <c r="Y651" s="25" t="s">
        <v>1068</v>
      </c>
      <c r="Z651" s="26">
        <v>45327</v>
      </c>
      <c r="AA651" s="24" t="s">
        <v>1710</v>
      </c>
      <c r="AB651" s="24" t="s">
        <v>1070</v>
      </c>
      <c r="AC651" s="26">
        <v>45341</v>
      </c>
      <c r="AD651" s="8" t="s">
        <v>22</v>
      </c>
      <c r="AE651" s="26">
        <v>45332</v>
      </c>
      <c r="AF651" s="27" t="s">
        <v>427</v>
      </c>
      <c r="AG651" s="7"/>
      <c r="AH651" s="5" t="str" cm="1">
        <f t="array" ref="AH651">LEFT(MM_BU[[#This Row],[PROJECT'#]],MIN(IFERROR(FIND({0,1,2,3,4,5,6,7,8,9,"-"},MM_BU[[#This Row],[PROJECT'#]]),""))-1)</f>
        <v>BU</v>
      </c>
      <c r="AI651" t="str">
        <f>IF(MM_BU[[#This Row],[BOM Received date]]&lt;&gt;"","BU table")</f>
        <v>BU table</v>
      </c>
      <c r="AJ651" t="str">
        <f>TEXT(MM_BU[[#This Row],[BOM Received date]],"mmmm")</f>
        <v>January</v>
      </c>
      <c r="AK651" t="str">
        <f>TEXT(MM_BU[[#This Row],[BOM Received date]],"yyyy")</f>
        <v>2024</v>
      </c>
    </row>
    <row r="652" spans="1:37" ht="28.95" customHeight="1">
      <c r="A652" s="21">
        <v>55</v>
      </c>
      <c r="B652" s="56">
        <v>45318</v>
      </c>
      <c r="C652" s="8">
        <v>70</v>
      </c>
      <c r="D652" s="8" t="s">
        <v>668</v>
      </c>
      <c r="E652" s="23" t="s">
        <v>1969</v>
      </c>
      <c r="F652" s="350">
        <v>6871039</v>
      </c>
      <c r="G652" s="8" t="s">
        <v>495</v>
      </c>
      <c r="H652" s="24" t="s">
        <v>496</v>
      </c>
      <c r="I652" s="25">
        <v>52875</v>
      </c>
      <c r="J652" s="1639">
        <v>45320</v>
      </c>
      <c r="K652" s="26">
        <v>45321</v>
      </c>
      <c r="L652" s="340" t="s">
        <v>1058</v>
      </c>
      <c r="M652" s="27">
        <v>2</v>
      </c>
      <c r="N652" s="27" t="s">
        <v>20</v>
      </c>
      <c r="O652" s="25">
        <v>8</v>
      </c>
      <c r="P652" s="286">
        <v>86.1</v>
      </c>
      <c r="Q652" s="287">
        <v>688.8</v>
      </c>
      <c r="R652" s="25" t="s">
        <v>2174</v>
      </c>
      <c r="S652" s="25" t="s">
        <v>1058</v>
      </c>
      <c r="T652" s="26">
        <v>45327</v>
      </c>
      <c r="U652" s="26">
        <v>45325</v>
      </c>
      <c r="V652" s="8" t="s">
        <v>2323</v>
      </c>
      <c r="W652" s="25" t="s">
        <v>1010</v>
      </c>
      <c r="X652" s="26">
        <v>45327</v>
      </c>
      <c r="Y652" s="25" t="s">
        <v>1068</v>
      </c>
      <c r="Z652" s="26">
        <v>45327</v>
      </c>
      <c r="AA652" s="24" t="s">
        <v>1075</v>
      </c>
      <c r="AB652" s="24" t="s">
        <v>1079</v>
      </c>
      <c r="AC652" s="26">
        <v>45342</v>
      </c>
      <c r="AD652" s="8" t="s">
        <v>22</v>
      </c>
      <c r="AE652" s="26">
        <v>45333</v>
      </c>
      <c r="AF652" s="27" t="s">
        <v>1025</v>
      </c>
      <c r="AG652" s="7"/>
      <c r="AH652" s="5" t="str" cm="1">
        <f t="array" ref="AH652">LEFT(MM_BU[[#This Row],[PROJECT'#]],MIN(IFERROR(FIND({0,1,2,3,4,5,6,7,8,9,"-"},MM_BU[[#This Row],[PROJECT'#]]),""))-1)</f>
        <v>BU</v>
      </c>
      <c r="AI652" t="str">
        <f>IF(MM_BU[[#This Row],[BOM Received date]]&lt;&gt;"","BU table")</f>
        <v>BU table</v>
      </c>
      <c r="AJ652" t="str">
        <f>TEXT(MM_BU[[#This Row],[BOM Received date]],"mmmm")</f>
        <v>January</v>
      </c>
      <c r="AK652" t="str">
        <f>TEXT(MM_BU[[#This Row],[BOM Received date]],"yyyy")</f>
        <v>2024</v>
      </c>
    </row>
    <row r="653" spans="1:37" ht="28.95" customHeight="1">
      <c r="A653" s="21">
        <v>55</v>
      </c>
      <c r="B653" s="56">
        <v>45318</v>
      </c>
      <c r="C653" s="8">
        <v>70</v>
      </c>
      <c r="D653" s="8" t="s">
        <v>668</v>
      </c>
      <c r="E653" s="23" t="s">
        <v>1969</v>
      </c>
      <c r="F653" s="350">
        <v>6871039</v>
      </c>
      <c r="G653" s="8" t="s">
        <v>1248</v>
      </c>
      <c r="H653" s="24" t="s">
        <v>1254</v>
      </c>
      <c r="I653" s="25">
        <v>52872</v>
      </c>
      <c r="J653" s="1639">
        <v>45320</v>
      </c>
      <c r="K653" s="26">
        <v>45321</v>
      </c>
      <c r="L653" s="26" t="s">
        <v>1058</v>
      </c>
      <c r="M653" s="27">
        <v>2</v>
      </c>
      <c r="N653" s="27" t="s">
        <v>20</v>
      </c>
      <c r="O653" s="25">
        <v>3</v>
      </c>
      <c r="P653" s="286">
        <v>36.299999999999997</v>
      </c>
      <c r="Q653" s="287">
        <v>108.9</v>
      </c>
      <c r="R653" s="25" t="s">
        <v>2163</v>
      </c>
      <c r="S653" s="25" t="s">
        <v>1058</v>
      </c>
      <c r="T653" s="26">
        <v>45330</v>
      </c>
      <c r="U653" s="26">
        <v>45327</v>
      </c>
      <c r="V653" s="8" t="s">
        <v>2308</v>
      </c>
      <c r="W653" s="25" t="s">
        <v>2336</v>
      </c>
      <c r="X653" s="26">
        <v>45330</v>
      </c>
      <c r="Y653" s="25" t="s">
        <v>1068</v>
      </c>
      <c r="Z653" s="26">
        <v>45330</v>
      </c>
      <c r="AA653" s="24" t="s">
        <v>1069</v>
      </c>
      <c r="AB653" s="24" t="s">
        <v>1085</v>
      </c>
      <c r="AC653" s="26">
        <v>45337</v>
      </c>
      <c r="AD653" s="8" t="s">
        <v>22</v>
      </c>
      <c r="AE653" s="26">
        <v>45336</v>
      </c>
      <c r="AF653" s="27" t="s">
        <v>428</v>
      </c>
      <c r="AG653" s="7"/>
      <c r="AH653" s="5" t="str" cm="1">
        <f t="array" ref="AH653">LEFT(MM_BU[[#This Row],[PROJECT'#]],MIN(IFERROR(FIND({0,1,2,3,4,5,6,7,8,9,"-"},MM_BU[[#This Row],[PROJECT'#]]),""))-1)</f>
        <v>BU</v>
      </c>
      <c r="AI653" t="str">
        <f>IF(MM_BU[[#This Row],[BOM Received date]]&lt;&gt;"","BU table")</f>
        <v>BU table</v>
      </c>
      <c r="AJ653" t="str">
        <f>TEXT(MM_BU[[#This Row],[BOM Received date]],"mmmm")</f>
        <v>January</v>
      </c>
      <c r="AK653" t="str">
        <f>TEXT(MM_BU[[#This Row],[BOM Received date]],"yyyy")</f>
        <v>2024</v>
      </c>
    </row>
    <row r="654" spans="1:37" ht="28.95" customHeight="1">
      <c r="A654" s="21">
        <v>55</v>
      </c>
      <c r="B654" s="56">
        <v>45318</v>
      </c>
      <c r="C654" s="8">
        <v>70</v>
      </c>
      <c r="D654" s="8" t="s">
        <v>668</v>
      </c>
      <c r="E654" s="23" t="s">
        <v>1969</v>
      </c>
      <c r="F654" s="350">
        <v>6871039</v>
      </c>
      <c r="G654" s="8" t="s">
        <v>501</v>
      </c>
      <c r="H654" s="24" t="s">
        <v>664</v>
      </c>
      <c r="I654" s="25">
        <v>52876</v>
      </c>
      <c r="J654" s="1639">
        <v>45320</v>
      </c>
      <c r="K654" s="26">
        <v>45321</v>
      </c>
      <c r="L654" s="26" t="s">
        <v>1058</v>
      </c>
      <c r="M654" s="27">
        <v>1</v>
      </c>
      <c r="N654" s="27" t="s">
        <v>20</v>
      </c>
      <c r="O654" s="25">
        <v>1</v>
      </c>
      <c r="P654" s="286">
        <v>19.47</v>
      </c>
      <c r="Q654" s="287">
        <v>19.47</v>
      </c>
      <c r="R654" s="25" t="s">
        <v>2334</v>
      </c>
      <c r="S654" s="25" t="s">
        <v>1058</v>
      </c>
      <c r="T654" s="26">
        <v>45326</v>
      </c>
      <c r="U654" s="26">
        <v>45326</v>
      </c>
      <c r="V654" s="8" t="s">
        <v>2337</v>
      </c>
      <c r="W654" s="25" t="s">
        <v>1011</v>
      </c>
      <c r="X654" s="26">
        <v>45326</v>
      </c>
      <c r="Y654" s="25" t="s">
        <v>1068</v>
      </c>
      <c r="Z654" s="26">
        <v>45326</v>
      </c>
      <c r="AA654" s="24" t="s">
        <v>1710</v>
      </c>
      <c r="AB654" s="24" t="s">
        <v>1081</v>
      </c>
      <c r="AC654" s="26">
        <v>45342</v>
      </c>
      <c r="AD654" s="8" t="s">
        <v>22</v>
      </c>
      <c r="AE654" s="26">
        <v>45329</v>
      </c>
      <c r="AF654" s="27" t="s">
        <v>424</v>
      </c>
      <c r="AG654" s="7"/>
      <c r="AH654" s="5" t="str" cm="1">
        <f t="array" ref="AH654">LEFT(MM_BU[[#This Row],[PROJECT'#]],MIN(IFERROR(FIND({0,1,2,3,4,5,6,7,8,9,"-"},MM_BU[[#This Row],[PROJECT'#]]),""))-1)</f>
        <v>BU</v>
      </c>
      <c r="AI654" t="str">
        <f>IF(MM_BU[[#This Row],[BOM Received date]]&lt;&gt;"","BU table")</f>
        <v>BU table</v>
      </c>
      <c r="AJ654" t="str">
        <f>TEXT(MM_BU[[#This Row],[BOM Received date]],"mmmm")</f>
        <v>January</v>
      </c>
      <c r="AK654" t="str">
        <f>TEXT(MM_BU[[#This Row],[BOM Received date]],"yyyy")</f>
        <v>2024</v>
      </c>
    </row>
    <row r="655" spans="1:37" ht="28.95" customHeight="1">
      <c r="A655" s="21">
        <v>55</v>
      </c>
      <c r="B655" s="56">
        <v>45318</v>
      </c>
      <c r="C655" s="8">
        <v>70</v>
      </c>
      <c r="D655" s="8" t="s">
        <v>668</v>
      </c>
      <c r="E655" s="23" t="s">
        <v>1969</v>
      </c>
      <c r="F655" s="350">
        <v>6871039</v>
      </c>
      <c r="G655" s="8" t="s">
        <v>533</v>
      </c>
      <c r="H655" s="24" t="s">
        <v>473</v>
      </c>
      <c r="I655" s="25">
        <v>52875</v>
      </c>
      <c r="J655" s="1639">
        <v>45320</v>
      </c>
      <c r="K655" s="26">
        <v>45321</v>
      </c>
      <c r="L655" s="26" t="s">
        <v>1058</v>
      </c>
      <c r="M655" s="27">
        <v>1</v>
      </c>
      <c r="N655" s="27" t="s">
        <v>20</v>
      </c>
      <c r="O655" s="25">
        <v>4</v>
      </c>
      <c r="P655" s="286">
        <v>49.83</v>
      </c>
      <c r="Q655" s="287">
        <v>199.32</v>
      </c>
      <c r="R655" s="25" t="s">
        <v>2174</v>
      </c>
      <c r="S655" s="25" t="s">
        <v>1058</v>
      </c>
      <c r="T655" s="26">
        <v>45327</v>
      </c>
      <c r="U655" s="26">
        <v>45325</v>
      </c>
      <c r="V655" s="8" t="s">
        <v>2323</v>
      </c>
      <c r="W655" s="25" t="s">
        <v>1037</v>
      </c>
      <c r="X655" s="26">
        <v>45327</v>
      </c>
      <c r="Y655" s="25" t="s">
        <v>1068</v>
      </c>
      <c r="Z655" s="26">
        <v>45327</v>
      </c>
      <c r="AA655" s="24" t="s">
        <v>1075</v>
      </c>
      <c r="AB655" s="24" t="s">
        <v>1079</v>
      </c>
      <c r="AC655" s="26">
        <v>45362</v>
      </c>
      <c r="AD655" s="8" t="s">
        <v>22</v>
      </c>
      <c r="AE655" s="26">
        <v>45342</v>
      </c>
      <c r="AF655" s="27" t="s">
        <v>426</v>
      </c>
      <c r="AG655" s="7"/>
      <c r="AH655" s="5" t="str" cm="1">
        <f t="array" ref="AH655">LEFT(MM_BU[[#This Row],[PROJECT'#]],MIN(IFERROR(FIND({0,1,2,3,4,5,6,7,8,9,"-"},MM_BU[[#This Row],[PROJECT'#]]),""))-1)</f>
        <v>BU</v>
      </c>
      <c r="AI655" t="str">
        <f>IF(MM_BU[[#This Row],[BOM Received date]]&lt;&gt;"","BU table")</f>
        <v>BU table</v>
      </c>
      <c r="AJ655" t="str">
        <f>TEXT(MM_BU[[#This Row],[BOM Received date]],"mmmm")</f>
        <v>January</v>
      </c>
      <c r="AK655" t="str">
        <f>TEXT(MM_BU[[#This Row],[BOM Received date]],"yyyy")</f>
        <v>2024</v>
      </c>
    </row>
    <row r="656" spans="1:37" ht="28.95" customHeight="1">
      <c r="A656" s="21">
        <v>55</v>
      </c>
      <c r="B656" s="56">
        <v>45318</v>
      </c>
      <c r="C656" s="8">
        <v>70</v>
      </c>
      <c r="D656" s="8" t="s">
        <v>668</v>
      </c>
      <c r="E656" s="23" t="s">
        <v>1969</v>
      </c>
      <c r="F656" s="350">
        <v>6871039</v>
      </c>
      <c r="G656" s="8" t="s">
        <v>506</v>
      </c>
      <c r="H656" s="24" t="s">
        <v>523</v>
      </c>
      <c r="I656" s="25">
        <v>52877</v>
      </c>
      <c r="J656" s="1639">
        <v>45320</v>
      </c>
      <c r="K656" s="26">
        <v>45321</v>
      </c>
      <c r="L656" s="26" t="s">
        <v>1058</v>
      </c>
      <c r="M656" s="27">
        <v>2</v>
      </c>
      <c r="N656" s="27" t="s">
        <v>20</v>
      </c>
      <c r="O656" s="25">
        <v>10</v>
      </c>
      <c r="P656" s="286">
        <v>30.4</v>
      </c>
      <c r="Q656" s="287">
        <v>304</v>
      </c>
      <c r="R656" s="25" t="s">
        <v>2320</v>
      </c>
      <c r="S656" s="25" t="s">
        <v>1058</v>
      </c>
      <c r="T656" s="26">
        <v>45328</v>
      </c>
      <c r="U656" s="26">
        <v>45328</v>
      </c>
      <c r="V656" s="8" t="s">
        <v>2321</v>
      </c>
      <c r="W656" s="25" t="s">
        <v>1019</v>
      </c>
      <c r="X656" s="26">
        <v>45328</v>
      </c>
      <c r="Y656" s="25" t="s">
        <v>1068</v>
      </c>
      <c r="Z656" s="26">
        <v>45328</v>
      </c>
      <c r="AA656" s="24" t="s">
        <v>1710</v>
      </c>
      <c r="AB656" s="24" t="s">
        <v>1081</v>
      </c>
      <c r="AC656" s="26">
        <v>45342</v>
      </c>
      <c r="AD656" s="8" t="s">
        <v>22</v>
      </c>
      <c r="AE656" s="26">
        <v>45333</v>
      </c>
      <c r="AF656" s="27" t="s">
        <v>1001</v>
      </c>
      <c r="AG656" s="7"/>
      <c r="AH656" s="5" t="str" cm="1">
        <f t="array" ref="AH656">LEFT(MM_BU[[#This Row],[PROJECT'#]],MIN(IFERROR(FIND({0,1,2,3,4,5,6,7,8,9,"-"},MM_BU[[#This Row],[PROJECT'#]]),""))-1)</f>
        <v>BU</v>
      </c>
      <c r="AI656" t="str">
        <f>IF(MM_BU[[#This Row],[BOM Received date]]&lt;&gt;"","BU table")</f>
        <v>BU table</v>
      </c>
      <c r="AJ656" t="str">
        <f>TEXT(MM_BU[[#This Row],[BOM Received date]],"mmmm")</f>
        <v>January</v>
      </c>
      <c r="AK656" t="str">
        <f>TEXT(MM_BU[[#This Row],[BOM Received date]],"yyyy")</f>
        <v>2024</v>
      </c>
    </row>
    <row r="657" spans="1:37" ht="28.95" customHeight="1">
      <c r="A657" s="21">
        <v>55</v>
      </c>
      <c r="B657" s="56">
        <v>45318</v>
      </c>
      <c r="C657" s="8">
        <v>40</v>
      </c>
      <c r="D657" s="8" t="s">
        <v>668</v>
      </c>
      <c r="E657" s="23" t="s">
        <v>1969</v>
      </c>
      <c r="F657" s="350">
        <v>6871039</v>
      </c>
      <c r="G657" s="8" t="s">
        <v>1688</v>
      </c>
      <c r="H657" s="24" t="s">
        <v>1975</v>
      </c>
      <c r="I657" s="25">
        <v>52874</v>
      </c>
      <c r="J657" s="1639">
        <v>45320</v>
      </c>
      <c r="K657" s="26">
        <v>45321</v>
      </c>
      <c r="L657" s="26" t="s">
        <v>1058</v>
      </c>
      <c r="M657" s="27">
        <v>1</v>
      </c>
      <c r="N657" s="27" t="s">
        <v>37</v>
      </c>
      <c r="O657" s="25">
        <v>1</v>
      </c>
      <c r="P657" s="286">
        <v>55.07</v>
      </c>
      <c r="Q657" s="287">
        <v>55.07</v>
      </c>
      <c r="R657" s="25" t="s">
        <v>2164</v>
      </c>
      <c r="S657" s="25" t="s">
        <v>1058</v>
      </c>
      <c r="T657" s="26">
        <v>45330</v>
      </c>
      <c r="U657" s="26">
        <v>45327</v>
      </c>
      <c r="V657" s="8" t="s">
        <v>2309</v>
      </c>
      <c r="W657" s="25" t="s">
        <v>1176</v>
      </c>
      <c r="X657" s="26">
        <v>45330</v>
      </c>
      <c r="Y657" s="25" t="s">
        <v>1068</v>
      </c>
      <c r="Z657" s="26">
        <v>45330</v>
      </c>
      <c r="AA657" s="24" t="s">
        <v>1069</v>
      </c>
      <c r="AB657" s="24" t="s">
        <v>1080</v>
      </c>
      <c r="AC657" s="26">
        <v>45340</v>
      </c>
      <c r="AD657" s="8" t="s">
        <v>22</v>
      </c>
      <c r="AE657" s="26">
        <v>45341</v>
      </c>
      <c r="AF657" s="27" t="s">
        <v>424</v>
      </c>
      <c r="AG657" s="7"/>
      <c r="AH657" s="5" t="str" cm="1">
        <f t="array" ref="AH657">LEFT(MM_BU[[#This Row],[PROJECT'#]],MIN(IFERROR(FIND({0,1,2,3,4,5,6,7,8,9,"-"},MM_BU[[#This Row],[PROJECT'#]]),""))-1)</f>
        <v>BU</v>
      </c>
      <c r="AI657" t="str">
        <f>IF(MM_BU[[#This Row],[BOM Received date]]&lt;&gt;"","BU table")</f>
        <v>BU table</v>
      </c>
      <c r="AJ657" t="str">
        <f>TEXT(MM_BU[[#This Row],[BOM Received date]],"mmmm")</f>
        <v>January</v>
      </c>
      <c r="AK657" t="str">
        <f>TEXT(MM_BU[[#This Row],[BOM Received date]],"yyyy")</f>
        <v>2024</v>
      </c>
    </row>
    <row r="658" spans="1:37" ht="28.95" customHeight="1">
      <c r="A658" s="21">
        <v>55</v>
      </c>
      <c r="B658" s="56">
        <v>45318</v>
      </c>
      <c r="C658" s="8">
        <v>80</v>
      </c>
      <c r="D658" s="8" t="s">
        <v>668</v>
      </c>
      <c r="E658" s="23" t="s">
        <v>1969</v>
      </c>
      <c r="F658" s="350">
        <v>6871039</v>
      </c>
      <c r="G658" s="8" t="s">
        <v>86</v>
      </c>
      <c r="H658" s="24" t="s">
        <v>87</v>
      </c>
      <c r="I658" s="25">
        <v>52954</v>
      </c>
      <c r="J658" s="1639">
        <v>45321</v>
      </c>
      <c r="K658" s="26">
        <v>45322</v>
      </c>
      <c r="L658" s="26" t="s">
        <v>1058</v>
      </c>
      <c r="M658" s="27">
        <v>4</v>
      </c>
      <c r="N658" s="27" t="s">
        <v>21</v>
      </c>
      <c r="O658" s="25">
        <v>2</v>
      </c>
      <c r="P658" s="286">
        <v>92.02</v>
      </c>
      <c r="Q658" s="287">
        <v>184.04</v>
      </c>
      <c r="R658" s="25" t="s">
        <v>2180</v>
      </c>
      <c r="S658" s="25" t="s">
        <v>1058</v>
      </c>
      <c r="T658" s="26">
        <v>45325</v>
      </c>
      <c r="U658" s="26" t="s">
        <v>581</v>
      </c>
      <c r="V658" s="8" t="s">
        <v>2181</v>
      </c>
      <c r="W658" s="25" t="s">
        <v>1314</v>
      </c>
      <c r="X658" s="26">
        <v>45325</v>
      </c>
      <c r="Y658" s="25" t="s">
        <v>1068</v>
      </c>
      <c r="Z658" s="26">
        <v>45325</v>
      </c>
      <c r="AA658" s="24" t="s">
        <v>1075</v>
      </c>
      <c r="AB658" s="24" t="s">
        <v>1070</v>
      </c>
      <c r="AC658" s="26">
        <v>45342</v>
      </c>
      <c r="AD658" s="8" t="s">
        <v>22</v>
      </c>
      <c r="AE658" s="26">
        <v>45328</v>
      </c>
      <c r="AF658" s="27" t="s">
        <v>425</v>
      </c>
      <c r="AG658" s="7"/>
      <c r="AH658" s="5" t="str" cm="1">
        <f t="array" ref="AH658">LEFT(MM_BU[[#This Row],[PROJECT'#]],MIN(IFERROR(FIND({0,1,2,3,4,5,6,7,8,9,"-"},MM_BU[[#This Row],[PROJECT'#]]),""))-1)</f>
        <v>BU</v>
      </c>
      <c r="AI658" t="str">
        <f>IF(MM_BU[[#This Row],[BOM Received date]]&lt;&gt;"","BU table")</f>
        <v>BU table</v>
      </c>
      <c r="AJ658" t="str">
        <f>TEXT(MM_BU[[#This Row],[BOM Received date]],"mmmm")</f>
        <v>January</v>
      </c>
      <c r="AK658" t="str">
        <f>TEXT(MM_BU[[#This Row],[BOM Received date]],"yyyy")</f>
        <v>2024</v>
      </c>
    </row>
    <row r="659" spans="1:37" ht="28.95" customHeight="1">
      <c r="A659" s="21">
        <v>55</v>
      </c>
      <c r="B659" s="56">
        <v>45318</v>
      </c>
      <c r="C659" s="8">
        <v>80</v>
      </c>
      <c r="D659" s="8" t="s">
        <v>668</v>
      </c>
      <c r="E659" s="23" t="s">
        <v>1969</v>
      </c>
      <c r="F659" s="350">
        <v>6871039</v>
      </c>
      <c r="G659" s="8" t="s">
        <v>82</v>
      </c>
      <c r="H659" s="24" t="s">
        <v>83</v>
      </c>
      <c r="I659" s="25">
        <v>52953</v>
      </c>
      <c r="J659" s="1639">
        <v>45321</v>
      </c>
      <c r="K659" s="26">
        <v>45322</v>
      </c>
      <c r="L659" s="26" t="s">
        <v>1058</v>
      </c>
      <c r="M659" s="27">
        <v>2</v>
      </c>
      <c r="N659" s="27" t="s">
        <v>20</v>
      </c>
      <c r="O659" s="25">
        <v>20</v>
      </c>
      <c r="P659" s="286">
        <v>27.06</v>
      </c>
      <c r="Q659" s="287">
        <v>541.20000000000005</v>
      </c>
      <c r="R659" s="25" t="s">
        <v>2180</v>
      </c>
      <c r="S659" s="25" t="s">
        <v>1058</v>
      </c>
      <c r="T659" s="26">
        <v>45325</v>
      </c>
      <c r="U659" s="26" t="s">
        <v>581</v>
      </c>
      <c r="V659" s="8" t="s">
        <v>2181</v>
      </c>
      <c r="W659" s="25" t="s">
        <v>1020</v>
      </c>
      <c r="X659" s="26">
        <v>45325</v>
      </c>
      <c r="Y659" s="25" t="s">
        <v>1068</v>
      </c>
      <c r="Z659" s="26">
        <v>45325</v>
      </c>
      <c r="AA659" s="24" t="s">
        <v>1075</v>
      </c>
      <c r="AB659" s="24" t="s">
        <v>1070</v>
      </c>
      <c r="AC659" s="26">
        <v>45342</v>
      </c>
      <c r="AD659" s="8" t="s">
        <v>22</v>
      </c>
      <c r="AE659" s="26">
        <v>45328</v>
      </c>
      <c r="AF659" s="27" t="s">
        <v>1026</v>
      </c>
      <c r="AG659" s="7"/>
      <c r="AH659" s="5" t="str" cm="1">
        <f t="array" ref="AH659">LEFT(MM_BU[[#This Row],[PROJECT'#]],MIN(IFERROR(FIND({0,1,2,3,4,5,6,7,8,9,"-"},MM_BU[[#This Row],[PROJECT'#]]),""))-1)</f>
        <v>BU</v>
      </c>
      <c r="AI659" t="str">
        <f>IF(MM_BU[[#This Row],[BOM Received date]]&lt;&gt;"","BU table")</f>
        <v>BU table</v>
      </c>
      <c r="AJ659" t="str">
        <f>TEXT(MM_BU[[#This Row],[BOM Received date]],"mmmm")</f>
        <v>January</v>
      </c>
      <c r="AK659" t="str">
        <f>TEXT(MM_BU[[#This Row],[BOM Received date]],"yyyy")</f>
        <v>2024</v>
      </c>
    </row>
    <row r="660" spans="1:37" ht="28.95" customHeight="1">
      <c r="A660" s="21">
        <v>55</v>
      </c>
      <c r="B660" s="56">
        <v>45318</v>
      </c>
      <c r="C660" s="8">
        <v>80</v>
      </c>
      <c r="D660" s="8" t="s">
        <v>668</v>
      </c>
      <c r="E660" s="23" t="s">
        <v>1969</v>
      </c>
      <c r="F660" s="350">
        <v>6871039</v>
      </c>
      <c r="G660" s="8" t="s">
        <v>193</v>
      </c>
      <c r="H660" s="24" t="s">
        <v>194</v>
      </c>
      <c r="I660" s="25">
        <v>52954</v>
      </c>
      <c r="J660" s="1639">
        <v>45321</v>
      </c>
      <c r="K660" s="26">
        <v>45322</v>
      </c>
      <c r="L660" s="26" t="s">
        <v>1058</v>
      </c>
      <c r="M660" s="27">
        <v>3</v>
      </c>
      <c r="N660" s="27" t="s">
        <v>20</v>
      </c>
      <c r="O660" s="25">
        <v>6</v>
      </c>
      <c r="P660" s="286">
        <v>33.25</v>
      </c>
      <c r="Q660" s="287">
        <v>199.5</v>
      </c>
      <c r="R660" s="25" t="s">
        <v>2180</v>
      </c>
      <c r="S660" s="25" t="s">
        <v>1058</v>
      </c>
      <c r="T660" s="26">
        <v>45325</v>
      </c>
      <c r="U660" s="26" t="s">
        <v>581</v>
      </c>
      <c r="V660" s="8" t="s">
        <v>2181</v>
      </c>
      <c r="W660" s="25" t="s">
        <v>1166</v>
      </c>
      <c r="X660" s="26">
        <v>45325</v>
      </c>
      <c r="Y660" s="25" t="s">
        <v>1068</v>
      </c>
      <c r="Z660" s="26">
        <v>45325</v>
      </c>
      <c r="AA660" s="24" t="s">
        <v>1075</v>
      </c>
      <c r="AB660" s="24" t="s">
        <v>1070</v>
      </c>
      <c r="AC660" s="26">
        <v>45342</v>
      </c>
      <c r="AD660" s="8" t="s">
        <v>22</v>
      </c>
      <c r="AE660" s="26">
        <v>45328</v>
      </c>
      <c r="AF660" s="27" t="s">
        <v>427</v>
      </c>
      <c r="AG660" s="7"/>
      <c r="AH660" s="5" t="str" cm="1">
        <f t="array" ref="AH660">LEFT(MM_BU[[#This Row],[PROJECT'#]],MIN(IFERROR(FIND({0,1,2,3,4,5,6,7,8,9,"-"},MM_BU[[#This Row],[PROJECT'#]]),""))-1)</f>
        <v>BU</v>
      </c>
      <c r="AI660" t="str">
        <f>IF(MM_BU[[#This Row],[BOM Received date]]&lt;&gt;"","BU table")</f>
        <v>BU table</v>
      </c>
      <c r="AJ660" t="str">
        <f>TEXT(MM_BU[[#This Row],[BOM Received date]],"mmmm")</f>
        <v>January</v>
      </c>
      <c r="AK660" t="str">
        <f>TEXT(MM_BU[[#This Row],[BOM Received date]],"yyyy")</f>
        <v>2024</v>
      </c>
    </row>
    <row r="661" spans="1:37" ht="28.95" customHeight="1">
      <c r="A661" s="21">
        <v>55</v>
      </c>
      <c r="B661" s="56">
        <v>45318</v>
      </c>
      <c r="C661" s="8">
        <v>80</v>
      </c>
      <c r="D661" s="8" t="s">
        <v>668</v>
      </c>
      <c r="E661" s="23" t="s">
        <v>1969</v>
      </c>
      <c r="F661" s="350">
        <v>6871039</v>
      </c>
      <c r="G661" s="8" t="s">
        <v>2081</v>
      </c>
      <c r="H661" s="24" t="s">
        <v>2056</v>
      </c>
      <c r="I661" s="25">
        <v>52956</v>
      </c>
      <c r="J661" s="1639">
        <v>45321</v>
      </c>
      <c r="K661" s="26">
        <v>45322</v>
      </c>
      <c r="L661" s="26" t="s">
        <v>1058</v>
      </c>
      <c r="M661" s="27">
        <v>1</v>
      </c>
      <c r="N661" s="27" t="s">
        <v>31</v>
      </c>
      <c r="O661" s="25">
        <v>50</v>
      </c>
      <c r="P661" s="286">
        <v>6.51</v>
      </c>
      <c r="Q661" s="287">
        <v>325.5</v>
      </c>
      <c r="R661" s="25" t="s">
        <v>2334</v>
      </c>
      <c r="S661" s="25" t="s">
        <v>1058</v>
      </c>
      <c r="T661" s="26">
        <v>45326</v>
      </c>
      <c r="U661" s="26">
        <v>45326</v>
      </c>
      <c r="V661" s="8" t="s">
        <v>2335</v>
      </c>
      <c r="W661" s="25" t="s">
        <v>1011</v>
      </c>
      <c r="X661" s="26">
        <v>45326</v>
      </c>
      <c r="Y661" s="25" t="s">
        <v>1068</v>
      </c>
      <c r="Z661" s="26">
        <v>45326</v>
      </c>
      <c r="AA661" s="24" t="s">
        <v>1710</v>
      </c>
      <c r="AB661" s="24" t="s">
        <v>1082</v>
      </c>
      <c r="AC661" s="26">
        <v>45386</v>
      </c>
      <c r="AD661" s="8" t="s">
        <v>22</v>
      </c>
      <c r="AE661" s="26">
        <v>45329</v>
      </c>
      <c r="AF661" s="27" t="s">
        <v>1034</v>
      </c>
      <c r="AG661" s="7"/>
      <c r="AH661" s="5" t="str" cm="1">
        <f t="array" ref="AH661">LEFT(MM_BU[[#This Row],[PROJECT'#]],MIN(IFERROR(FIND({0,1,2,3,4,5,6,7,8,9,"-"},MM_BU[[#This Row],[PROJECT'#]]),""))-1)</f>
        <v>BU</v>
      </c>
      <c r="AI661" t="str">
        <f>IF(MM_BU[[#This Row],[BOM Received date]]&lt;&gt;"","BU table")</f>
        <v>BU table</v>
      </c>
      <c r="AJ661" t="str">
        <f>TEXT(MM_BU[[#This Row],[BOM Received date]],"mmmm")</f>
        <v>January</v>
      </c>
      <c r="AK661" t="str">
        <f>TEXT(MM_BU[[#This Row],[BOM Received date]],"yyyy")</f>
        <v>2024</v>
      </c>
    </row>
    <row r="662" spans="1:37" ht="28.95" customHeight="1">
      <c r="A662" s="21">
        <v>55</v>
      </c>
      <c r="B662" s="56">
        <v>45318</v>
      </c>
      <c r="C662" s="8">
        <v>80</v>
      </c>
      <c r="D662" s="8" t="s">
        <v>668</v>
      </c>
      <c r="E662" s="23" t="s">
        <v>1969</v>
      </c>
      <c r="F662" s="350">
        <v>6871039</v>
      </c>
      <c r="G662" s="8" t="s">
        <v>992</v>
      </c>
      <c r="H662" s="24" t="s">
        <v>993</v>
      </c>
      <c r="I662" s="25">
        <v>52958</v>
      </c>
      <c r="J662" s="1639">
        <v>45321</v>
      </c>
      <c r="K662" s="26">
        <v>45322</v>
      </c>
      <c r="L662" s="26" t="s">
        <v>1058</v>
      </c>
      <c r="M662" s="27">
        <v>1</v>
      </c>
      <c r="N662" s="27" t="s">
        <v>36</v>
      </c>
      <c r="O662" s="25">
        <v>3</v>
      </c>
      <c r="P662" s="286">
        <v>82.5</v>
      </c>
      <c r="Q662" s="287">
        <v>247.5</v>
      </c>
      <c r="R662" s="25" t="s">
        <v>2163</v>
      </c>
      <c r="S662" s="25" t="s">
        <v>1058</v>
      </c>
      <c r="T662" s="26">
        <v>45330</v>
      </c>
      <c r="U662" s="26">
        <v>45327</v>
      </c>
      <c r="V662" s="8" t="s">
        <v>2308</v>
      </c>
      <c r="W662" s="25" t="s">
        <v>2338</v>
      </c>
      <c r="X662" s="26">
        <v>45330</v>
      </c>
      <c r="Y662" s="25" t="s">
        <v>1068</v>
      </c>
      <c r="Z662" s="26">
        <v>45330</v>
      </c>
      <c r="AA662" s="24" t="s">
        <v>1069</v>
      </c>
      <c r="AB662" s="24" t="s">
        <v>1085</v>
      </c>
      <c r="AC662" s="26">
        <v>45337</v>
      </c>
      <c r="AD662" s="8" t="s">
        <v>22</v>
      </c>
      <c r="AE662" s="26">
        <v>45336</v>
      </c>
      <c r="AF662" s="27" t="s">
        <v>428</v>
      </c>
      <c r="AG662" s="7"/>
      <c r="AH662" s="5" t="str" cm="1">
        <f t="array" ref="AH662">LEFT(MM_BU[[#This Row],[PROJECT'#]],MIN(IFERROR(FIND({0,1,2,3,4,5,6,7,8,9,"-"},MM_BU[[#This Row],[PROJECT'#]]),""))-1)</f>
        <v>BU</v>
      </c>
      <c r="AI662" t="str">
        <f>IF(MM_BU[[#This Row],[BOM Received date]]&lt;&gt;"","BU table")</f>
        <v>BU table</v>
      </c>
      <c r="AJ662" t="str">
        <f>TEXT(MM_BU[[#This Row],[BOM Received date]],"mmmm")</f>
        <v>January</v>
      </c>
      <c r="AK662" t="str">
        <f>TEXT(MM_BU[[#This Row],[BOM Received date]],"yyyy")</f>
        <v>2024</v>
      </c>
    </row>
    <row r="663" spans="1:37" ht="28.95" customHeight="1">
      <c r="A663" s="21">
        <v>55</v>
      </c>
      <c r="B663" s="56">
        <v>45318</v>
      </c>
      <c r="C663" s="8">
        <v>80</v>
      </c>
      <c r="D663" s="8" t="s">
        <v>668</v>
      </c>
      <c r="E663" s="23" t="s">
        <v>1969</v>
      </c>
      <c r="F663" s="350">
        <v>6871039</v>
      </c>
      <c r="G663" s="8" t="s">
        <v>2082</v>
      </c>
      <c r="H663" s="24" t="s">
        <v>2127</v>
      </c>
      <c r="I663" s="25">
        <v>52960</v>
      </c>
      <c r="J663" s="1639">
        <v>45321</v>
      </c>
      <c r="K663" s="26">
        <v>45322</v>
      </c>
      <c r="L663" s="26" t="s">
        <v>1058</v>
      </c>
      <c r="M663" s="27">
        <v>3</v>
      </c>
      <c r="N663" s="27" t="s">
        <v>20</v>
      </c>
      <c r="O663" s="25">
        <v>50</v>
      </c>
      <c r="P663" s="286">
        <v>5.29</v>
      </c>
      <c r="Q663" s="287">
        <v>264.5</v>
      </c>
      <c r="R663" s="25" t="s">
        <v>2314</v>
      </c>
      <c r="S663" s="25" t="s">
        <v>1058</v>
      </c>
      <c r="T663" s="26">
        <v>45327</v>
      </c>
      <c r="U663" s="26">
        <v>45325</v>
      </c>
      <c r="V663" s="8" t="s">
        <v>2315</v>
      </c>
      <c r="W663" s="25" t="s">
        <v>1005</v>
      </c>
      <c r="X663" s="26">
        <v>45327</v>
      </c>
      <c r="Y663" s="25" t="s">
        <v>1068</v>
      </c>
      <c r="Z663" s="26">
        <v>45327</v>
      </c>
      <c r="AA663" s="24" t="s">
        <v>1075</v>
      </c>
      <c r="AB663" s="24" t="s">
        <v>1079</v>
      </c>
      <c r="AC663" s="26">
        <v>45362</v>
      </c>
      <c r="AD663" s="8" t="s">
        <v>22</v>
      </c>
      <c r="AE663" s="26">
        <v>45334</v>
      </c>
      <c r="AF663" s="27" t="s">
        <v>1034</v>
      </c>
      <c r="AG663" s="7"/>
      <c r="AH663" s="5" t="str" cm="1">
        <f t="array" ref="AH663">LEFT(MM_BU[[#This Row],[PROJECT'#]],MIN(IFERROR(FIND({0,1,2,3,4,5,6,7,8,9,"-"},MM_BU[[#This Row],[PROJECT'#]]),""))-1)</f>
        <v>BU</v>
      </c>
      <c r="AI663" t="str">
        <f>IF(MM_BU[[#This Row],[BOM Received date]]&lt;&gt;"","BU table")</f>
        <v>BU table</v>
      </c>
      <c r="AJ663" t="str">
        <f>TEXT(MM_BU[[#This Row],[BOM Received date]],"mmmm")</f>
        <v>January</v>
      </c>
      <c r="AK663" t="str">
        <f>TEXT(MM_BU[[#This Row],[BOM Received date]],"yyyy")</f>
        <v>2024</v>
      </c>
    </row>
    <row r="664" spans="1:37" ht="28.95" customHeight="1">
      <c r="A664" s="21">
        <v>55</v>
      </c>
      <c r="B664" s="56">
        <v>45318</v>
      </c>
      <c r="C664" s="8">
        <v>80</v>
      </c>
      <c r="D664" s="8" t="s">
        <v>668</v>
      </c>
      <c r="E664" s="23" t="s">
        <v>1969</v>
      </c>
      <c r="F664" s="350">
        <v>6871039</v>
      </c>
      <c r="G664" s="8" t="s">
        <v>2083</v>
      </c>
      <c r="H664" s="24" t="s">
        <v>2057</v>
      </c>
      <c r="I664" s="25">
        <v>52960</v>
      </c>
      <c r="J664" s="1639">
        <v>45321</v>
      </c>
      <c r="K664" s="26">
        <v>45322</v>
      </c>
      <c r="L664" s="26" t="s">
        <v>1068</v>
      </c>
      <c r="M664" s="27">
        <v>2</v>
      </c>
      <c r="N664" s="27" t="s">
        <v>20</v>
      </c>
      <c r="O664" s="25">
        <v>40</v>
      </c>
      <c r="P664" s="286">
        <v>15.11</v>
      </c>
      <c r="Q664" s="287">
        <v>604.4</v>
      </c>
      <c r="R664" s="25" t="s">
        <v>581</v>
      </c>
      <c r="S664" s="25" t="s">
        <v>581</v>
      </c>
      <c r="T664" s="26" t="s">
        <v>581</v>
      </c>
      <c r="U664" s="26" t="s">
        <v>581</v>
      </c>
      <c r="V664" s="8" t="s">
        <v>581</v>
      </c>
      <c r="W664" s="25" t="s">
        <v>581</v>
      </c>
      <c r="X664" s="26" t="s">
        <v>581</v>
      </c>
      <c r="Y664" s="25" t="s">
        <v>581</v>
      </c>
      <c r="Z664" s="26" t="s">
        <v>581</v>
      </c>
      <c r="AA664" s="24" t="s">
        <v>581</v>
      </c>
      <c r="AB664" s="24" t="s">
        <v>581</v>
      </c>
      <c r="AC664" s="26" t="s">
        <v>581</v>
      </c>
      <c r="AD664" s="8" t="s">
        <v>22</v>
      </c>
      <c r="AE664" s="26" t="s">
        <v>581</v>
      </c>
      <c r="AF664" s="27" t="s">
        <v>581</v>
      </c>
      <c r="AG664" s="7"/>
      <c r="AH664" s="5" t="str" cm="1">
        <f t="array" ref="AH664">LEFT(MM_BU[[#This Row],[PROJECT'#]],MIN(IFERROR(FIND({0,1,2,3,4,5,6,7,8,9,"-"},MM_BU[[#This Row],[PROJECT'#]]),""))-1)</f>
        <v>BU</v>
      </c>
      <c r="AI664" t="str">
        <f>IF(MM_BU[[#This Row],[BOM Received date]]&lt;&gt;"","BU table")</f>
        <v>BU table</v>
      </c>
      <c r="AJ664" t="str">
        <f>TEXT(MM_BU[[#This Row],[BOM Received date]],"mmmm")</f>
        <v>January</v>
      </c>
      <c r="AK664" t="str">
        <f>TEXT(MM_BU[[#This Row],[BOM Received date]],"yyyy")</f>
        <v>2024</v>
      </c>
    </row>
    <row r="665" spans="1:37" ht="28.95" customHeight="1">
      <c r="A665" s="21">
        <v>55</v>
      </c>
      <c r="B665" s="56">
        <v>45318</v>
      </c>
      <c r="C665" s="8">
        <v>80</v>
      </c>
      <c r="D665" s="8" t="s">
        <v>668</v>
      </c>
      <c r="E665" s="23" t="s">
        <v>1969</v>
      </c>
      <c r="F665" s="350">
        <v>6871039</v>
      </c>
      <c r="G665" s="8" t="s">
        <v>2084</v>
      </c>
      <c r="H665" s="24" t="s">
        <v>2128</v>
      </c>
      <c r="I665" s="25">
        <v>52960</v>
      </c>
      <c r="J665" s="1639">
        <v>45321</v>
      </c>
      <c r="K665" s="26">
        <v>45322</v>
      </c>
      <c r="L665" s="26" t="s">
        <v>1058</v>
      </c>
      <c r="M665" s="27">
        <v>1</v>
      </c>
      <c r="N665" s="27" t="s">
        <v>20</v>
      </c>
      <c r="O665" s="25">
        <v>50</v>
      </c>
      <c r="P665" s="286">
        <v>1.94</v>
      </c>
      <c r="Q665" s="287">
        <v>97</v>
      </c>
      <c r="R665" s="25" t="s">
        <v>2314</v>
      </c>
      <c r="S665" s="25" t="s">
        <v>1058</v>
      </c>
      <c r="T665" s="26">
        <v>45327</v>
      </c>
      <c r="U665" s="26">
        <v>45325</v>
      </c>
      <c r="V665" s="8" t="s">
        <v>2315</v>
      </c>
      <c r="W665" s="25" t="s">
        <v>1002</v>
      </c>
      <c r="X665" s="26">
        <v>45327</v>
      </c>
      <c r="Y665" s="25" t="s">
        <v>1068</v>
      </c>
      <c r="Z665" s="26">
        <v>45327</v>
      </c>
      <c r="AA665" s="24" t="s">
        <v>1075</v>
      </c>
      <c r="AB665" s="24" t="s">
        <v>1079</v>
      </c>
      <c r="AC665" s="26">
        <v>45362</v>
      </c>
      <c r="AD665" s="8" t="s">
        <v>22</v>
      </c>
      <c r="AE665" s="26">
        <v>45334</v>
      </c>
      <c r="AF665" s="27" t="s">
        <v>1034</v>
      </c>
      <c r="AG665" s="7"/>
      <c r="AH665" s="5" t="str" cm="1">
        <f t="array" ref="AH665">LEFT(MM_BU[[#This Row],[PROJECT'#]],MIN(IFERROR(FIND({0,1,2,3,4,5,6,7,8,9,"-"},MM_BU[[#This Row],[PROJECT'#]]),""))-1)</f>
        <v>BU</v>
      </c>
      <c r="AI665" t="str">
        <f>IF(MM_BU[[#This Row],[BOM Received date]]&lt;&gt;"","BU table")</f>
        <v>BU table</v>
      </c>
      <c r="AJ665" t="str">
        <f>TEXT(MM_BU[[#This Row],[BOM Received date]],"mmmm")</f>
        <v>January</v>
      </c>
      <c r="AK665" t="str">
        <f>TEXT(MM_BU[[#This Row],[BOM Received date]],"yyyy")</f>
        <v>2024</v>
      </c>
    </row>
    <row r="666" spans="1:37" ht="28.95" customHeight="1">
      <c r="A666" s="21">
        <v>55</v>
      </c>
      <c r="B666" s="56">
        <v>45318</v>
      </c>
      <c r="C666" s="8">
        <v>80</v>
      </c>
      <c r="D666" s="8" t="s">
        <v>668</v>
      </c>
      <c r="E666" s="23" t="s">
        <v>1969</v>
      </c>
      <c r="F666" s="350">
        <v>6871039</v>
      </c>
      <c r="G666" s="8" t="s">
        <v>2085</v>
      </c>
      <c r="H666" s="24" t="s">
        <v>2058</v>
      </c>
      <c r="I666" s="25">
        <v>52962</v>
      </c>
      <c r="J666" s="1639">
        <v>45321</v>
      </c>
      <c r="K666" s="26">
        <v>45322</v>
      </c>
      <c r="L666" s="26" t="s">
        <v>1058</v>
      </c>
      <c r="M666" s="27">
        <v>1</v>
      </c>
      <c r="N666" s="27" t="s">
        <v>20</v>
      </c>
      <c r="O666" s="25">
        <v>22</v>
      </c>
      <c r="P666" s="286">
        <v>50.4</v>
      </c>
      <c r="Q666" s="287">
        <v>1108.8</v>
      </c>
      <c r="R666" s="25" t="s">
        <v>2314</v>
      </c>
      <c r="S666" s="25" t="s">
        <v>1058</v>
      </c>
      <c r="T666" s="26">
        <v>45327</v>
      </c>
      <c r="U666" s="26">
        <v>45325</v>
      </c>
      <c r="V666" s="8" t="s">
        <v>2315</v>
      </c>
      <c r="W666" s="25" t="s">
        <v>1006</v>
      </c>
      <c r="X666" s="26">
        <v>45327</v>
      </c>
      <c r="Y666" s="25" t="s">
        <v>1068</v>
      </c>
      <c r="Z666" s="26">
        <v>45327</v>
      </c>
      <c r="AA666" s="24" t="s">
        <v>1075</v>
      </c>
      <c r="AB666" s="24" t="s">
        <v>1079</v>
      </c>
      <c r="AC666" s="26">
        <v>45342</v>
      </c>
      <c r="AD666" s="8" t="s">
        <v>22</v>
      </c>
      <c r="AE666" s="26">
        <v>45334</v>
      </c>
      <c r="AF666" s="27" t="s">
        <v>2384</v>
      </c>
      <c r="AG666" s="7"/>
      <c r="AH666" s="5" t="str" cm="1">
        <f t="array" ref="AH666">LEFT(MM_BU[[#This Row],[PROJECT'#]],MIN(IFERROR(FIND({0,1,2,3,4,5,6,7,8,9,"-"},MM_BU[[#This Row],[PROJECT'#]]),""))-1)</f>
        <v>BU</v>
      </c>
      <c r="AI666" t="str">
        <f>IF(MM_BU[[#This Row],[BOM Received date]]&lt;&gt;"","BU table")</f>
        <v>BU table</v>
      </c>
      <c r="AJ666" t="str">
        <f>TEXT(MM_BU[[#This Row],[BOM Received date]],"mmmm")</f>
        <v>January</v>
      </c>
      <c r="AK666" t="str">
        <f>TEXT(MM_BU[[#This Row],[BOM Received date]],"yyyy")</f>
        <v>2024</v>
      </c>
    </row>
    <row r="667" spans="1:37" ht="28.95" customHeight="1">
      <c r="A667" s="21">
        <v>55</v>
      </c>
      <c r="B667" s="56">
        <v>45318</v>
      </c>
      <c r="C667" s="8">
        <v>80</v>
      </c>
      <c r="D667" s="8" t="s">
        <v>668</v>
      </c>
      <c r="E667" s="23" t="s">
        <v>1969</v>
      </c>
      <c r="F667" s="350">
        <v>6871039</v>
      </c>
      <c r="G667" s="8" t="s">
        <v>492</v>
      </c>
      <c r="H667" s="24" t="s">
        <v>2059</v>
      </c>
      <c r="I667" s="25">
        <v>52953</v>
      </c>
      <c r="J667" s="1639">
        <v>45321</v>
      </c>
      <c r="K667" s="26">
        <v>45322</v>
      </c>
      <c r="L667" s="26" t="s">
        <v>1058</v>
      </c>
      <c r="M667" s="27">
        <v>1</v>
      </c>
      <c r="N667" s="27" t="s">
        <v>20</v>
      </c>
      <c r="O667" s="25">
        <v>2</v>
      </c>
      <c r="P667" s="286">
        <v>631.95000000000005</v>
      </c>
      <c r="Q667" s="287">
        <v>1263.9000000000001</v>
      </c>
      <c r="R667" s="25" t="s">
        <v>2314</v>
      </c>
      <c r="S667" s="25" t="s">
        <v>1058</v>
      </c>
      <c r="T667" s="26">
        <v>45327</v>
      </c>
      <c r="U667" s="26">
        <v>45325</v>
      </c>
      <c r="V667" s="8" t="s">
        <v>2315</v>
      </c>
      <c r="W667" s="25" t="s">
        <v>143</v>
      </c>
      <c r="X667" s="26">
        <v>45327</v>
      </c>
      <c r="Y667" s="25" t="s">
        <v>1068</v>
      </c>
      <c r="Z667" s="26">
        <v>45327</v>
      </c>
      <c r="AA667" s="24" t="s">
        <v>1075</v>
      </c>
      <c r="AB667" s="24" t="s">
        <v>1079</v>
      </c>
      <c r="AC667" s="26">
        <v>45342</v>
      </c>
      <c r="AD667" s="8" t="s">
        <v>22</v>
      </c>
      <c r="AE667" s="26">
        <v>45333</v>
      </c>
      <c r="AF667" s="27" t="s">
        <v>425</v>
      </c>
      <c r="AG667" s="7"/>
      <c r="AH667" s="5" t="str" cm="1">
        <f t="array" ref="AH667">LEFT(MM_BU[[#This Row],[PROJECT'#]],MIN(IFERROR(FIND({0,1,2,3,4,5,6,7,8,9,"-"},MM_BU[[#This Row],[PROJECT'#]]),""))-1)</f>
        <v>BU</v>
      </c>
      <c r="AI667" t="str">
        <f>IF(MM_BU[[#This Row],[BOM Received date]]&lt;&gt;"","BU table")</f>
        <v>BU table</v>
      </c>
      <c r="AJ667" t="str">
        <f>TEXT(MM_BU[[#This Row],[BOM Received date]],"mmmm")</f>
        <v>January</v>
      </c>
      <c r="AK667" t="str">
        <f>TEXT(MM_BU[[#This Row],[BOM Received date]],"yyyy")</f>
        <v>2024</v>
      </c>
    </row>
    <row r="668" spans="1:37" ht="28.95" customHeight="1">
      <c r="A668" s="21">
        <v>55</v>
      </c>
      <c r="B668" s="56">
        <v>45318</v>
      </c>
      <c r="C668" s="8">
        <v>80</v>
      </c>
      <c r="D668" s="8" t="s">
        <v>668</v>
      </c>
      <c r="E668" s="23" t="s">
        <v>1969</v>
      </c>
      <c r="F668" s="350">
        <v>6871039</v>
      </c>
      <c r="G668" s="8" t="s">
        <v>164</v>
      </c>
      <c r="H668" s="24" t="s">
        <v>157</v>
      </c>
      <c r="I668" s="25">
        <v>52959</v>
      </c>
      <c r="J668" s="1639">
        <v>45321</v>
      </c>
      <c r="K668" s="26">
        <v>45322</v>
      </c>
      <c r="L668" s="26" t="s">
        <v>1058</v>
      </c>
      <c r="M668" s="27">
        <v>1</v>
      </c>
      <c r="N668" s="27" t="s">
        <v>20</v>
      </c>
      <c r="O668" s="25">
        <v>50</v>
      </c>
      <c r="P668" s="286">
        <v>4.3</v>
      </c>
      <c r="Q668" s="287">
        <v>215</v>
      </c>
      <c r="R668" s="25" t="s">
        <v>2316</v>
      </c>
      <c r="S668" s="25" t="s">
        <v>1058</v>
      </c>
      <c r="T668" s="26">
        <v>45327</v>
      </c>
      <c r="U668" s="26">
        <v>45327</v>
      </c>
      <c r="V668" s="8" t="s">
        <v>2317</v>
      </c>
      <c r="W668" s="25" t="s">
        <v>1008</v>
      </c>
      <c r="X668" s="26">
        <v>45327</v>
      </c>
      <c r="Y668" s="25" t="s">
        <v>1068</v>
      </c>
      <c r="Z668" s="26">
        <v>45327</v>
      </c>
      <c r="AA668" s="24" t="s">
        <v>1710</v>
      </c>
      <c r="AB668" s="24" t="s">
        <v>1081</v>
      </c>
      <c r="AC668" s="26">
        <v>45348</v>
      </c>
      <c r="AD668" s="8" t="s">
        <v>22</v>
      </c>
      <c r="AE668" s="26">
        <v>45333</v>
      </c>
      <c r="AF668" s="27" t="s">
        <v>1034</v>
      </c>
      <c r="AG668" s="7"/>
      <c r="AH668" s="5" t="str" cm="1">
        <f t="array" ref="AH668">LEFT(MM_BU[[#This Row],[PROJECT'#]],MIN(IFERROR(FIND({0,1,2,3,4,5,6,7,8,9,"-"},MM_BU[[#This Row],[PROJECT'#]]),""))-1)</f>
        <v>BU</v>
      </c>
      <c r="AI668" t="str">
        <f>IF(MM_BU[[#This Row],[BOM Received date]]&lt;&gt;"","BU table")</f>
        <v>BU table</v>
      </c>
      <c r="AJ668" t="str">
        <f>TEXT(MM_BU[[#This Row],[BOM Received date]],"mmmm")</f>
        <v>January</v>
      </c>
      <c r="AK668" t="str">
        <f>TEXT(MM_BU[[#This Row],[BOM Received date]],"yyyy")</f>
        <v>2024</v>
      </c>
    </row>
    <row r="669" spans="1:37" ht="28.95" customHeight="1">
      <c r="A669" s="21">
        <v>55</v>
      </c>
      <c r="B669" s="56">
        <v>45318</v>
      </c>
      <c r="C669" s="8">
        <v>80</v>
      </c>
      <c r="D669" s="8" t="s">
        <v>668</v>
      </c>
      <c r="E669" s="23" t="s">
        <v>1969</v>
      </c>
      <c r="F669" s="350">
        <v>6871039</v>
      </c>
      <c r="G669" s="8" t="s">
        <v>2086</v>
      </c>
      <c r="H669" s="24" t="s">
        <v>2060</v>
      </c>
      <c r="I669" s="25">
        <v>52996</v>
      </c>
      <c r="J669" s="1639">
        <v>45321</v>
      </c>
      <c r="K669" s="26">
        <v>45322</v>
      </c>
      <c r="L669" s="26" t="s">
        <v>1058</v>
      </c>
      <c r="M669" s="27">
        <v>1</v>
      </c>
      <c r="N669" s="27" t="s">
        <v>20</v>
      </c>
      <c r="O669" s="25">
        <v>2</v>
      </c>
      <c r="P669" s="286">
        <v>93.1</v>
      </c>
      <c r="Q669" s="287">
        <v>186.2</v>
      </c>
      <c r="R669" s="25" t="s">
        <v>2314</v>
      </c>
      <c r="S669" s="25" t="s">
        <v>1058</v>
      </c>
      <c r="T669" s="26">
        <v>45327</v>
      </c>
      <c r="U669" s="26">
        <v>45325</v>
      </c>
      <c r="V669" s="8" t="s">
        <v>2315</v>
      </c>
      <c r="W669" s="25" t="s">
        <v>1009</v>
      </c>
      <c r="X669" s="26">
        <v>45327</v>
      </c>
      <c r="Y669" s="25" t="s">
        <v>1068</v>
      </c>
      <c r="Z669" s="26">
        <v>45327</v>
      </c>
      <c r="AA669" s="24" t="s">
        <v>1075</v>
      </c>
      <c r="AB669" s="24" t="s">
        <v>1079</v>
      </c>
      <c r="AC669" s="26">
        <v>45342</v>
      </c>
      <c r="AD669" s="8" t="s">
        <v>22</v>
      </c>
      <c r="AE669" s="26">
        <v>45333</v>
      </c>
      <c r="AF669" s="27" t="s">
        <v>425</v>
      </c>
      <c r="AG669" s="7"/>
      <c r="AH669" s="5" t="str" cm="1">
        <f t="array" ref="AH669">LEFT(MM_BU[[#This Row],[PROJECT'#]],MIN(IFERROR(FIND({0,1,2,3,4,5,6,7,8,9,"-"},MM_BU[[#This Row],[PROJECT'#]]),""))-1)</f>
        <v>BU</v>
      </c>
      <c r="AI669" t="str">
        <f>IF(MM_BU[[#This Row],[BOM Received date]]&lt;&gt;"","BU table")</f>
        <v>BU table</v>
      </c>
      <c r="AJ669" t="str">
        <f>TEXT(MM_BU[[#This Row],[BOM Received date]],"mmmm")</f>
        <v>January</v>
      </c>
      <c r="AK669" t="str">
        <f>TEXT(MM_BU[[#This Row],[BOM Received date]],"yyyy")</f>
        <v>2024</v>
      </c>
    </row>
    <row r="670" spans="1:37" ht="28.95" customHeight="1">
      <c r="A670" s="21">
        <v>55</v>
      </c>
      <c r="B670" s="56">
        <v>45318</v>
      </c>
      <c r="C670" s="8">
        <v>80</v>
      </c>
      <c r="D670" s="8" t="s">
        <v>668</v>
      </c>
      <c r="E670" s="23" t="s">
        <v>1969</v>
      </c>
      <c r="F670" s="350">
        <v>6871039</v>
      </c>
      <c r="G670" s="8" t="s">
        <v>2087</v>
      </c>
      <c r="H670" s="24" t="s">
        <v>2061</v>
      </c>
      <c r="I670" s="25">
        <v>52957</v>
      </c>
      <c r="J670" s="1639">
        <v>45321</v>
      </c>
      <c r="K670" s="26">
        <v>45322</v>
      </c>
      <c r="L670" s="26" t="s">
        <v>1058</v>
      </c>
      <c r="M670" s="27">
        <v>1</v>
      </c>
      <c r="N670" s="27" t="s">
        <v>20</v>
      </c>
      <c r="O670" s="25">
        <v>3</v>
      </c>
      <c r="P670" s="286">
        <v>7.26</v>
      </c>
      <c r="Q670" s="287">
        <v>21.78</v>
      </c>
      <c r="R670" s="25" t="s">
        <v>2316</v>
      </c>
      <c r="S670" s="25" t="s">
        <v>1058</v>
      </c>
      <c r="T670" s="26">
        <v>45327</v>
      </c>
      <c r="U670" s="26">
        <v>45327</v>
      </c>
      <c r="V670" s="8" t="s">
        <v>2317</v>
      </c>
      <c r="W670" s="25" t="s">
        <v>1007</v>
      </c>
      <c r="X670" s="26">
        <v>45327</v>
      </c>
      <c r="Y670" s="25" t="s">
        <v>1068</v>
      </c>
      <c r="Z670" s="26">
        <v>45327</v>
      </c>
      <c r="AA670" s="24" t="s">
        <v>1710</v>
      </c>
      <c r="AB670" s="24" t="s">
        <v>1081</v>
      </c>
      <c r="AC670" s="26">
        <v>45348</v>
      </c>
      <c r="AD670" s="8" t="s">
        <v>22</v>
      </c>
      <c r="AE670" s="26">
        <v>45333</v>
      </c>
      <c r="AF670" s="27" t="s">
        <v>428</v>
      </c>
      <c r="AG670" s="7"/>
      <c r="AH670" s="5" t="str" cm="1">
        <f t="array" ref="AH670">LEFT(MM_BU[[#This Row],[PROJECT'#]],MIN(IFERROR(FIND({0,1,2,3,4,5,6,7,8,9,"-"},MM_BU[[#This Row],[PROJECT'#]]),""))-1)</f>
        <v>BU</v>
      </c>
      <c r="AI670" t="str">
        <f>IF(MM_BU[[#This Row],[BOM Received date]]&lt;&gt;"","BU table")</f>
        <v>BU table</v>
      </c>
      <c r="AJ670" t="str">
        <f>TEXT(MM_BU[[#This Row],[BOM Received date]],"mmmm")</f>
        <v>January</v>
      </c>
      <c r="AK670" t="str">
        <f>TEXT(MM_BU[[#This Row],[BOM Received date]],"yyyy")</f>
        <v>2024</v>
      </c>
    </row>
    <row r="671" spans="1:37" ht="28.95" customHeight="1">
      <c r="A671" s="21">
        <v>55</v>
      </c>
      <c r="B671" s="56">
        <v>45318</v>
      </c>
      <c r="C671" s="8">
        <v>90</v>
      </c>
      <c r="D671" s="8" t="s">
        <v>668</v>
      </c>
      <c r="E671" s="23" t="s">
        <v>1969</v>
      </c>
      <c r="F671" s="350">
        <v>6871039</v>
      </c>
      <c r="G671" s="8" t="s">
        <v>949</v>
      </c>
      <c r="H671" s="24" t="s">
        <v>2062</v>
      </c>
      <c r="I671" s="25">
        <v>52954</v>
      </c>
      <c r="J671" s="1639">
        <v>45321</v>
      </c>
      <c r="K671" s="26">
        <v>45322</v>
      </c>
      <c r="L671" s="26" t="s">
        <v>1058</v>
      </c>
      <c r="M671" s="27">
        <v>2</v>
      </c>
      <c r="N671" s="27" t="s">
        <v>20</v>
      </c>
      <c r="O671" s="25">
        <v>20</v>
      </c>
      <c r="P671" s="286">
        <v>265</v>
      </c>
      <c r="Q671" s="287">
        <v>5300</v>
      </c>
      <c r="R671" s="25" t="s">
        <v>2180</v>
      </c>
      <c r="S671" s="25" t="s">
        <v>1058</v>
      </c>
      <c r="T671" s="26">
        <v>45325</v>
      </c>
      <c r="U671" s="26" t="s">
        <v>581</v>
      </c>
      <c r="V671" s="8" t="s">
        <v>2181</v>
      </c>
      <c r="W671" s="25" t="s">
        <v>1029</v>
      </c>
      <c r="X671" s="26">
        <v>45325</v>
      </c>
      <c r="Y671" s="25" t="s">
        <v>1068</v>
      </c>
      <c r="Z671" s="26">
        <v>45325</v>
      </c>
      <c r="AA671" s="24" t="s">
        <v>1075</v>
      </c>
      <c r="AB671" s="24" t="s">
        <v>1070</v>
      </c>
      <c r="AC671" s="26">
        <v>45342</v>
      </c>
      <c r="AD671" s="8" t="s">
        <v>22</v>
      </c>
      <c r="AE671" s="26">
        <v>45328</v>
      </c>
      <c r="AF671" s="27" t="s">
        <v>1026</v>
      </c>
      <c r="AG671" s="7"/>
      <c r="AH671" s="5" t="str" cm="1">
        <f t="array" ref="AH671">LEFT(MM_BU[[#This Row],[PROJECT'#]],MIN(IFERROR(FIND({0,1,2,3,4,5,6,7,8,9,"-"},MM_BU[[#This Row],[PROJECT'#]]),""))-1)</f>
        <v>BU</v>
      </c>
      <c r="AI671" t="str">
        <f>IF(MM_BU[[#This Row],[BOM Received date]]&lt;&gt;"","BU table")</f>
        <v>BU table</v>
      </c>
      <c r="AJ671" t="str">
        <f>TEXT(MM_BU[[#This Row],[BOM Received date]],"mmmm")</f>
        <v>January</v>
      </c>
      <c r="AK671" t="str">
        <f>TEXT(MM_BU[[#This Row],[BOM Received date]],"yyyy")</f>
        <v>2024</v>
      </c>
    </row>
    <row r="672" spans="1:37" ht="28.95" customHeight="1">
      <c r="A672" s="21">
        <v>55</v>
      </c>
      <c r="B672" s="56">
        <v>45318</v>
      </c>
      <c r="C672" s="8">
        <v>90</v>
      </c>
      <c r="D672" s="8" t="s">
        <v>668</v>
      </c>
      <c r="E672" s="23" t="s">
        <v>1969</v>
      </c>
      <c r="F672" s="350">
        <v>6871039</v>
      </c>
      <c r="G672" s="8" t="s">
        <v>49</v>
      </c>
      <c r="H672" s="24" t="s">
        <v>50</v>
      </c>
      <c r="I672" s="25">
        <v>52954</v>
      </c>
      <c r="J672" s="1639">
        <v>45321</v>
      </c>
      <c r="K672" s="26">
        <v>45322</v>
      </c>
      <c r="L672" s="26" t="s">
        <v>1058</v>
      </c>
      <c r="M672" s="27">
        <v>1</v>
      </c>
      <c r="N672" s="27" t="s">
        <v>20</v>
      </c>
      <c r="O672" s="25">
        <v>20</v>
      </c>
      <c r="P672" s="286">
        <v>242.35</v>
      </c>
      <c r="Q672" s="287">
        <v>4847</v>
      </c>
      <c r="R672" s="25" t="s">
        <v>2180</v>
      </c>
      <c r="S672" s="25" t="s">
        <v>1058</v>
      </c>
      <c r="T672" s="26">
        <v>45325</v>
      </c>
      <c r="U672" s="26" t="s">
        <v>581</v>
      </c>
      <c r="V672" s="8" t="s">
        <v>2181</v>
      </c>
      <c r="W672" s="25" t="s">
        <v>1028</v>
      </c>
      <c r="X672" s="26">
        <v>45325</v>
      </c>
      <c r="Y672" s="25" t="s">
        <v>1068</v>
      </c>
      <c r="Z672" s="26">
        <v>45325</v>
      </c>
      <c r="AA672" s="24" t="s">
        <v>1075</v>
      </c>
      <c r="AB672" s="24" t="s">
        <v>1070</v>
      </c>
      <c r="AC672" s="26">
        <v>45342</v>
      </c>
      <c r="AD672" s="8" t="s">
        <v>22</v>
      </c>
      <c r="AE672" s="26">
        <v>45328</v>
      </c>
      <c r="AF672" s="27" t="s">
        <v>1026</v>
      </c>
      <c r="AG672" s="7"/>
      <c r="AH672" s="5" t="str" cm="1">
        <f t="array" ref="AH672">LEFT(MM_BU[[#This Row],[PROJECT'#]],MIN(IFERROR(FIND({0,1,2,3,4,5,6,7,8,9,"-"},MM_BU[[#This Row],[PROJECT'#]]),""))-1)</f>
        <v>BU</v>
      </c>
      <c r="AI672" t="str">
        <f>IF(MM_BU[[#This Row],[BOM Received date]]&lt;&gt;"","BU table")</f>
        <v>BU table</v>
      </c>
      <c r="AJ672" t="str">
        <f>TEXT(MM_BU[[#This Row],[BOM Received date]],"mmmm")</f>
        <v>January</v>
      </c>
      <c r="AK672" t="str">
        <f>TEXT(MM_BU[[#This Row],[BOM Received date]],"yyyy")</f>
        <v>2024</v>
      </c>
    </row>
    <row r="673" spans="1:37" ht="28.95" customHeight="1">
      <c r="A673" s="21">
        <v>55</v>
      </c>
      <c r="B673" s="56">
        <v>45318</v>
      </c>
      <c r="C673" s="8">
        <v>90</v>
      </c>
      <c r="D673" s="8" t="s">
        <v>668</v>
      </c>
      <c r="E673" s="23" t="s">
        <v>1969</v>
      </c>
      <c r="F673" s="350">
        <v>6871039</v>
      </c>
      <c r="G673" s="8" t="s">
        <v>2088</v>
      </c>
      <c r="H673" s="24" t="s">
        <v>2063</v>
      </c>
      <c r="I673" s="25">
        <v>53001</v>
      </c>
      <c r="J673" s="1639">
        <v>45321</v>
      </c>
      <c r="K673" s="26">
        <v>45323</v>
      </c>
      <c r="L673" s="26" t="s">
        <v>1058</v>
      </c>
      <c r="M673" s="27">
        <v>10</v>
      </c>
      <c r="N673" s="27" t="s">
        <v>2106</v>
      </c>
      <c r="O673" s="25">
        <v>1</v>
      </c>
      <c r="P673" s="286">
        <v>761.3</v>
      </c>
      <c r="Q673" s="287">
        <v>761.3</v>
      </c>
      <c r="R673" s="25" t="s">
        <v>2173</v>
      </c>
      <c r="S673" s="25" t="s">
        <v>1058</v>
      </c>
      <c r="T673" s="26">
        <v>45331</v>
      </c>
      <c r="U673" s="26">
        <v>45328</v>
      </c>
      <c r="V673" s="8" t="s">
        <v>2313</v>
      </c>
      <c r="W673" s="25" t="s">
        <v>1017</v>
      </c>
      <c r="X673" s="26">
        <v>45331</v>
      </c>
      <c r="Y673" s="25" t="s">
        <v>1068</v>
      </c>
      <c r="Z673" s="26">
        <v>45331</v>
      </c>
      <c r="AA673" s="24" t="s">
        <v>1069</v>
      </c>
      <c r="AB673" s="24" t="s">
        <v>1085</v>
      </c>
      <c r="AC673" s="26">
        <v>45337</v>
      </c>
      <c r="AD673" s="8" t="s">
        <v>22</v>
      </c>
      <c r="AE673" s="26">
        <v>45335</v>
      </c>
      <c r="AF673" s="27" t="s">
        <v>424</v>
      </c>
      <c r="AG673" s="7"/>
      <c r="AH673" s="5" t="str" cm="1">
        <f t="array" ref="AH673">LEFT(MM_BU[[#This Row],[PROJECT'#]],MIN(IFERROR(FIND({0,1,2,3,4,5,6,7,8,9,"-"},MM_BU[[#This Row],[PROJECT'#]]),""))-1)</f>
        <v>BU</v>
      </c>
      <c r="AI673" t="str">
        <f>IF(MM_BU[[#This Row],[BOM Received date]]&lt;&gt;"","BU table")</f>
        <v>BU table</v>
      </c>
      <c r="AJ673" t="str">
        <f>TEXT(MM_BU[[#This Row],[BOM Received date]],"mmmm")</f>
        <v>January</v>
      </c>
      <c r="AK673" t="str">
        <f>TEXT(MM_BU[[#This Row],[BOM Received date]],"yyyy")</f>
        <v>2024</v>
      </c>
    </row>
    <row r="674" spans="1:37" ht="28.95" customHeight="1">
      <c r="A674" s="21">
        <v>55</v>
      </c>
      <c r="B674" s="56">
        <v>45318</v>
      </c>
      <c r="C674" s="8">
        <v>90</v>
      </c>
      <c r="D674" s="8" t="s">
        <v>668</v>
      </c>
      <c r="E674" s="23" t="s">
        <v>1969</v>
      </c>
      <c r="F674" s="350">
        <v>6871039</v>
      </c>
      <c r="G674" s="8" t="s">
        <v>2089</v>
      </c>
      <c r="H674" s="24" t="s">
        <v>2064</v>
      </c>
      <c r="I674" s="25">
        <v>52997</v>
      </c>
      <c r="J674" s="1639">
        <v>45321</v>
      </c>
      <c r="K674" s="26">
        <v>45323</v>
      </c>
      <c r="L674" s="26" t="s">
        <v>1058</v>
      </c>
      <c r="M674" s="27">
        <v>9</v>
      </c>
      <c r="N674" s="27" t="s">
        <v>20</v>
      </c>
      <c r="O674" s="25">
        <v>2</v>
      </c>
      <c r="P674" s="286">
        <v>24.72</v>
      </c>
      <c r="Q674" s="287">
        <v>49.44</v>
      </c>
      <c r="R674" s="25" t="s">
        <v>2173</v>
      </c>
      <c r="S674" s="25" t="s">
        <v>1058</v>
      </c>
      <c r="T674" s="26">
        <v>45331</v>
      </c>
      <c r="U674" s="26">
        <v>45328</v>
      </c>
      <c r="V674" s="8" t="s">
        <v>2313</v>
      </c>
      <c r="W674" s="25" t="s">
        <v>1006</v>
      </c>
      <c r="X674" s="26">
        <v>45331</v>
      </c>
      <c r="Y674" s="25" t="s">
        <v>1068</v>
      </c>
      <c r="Z674" s="26">
        <v>45331</v>
      </c>
      <c r="AA674" s="24" t="s">
        <v>1069</v>
      </c>
      <c r="AB674" s="24" t="s">
        <v>1085</v>
      </c>
      <c r="AC674" s="26">
        <v>45337</v>
      </c>
      <c r="AD674" s="8" t="s">
        <v>22</v>
      </c>
      <c r="AE674" s="26">
        <v>45335</v>
      </c>
      <c r="AF674" s="27" t="s">
        <v>425</v>
      </c>
      <c r="AG674" s="7"/>
      <c r="AH674" s="5" t="str" cm="1">
        <f t="array" ref="AH674">LEFT(MM_BU[[#This Row],[PROJECT'#]],MIN(IFERROR(FIND({0,1,2,3,4,5,6,7,8,9,"-"},MM_BU[[#This Row],[PROJECT'#]]),""))-1)</f>
        <v>BU</v>
      </c>
      <c r="AI674" t="str">
        <f>IF(MM_BU[[#This Row],[BOM Received date]]&lt;&gt;"","BU table")</f>
        <v>BU table</v>
      </c>
      <c r="AJ674" t="str">
        <f>TEXT(MM_BU[[#This Row],[BOM Received date]],"mmmm")</f>
        <v>January</v>
      </c>
      <c r="AK674" t="str">
        <f>TEXT(MM_BU[[#This Row],[BOM Received date]],"yyyy")</f>
        <v>2024</v>
      </c>
    </row>
    <row r="675" spans="1:37" ht="28.95" customHeight="1">
      <c r="A675" s="21">
        <v>55</v>
      </c>
      <c r="B675" s="56">
        <v>45318</v>
      </c>
      <c r="C675" s="8">
        <v>90</v>
      </c>
      <c r="D675" s="8" t="s">
        <v>668</v>
      </c>
      <c r="E675" s="23" t="s">
        <v>1969</v>
      </c>
      <c r="F675" s="350">
        <v>6871039</v>
      </c>
      <c r="G675" s="8" t="s">
        <v>2090</v>
      </c>
      <c r="H675" s="24" t="s">
        <v>2065</v>
      </c>
      <c r="I675" s="25">
        <v>52997</v>
      </c>
      <c r="J675" s="1639">
        <v>45321</v>
      </c>
      <c r="K675" s="26">
        <v>45323</v>
      </c>
      <c r="L675" s="26" t="s">
        <v>1058</v>
      </c>
      <c r="M675" s="27">
        <v>8</v>
      </c>
      <c r="N675" s="27" t="s">
        <v>20</v>
      </c>
      <c r="O675" s="25">
        <v>2</v>
      </c>
      <c r="P675" s="286">
        <v>91.07</v>
      </c>
      <c r="Q675" s="287">
        <v>182.14</v>
      </c>
      <c r="R675" s="25" t="s">
        <v>2173</v>
      </c>
      <c r="S675" s="25" t="s">
        <v>1058</v>
      </c>
      <c r="T675" s="26">
        <v>45331</v>
      </c>
      <c r="U675" s="26">
        <v>45328</v>
      </c>
      <c r="V675" s="8" t="s">
        <v>2313</v>
      </c>
      <c r="W675" s="25" t="s">
        <v>1005</v>
      </c>
      <c r="X675" s="26">
        <v>45331</v>
      </c>
      <c r="Y675" s="25" t="s">
        <v>1068</v>
      </c>
      <c r="Z675" s="26">
        <v>45331</v>
      </c>
      <c r="AA675" s="24" t="s">
        <v>1069</v>
      </c>
      <c r="AB675" s="24" t="s">
        <v>1085</v>
      </c>
      <c r="AC675" s="26">
        <v>45337</v>
      </c>
      <c r="AD675" s="8" t="s">
        <v>22</v>
      </c>
      <c r="AE675" s="26">
        <v>45335</v>
      </c>
      <c r="AF675" s="27" t="s">
        <v>425</v>
      </c>
      <c r="AG675" s="7"/>
      <c r="AH675" s="5" t="str" cm="1">
        <f t="array" ref="AH675">LEFT(MM_BU[[#This Row],[PROJECT'#]],MIN(IFERROR(FIND({0,1,2,3,4,5,6,7,8,9,"-"},MM_BU[[#This Row],[PROJECT'#]]),""))-1)</f>
        <v>BU</v>
      </c>
      <c r="AI675" t="str">
        <f>IF(MM_BU[[#This Row],[BOM Received date]]&lt;&gt;"","BU table")</f>
        <v>BU table</v>
      </c>
      <c r="AJ675" t="str">
        <f>TEXT(MM_BU[[#This Row],[BOM Received date]],"mmmm")</f>
        <v>January</v>
      </c>
      <c r="AK675" t="str">
        <f>TEXT(MM_BU[[#This Row],[BOM Received date]],"yyyy")</f>
        <v>2024</v>
      </c>
    </row>
    <row r="676" spans="1:37" ht="28.95" customHeight="1">
      <c r="A676" s="21">
        <v>55</v>
      </c>
      <c r="B676" s="56">
        <v>45318</v>
      </c>
      <c r="C676" s="8">
        <v>90</v>
      </c>
      <c r="D676" s="8" t="s">
        <v>668</v>
      </c>
      <c r="E676" s="23" t="s">
        <v>1969</v>
      </c>
      <c r="F676" s="350">
        <v>6871039</v>
      </c>
      <c r="G676" s="8" t="s">
        <v>2091</v>
      </c>
      <c r="H676" s="24" t="s">
        <v>2066</v>
      </c>
      <c r="I676" s="25">
        <v>52967</v>
      </c>
      <c r="J676" s="1639">
        <v>45321</v>
      </c>
      <c r="K676" s="26">
        <v>45322</v>
      </c>
      <c r="L676" s="26" t="s">
        <v>1058</v>
      </c>
      <c r="M676" s="27">
        <v>1</v>
      </c>
      <c r="N676" s="27" t="s">
        <v>55</v>
      </c>
      <c r="O676" s="25">
        <v>3</v>
      </c>
      <c r="P676" s="286">
        <v>37</v>
      </c>
      <c r="Q676" s="287">
        <v>111</v>
      </c>
      <c r="R676" s="25" t="s">
        <v>2316</v>
      </c>
      <c r="S676" s="25" t="s">
        <v>1058</v>
      </c>
      <c r="T676" s="26">
        <v>45327</v>
      </c>
      <c r="U676" s="26">
        <v>45327</v>
      </c>
      <c r="V676" s="8" t="s">
        <v>2317</v>
      </c>
      <c r="W676" s="25" t="s">
        <v>1011</v>
      </c>
      <c r="X676" s="26">
        <v>45327</v>
      </c>
      <c r="Y676" s="25" t="s">
        <v>1068</v>
      </c>
      <c r="Z676" s="26">
        <v>45327</v>
      </c>
      <c r="AA676" s="24" t="s">
        <v>1710</v>
      </c>
      <c r="AB676" s="24" t="s">
        <v>1081</v>
      </c>
      <c r="AC676" s="26">
        <v>45348</v>
      </c>
      <c r="AD676" s="8" t="s">
        <v>22</v>
      </c>
      <c r="AE676" s="26">
        <v>45333</v>
      </c>
      <c r="AF676" s="27" t="s">
        <v>428</v>
      </c>
      <c r="AG676" s="7"/>
      <c r="AH676" s="5" t="str" cm="1">
        <f t="array" ref="AH676">LEFT(MM_BU[[#This Row],[PROJECT'#]],MIN(IFERROR(FIND({0,1,2,3,4,5,6,7,8,9,"-"},MM_BU[[#This Row],[PROJECT'#]]),""))-1)</f>
        <v>BU</v>
      </c>
      <c r="AI676" t="str">
        <f>IF(MM_BU[[#This Row],[BOM Received date]]&lt;&gt;"","BU table")</f>
        <v>BU table</v>
      </c>
      <c r="AJ676" t="str">
        <f>TEXT(MM_BU[[#This Row],[BOM Received date]],"mmmm")</f>
        <v>January</v>
      </c>
      <c r="AK676" t="str">
        <f>TEXT(MM_BU[[#This Row],[BOM Received date]],"yyyy")</f>
        <v>2024</v>
      </c>
    </row>
    <row r="677" spans="1:37" ht="28.95" customHeight="1">
      <c r="A677" s="21">
        <v>55</v>
      </c>
      <c r="B677" s="56">
        <v>45318</v>
      </c>
      <c r="C677" s="8">
        <v>90</v>
      </c>
      <c r="D677" s="8" t="s">
        <v>668</v>
      </c>
      <c r="E677" s="23" t="s">
        <v>1969</v>
      </c>
      <c r="F677" s="350">
        <v>6871039</v>
      </c>
      <c r="G677" s="8" t="s">
        <v>23</v>
      </c>
      <c r="H677" s="24" t="s">
        <v>2067</v>
      </c>
      <c r="I677" s="25">
        <v>53000</v>
      </c>
      <c r="J677" s="1639">
        <v>45321</v>
      </c>
      <c r="K677" s="26">
        <v>45322</v>
      </c>
      <c r="L677" s="26" t="s">
        <v>1058</v>
      </c>
      <c r="M677" s="27">
        <v>1</v>
      </c>
      <c r="N677" s="27" t="s">
        <v>20</v>
      </c>
      <c r="O677" s="25">
        <v>7</v>
      </c>
      <c r="P677" s="286">
        <v>15.5</v>
      </c>
      <c r="Q677" s="287">
        <v>108.5</v>
      </c>
      <c r="R677" s="25" t="s">
        <v>2316</v>
      </c>
      <c r="S677" s="25" t="s">
        <v>1058</v>
      </c>
      <c r="T677" s="26">
        <v>45327</v>
      </c>
      <c r="U677" s="26">
        <v>45327</v>
      </c>
      <c r="V677" s="8" t="s">
        <v>2317</v>
      </c>
      <c r="W677" s="25" t="s">
        <v>1013</v>
      </c>
      <c r="X677" s="26">
        <v>45327</v>
      </c>
      <c r="Y677" s="25" t="s">
        <v>1068</v>
      </c>
      <c r="Z677" s="26">
        <v>45327</v>
      </c>
      <c r="AA677" s="24" t="s">
        <v>1710</v>
      </c>
      <c r="AB677" s="24" t="s">
        <v>1081</v>
      </c>
      <c r="AC677" s="26">
        <v>45348</v>
      </c>
      <c r="AD677" s="8" t="s">
        <v>22</v>
      </c>
      <c r="AE677" s="26">
        <v>45333</v>
      </c>
      <c r="AF677" s="27" t="s">
        <v>1160</v>
      </c>
      <c r="AG677" s="7"/>
      <c r="AH677" s="5" t="str" cm="1">
        <f t="array" ref="AH677">LEFT(MM_BU[[#This Row],[PROJECT'#]],MIN(IFERROR(FIND({0,1,2,3,4,5,6,7,8,9,"-"},MM_BU[[#This Row],[PROJECT'#]]),""))-1)</f>
        <v>BU</v>
      </c>
      <c r="AI677" t="str">
        <f>IF(MM_BU[[#This Row],[BOM Received date]]&lt;&gt;"","BU table")</f>
        <v>BU table</v>
      </c>
      <c r="AJ677" t="str">
        <f>TEXT(MM_BU[[#This Row],[BOM Received date]],"mmmm")</f>
        <v>January</v>
      </c>
      <c r="AK677" t="str">
        <f>TEXT(MM_BU[[#This Row],[BOM Received date]],"yyyy")</f>
        <v>2024</v>
      </c>
    </row>
    <row r="678" spans="1:37" ht="28.95" customHeight="1">
      <c r="A678" s="21">
        <v>55</v>
      </c>
      <c r="B678" s="56">
        <v>45318</v>
      </c>
      <c r="C678" s="8">
        <v>90</v>
      </c>
      <c r="D678" s="8" t="s">
        <v>668</v>
      </c>
      <c r="E678" s="23" t="s">
        <v>1969</v>
      </c>
      <c r="F678" s="350">
        <v>6871039</v>
      </c>
      <c r="G678" s="8" t="s">
        <v>2085</v>
      </c>
      <c r="H678" s="24" t="s">
        <v>2058</v>
      </c>
      <c r="I678" s="25">
        <v>53001</v>
      </c>
      <c r="J678" s="1639">
        <v>45321</v>
      </c>
      <c r="K678" s="26">
        <v>45323</v>
      </c>
      <c r="L678" s="26" t="s">
        <v>1058</v>
      </c>
      <c r="M678" s="27">
        <v>9</v>
      </c>
      <c r="N678" s="27" t="s">
        <v>20</v>
      </c>
      <c r="O678" s="25">
        <v>5</v>
      </c>
      <c r="P678" s="286">
        <v>50.4</v>
      </c>
      <c r="Q678" s="287">
        <v>252</v>
      </c>
      <c r="R678" s="25" t="s">
        <v>2173</v>
      </c>
      <c r="S678" s="25" t="s">
        <v>1058</v>
      </c>
      <c r="T678" s="26">
        <v>45331</v>
      </c>
      <c r="U678" s="26">
        <v>45328</v>
      </c>
      <c r="V678" s="8" t="s">
        <v>2313</v>
      </c>
      <c r="W678" s="25" t="s">
        <v>1016</v>
      </c>
      <c r="X678" s="26">
        <v>45331</v>
      </c>
      <c r="Y678" s="25" t="s">
        <v>1068</v>
      </c>
      <c r="Z678" s="26">
        <v>45331</v>
      </c>
      <c r="AA678" s="24" t="s">
        <v>1069</v>
      </c>
      <c r="AB678" s="24" t="s">
        <v>1085</v>
      </c>
      <c r="AC678" s="26">
        <v>45337</v>
      </c>
      <c r="AD678" s="8" t="s">
        <v>22</v>
      </c>
      <c r="AE678" s="26">
        <v>45336</v>
      </c>
      <c r="AF678" s="27" t="s">
        <v>429</v>
      </c>
      <c r="AG678" s="7"/>
      <c r="AH678" s="5" t="str" cm="1">
        <f t="array" ref="AH678">LEFT(MM_BU[[#This Row],[PROJECT'#]],MIN(IFERROR(FIND({0,1,2,3,4,5,6,7,8,9,"-"},MM_BU[[#This Row],[PROJECT'#]]),""))-1)</f>
        <v>BU</v>
      </c>
      <c r="AI678" t="str">
        <f>IF(MM_BU[[#This Row],[BOM Received date]]&lt;&gt;"","BU table")</f>
        <v>BU table</v>
      </c>
      <c r="AJ678" t="str">
        <f>TEXT(MM_BU[[#This Row],[BOM Received date]],"mmmm")</f>
        <v>January</v>
      </c>
      <c r="AK678" t="str">
        <f>TEXT(MM_BU[[#This Row],[BOM Received date]],"yyyy")</f>
        <v>2024</v>
      </c>
    </row>
    <row r="679" spans="1:37" ht="28.95" customHeight="1">
      <c r="A679" s="21">
        <v>55</v>
      </c>
      <c r="B679" s="56">
        <v>45318</v>
      </c>
      <c r="C679" s="8">
        <v>90</v>
      </c>
      <c r="D679" s="8" t="s">
        <v>668</v>
      </c>
      <c r="E679" s="23" t="s">
        <v>1969</v>
      </c>
      <c r="F679" s="350">
        <v>6871039</v>
      </c>
      <c r="G679" s="8" t="s">
        <v>2092</v>
      </c>
      <c r="H679" s="24" t="s">
        <v>2068</v>
      </c>
      <c r="I679" s="25">
        <v>52966</v>
      </c>
      <c r="J679" s="1639">
        <v>45321</v>
      </c>
      <c r="K679" s="26">
        <v>45322</v>
      </c>
      <c r="L679" s="26" t="s">
        <v>1058</v>
      </c>
      <c r="M679" s="27">
        <v>1</v>
      </c>
      <c r="N679" s="27" t="s">
        <v>37</v>
      </c>
      <c r="O679" s="25">
        <v>1</v>
      </c>
      <c r="P679" s="286">
        <v>49.1</v>
      </c>
      <c r="Q679" s="287">
        <v>49.1</v>
      </c>
      <c r="R679" s="25" t="s">
        <v>2332</v>
      </c>
      <c r="S679" s="25" t="s">
        <v>1058</v>
      </c>
      <c r="T679" s="26">
        <v>45327</v>
      </c>
      <c r="U679" s="26">
        <v>45327</v>
      </c>
      <c r="V679" s="8" t="s">
        <v>2333</v>
      </c>
      <c r="W679" s="25" t="s">
        <v>1016</v>
      </c>
      <c r="X679" s="26">
        <v>45327</v>
      </c>
      <c r="Y679" s="25" t="s">
        <v>1068</v>
      </c>
      <c r="Z679" s="26">
        <v>45327</v>
      </c>
      <c r="AA679" s="24" t="s">
        <v>1710</v>
      </c>
      <c r="AB679" s="24" t="s">
        <v>1070</v>
      </c>
      <c r="AC679" s="26">
        <v>45341</v>
      </c>
      <c r="AD679" s="8" t="s">
        <v>22</v>
      </c>
      <c r="AE679" s="26">
        <v>45332</v>
      </c>
      <c r="AF679" s="27" t="s">
        <v>424</v>
      </c>
      <c r="AG679" s="7"/>
      <c r="AH679" s="5" t="str" cm="1">
        <f t="array" ref="AH679">LEFT(MM_BU[[#This Row],[PROJECT'#]],MIN(IFERROR(FIND({0,1,2,3,4,5,6,7,8,9,"-"},MM_BU[[#This Row],[PROJECT'#]]),""))-1)</f>
        <v>BU</v>
      </c>
      <c r="AI679" t="str">
        <f>IF(MM_BU[[#This Row],[BOM Received date]]&lt;&gt;"","BU table")</f>
        <v>BU table</v>
      </c>
      <c r="AJ679" t="str">
        <f>TEXT(MM_BU[[#This Row],[BOM Received date]],"mmmm")</f>
        <v>January</v>
      </c>
      <c r="AK679" t="str">
        <f>TEXT(MM_BU[[#This Row],[BOM Received date]],"yyyy")</f>
        <v>2024</v>
      </c>
    </row>
    <row r="680" spans="1:37" ht="28.95" customHeight="1">
      <c r="A680" s="21">
        <v>55</v>
      </c>
      <c r="B680" s="56">
        <v>45318</v>
      </c>
      <c r="C680" s="8">
        <v>90</v>
      </c>
      <c r="D680" s="8" t="s">
        <v>668</v>
      </c>
      <c r="E680" s="23" t="s">
        <v>1969</v>
      </c>
      <c r="F680" s="350">
        <v>6871039</v>
      </c>
      <c r="G680" s="8" t="s">
        <v>474</v>
      </c>
      <c r="H680" s="24" t="s">
        <v>475</v>
      </c>
      <c r="I680" s="25">
        <v>52968</v>
      </c>
      <c r="J680" s="1639">
        <v>45321</v>
      </c>
      <c r="K680" s="26">
        <v>45322</v>
      </c>
      <c r="L680" s="26" t="s">
        <v>1058</v>
      </c>
      <c r="M680" s="27">
        <v>3</v>
      </c>
      <c r="N680" s="27" t="s">
        <v>37</v>
      </c>
      <c r="O680" s="25">
        <v>1</v>
      </c>
      <c r="P680" s="286">
        <v>41.4</v>
      </c>
      <c r="Q680" s="287">
        <v>41.4</v>
      </c>
      <c r="R680" s="25" t="s">
        <v>2318</v>
      </c>
      <c r="S680" s="25" t="s">
        <v>1058</v>
      </c>
      <c r="T680" s="26">
        <v>45327</v>
      </c>
      <c r="U680" s="26">
        <v>45327</v>
      </c>
      <c r="V680" s="8" t="s">
        <v>2319</v>
      </c>
      <c r="W680" s="25" t="s">
        <v>141</v>
      </c>
      <c r="X680" s="26">
        <v>45327</v>
      </c>
      <c r="Y680" s="25" t="s">
        <v>1068</v>
      </c>
      <c r="Z680" s="26">
        <v>45327</v>
      </c>
      <c r="AA680" s="24" t="s">
        <v>1710</v>
      </c>
      <c r="AB680" s="24" t="s">
        <v>1070</v>
      </c>
      <c r="AC680" s="26">
        <v>45337</v>
      </c>
      <c r="AD680" s="8" t="s">
        <v>22</v>
      </c>
      <c r="AE680" s="26">
        <v>45333</v>
      </c>
      <c r="AF680" s="27" t="s">
        <v>424</v>
      </c>
      <c r="AG680" s="7"/>
      <c r="AH680" s="5" t="str" cm="1">
        <f t="array" ref="AH680">LEFT(MM_BU[[#This Row],[PROJECT'#]],MIN(IFERROR(FIND({0,1,2,3,4,5,6,7,8,9,"-"},MM_BU[[#This Row],[PROJECT'#]]),""))-1)</f>
        <v>BU</v>
      </c>
      <c r="AI680" t="str">
        <f>IF(MM_BU[[#This Row],[BOM Received date]]&lt;&gt;"","BU table")</f>
        <v>BU table</v>
      </c>
      <c r="AJ680" t="str">
        <f>TEXT(MM_BU[[#This Row],[BOM Received date]],"mmmm")</f>
        <v>January</v>
      </c>
      <c r="AK680" t="str">
        <f>TEXT(MM_BU[[#This Row],[BOM Received date]],"yyyy")</f>
        <v>2024</v>
      </c>
    </row>
    <row r="681" spans="1:37" ht="28.95" customHeight="1">
      <c r="A681" s="21">
        <v>55</v>
      </c>
      <c r="B681" s="56">
        <v>45318</v>
      </c>
      <c r="C681" s="8">
        <v>90</v>
      </c>
      <c r="D681" s="8" t="s">
        <v>668</v>
      </c>
      <c r="E681" s="23" t="s">
        <v>1969</v>
      </c>
      <c r="F681" s="350">
        <v>6871039</v>
      </c>
      <c r="G681" s="8" t="s">
        <v>1458</v>
      </c>
      <c r="H681" s="24" t="s">
        <v>2069</v>
      </c>
      <c r="I681" s="25">
        <v>52969</v>
      </c>
      <c r="J681" s="1639">
        <v>45321</v>
      </c>
      <c r="K681" s="26">
        <v>45322</v>
      </c>
      <c r="L681" s="26" t="s">
        <v>1058</v>
      </c>
      <c r="M681" s="27">
        <v>1</v>
      </c>
      <c r="N681" s="27" t="s">
        <v>20</v>
      </c>
      <c r="O681" s="25">
        <v>4</v>
      </c>
      <c r="P681" s="286">
        <v>21.8</v>
      </c>
      <c r="Q681" s="287">
        <v>87.2</v>
      </c>
      <c r="R681" s="25" t="s">
        <v>2332</v>
      </c>
      <c r="S681" s="25" t="s">
        <v>1058</v>
      </c>
      <c r="T681" s="26">
        <v>45327</v>
      </c>
      <c r="U681" s="26">
        <v>45327</v>
      </c>
      <c r="V681" s="8" t="s">
        <v>2333</v>
      </c>
      <c r="W681" s="25" t="s">
        <v>1017</v>
      </c>
      <c r="X681" s="26">
        <v>45327</v>
      </c>
      <c r="Y681" s="25" t="s">
        <v>1068</v>
      </c>
      <c r="Z681" s="26">
        <v>45327</v>
      </c>
      <c r="AA681" s="24" t="s">
        <v>1710</v>
      </c>
      <c r="AB681" s="24" t="s">
        <v>1070</v>
      </c>
      <c r="AC681" s="26">
        <v>45341</v>
      </c>
      <c r="AD681" s="8" t="s">
        <v>22</v>
      </c>
      <c r="AE681" s="26">
        <v>45332</v>
      </c>
      <c r="AF681" s="27" t="s">
        <v>426</v>
      </c>
      <c r="AG681" s="7"/>
      <c r="AH681" s="5" t="str" cm="1">
        <f t="array" ref="AH681">LEFT(MM_BU[[#This Row],[PROJECT'#]],MIN(IFERROR(FIND({0,1,2,3,4,5,6,7,8,9,"-"},MM_BU[[#This Row],[PROJECT'#]]),""))-1)</f>
        <v>BU</v>
      </c>
      <c r="AI681" t="str">
        <f>IF(MM_BU[[#This Row],[BOM Received date]]&lt;&gt;"","BU table")</f>
        <v>BU table</v>
      </c>
      <c r="AJ681" t="str">
        <f>TEXT(MM_BU[[#This Row],[BOM Received date]],"mmmm")</f>
        <v>January</v>
      </c>
      <c r="AK681" t="str">
        <f>TEXT(MM_BU[[#This Row],[BOM Received date]],"yyyy")</f>
        <v>2024</v>
      </c>
    </row>
    <row r="682" spans="1:37" ht="28.95" customHeight="1">
      <c r="A682" s="21">
        <v>55</v>
      </c>
      <c r="B682" s="56">
        <v>45318</v>
      </c>
      <c r="C682" s="8">
        <v>90</v>
      </c>
      <c r="D682" s="8" t="s">
        <v>668</v>
      </c>
      <c r="E682" s="23" t="s">
        <v>1969</v>
      </c>
      <c r="F682" s="350">
        <v>6871039</v>
      </c>
      <c r="G682" s="8" t="s">
        <v>1493</v>
      </c>
      <c r="H682" s="24" t="s">
        <v>1503</v>
      </c>
      <c r="I682" s="25">
        <v>52968</v>
      </c>
      <c r="J682" s="1639">
        <v>45321</v>
      </c>
      <c r="K682" s="26">
        <v>45322</v>
      </c>
      <c r="L682" s="26" t="s">
        <v>1058</v>
      </c>
      <c r="M682" s="27">
        <v>2</v>
      </c>
      <c r="N682" s="27" t="s">
        <v>20</v>
      </c>
      <c r="O682" s="25">
        <v>4</v>
      </c>
      <c r="P682" s="286">
        <v>12.4</v>
      </c>
      <c r="Q682" s="287">
        <v>49.6</v>
      </c>
      <c r="R682" s="25" t="s">
        <v>2318</v>
      </c>
      <c r="S682" s="25" t="s">
        <v>1058</v>
      </c>
      <c r="T682" s="26">
        <v>45327</v>
      </c>
      <c r="U682" s="26">
        <v>45327</v>
      </c>
      <c r="V682" s="8" t="s">
        <v>2319</v>
      </c>
      <c r="W682" s="25" t="s">
        <v>140</v>
      </c>
      <c r="X682" s="26">
        <v>45327</v>
      </c>
      <c r="Y682" s="25" t="s">
        <v>1068</v>
      </c>
      <c r="Z682" s="26">
        <v>45327</v>
      </c>
      <c r="AA682" s="24" t="s">
        <v>1710</v>
      </c>
      <c r="AB682" s="24" t="s">
        <v>1070</v>
      </c>
      <c r="AC682" s="26">
        <v>45337</v>
      </c>
      <c r="AD682" s="8" t="s">
        <v>22</v>
      </c>
      <c r="AE682" s="26">
        <v>45332</v>
      </c>
      <c r="AF682" s="27" t="s">
        <v>426</v>
      </c>
      <c r="AG682" s="7"/>
      <c r="AH682" s="5" t="str" cm="1">
        <f t="array" ref="AH682">LEFT(MM_BU[[#This Row],[PROJECT'#]],MIN(IFERROR(FIND({0,1,2,3,4,5,6,7,8,9,"-"},MM_BU[[#This Row],[PROJECT'#]]),""))-1)</f>
        <v>BU</v>
      </c>
      <c r="AI682" t="str">
        <f>IF(MM_BU[[#This Row],[BOM Received date]]&lt;&gt;"","BU table")</f>
        <v>BU table</v>
      </c>
      <c r="AJ682" t="str">
        <f>TEXT(MM_BU[[#This Row],[BOM Received date]],"mmmm")</f>
        <v>January</v>
      </c>
      <c r="AK682" t="str">
        <f>TEXT(MM_BU[[#This Row],[BOM Received date]],"yyyy")</f>
        <v>2024</v>
      </c>
    </row>
    <row r="683" spans="1:37" ht="28.95" customHeight="1">
      <c r="A683" s="21">
        <v>55</v>
      </c>
      <c r="B683" s="56">
        <v>45318</v>
      </c>
      <c r="C683" s="8">
        <v>90</v>
      </c>
      <c r="D683" s="8" t="s">
        <v>668</v>
      </c>
      <c r="E683" s="23" t="s">
        <v>1969</v>
      </c>
      <c r="F683" s="350">
        <v>6871039</v>
      </c>
      <c r="G683" s="8" t="s">
        <v>2093</v>
      </c>
      <c r="H683" s="24" t="s">
        <v>2070</v>
      </c>
      <c r="I683" s="25">
        <v>52968</v>
      </c>
      <c r="J683" s="1639">
        <v>45321</v>
      </c>
      <c r="K683" s="26">
        <v>45322</v>
      </c>
      <c r="L683" s="26" t="s">
        <v>1058</v>
      </c>
      <c r="M683" s="27">
        <v>1</v>
      </c>
      <c r="N683" s="27" t="s">
        <v>20</v>
      </c>
      <c r="O683" s="25">
        <v>3</v>
      </c>
      <c r="P683" s="286">
        <v>10</v>
      </c>
      <c r="Q683" s="287">
        <v>30</v>
      </c>
      <c r="R683" s="25" t="s">
        <v>2318</v>
      </c>
      <c r="S683" s="25" t="s">
        <v>1058</v>
      </c>
      <c r="T683" s="26">
        <v>45327</v>
      </c>
      <c r="U683" s="26">
        <v>45327</v>
      </c>
      <c r="V683" s="8" t="s">
        <v>2319</v>
      </c>
      <c r="W683" s="25" t="s">
        <v>139</v>
      </c>
      <c r="X683" s="26">
        <v>45327</v>
      </c>
      <c r="Y683" s="25" t="s">
        <v>1068</v>
      </c>
      <c r="Z683" s="26">
        <v>45327</v>
      </c>
      <c r="AA683" s="24" t="s">
        <v>1710</v>
      </c>
      <c r="AB683" s="24" t="s">
        <v>1070</v>
      </c>
      <c r="AC683" s="26">
        <v>45337</v>
      </c>
      <c r="AD683" s="8" t="s">
        <v>22</v>
      </c>
      <c r="AE683" s="26">
        <v>45334</v>
      </c>
      <c r="AF683" s="27" t="s">
        <v>428</v>
      </c>
      <c r="AG683" s="7"/>
      <c r="AH683" s="5" t="str" cm="1">
        <f t="array" ref="AH683">LEFT(MM_BU[[#This Row],[PROJECT'#]],MIN(IFERROR(FIND({0,1,2,3,4,5,6,7,8,9,"-"},MM_BU[[#This Row],[PROJECT'#]]),""))-1)</f>
        <v>BU</v>
      </c>
      <c r="AI683" t="str">
        <f>IF(MM_BU[[#This Row],[BOM Received date]]&lt;&gt;"","BU table")</f>
        <v>BU table</v>
      </c>
      <c r="AJ683" t="str">
        <f>TEXT(MM_BU[[#This Row],[BOM Received date]],"mmmm")</f>
        <v>January</v>
      </c>
      <c r="AK683" t="str">
        <f>TEXT(MM_BU[[#This Row],[BOM Received date]],"yyyy")</f>
        <v>2024</v>
      </c>
    </row>
    <row r="684" spans="1:37" ht="28.95" customHeight="1">
      <c r="A684" s="21">
        <v>55</v>
      </c>
      <c r="B684" s="56">
        <v>45318</v>
      </c>
      <c r="C684" s="8">
        <v>90</v>
      </c>
      <c r="D684" s="8" t="s">
        <v>668</v>
      </c>
      <c r="E684" s="23" t="s">
        <v>1969</v>
      </c>
      <c r="F684" s="350">
        <v>6871039</v>
      </c>
      <c r="G684" s="8" t="s">
        <v>2008</v>
      </c>
      <c r="H684" s="24" t="s">
        <v>2004</v>
      </c>
      <c r="I684" s="25">
        <v>53001</v>
      </c>
      <c r="J684" s="1639">
        <v>45321</v>
      </c>
      <c r="K684" s="26">
        <v>45323</v>
      </c>
      <c r="L684" s="26" t="s">
        <v>1058</v>
      </c>
      <c r="M684" s="27">
        <v>8</v>
      </c>
      <c r="N684" s="27" t="s">
        <v>21</v>
      </c>
      <c r="O684" s="25">
        <v>1</v>
      </c>
      <c r="P684" s="286">
        <v>702.78</v>
      </c>
      <c r="Q684" s="287">
        <v>702.78</v>
      </c>
      <c r="R684" s="25" t="s">
        <v>2173</v>
      </c>
      <c r="S684" s="25" t="s">
        <v>1058</v>
      </c>
      <c r="T684" s="26">
        <v>45331</v>
      </c>
      <c r="U684" s="26">
        <v>45328</v>
      </c>
      <c r="V684" s="8" t="s">
        <v>2313</v>
      </c>
      <c r="W684" s="25" t="s">
        <v>1015</v>
      </c>
      <c r="X684" s="26">
        <v>45331</v>
      </c>
      <c r="Y684" s="25" t="s">
        <v>1068</v>
      </c>
      <c r="Z684" s="26">
        <v>45331</v>
      </c>
      <c r="AA684" s="24" t="s">
        <v>1069</v>
      </c>
      <c r="AB684" s="24" t="s">
        <v>1085</v>
      </c>
      <c r="AC684" s="26">
        <v>45337</v>
      </c>
      <c r="AD684" s="8" t="s">
        <v>22</v>
      </c>
      <c r="AE684" s="26">
        <v>45335</v>
      </c>
      <c r="AF684" s="27" t="s">
        <v>424</v>
      </c>
      <c r="AG684" s="7"/>
      <c r="AH684" s="5" t="str" cm="1">
        <f t="array" ref="AH684">LEFT(MM_BU[[#This Row],[PROJECT'#]],MIN(IFERROR(FIND({0,1,2,3,4,5,6,7,8,9,"-"},MM_BU[[#This Row],[PROJECT'#]]),""))-1)</f>
        <v>BU</v>
      </c>
      <c r="AI684" t="str">
        <f>IF(MM_BU[[#This Row],[BOM Received date]]&lt;&gt;"","BU table")</f>
        <v>BU table</v>
      </c>
      <c r="AJ684" t="str">
        <f>TEXT(MM_BU[[#This Row],[BOM Received date]],"mmmm")</f>
        <v>January</v>
      </c>
      <c r="AK684" t="str">
        <f>TEXT(MM_BU[[#This Row],[BOM Received date]],"yyyy")</f>
        <v>2024</v>
      </c>
    </row>
    <row r="685" spans="1:37" ht="28.95" customHeight="1">
      <c r="A685" s="21">
        <v>55</v>
      </c>
      <c r="B685" s="56">
        <v>45318</v>
      </c>
      <c r="C685" s="8">
        <v>90</v>
      </c>
      <c r="D685" s="8" t="s">
        <v>668</v>
      </c>
      <c r="E685" s="23" t="s">
        <v>1969</v>
      </c>
      <c r="F685" s="350">
        <v>6871039</v>
      </c>
      <c r="G685" s="8" t="s">
        <v>32</v>
      </c>
      <c r="H685" s="24" t="s">
        <v>33</v>
      </c>
      <c r="I685" s="25">
        <v>53001</v>
      </c>
      <c r="J685" s="1639">
        <v>45321</v>
      </c>
      <c r="K685" s="26">
        <v>45323</v>
      </c>
      <c r="L685" s="26" t="s">
        <v>1058</v>
      </c>
      <c r="M685" s="27">
        <v>7</v>
      </c>
      <c r="N685" s="27" t="s">
        <v>20</v>
      </c>
      <c r="O685" s="25">
        <v>16</v>
      </c>
      <c r="P685" s="286">
        <v>24</v>
      </c>
      <c r="Q685" s="287">
        <v>384</v>
      </c>
      <c r="R685" s="25" t="s">
        <v>2173</v>
      </c>
      <c r="S685" s="25" t="s">
        <v>1058</v>
      </c>
      <c r="T685" s="26">
        <v>45331</v>
      </c>
      <c r="U685" s="26">
        <v>45328</v>
      </c>
      <c r="V685" s="8" t="s">
        <v>2313</v>
      </c>
      <c r="W685" s="25" t="s">
        <v>1014</v>
      </c>
      <c r="X685" s="26">
        <v>45331</v>
      </c>
      <c r="Y685" s="25" t="s">
        <v>1068</v>
      </c>
      <c r="Z685" s="26">
        <v>45331</v>
      </c>
      <c r="AA685" s="24" t="s">
        <v>1069</v>
      </c>
      <c r="AB685" s="24" t="s">
        <v>1085</v>
      </c>
      <c r="AC685" s="26">
        <v>45337</v>
      </c>
      <c r="AD685" s="8" t="s">
        <v>22</v>
      </c>
      <c r="AE685" s="26">
        <v>45335</v>
      </c>
      <c r="AF685" s="27" t="s">
        <v>1157</v>
      </c>
      <c r="AG685" s="7"/>
      <c r="AH685" s="5" t="str" cm="1">
        <f t="array" ref="AH685">LEFT(MM_BU[[#This Row],[PROJECT'#]],MIN(IFERROR(FIND({0,1,2,3,4,5,6,7,8,9,"-"},MM_BU[[#This Row],[PROJECT'#]]),""))-1)</f>
        <v>BU</v>
      </c>
      <c r="AI685" t="str">
        <f>IF(MM_BU[[#This Row],[BOM Received date]]&lt;&gt;"","BU table")</f>
        <v>BU table</v>
      </c>
      <c r="AJ685" t="str">
        <f>TEXT(MM_BU[[#This Row],[BOM Received date]],"mmmm")</f>
        <v>January</v>
      </c>
      <c r="AK685" t="str">
        <f>TEXT(MM_BU[[#This Row],[BOM Received date]],"yyyy")</f>
        <v>2024</v>
      </c>
    </row>
    <row r="686" spans="1:37" ht="28.95" customHeight="1">
      <c r="A686" s="21">
        <v>55</v>
      </c>
      <c r="B686" s="56">
        <v>45318</v>
      </c>
      <c r="C686" s="8">
        <v>90</v>
      </c>
      <c r="D686" s="8" t="s">
        <v>668</v>
      </c>
      <c r="E686" s="23" t="s">
        <v>1969</v>
      </c>
      <c r="F686" s="350">
        <v>6871039</v>
      </c>
      <c r="G686" s="8" t="s">
        <v>39</v>
      </c>
      <c r="H686" s="24" t="s">
        <v>158</v>
      </c>
      <c r="I686" s="25">
        <v>53001</v>
      </c>
      <c r="J686" s="1639">
        <v>45321</v>
      </c>
      <c r="K686" s="26">
        <v>45323</v>
      </c>
      <c r="L686" s="26" t="s">
        <v>1058</v>
      </c>
      <c r="M686" s="27">
        <v>6</v>
      </c>
      <c r="N686" s="27" t="s">
        <v>21</v>
      </c>
      <c r="O686" s="25">
        <v>1</v>
      </c>
      <c r="P686" s="286">
        <v>242.58</v>
      </c>
      <c r="Q686" s="287">
        <v>242.58</v>
      </c>
      <c r="R686" s="25" t="s">
        <v>2173</v>
      </c>
      <c r="S686" s="25" t="s">
        <v>1058</v>
      </c>
      <c r="T686" s="26">
        <v>45331</v>
      </c>
      <c r="U686" s="26">
        <v>45328</v>
      </c>
      <c r="V686" s="8" t="s">
        <v>2313</v>
      </c>
      <c r="W686" s="25" t="s">
        <v>1013</v>
      </c>
      <c r="X686" s="26">
        <v>45331</v>
      </c>
      <c r="Y686" s="25" t="s">
        <v>1068</v>
      </c>
      <c r="Z686" s="26">
        <v>45331</v>
      </c>
      <c r="AA686" s="24" t="s">
        <v>1069</v>
      </c>
      <c r="AB686" s="24" t="s">
        <v>1085</v>
      </c>
      <c r="AC686" s="26">
        <v>45337</v>
      </c>
      <c r="AD686" s="8" t="s">
        <v>22</v>
      </c>
      <c r="AE686" s="26">
        <v>45335</v>
      </c>
      <c r="AF686" s="27" t="s">
        <v>424</v>
      </c>
      <c r="AG686" s="7"/>
      <c r="AH686" s="5" t="str" cm="1">
        <f t="array" ref="AH686">LEFT(MM_BU[[#This Row],[PROJECT'#]],MIN(IFERROR(FIND({0,1,2,3,4,5,6,7,8,9,"-"},MM_BU[[#This Row],[PROJECT'#]]),""))-1)</f>
        <v>BU</v>
      </c>
      <c r="AI686" t="str">
        <f>IF(MM_BU[[#This Row],[BOM Received date]]&lt;&gt;"","BU table")</f>
        <v>BU table</v>
      </c>
      <c r="AJ686" t="str">
        <f>TEXT(MM_BU[[#This Row],[BOM Received date]],"mmmm")</f>
        <v>January</v>
      </c>
      <c r="AK686" t="str">
        <f>TEXT(MM_BU[[#This Row],[BOM Received date]],"yyyy")</f>
        <v>2024</v>
      </c>
    </row>
    <row r="687" spans="1:37" ht="28.95" customHeight="1">
      <c r="A687" s="21">
        <v>55</v>
      </c>
      <c r="B687" s="56">
        <v>45318</v>
      </c>
      <c r="C687" s="8">
        <v>90</v>
      </c>
      <c r="D687" s="8" t="s">
        <v>668</v>
      </c>
      <c r="E687" s="23" t="s">
        <v>1969</v>
      </c>
      <c r="F687" s="350">
        <v>6871039</v>
      </c>
      <c r="G687" s="8" t="s">
        <v>100</v>
      </c>
      <c r="H687" s="24" t="s">
        <v>573</v>
      </c>
      <c r="I687" s="25">
        <v>52997</v>
      </c>
      <c r="J687" s="1639">
        <v>45321</v>
      </c>
      <c r="K687" s="26">
        <v>45323</v>
      </c>
      <c r="L687" s="26" t="s">
        <v>1058</v>
      </c>
      <c r="M687" s="27">
        <v>7</v>
      </c>
      <c r="N687" s="27" t="s">
        <v>21</v>
      </c>
      <c r="O687" s="25">
        <v>1</v>
      </c>
      <c r="P687" s="286">
        <v>48.14</v>
      </c>
      <c r="Q687" s="287">
        <v>48.14</v>
      </c>
      <c r="R687" s="25" t="s">
        <v>2173</v>
      </c>
      <c r="S687" s="25" t="s">
        <v>1058</v>
      </c>
      <c r="T687" s="26">
        <v>45331</v>
      </c>
      <c r="U687" s="26">
        <v>45328</v>
      </c>
      <c r="V687" s="8" t="s">
        <v>2313</v>
      </c>
      <c r="W687" s="25" t="s">
        <v>1003</v>
      </c>
      <c r="X687" s="26">
        <v>45331</v>
      </c>
      <c r="Y687" s="25" t="s">
        <v>1068</v>
      </c>
      <c r="Z687" s="26">
        <v>45331</v>
      </c>
      <c r="AA687" s="24" t="s">
        <v>1069</v>
      </c>
      <c r="AB687" s="24" t="s">
        <v>1085</v>
      </c>
      <c r="AC687" s="26">
        <v>45337</v>
      </c>
      <c r="AD687" s="8" t="s">
        <v>22</v>
      </c>
      <c r="AE687" s="26">
        <v>45335</v>
      </c>
      <c r="AF687" s="27" t="s">
        <v>424</v>
      </c>
      <c r="AG687" s="7"/>
      <c r="AH687" s="5" t="str" cm="1">
        <f t="array" ref="AH687">LEFT(MM_BU[[#This Row],[PROJECT'#]],MIN(IFERROR(FIND({0,1,2,3,4,5,6,7,8,9,"-"},MM_BU[[#This Row],[PROJECT'#]]),""))-1)</f>
        <v>BU</v>
      </c>
      <c r="AI687" t="str">
        <f>IF(MM_BU[[#This Row],[BOM Received date]]&lt;&gt;"","BU table")</f>
        <v>BU table</v>
      </c>
      <c r="AJ687" t="str">
        <f>TEXT(MM_BU[[#This Row],[BOM Received date]],"mmmm")</f>
        <v>January</v>
      </c>
      <c r="AK687" t="str">
        <f>TEXT(MM_BU[[#This Row],[BOM Received date]],"yyyy")</f>
        <v>2024</v>
      </c>
    </row>
    <row r="688" spans="1:37" ht="28.95" customHeight="1">
      <c r="A688" s="21">
        <v>55</v>
      </c>
      <c r="B688" s="56">
        <v>45318</v>
      </c>
      <c r="C688" s="8">
        <v>90</v>
      </c>
      <c r="D688" s="8" t="s">
        <v>668</v>
      </c>
      <c r="E688" s="23" t="s">
        <v>1969</v>
      </c>
      <c r="F688" s="350">
        <v>6871039</v>
      </c>
      <c r="G688" s="8" t="s">
        <v>101</v>
      </c>
      <c r="H688" s="24" t="s">
        <v>574</v>
      </c>
      <c r="I688" s="25">
        <v>52997</v>
      </c>
      <c r="J688" s="1639">
        <v>45321</v>
      </c>
      <c r="K688" s="26">
        <v>45323</v>
      </c>
      <c r="L688" s="340" t="s">
        <v>1058</v>
      </c>
      <c r="M688" s="27">
        <v>6</v>
      </c>
      <c r="N688" s="27" t="s">
        <v>21</v>
      </c>
      <c r="O688" s="25">
        <v>1</v>
      </c>
      <c r="P688" s="286">
        <v>41.14</v>
      </c>
      <c r="Q688" s="287">
        <v>41.14</v>
      </c>
      <c r="R688" s="25" t="s">
        <v>2173</v>
      </c>
      <c r="S688" s="25" t="s">
        <v>1058</v>
      </c>
      <c r="T688" s="26">
        <v>45331</v>
      </c>
      <c r="U688" s="26">
        <v>45328</v>
      </c>
      <c r="V688" s="8" t="s">
        <v>2313</v>
      </c>
      <c r="W688" s="25" t="s">
        <v>1002</v>
      </c>
      <c r="X688" s="26">
        <v>45331</v>
      </c>
      <c r="Y688" s="25" t="s">
        <v>1068</v>
      </c>
      <c r="Z688" s="26">
        <v>45331</v>
      </c>
      <c r="AA688" s="24" t="s">
        <v>1069</v>
      </c>
      <c r="AB688" s="24" t="s">
        <v>1085</v>
      </c>
      <c r="AC688" s="26">
        <v>45337</v>
      </c>
      <c r="AD688" s="8" t="s">
        <v>22</v>
      </c>
      <c r="AE688" s="26">
        <v>45335</v>
      </c>
      <c r="AF688" s="27" t="s">
        <v>424</v>
      </c>
      <c r="AG688" s="7"/>
      <c r="AH688" s="5" t="str" cm="1">
        <f t="array" ref="AH688">LEFT(MM_BU[[#This Row],[PROJECT'#]],MIN(IFERROR(FIND({0,1,2,3,4,5,6,7,8,9,"-"},MM_BU[[#This Row],[PROJECT'#]]),""))-1)</f>
        <v>BU</v>
      </c>
      <c r="AI688" t="str">
        <f>IF(MM_BU[[#This Row],[BOM Received date]]&lt;&gt;"","BU table")</f>
        <v>BU table</v>
      </c>
      <c r="AJ688" t="str">
        <f>TEXT(MM_BU[[#This Row],[BOM Received date]],"mmmm")</f>
        <v>January</v>
      </c>
      <c r="AK688" t="str">
        <f>TEXT(MM_BU[[#This Row],[BOM Received date]],"yyyy")</f>
        <v>2024</v>
      </c>
    </row>
    <row r="689" spans="1:37" ht="28.95" customHeight="1">
      <c r="A689" s="21">
        <v>55</v>
      </c>
      <c r="B689" s="56">
        <v>45318</v>
      </c>
      <c r="C689" s="8">
        <v>90</v>
      </c>
      <c r="D689" s="8" t="s">
        <v>668</v>
      </c>
      <c r="E689" s="23" t="s">
        <v>1969</v>
      </c>
      <c r="F689" s="350">
        <v>6871039</v>
      </c>
      <c r="G689" s="8" t="s">
        <v>148</v>
      </c>
      <c r="H689" s="24" t="s">
        <v>577</v>
      </c>
      <c r="I689" s="25">
        <v>53001</v>
      </c>
      <c r="J689" s="1639">
        <v>45321</v>
      </c>
      <c r="K689" s="26">
        <v>45323</v>
      </c>
      <c r="L689" s="26" t="s">
        <v>1058</v>
      </c>
      <c r="M689" s="27">
        <v>5</v>
      </c>
      <c r="N689" s="27" t="s">
        <v>20</v>
      </c>
      <c r="O689" s="25">
        <v>10</v>
      </c>
      <c r="P689" s="286">
        <v>5</v>
      </c>
      <c r="Q689" s="287">
        <v>50</v>
      </c>
      <c r="R689" s="25" t="s">
        <v>2173</v>
      </c>
      <c r="S689" s="25" t="s">
        <v>1058</v>
      </c>
      <c r="T689" s="26">
        <v>45331</v>
      </c>
      <c r="U689" s="26">
        <v>45328</v>
      </c>
      <c r="V689" s="8" t="s">
        <v>2313</v>
      </c>
      <c r="W689" s="25" t="s">
        <v>1012</v>
      </c>
      <c r="X689" s="26">
        <v>45331</v>
      </c>
      <c r="Y689" s="25" t="s">
        <v>1068</v>
      </c>
      <c r="Z689" s="26">
        <v>45331</v>
      </c>
      <c r="AA689" s="24" t="s">
        <v>1069</v>
      </c>
      <c r="AB689" s="24" t="s">
        <v>1085</v>
      </c>
      <c r="AC689" s="26">
        <v>45337</v>
      </c>
      <c r="AD689" s="8" t="s">
        <v>22</v>
      </c>
      <c r="AE689" s="26">
        <v>45335</v>
      </c>
      <c r="AF689" s="27" t="s">
        <v>1001</v>
      </c>
      <c r="AG689" s="7"/>
      <c r="AH689" s="5" t="str" cm="1">
        <f t="array" ref="AH689">LEFT(MM_BU[[#This Row],[PROJECT'#]],MIN(IFERROR(FIND({0,1,2,3,4,5,6,7,8,9,"-"},MM_BU[[#This Row],[PROJECT'#]]),""))-1)</f>
        <v>BU</v>
      </c>
      <c r="AI689" t="str">
        <f>IF(MM_BU[[#This Row],[BOM Received date]]&lt;&gt;"","BU table")</f>
        <v>BU table</v>
      </c>
      <c r="AJ689" t="str">
        <f>TEXT(MM_BU[[#This Row],[BOM Received date]],"mmmm")</f>
        <v>January</v>
      </c>
      <c r="AK689" t="str">
        <f>TEXT(MM_BU[[#This Row],[BOM Received date]],"yyyy")</f>
        <v>2024</v>
      </c>
    </row>
    <row r="690" spans="1:37" ht="28.95" customHeight="1">
      <c r="A690" s="21">
        <v>55</v>
      </c>
      <c r="B690" s="56">
        <v>45318</v>
      </c>
      <c r="C690" s="8">
        <v>90</v>
      </c>
      <c r="D690" s="8" t="s">
        <v>668</v>
      </c>
      <c r="E690" s="23" t="s">
        <v>1969</v>
      </c>
      <c r="F690" s="350">
        <v>6871039</v>
      </c>
      <c r="G690" s="8" t="s">
        <v>2094</v>
      </c>
      <c r="H690" s="24" t="s">
        <v>2071</v>
      </c>
      <c r="I690" s="25">
        <v>52998</v>
      </c>
      <c r="J690" s="1639">
        <v>45321</v>
      </c>
      <c r="K690" s="26">
        <v>45322</v>
      </c>
      <c r="L690" s="26" t="s">
        <v>1058</v>
      </c>
      <c r="M690" s="27">
        <v>2</v>
      </c>
      <c r="N690" s="27" t="s">
        <v>36</v>
      </c>
      <c r="O690" s="25">
        <v>1</v>
      </c>
      <c r="P690" s="286">
        <v>132.83000000000001</v>
      </c>
      <c r="Q690" s="287">
        <v>132.83000000000001</v>
      </c>
      <c r="R690" s="25" t="s">
        <v>2180</v>
      </c>
      <c r="S690" s="25" t="s">
        <v>1058</v>
      </c>
      <c r="T690" s="26">
        <v>45325</v>
      </c>
      <c r="U690" s="26" t="s">
        <v>581</v>
      </c>
      <c r="V690" s="8" t="s">
        <v>2181</v>
      </c>
      <c r="W690" s="25" t="s">
        <v>1313</v>
      </c>
      <c r="X690" s="26">
        <v>45325</v>
      </c>
      <c r="Y690" s="25" t="s">
        <v>1068</v>
      </c>
      <c r="Z690" s="26">
        <v>45325</v>
      </c>
      <c r="AA690" s="24" t="s">
        <v>1075</v>
      </c>
      <c r="AB690" s="24" t="s">
        <v>1070</v>
      </c>
      <c r="AC690" s="26">
        <v>45351</v>
      </c>
      <c r="AD690" s="8" t="s">
        <v>22</v>
      </c>
      <c r="AE690" s="26">
        <v>45350</v>
      </c>
      <c r="AF690" s="27" t="s">
        <v>424</v>
      </c>
      <c r="AG690" s="7"/>
      <c r="AH690" s="5" t="str" cm="1">
        <f t="array" ref="AH690">LEFT(MM_BU[[#This Row],[PROJECT'#]],MIN(IFERROR(FIND({0,1,2,3,4,5,6,7,8,9,"-"},MM_BU[[#This Row],[PROJECT'#]]),""))-1)</f>
        <v>BU</v>
      </c>
      <c r="AI690" t="str">
        <f>IF(MM_BU[[#This Row],[BOM Received date]]&lt;&gt;"","BU table")</f>
        <v>BU table</v>
      </c>
      <c r="AJ690" t="str">
        <f>TEXT(MM_BU[[#This Row],[BOM Received date]],"mmmm")</f>
        <v>January</v>
      </c>
      <c r="AK690" t="str">
        <f>TEXT(MM_BU[[#This Row],[BOM Received date]],"yyyy")</f>
        <v>2024</v>
      </c>
    </row>
    <row r="691" spans="1:37" ht="28.95" customHeight="1">
      <c r="A691" s="21">
        <v>55</v>
      </c>
      <c r="B691" s="56">
        <v>45318</v>
      </c>
      <c r="C691" s="8">
        <v>90</v>
      </c>
      <c r="D691" s="8" t="s">
        <v>668</v>
      </c>
      <c r="E691" s="23" t="s">
        <v>1969</v>
      </c>
      <c r="F691" s="350">
        <v>6871039</v>
      </c>
      <c r="G691" s="8" t="s">
        <v>2095</v>
      </c>
      <c r="H691" s="24" t="s">
        <v>2072</v>
      </c>
      <c r="I691" s="25">
        <v>52997</v>
      </c>
      <c r="J691" s="1639">
        <v>45321</v>
      </c>
      <c r="K691" s="26">
        <v>45323</v>
      </c>
      <c r="L691" s="26" t="s">
        <v>1058</v>
      </c>
      <c r="M691" s="27">
        <v>5</v>
      </c>
      <c r="N691" s="27" t="s">
        <v>20</v>
      </c>
      <c r="O691" s="25">
        <v>4</v>
      </c>
      <c r="P691" s="286">
        <v>5.27</v>
      </c>
      <c r="Q691" s="287">
        <v>21.08</v>
      </c>
      <c r="R691" s="25" t="s">
        <v>2173</v>
      </c>
      <c r="S691" s="25" t="s">
        <v>1058</v>
      </c>
      <c r="T691" s="26">
        <v>45331</v>
      </c>
      <c r="U691" s="26">
        <v>45328</v>
      </c>
      <c r="V691" s="8" t="s">
        <v>2313</v>
      </c>
      <c r="W691" s="25" t="s">
        <v>143</v>
      </c>
      <c r="X691" s="26">
        <v>45331</v>
      </c>
      <c r="Y691" s="25" t="s">
        <v>1068</v>
      </c>
      <c r="Z691" s="26">
        <v>45331</v>
      </c>
      <c r="AA691" s="24" t="s">
        <v>1069</v>
      </c>
      <c r="AB691" s="24" t="s">
        <v>1085</v>
      </c>
      <c r="AC691" s="26">
        <v>45359</v>
      </c>
      <c r="AD691" s="8" t="s">
        <v>22</v>
      </c>
      <c r="AE691" s="26">
        <v>45335</v>
      </c>
      <c r="AF691" s="27" t="s">
        <v>426</v>
      </c>
      <c r="AG691" s="7"/>
      <c r="AH691" s="5" t="str" cm="1">
        <f t="array" ref="AH691">LEFT(MM_BU[[#This Row],[PROJECT'#]],MIN(IFERROR(FIND({0,1,2,3,4,5,6,7,8,9,"-"},MM_BU[[#This Row],[PROJECT'#]]),""))-1)</f>
        <v>BU</v>
      </c>
      <c r="AI691" t="str">
        <f>IF(MM_BU[[#This Row],[BOM Received date]]&lt;&gt;"","BU table")</f>
        <v>BU table</v>
      </c>
      <c r="AJ691" t="str">
        <f>TEXT(MM_BU[[#This Row],[BOM Received date]],"mmmm")</f>
        <v>January</v>
      </c>
      <c r="AK691" t="str">
        <f>TEXT(MM_BU[[#This Row],[BOM Received date]],"yyyy")</f>
        <v>2024</v>
      </c>
    </row>
    <row r="692" spans="1:37" ht="28.95" customHeight="1">
      <c r="A692" s="21">
        <v>55</v>
      </c>
      <c r="B692" s="56">
        <v>45318</v>
      </c>
      <c r="C692" s="8">
        <v>90</v>
      </c>
      <c r="D692" s="8" t="s">
        <v>668</v>
      </c>
      <c r="E692" s="23" t="s">
        <v>1969</v>
      </c>
      <c r="F692" s="350">
        <v>6871039</v>
      </c>
      <c r="G692" s="8" t="s">
        <v>2096</v>
      </c>
      <c r="H692" s="24" t="s">
        <v>2073</v>
      </c>
      <c r="I692" s="25">
        <v>52997</v>
      </c>
      <c r="J692" s="1639">
        <v>45321</v>
      </c>
      <c r="K692" s="26">
        <v>45323</v>
      </c>
      <c r="L692" s="26" t="s">
        <v>1058</v>
      </c>
      <c r="M692" s="27">
        <v>4</v>
      </c>
      <c r="N692" s="27" t="s">
        <v>20</v>
      </c>
      <c r="O692" s="25">
        <v>4</v>
      </c>
      <c r="P692" s="286">
        <v>4.29</v>
      </c>
      <c r="Q692" s="287">
        <v>17.16</v>
      </c>
      <c r="R692" s="25" t="s">
        <v>2173</v>
      </c>
      <c r="S692" s="25" t="s">
        <v>1058</v>
      </c>
      <c r="T692" s="26">
        <v>45331</v>
      </c>
      <c r="U692" s="26">
        <v>45328</v>
      </c>
      <c r="V692" s="8" t="s">
        <v>2313</v>
      </c>
      <c r="W692" s="25" t="s">
        <v>142</v>
      </c>
      <c r="X692" s="26">
        <v>45331</v>
      </c>
      <c r="Y692" s="25" t="s">
        <v>1068</v>
      </c>
      <c r="Z692" s="26">
        <v>45331</v>
      </c>
      <c r="AA692" s="24" t="s">
        <v>1069</v>
      </c>
      <c r="AB692" s="24" t="s">
        <v>1085</v>
      </c>
      <c r="AC692" s="26">
        <v>45337</v>
      </c>
      <c r="AD692" s="8" t="s">
        <v>22</v>
      </c>
      <c r="AE692" s="26">
        <v>45335</v>
      </c>
      <c r="AF692" s="27" t="s">
        <v>426</v>
      </c>
      <c r="AG692" s="7"/>
      <c r="AH692" s="5" t="str" cm="1">
        <f t="array" ref="AH692">LEFT(MM_BU[[#This Row],[PROJECT'#]],MIN(IFERROR(FIND({0,1,2,3,4,5,6,7,8,9,"-"},MM_BU[[#This Row],[PROJECT'#]]),""))-1)</f>
        <v>BU</v>
      </c>
      <c r="AI692" t="str">
        <f>IF(MM_BU[[#This Row],[BOM Received date]]&lt;&gt;"","BU table")</f>
        <v>BU table</v>
      </c>
      <c r="AJ692" t="str">
        <f>TEXT(MM_BU[[#This Row],[BOM Received date]],"mmmm")</f>
        <v>January</v>
      </c>
      <c r="AK692" t="str">
        <f>TEXT(MM_BU[[#This Row],[BOM Received date]],"yyyy")</f>
        <v>2024</v>
      </c>
    </row>
    <row r="693" spans="1:37" ht="28.95" customHeight="1">
      <c r="A693" s="21">
        <v>55</v>
      </c>
      <c r="B693" s="56">
        <v>45318</v>
      </c>
      <c r="C693" s="8">
        <v>90</v>
      </c>
      <c r="D693" s="8" t="s">
        <v>668</v>
      </c>
      <c r="E693" s="23" t="s">
        <v>1969</v>
      </c>
      <c r="F693" s="350">
        <v>6871039</v>
      </c>
      <c r="G693" s="8" t="s">
        <v>351</v>
      </c>
      <c r="H693" s="24" t="s">
        <v>352</v>
      </c>
      <c r="I693" s="25">
        <v>52965</v>
      </c>
      <c r="J693" s="1639">
        <v>45321</v>
      </c>
      <c r="K693" s="26">
        <v>45322</v>
      </c>
      <c r="L693" s="26" t="s">
        <v>1058</v>
      </c>
      <c r="M693" s="27">
        <v>1</v>
      </c>
      <c r="N693" s="27" t="s">
        <v>55</v>
      </c>
      <c r="O693" s="25">
        <v>2</v>
      </c>
      <c r="P693" s="286">
        <v>19.14</v>
      </c>
      <c r="Q693" s="287">
        <v>38.28</v>
      </c>
      <c r="R693" s="25" t="s">
        <v>2316</v>
      </c>
      <c r="S693" s="25" t="s">
        <v>1058</v>
      </c>
      <c r="T693" s="26">
        <v>45327</v>
      </c>
      <c r="U693" s="26">
        <v>45327</v>
      </c>
      <c r="V693" s="8" t="s">
        <v>2317</v>
      </c>
      <c r="W693" s="25" t="s">
        <v>1009</v>
      </c>
      <c r="X693" s="26">
        <v>45327</v>
      </c>
      <c r="Y693" s="25" t="s">
        <v>1068</v>
      </c>
      <c r="Z693" s="26">
        <v>45327</v>
      </c>
      <c r="AA693" s="24" t="s">
        <v>1710</v>
      </c>
      <c r="AB693" s="24" t="s">
        <v>1081</v>
      </c>
      <c r="AC693" s="26">
        <v>45348</v>
      </c>
      <c r="AD693" s="8" t="s">
        <v>22</v>
      </c>
      <c r="AE693" s="26">
        <v>45333</v>
      </c>
      <c r="AF693" s="27" t="s">
        <v>425</v>
      </c>
      <c r="AG693" s="7"/>
      <c r="AH693" s="5" t="str" cm="1">
        <f t="array" ref="AH693">LEFT(MM_BU[[#This Row],[PROJECT'#]],MIN(IFERROR(FIND({0,1,2,3,4,5,6,7,8,9,"-"},MM_BU[[#This Row],[PROJECT'#]]),""))-1)</f>
        <v>BU</v>
      </c>
      <c r="AI693" t="str">
        <f>IF(MM_BU[[#This Row],[BOM Received date]]&lt;&gt;"","BU table")</f>
        <v>BU table</v>
      </c>
      <c r="AJ693" t="str">
        <f>TEXT(MM_BU[[#This Row],[BOM Received date]],"mmmm")</f>
        <v>January</v>
      </c>
      <c r="AK693" t="str">
        <f>TEXT(MM_BU[[#This Row],[BOM Received date]],"yyyy")</f>
        <v>2024</v>
      </c>
    </row>
    <row r="694" spans="1:37" ht="28.95" customHeight="1">
      <c r="A694" s="21">
        <v>55</v>
      </c>
      <c r="B694" s="56">
        <v>45318</v>
      </c>
      <c r="C694" s="8">
        <v>90</v>
      </c>
      <c r="D694" s="8" t="s">
        <v>668</v>
      </c>
      <c r="E694" s="23" t="s">
        <v>1969</v>
      </c>
      <c r="F694" s="350">
        <v>6871039</v>
      </c>
      <c r="G694" s="8" t="s">
        <v>2097</v>
      </c>
      <c r="H694" s="24" t="s">
        <v>553</v>
      </c>
      <c r="I694" s="25">
        <v>52964</v>
      </c>
      <c r="J694" s="1639">
        <v>45321</v>
      </c>
      <c r="K694" s="26">
        <v>45322</v>
      </c>
      <c r="L694" s="26" t="s">
        <v>1058</v>
      </c>
      <c r="M694" s="27">
        <v>1</v>
      </c>
      <c r="N694" s="27" t="s">
        <v>36</v>
      </c>
      <c r="O694" s="25">
        <v>1</v>
      </c>
      <c r="P694" s="286">
        <v>4.72</v>
      </c>
      <c r="Q694" s="287">
        <v>4.72</v>
      </c>
      <c r="R694" s="25" t="s">
        <v>2163</v>
      </c>
      <c r="S694" s="25" t="s">
        <v>1058</v>
      </c>
      <c r="T694" s="26">
        <v>45330</v>
      </c>
      <c r="U694" s="26">
        <v>45327</v>
      </c>
      <c r="V694" s="8" t="s">
        <v>2308</v>
      </c>
      <c r="W694" s="25" t="s">
        <v>2339</v>
      </c>
      <c r="X694" s="26">
        <v>45330</v>
      </c>
      <c r="Y694" s="25" t="s">
        <v>1068</v>
      </c>
      <c r="Z694" s="26">
        <v>45330</v>
      </c>
      <c r="AA694" s="24" t="s">
        <v>1069</v>
      </c>
      <c r="AB694" s="24" t="s">
        <v>1085</v>
      </c>
      <c r="AC694" s="26">
        <v>45337</v>
      </c>
      <c r="AD694" s="8" t="s">
        <v>22</v>
      </c>
      <c r="AE694" s="26">
        <v>45336</v>
      </c>
      <c r="AF694" s="27" t="s">
        <v>424</v>
      </c>
      <c r="AG694" s="7"/>
      <c r="AH694" s="5" t="str" cm="1">
        <f t="array" ref="AH694">LEFT(MM_BU[[#This Row],[PROJECT'#]],MIN(IFERROR(FIND({0,1,2,3,4,5,6,7,8,9,"-"},MM_BU[[#This Row],[PROJECT'#]]),""))-1)</f>
        <v>BU</v>
      </c>
      <c r="AI694" t="str">
        <f>IF(MM_BU[[#This Row],[BOM Received date]]&lt;&gt;"","BU table")</f>
        <v>BU table</v>
      </c>
      <c r="AJ694" t="str">
        <f>TEXT(MM_BU[[#This Row],[BOM Received date]],"mmmm")</f>
        <v>January</v>
      </c>
      <c r="AK694" t="str">
        <f>TEXT(MM_BU[[#This Row],[BOM Received date]],"yyyy")</f>
        <v>2024</v>
      </c>
    </row>
    <row r="695" spans="1:37" ht="28.95" customHeight="1">
      <c r="A695" s="21">
        <v>55</v>
      </c>
      <c r="B695" s="56">
        <v>45318</v>
      </c>
      <c r="C695" s="8">
        <v>90</v>
      </c>
      <c r="D695" s="8" t="s">
        <v>668</v>
      </c>
      <c r="E695" s="23" t="s">
        <v>1969</v>
      </c>
      <c r="F695" s="350">
        <v>6871039</v>
      </c>
      <c r="G695" s="8" t="s">
        <v>2098</v>
      </c>
      <c r="H695" s="24" t="s">
        <v>2074</v>
      </c>
      <c r="I695" s="25">
        <v>52995</v>
      </c>
      <c r="J695" s="1639">
        <v>45321</v>
      </c>
      <c r="K695" s="26">
        <v>45322</v>
      </c>
      <c r="L695" s="26" t="s">
        <v>1058</v>
      </c>
      <c r="M695" s="27">
        <v>1</v>
      </c>
      <c r="N695" s="27" t="s">
        <v>36</v>
      </c>
      <c r="O695" s="25">
        <v>2</v>
      </c>
      <c r="P695" s="286">
        <v>3</v>
      </c>
      <c r="Q695" s="287">
        <v>6</v>
      </c>
      <c r="R695" s="25" t="s">
        <v>2314</v>
      </c>
      <c r="S695" s="25" t="s">
        <v>1058</v>
      </c>
      <c r="T695" s="26">
        <v>45327</v>
      </c>
      <c r="U695" s="26">
        <v>45325</v>
      </c>
      <c r="V695" s="8" t="s">
        <v>2315</v>
      </c>
      <c r="W695" s="25" t="s">
        <v>1008</v>
      </c>
      <c r="X695" s="26">
        <v>45327</v>
      </c>
      <c r="Y695" s="25" t="s">
        <v>1068</v>
      </c>
      <c r="Z695" s="26">
        <v>45327</v>
      </c>
      <c r="AA695" s="24" t="s">
        <v>1075</v>
      </c>
      <c r="AB695" s="24" t="s">
        <v>1079</v>
      </c>
      <c r="AC695" s="26">
        <v>45342</v>
      </c>
      <c r="AD695" s="8" t="s">
        <v>22</v>
      </c>
      <c r="AE695" s="26">
        <v>45333</v>
      </c>
      <c r="AF695" s="27" t="s">
        <v>425</v>
      </c>
      <c r="AG695" s="7"/>
      <c r="AH695" s="5" t="str" cm="1">
        <f t="array" ref="AH695">LEFT(MM_BU[[#This Row],[PROJECT'#]],MIN(IFERROR(FIND({0,1,2,3,4,5,6,7,8,9,"-"},MM_BU[[#This Row],[PROJECT'#]]),""))-1)</f>
        <v>BU</v>
      </c>
      <c r="AI695" t="str">
        <f>IF(MM_BU[[#This Row],[BOM Received date]]&lt;&gt;"","BU table")</f>
        <v>BU table</v>
      </c>
      <c r="AJ695" t="str">
        <f>TEXT(MM_BU[[#This Row],[BOM Received date]],"mmmm")</f>
        <v>January</v>
      </c>
      <c r="AK695" t="str">
        <f>TEXT(MM_BU[[#This Row],[BOM Received date]],"yyyy")</f>
        <v>2024</v>
      </c>
    </row>
    <row r="696" spans="1:37" ht="28.95" customHeight="1">
      <c r="A696" s="21">
        <v>55</v>
      </c>
      <c r="B696" s="56">
        <v>45318</v>
      </c>
      <c r="C696" s="8">
        <v>90</v>
      </c>
      <c r="D696" s="8" t="s">
        <v>668</v>
      </c>
      <c r="E696" s="23" t="s">
        <v>1969</v>
      </c>
      <c r="F696" s="350">
        <v>6871039</v>
      </c>
      <c r="G696" s="8" t="s">
        <v>2099</v>
      </c>
      <c r="H696" s="24" t="s">
        <v>2075</v>
      </c>
      <c r="I696" s="25">
        <v>52998</v>
      </c>
      <c r="J696" s="1639">
        <v>45321</v>
      </c>
      <c r="K696" s="26">
        <v>45322</v>
      </c>
      <c r="L696" s="26" t="s">
        <v>1058</v>
      </c>
      <c r="M696" s="27">
        <v>1</v>
      </c>
      <c r="N696" s="27" t="s">
        <v>36</v>
      </c>
      <c r="O696" s="25">
        <v>2</v>
      </c>
      <c r="P696" s="286">
        <v>5.28</v>
      </c>
      <c r="Q696" s="287">
        <v>10.56</v>
      </c>
      <c r="R696" s="25" t="s">
        <v>2180</v>
      </c>
      <c r="S696" s="25" t="s">
        <v>1058</v>
      </c>
      <c r="T696" s="26">
        <v>45325</v>
      </c>
      <c r="U696" s="26" t="s">
        <v>581</v>
      </c>
      <c r="V696" s="8" t="s">
        <v>2181</v>
      </c>
      <c r="W696" s="25" t="s">
        <v>1167</v>
      </c>
      <c r="X696" s="26">
        <v>45325</v>
      </c>
      <c r="Y696" s="25" t="s">
        <v>1068</v>
      </c>
      <c r="Z696" s="26">
        <v>45325</v>
      </c>
      <c r="AA696" s="24" t="s">
        <v>1075</v>
      </c>
      <c r="AB696" s="24" t="s">
        <v>1070</v>
      </c>
      <c r="AC696" s="26">
        <v>45342</v>
      </c>
      <c r="AD696" s="8" t="s">
        <v>22</v>
      </c>
      <c r="AE696" s="26">
        <v>45328</v>
      </c>
      <c r="AF696" s="27" t="s">
        <v>425</v>
      </c>
      <c r="AG696" s="7"/>
      <c r="AH696" s="5" t="str" cm="1">
        <f t="array" ref="AH696">LEFT(MM_BU[[#This Row],[PROJECT'#]],MIN(IFERROR(FIND({0,1,2,3,4,5,6,7,8,9,"-"},MM_BU[[#This Row],[PROJECT'#]]),""))-1)</f>
        <v>BU</v>
      </c>
      <c r="AI696" t="str">
        <f>IF(MM_BU[[#This Row],[BOM Received date]]&lt;&gt;"","BU table")</f>
        <v>BU table</v>
      </c>
      <c r="AJ696" t="str">
        <f>TEXT(MM_BU[[#This Row],[BOM Received date]],"mmmm")</f>
        <v>January</v>
      </c>
      <c r="AK696" t="str">
        <f>TEXT(MM_BU[[#This Row],[BOM Received date]],"yyyy")</f>
        <v>2024</v>
      </c>
    </row>
    <row r="697" spans="1:37" ht="28.95" customHeight="1">
      <c r="A697" s="21">
        <v>55</v>
      </c>
      <c r="B697" s="56">
        <v>45318</v>
      </c>
      <c r="C697" s="8">
        <v>90</v>
      </c>
      <c r="D697" s="8" t="s">
        <v>668</v>
      </c>
      <c r="E697" s="23" t="s">
        <v>1969</v>
      </c>
      <c r="F697" s="350">
        <v>6871039</v>
      </c>
      <c r="G697" s="8" t="s">
        <v>1134</v>
      </c>
      <c r="H697" s="24" t="s">
        <v>1144</v>
      </c>
      <c r="I697" s="25">
        <v>52999</v>
      </c>
      <c r="J697" s="1639">
        <v>45321</v>
      </c>
      <c r="K697" s="26">
        <v>45322</v>
      </c>
      <c r="L697" s="26" t="s">
        <v>1058</v>
      </c>
      <c r="M697" s="27">
        <v>1</v>
      </c>
      <c r="N697" s="27" t="s">
        <v>36</v>
      </c>
      <c r="O697" s="25">
        <v>2</v>
      </c>
      <c r="P697" s="286">
        <v>13.66</v>
      </c>
      <c r="Q697" s="287">
        <v>27.32</v>
      </c>
      <c r="R697" s="25" t="s">
        <v>2314</v>
      </c>
      <c r="S697" s="25" t="s">
        <v>1058</v>
      </c>
      <c r="T697" s="26">
        <v>45327</v>
      </c>
      <c r="U697" s="26">
        <v>45325</v>
      </c>
      <c r="V697" s="8" t="s">
        <v>2315</v>
      </c>
      <c r="W697" s="25" t="s">
        <v>1011</v>
      </c>
      <c r="X697" s="26">
        <v>45327</v>
      </c>
      <c r="Y697" s="25" t="s">
        <v>1068</v>
      </c>
      <c r="Z697" s="26">
        <v>45327</v>
      </c>
      <c r="AA697" s="24" t="s">
        <v>1075</v>
      </c>
      <c r="AB697" s="24" t="s">
        <v>1079</v>
      </c>
      <c r="AC697" s="26">
        <v>45342</v>
      </c>
      <c r="AD697" s="8" t="s">
        <v>22</v>
      </c>
      <c r="AE697" s="26">
        <v>45333</v>
      </c>
      <c r="AF697" s="27" t="s">
        <v>425</v>
      </c>
      <c r="AG697" s="7"/>
      <c r="AH697" s="5" t="str" cm="1">
        <f t="array" ref="AH697">LEFT(MM_BU[[#This Row],[PROJECT'#]],MIN(IFERROR(FIND({0,1,2,3,4,5,6,7,8,9,"-"},MM_BU[[#This Row],[PROJECT'#]]),""))-1)</f>
        <v>BU</v>
      </c>
      <c r="AI697" t="str">
        <f>IF(MM_BU[[#This Row],[BOM Received date]]&lt;&gt;"","BU table")</f>
        <v>BU table</v>
      </c>
      <c r="AJ697" t="str">
        <f>TEXT(MM_BU[[#This Row],[BOM Received date]],"mmmm")</f>
        <v>January</v>
      </c>
      <c r="AK697" t="str">
        <f>TEXT(MM_BU[[#This Row],[BOM Received date]],"yyyy")</f>
        <v>2024</v>
      </c>
    </row>
    <row r="698" spans="1:37" ht="28.95" customHeight="1">
      <c r="A698" s="21">
        <v>55</v>
      </c>
      <c r="B698" s="56">
        <v>45318</v>
      </c>
      <c r="C698" s="8">
        <v>90</v>
      </c>
      <c r="D698" s="8" t="s">
        <v>668</v>
      </c>
      <c r="E698" s="23" t="s">
        <v>1969</v>
      </c>
      <c r="F698" s="350">
        <v>6871039</v>
      </c>
      <c r="G698" s="8" t="s">
        <v>106</v>
      </c>
      <c r="H698" s="24" t="s">
        <v>111</v>
      </c>
      <c r="I698" s="25">
        <v>53001</v>
      </c>
      <c r="J698" s="1639">
        <v>45321</v>
      </c>
      <c r="K698" s="26">
        <v>45323</v>
      </c>
      <c r="L698" s="26" t="s">
        <v>1058</v>
      </c>
      <c r="M698" s="27">
        <v>4</v>
      </c>
      <c r="N698" s="27" t="s">
        <v>20</v>
      </c>
      <c r="O698" s="25">
        <v>10</v>
      </c>
      <c r="P698" s="286">
        <v>13.6</v>
      </c>
      <c r="Q698" s="287">
        <v>136</v>
      </c>
      <c r="R698" s="25" t="s">
        <v>2173</v>
      </c>
      <c r="S698" s="25" t="s">
        <v>1058</v>
      </c>
      <c r="T698" s="26">
        <v>45331</v>
      </c>
      <c r="U698" s="26">
        <v>45328</v>
      </c>
      <c r="V698" s="8" t="s">
        <v>2313</v>
      </c>
      <c r="W698" s="25" t="s">
        <v>1011</v>
      </c>
      <c r="X698" s="26">
        <v>45331</v>
      </c>
      <c r="Y698" s="25" t="s">
        <v>1068</v>
      </c>
      <c r="Z698" s="26">
        <v>45331</v>
      </c>
      <c r="AA698" s="24" t="s">
        <v>1069</v>
      </c>
      <c r="AB698" s="24" t="s">
        <v>1085</v>
      </c>
      <c r="AC698" s="26">
        <v>45337</v>
      </c>
      <c r="AD698" s="8" t="s">
        <v>22</v>
      </c>
      <c r="AE698" s="26">
        <v>45335</v>
      </c>
      <c r="AF698" s="27" t="s">
        <v>1001</v>
      </c>
      <c r="AG698" s="7"/>
      <c r="AH698" s="5" t="str" cm="1">
        <f t="array" ref="AH698">LEFT(MM_BU[[#This Row],[PROJECT'#]],MIN(IFERROR(FIND({0,1,2,3,4,5,6,7,8,9,"-"},MM_BU[[#This Row],[PROJECT'#]]),""))-1)</f>
        <v>BU</v>
      </c>
      <c r="AI698" t="str">
        <f>IF(MM_BU[[#This Row],[BOM Received date]]&lt;&gt;"","BU table")</f>
        <v>BU table</v>
      </c>
      <c r="AJ698" t="str">
        <f>TEXT(MM_BU[[#This Row],[BOM Received date]],"mmmm")</f>
        <v>January</v>
      </c>
      <c r="AK698" t="str">
        <f>TEXT(MM_BU[[#This Row],[BOM Received date]],"yyyy")</f>
        <v>2024</v>
      </c>
    </row>
    <row r="699" spans="1:37" ht="28.95" customHeight="1">
      <c r="A699" s="21">
        <v>55</v>
      </c>
      <c r="B699" s="56">
        <v>45318</v>
      </c>
      <c r="C699" s="8">
        <v>90</v>
      </c>
      <c r="D699" s="8" t="s">
        <v>668</v>
      </c>
      <c r="E699" s="23" t="s">
        <v>1969</v>
      </c>
      <c r="F699" s="350">
        <v>6871039</v>
      </c>
      <c r="G699" s="8" t="s">
        <v>1905</v>
      </c>
      <c r="H699" s="24" t="s">
        <v>1900</v>
      </c>
      <c r="I699" s="25">
        <v>52997</v>
      </c>
      <c r="J699" s="1639">
        <v>45321</v>
      </c>
      <c r="K699" s="26">
        <v>45323</v>
      </c>
      <c r="L699" s="26" t="s">
        <v>1058</v>
      </c>
      <c r="M699" s="27">
        <v>3</v>
      </c>
      <c r="N699" s="27" t="s">
        <v>20</v>
      </c>
      <c r="O699" s="25">
        <v>40</v>
      </c>
      <c r="P699" s="286">
        <v>2.11</v>
      </c>
      <c r="Q699" s="287">
        <v>84.4</v>
      </c>
      <c r="R699" s="25" t="s">
        <v>2173</v>
      </c>
      <c r="S699" s="25" t="s">
        <v>1058</v>
      </c>
      <c r="T699" s="26">
        <v>45331</v>
      </c>
      <c r="U699" s="26">
        <v>45328</v>
      </c>
      <c r="V699" s="8" t="s">
        <v>2313</v>
      </c>
      <c r="W699" s="25" t="s">
        <v>141</v>
      </c>
      <c r="X699" s="26">
        <v>45331</v>
      </c>
      <c r="Y699" s="25" t="s">
        <v>1068</v>
      </c>
      <c r="Z699" s="26">
        <v>45331</v>
      </c>
      <c r="AA699" s="24" t="s">
        <v>1069</v>
      </c>
      <c r="AB699" s="24" t="s">
        <v>1085</v>
      </c>
      <c r="AC699" s="26">
        <v>45337</v>
      </c>
      <c r="AD699" s="8" t="s">
        <v>22</v>
      </c>
      <c r="AE699" s="26">
        <v>45335</v>
      </c>
      <c r="AF699" s="27" t="s">
        <v>1174</v>
      </c>
      <c r="AG699" s="7"/>
      <c r="AH699" s="5" t="str" cm="1">
        <f t="array" ref="AH699">LEFT(MM_BU[[#This Row],[PROJECT'#]],MIN(IFERROR(FIND({0,1,2,3,4,5,6,7,8,9,"-"},MM_BU[[#This Row],[PROJECT'#]]),""))-1)</f>
        <v>BU</v>
      </c>
      <c r="AI699" t="str">
        <f>IF(MM_BU[[#This Row],[BOM Received date]]&lt;&gt;"","BU table")</f>
        <v>BU table</v>
      </c>
      <c r="AJ699" t="str">
        <f>TEXT(MM_BU[[#This Row],[BOM Received date]],"mmmm")</f>
        <v>January</v>
      </c>
      <c r="AK699" t="str">
        <f>TEXT(MM_BU[[#This Row],[BOM Received date]],"yyyy")</f>
        <v>2024</v>
      </c>
    </row>
    <row r="700" spans="1:37" ht="28.95" customHeight="1">
      <c r="A700" s="21">
        <v>55</v>
      </c>
      <c r="B700" s="56">
        <v>45318</v>
      </c>
      <c r="C700" s="8">
        <v>90</v>
      </c>
      <c r="D700" s="8" t="s">
        <v>668</v>
      </c>
      <c r="E700" s="23" t="s">
        <v>1969</v>
      </c>
      <c r="F700" s="350">
        <v>6871039</v>
      </c>
      <c r="G700" s="8" t="s">
        <v>2100</v>
      </c>
      <c r="H700" s="24" t="s">
        <v>2076</v>
      </c>
      <c r="I700" s="25">
        <v>53001</v>
      </c>
      <c r="J700" s="1639">
        <v>45321</v>
      </c>
      <c r="K700" s="26">
        <v>45323</v>
      </c>
      <c r="L700" s="26" t="s">
        <v>1058</v>
      </c>
      <c r="M700" s="27">
        <v>3</v>
      </c>
      <c r="N700" s="27" t="s">
        <v>20</v>
      </c>
      <c r="O700" s="25">
        <v>6</v>
      </c>
      <c r="P700" s="286">
        <v>9.7899999999999991</v>
      </c>
      <c r="Q700" s="287">
        <v>58.74</v>
      </c>
      <c r="R700" s="25" t="s">
        <v>2173</v>
      </c>
      <c r="S700" s="25" t="s">
        <v>1058</v>
      </c>
      <c r="T700" s="26">
        <v>45331</v>
      </c>
      <c r="U700" s="26">
        <v>45328</v>
      </c>
      <c r="V700" s="8" t="s">
        <v>2313</v>
      </c>
      <c r="W700" s="25" t="s">
        <v>1009</v>
      </c>
      <c r="X700" s="26">
        <v>45331</v>
      </c>
      <c r="Y700" s="25" t="s">
        <v>1068</v>
      </c>
      <c r="Z700" s="26">
        <v>45331</v>
      </c>
      <c r="AA700" s="24" t="s">
        <v>1069</v>
      </c>
      <c r="AB700" s="24" t="s">
        <v>1085</v>
      </c>
      <c r="AC700" s="26">
        <v>45337</v>
      </c>
      <c r="AD700" s="8" t="s">
        <v>22</v>
      </c>
      <c r="AE700" s="26">
        <v>45335</v>
      </c>
      <c r="AF700" s="27" t="s">
        <v>427</v>
      </c>
      <c r="AG700" s="7"/>
      <c r="AH700" s="5" t="str" cm="1">
        <f t="array" ref="AH700">LEFT(MM_BU[[#This Row],[PROJECT'#]],MIN(IFERROR(FIND({0,1,2,3,4,5,6,7,8,9,"-"},MM_BU[[#This Row],[PROJECT'#]]),""))-1)</f>
        <v>BU</v>
      </c>
      <c r="AI700" t="str">
        <f>IF(MM_BU[[#This Row],[BOM Received date]]&lt;&gt;"","BU table")</f>
        <v>BU table</v>
      </c>
      <c r="AJ700" t="str">
        <f>TEXT(MM_BU[[#This Row],[BOM Received date]],"mmmm")</f>
        <v>January</v>
      </c>
      <c r="AK700" t="str">
        <f>TEXT(MM_BU[[#This Row],[BOM Received date]],"yyyy")</f>
        <v>2024</v>
      </c>
    </row>
    <row r="701" spans="1:37" ht="28.95" customHeight="1">
      <c r="A701" s="21">
        <v>55</v>
      </c>
      <c r="B701" s="56">
        <v>45318</v>
      </c>
      <c r="C701" s="8">
        <v>90</v>
      </c>
      <c r="D701" s="8" t="s">
        <v>668</v>
      </c>
      <c r="E701" s="23" t="s">
        <v>1969</v>
      </c>
      <c r="F701" s="350">
        <v>6871039</v>
      </c>
      <c r="G701" s="8" t="s">
        <v>2101</v>
      </c>
      <c r="H701" s="24" t="s">
        <v>2077</v>
      </c>
      <c r="I701" s="25">
        <v>52997</v>
      </c>
      <c r="J701" s="1639">
        <v>45321</v>
      </c>
      <c r="K701" s="26">
        <v>45323</v>
      </c>
      <c r="L701" s="26" t="s">
        <v>1058</v>
      </c>
      <c r="M701" s="27">
        <v>2</v>
      </c>
      <c r="N701" s="27" t="s">
        <v>20</v>
      </c>
      <c r="O701" s="25">
        <v>4</v>
      </c>
      <c r="P701" s="286">
        <v>1.63</v>
      </c>
      <c r="Q701" s="287">
        <v>6.52</v>
      </c>
      <c r="R701" s="25" t="s">
        <v>2173</v>
      </c>
      <c r="S701" s="25" t="s">
        <v>1058</v>
      </c>
      <c r="T701" s="26">
        <v>45331</v>
      </c>
      <c r="U701" s="26">
        <v>45328</v>
      </c>
      <c r="V701" s="8" t="s">
        <v>2313</v>
      </c>
      <c r="W701" s="25" t="s">
        <v>140</v>
      </c>
      <c r="X701" s="26">
        <v>45331</v>
      </c>
      <c r="Y701" s="25" t="s">
        <v>1068</v>
      </c>
      <c r="Z701" s="26">
        <v>45331</v>
      </c>
      <c r="AA701" s="24" t="s">
        <v>1069</v>
      </c>
      <c r="AB701" s="24" t="s">
        <v>1085</v>
      </c>
      <c r="AC701" s="26">
        <v>45337</v>
      </c>
      <c r="AD701" s="8" t="s">
        <v>22</v>
      </c>
      <c r="AE701" s="26">
        <v>45335</v>
      </c>
      <c r="AF701" s="27" t="s">
        <v>426</v>
      </c>
      <c r="AG701" s="7"/>
      <c r="AH701" s="5" t="str" cm="1">
        <f t="array" ref="AH701">LEFT(MM_BU[[#This Row],[PROJECT'#]],MIN(IFERROR(FIND({0,1,2,3,4,5,6,7,8,9,"-"},MM_BU[[#This Row],[PROJECT'#]]),""))-1)</f>
        <v>BU</v>
      </c>
      <c r="AI701" t="str">
        <f>IF(MM_BU[[#This Row],[BOM Received date]]&lt;&gt;"","BU table")</f>
        <v>BU table</v>
      </c>
      <c r="AJ701" t="str">
        <f>TEXT(MM_BU[[#This Row],[BOM Received date]],"mmmm")</f>
        <v>January</v>
      </c>
      <c r="AK701" t="str">
        <f>TEXT(MM_BU[[#This Row],[BOM Received date]],"yyyy")</f>
        <v>2024</v>
      </c>
    </row>
    <row r="702" spans="1:37" ht="28.95" customHeight="1">
      <c r="A702" s="21">
        <v>55</v>
      </c>
      <c r="B702" s="56">
        <v>45318</v>
      </c>
      <c r="C702" s="8">
        <v>90</v>
      </c>
      <c r="D702" s="8" t="s">
        <v>668</v>
      </c>
      <c r="E702" s="23" t="s">
        <v>1969</v>
      </c>
      <c r="F702" s="350">
        <v>6871039</v>
      </c>
      <c r="G702" s="8" t="s">
        <v>2102</v>
      </c>
      <c r="H702" s="24" t="s">
        <v>2078</v>
      </c>
      <c r="I702" s="25">
        <v>53002</v>
      </c>
      <c r="J702" s="1639">
        <v>45321</v>
      </c>
      <c r="K702" s="26">
        <v>45322</v>
      </c>
      <c r="L702" s="26" t="s">
        <v>1058</v>
      </c>
      <c r="M702" s="27">
        <v>2</v>
      </c>
      <c r="N702" s="27" t="s">
        <v>20</v>
      </c>
      <c r="O702" s="25">
        <v>4</v>
      </c>
      <c r="P702" s="286">
        <v>0.73</v>
      </c>
      <c r="Q702" s="287">
        <v>2.92</v>
      </c>
      <c r="R702" s="25" t="s">
        <v>2314</v>
      </c>
      <c r="S702" s="25" t="s">
        <v>1058</v>
      </c>
      <c r="T702" s="26">
        <v>45327</v>
      </c>
      <c r="U702" s="26">
        <v>45325</v>
      </c>
      <c r="V702" s="8" t="s">
        <v>2315</v>
      </c>
      <c r="W702" s="25" t="s">
        <v>1013</v>
      </c>
      <c r="X702" s="26">
        <v>45327</v>
      </c>
      <c r="Y702" s="25" t="s">
        <v>1068</v>
      </c>
      <c r="Z702" s="26">
        <v>45327</v>
      </c>
      <c r="AA702" s="24" t="s">
        <v>1075</v>
      </c>
      <c r="AB702" s="24" t="s">
        <v>1079</v>
      </c>
      <c r="AC702" s="26">
        <v>45342</v>
      </c>
      <c r="AD702" s="8" t="s">
        <v>22</v>
      </c>
      <c r="AE702" s="26">
        <v>45333</v>
      </c>
      <c r="AF702" s="27" t="s">
        <v>426</v>
      </c>
      <c r="AG702" s="7"/>
      <c r="AH702" s="5" t="str" cm="1">
        <f t="array" ref="AH702">LEFT(MM_BU[[#This Row],[PROJECT'#]],MIN(IFERROR(FIND({0,1,2,3,4,5,6,7,8,9,"-"},MM_BU[[#This Row],[PROJECT'#]]),""))-1)</f>
        <v>BU</v>
      </c>
      <c r="AI702" t="str">
        <f>IF(MM_BU[[#This Row],[BOM Received date]]&lt;&gt;"","BU table")</f>
        <v>BU table</v>
      </c>
      <c r="AJ702" t="str">
        <f>TEXT(MM_BU[[#This Row],[BOM Received date]],"mmmm")</f>
        <v>January</v>
      </c>
      <c r="AK702" t="str">
        <f>TEXT(MM_BU[[#This Row],[BOM Received date]],"yyyy")</f>
        <v>2024</v>
      </c>
    </row>
    <row r="703" spans="1:37" ht="28.95" customHeight="1">
      <c r="A703" s="21">
        <v>55</v>
      </c>
      <c r="B703" s="56">
        <v>45318</v>
      </c>
      <c r="C703" s="8">
        <v>90</v>
      </c>
      <c r="D703" s="8" t="s">
        <v>668</v>
      </c>
      <c r="E703" s="23" t="s">
        <v>1969</v>
      </c>
      <c r="F703" s="350">
        <v>6871039</v>
      </c>
      <c r="G703" s="8" t="s">
        <v>170</v>
      </c>
      <c r="H703" s="24" t="s">
        <v>285</v>
      </c>
      <c r="I703" s="25">
        <v>53001</v>
      </c>
      <c r="J703" s="1639">
        <v>45321</v>
      </c>
      <c r="K703" s="26">
        <v>45323</v>
      </c>
      <c r="L703" s="26" t="s">
        <v>1058</v>
      </c>
      <c r="M703" s="27">
        <v>2</v>
      </c>
      <c r="N703" s="27" t="s">
        <v>21</v>
      </c>
      <c r="O703" s="25">
        <v>1</v>
      </c>
      <c r="P703" s="286">
        <v>10.1</v>
      </c>
      <c r="Q703" s="287">
        <v>10.1</v>
      </c>
      <c r="R703" s="25" t="s">
        <v>2173</v>
      </c>
      <c r="S703" s="25" t="s">
        <v>1058</v>
      </c>
      <c r="T703" s="26">
        <v>45331</v>
      </c>
      <c r="U703" s="26">
        <v>45328</v>
      </c>
      <c r="V703" s="8" t="s">
        <v>2313</v>
      </c>
      <c r="W703" s="25" t="s">
        <v>1008</v>
      </c>
      <c r="X703" s="26">
        <v>45331</v>
      </c>
      <c r="Y703" s="25" t="s">
        <v>1068</v>
      </c>
      <c r="Z703" s="26">
        <v>45331</v>
      </c>
      <c r="AA703" s="24" t="s">
        <v>1069</v>
      </c>
      <c r="AB703" s="24" t="s">
        <v>1085</v>
      </c>
      <c r="AC703" s="26">
        <v>45337</v>
      </c>
      <c r="AD703" s="8" t="s">
        <v>22</v>
      </c>
      <c r="AE703" s="26">
        <v>45335</v>
      </c>
      <c r="AF703" s="27" t="s">
        <v>424</v>
      </c>
      <c r="AG703" s="7"/>
      <c r="AH703" s="5" t="str" cm="1">
        <f t="array" ref="AH703">LEFT(MM_BU[[#This Row],[PROJECT'#]],MIN(IFERROR(FIND({0,1,2,3,4,5,6,7,8,9,"-"},MM_BU[[#This Row],[PROJECT'#]]),""))-1)</f>
        <v>BU</v>
      </c>
      <c r="AI703" t="str">
        <f>IF(MM_BU[[#This Row],[BOM Received date]]&lt;&gt;"","BU table")</f>
        <v>BU table</v>
      </c>
      <c r="AJ703" t="str">
        <f>TEXT(MM_BU[[#This Row],[BOM Received date]],"mmmm")</f>
        <v>January</v>
      </c>
      <c r="AK703" t="str">
        <f>TEXT(MM_BU[[#This Row],[BOM Received date]],"yyyy")</f>
        <v>2024</v>
      </c>
    </row>
    <row r="704" spans="1:37" ht="28.95" customHeight="1">
      <c r="A704" s="21">
        <v>55</v>
      </c>
      <c r="B704" s="56">
        <v>45318</v>
      </c>
      <c r="C704" s="8">
        <v>90</v>
      </c>
      <c r="D704" s="8" t="s">
        <v>668</v>
      </c>
      <c r="E704" s="23" t="s">
        <v>1969</v>
      </c>
      <c r="F704" s="350">
        <v>6871039</v>
      </c>
      <c r="G704" s="8" t="s">
        <v>346</v>
      </c>
      <c r="H704" s="24" t="s">
        <v>347</v>
      </c>
      <c r="I704" s="25">
        <v>53001</v>
      </c>
      <c r="J704" s="1639">
        <v>45321</v>
      </c>
      <c r="K704" s="26">
        <v>45323</v>
      </c>
      <c r="L704" s="26" t="s">
        <v>1058</v>
      </c>
      <c r="M704" s="27">
        <v>1</v>
      </c>
      <c r="N704" s="27" t="s">
        <v>20</v>
      </c>
      <c r="O704" s="25">
        <v>1</v>
      </c>
      <c r="P704" s="286">
        <v>16.829999999999998</v>
      </c>
      <c r="Q704" s="287">
        <v>16.829999999999998</v>
      </c>
      <c r="R704" s="25" t="s">
        <v>2173</v>
      </c>
      <c r="S704" s="25" t="s">
        <v>1058</v>
      </c>
      <c r="T704" s="26">
        <v>45331</v>
      </c>
      <c r="U704" s="26">
        <v>45328</v>
      </c>
      <c r="V704" s="8" t="s">
        <v>2313</v>
      </c>
      <c r="W704" s="25" t="s">
        <v>1007</v>
      </c>
      <c r="X704" s="26">
        <v>45331</v>
      </c>
      <c r="Y704" s="25" t="s">
        <v>1068</v>
      </c>
      <c r="Z704" s="26">
        <v>45331</v>
      </c>
      <c r="AA704" s="24" t="s">
        <v>1069</v>
      </c>
      <c r="AB704" s="24" t="s">
        <v>1085</v>
      </c>
      <c r="AC704" s="26">
        <v>45337</v>
      </c>
      <c r="AD704" s="8" t="s">
        <v>22</v>
      </c>
      <c r="AE704" s="26">
        <v>45335</v>
      </c>
      <c r="AF704" s="27" t="s">
        <v>424</v>
      </c>
      <c r="AG704" s="7"/>
      <c r="AH704" s="5" t="str" cm="1">
        <f t="array" ref="AH704">LEFT(MM_BU[[#This Row],[PROJECT'#]],MIN(IFERROR(FIND({0,1,2,3,4,5,6,7,8,9,"-"},MM_BU[[#This Row],[PROJECT'#]]),""))-1)</f>
        <v>BU</v>
      </c>
      <c r="AI704" t="str">
        <f>IF(MM_BU[[#This Row],[BOM Received date]]&lt;&gt;"","BU table")</f>
        <v>BU table</v>
      </c>
      <c r="AJ704" t="str">
        <f>TEXT(MM_BU[[#This Row],[BOM Received date]],"mmmm")</f>
        <v>January</v>
      </c>
      <c r="AK704" t="str">
        <f>TEXT(MM_BU[[#This Row],[BOM Received date]],"yyyy")</f>
        <v>2024</v>
      </c>
    </row>
    <row r="705" spans="1:37" ht="28.95" customHeight="1">
      <c r="A705" s="21">
        <v>55</v>
      </c>
      <c r="B705" s="56">
        <v>45318</v>
      </c>
      <c r="C705" s="8">
        <v>90</v>
      </c>
      <c r="D705" s="8" t="s">
        <v>668</v>
      </c>
      <c r="E705" s="23" t="s">
        <v>1969</v>
      </c>
      <c r="F705" s="350">
        <v>6871039</v>
      </c>
      <c r="G705" s="8" t="s">
        <v>2103</v>
      </c>
      <c r="H705" s="24" t="s">
        <v>2079</v>
      </c>
      <c r="I705" s="25">
        <v>53002</v>
      </c>
      <c r="J705" s="1639">
        <v>45321</v>
      </c>
      <c r="K705" s="26">
        <v>45322</v>
      </c>
      <c r="L705" s="26" t="s">
        <v>1058</v>
      </c>
      <c r="M705" s="27">
        <v>1</v>
      </c>
      <c r="N705" s="27" t="s">
        <v>36</v>
      </c>
      <c r="O705" s="25">
        <v>1</v>
      </c>
      <c r="P705" s="286">
        <v>99</v>
      </c>
      <c r="Q705" s="287">
        <v>99</v>
      </c>
      <c r="R705" s="25" t="s">
        <v>2314</v>
      </c>
      <c r="S705" s="25" t="s">
        <v>1058</v>
      </c>
      <c r="T705" s="26">
        <v>45327</v>
      </c>
      <c r="U705" s="26">
        <v>45325</v>
      </c>
      <c r="V705" s="8" t="s">
        <v>2315</v>
      </c>
      <c r="W705" s="25" t="s">
        <v>1012</v>
      </c>
      <c r="X705" s="26">
        <v>45327</v>
      </c>
      <c r="Y705" s="25" t="s">
        <v>1068</v>
      </c>
      <c r="Z705" s="26">
        <v>45327</v>
      </c>
      <c r="AA705" s="24" t="s">
        <v>1075</v>
      </c>
      <c r="AB705" s="24" t="s">
        <v>1079</v>
      </c>
      <c r="AC705" s="26">
        <v>45342</v>
      </c>
      <c r="AD705" s="8" t="s">
        <v>22</v>
      </c>
      <c r="AE705" s="26">
        <v>45333</v>
      </c>
      <c r="AF705" s="27" t="s">
        <v>424</v>
      </c>
      <c r="AG705" s="7"/>
      <c r="AH705" s="5" t="str" cm="1">
        <f t="array" ref="AH705">LEFT(MM_BU[[#This Row],[PROJECT'#]],MIN(IFERROR(FIND({0,1,2,3,4,5,6,7,8,9,"-"},MM_BU[[#This Row],[PROJECT'#]]),""))-1)</f>
        <v>BU</v>
      </c>
      <c r="AI705" t="str">
        <f>IF(MM_BU[[#This Row],[BOM Received date]]&lt;&gt;"","BU table")</f>
        <v>BU table</v>
      </c>
      <c r="AJ705" t="str">
        <f>TEXT(MM_BU[[#This Row],[BOM Received date]],"mmmm")</f>
        <v>January</v>
      </c>
      <c r="AK705" t="str">
        <f>TEXT(MM_BU[[#This Row],[BOM Received date]],"yyyy")</f>
        <v>2024</v>
      </c>
    </row>
    <row r="706" spans="1:37" ht="28.95" customHeight="1" thickBot="1">
      <c r="A706" s="140">
        <v>55</v>
      </c>
      <c r="B706" s="199">
        <v>45318</v>
      </c>
      <c r="C706" s="142">
        <v>90</v>
      </c>
      <c r="D706" s="142" t="s">
        <v>668</v>
      </c>
      <c r="E706" s="143" t="s">
        <v>1969</v>
      </c>
      <c r="F706" s="351">
        <v>6871039</v>
      </c>
      <c r="G706" s="142" t="s">
        <v>2104</v>
      </c>
      <c r="H706" s="144" t="s">
        <v>2080</v>
      </c>
      <c r="I706" s="145">
        <v>52997</v>
      </c>
      <c r="J706" s="1640">
        <v>45321</v>
      </c>
      <c r="K706" s="146">
        <v>45323</v>
      </c>
      <c r="L706" s="146" t="s">
        <v>1058</v>
      </c>
      <c r="M706" s="147">
        <v>1</v>
      </c>
      <c r="N706" s="147" t="s">
        <v>36</v>
      </c>
      <c r="O706" s="145">
        <v>1</v>
      </c>
      <c r="P706" s="288">
        <v>99.82</v>
      </c>
      <c r="Q706" s="289">
        <v>99.82</v>
      </c>
      <c r="R706" s="145" t="s">
        <v>2173</v>
      </c>
      <c r="S706" s="145" t="s">
        <v>1058</v>
      </c>
      <c r="T706" s="146">
        <v>45331</v>
      </c>
      <c r="U706" s="146">
        <v>45328</v>
      </c>
      <c r="V706" s="142" t="s">
        <v>2313</v>
      </c>
      <c r="W706" s="145" t="s">
        <v>139</v>
      </c>
      <c r="X706" s="146">
        <v>45331</v>
      </c>
      <c r="Y706" s="145" t="s">
        <v>1068</v>
      </c>
      <c r="Z706" s="146">
        <v>45331</v>
      </c>
      <c r="AA706" s="144" t="s">
        <v>1069</v>
      </c>
      <c r="AB706" s="144" t="s">
        <v>1085</v>
      </c>
      <c r="AC706" s="146">
        <v>45337</v>
      </c>
      <c r="AD706" s="142" t="s">
        <v>22</v>
      </c>
      <c r="AE706" s="146">
        <v>45335</v>
      </c>
      <c r="AF706" s="147" t="s">
        <v>424</v>
      </c>
      <c r="AG706" s="148"/>
      <c r="AH706" s="5" t="str" cm="1">
        <f t="array" ref="AH706">LEFT(MM_BU[[#This Row],[PROJECT'#]],MIN(IFERROR(FIND({0,1,2,3,4,5,6,7,8,9,"-"},MM_BU[[#This Row],[PROJECT'#]]),""))-1)</f>
        <v>BU</v>
      </c>
      <c r="AI706" t="str">
        <f>IF(MM_BU[[#This Row],[BOM Received date]]&lt;&gt;"","BU table")</f>
        <v>BU table</v>
      </c>
      <c r="AJ706" t="str">
        <f>TEXT(MM_BU[[#This Row],[BOM Received date]],"mmmm")</f>
        <v>January</v>
      </c>
      <c r="AK706" t="str">
        <f>TEXT(MM_BU[[#This Row],[BOM Received date]],"yyyy")</f>
        <v>2024</v>
      </c>
    </row>
    <row r="707" spans="1:37" ht="28.95" customHeight="1" thickTop="1">
      <c r="A707" s="376">
        <v>56</v>
      </c>
      <c r="B707" s="380">
        <v>45318</v>
      </c>
      <c r="C707" s="378">
        <v>30</v>
      </c>
      <c r="D707" s="378" t="s">
        <v>1970</v>
      </c>
      <c r="E707" s="381" t="s">
        <v>1971</v>
      </c>
      <c r="F707" s="382">
        <v>9243520</v>
      </c>
      <c r="G707" s="378" t="s">
        <v>1629</v>
      </c>
      <c r="H707" s="1029" t="s">
        <v>1637</v>
      </c>
      <c r="I707" s="384">
        <v>52744</v>
      </c>
      <c r="J707" s="1653">
        <v>45318</v>
      </c>
      <c r="K707" s="385">
        <v>45320</v>
      </c>
      <c r="L707" s="385" t="s">
        <v>1058</v>
      </c>
      <c r="M707" s="386">
        <v>4</v>
      </c>
      <c r="N707" s="386" t="s">
        <v>20</v>
      </c>
      <c r="O707" s="386">
        <v>4</v>
      </c>
      <c r="P707" s="387">
        <v>11.38</v>
      </c>
      <c r="Q707" s="388">
        <v>45.52</v>
      </c>
      <c r="R707" s="384" t="s">
        <v>2163</v>
      </c>
      <c r="S707" s="384" t="s">
        <v>1058</v>
      </c>
      <c r="T707" s="385">
        <v>45330</v>
      </c>
      <c r="U707" s="385">
        <v>45327</v>
      </c>
      <c r="V707" s="378" t="s">
        <v>2308</v>
      </c>
      <c r="W707" s="384" t="s">
        <v>1742</v>
      </c>
      <c r="X707" s="385">
        <v>45330</v>
      </c>
      <c r="Y707" s="384" t="s">
        <v>1068</v>
      </c>
      <c r="Z707" s="385">
        <v>45330</v>
      </c>
      <c r="AA707" s="383" t="s">
        <v>1069</v>
      </c>
      <c r="AB707" s="383" t="s">
        <v>1085</v>
      </c>
      <c r="AC707" s="385">
        <v>45337</v>
      </c>
      <c r="AD707" s="378" t="s">
        <v>22</v>
      </c>
      <c r="AE707" s="385">
        <v>45336</v>
      </c>
      <c r="AF707" s="386" t="s">
        <v>426</v>
      </c>
      <c r="AG707" s="389"/>
      <c r="AH707" s="5" t="str" cm="1">
        <f t="array" ref="AH707">LEFT(MM_BU[[#This Row],[PROJECT'#]],MIN(IFERROR(FIND({0,1,2,3,4,5,6,7,8,9,"-"},MM_BU[[#This Row],[PROJECT'#]]),""))-1)</f>
        <v>BU</v>
      </c>
      <c r="AI707" s="988" t="str">
        <f>IF(MM_BU[[#This Row],[BOM Received date]]&lt;&gt;"","BU table")</f>
        <v>BU table</v>
      </c>
      <c r="AJ707" s="988" t="str">
        <f>TEXT(MM_BU[[#This Row],[BOM Received date]],"mmmm")</f>
        <v>January</v>
      </c>
      <c r="AK707" s="988" t="str">
        <f>TEXT(MM_BU[[#This Row],[BOM Received date]],"yyyy")</f>
        <v>2024</v>
      </c>
    </row>
    <row r="708" spans="1:37" ht="28.95" customHeight="1">
      <c r="A708" s="21">
        <v>56</v>
      </c>
      <c r="B708" s="56">
        <v>45318</v>
      </c>
      <c r="C708" s="8">
        <v>30</v>
      </c>
      <c r="D708" s="8" t="s">
        <v>1970</v>
      </c>
      <c r="E708" s="23" t="s">
        <v>1971</v>
      </c>
      <c r="F708" s="350">
        <v>9243520</v>
      </c>
      <c r="G708" s="8" t="s">
        <v>274</v>
      </c>
      <c r="H708" s="993" t="s">
        <v>275</v>
      </c>
      <c r="I708" s="25">
        <v>52741</v>
      </c>
      <c r="J708" s="1639">
        <v>45318</v>
      </c>
      <c r="K708" s="26">
        <v>45320</v>
      </c>
      <c r="L708" s="26" t="s">
        <v>1058</v>
      </c>
      <c r="M708" s="27">
        <v>4</v>
      </c>
      <c r="N708" s="27" t="s">
        <v>20</v>
      </c>
      <c r="O708" s="27">
        <v>30</v>
      </c>
      <c r="P708" s="286">
        <v>18.850000000000001</v>
      </c>
      <c r="Q708" s="287">
        <v>565.5</v>
      </c>
      <c r="R708" s="25" t="s">
        <v>2163</v>
      </c>
      <c r="S708" s="25" t="s">
        <v>1058</v>
      </c>
      <c r="T708" s="26">
        <v>45330</v>
      </c>
      <c r="U708" s="26">
        <v>45327</v>
      </c>
      <c r="V708" s="8" t="s">
        <v>2308</v>
      </c>
      <c r="W708" s="25" t="s">
        <v>1731</v>
      </c>
      <c r="X708" s="26">
        <v>45330</v>
      </c>
      <c r="Y708" s="25" t="s">
        <v>1068</v>
      </c>
      <c r="Z708" s="26">
        <v>45330</v>
      </c>
      <c r="AA708" s="24" t="s">
        <v>1069</v>
      </c>
      <c r="AB708" s="24" t="s">
        <v>1085</v>
      </c>
      <c r="AC708" s="26">
        <v>45337</v>
      </c>
      <c r="AD708" s="8" t="s">
        <v>22</v>
      </c>
      <c r="AE708" s="26">
        <v>45336</v>
      </c>
      <c r="AF708" s="27" t="s">
        <v>1033</v>
      </c>
      <c r="AG708" s="7"/>
      <c r="AH708" s="5" t="str" cm="1">
        <f t="array" ref="AH708">LEFT(MM_BU[[#This Row],[PROJECT'#]],MIN(IFERROR(FIND({0,1,2,3,4,5,6,7,8,9,"-"},MM_BU[[#This Row],[PROJECT'#]]),""))-1)</f>
        <v>BU</v>
      </c>
      <c r="AI708" t="str">
        <f>IF(MM_BU[[#This Row],[BOM Received date]]&lt;&gt;"","BU table")</f>
        <v>BU table</v>
      </c>
      <c r="AJ708" t="str">
        <f>TEXT(MM_BU[[#This Row],[BOM Received date]],"mmmm")</f>
        <v>January</v>
      </c>
      <c r="AK708" t="str">
        <f>TEXT(MM_BU[[#This Row],[BOM Received date]],"yyyy")</f>
        <v>2024</v>
      </c>
    </row>
    <row r="709" spans="1:37" ht="28.95" customHeight="1">
      <c r="A709" s="21">
        <v>56</v>
      </c>
      <c r="B709" s="56">
        <v>45318</v>
      </c>
      <c r="C709" s="8">
        <v>30</v>
      </c>
      <c r="D709" s="8" t="s">
        <v>1970</v>
      </c>
      <c r="E709" s="23" t="s">
        <v>1971</v>
      </c>
      <c r="F709" s="350">
        <v>9243520</v>
      </c>
      <c r="G709" s="8" t="s">
        <v>288</v>
      </c>
      <c r="H709" s="77" t="s">
        <v>291</v>
      </c>
      <c r="I709" s="25">
        <v>52738</v>
      </c>
      <c r="J709" s="1639">
        <v>45318</v>
      </c>
      <c r="K709" s="26">
        <v>45320</v>
      </c>
      <c r="L709" s="26" t="s">
        <v>1058</v>
      </c>
      <c r="M709" s="27">
        <v>2</v>
      </c>
      <c r="N709" s="27" t="s">
        <v>20</v>
      </c>
      <c r="O709" s="27">
        <v>72</v>
      </c>
      <c r="P709" s="286">
        <v>44.69</v>
      </c>
      <c r="Q709" s="287">
        <v>3217.68</v>
      </c>
      <c r="R709" s="25" t="s">
        <v>2178</v>
      </c>
      <c r="S709" s="25" t="s">
        <v>1058</v>
      </c>
      <c r="T709" s="26">
        <v>45325</v>
      </c>
      <c r="U709" s="26" t="s">
        <v>581</v>
      </c>
      <c r="V709" s="8" t="s">
        <v>2179</v>
      </c>
      <c r="W709" s="25" t="s">
        <v>140</v>
      </c>
      <c r="X709" s="26">
        <v>45325</v>
      </c>
      <c r="Y709" s="25" t="s">
        <v>1068</v>
      </c>
      <c r="Z709" s="26">
        <v>45325</v>
      </c>
      <c r="AA709" s="24" t="s">
        <v>1075</v>
      </c>
      <c r="AB709" s="24" t="s">
        <v>1081</v>
      </c>
      <c r="AC709" s="26">
        <v>45342</v>
      </c>
      <c r="AD709" s="8" t="s">
        <v>22</v>
      </c>
      <c r="AE709" s="26">
        <v>45328</v>
      </c>
      <c r="AF709" s="27" t="s">
        <v>1161</v>
      </c>
      <c r="AG709" s="7"/>
      <c r="AH709" s="5" t="str" cm="1">
        <f t="array" ref="AH709">LEFT(MM_BU[[#This Row],[PROJECT'#]],MIN(IFERROR(FIND({0,1,2,3,4,5,6,7,8,9,"-"},MM_BU[[#This Row],[PROJECT'#]]),""))-1)</f>
        <v>BU</v>
      </c>
      <c r="AI709" t="str">
        <f>IF(MM_BU[[#This Row],[BOM Received date]]&lt;&gt;"","BU table")</f>
        <v>BU table</v>
      </c>
      <c r="AJ709" t="str">
        <f>TEXT(MM_BU[[#This Row],[BOM Received date]],"mmmm")</f>
        <v>January</v>
      </c>
      <c r="AK709" t="str">
        <f>TEXT(MM_BU[[#This Row],[BOM Received date]],"yyyy")</f>
        <v>2024</v>
      </c>
    </row>
    <row r="710" spans="1:37" ht="28.95" customHeight="1">
      <c r="A710" s="21">
        <v>56</v>
      </c>
      <c r="B710" s="56">
        <v>45318</v>
      </c>
      <c r="C710" s="8">
        <v>30</v>
      </c>
      <c r="D710" s="8" t="s">
        <v>1970</v>
      </c>
      <c r="E710" s="23" t="s">
        <v>1971</v>
      </c>
      <c r="F710" s="350">
        <v>9243520</v>
      </c>
      <c r="G710" s="8" t="s">
        <v>565</v>
      </c>
      <c r="H710" s="993" t="s">
        <v>566</v>
      </c>
      <c r="I710" s="25">
        <v>52741</v>
      </c>
      <c r="J710" s="1639">
        <v>45318</v>
      </c>
      <c r="K710" s="26">
        <v>45320</v>
      </c>
      <c r="L710" s="26" t="s">
        <v>1058</v>
      </c>
      <c r="M710" s="27">
        <v>3</v>
      </c>
      <c r="N710" s="27" t="s">
        <v>20</v>
      </c>
      <c r="O710" s="27">
        <v>4</v>
      </c>
      <c r="P710" s="286">
        <v>11.7</v>
      </c>
      <c r="Q710" s="287">
        <v>46.8</v>
      </c>
      <c r="R710" s="25" t="s">
        <v>2163</v>
      </c>
      <c r="S710" s="25" t="s">
        <v>1058</v>
      </c>
      <c r="T710" s="26">
        <v>45330</v>
      </c>
      <c r="U710" s="26">
        <v>45327</v>
      </c>
      <c r="V710" s="8" t="s">
        <v>2308</v>
      </c>
      <c r="W710" s="25" t="s">
        <v>1732</v>
      </c>
      <c r="X710" s="26">
        <v>45330</v>
      </c>
      <c r="Y710" s="25" t="s">
        <v>1068</v>
      </c>
      <c r="Z710" s="26">
        <v>45330</v>
      </c>
      <c r="AA710" s="24" t="s">
        <v>1069</v>
      </c>
      <c r="AB710" s="24" t="s">
        <v>1085</v>
      </c>
      <c r="AC710" s="26">
        <v>45337</v>
      </c>
      <c r="AD710" s="8" t="s">
        <v>22</v>
      </c>
      <c r="AE710" s="26">
        <v>45336</v>
      </c>
      <c r="AF710" s="27" t="s">
        <v>426</v>
      </c>
      <c r="AG710" s="7"/>
      <c r="AH710" s="5" t="str" cm="1">
        <f t="array" ref="AH710">LEFT(MM_BU[[#This Row],[PROJECT'#]],MIN(IFERROR(FIND({0,1,2,3,4,5,6,7,8,9,"-"},MM_BU[[#This Row],[PROJECT'#]]),""))-1)</f>
        <v>BU</v>
      </c>
      <c r="AI710" t="str">
        <f>IF(MM_BU[[#This Row],[BOM Received date]]&lt;&gt;"","BU table")</f>
        <v>BU table</v>
      </c>
      <c r="AJ710" t="str">
        <f>TEXT(MM_BU[[#This Row],[BOM Received date]],"mmmm")</f>
        <v>January</v>
      </c>
      <c r="AK710" t="str">
        <f>TEXT(MM_BU[[#This Row],[BOM Received date]],"yyyy")</f>
        <v>2024</v>
      </c>
    </row>
    <row r="711" spans="1:37" ht="28.95" customHeight="1">
      <c r="A711" s="21">
        <v>56</v>
      </c>
      <c r="B711" s="56">
        <v>45318</v>
      </c>
      <c r="C711" s="8">
        <v>30</v>
      </c>
      <c r="D711" s="8" t="s">
        <v>1970</v>
      </c>
      <c r="E711" s="23" t="s">
        <v>1971</v>
      </c>
      <c r="F711" s="350">
        <v>9243520</v>
      </c>
      <c r="G711" s="8" t="s">
        <v>1982</v>
      </c>
      <c r="H711" s="993" t="s">
        <v>1972</v>
      </c>
      <c r="I711" s="25">
        <v>52747</v>
      </c>
      <c r="J711" s="1639">
        <v>45318</v>
      </c>
      <c r="K711" s="26">
        <v>45320</v>
      </c>
      <c r="L711" s="26" t="s">
        <v>1058</v>
      </c>
      <c r="M711" s="27">
        <v>10</v>
      </c>
      <c r="N711" s="27" t="s">
        <v>37</v>
      </c>
      <c r="O711" s="27">
        <v>43</v>
      </c>
      <c r="P711" s="286">
        <v>55.4</v>
      </c>
      <c r="Q711" s="287">
        <v>2382.1999999999998</v>
      </c>
      <c r="R711" s="25" t="s">
        <v>2310</v>
      </c>
      <c r="S711" s="25" t="s">
        <v>1058</v>
      </c>
      <c r="T711" s="26">
        <v>45326</v>
      </c>
      <c r="U711" s="26">
        <v>45326</v>
      </c>
      <c r="V711" s="8" t="s">
        <v>2311</v>
      </c>
      <c r="W711" s="25" t="s">
        <v>1016</v>
      </c>
      <c r="X711" s="26">
        <v>45326</v>
      </c>
      <c r="Y711" s="25" t="s">
        <v>1068</v>
      </c>
      <c r="Z711" s="26">
        <v>45326</v>
      </c>
      <c r="AA711" s="24" t="s">
        <v>1710</v>
      </c>
      <c r="AB711" s="24" t="s">
        <v>1070</v>
      </c>
      <c r="AC711" s="26">
        <v>45342</v>
      </c>
      <c r="AD711" s="8" t="s">
        <v>22</v>
      </c>
      <c r="AE711" s="26">
        <v>45336</v>
      </c>
      <c r="AF711" s="27" t="s">
        <v>2460</v>
      </c>
      <c r="AG711" s="7"/>
      <c r="AH711" s="5" t="str" cm="1">
        <f t="array" ref="AH711">LEFT(MM_BU[[#This Row],[PROJECT'#]],MIN(IFERROR(FIND({0,1,2,3,4,5,6,7,8,9,"-"},MM_BU[[#This Row],[PROJECT'#]]),""))-1)</f>
        <v>BU</v>
      </c>
      <c r="AI711" t="str">
        <f>IF(MM_BU[[#This Row],[BOM Received date]]&lt;&gt;"","BU table")</f>
        <v>BU table</v>
      </c>
      <c r="AJ711" t="str">
        <f>TEXT(MM_BU[[#This Row],[BOM Received date]],"mmmm")</f>
        <v>January</v>
      </c>
      <c r="AK711" t="str">
        <f>TEXT(MM_BU[[#This Row],[BOM Received date]],"yyyy")</f>
        <v>2024</v>
      </c>
    </row>
    <row r="712" spans="1:37" ht="28.95" customHeight="1">
      <c r="A712" s="21">
        <v>56</v>
      </c>
      <c r="B712" s="56">
        <v>45318</v>
      </c>
      <c r="C712" s="8">
        <v>30</v>
      </c>
      <c r="D712" s="8" t="s">
        <v>1970</v>
      </c>
      <c r="E712" s="23" t="s">
        <v>1971</v>
      </c>
      <c r="F712" s="350">
        <v>9243520</v>
      </c>
      <c r="G712" s="8" t="s">
        <v>188</v>
      </c>
      <c r="H712" s="993" t="s">
        <v>184</v>
      </c>
      <c r="I712" s="25">
        <v>52746</v>
      </c>
      <c r="J712" s="1639">
        <v>45318</v>
      </c>
      <c r="K712" s="26">
        <v>45320</v>
      </c>
      <c r="L712" s="26" t="s">
        <v>1058</v>
      </c>
      <c r="M712" s="27">
        <v>5</v>
      </c>
      <c r="N712" s="27" t="s">
        <v>37</v>
      </c>
      <c r="O712" s="27">
        <v>4</v>
      </c>
      <c r="P712" s="286">
        <v>37</v>
      </c>
      <c r="Q712" s="287">
        <v>148</v>
      </c>
      <c r="R712" s="25" t="s">
        <v>2334</v>
      </c>
      <c r="S712" s="25" t="s">
        <v>1058</v>
      </c>
      <c r="T712" s="26">
        <v>45326</v>
      </c>
      <c r="U712" s="26">
        <v>45326</v>
      </c>
      <c r="V712" s="8" t="s">
        <v>2337</v>
      </c>
      <c r="W712" s="25" t="s">
        <v>1005</v>
      </c>
      <c r="X712" s="26">
        <v>45326</v>
      </c>
      <c r="Y712" s="25" t="s">
        <v>1068</v>
      </c>
      <c r="Z712" s="26">
        <v>45326</v>
      </c>
      <c r="AA712" s="24" t="s">
        <v>1710</v>
      </c>
      <c r="AB712" s="24" t="s">
        <v>1081</v>
      </c>
      <c r="AC712" s="26">
        <v>45342</v>
      </c>
      <c r="AD712" s="8" t="s">
        <v>22</v>
      </c>
      <c r="AE712" s="26">
        <v>45329</v>
      </c>
      <c r="AF712" s="27" t="s">
        <v>426</v>
      </c>
      <c r="AG712" s="7"/>
      <c r="AH712" s="5" t="str" cm="1">
        <f t="array" ref="AH712">LEFT(MM_BU[[#This Row],[PROJECT'#]],MIN(IFERROR(FIND({0,1,2,3,4,5,6,7,8,9,"-"},MM_BU[[#This Row],[PROJECT'#]]),""))-1)</f>
        <v>BU</v>
      </c>
      <c r="AI712" t="str">
        <f>IF(MM_BU[[#This Row],[BOM Received date]]&lt;&gt;"","BU table")</f>
        <v>BU table</v>
      </c>
      <c r="AJ712" t="str">
        <f>TEXT(MM_BU[[#This Row],[BOM Received date]],"mmmm")</f>
        <v>January</v>
      </c>
      <c r="AK712" t="str">
        <f>TEXT(MM_BU[[#This Row],[BOM Received date]],"yyyy")</f>
        <v>2024</v>
      </c>
    </row>
    <row r="713" spans="1:37" ht="28.95" customHeight="1">
      <c r="A713" s="21">
        <v>56</v>
      </c>
      <c r="B713" s="56">
        <v>45318</v>
      </c>
      <c r="C713" s="8">
        <v>30</v>
      </c>
      <c r="D713" s="8" t="s">
        <v>1970</v>
      </c>
      <c r="E713" s="23" t="s">
        <v>1971</v>
      </c>
      <c r="F713" s="350">
        <v>9243520</v>
      </c>
      <c r="G713" s="8" t="s">
        <v>500</v>
      </c>
      <c r="H713" s="993" t="s">
        <v>518</v>
      </c>
      <c r="I713" s="25">
        <v>52747</v>
      </c>
      <c r="J713" s="1639">
        <v>45318</v>
      </c>
      <c r="K713" s="26">
        <v>45320</v>
      </c>
      <c r="L713" s="26" t="s">
        <v>1058</v>
      </c>
      <c r="M713" s="27">
        <v>1</v>
      </c>
      <c r="N713" s="27" t="s">
        <v>20</v>
      </c>
      <c r="O713" s="27">
        <v>10</v>
      </c>
      <c r="P713" s="286">
        <v>29</v>
      </c>
      <c r="Q713" s="287">
        <v>290</v>
      </c>
      <c r="R713" s="25" t="s">
        <v>2310</v>
      </c>
      <c r="S713" s="25" t="s">
        <v>1058</v>
      </c>
      <c r="T713" s="26">
        <v>45326</v>
      </c>
      <c r="U713" s="26">
        <v>45326</v>
      </c>
      <c r="V713" s="8" t="s">
        <v>2311</v>
      </c>
      <c r="W713" s="25" t="s">
        <v>1006</v>
      </c>
      <c r="X713" s="26">
        <v>45326</v>
      </c>
      <c r="Y713" s="25" t="s">
        <v>1068</v>
      </c>
      <c r="Z713" s="26">
        <v>45326</v>
      </c>
      <c r="AA713" s="24" t="s">
        <v>1710</v>
      </c>
      <c r="AB713" s="24" t="s">
        <v>1070</v>
      </c>
      <c r="AC713" s="26">
        <v>45342</v>
      </c>
      <c r="AD713" s="8" t="s">
        <v>22</v>
      </c>
      <c r="AE713" s="26">
        <v>45329</v>
      </c>
      <c r="AF713" s="27" t="s">
        <v>1001</v>
      </c>
      <c r="AG713" s="7"/>
      <c r="AH713" s="5" t="str" cm="1">
        <f t="array" ref="AH713">LEFT(MM_BU[[#This Row],[PROJECT'#]],MIN(IFERROR(FIND({0,1,2,3,4,5,6,7,8,9,"-"},MM_BU[[#This Row],[PROJECT'#]]),""))-1)</f>
        <v>BU</v>
      </c>
      <c r="AI713" t="str">
        <f>IF(MM_BU[[#This Row],[BOM Received date]]&lt;&gt;"","BU table")</f>
        <v>BU table</v>
      </c>
      <c r="AJ713" t="str">
        <f>TEXT(MM_BU[[#This Row],[BOM Received date]],"mmmm")</f>
        <v>January</v>
      </c>
      <c r="AK713" t="str">
        <f>TEXT(MM_BU[[#This Row],[BOM Received date]],"yyyy")</f>
        <v>2024</v>
      </c>
    </row>
    <row r="714" spans="1:37" ht="28.95" customHeight="1">
      <c r="A714" s="21">
        <v>56</v>
      </c>
      <c r="B714" s="56">
        <v>45318</v>
      </c>
      <c r="C714" s="8">
        <v>30</v>
      </c>
      <c r="D714" s="8" t="s">
        <v>1970</v>
      </c>
      <c r="E714" s="23" t="s">
        <v>1971</v>
      </c>
      <c r="F714" s="350">
        <v>9243520</v>
      </c>
      <c r="G714" s="8" t="s">
        <v>1983</v>
      </c>
      <c r="H714" s="993" t="s">
        <v>1973</v>
      </c>
      <c r="I714" s="25">
        <v>52747</v>
      </c>
      <c r="J714" s="1639">
        <v>45318</v>
      </c>
      <c r="K714" s="26">
        <v>45320</v>
      </c>
      <c r="L714" s="26" t="s">
        <v>1058</v>
      </c>
      <c r="M714" s="27">
        <v>9</v>
      </c>
      <c r="N714" s="27" t="s">
        <v>20</v>
      </c>
      <c r="O714" s="27">
        <v>10</v>
      </c>
      <c r="P714" s="286">
        <v>14.2</v>
      </c>
      <c r="Q714" s="287">
        <v>142</v>
      </c>
      <c r="R714" s="25" t="s">
        <v>2310</v>
      </c>
      <c r="S714" s="25" t="s">
        <v>1058</v>
      </c>
      <c r="T714" s="26">
        <v>45326</v>
      </c>
      <c r="U714" s="26">
        <v>45326</v>
      </c>
      <c r="V714" s="8" t="s">
        <v>2311</v>
      </c>
      <c r="W714" s="25" t="s">
        <v>1015</v>
      </c>
      <c r="X714" s="26">
        <v>45326</v>
      </c>
      <c r="Y714" s="25" t="s">
        <v>1068</v>
      </c>
      <c r="Z714" s="26">
        <v>45326</v>
      </c>
      <c r="AA714" s="24" t="s">
        <v>1710</v>
      </c>
      <c r="AB714" s="24" t="s">
        <v>1070</v>
      </c>
      <c r="AC714" s="26">
        <v>45342</v>
      </c>
      <c r="AD714" s="8" t="s">
        <v>22</v>
      </c>
      <c r="AE714" s="26">
        <v>45329</v>
      </c>
      <c r="AF714" s="27" t="s">
        <v>1001</v>
      </c>
      <c r="AG714" s="7"/>
      <c r="AH714" s="5" t="str" cm="1">
        <f t="array" ref="AH714">LEFT(MM_BU[[#This Row],[PROJECT'#]],MIN(IFERROR(FIND({0,1,2,3,4,5,6,7,8,9,"-"},MM_BU[[#This Row],[PROJECT'#]]),""))-1)</f>
        <v>BU</v>
      </c>
      <c r="AI714" t="str">
        <f>IF(MM_BU[[#This Row],[BOM Received date]]&lt;&gt;"","BU table")</f>
        <v>BU table</v>
      </c>
      <c r="AJ714" t="str">
        <f>TEXT(MM_BU[[#This Row],[BOM Received date]],"mmmm")</f>
        <v>January</v>
      </c>
      <c r="AK714" t="str">
        <f>TEXT(MM_BU[[#This Row],[BOM Received date]],"yyyy")</f>
        <v>2024</v>
      </c>
    </row>
    <row r="715" spans="1:37" ht="28.95" customHeight="1">
      <c r="A715" s="21">
        <v>56</v>
      </c>
      <c r="B715" s="56">
        <v>45318</v>
      </c>
      <c r="C715" s="8">
        <v>30</v>
      </c>
      <c r="D715" s="8" t="s">
        <v>1970</v>
      </c>
      <c r="E715" s="23" t="s">
        <v>1971</v>
      </c>
      <c r="F715" s="350">
        <v>9243520</v>
      </c>
      <c r="G715" s="8" t="s">
        <v>71</v>
      </c>
      <c r="H715" s="993" t="s">
        <v>72</v>
      </c>
      <c r="I715" s="25">
        <v>52747</v>
      </c>
      <c r="J715" s="1639">
        <v>45318</v>
      </c>
      <c r="K715" s="26">
        <v>45320</v>
      </c>
      <c r="L715" s="26" t="s">
        <v>1058</v>
      </c>
      <c r="M715" s="27">
        <v>8</v>
      </c>
      <c r="N715" s="27" t="s">
        <v>20</v>
      </c>
      <c r="O715" s="27">
        <v>6</v>
      </c>
      <c r="P715" s="286">
        <v>13.9</v>
      </c>
      <c r="Q715" s="287">
        <v>83.4</v>
      </c>
      <c r="R715" s="25" t="s">
        <v>2310</v>
      </c>
      <c r="S715" s="25" t="s">
        <v>1058</v>
      </c>
      <c r="T715" s="26">
        <v>45326</v>
      </c>
      <c r="U715" s="26">
        <v>45326</v>
      </c>
      <c r="V715" s="8" t="s">
        <v>2311</v>
      </c>
      <c r="W715" s="25" t="s">
        <v>1014</v>
      </c>
      <c r="X715" s="26">
        <v>45326</v>
      </c>
      <c r="Y715" s="25" t="s">
        <v>1068</v>
      </c>
      <c r="Z715" s="26">
        <v>45326</v>
      </c>
      <c r="AA715" s="24" t="s">
        <v>1710</v>
      </c>
      <c r="AB715" s="24" t="s">
        <v>1070</v>
      </c>
      <c r="AC715" s="26">
        <v>45342</v>
      </c>
      <c r="AD715" s="8" t="s">
        <v>22</v>
      </c>
      <c r="AE715" s="26">
        <v>45329</v>
      </c>
      <c r="AF715" s="27" t="s">
        <v>427</v>
      </c>
      <c r="AG715" s="7"/>
      <c r="AH715" s="5" t="str" cm="1">
        <f t="array" ref="AH715">LEFT(MM_BU[[#This Row],[PROJECT'#]],MIN(IFERROR(FIND({0,1,2,3,4,5,6,7,8,9,"-"},MM_BU[[#This Row],[PROJECT'#]]),""))-1)</f>
        <v>BU</v>
      </c>
      <c r="AI715" t="str">
        <f>IF(MM_BU[[#This Row],[BOM Received date]]&lt;&gt;"","BU table")</f>
        <v>BU table</v>
      </c>
      <c r="AJ715" t="str">
        <f>TEXT(MM_BU[[#This Row],[BOM Received date]],"mmmm")</f>
        <v>January</v>
      </c>
      <c r="AK715" t="str">
        <f>TEXT(MM_BU[[#This Row],[BOM Received date]],"yyyy")</f>
        <v>2024</v>
      </c>
    </row>
    <row r="716" spans="1:37" ht="28.95" customHeight="1">
      <c r="A716" s="21">
        <v>56</v>
      </c>
      <c r="B716" s="56">
        <v>45318</v>
      </c>
      <c r="C716" s="8">
        <v>30</v>
      </c>
      <c r="D716" s="8" t="s">
        <v>1970</v>
      </c>
      <c r="E716" s="23" t="s">
        <v>1971</v>
      </c>
      <c r="F716" s="350">
        <v>9243520</v>
      </c>
      <c r="G716" s="8" t="s">
        <v>1261</v>
      </c>
      <c r="H716" s="993" t="s">
        <v>1266</v>
      </c>
      <c r="I716" s="25">
        <v>52745</v>
      </c>
      <c r="J716" s="1639">
        <v>45318</v>
      </c>
      <c r="K716" s="26">
        <v>45320</v>
      </c>
      <c r="L716" s="26" t="s">
        <v>1058</v>
      </c>
      <c r="M716" s="27">
        <v>2</v>
      </c>
      <c r="N716" s="27" t="s">
        <v>20</v>
      </c>
      <c r="O716" s="27">
        <v>10</v>
      </c>
      <c r="P716" s="286">
        <v>14.6</v>
      </c>
      <c r="Q716" s="287">
        <v>146</v>
      </c>
      <c r="R716" s="25" t="s">
        <v>2165</v>
      </c>
      <c r="S716" s="25" t="s">
        <v>1058</v>
      </c>
      <c r="T716" s="26">
        <v>45323</v>
      </c>
      <c r="U716" s="26">
        <v>45323</v>
      </c>
      <c r="V716" s="8" t="s">
        <v>2166</v>
      </c>
      <c r="W716" s="25" t="s">
        <v>142</v>
      </c>
      <c r="X716" s="26">
        <v>45323</v>
      </c>
      <c r="Y716" s="25" t="s">
        <v>1068</v>
      </c>
      <c r="Z716" s="26">
        <v>45323</v>
      </c>
      <c r="AA716" s="24" t="s">
        <v>1710</v>
      </c>
      <c r="AB716" s="24" t="s">
        <v>1082</v>
      </c>
      <c r="AC716" s="26">
        <v>45352</v>
      </c>
      <c r="AD716" s="8" t="s">
        <v>22</v>
      </c>
      <c r="AE716" s="26">
        <v>45327</v>
      </c>
      <c r="AF716" s="27" t="s">
        <v>1001</v>
      </c>
      <c r="AG716" s="7"/>
      <c r="AH716" s="5" t="str" cm="1">
        <f t="array" ref="AH716">LEFT(MM_BU[[#This Row],[PROJECT'#]],MIN(IFERROR(FIND({0,1,2,3,4,5,6,7,8,9,"-"},MM_BU[[#This Row],[PROJECT'#]]),""))-1)</f>
        <v>BU</v>
      </c>
      <c r="AI716" t="str">
        <f>IF(MM_BU[[#This Row],[BOM Received date]]&lt;&gt;"","BU table")</f>
        <v>BU table</v>
      </c>
      <c r="AJ716" t="str">
        <f>TEXT(MM_BU[[#This Row],[BOM Received date]],"mmmm")</f>
        <v>January</v>
      </c>
      <c r="AK716" t="str">
        <f>TEXT(MM_BU[[#This Row],[BOM Received date]],"yyyy")</f>
        <v>2024</v>
      </c>
    </row>
    <row r="717" spans="1:37" ht="28.95" customHeight="1">
      <c r="A717" s="21">
        <v>56</v>
      </c>
      <c r="B717" s="56">
        <v>45318</v>
      </c>
      <c r="C717" s="8">
        <v>30</v>
      </c>
      <c r="D717" s="8" t="s">
        <v>1970</v>
      </c>
      <c r="E717" s="23" t="s">
        <v>1971</v>
      </c>
      <c r="F717" s="350">
        <v>9243520</v>
      </c>
      <c r="G717" s="8" t="s">
        <v>1984</v>
      </c>
      <c r="H717" s="993" t="s">
        <v>1974</v>
      </c>
      <c r="I717" s="25">
        <v>52748</v>
      </c>
      <c r="J717" s="1639">
        <v>45318</v>
      </c>
      <c r="K717" s="26">
        <v>45320</v>
      </c>
      <c r="L717" s="26" t="s">
        <v>1058</v>
      </c>
      <c r="M717" s="27">
        <v>3</v>
      </c>
      <c r="N717" s="27" t="s">
        <v>37</v>
      </c>
      <c r="O717" s="27">
        <v>4</v>
      </c>
      <c r="P717" s="286">
        <v>29.02</v>
      </c>
      <c r="Q717" s="287">
        <v>116.08</v>
      </c>
      <c r="R717" s="25" t="s">
        <v>2164</v>
      </c>
      <c r="S717" s="25" t="s">
        <v>1058</v>
      </c>
      <c r="T717" s="26">
        <v>45330</v>
      </c>
      <c r="U717" s="26">
        <v>45327</v>
      </c>
      <c r="V717" s="8" t="s">
        <v>2309</v>
      </c>
      <c r="W717" s="25" t="s">
        <v>1029</v>
      </c>
      <c r="X717" s="26">
        <v>45330</v>
      </c>
      <c r="Y717" s="25" t="s">
        <v>1068</v>
      </c>
      <c r="Z717" s="26">
        <v>45330</v>
      </c>
      <c r="AA717" s="24" t="s">
        <v>1069</v>
      </c>
      <c r="AB717" s="24" t="s">
        <v>1080</v>
      </c>
      <c r="AC717" s="26">
        <v>45344</v>
      </c>
      <c r="AD717" s="8" t="s">
        <v>22</v>
      </c>
      <c r="AE717" s="26">
        <v>45339</v>
      </c>
      <c r="AF717" s="27" t="s">
        <v>426</v>
      </c>
      <c r="AG717" s="7"/>
      <c r="AH717" s="5" t="str" cm="1">
        <f t="array" ref="AH717">LEFT(MM_BU[[#This Row],[PROJECT'#]],MIN(IFERROR(FIND({0,1,2,3,4,5,6,7,8,9,"-"},MM_BU[[#This Row],[PROJECT'#]]),""))-1)</f>
        <v>BU</v>
      </c>
      <c r="AI717" t="str">
        <f>IF(MM_BU[[#This Row],[BOM Received date]]&lt;&gt;"","BU table")</f>
        <v>BU table</v>
      </c>
      <c r="AJ717" t="str">
        <f>TEXT(MM_BU[[#This Row],[BOM Received date]],"mmmm")</f>
        <v>January</v>
      </c>
      <c r="AK717" t="str">
        <f>TEXT(MM_BU[[#This Row],[BOM Received date]],"yyyy")</f>
        <v>2024</v>
      </c>
    </row>
    <row r="718" spans="1:37" ht="28.95" customHeight="1">
      <c r="A718" s="21">
        <v>56</v>
      </c>
      <c r="B718" s="56">
        <v>45318</v>
      </c>
      <c r="C718" s="8">
        <v>30</v>
      </c>
      <c r="D718" s="8" t="s">
        <v>1970</v>
      </c>
      <c r="E718" s="23" t="s">
        <v>1971</v>
      </c>
      <c r="F718" s="350">
        <v>9243520</v>
      </c>
      <c r="G718" s="8" t="s">
        <v>476</v>
      </c>
      <c r="H718" s="993" t="s">
        <v>1465</v>
      </c>
      <c r="I718" s="25">
        <v>52747</v>
      </c>
      <c r="J718" s="1639">
        <v>45318</v>
      </c>
      <c r="K718" s="26">
        <v>45320</v>
      </c>
      <c r="L718" s="26" t="s">
        <v>1058</v>
      </c>
      <c r="M718" s="27">
        <v>7</v>
      </c>
      <c r="N718" s="27" t="s">
        <v>88</v>
      </c>
      <c r="O718" s="27">
        <v>2</v>
      </c>
      <c r="P718" s="286">
        <v>228.6</v>
      </c>
      <c r="Q718" s="287">
        <v>457.2</v>
      </c>
      <c r="R718" s="25" t="s">
        <v>2310</v>
      </c>
      <c r="S718" s="25" t="s">
        <v>1058</v>
      </c>
      <c r="T718" s="26">
        <v>45326</v>
      </c>
      <c r="U718" s="26">
        <v>45326</v>
      </c>
      <c r="V718" s="8" t="s">
        <v>2311</v>
      </c>
      <c r="W718" s="25" t="s">
        <v>1013</v>
      </c>
      <c r="X718" s="26">
        <v>45326</v>
      </c>
      <c r="Y718" s="25" t="s">
        <v>1068</v>
      </c>
      <c r="Z718" s="26">
        <v>45326</v>
      </c>
      <c r="AA718" s="24" t="s">
        <v>1710</v>
      </c>
      <c r="AB718" s="24" t="s">
        <v>1070</v>
      </c>
      <c r="AC718" s="26">
        <v>45342</v>
      </c>
      <c r="AD718" s="8" t="s">
        <v>22</v>
      </c>
      <c r="AE718" s="26">
        <v>45329</v>
      </c>
      <c r="AF718" s="27" t="s">
        <v>425</v>
      </c>
      <c r="AG718" s="7"/>
      <c r="AH718" s="5" t="str" cm="1">
        <f t="array" ref="AH718">LEFT(MM_BU[[#This Row],[PROJECT'#]],MIN(IFERROR(FIND({0,1,2,3,4,5,6,7,8,9,"-"},MM_BU[[#This Row],[PROJECT'#]]),""))-1)</f>
        <v>BU</v>
      </c>
      <c r="AI718" t="str">
        <f>IF(MM_BU[[#This Row],[BOM Received date]]&lt;&gt;"","BU table")</f>
        <v>BU table</v>
      </c>
      <c r="AJ718" t="str">
        <f>TEXT(MM_BU[[#This Row],[BOM Received date]],"mmmm")</f>
        <v>January</v>
      </c>
      <c r="AK718" t="str">
        <f>TEXT(MM_BU[[#This Row],[BOM Received date]],"yyyy")</f>
        <v>2024</v>
      </c>
    </row>
    <row r="719" spans="1:37" ht="28.95" customHeight="1">
      <c r="A719" s="21">
        <v>56</v>
      </c>
      <c r="B719" s="56">
        <v>45318</v>
      </c>
      <c r="C719" s="8">
        <v>30</v>
      </c>
      <c r="D719" s="8" t="s">
        <v>1970</v>
      </c>
      <c r="E719" s="23" t="s">
        <v>1971</v>
      </c>
      <c r="F719" s="350">
        <v>9243520</v>
      </c>
      <c r="G719" s="8" t="s">
        <v>535</v>
      </c>
      <c r="H719" s="993" t="s">
        <v>536</v>
      </c>
      <c r="I719" s="25">
        <v>52744</v>
      </c>
      <c r="J719" s="1639">
        <v>45318</v>
      </c>
      <c r="K719" s="26">
        <v>45320</v>
      </c>
      <c r="L719" s="26" t="s">
        <v>1058</v>
      </c>
      <c r="M719" s="27">
        <v>3</v>
      </c>
      <c r="N719" s="27" t="s">
        <v>37</v>
      </c>
      <c r="O719" s="27">
        <v>1</v>
      </c>
      <c r="P719" s="286">
        <v>120.27</v>
      </c>
      <c r="Q719" s="287">
        <v>120.27</v>
      </c>
      <c r="R719" s="25" t="s">
        <v>2163</v>
      </c>
      <c r="S719" s="25" t="s">
        <v>1058</v>
      </c>
      <c r="T719" s="26">
        <v>45330</v>
      </c>
      <c r="U719" s="26">
        <v>45327</v>
      </c>
      <c r="V719" s="8" t="s">
        <v>2308</v>
      </c>
      <c r="W719" s="25" t="s">
        <v>1888</v>
      </c>
      <c r="X719" s="26">
        <v>45330</v>
      </c>
      <c r="Y719" s="25" t="s">
        <v>1068</v>
      </c>
      <c r="Z719" s="26">
        <v>45330</v>
      </c>
      <c r="AA719" s="24" t="s">
        <v>1069</v>
      </c>
      <c r="AB719" s="24" t="s">
        <v>1085</v>
      </c>
      <c r="AC719" s="26">
        <v>45342</v>
      </c>
      <c r="AD719" s="8" t="s">
        <v>22</v>
      </c>
      <c r="AE719" s="26">
        <v>45339</v>
      </c>
      <c r="AF719" s="27" t="s">
        <v>424</v>
      </c>
      <c r="AG719" s="7"/>
      <c r="AH719" s="5" t="str" cm="1">
        <f t="array" ref="AH719">LEFT(MM_BU[[#This Row],[PROJECT'#]],MIN(IFERROR(FIND({0,1,2,3,4,5,6,7,8,9,"-"},MM_BU[[#This Row],[PROJECT'#]]),""))-1)</f>
        <v>BU</v>
      </c>
      <c r="AI719" t="str">
        <f>IF(MM_BU[[#This Row],[BOM Received date]]&lt;&gt;"","BU table")</f>
        <v>BU table</v>
      </c>
      <c r="AJ719" t="str">
        <f>TEXT(MM_BU[[#This Row],[BOM Received date]],"mmmm")</f>
        <v>January</v>
      </c>
      <c r="AK719" t="str">
        <f>TEXT(MM_BU[[#This Row],[BOM Received date]],"yyyy")</f>
        <v>2024</v>
      </c>
    </row>
    <row r="720" spans="1:37" ht="28.95" customHeight="1">
      <c r="A720" s="21">
        <v>56</v>
      </c>
      <c r="B720" s="56">
        <v>45318</v>
      </c>
      <c r="C720" s="8">
        <v>30</v>
      </c>
      <c r="D720" s="8" t="s">
        <v>1970</v>
      </c>
      <c r="E720" s="23" t="s">
        <v>1971</v>
      </c>
      <c r="F720" s="350">
        <v>9243520</v>
      </c>
      <c r="G720" s="8" t="s">
        <v>561</v>
      </c>
      <c r="H720" s="77" t="s">
        <v>562</v>
      </c>
      <c r="I720" s="25">
        <v>52740</v>
      </c>
      <c r="J720" s="1639">
        <v>45318</v>
      </c>
      <c r="K720" s="26">
        <v>45320</v>
      </c>
      <c r="L720" s="26" t="s">
        <v>1058</v>
      </c>
      <c r="M720" s="27">
        <v>1</v>
      </c>
      <c r="N720" s="27" t="s">
        <v>20</v>
      </c>
      <c r="O720" s="27">
        <v>43</v>
      </c>
      <c r="P720" s="286">
        <v>32.18</v>
      </c>
      <c r="Q720" s="287">
        <v>1383.74</v>
      </c>
      <c r="R720" s="25" t="s">
        <v>2165</v>
      </c>
      <c r="S720" s="25" t="s">
        <v>1058</v>
      </c>
      <c r="T720" s="26">
        <v>45323</v>
      </c>
      <c r="U720" s="26">
        <v>45323</v>
      </c>
      <c r="V720" s="8" t="s">
        <v>2166</v>
      </c>
      <c r="W720" s="25" t="s">
        <v>140</v>
      </c>
      <c r="X720" s="26">
        <v>45323</v>
      </c>
      <c r="Y720" s="25" t="s">
        <v>1068</v>
      </c>
      <c r="Z720" s="26">
        <v>45323</v>
      </c>
      <c r="AA720" s="24" t="s">
        <v>1710</v>
      </c>
      <c r="AB720" s="24" t="s">
        <v>1082</v>
      </c>
      <c r="AC720" s="26">
        <v>45352</v>
      </c>
      <c r="AD720" s="8" t="s">
        <v>22</v>
      </c>
      <c r="AE720" s="26">
        <v>45329</v>
      </c>
      <c r="AF720" s="27" t="s">
        <v>427</v>
      </c>
      <c r="AG720" s="7"/>
      <c r="AH720" s="5" t="str" cm="1">
        <f t="array" ref="AH720">LEFT(MM_BU[[#This Row],[PROJECT'#]],MIN(IFERROR(FIND({0,1,2,3,4,5,6,7,8,9,"-"},MM_BU[[#This Row],[PROJECT'#]]),""))-1)</f>
        <v>BU</v>
      </c>
      <c r="AI720" t="str">
        <f>IF(MM_BU[[#This Row],[BOM Received date]]&lt;&gt;"","BU table")</f>
        <v>BU table</v>
      </c>
      <c r="AJ720" t="str">
        <f>TEXT(MM_BU[[#This Row],[BOM Received date]],"mmmm")</f>
        <v>January</v>
      </c>
      <c r="AK720" t="str">
        <f>TEXT(MM_BU[[#This Row],[BOM Received date]],"yyyy")</f>
        <v>2024</v>
      </c>
    </row>
    <row r="721" spans="1:37" ht="28.95" customHeight="1">
      <c r="A721" s="21">
        <v>56</v>
      </c>
      <c r="B721" s="56">
        <v>45318</v>
      </c>
      <c r="C721" s="8">
        <v>30</v>
      </c>
      <c r="D721" s="8" t="s">
        <v>1970</v>
      </c>
      <c r="E721" s="23" t="s">
        <v>1971</v>
      </c>
      <c r="F721" s="350">
        <v>9243520</v>
      </c>
      <c r="G721" s="8" t="s">
        <v>81</v>
      </c>
      <c r="H721" s="77" t="s">
        <v>534</v>
      </c>
      <c r="I721" s="25">
        <v>52742</v>
      </c>
      <c r="J721" s="1639">
        <v>45318</v>
      </c>
      <c r="K721" s="26">
        <v>45320</v>
      </c>
      <c r="L721" s="26" t="s">
        <v>1058</v>
      </c>
      <c r="M721" s="27">
        <v>1</v>
      </c>
      <c r="N721" s="27" t="s">
        <v>55</v>
      </c>
      <c r="O721" s="27">
        <v>1</v>
      </c>
      <c r="P721" s="286">
        <v>16.5</v>
      </c>
      <c r="Q721" s="287">
        <v>16.5</v>
      </c>
      <c r="R721" s="25" t="s">
        <v>2326</v>
      </c>
      <c r="S721" s="25" t="s">
        <v>1058</v>
      </c>
      <c r="T721" s="26">
        <v>45326</v>
      </c>
      <c r="U721" s="26">
        <v>45326</v>
      </c>
      <c r="V721" s="8" t="s">
        <v>2327</v>
      </c>
      <c r="W721" s="25" t="s">
        <v>140</v>
      </c>
      <c r="X721" s="26">
        <v>45326</v>
      </c>
      <c r="Y721" s="25" t="s">
        <v>1068</v>
      </c>
      <c r="Z721" s="26">
        <v>45326</v>
      </c>
      <c r="AA721" s="24" t="s">
        <v>1710</v>
      </c>
      <c r="AB721" s="24" t="s">
        <v>1084</v>
      </c>
      <c r="AC721" s="26">
        <v>45366</v>
      </c>
      <c r="AD721" s="8" t="s">
        <v>22</v>
      </c>
      <c r="AE721" s="26">
        <v>45332</v>
      </c>
      <c r="AF721" s="27" t="s">
        <v>424</v>
      </c>
      <c r="AG721" s="7"/>
      <c r="AH721" s="5" t="str" cm="1">
        <f t="array" ref="AH721">LEFT(MM_BU[[#This Row],[PROJECT'#]],MIN(IFERROR(FIND({0,1,2,3,4,5,6,7,8,9,"-"},MM_BU[[#This Row],[PROJECT'#]]),""))-1)</f>
        <v>BU</v>
      </c>
      <c r="AI721" t="str">
        <f>IF(MM_BU[[#This Row],[BOM Received date]]&lt;&gt;"","BU table")</f>
        <v>BU table</v>
      </c>
      <c r="AJ721" t="str">
        <f>TEXT(MM_BU[[#This Row],[BOM Received date]],"mmmm")</f>
        <v>January</v>
      </c>
      <c r="AK721" t="str">
        <f>TEXT(MM_BU[[#This Row],[BOM Received date]],"yyyy")</f>
        <v>2024</v>
      </c>
    </row>
    <row r="722" spans="1:37" ht="28.95" customHeight="1">
      <c r="A722" s="21">
        <v>56</v>
      </c>
      <c r="B722" s="56">
        <v>45318</v>
      </c>
      <c r="C722" s="8">
        <v>30</v>
      </c>
      <c r="D722" s="8" t="s">
        <v>1970</v>
      </c>
      <c r="E722" s="23" t="s">
        <v>1971</v>
      </c>
      <c r="F722" s="350">
        <v>9243520</v>
      </c>
      <c r="G722" s="8" t="s">
        <v>1490</v>
      </c>
      <c r="H722" s="993" t="s">
        <v>1500</v>
      </c>
      <c r="I722" s="25">
        <v>52739</v>
      </c>
      <c r="J722" s="1639">
        <v>45318</v>
      </c>
      <c r="K722" s="26">
        <v>45320</v>
      </c>
      <c r="L722" s="26" t="s">
        <v>1058</v>
      </c>
      <c r="M722" s="27">
        <v>1</v>
      </c>
      <c r="N722" s="27" t="s">
        <v>55</v>
      </c>
      <c r="O722" s="27">
        <v>2</v>
      </c>
      <c r="P722" s="286">
        <v>93.29</v>
      </c>
      <c r="Q722" s="287">
        <v>186.58</v>
      </c>
      <c r="R722" s="25" t="s">
        <v>2174</v>
      </c>
      <c r="S722" s="25" t="s">
        <v>1058</v>
      </c>
      <c r="T722" s="26">
        <v>45327</v>
      </c>
      <c r="U722" s="26">
        <v>45325</v>
      </c>
      <c r="V722" s="8" t="s">
        <v>2323</v>
      </c>
      <c r="W722" s="25" t="s">
        <v>142</v>
      </c>
      <c r="X722" s="26">
        <v>45327</v>
      </c>
      <c r="Y722" s="25" t="s">
        <v>1068</v>
      </c>
      <c r="Z722" s="26">
        <v>45327</v>
      </c>
      <c r="AA722" s="24" t="s">
        <v>1075</v>
      </c>
      <c r="AB722" s="24" t="s">
        <v>1079</v>
      </c>
      <c r="AC722" s="26">
        <v>45342</v>
      </c>
      <c r="AD722" s="8" t="s">
        <v>22</v>
      </c>
      <c r="AE722" s="26">
        <v>45333</v>
      </c>
      <c r="AF722" s="27" t="s">
        <v>425</v>
      </c>
      <c r="AG722" s="7"/>
      <c r="AH722" s="5" t="str" cm="1">
        <f t="array" ref="AH722">LEFT(MM_BU[[#This Row],[PROJECT'#]],MIN(IFERROR(FIND({0,1,2,3,4,5,6,7,8,9,"-"},MM_BU[[#This Row],[PROJECT'#]]),""))-1)</f>
        <v>BU</v>
      </c>
      <c r="AI722" t="str">
        <f>IF(MM_BU[[#This Row],[BOM Received date]]&lt;&gt;"","BU table")</f>
        <v>BU table</v>
      </c>
      <c r="AJ722" t="str">
        <f>TEXT(MM_BU[[#This Row],[BOM Received date]],"mmmm")</f>
        <v>January</v>
      </c>
      <c r="AK722" t="str">
        <f>TEXT(MM_BU[[#This Row],[BOM Received date]],"yyyy")</f>
        <v>2024</v>
      </c>
    </row>
    <row r="723" spans="1:37" ht="28.95" customHeight="1">
      <c r="A723" s="21">
        <v>56</v>
      </c>
      <c r="B723" s="56">
        <v>45318</v>
      </c>
      <c r="C723" s="8">
        <v>30</v>
      </c>
      <c r="D723" s="8" t="s">
        <v>1970</v>
      </c>
      <c r="E723" s="23" t="s">
        <v>1971</v>
      </c>
      <c r="F723" s="350">
        <v>9243520</v>
      </c>
      <c r="G723" s="8" t="s">
        <v>1491</v>
      </c>
      <c r="H723" s="993" t="s">
        <v>1501</v>
      </c>
      <c r="I723" s="25">
        <v>52738</v>
      </c>
      <c r="J723" s="1639">
        <v>45318</v>
      </c>
      <c r="K723" s="26">
        <v>45320</v>
      </c>
      <c r="L723" s="26" t="s">
        <v>1058</v>
      </c>
      <c r="M723" s="27">
        <v>1</v>
      </c>
      <c r="N723" s="27" t="s">
        <v>20</v>
      </c>
      <c r="O723" s="27">
        <v>5</v>
      </c>
      <c r="P723" s="286">
        <v>28.28</v>
      </c>
      <c r="Q723" s="287">
        <v>141.4</v>
      </c>
      <c r="R723" s="25" t="s">
        <v>2174</v>
      </c>
      <c r="S723" s="25" t="s">
        <v>1058</v>
      </c>
      <c r="T723" s="26">
        <v>45327</v>
      </c>
      <c r="U723" s="26">
        <v>45325</v>
      </c>
      <c r="V723" s="8" t="s">
        <v>2323</v>
      </c>
      <c r="W723" s="25" t="s">
        <v>139</v>
      </c>
      <c r="X723" s="26">
        <v>45327</v>
      </c>
      <c r="Y723" s="25" t="s">
        <v>1068</v>
      </c>
      <c r="Z723" s="26">
        <v>45327</v>
      </c>
      <c r="AA723" s="24" t="s">
        <v>1075</v>
      </c>
      <c r="AB723" s="24" t="s">
        <v>1079</v>
      </c>
      <c r="AC723" s="26">
        <v>45342</v>
      </c>
      <c r="AD723" s="8" t="s">
        <v>22</v>
      </c>
      <c r="AE723" s="26">
        <v>45333</v>
      </c>
      <c r="AF723" s="27" t="s">
        <v>429</v>
      </c>
      <c r="AG723" s="7"/>
      <c r="AH723" s="5" t="str" cm="1">
        <f t="array" ref="AH723">LEFT(MM_BU[[#This Row],[PROJECT'#]],MIN(IFERROR(FIND({0,1,2,3,4,5,6,7,8,9,"-"},MM_BU[[#This Row],[PROJECT'#]]),""))-1)</f>
        <v>BU</v>
      </c>
      <c r="AI723" t="str">
        <f>IF(MM_BU[[#This Row],[BOM Received date]]&lt;&gt;"","BU table")</f>
        <v>BU table</v>
      </c>
      <c r="AJ723" t="str">
        <f>TEXT(MM_BU[[#This Row],[BOM Received date]],"mmmm")</f>
        <v>January</v>
      </c>
      <c r="AK723" t="str">
        <f>TEXT(MM_BU[[#This Row],[BOM Received date]],"yyyy")</f>
        <v>2024</v>
      </c>
    </row>
    <row r="724" spans="1:37" ht="28.95" customHeight="1">
      <c r="A724" s="21">
        <v>56</v>
      </c>
      <c r="B724" s="56">
        <v>45318</v>
      </c>
      <c r="C724" s="8">
        <v>30</v>
      </c>
      <c r="D724" s="8" t="s">
        <v>1970</v>
      </c>
      <c r="E724" s="23" t="s">
        <v>1971</v>
      </c>
      <c r="F724" s="350">
        <v>9243520</v>
      </c>
      <c r="G724" s="8" t="s">
        <v>146</v>
      </c>
      <c r="H724" s="77" t="s">
        <v>147</v>
      </c>
      <c r="I724" s="25">
        <v>52745</v>
      </c>
      <c r="J724" s="1639">
        <v>45318</v>
      </c>
      <c r="K724" s="26">
        <v>45320</v>
      </c>
      <c r="L724" s="26" t="s">
        <v>1058</v>
      </c>
      <c r="M724" s="27">
        <v>1</v>
      </c>
      <c r="N724" s="27" t="s">
        <v>20</v>
      </c>
      <c r="O724" s="27">
        <v>15</v>
      </c>
      <c r="P724" s="286">
        <v>8</v>
      </c>
      <c r="Q724" s="287">
        <v>120</v>
      </c>
      <c r="R724" s="25" t="s">
        <v>2165</v>
      </c>
      <c r="S724" s="25" t="s">
        <v>1058</v>
      </c>
      <c r="T724" s="26">
        <v>45323</v>
      </c>
      <c r="U724" s="26">
        <v>45323</v>
      </c>
      <c r="V724" s="8" t="s">
        <v>2166</v>
      </c>
      <c r="W724" s="25" t="s">
        <v>141</v>
      </c>
      <c r="X724" s="26">
        <v>45323</v>
      </c>
      <c r="Y724" s="25" t="s">
        <v>1068</v>
      </c>
      <c r="Z724" s="26">
        <v>45323</v>
      </c>
      <c r="AA724" s="24" t="s">
        <v>1710</v>
      </c>
      <c r="AB724" s="24" t="s">
        <v>1082</v>
      </c>
      <c r="AC724" s="26">
        <v>45352</v>
      </c>
      <c r="AD724" s="8" t="s">
        <v>22</v>
      </c>
      <c r="AE724" s="26">
        <v>45327</v>
      </c>
      <c r="AF724" s="27" t="s">
        <v>1021</v>
      </c>
      <c r="AG724" s="7"/>
      <c r="AH724" s="5" t="str" cm="1">
        <f t="array" ref="AH724">LEFT(MM_BU[[#This Row],[PROJECT'#]],MIN(IFERROR(FIND({0,1,2,3,4,5,6,7,8,9,"-"},MM_BU[[#This Row],[PROJECT'#]]),""))-1)</f>
        <v>BU</v>
      </c>
      <c r="AI724" t="str">
        <f>IF(MM_BU[[#This Row],[BOM Received date]]&lt;&gt;"","BU table")</f>
        <v>BU table</v>
      </c>
      <c r="AJ724" t="str">
        <f>TEXT(MM_BU[[#This Row],[BOM Received date]],"mmmm")</f>
        <v>January</v>
      </c>
      <c r="AK724" t="str">
        <f>TEXT(MM_BU[[#This Row],[BOM Received date]],"yyyy")</f>
        <v>2024</v>
      </c>
    </row>
    <row r="725" spans="1:37" ht="28.95" customHeight="1">
      <c r="A725" s="21">
        <v>56</v>
      </c>
      <c r="B725" s="56">
        <v>45318</v>
      </c>
      <c r="C725" s="8">
        <v>30</v>
      </c>
      <c r="D725" s="8" t="s">
        <v>1970</v>
      </c>
      <c r="E725" s="23" t="s">
        <v>1971</v>
      </c>
      <c r="F725" s="350">
        <v>9243520</v>
      </c>
      <c r="G725" s="8" t="s">
        <v>497</v>
      </c>
      <c r="H725" s="77" t="s">
        <v>1617</v>
      </c>
      <c r="I725" s="25">
        <v>52744</v>
      </c>
      <c r="J725" s="1639">
        <v>45318</v>
      </c>
      <c r="K725" s="26">
        <v>45320</v>
      </c>
      <c r="L725" s="26" t="s">
        <v>1058</v>
      </c>
      <c r="M725" s="27">
        <v>2</v>
      </c>
      <c r="N725" s="27" t="s">
        <v>55</v>
      </c>
      <c r="O725" s="27">
        <v>5</v>
      </c>
      <c r="P725" s="286">
        <v>22.75</v>
      </c>
      <c r="Q725" s="287">
        <v>113.75</v>
      </c>
      <c r="R725" s="25" t="s">
        <v>2163</v>
      </c>
      <c r="S725" s="25" t="s">
        <v>1058</v>
      </c>
      <c r="T725" s="26">
        <v>45330</v>
      </c>
      <c r="U725" s="26">
        <v>45327</v>
      </c>
      <c r="V725" s="8" t="s">
        <v>2308</v>
      </c>
      <c r="W725" s="25" t="s">
        <v>1890</v>
      </c>
      <c r="X725" s="26">
        <v>45330</v>
      </c>
      <c r="Y725" s="25" t="s">
        <v>1068</v>
      </c>
      <c r="Z725" s="26">
        <v>45330</v>
      </c>
      <c r="AA725" s="24" t="s">
        <v>1069</v>
      </c>
      <c r="AB725" s="24" t="s">
        <v>1085</v>
      </c>
      <c r="AC725" s="26">
        <v>45337</v>
      </c>
      <c r="AD725" s="8" t="s">
        <v>22</v>
      </c>
      <c r="AE725" s="26">
        <v>45336</v>
      </c>
      <c r="AF725" s="27" t="s">
        <v>429</v>
      </c>
      <c r="AG725" s="7"/>
      <c r="AH725" s="5" t="str" cm="1">
        <f t="array" ref="AH725">LEFT(MM_BU[[#This Row],[PROJECT'#]],MIN(IFERROR(FIND({0,1,2,3,4,5,6,7,8,9,"-"},MM_BU[[#This Row],[PROJECT'#]]),""))-1)</f>
        <v>BU</v>
      </c>
      <c r="AI725" t="str">
        <f>IF(MM_BU[[#This Row],[BOM Received date]]&lt;&gt;"","BU table")</f>
        <v>BU table</v>
      </c>
      <c r="AJ725" t="str">
        <f>TEXT(MM_BU[[#This Row],[BOM Received date]],"mmmm")</f>
        <v>January</v>
      </c>
      <c r="AK725" t="str">
        <f>TEXT(MM_BU[[#This Row],[BOM Received date]],"yyyy")</f>
        <v>2024</v>
      </c>
    </row>
    <row r="726" spans="1:37" ht="28.95" customHeight="1">
      <c r="A726" s="21">
        <v>56</v>
      </c>
      <c r="B726" s="56">
        <v>45318</v>
      </c>
      <c r="C726" s="8">
        <v>30</v>
      </c>
      <c r="D726" s="8" t="s">
        <v>1970</v>
      </c>
      <c r="E726" s="23" t="s">
        <v>1971</v>
      </c>
      <c r="F726" s="350">
        <v>9243520</v>
      </c>
      <c r="G726" s="8" t="s">
        <v>1985</v>
      </c>
      <c r="H726" s="993" t="s">
        <v>1504</v>
      </c>
      <c r="I726" s="25">
        <v>52746</v>
      </c>
      <c r="J726" s="1639">
        <v>45318</v>
      </c>
      <c r="K726" s="26">
        <v>45320</v>
      </c>
      <c r="L726" s="26" t="s">
        <v>1058</v>
      </c>
      <c r="M726" s="27">
        <v>4</v>
      </c>
      <c r="N726" s="27" t="s">
        <v>57</v>
      </c>
      <c r="O726" s="27">
        <v>5</v>
      </c>
      <c r="P726" s="286">
        <v>23</v>
      </c>
      <c r="Q726" s="287">
        <v>115</v>
      </c>
      <c r="R726" s="25" t="s">
        <v>2334</v>
      </c>
      <c r="S726" s="25" t="s">
        <v>1058</v>
      </c>
      <c r="T726" s="26">
        <v>45326</v>
      </c>
      <c r="U726" s="26">
        <v>45326</v>
      </c>
      <c r="V726" s="8" t="s">
        <v>2337</v>
      </c>
      <c r="W726" s="25" t="s">
        <v>1003</v>
      </c>
      <c r="X726" s="26">
        <v>45326</v>
      </c>
      <c r="Y726" s="25" t="s">
        <v>1068</v>
      </c>
      <c r="Z726" s="26">
        <v>45326</v>
      </c>
      <c r="AA726" s="24" t="s">
        <v>1710</v>
      </c>
      <c r="AB726" s="24" t="s">
        <v>1081</v>
      </c>
      <c r="AC726" s="26">
        <v>45342</v>
      </c>
      <c r="AD726" s="8" t="s">
        <v>22</v>
      </c>
      <c r="AE726" s="26">
        <v>45329</v>
      </c>
      <c r="AF726" s="27" t="s">
        <v>429</v>
      </c>
      <c r="AG726" s="7"/>
      <c r="AH726" s="5" t="str" cm="1">
        <f t="array" ref="AH726">LEFT(MM_BU[[#This Row],[PROJECT'#]],MIN(IFERROR(FIND({0,1,2,3,4,5,6,7,8,9,"-"},MM_BU[[#This Row],[PROJECT'#]]),""))-1)</f>
        <v>BU</v>
      </c>
      <c r="AI726" t="str">
        <f>IF(MM_BU[[#This Row],[BOM Received date]]&lt;&gt;"","BU table")</f>
        <v>BU table</v>
      </c>
      <c r="AJ726" t="str">
        <f>TEXT(MM_BU[[#This Row],[BOM Received date]],"mmmm")</f>
        <v>January</v>
      </c>
      <c r="AK726" t="str">
        <f>TEXT(MM_BU[[#This Row],[BOM Received date]],"yyyy")</f>
        <v>2024</v>
      </c>
    </row>
    <row r="727" spans="1:37" ht="28.95" customHeight="1">
      <c r="A727" s="21">
        <v>56</v>
      </c>
      <c r="B727" s="56">
        <v>45318</v>
      </c>
      <c r="C727" s="8">
        <v>30</v>
      </c>
      <c r="D727" s="8" t="s">
        <v>1970</v>
      </c>
      <c r="E727" s="23" t="s">
        <v>1971</v>
      </c>
      <c r="F727" s="350">
        <v>9243520</v>
      </c>
      <c r="G727" s="8" t="s">
        <v>1495</v>
      </c>
      <c r="H727" s="993" t="s">
        <v>1505</v>
      </c>
      <c r="I727" s="25">
        <v>52746</v>
      </c>
      <c r="J727" s="1639">
        <v>45318</v>
      </c>
      <c r="K727" s="26">
        <v>45320</v>
      </c>
      <c r="L727" s="26" t="s">
        <v>1058</v>
      </c>
      <c r="M727" s="27">
        <v>3</v>
      </c>
      <c r="N727" s="27" t="s">
        <v>190</v>
      </c>
      <c r="O727" s="27">
        <v>30</v>
      </c>
      <c r="P727" s="286">
        <v>3.2</v>
      </c>
      <c r="Q727" s="287">
        <v>96</v>
      </c>
      <c r="R727" s="25" t="s">
        <v>2334</v>
      </c>
      <c r="S727" s="25" t="s">
        <v>1058</v>
      </c>
      <c r="T727" s="26">
        <v>45326</v>
      </c>
      <c r="U727" s="26">
        <v>45326</v>
      </c>
      <c r="V727" s="8" t="s">
        <v>2337</v>
      </c>
      <c r="W727" s="25" t="s">
        <v>1002</v>
      </c>
      <c r="X727" s="26">
        <v>45326</v>
      </c>
      <c r="Y727" s="25" t="s">
        <v>1068</v>
      </c>
      <c r="Z727" s="26">
        <v>45326</v>
      </c>
      <c r="AA727" s="24" t="s">
        <v>1710</v>
      </c>
      <c r="AB727" s="24" t="s">
        <v>1081</v>
      </c>
      <c r="AC727" s="26">
        <v>45342</v>
      </c>
      <c r="AD727" s="8" t="s">
        <v>22</v>
      </c>
      <c r="AE727" s="26">
        <v>45329</v>
      </c>
      <c r="AF727" s="27" t="s">
        <v>1033</v>
      </c>
      <c r="AG727" s="7"/>
      <c r="AH727" s="5" t="str" cm="1">
        <f t="array" ref="AH727">LEFT(MM_BU[[#This Row],[PROJECT'#]],MIN(IFERROR(FIND({0,1,2,3,4,5,6,7,8,9,"-"},MM_BU[[#This Row],[PROJECT'#]]),""))-1)</f>
        <v>BU</v>
      </c>
      <c r="AI727" t="str">
        <f>IF(MM_BU[[#This Row],[BOM Received date]]&lt;&gt;"","BU table")</f>
        <v>BU table</v>
      </c>
      <c r="AJ727" t="str">
        <f>TEXT(MM_BU[[#This Row],[BOM Received date]],"mmmm")</f>
        <v>January</v>
      </c>
      <c r="AK727" t="str">
        <f>TEXT(MM_BU[[#This Row],[BOM Received date]],"yyyy")</f>
        <v>2024</v>
      </c>
    </row>
    <row r="728" spans="1:37" ht="28.95" customHeight="1">
      <c r="A728" s="21">
        <v>56</v>
      </c>
      <c r="B728" s="56">
        <v>45318</v>
      </c>
      <c r="C728" s="8">
        <v>30</v>
      </c>
      <c r="D728" s="8" t="s">
        <v>1970</v>
      </c>
      <c r="E728" s="23" t="s">
        <v>1971</v>
      </c>
      <c r="F728" s="350">
        <v>9243520</v>
      </c>
      <c r="G728" s="8" t="s">
        <v>1688</v>
      </c>
      <c r="H728" s="1325" t="s">
        <v>1975</v>
      </c>
      <c r="I728" s="25">
        <v>52743</v>
      </c>
      <c r="J728" s="1639">
        <v>45318</v>
      </c>
      <c r="K728" s="26">
        <v>45320</v>
      </c>
      <c r="L728" s="26" t="s">
        <v>1058</v>
      </c>
      <c r="M728" s="27">
        <v>2</v>
      </c>
      <c r="N728" s="27" t="s">
        <v>1992</v>
      </c>
      <c r="O728" s="27">
        <v>1</v>
      </c>
      <c r="P728" s="286">
        <v>55.1</v>
      </c>
      <c r="Q728" s="287">
        <v>55.1</v>
      </c>
      <c r="R728" s="25" t="s">
        <v>2164</v>
      </c>
      <c r="S728" s="25" t="s">
        <v>1058</v>
      </c>
      <c r="T728" s="26">
        <v>45330</v>
      </c>
      <c r="U728" s="26">
        <v>45327</v>
      </c>
      <c r="V728" s="8" t="s">
        <v>2309</v>
      </c>
      <c r="W728" s="25" t="s">
        <v>1019</v>
      </c>
      <c r="X728" s="26">
        <v>45330</v>
      </c>
      <c r="Y728" s="25" t="s">
        <v>1068</v>
      </c>
      <c r="Z728" s="26">
        <v>45330</v>
      </c>
      <c r="AA728" s="24" t="s">
        <v>1069</v>
      </c>
      <c r="AB728" s="24" t="s">
        <v>1080</v>
      </c>
      <c r="AC728" s="26">
        <v>45340</v>
      </c>
      <c r="AD728" s="8" t="s">
        <v>22</v>
      </c>
      <c r="AE728" s="26">
        <v>45341</v>
      </c>
      <c r="AF728" s="27" t="s">
        <v>424</v>
      </c>
      <c r="AG728" s="7"/>
      <c r="AH728" s="5" t="str" cm="1">
        <f t="array" ref="AH728">LEFT(MM_BU[[#This Row],[PROJECT'#]],MIN(IFERROR(FIND({0,1,2,3,4,5,6,7,8,9,"-"},MM_BU[[#This Row],[PROJECT'#]]),""))-1)</f>
        <v>BU</v>
      </c>
      <c r="AI728" t="str">
        <f>IF(MM_BU[[#This Row],[BOM Received date]]&lt;&gt;"","BU table")</f>
        <v>BU table</v>
      </c>
      <c r="AJ728" t="str">
        <f>TEXT(MM_BU[[#This Row],[BOM Received date]],"mmmm")</f>
        <v>January</v>
      </c>
      <c r="AK728" t="str">
        <f>TEXT(MM_BU[[#This Row],[BOM Received date]],"yyyy")</f>
        <v>2024</v>
      </c>
    </row>
    <row r="729" spans="1:37" ht="28.95" customHeight="1">
      <c r="A729" s="21">
        <v>56</v>
      </c>
      <c r="B729" s="56">
        <v>45318</v>
      </c>
      <c r="C729" s="8">
        <v>30</v>
      </c>
      <c r="D729" s="8" t="s">
        <v>1970</v>
      </c>
      <c r="E729" s="23" t="s">
        <v>1971</v>
      </c>
      <c r="F729" s="350">
        <v>9243520</v>
      </c>
      <c r="G729" s="8" t="s">
        <v>510</v>
      </c>
      <c r="H729" s="71" t="s">
        <v>491</v>
      </c>
      <c r="I729" s="25">
        <v>52747</v>
      </c>
      <c r="J729" s="1639">
        <v>45318</v>
      </c>
      <c r="K729" s="26">
        <v>45320</v>
      </c>
      <c r="L729" s="26" t="s">
        <v>1058</v>
      </c>
      <c r="M729" s="27">
        <v>6</v>
      </c>
      <c r="N729" s="27" t="s">
        <v>55</v>
      </c>
      <c r="O729" s="27">
        <v>4</v>
      </c>
      <c r="P729" s="286">
        <v>142</v>
      </c>
      <c r="Q729" s="287">
        <v>568</v>
      </c>
      <c r="R729" s="25" t="s">
        <v>2310</v>
      </c>
      <c r="S729" s="25" t="s">
        <v>1058</v>
      </c>
      <c r="T729" s="26">
        <v>45326</v>
      </c>
      <c r="U729" s="26">
        <v>45326</v>
      </c>
      <c r="V729" s="8" t="s">
        <v>2311</v>
      </c>
      <c r="W729" s="25" t="s">
        <v>1012</v>
      </c>
      <c r="X729" s="26">
        <v>45326</v>
      </c>
      <c r="Y729" s="25" t="s">
        <v>1068</v>
      </c>
      <c r="Z729" s="26">
        <v>45326</v>
      </c>
      <c r="AA729" s="24" t="s">
        <v>1710</v>
      </c>
      <c r="AB729" s="24" t="s">
        <v>1070</v>
      </c>
      <c r="AC729" s="26">
        <v>45342</v>
      </c>
      <c r="AD729" s="8" t="s">
        <v>22</v>
      </c>
      <c r="AE729" s="26">
        <v>45329</v>
      </c>
      <c r="AF729" s="27" t="s">
        <v>426</v>
      </c>
      <c r="AG729" s="7"/>
      <c r="AH729" s="5" t="str" cm="1">
        <f t="array" ref="AH729">LEFT(MM_BU[[#This Row],[PROJECT'#]],MIN(IFERROR(FIND({0,1,2,3,4,5,6,7,8,9,"-"},MM_BU[[#This Row],[PROJECT'#]]),""))-1)</f>
        <v>BU</v>
      </c>
      <c r="AI729" t="str">
        <f>IF(MM_BU[[#This Row],[BOM Received date]]&lt;&gt;"","BU table")</f>
        <v>BU table</v>
      </c>
      <c r="AJ729" t="str">
        <f>TEXT(MM_BU[[#This Row],[BOM Received date]],"mmmm")</f>
        <v>January</v>
      </c>
      <c r="AK729" t="str">
        <f>TEXT(MM_BU[[#This Row],[BOM Received date]],"yyyy")</f>
        <v>2024</v>
      </c>
    </row>
    <row r="730" spans="1:37" ht="28.95" customHeight="1">
      <c r="A730" s="21">
        <v>56</v>
      </c>
      <c r="B730" s="56">
        <v>45318</v>
      </c>
      <c r="C730" s="8">
        <v>30</v>
      </c>
      <c r="D730" s="8" t="s">
        <v>1970</v>
      </c>
      <c r="E730" s="23" t="s">
        <v>1971</v>
      </c>
      <c r="F730" s="350">
        <v>9243520</v>
      </c>
      <c r="G730" s="8" t="s">
        <v>290</v>
      </c>
      <c r="H730" s="71" t="s">
        <v>292</v>
      </c>
      <c r="I730" s="25">
        <v>52747</v>
      </c>
      <c r="J730" s="1639">
        <v>45318</v>
      </c>
      <c r="K730" s="26">
        <v>45320</v>
      </c>
      <c r="L730" s="26" t="s">
        <v>1058</v>
      </c>
      <c r="M730" s="27">
        <v>5</v>
      </c>
      <c r="N730" s="27" t="s">
        <v>1993</v>
      </c>
      <c r="O730" s="27">
        <v>1</v>
      </c>
      <c r="P730" s="286">
        <v>39.6</v>
      </c>
      <c r="Q730" s="287">
        <v>39.6</v>
      </c>
      <c r="R730" s="25" t="s">
        <v>2310</v>
      </c>
      <c r="S730" s="25" t="s">
        <v>1058</v>
      </c>
      <c r="T730" s="26">
        <v>45326</v>
      </c>
      <c r="U730" s="26">
        <v>45326</v>
      </c>
      <c r="V730" s="8" t="s">
        <v>2311</v>
      </c>
      <c r="W730" s="25" t="s">
        <v>1011</v>
      </c>
      <c r="X730" s="26">
        <v>45326</v>
      </c>
      <c r="Y730" s="25" t="s">
        <v>1068</v>
      </c>
      <c r="Z730" s="26">
        <v>45326</v>
      </c>
      <c r="AA730" s="24" t="s">
        <v>1710</v>
      </c>
      <c r="AB730" s="24" t="s">
        <v>1070</v>
      </c>
      <c r="AC730" s="26">
        <v>45342</v>
      </c>
      <c r="AD730" s="8" t="s">
        <v>22</v>
      </c>
      <c r="AE730" s="26">
        <v>45332</v>
      </c>
      <c r="AF730" s="27" t="s">
        <v>424</v>
      </c>
      <c r="AG730" s="7"/>
      <c r="AH730" s="5" t="str" cm="1">
        <f t="array" ref="AH730">LEFT(MM_BU[[#This Row],[PROJECT'#]],MIN(IFERROR(FIND({0,1,2,3,4,5,6,7,8,9,"-"},MM_BU[[#This Row],[PROJECT'#]]),""))-1)</f>
        <v>BU</v>
      </c>
      <c r="AI730" t="str">
        <f>IF(MM_BU[[#This Row],[BOM Received date]]&lt;&gt;"","BU table")</f>
        <v>BU table</v>
      </c>
      <c r="AJ730" t="str">
        <f>TEXT(MM_BU[[#This Row],[BOM Received date]],"mmmm")</f>
        <v>January</v>
      </c>
      <c r="AK730" t="str">
        <f>TEXT(MM_BU[[#This Row],[BOM Received date]],"yyyy")</f>
        <v>2024</v>
      </c>
    </row>
    <row r="731" spans="1:37" ht="28.95" customHeight="1">
      <c r="A731" s="21">
        <v>56</v>
      </c>
      <c r="B731" s="56">
        <v>45318</v>
      </c>
      <c r="C731" s="8">
        <v>30</v>
      </c>
      <c r="D731" s="8" t="s">
        <v>1970</v>
      </c>
      <c r="E731" s="23" t="s">
        <v>1971</v>
      </c>
      <c r="F731" s="350">
        <v>9243520</v>
      </c>
      <c r="G731" s="8" t="s">
        <v>58</v>
      </c>
      <c r="H731" s="71" t="s">
        <v>59</v>
      </c>
      <c r="I731" s="25">
        <v>52747</v>
      </c>
      <c r="J731" s="1639">
        <v>45318</v>
      </c>
      <c r="K731" s="26">
        <v>45320</v>
      </c>
      <c r="L731" s="26" t="s">
        <v>1058</v>
      </c>
      <c r="M731" s="27">
        <v>4</v>
      </c>
      <c r="N731" s="27" t="s">
        <v>119</v>
      </c>
      <c r="O731" s="27">
        <v>2</v>
      </c>
      <c r="P731" s="286">
        <v>124</v>
      </c>
      <c r="Q731" s="287">
        <v>248</v>
      </c>
      <c r="R731" s="25" t="s">
        <v>2310</v>
      </c>
      <c r="S731" s="25" t="s">
        <v>1058</v>
      </c>
      <c r="T731" s="26">
        <v>45326</v>
      </c>
      <c r="U731" s="26">
        <v>45326</v>
      </c>
      <c r="V731" s="8" t="s">
        <v>2311</v>
      </c>
      <c r="W731" s="25" t="s">
        <v>1009</v>
      </c>
      <c r="X731" s="26">
        <v>45326</v>
      </c>
      <c r="Y731" s="25" t="s">
        <v>1068</v>
      </c>
      <c r="Z731" s="26">
        <v>45326</v>
      </c>
      <c r="AA731" s="24" t="s">
        <v>1710</v>
      </c>
      <c r="AB731" s="24" t="s">
        <v>1070</v>
      </c>
      <c r="AC731" s="26">
        <v>45342</v>
      </c>
      <c r="AD731" s="8" t="s">
        <v>22</v>
      </c>
      <c r="AE731" s="26">
        <v>45333</v>
      </c>
      <c r="AF731" s="27" t="s">
        <v>425</v>
      </c>
      <c r="AG731" s="7"/>
      <c r="AH731" s="5" t="str" cm="1">
        <f t="array" ref="AH731">LEFT(MM_BU[[#This Row],[PROJECT'#]],MIN(IFERROR(FIND({0,1,2,3,4,5,6,7,8,9,"-"},MM_BU[[#This Row],[PROJECT'#]]),""))-1)</f>
        <v>BU</v>
      </c>
      <c r="AI731" t="str">
        <f>IF(MM_BU[[#This Row],[BOM Received date]]&lt;&gt;"","BU table")</f>
        <v>BU table</v>
      </c>
      <c r="AJ731" t="str">
        <f>TEXT(MM_BU[[#This Row],[BOM Received date]],"mmmm")</f>
        <v>January</v>
      </c>
      <c r="AK731" t="str">
        <f>TEXT(MM_BU[[#This Row],[BOM Received date]],"yyyy")</f>
        <v>2024</v>
      </c>
    </row>
    <row r="732" spans="1:37" ht="28.95" customHeight="1">
      <c r="A732" s="21">
        <v>56</v>
      </c>
      <c r="B732" s="56">
        <v>45318</v>
      </c>
      <c r="C732" s="8">
        <v>30</v>
      </c>
      <c r="D732" s="8" t="s">
        <v>1970</v>
      </c>
      <c r="E732" s="23" t="s">
        <v>1971</v>
      </c>
      <c r="F732" s="350">
        <v>9243520</v>
      </c>
      <c r="G732" s="8" t="s">
        <v>56</v>
      </c>
      <c r="H732" s="71" t="s">
        <v>1618</v>
      </c>
      <c r="I732" s="25">
        <v>52744</v>
      </c>
      <c r="J732" s="1639">
        <v>45318</v>
      </c>
      <c r="K732" s="26">
        <v>45320</v>
      </c>
      <c r="L732" s="26" t="s">
        <v>1058</v>
      </c>
      <c r="M732" s="27">
        <v>1</v>
      </c>
      <c r="N732" s="27" t="s">
        <v>36</v>
      </c>
      <c r="O732" s="27">
        <v>2</v>
      </c>
      <c r="P732" s="286">
        <v>44.86</v>
      </c>
      <c r="Q732" s="287">
        <v>89.72</v>
      </c>
      <c r="R732" s="25" t="s">
        <v>2163</v>
      </c>
      <c r="S732" s="25" t="s">
        <v>1058</v>
      </c>
      <c r="T732" s="26">
        <v>45330</v>
      </c>
      <c r="U732" s="26">
        <v>45327</v>
      </c>
      <c r="V732" s="8" t="s">
        <v>2308</v>
      </c>
      <c r="W732" s="25" t="s">
        <v>1789</v>
      </c>
      <c r="X732" s="26">
        <v>45330</v>
      </c>
      <c r="Y732" s="25" t="s">
        <v>1068</v>
      </c>
      <c r="Z732" s="26">
        <v>45330</v>
      </c>
      <c r="AA732" s="24" t="s">
        <v>1069</v>
      </c>
      <c r="AB732" s="24" t="s">
        <v>1085</v>
      </c>
      <c r="AC732" s="26">
        <v>45337</v>
      </c>
      <c r="AD732" s="8" t="s">
        <v>22</v>
      </c>
      <c r="AE732" s="26">
        <v>45336</v>
      </c>
      <c r="AF732" s="27" t="s">
        <v>425</v>
      </c>
      <c r="AG732" s="7"/>
      <c r="AH732" s="5" t="str" cm="1">
        <f t="array" ref="AH732">LEFT(MM_BU[[#This Row],[PROJECT'#]],MIN(IFERROR(FIND({0,1,2,3,4,5,6,7,8,9,"-"},MM_BU[[#This Row],[PROJECT'#]]),""))-1)</f>
        <v>BU</v>
      </c>
      <c r="AI732" t="str">
        <f>IF(MM_BU[[#This Row],[BOM Received date]]&lt;&gt;"","BU table")</f>
        <v>BU table</v>
      </c>
      <c r="AJ732" t="str">
        <f>TEXT(MM_BU[[#This Row],[BOM Received date]],"mmmm")</f>
        <v>January</v>
      </c>
      <c r="AK732" t="str">
        <f>TEXT(MM_BU[[#This Row],[BOM Received date]],"yyyy")</f>
        <v>2024</v>
      </c>
    </row>
    <row r="733" spans="1:37" ht="28.95" customHeight="1">
      <c r="A733" s="21">
        <v>56</v>
      </c>
      <c r="B733" s="56">
        <v>45318</v>
      </c>
      <c r="C733" s="8">
        <v>30</v>
      </c>
      <c r="D733" s="8" t="s">
        <v>1970</v>
      </c>
      <c r="E733" s="23" t="s">
        <v>1971</v>
      </c>
      <c r="F733" s="350">
        <v>9243520</v>
      </c>
      <c r="G733" s="8" t="s">
        <v>1986</v>
      </c>
      <c r="H733" s="1324" t="s">
        <v>1976</v>
      </c>
      <c r="I733" s="25">
        <v>52748</v>
      </c>
      <c r="J733" s="1639">
        <v>45318</v>
      </c>
      <c r="K733" s="26">
        <v>45320</v>
      </c>
      <c r="L733" s="26" t="s">
        <v>1058</v>
      </c>
      <c r="M733" s="27">
        <v>2</v>
      </c>
      <c r="N733" s="27" t="s">
        <v>20</v>
      </c>
      <c r="O733" s="27">
        <v>2</v>
      </c>
      <c r="P733" s="286">
        <v>44.55</v>
      </c>
      <c r="Q733" s="287">
        <v>89.1</v>
      </c>
      <c r="R733" s="25" t="s">
        <v>2164</v>
      </c>
      <c r="S733" s="25" t="s">
        <v>1058</v>
      </c>
      <c r="T733" s="26">
        <v>45330</v>
      </c>
      <c r="U733" s="26">
        <v>45327</v>
      </c>
      <c r="V733" s="8" t="s">
        <v>2309</v>
      </c>
      <c r="W733" s="25" t="s">
        <v>1028</v>
      </c>
      <c r="X733" s="26">
        <v>45330</v>
      </c>
      <c r="Y733" s="25" t="s">
        <v>1068</v>
      </c>
      <c r="Z733" s="26">
        <v>45330</v>
      </c>
      <c r="AA733" s="24" t="s">
        <v>1069</v>
      </c>
      <c r="AB733" s="24" t="s">
        <v>1080</v>
      </c>
      <c r="AC733" s="26">
        <v>45372</v>
      </c>
      <c r="AD733" s="8" t="s">
        <v>22</v>
      </c>
      <c r="AE733" s="26">
        <v>45357</v>
      </c>
      <c r="AF733" s="27" t="s">
        <v>425</v>
      </c>
      <c r="AG733" s="7"/>
      <c r="AH733" s="5" t="str" cm="1">
        <f t="array" ref="AH733">LEFT(MM_BU[[#This Row],[PROJECT'#]],MIN(IFERROR(FIND({0,1,2,3,4,5,6,7,8,9,"-"},MM_BU[[#This Row],[PROJECT'#]]),""))-1)</f>
        <v>BU</v>
      </c>
      <c r="AI733" t="str">
        <f>IF(MM_BU[[#This Row],[BOM Received date]]&lt;&gt;"","BU table")</f>
        <v>BU table</v>
      </c>
      <c r="AJ733" t="str">
        <f>TEXT(MM_BU[[#This Row],[BOM Received date]],"mmmm")</f>
        <v>January</v>
      </c>
      <c r="AK733" t="str">
        <f>TEXT(MM_BU[[#This Row],[BOM Received date]],"yyyy")</f>
        <v>2024</v>
      </c>
    </row>
    <row r="734" spans="1:37" ht="28.95" customHeight="1">
      <c r="A734" s="21">
        <v>56</v>
      </c>
      <c r="B734" s="56">
        <v>45318</v>
      </c>
      <c r="C734" s="8">
        <v>30</v>
      </c>
      <c r="D734" s="8" t="s">
        <v>1970</v>
      </c>
      <c r="E734" s="23" t="s">
        <v>1971</v>
      </c>
      <c r="F734" s="350">
        <v>9243520</v>
      </c>
      <c r="G734" s="8" t="s">
        <v>1987</v>
      </c>
      <c r="H734" s="71" t="s">
        <v>1977</v>
      </c>
      <c r="I734" s="25">
        <v>52748</v>
      </c>
      <c r="J734" s="1639">
        <v>45318</v>
      </c>
      <c r="K734" s="26">
        <v>45320</v>
      </c>
      <c r="L734" s="26" t="s">
        <v>1058</v>
      </c>
      <c r="M734" s="27">
        <v>1</v>
      </c>
      <c r="N734" s="27" t="s">
        <v>20</v>
      </c>
      <c r="O734" s="27">
        <v>10</v>
      </c>
      <c r="P734" s="286">
        <v>14.19</v>
      </c>
      <c r="Q734" s="287">
        <v>141.9</v>
      </c>
      <c r="R734" s="25" t="s">
        <v>2164</v>
      </c>
      <c r="S734" s="25" t="s">
        <v>1058</v>
      </c>
      <c r="T734" s="26">
        <v>45330</v>
      </c>
      <c r="U734" s="26">
        <v>45327</v>
      </c>
      <c r="V734" s="8" t="s">
        <v>2309</v>
      </c>
      <c r="W734" s="25" t="s">
        <v>1020</v>
      </c>
      <c r="X734" s="26">
        <v>45330</v>
      </c>
      <c r="Y734" s="25" t="s">
        <v>1068</v>
      </c>
      <c r="Z734" s="26">
        <v>45330</v>
      </c>
      <c r="AA734" s="24" t="s">
        <v>1069</v>
      </c>
      <c r="AB734" s="24" t="s">
        <v>1080</v>
      </c>
      <c r="AC734" s="26">
        <v>45372</v>
      </c>
      <c r="AD734" s="8" t="s">
        <v>22</v>
      </c>
      <c r="AE734" s="26">
        <v>45339</v>
      </c>
      <c r="AF734" s="27" t="s">
        <v>1001</v>
      </c>
      <c r="AG734" s="7"/>
      <c r="AH734" s="5" t="str" cm="1">
        <f t="array" ref="AH734">LEFT(MM_BU[[#This Row],[PROJECT'#]],MIN(IFERROR(FIND({0,1,2,3,4,5,6,7,8,9,"-"},MM_BU[[#This Row],[PROJECT'#]]),""))-1)</f>
        <v>BU</v>
      </c>
      <c r="AI734" t="str">
        <f>IF(MM_BU[[#This Row],[BOM Received date]]&lt;&gt;"","BU table")</f>
        <v>BU table</v>
      </c>
      <c r="AJ734" t="str">
        <f>TEXT(MM_BU[[#This Row],[BOM Received date]],"mmmm")</f>
        <v>January</v>
      </c>
      <c r="AK734" t="str">
        <f>TEXT(MM_BU[[#This Row],[BOM Received date]],"yyyy")</f>
        <v>2024</v>
      </c>
    </row>
    <row r="735" spans="1:37" ht="28.95" customHeight="1">
      <c r="A735" s="21">
        <v>56</v>
      </c>
      <c r="B735" s="56">
        <v>45318</v>
      </c>
      <c r="C735" s="8">
        <v>30</v>
      </c>
      <c r="D735" s="8" t="s">
        <v>1970</v>
      </c>
      <c r="E735" s="23" t="s">
        <v>1971</v>
      </c>
      <c r="F735" s="350">
        <v>9243520</v>
      </c>
      <c r="G735" s="8" t="s">
        <v>1605</v>
      </c>
      <c r="H735" s="71" t="s">
        <v>1614</v>
      </c>
      <c r="I735" s="25">
        <v>52743</v>
      </c>
      <c r="J735" s="1639">
        <v>45318</v>
      </c>
      <c r="K735" s="26">
        <v>45320</v>
      </c>
      <c r="L735" s="26" t="s">
        <v>1058</v>
      </c>
      <c r="M735" s="27">
        <v>1</v>
      </c>
      <c r="N735" s="27" t="s">
        <v>55</v>
      </c>
      <c r="O735" s="27">
        <v>4</v>
      </c>
      <c r="P735" s="286">
        <v>13</v>
      </c>
      <c r="Q735" s="287">
        <v>52</v>
      </c>
      <c r="R735" s="25" t="s">
        <v>2164</v>
      </c>
      <c r="S735" s="25" t="s">
        <v>1058</v>
      </c>
      <c r="T735" s="26">
        <v>45330</v>
      </c>
      <c r="U735" s="26">
        <v>45327</v>
      </c>
      <c r="V735" s="8" t="s">
        <v>2309</v>
      </c>
      <c r="W735" s="25" t="s">
        <v>1018</v>
      </c>
      <c r="X735" s="26">
        <v>45330</v>
      </c>
      <c r="Y735" s="25" t="s">
        <v>1068</v>
      </c>
      <c r="Z735" s="26">
        <v>45330</v>
      </c>
      <c r="AA735" s="24" t="s">
        <v>1069</v>
      </c>
      <c r="AB735" s="24" t="s">
        <v>1080</v>
      </c>
      <c r="AC735" s="26">
        <v>45337</v>
      </c>
      <c r="AD735" s="8" t="s">
        <v>22</v>
      </c>
      <c r="AE735" s="26">
        <v>45336</v>
      </c>
      <c r="AF735" s="27" t="s">
        <v>426</v>
      </c>
      <c r="AG735" s="7"/>
      <c r="AH735" s="5" t="str" cm="1">
        <f t="array" ref="AH735">LEFT(MM_BU[[#This Row],[PROJECT'#]],MIN(IFERROR(FIND({0,1,2,3,4,5,6,7,8,9,"-"},MM_BU[[#This Row],[PROJECT'#]]),""))-1)</f>
        <v>BU</v>
      </c>
      <c r="AI735" t="str">
        <f>IF(MM_BU[[#This Row],[BOM Received date]]&lt;&gt;"","BU table")</f>
        <v>BU table</v>
      </c>
      <c r="AJ735" t="str">
        <f>TEXT(MM_BU[[#This Row],[BOM Received date]],"mmmm")</f>
        <v>January</v>
      </c>
      <c r="AK735" t="str">
        <f>TEXT(MM_BU[[#This Row],[BOM Received date]],"yyyy")</f>
        <v>2024</v>
      </c>
    </row>
    <row r="736" spans="1:37" ht="28.95" customHeight="1">
      <c r="A736" s="21">
        <v>56</v>
      </c>
      <c r="B736" s="56">
        <v>45318</v>
      </c>
      <c r="C736" s="8">
        <v>30</v>
      </c>
      <c r="D736" s="8" t="s">
        <v>1970</v>
      </c>
      <c r="E736" s="23" t="s">
        <v>1971</v>
      </c>
      <c r="F736" s="350">
        <v>9243520</v>
      </c>
      <c r="G736" s="8" t="s">
        <v>1988</v>
      </c>
      <c r="H736" s="71" t="s">
        <v>1634</v>
      </c>
      <c r="I736" s="25">
        <v>52741</v>
      </c>
      <c r="J736" s="1639">
        <v>45318</v>
      </c>
      <c r="K736" s="26">
        <v>45320</v>
      </c>
      <c r="L736" s="26" t="s">
        <v>1058</v>
      </c>
      <c r="M736" s="27">
        <v>2</v>
      </c>
      <c r="N736" s="27" t="s">
        <v>20</v>
      </c>
      <c r="O736" s="27">
        <v>4</v>
      </c>
      <c r="P736" s="286">
        <v>19.5</v>
      </c>
      <c r="Q736" s="287">
        <v>78</v>
      </c>
      <c r="R736" s="25" t="s">
        <v>2163</v>
      </c>
      <c r="S736" s="25" t="s">
        <v>1058</v>
      </c>
      <c r="T736" s="26">
        <v>45330</v>
      </c>
      <c r="U736" s="26">
        <v>45327</v>
      </c>
      <c r="V736" s="8" t="s">
        <v>2308</v>
      </c>
      <c r="W736" s="25" t="s">
        <v>1885</v>
      </c>
      <c r="X736" s="26">
        <v>45330</v>
      </c>
      <c r="Y736" s="25" t="s">
        <v>1068</v>
      </c>
      <c r="Z736" s="26">
        <v>45330</v>
      </c>
      <c r="AA736" s="24" t="s">
        <v>1069</v>
      </c>
      <c r="AB736" s="24" t="s">
        <v>1085</v>
      </c>
      <c r="AC736" s="26">
        <v>45372</v>
      </c>
      <c r="AD736" s="8" t="s">
        <v>22</v>
      </c>
      <c r="AE736" s="26">
        <v>45336</v>
      </c>
      <c r="AF736" s="27" t="s">
        <v>426</v>
      </c>
      <c r="AG736" s="7"/>
      <c r="AH736" s="5" t="str" cm="1">
        <f t="array" ref="AH736">LEFT(MM_BU[[#This Row],[PROJECT'#]],MIN(IFERROR(FIND({0,1,2,3,4,5,6,7,8,9,"-"},MM_BU[[#This Row],[PROJECT'#]]),""))-1)</f>
        <v>BU</v>
      </c>
      <c r="AI736" t="str">
        <f>IF(MM_BU[[#This Row],[BOM Received date]]&lt;&gt;"","BU table")</f>
        <v>BU table</v>
      </c>
      <c r="AJ736" t="str">
        <f>TEXT(MM_BU[[#This Row],[BOM Received date]],"mmmm")</f>
        <v>January</v>
      </c>
      <c r="AK736" t="str">
        <f>TEXT(MM_BU[[#This Row],[BOM Received date]],"yyyy")</f>
        <v>2024</v>
      </c>
    </row>
    <row r="737" spans="1:37" ht="28.95" customHeight="1">
      <c r="A737" s="21">
        <v>56</v>
      </c>
      <c r="B737" s="56">
        <v>45318</v>
      </c>
      <c r="C737" s="8">
        <v>30</v>
      </c>
      <c r="D737" s="8" t="s">
        <v>1970</v>
      </c>
      <c r="E737" s="23" t="s">
        <v>1971</v>
      </c>
      <c r="F737" s="350">
        <v>9243520</v>
      </c>
      <c r="G737" s="8" t="s">
        <v>1989</v>
      </c>
      <c r="H737" s="71" t="s">
        <v>1978</v>
      </c>
      <c r="I737" s="25">
        <v>52741</v>
      </c>
      <c r="J737" s="1639">
        <v>45318</v>
      </c>
      <c r="K737" s="26">
        <v>45320</v>
      </c>
      <c r="L737" s="26" t="s">
        <v>1058</v>
      </c>
      <c r="M737" s="27">
        <v>1</v>
      </c>
      <c r="N737" s="27" t="s">
        <v>1994</v>
      </c>
      <c r="O737" s="27">
        <v>1</v>
      </c>
      <c r="P737" s="286">
        <v>196.65</v>
      </c>
      <c r="Q737" s="287">
        <v>196.65</v>
      </c>
      <c r="R737" s="25" t="s">
        <v>2163</v>
      </c>
      <c r="S737" s="25" t="s">
        <v>1058</v>
      </c>
      <c r="T737" s="26">
        <v>45330</v>
      </c>
      <c r="U737" s="26">
        <v>45327</v>
      </c>
      <c r="V737" s="8" t="s">
        <v>2308</v>
      </c>
      <c r="W737" s="25" t="s">
        <v>1713</v>
      </c>
      <c r="X737" s="26">
        <v>45330</v>
      </c>
      <c r="Y737" s="25" t="s">
        <v>1068</v>
      </c>
      <c r="Z737" s="26">
        <v>45330</v>
      </c>
      <c r="AA737" s="24" t="s">
        <v>1069</v>
      </c>
      <c r="AB737" s="24" t="s">
        <v>1085</v>
      </c>
      <c r="AC737" s="26">
        <v>45337</v>
      </c>
      <c r="AD737" s="8" t="s">
        <v>22</v>
      </c>
      <c r="AE737" s="26">
        <v>45336</v>
      </c>
      <c r="AF737" s="27" t="s">
        <v>424</v>
      </c>
      <c r="AG737" s="7"/>
      <c r="AH737" s="5" t="str" cm="1">
        <f t="array" ref="AH737">LEFT(MM_BU[[#This Row],[PROJECT'#]],MIN(IFERROR(FIND({0,1,2,3,4,5,6,7,8,9,"-"},MM_BU[[#This Row],[PROJECT'#]]),""))-1)</f>
        <v>BU</v>
      </c>
      <c r="AI737" t="str">
        <f>IF(MM_BU[[#This Row],[BOM Received date]]&lt;&gt;"","BU table")</f>
        <v>BU table</v>
      </c>
      <c r="AJ737" t="str">
        <f>TEXT(MM_BU[[#This Row],[BOM Received date]],"mmmm")</f>
        <v>January</v>
      </c>
      <c r="AK737" t="str">
        <f>TEXT(MM_BU[[#This Row],[BOM Received date]],"yyyy")</f>
        <v>2024</v>
      </c>
    </row>
    <row r="738" spans="1:37" ht="28.95" customHeight="1">
      <c r="A738" s="21">
        <v>56</v>
      </c>
      <c r="B738" s="56">
        <v>45318</v>
      </c>
      <c r="C738" s="8">
        <v>30</v>
      </c>
      <c r="D738" s="8" t="s">
        <v>1970</v>
      </c>
      <c r="E738" s="23" t="s">
        <v>1971</v>
      </c>
      <c r="F738" s="350">
        <v>9243520</v>
      </c>
      <c r="G738" s="8" t="s">
        <v>24</v>
      </c>
      <c r="H738" s="1324" t="s">
        <v>25</v>
      </c>
      <c r="I738" s="25">
        <v>52782</v>
      </c>
      <c r="J738" s="1639">
        <v>45318</v>
      </c>
      <c r="K738" s="26">
        <v>45320</v>
      </c>
      <c r="L738" s="26" t="s">
        <v>1058</v>
      </c>
      <c r="M738" s="27">
        <v>1</v>
      </c>
      <c r="N738" s="27" t="s">
        <v>20</v>
      </c>
      <c r="O738" s="27">
        <v>24</v>
      </c>
      <c r="P738" s="286">
        <v>14.85</v>
      </c>
      <c r="Q738" s="287">
        <v>356.4</v>
      </c>
      <c r="R738" s="25" t="s">
        <v>2174</v>
      </c>
      <c r="S738" s="25" t="s">
        <v>1058</v>
      </c>
      <c r="T738" s="26">
        <v>45327</v>
      </c>
      <c r="U738" s="26">
        <v>45325</v>
      </c>
      <c r="V738" s="8" t="s">
        <v>2323</v>
      </c>
      <c r="W738" s="25" t="s">
        <v>143</v>
      </c>
      <c r="X738" s="26">
        <v>45327</v>
      </c>
      <c r="Y738" s="25" t="s">
        <v>1068</v>
      </c>
      <c r="Z738" s="26">
        <v>45327</v>
      </c>
      <c r="AA738" s="24" t="s">
        <v>1075</v>
      </c>
      <c r="AB738" s="24" t="s">
        <v>1079</v>
      </c>
      <c r="AC738" s="26">
        <v>45362</v>
      </c>
      <c r="AD738" s="8" t="s">
        <v>22</v>
      </c>
      <c r="AE738" s="26">
        <v>45346</v>
      </c>
      <c r="AF738" s="27" t="s">
        <v>1231</v>
      </c>
      <c r="AG738" s="7"/>
      <c r="AH738" s="5" t="str" cm="1">
        <f t="array" ref="AH738">LEFT(MM_BU[[#This Row],[PROJECT'#]],MIN(IFERROR(FIND({0,1,2,3,4,5,6,7,8,9,"-"},MM_BU[[#This Row],[PROJECT'#]]),""))-1)</f>
        <v>BU</v>
      </c>
      <c r="AI738" t="str">
        <f>IF(MM_BU[[#This Row],[BOM Received date]]&lt;&gt;"","BU table")</f>
        <v>BU table</v>
      </c>
      <c r="AJ738" t="str">
        <f>TEXT(MM_BU[[#This Row],[BOM Received date]],"mmmm")</f>
        <v>January</v>
      </c>
      <c r="AK738" t="str">
        <f>TEXT(MM_BU[[#This Row],[BOM Received date]],"yyyy")</f>
        <v>2024</v>
      </c>
    </row>
    <row r="739" spans="1:37" ht="28.95" customHeight="1">
      <c r="A739" s="21">
        <v>56</v>
      </c>
      <c r="B739" s="56">
        <v>45318</v>
      </c>
      <c r="C739" s="8">
        <v>30</v>
      </c>
      <c r="D739" s="8" t="s">
        <v>1970</v>
      </c>
      <c r="E739" s="23" t="s">
        <v>1971</v>
      </c>
      <c r="F739" s="350">
        <v>9243520</v>
      </c>
      <c r="G739" s="8" t="s">
        <v>1990</v>
      </c>
      <c r="H739" s="71" t="s">
        <v>1979</v>
      </c>
      <c r="I739" s="25">
        <v>52746</v>
      </c>
      <c r="J739" s="1639">
        <v>45318</v>
      </c>
      <c r="K739" s="26">
        <v>45320</v>
      </c>
      <c r="L739" s="26" t="s">
        <v>1058</v>
      </c>
      <c r="M739" s="27">
        <v>2</v>
      </c>
      <c r="N739" s="27" t="s">
        <v>1995</v>
      </c>
      <c r="O739" s="27">
        <v>2</v>
      </c>
      <c r="P739" s="286">
        <v>35.1</v>
      </c>
      <c r="Q739" s="287">
        <v>70.2</v>
      </c>
      <c r="R739" s="25" t="s">
        <v>2334</v>
      </c>
      <c r="S739" s="25" t="s">
        <v>1058</v>
      </c>
      <c r="T739" s="26">
        <v>45326</v>
      </c>
      <c r="U739" s="26">
        <v>45326</v>
      </c>
      <c r="V739" s="8" t="s">
        <v>2335</v>
      </c>
      <c r="W739" s="25" t="s">
        <v>142</v>
      </c>
      <c r="X739" s="26">
        <v>45326</v>
      </c>
      <c r="Y739" s="25" t="s">
        <v>1068</v>
      </c>
      <c r="Z739" s="26">
        <v>45326</v>
      </c>
      <c r="AA739" s="24" t="s">
        <v>1710</v>
      </c>
      <c r="AB739" s="24" t="s">
        <v>1082</v>
      </c>
      <c r="AC739" s="26">
        <v>45386</v>
      </c>
      <c r="AD739" s="8" t="s">
        <v>22</v>
      </c>
      <c r="AE739" s="26">
        <v>45329</v>
      </c>
      <c r="AF739" s="27" t="s">
        <v>425</v>
      </c>
      <c r="AG739" s="7"/>
      <c r="AH739" s="5" t="str" cm="1">
        <f t="array" ref="AH739">LEFT(MM_BU[[#This Row],[PROJECT'#]],MIN(IFERROR(FIND({0,1,2,3,4,5,6,7,8,9,"-"},MM_BU[[#This Row],[PROJECT'#]]),""))-1)</f>
        <v>BU</v>
      </c>
      <c r="AI739" t="str">
        <f>IF(MM_BU[[#This Row],[BOM Received date]]&lt;&gt;"","BU table")</f>
        <v>BU table</v>
      </c>
      <c r="AJ739" t="str">
        <f>TEXT(MM_BU[[#This Row],[BOM Received date]],"mmmm")</f>
        <v>January</v>
      </c>
      <c r="AK739" t="str">
        <f>TEXT(MM_BU[[#This Row],[BOM Received date]],"yyyy")</f>
        <v>2024</v>
      </c>
    </row>
    <row r="740" spans="1:37" ht="28.95" customHeight="1">
      <c r="A740" s="21">
        <v>56</v>
      </c>
      <c r="B740" s="56">
        <v>45318</v>
      </c>
      <c r="C740" s="8">
        <v>30</v>
      </c>
      <c r="D740" s="8" t="s">
        <v>1970</v>
      </c>
      <c r="E740" s="23" t="s">
        <v>1971</v>
      </c>
      <c r="F740" s="350">
        <v>9243520</v>
      </c>
      <c r="G740" s="8" t="s">
        <v>1493</v>
      </c>
      <c r="H740" s="71" t="s">
        <v>1503</v>
      </c>
      <c r="I740" s="25">
        <v>52747</v>
      </c>
      <c r="J740" s="1639">
        <v>45318</v>
      </c>
      <c r="K740" s="26">
        <v>45320</v>
      </c>
      <c r="L740" s="26" t="s">
        <v>1058</v>
      </c>
      <c r="M740" s="27">
        <v>3</v>
      </c>
      <c r="N740" s="27" t="s">
        <v>20</v>
      </c>
      <c r="O740" s="27">
        <v>4</v>
      </c>
      <c r="P740" s="286">
        <v>12.4</v>
      </c>
      <c r="Q740" s="287">
        <v>49.6</v>
      </c>
      <c r="R740" s="25" t="s">
        <v>2310</v>
      </c>
      <c r="S740" s="25" t="s">
        <v>1058</v>
      </c>
      <c r="T740" s="26">
        <v>45326</v>
      </c>
      <c r="U740" s="26">
        <v>45326</v>
      </c>
      <c r="V740" s="8" t="s">
        <v>2311</v>
      </c>
      <c r="W740" s="25" t="s">
        <v>1008</v>
      </c>
      <c r="X740" s="26">
        <v>45326</v>
      </c>
      <c r="Y740" s="25" t="s">
        <v>1068</v>
      </c>
      <c r="Z740" s="26">
        <v>45326</v>
      </c>
      <c r="AA740" s="24" t="s">
        <v>1710</v>
      </c>
      <c r="AB740" s="24" t="s">
        <v>1070</v>
      </c>
      <c r="AC740" s="26">
        <v>45342</v>
      </c>
      <c r="AD740" s="8" t="s">
        <v>22</v>
      </c>
      <c r="AE740" s="26">
        <v>45329</v>
      </c>
      <c r="AF740" s="27" t="s">
        <v>426</v>
      </c>
      <c r="AG740" s="7"/>
      <c r="AH740" s="5" t="str" cm="1">
        <f t="array" ref="AH740">LEFT(MM_BU[[#This Row],[PROJECT'#]],MIN(IFERROR(FIND({0,1,2,3,4,5,6,7,8,9,"-"},MM_BU[[#This Row],[PROJECT'#]]),""))-1)</f>
        <v>BU</v>
      </c>
      <c r="AI740" t="str">
        <f>IF(MM_BU[[#This Row],[BOM Received date]]&lt;&gt;"","BU table")</f>
        <v>BU table</v>
      </c>
      <c r="AJ740" t="str">
        <f>TEXT(MM_BU[[#This Row],[BOM Received date]],"mmmm")</f>
        <v>January</v>
      </c>
      <c r="AK740" t="str">
        <f>TEXT(MM_BU[[#This Row],[BOM Received date]],"yyyy")</f>
        <v>2024</v>
      </c>
    </row>
    <row r="741" spans="1:37" ht="28.95" customHeight="1">
      <c r="A741" s="21">
        <v>56</v>
      </c>
      <c r="B741" s="56">
        <v>45318</v>
      </c>
      <c r="C741" s="8">
        <v>30</v>
      </c>
      <c r="D741" s="8" t="s">
        <v>1970</v>
      </c>
      <c r="E741" s="23" t="s">
        <v>1971</v>
      </c>
      <c r="F741" s="350">
        <v>9243520</v>
      </c>
      <c r="G741" s="8" t="s">
        <v>1991</v>
      </c>
      <c r="H741" s="71" t="s">
        <v>1980</v>
      </c>
      <c r="I741" s="25">
        <v>52747</v>
      </c>
      <c r="J741" s="1639">
        <v>45318</v>
      </c>
      <c r="K741" s="26">
        <v>45320</v>
      </c>
      <c r="L741" s="26" t="s">
        <v>1058</v>
      </c>
      <c r="M741" s="27">
        <v>2</v>
      </c>
      <c r="N741" s="27" t="s">
        <v>20</v>
      </c>
      <c r="O741" s="27">
        <v>8</v>
      </c>
      <c r="P741" s="286">
        <v>14.2</v>
      </c>
      <c r="Q741" s="287">
        <v>113.6</v>
      </c>
      <c r="R741" s="25" t="s">
        <v>2310</v>
      </c>
      <c r="S741" s="25" t="s">
        <v>1058</v>
      </c>
      <c r="T741" s="26">
        <v>45326</v>
      </c>
      <c r="U741" s="26">
        <v>45326</v>
      </c>
      <c r="V741" s="8" t="s">
        <v>2311</v>
      </c>
      <c r="W741" s="25" t="s">
        <v>1007</v>
      </c>
      <c r="X741" s="26">
        <v>45326</v>
      </c>
      <c r="Y741" s="25" t="s">
        <v>1068</v>
      </c>
      <c r="Z741" s="26">
        <v>45326</v>
      </c>
      <c r="AA741" s="24" t="s">
        <v>1710</v>
      </c>
      <c r="AB741" s="24" t="s">
        <v>1070</v>
      </c>
      <c r="AC741" s="26">
        <v>45342</v>
      </c>
      <c r="AD741" s="8" t="s">
        <v>22</v>
      </c>
      <c r="AE741" s="26">
        <v>45329</v>
      </c>
      <c r="AF741" s="27" t="s">
        <v>1025</v>
      </c>
      <c r="AG741" s="7"/>
      <c r="AH741" s="5" t="str" cm="1">
        <f t="array" ref="AH741">LEFT(MM_BU[[#This Row],[PROJECT'#]],MIN(IFERROR(FIND({0,1,2,3,4,5,6,7,8,9,"-"},MM_BU[[#This Row],[PROJECT'#]]),""))-1)</f>
        <v>BU</v>
      </c>
      <c r="AI741" t="str">
        <f>IF(MM_BU[[#This Row],[BOM Received date]]&lt;&gt;"","BU table")</f>
        <v>BU table</v>
      </c>
      <c r="AJ741" t="str">
        <f>TEXT(MM_BU[[#This Row],[BOM Received date]],"mmmm")</f>
        <v>January</v>
      </c>
      <c r="AK741" t="str">
        <f>TEXT(MM_BU[[#This Row],[BOM Received date]],"yyyy")</f>
        <v>2024</v>
      </c>
    </row>
    <row r="742" spans="1:37" ht="28.95" customHeight="1" thickBot="1">
      <c r="A742" s="140">
        <v>56</v>
      </c>
      <c r="B742" s="199">
        <v>45318</v>
      </c>
      <c r="C742" s="142">
        <v>30</v>
      </c>
      <c r="D742" s="142" t="s">
        <v>1970</v>
      </c>
      <c r="E742" s="143" t="s">
        <v>1971</v>
      </c>
      <c r="F742" s="351">
        <v>9243520</v>
      </c>
      <c r="G742" s="142" t="s">
        <v>1277</v>
      </c>
      <c r="H742" s="994" t="s">
        <v>1981</v>
      </c>
      <c r="I742" s="145">
        <v>52746</v>
      </c>
      <c r="J742" s="1640">
        <v>45318</v>
      </c>
      <c r="K742" s="146">
        <v>45320</v>
      </c>
      <c r="L742" s="146" t="s">
        <v>1058</v>
      </c>
      <c r="M742" s="147">
        <v>1</v>
      </c>
      <c r="N742" s="147" t="s">
        <v>20</v>
      </c>
      <c r="O742" s="147">
        <v>2</v>
      </c>
      <c r="P742" s="288">
        <v>164</v>
      </c>
      <c r="Q742" s="289">
        <v>328</v>
      </c>
      <c r="R742" s="145" t="s">
        <v>2334</v>
      </c>
      <c r="S742" s="145" t="s">
        <v>1058</v>
      </c>
      <c r="T742" s="146">
        <v>45326</v>
      </c>
      <c r="U742" s="146">
        <v>45326</v>
      </c>
      <c r="V742" s="142" t="s">
        <v>2337</v>
      </c>
      <c r="W742" s="145" t="s">
        <v>143</v>
      </c>
      <c r="X742" s="146">
        <v>45326</v>
      </c>
      <c r="Y742" s="145" t="s">
        <v>1068</v>
      </c>
      <c r="Z742" s="146">
        <v>45326</v>
      </c>
      <c r="AA742" s="144" t="s">
        <v>1710</v>
      </c>
      <c r="AB742" s="144" t="s">
        <v>1081</v>
      </c>
      <c r="AC742" s="146">
        <v>45342</v>
      </c>
      <c r="AD742" s="142" t="s">
        <v>22</v>
      </c>
      <c r="AE742" s="146">
        <v>45329</v>
      </c>
      <c r="AF742" s="147" t="s">
        <v>425</v>
      </c>
      <c r="AG742" s="148"/>
      <c r="AH742" s="5" t="str" cm="1">
        <f t="array" ref="AH742">LEFT(MM_BU[[#This Row],[PROJECT'#]],MIN(IFERROR(FIND({0,1,2,3,4,5,6,7,8,9,"-"},MM_BU[[#This Row],[PROJECT'#]]),""))-1)</f>
        <v>BU</v>
      </c>
      <c r="AI742" t="str">
        <f>IF(MM_BU[[#This Row],[BOM Received date]]&lt;&gt;"","BU table")</f>
        <v>BU table</v>
      </c>
      <c r="AJ742" t="str">
        <f>TEXT(MM_BU[[#This Row],[BOM Received date]],"mmmm")</f>
        <v>January</v>
      </c>
      <c r="AK742" t="str">
        <f>TEXT(MM_BU[[#This Row],[BOM Received date]],"yyyy")</f>
        <v>2024</v>
      </c>
    </row>
    <row r="743" spans="1:37" ht="28.95" customHeight="1" thickTop="1">
      <c r="A743" s="149">
        <v>57</v>
      </c>
      <c r="B743" s="196">
        <v>45288</v>
      </c>
      <c r="C743" s="151">
        <v>170</v>
      </c>
      <c r="D743" s="8" t="s">
        <v>2841</v>
      </c>
      <c r="E743" s="152" t="s">
        <v>2040</v>
      </c>
      <c r="F743" s="352">
        <v>8570569</v>
      </c>
      <c r="G743" s="151" t="s">
        <v>976</v>
      </c>
      <c r="H743" s="153" t="s">
        <v>981</v>
      </c>
      <c r="I743" s="154">
        <v>52781</v>
      </c>
      <c r="J743" s="1641">
        <v>45319</v>
      </c>
      <c r="K743" s="155">
        <v>45320</v>
      </c>
      <c r="L743" s="155" t="s">
        <v>1058</v>
      </c>
      <c r="M743" s="156">
        <v>4</v>
      </c>
      <c r="N743" s="156" t="s">
        <v>20</v>
      </c>
      <c r="O743" s="154">
        <v>2</v>
      </c>
      <c r="P743" s="290">
        <v>9.9</v>
      </c>
      <c r="Q743" s="291">
        <v>19.8</v>
      </c>
      <c r="R743" s="154" t="s">
        <v>2310</v>
      </c>
      <c r="S743" s="154" t="s">
        <v>1058</v>
      </c>
      <c r="T743" s="155">
        <v>45326</v>
      </c>
      <c r="U743" s="155">
        <v>45326</v>
      </c>
      <c r="V743" s="151" t="s">
        <v>2311</v>
      </c>
      <c r="W743" s="154" t="s">
        <v>1028</v>
      </c>
      <c r="X743" s="155">
        <v>45326</v>
      </c>
      <c r="Y743" s="154" t="s">
        <v>1068</v>
      </c>
      <c r="Z743" s="155">
        <v>45326</v>
      </c>
      <c r="AA743" s="153" t="s">
        <v>1710</v>
      </c>
      <c r="AB743" s="153" t="s">
        <v>1070</v>
      </c>
      <c r="AC743" s="155">
        <v>45342</v>
      </c>
      <c r="AD743" s="1201" t="s">
        <v>22</v>
      </c>
      <c r="AE743" s="155">
        <v>45334</v>
      </c>
      <c r="AF743" s="156" t="s">
        <v>425</v>
      </c>
      <c r="AG743" s="157"/>
      <c r="AH743" s="43" t="str" cm="1">
        <f t="array" ref="AH743">LEFT(MM_BU[[#This Row],[PROJECT'#]],MIN(IFERROR(FIND({0,1,2,3,4,5,6,7,8,9,"-"},MM_BU[[#This Row],[PROJECT'#]]),""))-1)</f>
        <v>BU</v>
      </c>
      <c r="AI743" t="str">
        <f>IF(MM_BU[[#This Row],[BOM Received date]]&lt;&gt;"","BU table")</f>
        <v>BU table</v>
      </c>
      <c r="AJ743" t="str">
        <f>TEXT(MM_BU[[#This Row],[BOM Received date]],"mmmm")</f>
        <v>December</v>
      </c>
      <c r="AK743" t="str">
        <f>TEXT(MM_BU[[#This Row],[BOM Received date]],"yyyy")</f>
        <v>2023</v>
      </c>
    </row>
    <row r="744" spans="1:37" ht="28.95" customHeight="1">
      <c r="A744" s="21">
        <v>57</v>
      </c>
      <c r="B744" s="56">
        <v>45288</v>
      </c>
      <c r="C744" s="8">
        <v>170</v>
      </c>
      <c r="D744" s="8" t="s">
        <v>2841</v>
      </c>
      <c r="E744" s="23" t="s">
        <v>2040</v>
      </c>
      <c r="F744" s="350">
        <v>8570569</v>
      </c>
      <c r="G744" s="8" t="s">
        <v>2041</v>
      </c>
      <c r="H744" s="24" t="s">
        <v>2046</v>
      </c>
      <c r="I744" s="25">
        <v>52777</v>
      </c>
      <c r="J744" s="1639">
        <v>45319</v>
      </c>
      <c r="K744" s="26">
        <v>45320</v>
      </c>
      <c r="L744" s="26" t="s">
        <v>1058</v>
      </c>
      <c r="M744" s="27">
        <v>2</v>
      </c>
      <c r="N744" s="27" t="s">
        <v>20</v>
      </c>
      <c r="O744" s="25">
        <v>2</v>
      </c>
      <c r="P744" s="286">
        <v>9.9</v>
      </c>
      <c r="Q744" s="287">
        <v>19.8</v>
      </c>
      <c r="R744" s="25" t="s">
        <v>2340</v>
      </c>
      <c r="S744" s="25" t="s">
        <v>1058</v>
      </c>
      <c r="T744" s="26">
        <v>45327</v>
      </c>
      <c r="U744" s="26">
        <v>45327</v>
      </c>
      <c r="V744" s="8" t="s">
        <v>2341</v>
      </c>
      <c r="W744" s="25" t="s">
        <v>141</v>
      </c>
      <c r="X744" s="26">
        <v>45327</v>
      </c>
      <c r="Y744" s="25" t="s">
        <v>1068</v>
      </c>
      <c r="Z744" s="26">
        <v>45327</v>
      </c>
      <c r="AA744" s="24" t="s">
        <v>1710</v>
      </c>
      <c r="AB744" s="24" t="s">
        <v>1070</v>
      </c>
      <c r="AC744" s="26">
        <v>45381</v>
      </c>
      <c r="AD744" s="478" t="s">
        <v>22</v>
      </c>
      <c r="AE744" s="26">
        <v>45333</v>
      </c>
      <c r="AF744" s="27" t="s">
        <v>425</v>
      </c>
      <c r="AG744" s="7"/>
      <c r="AH744" s="5" t="str" cm="1">
        <f t="array" ref="AH744">LEFT(MM_BU[[#This Row],[PROJECT'#]],MIN(IFERROR(FIND({0,1,2,3,4,5,6,7,8,9,"-"},MM_BU[[#This Row],[PROJECT'#]]),""))-1)</f>
        <v>BU</v>
      </c>
      <c r="AI744" t="str">
        <f>IF(MM_BU[[#This Row],[BOM Received date]]&lt;&gt;"","BU table")</f>
        <v>BU table</v>
      </c>
      <c r="AJ744" t="str">
        <f>TEXT(MM_BU[[#This Row],[BOM Received date]],"mmmm")</f>
        <v>December</v>
      </c>
      <c r="AK744" t="str">
        <f>TEXT(MM_BU[[#This Row],[BOM Received date]],"yyyy")</f>
        <v>2023</v>
      </c>
    </row>
    <row r="745" spans="1:37" ht="28.95" customHeight="1">
      <c r="A745" s="21">
        <v>57</v>
      </c>
      <c r="B745" s="56">
        <v>45288</v>
      </c>
      <c r="C745" s="8">
        <v>170</v>
      </c>
      <c r="D745" s="8" t="s">
        <v>2841</v>
      </c>
      <c r="E745" s="23" t="s">
        <v>2040</v>
      </c>
      <c r="F745" s="350">
        <v>8570569</v>
      </c>
      <c r="G745" s="8" t="s">
        <v>962</v>
      </c>
      <c r="H745" s="24" t="s">
        <v>963</v>
      </c>
      <c r="I745" s="25">
        <v>52781</v>
      </c>
      <c r="J745" s="1639">
        <v>45319</v>
      </c>
      <c r="K745" s="26">
        <v>45320</v>
      </c>
      <c r="L745" s="385" t="s">
        <v>1058</v>
      </c>
      <c r="M745" s="27">
        <v>3</v>
      </c>
      <c r="N745" s="27" t="s">
        <v>20</v>
      </c>
      <c r="O745" s="25">
        <v>2</v>
      </c>
      <c r="P745" s="286">
        <v>146.47</v>
      </c>
      <c r="Q745" s="287">
        <v>292.94</v>
      </c>
      <c r="R745" s="25" t="s">
        <v>2310</v>
      </c>
      <c r="S745" s="25" t="s">
        <v>1058</v>
      </c>
      <c r="T745" s="26">
        <v>45326</v>
      </c>
      <c r="U745" s="26">
        <v>45326</v>
      </c>
      <c r="V745" s="8" t="s">
        <v>2311</v>
      </c>
      <c r="W745" s="25" t="s">
        <v>1020</v>
      </c>
      <c r="X745" s="26">
        <v>45326</v>
      </c>
      <c r="Y745" s="25" t="s">
        <v>1068</v>
      </c>
      <c r="Z745" s="26">
        <v>45326</v>
      </c>
      <c r="AA745" s="24" t="s">
        <v>1710</v>
      </c>
      <c r="AB745" s="24" t="s">
        <v>1070</v>
      </c>
      <c r="AC745" s="26">
        <v>45342</v>
      </c>
      <c r="AD745" s="8" t="s">
        <v>22</v>
      </c>
      <c r="AE745" s="26">
        <v>45329</v>
      </c>
      <c r="AF745" s="27" t="s">
        <v>425</v>
      </c>
      <c r="AG745" s="7"/>
      <c r="AH745" s="5" t="str" cm="1">
        <f t="array" ref="AH745">LEFT(MM_BU[[#This Row],[PROJECT'#]],MIN(IFERROR(FIND({0,1,2,3,4,5,6,7,8,9,"-"},MM_BU[[#This Row],[PROJECT'#]]),""))-1)</f>
        <v>BU</v>
      </c>
      <c r="AI745" t="str">
        <f>IF(MM_BU[[#This Row],[BOM Received date]]&lt;&gt;"","BU table")</f>
        <v>BU table</v>
      </c>
      <c r="AJ745" t="str">
        <f>TEXT(MM_BU[[#This Row],[BOM Received date]],"mmmm")</f>
        <v>December</v>
      </c>
      <c r="AK745" t="str">
        <f>TEXT(MM_BU[[#This Row],[BOM Received date]],"yyyy")</f>
        <v>2023</v>
      </c>
    </row>
    <row r="746" spans="1:37" ht="28.95" customHeight="1">
      <c r="A746" s="21">
        <v>57</v>
      </c>
      <c r="B746" s="56">
        <v>45288</v>
      </c>
      <c r="C746" s="8">
        <v>170</v>
      </c>
      <c r="D746" s="8" t="s">
        <v>2841</v>
      </c>
      <c r="E746" s="23" t="s">
        <v>2040</v>
      </c>
      <c r="F746" s="350">
        <v>8570569</v>
      </c>
      <c r="G746" s="8" t="s">
        <v>966</v>
      </c>
      <c r="H746" s="24" t="s">
        <v>968</v>
      </c>
      <c r="I746" s="25">
        <v>52779</v>
      </c>
      <c r="J746" s="1639">
        <v>45319</v>
      </c>
      <c r="K746" s="26">
        <v>45320</v>
      </c>
      <c r="L746" s="385" t="s">
        <v>1058</v>
      </c>
      <c r="M746" s="27">
        <v>1</v>
      </c>
      <c r="N746" s="27" t="s">
        <v>21</v>
      </c>
      <c r="O746" s="25">
        <v>1</v>
      </c>
      <c r="P746" s="286">
        <v>145.19999999999999</v>
      </c>
      <c r="Q746" s="287">
        <v>145.19999999999999</v>
      </c>
      <c r="R746" s="25" t="s">
        <v>2342</v>
      </c>
      <c r="S746" s="25" t="s">
        <v>1058</v>
      </c>
      <c r="T746" s="26">
        <v>45326</v>
      </c>
      <c r="U746" s="26">
        <v>45326</v>
      </c>
      <c r="V746" s="8" t="s">
        <v>2343</v>
      </c>
      <c r="W746" s="25" t="s">
        <v>141</v>
      </c>
      <c r="X746" s="26">
        <v>45326</v>
      </c>
      <c r="Y746" s="25" t="s">
        <v>1068</v>
      </c>
      <c r="Z746" s="26">
        <v>45326</v>
      </c>
      <c r="AA746" s="24" t="s">
        <v>1710</v>
      </c>
      <c r="AB746" s="24" t="s">
        <v>1070</v>
      </c>
      <c r="AC746" s="26">
        <v>45337</v>
      </c>
      <c r="AD746" s="8" t="s">
        <v>22</v>
      </c>
      <c r="AE746" s="26">
        <v>45329</v>
      </c>
      <c r="AF746" s="27" t="s">
        <v>424</v>
      </c>
      <c r="AG746" s="7"/>
      <c r="AH746" s="5" t="str" cm="1">
        <f t="array" ref="AH746">LEFT(MM_BU[[#This Row],[PROJECT'#]],MIN(IFERROR(FIND({0,1,2,3,4,5,6,7,8,9,"-"},MM_BU[[#This Row],[PROJECT'#]]),""))-1)</f>
        <v>BU</v>
      </c>
      <c r="AI746" t="str">
        <f>IF(MM_BU[[#This Row],[BOM Received date]]&lt;&gt;"","BU table")</f>
        <v>BU table</v>
      </c>
      <c r="AJ746" t="str">
        <f>TEXT(MM_BU[[#This Row],[BOM Received date]],"mmmm")</f>
        <v>December</v>
      </c>
      <c r="AK746" t="str">
        <f>TEXT(MM_BU[[#This Row],[BOM Received date]],"yyyy")</f>
        <v>2023</v>
      </c>
    </row>
    <row r="747" spans="1:37" ht="28.95" customHeight="1">
      <c r="A747" s="21">
        <v>57</v>
      </c>
      <c r="B747" s="56">
        <v>45288</v>
      </c>
      <c r="C747" s="8">
        <v>170</v>
      </c>
      <c r="D747" s="8" t="s">
        <v>2841</v>
      </c>
      <c r="E747" s="23" t="s">
        <v>2040</v>
      </c>
      <c r="F747" s="350">
        <v>8570569</v>
      </c>
      <c r="G747" s="8" t="s">
        <v>2042</v>
      </c>
      <c r="H747" s="24" t="s">
        <v>2047</v>
      </c>
      <c r="I747" s="25">
        <v>52776</v>
      </c>
      <c r="J747" s="1639">
        <v>45319</v>
      </c>
      <c r="K747" s="26">
        <v>45320</v>
      </c>
      <c r="L747" s="385" t="s">
        <v>1058</v>
      </c>
      <c r="M747" s="27">
        <v>1</v>
      </c>
      <c r="N747" s="27" t="s">
        <v>20</v>
      </c>
      <c r="O747" s="25">
        <v>4</v>
      </c>
      <c r="P747" s="286">
        <v>5.77</v>
      </c>
      <c r="Q747" s="287">
        <v>23.08</v>
      </c>
      <c r="R747" s="25" t="s">
        <v>2163</v>
      </c>
      <c r="S747" s="25" t="s">
        <v>1058</v>
      </c>
      <c r="T747" s="26">
        <v>45330</v>
      </c>
      <c r="U747" s="26">
        <v>45327</v>
      </c>
      <c r="V747" s="8" t="s">
        <v>2308</v>
      </c>
      <c r="W747" s="25" t="s">
        <v>1737</v>
      </c>
      <c r="X747" s="26">
        <v>45330</v>
      </c>
      <c r="Y747" s="25" t="s">
        <v>1068</v>
      </c>
      <c r="Z747" s="26">
        <v>45330</v>
      </c>
      <c r="AA747" s="24" t="s">
        <v>1069</v>
      </c>
      <c r="AB747" s="24" t="s">
        <v>1085</v>
      </c>
      <c r="AC747" s="26">
        <v>45337</v>
      </c>
      <c r="AD747" s="478" t="s">
        <v>22</v>
      </c>
      <c r="AE747" s="26">
        <v>45336</v>
      </c>
      <c r="AF747" s="27" t="s">
        <v>426</v>
      </c>
      <c r="AG747" s="7"/>
      <c r="AH747" s="5" t="str" cm="1">
        <f t="array" ref="AH747">LEFT(MM_BU[[#This Row],[PROJECT'#]],MIN(IFERROR(FIND({0,1,2,3,4,5,6,7,8,9,"-"},MM_BU[[#This Row],[PROJECT'#]]),""))-1)</f>
        <v>BU</v>
      </c>
      <c r="AI747" t="str">
        <f>IF(MM_BU[[#This Row],[BOM Received date]]&lt;&gt;"","BU table")</f>
        <v>BU table</v>
      </c>
      <c r="AJ747" t="str">
        <f>TEXT(MM_BU[[#This Row],[BOM Received date]],"mmmm")</f>
        <v>December</v>
      </c>
      <c r="AK747" t="str">
        <f>TEXT(MM_BU[[#This Row],[BOM Received date]],"yyyy")</f>
        <v>2023</v>
      </c>
    </row>
    <row r="748" spans="1:37" ht="28.95" customHeight="1">
      <c r="A748" s="21">
        <v>57</v>
      </c>
      <c r="B748" s="56">
        <v>45288</v>
      </c>
      <c r="C748" s="8">
        <v>170</v>
      </c>
      <c r="D748" s="8" t="s">
        <v>2841</v>
      </c>
      <c r="E748" s="23" t="s">
        <v>2040</v>
      </c>
      <c r="F748" s="350">
        <v>8570569</v>
      </c>
      <c r="G748" s="8" t="s">
        <v>2043</v>
      </c>
      <c r="H748" s="24" t="s">
        <v>2048</v>
      </c>
      <c r="I748" s="25">
        <v>52777</v>
      </c>
      <c r="J748" s="1639">
        <v>45319</v>
      </c>
      <c r="K748" s="26">
        <v>45320</v>
      </c>
      <c r="L748" s="385" t="s">
        <v>1058</v>
      </c>
      <c r="M748" s="27">
        <v>1</v>
      </c>
      <c r="N748" s="27" t="s">
        <v>20</v>
      </c>
      <c r="O748" s="25">
        <v>4</v>
      </c>
      <c r="P748" s="286">
        <v>11.55</v>
      </c>
      <c r="Q748" s="287">
        <v>46.2</v>
      </c>
      <c r="R748" s="25" t="s">
        <v>2340</v>
      </c>
      <c r="S748" s="25" t="s">
        <v>1058</v>
      </c>
      <c r="T748" s="26">
        <v>45327</v>
      </c>
      <c r="U748" s="26">
        <v>45327</v>
      </c>
      <c r="V748" s="8" t="s">
        <v>2344</v>
      </c>
      <c r="W748" s="25" t="s">
        <v>1002</v>
      </c>
      <c r="X748" s="26">
        <v>45327</v>
      </c>
      <c r="Y748" s="25" t="s">
        <v>1068</v>
      </c>
      <c r="Z748" s="26">
        <v>45327</v>
      </c>
      <c r="AA748" s="24" t="s">
        <v>1710</v>
      </c>
      <c r="AB748" s="24" t="s">
        <v>1081</v>
      </c>
      <c r="AC748" s="26">
        <v>45348</v>
      </c>
      <c r="AD748" s="8" t="s">
        <v>22</v>
      </c>
      <c r="AE748" s="26">
        <v>45332</v>
      </c>
      <c r="AF748" s="27" t="s">
        <v>426</v>
      </c>
      <c r="AG748" s="7"/>
      <c r="AH748" s="5" t="str" cm="1">
        <f t="array" ref="AH748">LEFT(MM_BU[[#This Row],[PROJECT'#]],MIN(IFERROR(FIND({0,1,2,3,4,5,6,7,8,9,"-"},MM_BU[[#This Row],[PROJECT'#]]),""))-1)</f>
        <v>BU</v>
      </c>
      <c r="AI748" t="str">
        <f>IF(MM_BU[[#This Row],[BOM Received date]]&lt;&gt;"","BU table")</f>
        <v>BU table</v>
      </c>
      <c r="AJ748" t="str">
        <f>TEXT(MM_BU[[#This Row],[BOM Received date]],"mmmm")</f>
        <v>December</v>
      </c>
      <c r="AK748" t="str">
        <f>TEXT(MM_BU[[#This Row],[BOM Received date]],"yyyy")</f>
        <v>2023</v>
      </c>
    </row>
    <row r="749" spans="1:37" ht="28.95" customHeight="1">
      <c r="A749" s="21">
        <v>57</v>
      </c>
      <c r="B749" s="56">
        <v>45288</v>
      </c>
      <c r="C749" s="8">
        <v>170</v>
      </c>
      <c r="D749" s="8" t="s">
        <v>2841</v>
      </c>
      <c r="E749" s="23" t="s">
        <v>2040</v>
      </c>
      <c r="F749" s="350">
        <v>8570569</v>
      </c>
      <c r="G749" s="8" t="s">
        <v>975</v>
      </c>
      <c r="H749" s="24" t="s">
        <v>2150</v>
      </c>
      <c r="I749" s="25">
        <v>52780</v>
      </c>
      <c r="J749" s="1639">
        <v>45319</v>
      </c>
      <c r="K749" s="26">
        <v>45320</v>
      </c>
      <c r="L749" s="385" t="s">
        <v>1058</v>
      </c>
      <c r="M749" s="27">
        <v>2</v>
      </c>
      <c r="N749" s="27" t="s">
        <v>20</v>
      </c>
      <c r="O749" s="25">
        <v>4</v>
      </c>
      <c r="P749" s="286">
        <v>6.2</v>
      </c>
      <c r="Q749" s="287">
        <v>24.8</v>
      </c>
      <c r="R749" s="25" t="s">
        <v>2340</v>
      </c>
      <c r="S749" s="25" t="s">
        <v>1058</v>
      </c>
      <c r="T749" s="26">
        <v>45327</v>
      </c>
      <c r="U749" s="26">
        <v>45327</v>
      </c>
      <c r="V749" s="8" t="s">
        <v>2344</v>
      </c>
      <c r="W749" s="25" t="s">
        <v>1003</v>
      </c>
      <c r="X749" s="26">
        <v>45327</v>
      </c>
      <c r="Y749" s="25" t="s">
        <v>1068</v>
      </c>
      <c r="Z749" s="26">
        <v>45327</v>
      </c>
      <c r="AA749" s="24" t="s">
        <v>1710</v>
      </c>
      <c r="AB749" s="24" t="s">
        <v>1081</v>
      </c>
      <c r="AC749" s="26">
        <v>45348</v>
      </c>
      <c r="AD749" s="8" t="s">
        <v>22</v>
      </c>
      <c r="AE749" s="26">
        <v>45332</v>
      </c>
      <c r="AF749" s="27" t="s">
        <v>426</v>
      </c>
      <c r="AG749" s="7"/>
      <c r="AH749" s="5" t="str" cm="1">
        <f t="array" ref="AH749">LEFT(MM_BU[[#This Row],[PROJECT'#]],MIN(IFERROR(FIND({0,1,2,3,4,5,6,7,8,9,"-"},MM_BU[[#This Row],[PROJECT'#]]),""))-1)</f>
        <v>BU</v>
      </c>
      <c r="AI749" t="str">
        <f>IF(MM_BU[[#This Row],[BOM Received date]]&lt;&gt;"","BU table")</f>
        <v>BU table</v>
      </c>
      <c r="AJ749" t="str">
        <f>TEXT(MM_BU[[#This Row],[BOM Received date]],"mmmm")</f>
        <v>December</v>
      </c>
      <c r="AK749" t="str">
        <f>TEXT(MM_BU[[#This Row],[BOM Received date]],"yyyy")</f>
        <v>2023</v>
      </c>
    </row>
    <row r="750" spans="1:37" ht="28.95" customHeight="1">
      <c r="A750" s="21">
        <v>57</v>
      </c>
      <c r="B750" s="56">
        <v>45288</v>
      </c>
      <c r="C750" s="8">
        <v>170</v>
      </c>
      <c r="D750" s="8" t="s">
        <v>2841</v>
      </c>
      <c r="E750" s="23" t="s">
        <v>2040</v>
      </c>
      <c r="F750" s="350">
        <v>8570569</v>
      </c>
      <c r="G750" s="8" t="s">
        <v>2044</v>
      </c>
      <c r="H750" s="24" t="s">
        <v>2049</v>
      </c>
      <c r="I750" s="25">
        <v>52780</v>
      </c>
      <c r="J750" s="1639">
        <v>45319</v>
      </c>
      <c r="K750" s="26">
        <v>45320</v>
      </c>
      <c r="L750" s="26" t="s">
        <v>1058</v>
      </c>
      <c r="M750" s="27">
        <v>1</v>
      </c>
      <c r="N750" s="27" t="s">
        <v>20</v>
      </c>
      <c r="O750" s="25">
        <v>10</v>
      </c>
      <c r="P750" s="286">
        <v>3.63</v>
      </c>
      <c r="Q750" s="287">
        <v>36.299999999999997</v>
      </c>
      <c r="R750" s="25" t="s">
        <v>2340</v>
      </c>
      <c r="S750" s="25" t="s">
        <v>1058</v>
      </c>
      <c r="T750" s="26">
        <v>45327</v>
      </c>
      <c r="U750" s="26">
        <v>45327</v>
      </c>
      <c r="V750" s="8" t="s">
        <v>2341</v>
      </c>
      <c r="W750" s="25" t="s">
        <v>142</v>
      </c>
      <c r="X750" s="26">
        <v>45327</v>
      </c>
      <c r="Y750" s="25" t="s">
        <v>1068</v>
      </c>
      <c r="Z750" s="26">
        <v>45327</v>
      </c>
      <c r="AA750" s="24" t="s">
        <v>1710</v>
      </c>
      <c r="AB750" s="24" t="s">
        <v>1070</v>
      </c>
      <c r="AC750" s="26">
        <v>45381</v>
      </c>
      <c r="AD750" s="478" t="s">
        <v>22</v>
      </c>
      <c r="AE750" s="26">
        <v>45333</v>
      </c>
      <c r="AF750" s="27" t="s">
        <v>1001</v>
      </c>
      <c r="AG750" s="7"/>
      <c r="AH750" s="5" t="str" cm="1">
        <f t="array" ref="AH750">LEFT(MM_BU[[#This Row],[PROJECT'#]],MIN(IFERROR(FIND({0,1,2,3,4,5,6,7,8,9,"-"},MM_BU[[#This Row],[PROJECT'#]]),""))-1)</f>
        <v>BU</v>
      </c>
      <c r="AI750" t="str">
        <f>IF(MM_BU[[#This Row],[BOM Received date]]&lt;&gt;"","BU table")</f>
        <v>BU table</v>
      </c>
      <c r="AJ750" t="str">
        <f>TEXT(MM_BU[[#This Row],[BOM Received date]],"mmmm")</f>
        <v>December</v>
      </c>
      <c r="AK750" t="str">
        <f>TEXT(MM_BU[[#This Row],[BOM Received date]],"yyyy")</f>
        <v>2023</v>
      </c>
    </row>
    <row r="751" spans="1:37" ht="28.95" customHeight="1">
      <c r="A751" s="21">
        <v>57</v>
      </c>
      <c r="B751" s="56">
        <v>45288</v>
      </c>
      <c r="C751" s="8">
        <v>170</v>
      </c>
      <c r="D751" s="8" t="s">
        <v>2841</v>
      </c>
      <c r="E751" s="23" t="s">
        <v>2040</v>
      </c>
      <c r="F751" s="350">
        <v>8570569</v>
      </c>
      <c r="G751" s="8" t="s">
        <v>1400</v>
      </c>
      <c r="H751" s="24" t="s">
        <v>1402</v>
      </c>
      <c r="I751" s="25">
        <v>52781</v>
      </c>
      <c r="J751" s="1639">
        <v>45319</v>
      </c>
      <c r="K751" s="26">
        <v>45320</v>
      </c>
      <c r="L751" s="26" t="s">
        <v>1058</v>
      </c>
      <c r="M751" s="27">
        <v>2</v>
      </c>
      <c r="N751" s="27" t="s">
        <v>20</v>
      </c>
      <c r="O751" s="25">
        <v>6</v>
      </c>
      <c r="P751" s="286">
        <v>4.54</v>
      </c>
      <c r="Q751" s="287">
        <v>27.24</v>
      </c>
      <c r="R751" s="25" t="s">
        <v>2310</v>
      </c>
      <c r="S751" s="25" t="s">
        <v>1058</v>
      </c>
      <c r="T751" s="26">
        <v>45326</v>
      </c>
      <c r="U751" s="26">
        <v>45326</v>
      </c>
      <c r="V751" s="8" t="s">
        <v>2311</v>
      </c>
      <c r="W751" s="25" t="s">
        <v>1019</v>
      </c>
      <c r="X751" s="26">
        <v>45326</v>
      </c>
      <c r="Y751" s="25" t="s">
        <v>1068</v>
      </c>
      <c r="Z751" s="26">
        <v>45326</v>
      </c>
      <c r="AA751" s="24" t="s">
        <v>1710</v>
      </c>
      <c r="AB751" s="24" t="s">
        <v>1070</v>
      </c>
      <c r="AC751" s="26">
        <v>45342</v>
      </c>
      <c r="AD751" s="8" t="s">
        <v>22</v>
      </c>
      <c r="AE751" s="26">
        <v>45329</v>
      </c>
      <c r="AF751" s="27" t="s">
        <v>427</v>
      </c>
      <c r="AG751" s="7"/>
      <c r="AH751" s="5" t="str" cm="1">
        <f t="array" ref="AH751">LEFT(MM_BU[[#This Row],[PROJECT'#]],MIN(IFERROR(FIND({0,1,2,3,4,5,6,7,8,9,"-"},MM_BU[[#This Row],[PROJECT'#]]),""))-1)</f>
        <v>BU</v>
      </c>
      <c r="AI751" t="str">
        <f>IF(MM_BU[[#This Row],[BOM Received date]]&lt;&gt;"","BU table")</f>
        <v>BU table</v>
      </c>
      <c r="AJ751" t="str">
        <f>TEXT(MM_BU[[#This Row],[BOM Received date]],"mmmm")</f>
        <v>December</v>
      </c>
      <c r="AK751" t="str">
        <f>TEXT(MM_BU[[#This Row],[BOM Received date]],"yyyy")</f>
        <v>2023</v>
      </c>
    </row>
    <row r="752" spans="1:37" ht="28.95" customHeight="1">
      <c r="A752" s="21">
        <v>57</v>
      </c>
      <c r="B752" s="56">
        <v>45288</v>
      </c>
      <c r="C752" s="8">
        <v>170</v>
      </c>
      <c r="D752" s="8" t="s">
        <v>2841</v>
      </c>
      <c r="E752" s="23" t="s">
        <v>2040</v>
      </c>
      <c r="F752" s="350">
        <v>8570569</v>
      </c>
      <c r="G752" s="8" t="s">
        <v>397</v>
      </c>
      <c r="H752" s="24" t="s">
        <v>400</v>
      </c>
      <c r="I752" s="25">
        <v>52781</v>
      </c>
      <c r="J752" s="1639">
        <v>45319</v>
      </c>
      <c r="K752" s="26">
        <v>45320</v>
      </c>
      <c r="L752" s="26" t="s">
        <v>1058</v>
      </c>
      <c r="M752" s="27">
        <v>1</v>
      </c>
      <c r="N752" s="27" t="s">
        <v>20</v>
      </c>
      <c r="O752" s="25">
        <v>1</v>
      </c>
      <c r="P752" s="286">
        <v>3.5</v>
      </c>
      <c r="Q752" s="287">
        <v>3.5</v>
      </c>
      <c r="R752" s="25" t="s">
        <v>2310</v>
      </c>
      <c r="S752" s="25" t="s">
        <v>1058</v>
      </c>
      <c r="T752" s="26">
        <v>45326</v>
      </c>
      <c r="U752" s="26">
        <v>45326</v>
      </c>
      <c r="V752" s="8" t="s">
        <v>2311</v>
      </c>
      <c r="W752" s="25" t="s">
        <v>1018</v>
      </c>
      <c r="X752" s="26">
        <v>45326</v>
      </c>
      <c r="Y752" s="25" t="s">
        <v>1068</v>
      </c>
      <c r="Z752" s="26">
        <v>45326</v>
      </c>
      <c r="AA752" s="24" t="s">
        <v>1710</v>
      </c>
      <c r="AB752" s="24" t="s">
        <v>1070</v>
      </c>
      <c r="AC752" s="26">
        <v>45342</v>
      </c>
      <c r="AD752" s="8" t="s">
        <v>22</v>
      </c>
      <c r="AE752" s="26">
        <v>45329</v>
      </c>
      <c r="AF752" s="27" t="s">
        <v>424</v>
      </c>
      <c r="AG752" s="7"/>
      <c r="AH752" s="5" t="str" cm="1">
        <f t="array" ref="AH752">LEFT(MM_BU[[#This Row],[PROJECT'#]],MIN(IFERROR(FIND({0,1,2,3,4,5,6,7,8,9,"-"},MM_BU[[#This Row],[PROJECT'#]]),""))-1)</f>
        <v>BU</v>
      </c>
      <c r="AI752" t="str">
        <f>IF(MM_BU[[#This Row],[BOM Received date]]&lt;&gt;"","BU table")</f>
        <v>BU table</v>
      </c>
      <c r="AJ752" t="str">
        <f>TEXT(MM_BU[[#This Row],[BOM Received date]],"mmmm")</f>
        <v>December</v>
      </c>
      <c r="AK752" t="str">
        <f>TEXT(MM_BU[[#This Row],[BOM Received date]],"yyyy")</f>
        <v>2023</v>
      </c>
    </row>
    <row r="753" spans="1:37" ht="28.95" customHeight="1">
      <c r="A753" s="21">
        <v>57</v>
      </c>
      <c r="B753" s="56">
        <v>45288</v>
      </c>
      <c r="C753" s="8">
        <v>180</v>
      </c>
      <c r="D753" s="8" t="s">
        <v>2841</v>
      </c>
      <c r="E753" s="23" t="s">
        <v>2040</v>
      </c>
      <c r="F753" s="350">
        <v>8570569</v>
      </c>
      <c r="G753" s="8" t="s">
        <v>397</v>
      </c>
      <c r="H753" s="24" t="s">
        <v>400</v>
      </c>
      <c r="I753" s="25">
        <v>52783</v>
      </c>
      <c r="J753" s="1639">
        <v>45319</v>
      </c>
      <c r="K753" s="26">
        <v>45320</v>
      </c>
      <c r="L753" s="340" t="s">
        <v>1058</v>
      </c>
      <c r="M753" s="27">
        <v>1</v>
      </c>
      <c r="N753" s="27" t="s">
        <v>20</v>
      </c>
      <c r="O753" s="25">
        <v>5</v>
      </c>
      <c r="P753" s="286">
        <v>3.5</v>
      </c>
      <c r="Q753" s="287">
        <v>17.5</v>
      </c>
      <c r="R753" s="25" t="s">
        <v>2342</v>
      </c>
      <c r="S753" s="25" t="s">
        <v>1058</v>
      </c>
      <c r="T753" s="26">
        <v>45326</v>
      </c>
      <c r="U753" s="26">
        <v>45326</v>
      </c>
      <c r="V753" s="8" t="s">
        <v>2343</v>
      </c>
      <c r="W753" s="25" t="s">
        <v>142</v>
      </c>
      <c r="X753" s="26">
        <v>45326</v>
      </c>
      <c r="Y753" s="25" t="s">
        <v>1068</v>
      </c>
      <c r="Z753" s="26">
        <v>45326</v>
      </c>
      <c r="AA753" s="24" t="s">
        <v>1710</v>
      </c>
      <c r="AB753" s="24" t="s">
        <v>1070</v>
      </c>
      <c r="AC753" s="26">
        <v>45337</v>
      </c>
      <c r="AD753" s="8" t="s">
        <v>22</v>
      </c>
      <c r="AE753" s="26">
        <v>45329</v>
      </c>
      <c r="AF753" s="27" t="s">
        <v>429</v>
      </c>
      <c r="AG753" s="7"/>
      <c r="AH753" s="5" t="str" cm="1">
        <f t="array" ref="AH753">LEFT(MM_BU[[#This Row],[PROJECT'#]],MIN(IFERROR(FIND({0,1,2,3,4,5,6,7,8,9,"-"},MM_BU[[#This Row],[PROJECT'#]]),""))-1)</f>
        <v>BU</v>
      </c>
      <c r="AI753" t="str">
        <f>IF(MM_BU[[#This Row],[BOM Received date]]&lt;&gt;"","BU table")</f>
        <v>BU table</v>
      </c>
      <c r="AJ753" t="str">
        <f>TEXT(MM_BU[[#This Row],[BOM Received date]],"mmmm")</f>
        <v>December</v>
      </c>
      <c r="AK753" t="str">
        <f>TEXT(MM_BU[[#This Row],[BOM Received date]],"yyyy")</f>
        <v>2023</v>
      </c>
    </row>
    <row r="754" spans="1:37" ht="28.95" customHeight="1" thickBot="1">
      <c r="A754" s="140">
        <v>57</v>
      </c>
      <c r="B754" s="199">
        <v>45288</v>
      </c>
      <c r="C754" s="142">
        <v>170</v>
      </c>
      <c r="D754" s="8" t="s">
        <v>2841</v>
      </c>
      <c r="E754" s="143" t="s">
        <v>2040</v>
      </c>
      <c r="F754" s="351">
        <v>8570569</v>
      </c>
      <c r="G754" s="142" t="s">
        <v>2045</v>
      </c>
      <c r="H754" s="144" t="s">
        <v>2050</v>
      </c>
      <c r="I754" s="145">
        <v>52778</v>
      </c>
      <c r="J754" s="1640">
        <v>45319</v>
      </c>
      <c r="K754" s="146">
        <v>45320</v>
      </c>
      <c r="L754" s="146" t="s">
        <v>1058</v>
      </c>
      <c r="M754" s="147">
        <v>1</v>
      </c>
      <c r="N754" s="147" t="s">
        <v>55</v>
      </c>
      <c r="O754" s="145">
        <v>1</v>
      </c>
      <c r="P754" s="288">
        <v>12.68</v>
      </c>
      <c r="Q754" s="289">
        <v>12.68</v>
      </c>
      <c r="R754" s="145" t="s">
        <v>2328</v>
      </c>
      <c r="S754" s="145" t="s">
        <v>1058</v>
      </c>
      <c r="T754" s="146">
        <v>45326</v>
      </c>
      <c r="U754" s="146">
        <v>45326</v>
      </c>
      <c r="V754" s="142" t="s">
        <v>2329</v>
      </c>
      <c r="W754" s="145" t="s">
        <v>141</v>
      </c>
      <c r="X754" s="146">
        <v>45326</v>
      </c>
      <c r="Y754" s="145" t="s">
        <v>1068</v>
      </c>
      <c r="Z754" s="146">
        <v>45326</v>
      </c>
      <c r="AA754" s="144" t="s">
        <v>1710</v>
      </c>
      <c r="AB754" s="144" t="s">
        <v>1081</v>
      </c>
      <c r="AC754" s="146">
        <v>45337</v>
      </c>
      <c r="AD754" s="142" t="s">
        <v>22</v>
      </c>
      <c r="AE754" s="146">
        <v>45332</v>
      </c>
      <c r="AF754" s="147" t="s">
        <v>424</v>
      </c>
      <c r="AG754" s="148"/>
      <c r="AH754" s="5" t="str" cm="1">
        <f t="array" ref="AH754">LEFT(MM_BU[[#This Row],[PROJECT'#]],MIN(IFERROR(FIND({0,1,2,3,4,5,6,7,8,9,"-"},MM_BU[[#This Row],[PROJECT'#]]),""))-1)</f>
        <v>BU</v>
      </c>
      <c r="AI754" t="str">
        <f>IF(MM_BU[[#This Row],[BOM Received date]]&lt;&gt;"","BU table")</f>
        <v>BU table</v>
      </c>
      <c r="AJ754" t="str">
        <f>TEXT(MM_BU[[#This Row],[BOM Received date]],"mmmm")</f>
        <v>December</v>
      </c>
      <c r="AK754" t="str">
        <f>TEXT(MM_BU[[#This Row],[BOM Received date]],"yyyy")</f>
        <v>2023</v>
      </c>
    </row>
    <row r="755" spans="1:37" ht="28.95" customHeight="1" thickTop="1">
      <c r="A755" s="21">
        <v>58</v>
      </c>
      <c r="B755" s="56">
        <v>45320</v>
      </c>
      <c r="C755" s="8">
        <v>30</v>
      </c>
      <c r="D755" s="8" t="s">
        <v>2108</v>
      </c>
      <c r="E755" s="23" t="s">
        <v>2109</v>
      </c>
      <c r="F755" s="350">
        <v>9333709</v>
      </c>
      <c r="G755" s="8" t="s">
        <v>45</v>
      </c>
      <c r="H755" s="24" t="s">
        <v>46</v>
      </c>
      <c r="I755" s="25">
        <v>52943</v>
      </c>
      <c r="J755" s="1639">
        <v>45321</v>
      </c>
      <c r="K755" s="26">
        <v>45322</v>
      </c>
      <c r="L755" s="26" t="s">
        <v>1058</v>
      </c>
      <c r="M755" s="27">
        <v>10</v>
      </c>
      <c r="N755" s="27" t="s">
        <v>20</v>
      </c>
      <c r="O755" s="25">
        <v>2</v>
      </c>
      <c r="P755" s="286">
        <v>656.37</v>
      </c>
      <c r="Q755" s="287">
        <v>1312.74</v>
      </c>
      <c r="R755" s="25" t="s">
        <v>2180</v>
      </c>
      <c r="S755" s="25" t="s">
        <v>1058</v>
      </c>
      <c r="T755" s="26">
        <v>45325</v>
      </c>
      <c r="U755" s="26" t="s">
        <v>581</v>
      </c>
      <c r="V755" s="8" t="s">
        <v>2181</v>
      </c>
      <c r="W755" s="25" t="s">
        <v>1010</v>
      </c>
      <c r="X755" s="26">
        <v>45325</v>
      </c>
      <c r="Y755" s="25" t="s">
        <v>1068</v>
      </c>
      <c r="Z755" s="26">
        <v>45325</v>
      </c>
      <c r="AA755" s="24" t="s">
        <v>1075</v>
      </c>
      <c r="AB755" s="24" t="s">
        <v>1070</v>
      </c>
      <c r="AC755" s="26">
        <v>45342</v>
      </c>
      <c r="AD755" s="8" t="s">
        <v>22</v>
      </c>
      <c r="AE755" s="26">
        <v>45328</v>
      </c>
      <c r="AF755" s="27" t="s">
        <v>425</v>
      </c>
      <c r="AG755" s="7"/>
      <c r="AH755" s="5" t="str" cm="1">
        <f t="array" ref="AH755">LEFT(MM_BU[[#This Row],[PROJECT'#]],MIN(IFERROR(FIND({0,1,2,3,4,5,6,7,8,9,"-"},MM_BU[[#This Row],[PROJECT'#]]),""))-1)</f>
        <v>BU</v>
      </c>
      <c r="AI755" t="str">
        <f>IF(MM_BU[[#This Row],[BOM Received date]]&lt;&gt;"","BU table")</f>
        <v>BU table</v>
      </c>
      <c r="AJ755" t="str">
        <f>TEXT(MM_BU[[#This Row],[BOM Received date]],"mmmm")</f>
        <v>January</v>
      </c>
      <c r="AK755" t="str">
        <f>TEXT(MM_BU[[#This Row],[BOM Received date]],"yyyy")</f>
        <v>2024</v>
      </c>
    </row>
    <row r="756" spans="1:37" ht="28.95" customHeight="1">
      <c r="A756" s="21">
        <v>58</v>
      </c>
      <c r="B756" s="56">
        <v>45320</v>
      </c>
      <c r="C756" s="8">
        <v>30</v>
      </c>
      <c r="D756" s="8" t="s">
        <v>2108</v>
      </c>
      <c r="E756" s="23" t="s">
        <v>2109</v>
      </c>
      <c r="F756" s="350">
        <v>9333709</v>
      </c>
      <c r="G756" s="8" t="s">
        <v>47</v>
      </c>
      <c r="H756" s="24" t="s">
        <v>48</v>
      </c>
      <c r="I756" s="25">
        <v>52943</v>
      </c>
      <c r="J756" s="1639">
        <v>45321</v>
      </c>
      <c r="K756" s="26">
        <v>45322</v>
      </c>
      <c r="L756" s="26" t="s">
        <v>1058</v>
      </c>
      <c r="M756" s="27">
        <v>9</v>
      </c>
      <c r="N756" s="27" t="s">
        <v>20</v>
      </c>
      <c r="O756" s="25">
        <v>2</v>
      </c>
      <c r="P756" s="286">
        <v>260.02</v>
      </c>
      <c r="Q756" s="287">
        <v>520.04</v>
      </c>
      <c r="R756" s="25" t="s">
        <v>2180</v>
      </c>
      <c r="S756" s="25" t="s">
        <v>1058</v>
      </c>
      <c r="T756" s="26">
        <v>45325</v>
      </c>
      <c r="U756" s="26" t="s">
        <v>581</v>
      </c>
      <c r="V756" s="8" t="s">
        <v>2181</v>
      </c>
      <c r="W756" s="25" t="s">
        <v>1037</v>
      </c>
      <c r="X756" s="26">
        <v>45325</v>
      </c>
      <c r="Y756" s="25" t="s">
        <v>1068</v>
      </c>
      <c r="Z756" s="26">
        <v>45325</v>
      </c>
      <c r="AA756" s="24" t="s">
        <v>1075</v>
      </c>
      <c r="AB756" s="24" t="s">
        <v>1070</v>
      </c>
      <c r="AC756" s="26">
        <v>45342</v>
      </c>
      <c r="AD756" s="8" t="s">
        <v>22</v>
      </c>
      <c r="AE756" s="26">
        <v>45328</v>
      </c>
      <c r="AF756" s="27" t="s">
        <v>425</v>
      </c>
      <c r="AG756" s="7"/>
      <c r="AH756" s="5" t="str" cm="1">
        <f t="array" ref="AH756">LEFT(MM_BU[[#This Row],[PROJECT'#]],MIN(IFERROR(FIND({0,1,2,3,4,5,6,7,8,9,"-"},MM_BU[[#This Row],[PROJECT'#]]),""))-1)</f>
        <v>BU</v>
      </c>
      <c r="AI756" t="str">
        <f>IF(MM_BU[[#This Row],[BOM Received date]]&lt;&gt;"","BU table")</f>
        <v>BU table</v>
      </c>
      <c r="AJ756" t="str">
        <f>TEXT(MM_BU[[#This Row],[BOM Received date]],"mmmm")</f>
        <v>January</v>
      </c>
      <c r="AK756" t="str">
        <f>TEXT(MM_BU[[#This Row],[BOM Received date]],"yyyy")</f>
        <v>2024</v>
      </c>
    </row>
    <row r="757" spans="1:37" ht="28.95" customHeight="1">
      <c r="A757" s="21">
        <v>58</v>
      </c>
      <c r="B757" s="56">
        <v>45320</v>
      </c>
      <c r="C757" s="8">
        <v>30</v>
      </c>
      <c r="D757" s="8" t="s">
        <v>2108</v>
      </c>
      <c r="E757" s="23" t="s">
        <v>2109</v>
      </c>
      <c r="F757" s="350">
        <v>9333709</v>
      </c>
      <c r="G757" s="8" t="s">
        <v>82</v>
      </c>
      <c r="H757" s="24" t="s">
        <v>83</v>
      </c>
      <c r="I757" s="25">
        <v>52940</v>
      </c>
      <c r="J757" s="1639">
        <v>45321</v>
      </c>
      <c r="K757" s="26">
        <v>45322</v>
      </c>
      <c r="L757" s="26" t="s">
        <v>1058</v>
      </c>
      <c r="M757" s="27">
        <v>2</v>
      </c>
      <c r="N757" s="27" t="s">
        <v>20</v>
      </c>
      <c r="O757" s="25">
        <v>5</v>
      </c>
      <c r="P757" s="286">
        <v>27.06</v>
      </c>
      <c r="Q757" s="287">
        <v>135.30000000000001</v>
      </c>
      <c r="R757" s="25" t="s">
        <v>2332</v>
      </c>
      <c r="S757" s="25" t="s">
        <v>1058</v>
      </c>
      <c r="T757" s="26">
        <v>45327</v>
      </c>
      <c r="U757" s="26">
        <v>45327</v>
      </c>
      <c r="V757" s="8" t="s">
        <v>2333</v>
      </c>
      <c r="W757" s="25" t="s">
        <v>1014</v>
      </c>
      <c r="X757" s="26">
        <v>45327</v>
      </c>
      <c r="Y757" s="25" t="s">
        <v>1068</v>
      </c>
      <c r="Z757" s="26">
        <v>45327</v>
      </c>
      <c r="AA757" s="24" t="s">
        <v>1710</v>
      </c>
      <c r="AB757" s="24" t="s">
        <v>1070</v>
      </c>
      <c r="AC757" s="26">
        <v>45341</v>
      </c>
      <c r="AD757" s="8" t="s">
        <v>22</v>
      </c>
      <c r="AE757" s="26">
        <v>45332</v>
      </c>
      <c r="AF757" s="27" t="s">
        <v>429</v>
      </c>
      <c r="AG757" s="7"/>
      <c r="AH757" s="5" t="str" cm="1">
        <f t="array" ref="AH757">LEFT(MM_BU[[#This Row],[PROJECT'#]],MIN(IFERROR(FIND({0,1,2,3,4,5,6,7,8,9,"-"},MM_BU[[#This Row],[PROJECT'#]]),""))-1)</f>
        <v>BU</v>
      </c>
      <c r="AI757" t="str">
        <f>IF(MM_BU[[#This Row],[BOM Received date]]&lt;&gt;"","BU table")</f>
        <v>BU table</v>
      </c>
      <c r="AJ757" t="str">
        <f>TEXT(MM_BU[[#This Row],[BOM Received date]],"mmmm")</f>
        <v>January</v>
      </c>
      <c r="AK757" t="str">
        <f>TEXT(MM_BU[[#This Row],[BOM Received date]],"yyyy")</f>
        <v>2024</v>
      </c>
    </row>
    <row r="758" spans="1:37" ht="28.95" customHeight="1">
      <c r="A758" s="21">
        <v>58</v>
      </c>
      <c r="B758" s="56">
        <v>45320</v>
      </c>
      <c r="C758" s="8">
        <v>30</v>
      </c>
      <c r="D758" s="8" t="s">
        <v>2108</v>
      </c>
      <c r="E758" s="23" t="s">
        <v>2109</v>
      </c>
      <c r="F758" s="350">
        <v>9333709</v>
      </c>
      <c r="G758" s="8" t="s">
        <v>216</v>
      </c>
      <c r="H758" s="24" t="s">
        <v>217</v>
      </c>
      <c r="I758" s="25">
        <v>52943</v>
      </c>
      <c r="J758" s="1639">
        <v>45321</v>
      </c>
      <c r="K758" s="26">
        <v>45322</v>
      </c>
      <c r="L758" s="26" t="s">
        <v>1058</v>
      </c>
      <c r="M758" s="27">
        <v>8</v>
      </c>
      <c r="N758" s="27" t="s">
        <v>57</v>
      </c>
      <c r="O758" s="25">
        <v>2</v>
      </c>
      <c r="P758" s="286">
        <v>28.9</v>
      </c>
      <c r="Q758" s="287">
        <v>57.8</v>
      </c>
      <c r="R758" s="25" t="s">
        <v>2180</v>
      </c>
      <c r="S758" s="25" t="s">
        <v>1058</v>
      </c>
      <c r="T758" s="26">
        <v>45325</v>
      </c>
      <c r="U758" s="26" t="s">
        <v>581</v>
      </c>
      <c r="V758" s="8" t="s">
        <v>2181</v>
      </c>
      <c r="W758" s="25" t="s">
        <v>1036</v>
      </c>
      <c r="X758" s="26">
        <v>45325</v>
      </c>
      <c r="Y758" s="25" t="s">
        <v>1068</v>
      </c>
      <c r="Z758" s="26">
        <v>45325</v>
      </c>
      <c r="AA758" s="24" t="s">
        <v>1075</v>
      </c>
      <c r="AB758" s="24" t="s">
        <v>1070</v>
      </c>
      <c r="AC758" s="26">
        <v>45342</v>
      </c>
      <c r="AD758" s="8" t="s">
        <v>22</v>
      </c>
      <c r="AE758" s="26">
        <v>45328</v>
      </c>
      <c r="AF758" s="27" t="s">
        <v>425</v>
      </c>
      <c r="AG758" s="7"/>
      <c r="AH758" s="5" t="str" cm="1">
        <f t="array" ref="AH758">LEFT(MM_BU[[#This Row],[PROJECT'#]],MIN(IFERROR(FIND({0,1,2,3,4,5,6,7,8,9,"-"},MM_BU[[#This Row],[PROJECT'#]]),""))-1)</f>
        <v>BU</v>
      </c>
      <c r="AI758" t="str">
        <f>IF(MM_BU[[#This Row],[BOM Received date]]&lt;&gt;"","BU table")</f>
        <v>BU table</v>
      </c>
      <c r="AJ758" t="str">
        <f>TEXT(MM_BU[[#This Row],[BOM Received date]],"mmmm")</f>
        <v>January</v>
      </c>
      <c r="AK758" t="str">
        <f>TEXT(MM_BU[[#This Row],[BOM Received date]],"yyyy")</f>
        <v>2024</v>
      </c>
    </row>
    <row r="759" spans="1:37" ht="28.95" customHeight="1">
      <c r="A759" s="21">
        <v>58</v>
      </c>
      <c r="B759" s="56">
        <v>45320</v>
      </c>
      <c r="C759" s="8">
        <v>30</v>
      </c>
      <c r="D759" s="8" t="s">
        <v>2108</v>
      </c>
      <c r="E759" s="23" t="s">
        <v>2109</v>
      </c>
      <c r="F759" s="350">
        <v>9333709</v>
      </c>
      <c r="G759" s="8" t="s">
        <v>950</v>
      </c>
      <c r="H759" s="24" t="s">
        <v>955</v>
      </c>
      <c r="I759" s="25">
        <v>52941</v>
      </c>
      <c r="J759" s="1639">
        <v>45321</v>
      </c>
      <c r="K759" s="26">
        <v>45322</v>
      </c>
      <c r="L759" s="26" t="s">
        <v>1058</v>
      </c>
      <c r="M759" s="27">
        <v>2</v>
      </c>
      <c r="N759" s="27" t="s">
        <v>20</v>
      </c>
      <c r="O759" s="25">
        <v>50</v>
      </c>
      <c r="P759" s="286">
        <v>1.58</v>
      </c>
      <c r="Q759" s="287">
        <v>79</v>
      </c>
      <c r="R759" s="25" t="s">
        <v>2316</v>
      </c>
      <c r="S759" s="25" t="s">
        <v>1058</v>
      </c>
      <c r="T759" s="26">
        <v>45327</v>
      </c>
      <c r="U759" s="26">
        <v>45327</v>
      </c>
      <c r="V759" s="8" t="s">
        <v>2317</v>
      </c>
      <c r="W759" s="25" t="s">
        <v>1002</v>
      </c>
      <c r="X759" s="26">
        <v>45327</v>
      </c>
      <c r="Y759" s="25" t="s">
        <v>1068</v>
      </c>
      <c r="Z759" s="26">
        <v>45327</v>
      </c>
      <c r="AA759" s="24" t="s">
        <v>1710</v>
      </c>
      <c r="AB759" s="24" t="s">
        <v>1081</v>
      </c>
      <c r="AC759" s="26">
        <v>45348</v>
      </c>
      <c r="AD759" s="8" t="s">
        <v>22</v>
      </c>
      <c r="AE759" s="26">
        <v>45333</v>
      </c>
      <c r="AF759" s="27" t="s">
        <v>1034</v>
      </c>
      <c r="AG759" s="7"/>
      <c r="AH759" s="5" t="str" cm="1">
        <f t="array" ref="AH759">LEFT(MM_BU[[#This Row],[PROJECT'#]],MIN(IFERROR(FIND({0,1,2,3,4,5,6,7,8,9,"-"},MM_BU[[#This Row],[PROJECT'#]]),""))-1)</f>
        <v>BU</v>
      </c>
      <c r="AI759" t="str">
        <f>IF(MM_BU[[#This Row],[BOM Received date]]&lt;&gt;"","BU table")</f>
        <v>BU table</v>
      </c>
      <c r="AJ759" t="str">
        <f>TEXT(MM_BU[[#This Row],[BOM Received date]],"mmmm")</f>
        <v>January</v>
      </c>
      <c r="AK759" t="str">
        <f>TEXT(MM_BU[[#This Row],[BOM Received date]],"yyyy")</f>
        <v>2024</v>
      </c>
    </row>
    <row r="760" spans="1:37" ht="28.95" customHeight="1">
      <c r="A760" s="21">
        <v>58</v>
      </c>
      <c r="B760" s="56">
        <v>45320</v>
      </c>
      <c r="C760" s="8">
        <v>30</v>
      </c>
      <c r="D760" s="8" t="s">
        <v>2108</v>
      </c>
      <c r="E760" s="23" t="s">
        <v>2109</v>
      </c>
      <c r="F760" s="350">
        <v>9333709</v>
      </c>
      <c r="G760" s="8" t="s">
        <v>949</v>
      </c>
      <c r="H760" s="24" t="s">
        <v>954</v>
      </c>
      <c r="I760" s="25">
        <v>52943</v>
      </c>
      <c r="J760" s="1639">
        <v>45321</v>
      </c>
      <c r="K760" s="26">
        <v>45322</v>
      </c>
      <c r="L760" s="26" t="s">
        <v>1058</v>
      </c>
      <c r="M760" s="27">
        <v>7</v>
      </c>
      <c r="N760" s="27" t="s">
        <v>20</v>
      </c>
      <c r="O760" s="25">
        <v>15</v>
      </c>
      <c r="P760" s="286">
        <v>265</v>
      </c>
      <c r="Q760" s="287">
        <v>3975</v>
      </c>
      <c r="R760" s="25" t="s">
        <v>2180</v>
      </c>
      <c r="S760" s="25" t="s">
        <v>1058</v>
      </c>
      <c r="T760" s="26">
        <v>45325</v>
      </c>
      <c r="U760" s="26" t="s">
        <v>581</v>
      </c>
      <c r="V760" s="8" t="s">
        <v>2181</v>
      </c>
      <c r="W760" s="25" t="s">
        <v>1035</v>
      </c>
      <c r="X760" s="26">
        <v>45325</v>
      </c>
      <c r="Y760" s="25" t="s">
        <v>1068</v>
      </c>
      <c r="Z760" s="26">
        <v>45325</v>
      </c>
      <c r="AA760" s="24" t="s">
        <v>1075</v>
      </c>
      <c r="AB760" s="24" t="s">
        <v>1070</v>
      </c>
      <c r="AC760" s="26">
        <v>45342</v>
      </c>
      <c r="AD760" s="8" t="s">
        <v>22</v>
      </c>
      <c r="AE760" s="26">
        <v>45328</v>
      </c>
      <c r="AF760" s="27" t="s">
        <v>1021</v>
      </c>
      <c r="AG760" s="7"/>
      <c r="AH760" s="5" t="str" cm="1">
        <f t="array" ref="AH760">LEFT(MM_BU[[#This Row],[PROJECT'#]],MIN(IFERROR(FIND({0,1,2,3,4,5,6,7,8,9,"-"},MM_BU[[#This Row],[PROJECT'#]]),""))-1)</f>
        <v>BU</v>
      </c>
      <c r="AI760" t="str">
        <f>IF(MM_BU[[#This Row],[BOM Received date]]&lt;&gt;"","BU table")</f>
        <v>BU table</v>
      </c>
      <c r="AJ760" t="str">
        <f>TEXT(MM_BU[[#This Row],[BOM Received date]],"mmmm")</f>
        <v>January</v>
      </c>
      <c r="AK760" t="str">
        <f>TEXT(MM_BU[[#This Row],[BOM Received date]],"yyyy")</f>
        <v>2024</v>
      </c>
    </row>
    <row r="761" spans="1:37" ht="28.95" customHeight="1">
      <c r="A761" s="21">
        <v>58</v>
      </c>
      <c r="B761" s="56">
        <v>45320</v>
      </c>
      <c r="C761" s="8">
        <v>30</v>
      </c>
      <c r="D761" s="8" t="s">
        <v>2108</v>
      </c>
      <c r="E761" s="23" t="s">
        <v>2109</v>
      </c>
      <c r="F761" s="350">
        <v>9333709</v>
      </c>
      <c r="G761" s="8" t="s">
        <v>86</v>
      </c>
      <c r="H761" s="24" t="s">
        <v>87</v>
      </c>
      <c r="I761" s="25">
        <v>52943</v>
      </c>
      <c r="J761" s="1639">
        <v>45321</v>
      </c>
      <c r="K761" s="26">
        <v>45322</v>
      </c>
      <c r="L761" s="26" t="s">
        <v>1058</v>
      </c>
      <c r="M761" s="27">
        <v>6</v>
      </c>
      <c r="N761" s="27" t="s">
        <v>55</v>
      </c>
      <c r="O761" s="25">
        <v>1</v>
      </c>
      <c r="P761" s="286">
        <v>92.02</v>
      </c>
      <c r="Q761" s="287">
        <v>92.02</v>
      </c>
      <c r="R761" s="25" t="s">
        <v>2180</v>
      </c>
      <c r="S761" s="25" t="s">
        <v>1058</v>
      </c>
      <c r="T761" s="26">
        <v>45325</v>
      </c>
      <c r="U761" s="26" t="s">
        <v>581</v>
      </c>
      <c r="V761" s="8" t="s">
        <v>2181</v>
      </c>
      <c r="W761" s="25" t="s">
        <v>1159</v>
      </c>
      <c r="X761" s="26">
        <v>45325</v>
      </c>
      <c r="Y761" s="25" t="s">
        <v>1068</v>
      </c>
      <c r="Z761" s="26">
        <v>45325</v>
      </c>
      <c r="AA761" s="24" t="s">
        <v>1075</v>
      </c>
      <c r="AB761" s="24" t="s">
        <v>1070</v>
      </c>
      <c r="AC761" s="26">
        <v>45342</v>
      </c>
      <c r="AD761" s="8" t="s">
        <v>22</v>
      </c>
      <c r="AE761" s="26">
        <v>45328</v>
      </c>
      <c r="AF761" s="27" t="s">
        <v>424</v>
      </c>
      <c r="AG761" s="7"/>
      <c r="AH761" s="5" t="str" cm="1">
        <f t="array" ref="AH761">LEFT(MM_BU[[#This Row],[PROJECT'#]],MIN(IFERROR(FIND({0,1,2,3,4,5,6,7,8,9,"-"},MM_BU[[#This Row],[PROJECT'#]]),""))-1)</f>
        <v>BU</v>
      </c>
      <c r="AI761" t="str">
        <f>IF(MM_BU[[#This Row],[BOM Received date]]&lt;&gt;"","BU table")</f>
        <v>BU table</v>
      </c>
      <c r="AJ761" t="str">
        <f>TEXT(MM_BU[[#This Row],[BOM Received date]],"mmmm")</f>
        <v>January</v>
      </c>
      <c r="AK761" t="str">
        <f>TEXT(MM_BU[[#This Row],[BOM Received date]],"yyyy")</f>
        <v>2024</v>
      </c>
    </row>
    <row r="762" spans="1:37" ht="28.95" customHeight="1">
      <c r="A762" s="21">
        <v>58</v>
      </c>
      <c r="B762" s="56">
        <v>45320</v>
      </c>
      <c r="C762" s="8">
        <v>30</v>
      </c>
      <c r="D762" s="8" t="s">
        <v>2108</v>
      </c>
      <c r="E762" s="23" t="s">
        <v>2109</v>
      </c>
      <c r="F762" s="350">
        <v>9333709</v>
      </c>
      <c r="G762" s="8" t="s">
        <v>349</v>
      </c>
      <c r="H762" s="24" t="s">
        <v>350</v>
      </c>
      <c r="I762" s="25">
        <v>52943</v>
      </c>
      <c r="J762" s="1639">
        <v>45321</v>
      </c>
      <c r="K762" s="26">
        <v>45322</v>
      </c>
      <c r="L762" s="26" t="s">
        <v>1058</v>
      </c>
      <c r="M762" s="27">
        <v>5</v>
      </c>
      <c r="N762" s="27" t="s">
        <v>57</v>
      </c>
      <c r="O762" s="25">
        <v>1</v>
      </c>
      <c r="P762" s="286">
        <v>15</v>
      </c>
      <c r="Q762" s="287">
        <v>15</v>
      </c>
      <c r="R762" s="25" t="s">
        <v>2180</v>
      </c>
      <c r="S762" s="25" t="s">
        <v>1058</v>
      </c>
      <c r="T762" s="26">
        <v>45325</v>
      </c>
      <c r="U762" s="26" t="s">
        <v>581</v>
      </c>
      <c r="V762" s="8" t="s">
        <v>2181</v>
      </c>
      <c r="W762" s="25" t="s">
        <v>1031</v>
      </c>
      <c r="X762" s="26">
        <v>45325</v>
      </c>
      <c r="Y762" s="25" t="s">
        <v>1068</v>
      </c>
      <c r="Z762" s="26">
        <v>45325</v>
      </c>
      <c r="AA762" s="24" t="s">
        <v>1075</v>
      </c>
      <c r="AB762" s="24" t="s">
        <v>1070</v>
      </c>
      <c r="AC762" s="26">
        <v>45342</v>
      </c>
      <c r="AD762" s="8" t="s">
        <v>22</v>
      </c>
      <c r="AE762" s="26">
        <v>45328</v>
      </c>
      <c r="AF762" s="27" t="s">
        <v>424</v>
      </c>
      <c r="AG762" s="7"/>
      <c r="AH762" s="5" t="str" cm="1">
        <f t="array" ref="AH762">LEFT(MM_BU[[#This Row],[PROJECT'#]],MIN(IFERROR(FIND({0,1,2,3,4,5,6,7,8,9,"-"},MM_BU[[#This Row],[PROJECT'#]]),""))-1)</f>
        <v>BU</v>
      </c>
      <c r="AI762" t="str">
        <f>IF(MM_BU[[#This Row],[BOM Received date]]&lt;&gt;"","BU table")</f>
        <v>BU table</v>
      </c>
      <c r="AJ762" t="str">
        <f>TEXT(MM_BU[[#This Row],[BOM Received date]],"mmmm")</f>
        <v>January</v>
      </c>
      <c r="AK762" t="str">
        <f>TEXT(MM_BU[[#This Row],[BOM Received date]],"yyyy")</f>
        <v>2024</v>
      </c>
    </row>
    <row r="763" spans="1:37" ht="28.95" customHeight="1">
      <c r="A763" s="21">
        <v>58</v>
      </c>
      <c r="B763" s="56">
        <v>45320</v>
      </c>
      <c r="C763" s="8">
        <v>30</v>
      </c>
      <c r="D763" s="8" t="s">
        <v>2108</v>
      </c>
      <c r="E763" s="23" t="s">
        <v>2109</v>
      </c>
      <c r="F763" s="350">
        <v>9333709</v>
      </c>
      <c r="G763" s="8" t="s">
        <v>2115</v>
      </c>
      <c r="H763" s="24" t="s">
        <v>2110</v>
      </c>
      <c r="I763" s="25">
        <v>52940</v>
      </c>
      <c r="J763" s="1639">
        <v>45321</v>
      </c>
      <c r="K763" s="26">
        <v>45322</v>
      </c>
      <c r="L763" s="26" t="s">
        <v>1058</v>
      </c>
      <c r="M763" s="27">
        <v>1</v>
      </c>
      <c r="N763" s="27" t="s">
        <v>20</v>
      </c>
      <c r="O763" s="25">
        <v>1</v>
      </c>
      <c r="P763" s="286">
        <v>14.19</v>
      </c>
      <c r="Q763" s="287">
        <v>14.19</v>
      </c>
      <c r="R763" s="25" t="s">
        <v>2332</v>
      </c>
      <c r="S763" s="25" t="s">
        <v>1058</v>
      </c>
      <c r="T763" s="26">
        <v>45327</v>
      </c>
      <c r="U763" s="26">
        <v>45327</v>
      </c>
      <c r="V763" s="8" t="s">
        <v>2333</v>
      </c>
      <c r="W763" s="25" t="s">
        <v>1013</v>
      </c>
      <c r="X763" s="26">
        <v>45327</v>
      </c>
      <c r="Y763" s="25" t="s">
        <v>1068</v>
      </c>
      <c r="Z763" s="26">
        <v>45327</v>
      </c>
      <c r="AA763" s="24" t="s">
        <v>1710</v>
      </c>
      <c r="AB763" s="24" t="s">
        <v>1070</v>
      </c>
      <c r="AC763" s="26">
        <v>45341</v>
      </c>
      <c r="AD763" s="8" t="s">
        <v>22</v>
      </c>
      <c r="AE763" s="26">
        <v>45332</v>
      </c>
      <c r="AF763" s="27" t="s">
        <v>424</v>
      </c>
      <c r="AG763" s="7"/>
      <c r="AH763" s="5" t="str" cm="1">
        <f t="array" ref="AH763">LEFT(MM_BU[[#This Row],[PROJECT'#]],MIN(IFERROR(FIND({0,1,2,3,4,5,6,7,8,9,"-"},MM_BU[[#This Row],[PROJECT'#]]),""))-1)</f>
        <v>BU</v>
      </c>
      <c r="AI763" t="str">
        <f>IF(MM_BU[[#This Row],[BOM Received date]]&lt;&gt;"","BU table")</f>
        <v>BU table</v>
      </c>
      <c r="AJ763" t="str">
        <f>TEXT(MM_BU[[#This Row],[BOM Received date]],"mmmm")</f>
        <v>January</v>
      </c>
      <c r="AK763" t="str">
        <f>TEXT(MM_BU[[#This Row],[BOM Received date]],"yyyy")</f>
        <v>2024</v>
      </c>
    </row>
    <row r="764" spans="1:37" ht="28.95" customHeight="1">
      <c r="A764" s="21">
        <v>58</v>
      </c>
      <c r="B764" s="56">
        <v>45320</v>
      </c>
      <c r="C764" s="8">
        <v>30</v>
      </c>
      <c r="D764" s="8" t="s">
        <v>2108</v>
      </c>
      <c r="E764" s="23" t="s">
        <v>2109</v>
      </c>
      <c r="F764" s="350">
        <v>9333709</v>
      </c>
      <c r="G764" s="8" t="s">
        <v>164</v>
      </c>
      <c r="H764" s="24" t="s">
        <v>157</v>
      </c>
      <c r="I764" s="25">
        <v>52942</v>
      </c>
      <c r="J764" s="1639">
        <v>45321</v>
      </c>
      <c r="K764" s="26">
        <v>45322</v>
      </c>
      <c r="L764" s="26" t="s">
        <v>1058</v>
      </c>
      <c r="M764" s="27">
        <v>2</v>
      </c>
      <c r="N764" s="27" t="s">
        <v>20</v>
      </c>
      <c r="O764" s="25">
        <v>50</v>
      </c>
      <c r="P764" s="286">
        <v>4.3</v>
      </c>
      <c r="Q764" s="287">
        <v>215</v>
      </c>
      <c r="R764" s="25" t="s">
        <v>2316</v>
      </c>
      <c r="S764" s="25" t="s">
        <v>1058</v>
      </c>
      <c r="T764" s="26">
        <v>45327</v>
      </c>
      <c r="U764" s="26">
        <v>45327</v>
      </c>
      <c r="V764" s="8" t="s">
        <v>2317</v>
      </c>
      <c r="W764" s="25" t="s">
        <v>1005</v>
      </c>
      <c r="X764" s="26">
        <v>45327</v>
      </c>
      <c r="Y764" s="25" t="s">
        <v>1068</v>
      </c>
      <c r="Z764" s="26">
        <v>45327</v>
      </c>
      <c r="AA764" s="24" t="s">
        <v>1710</v>
      </c>
      <c r="AB764" s="24" t="s">
        <v>1081</v>
      </c>
      <c r="AC764" s="26">
        <v>45348</v>
      </c>
      <c r="AD764" s="8" t="s">
        <v>22</v>
      </c>
      <c r="AE764" s="26">
        <v>45333</v>
      </c>
      <c r="AF764" s="27" t="s">
        <v>1034</v>
      </c>
      <c r="AG764" s="7"/>
      <c r="AH764" s="5" t="str" cm="1">
        <f t="array" ref="AH764">LEFT(MM_BU[[#This Row],[PROJECT'#]],MIN(IFERROR(FIND({0,1,2,3,4,5,6,7,8,9,"-"},MM_BU[[#This Row],[PROJECT'#]]),""))-1)</f>
        <v>BU</v>
      </c>
      <c r="AI764" t="str">
        <f>IF(MM_BU[[#This Row],[BOM Received date]]&lt;&gt;"","BU table")</f>
        <v>BU table</v>
      </c>
      <c r="AJ764" t="str">
        <f>TEXT(MM_BU[[#This Row],[BOM Received date]],"mmmm")</f>
        <v>January</v>
      </c>
      <c r="AK764" t="str">
        <f>TEXT(MM_BU[[#This Row],[BOM Received date]],"yyyy")</f>
        <v>2024</v>
      </c>
    </row>
    <row r="765" spans="1:37" ht="28.95" customHeight="1">
      <c r="A765" s="21">
        <v>58</v>
      </c>
      <c r="B765" s="56">
        <v>45320</v>
      </c>
      <c r="C765" s="8">
        <v>30</v>
      </c>
      <c r="D765" s="8" t="s">
        <v>2108</v>
      </c>
      <c r="E765" s="23" t="s">
        <v>2109</v>
      </c>
      <c r="F765" s="350">
        <v>9333709</v>
      </c>
      <c r="G765" s="8" t="s">
        <v>1904</v>
      </c>
      <c r="H765" s="24" t="s">
        <v>1899</v>
      </c>
      <c r="I765" s="25">
        <v>52944</v>
      </c>
      <c r="J765" s="1639">
        <v>45321</v>
      </c>
      <c r="K765" s="26">
        <v>45322</v>
      </c>
      <c r="L765" s="26" t="s">
        <v>1058</v>
      </c>
      <c r="M765" s="27">
        <v>4</v>
      </c>
      <c r="N765" s="27" t="s">
        <v>20</v>
      </c>
      <c r="O765" s="25">
        <v>10</v>
      </c>
      <c r="P765" s="286">
        <v>9.24</v>
      </c>
      <c r="Q765" s="287">
        <v>92.4</v>
      </c>
      <c r="R765" s="25" t="s">
        <v>2314</v>
      </c>
      <c r="S765" s="25" t="s">
        <v>1058</v>
      </c>
      <c r="T765" s="26">
        <v>45327</v>
      </c>
      <c r="U765" s="26">
        <v>45325</v>
      </c>
      <c r="V765" s="8" t="s">
        <v>2315</v>
      </c>
      <c r="W765" s="25" t="s">
        <v>142</v>
      </c>
      <c r="X765" s="26">
        <v>45327</v>
      </c>
      <c r="Y765" s="25" t="s">
        <v>1068</v>
      </c>
      <c r="Z765" s="26">
        <v>45327</v>
      </c>
      <c r="AA765" s="24" t="s">
        <v>1075</v>
      </c>
      <c r="AB765" s="24" t="s">
        <v>1079</v>
      </c>
      <c r="AC765" s="26">
        <v>45342</v>
      </c>
      <c r="AD765" s="8" t="s">
        <v>22</v>
      </c>
      <c r="AE765" s="26">
        <v>45333</v>
      </c>
      <c r="AF765" s="27" t="s">
        <v>1001</v>
      </c>
      <c r="AG765" s="7"/>
      <c r="AH765" s="5" t="str" cm="1">
        <f t="array" ref="AH765">LEFT(MM_BU[[#This Row],[PROJECT'#]],MIN(IFERROR(FIND({0,1,2,3,4,5,6,7,8,9,"-"},MM_BU[[#This Row],[PROJECT'#]]),""))-1)</f>
        <v>BU</v>
      </c>
      <c r="AI765" t="str">
        <f>IF(MM_BU[[#This Row],[BOM Received date]]&lt;&gt;"","BU table")</f>
        <v>BU table</v>
      </c>
      <c r="AJ765" t="str">
        <f>TEXT(MM_BU[[#This Row],[BOM Received date]],"mmmm")</f>
        <v>January</v>
      </c>
      <c r="AK765" t="str">
        <f>TEXT(MM_BU[[#This Row],[BOM Received date]],"yyyy")</f>
        <v>2024</v>
      </c>
    </row>
    <row r="766" spans="1:37" ht="28.95" customHeight="1">
      <c r="A766" s="21">
        <v>58</v>
      </c>
      <c r="B766" s="56">
        <v>45320</v>
      </c>
      <c r="C766" s="8">
        <v>30</v>
      </c>
      <c r="D766" s="8" t="s">
        <v>2108</v>
      </c>
      <c r="E766" s="23" t="s">
        <v>2109</v>
      </c>
      <c r="F766" s="350">
        <v>9333709</v>
      </c>
      <c r="G766" s="8" t="s">
        <v>105</v>
      </c>
      <c r="H766" s="24" t="s">
        <v>348</v>
      </c>
      <c r="I766" s="25">
        <v>52943</v>
      </c>
      <c r="J766" s="1639">
        <v>45321</v>
      </c>
      <c r="K766" s="26">
        <v>45322</v>
      </c>
      <c r="L766" s="26" t="s">
        <v>1058</v>
      </c>
      <c r="M766" s="27">
        <v>4</v>
      </c>
      <c r="N766" s="27" t="s">
        <v>20</v>
      </c>
      <c r="O766" s="25">
        <v>15</v>
      </c>
      <c r="P766" s="286">
        <v>5</v>
      </c>
      <c r="Q766" s="287">
        <v>75</v>
      </c>
      <c r="R766" s="25" t="s">
        <v>2171</v>
      </c>
      <c r="S766" s="25" t="s">
        <v>1058</v>
      </c>
      <c r="T766" s="26">
        <v>45326</v>
      </c>
      <c r="U766" s="26" t="s">
        <v>581</v>
      </c>
      <c r="V766" s="8" t="s">
        <v>2172</v>
      </c>
      <c r="W766" s="25" t="s">
        <v>143</v>
      </c>
      <c r="X766" s="26">
        <v>45326</v>
      </c>
      <c r="Y766" s="25" t="s">
        <v>1068</v>
      </c>
      <c r="Z766" s="26">
        <v>45326</v>
      </c>
      <c r="AA766" s="24" t="s">
        <v>1075</v>
      </c>
      <c r="AB766" s="24" t="s">
        <v>1070</v>
      </c>
      <c r="AC766" s="26">
        <v>45340</v>
      </c>
      <c r="AD766" s="8" t="s">
        <v>22</v>
      </c>
      <c r="AE766" s="26">
        <v>45332</v>
      </c>
      <c r="AF766" s="27" t="s">
        <v>1021</v>
      </c>
      <c r="AG766" s="7"/>
      <c r="AH766" s="5" t="str" cm="1">
        <f t="array" ref="AH766">LEFT(MM_BU[[#This Row],[PROJECT'#]],MIN(IFERROR(FIND({0,1,2,3,4,5,6,7,8,9,"-"},MM_BU[[#This Row],[PROJECT'#]]),""))-1)</f>
        <v>BU</v>
      </c>
      <c r="AI766" t="str">
        <f>IF(MM_BU[[#This Row],[BOM Received date]]&lt;&gt;"","BU table")</f>
        <v>BU table</v>
      </c>
      <c r="AJ766" t="str">
        <f>TEXT(MM_BU[[#This Row],[BOM Received date]],"mmmm")</f>
        <v>January</v>
      </c>
      <c r="AK766" t="str">
        <f>TEXT(MM_BU[[#This Row],[BOM Received date]],"yyyy")</f>
        <v>2024</v>
      </c>
    </row>
    <row r="767" spans="1:37" ht="28.95" customHeight="1">
      <c r="A767" s="21">
        <v>58</v>
      </c>
      <c r="B767" s="56">
        <v>45320</v>
      </c>
      <c r="C767" s="8">
        <v>30</v>
      </c>
      <c r="D767" s="8" t="s">
        <v>2108</v>
      </c>
      <c r="E767" s="23" t="s">
        <v>2109</v>
      </c>
      <c r="F767" s="350">
        <v>9333709</v>
      </c>
      <c r="G767" s="8" t="s">
        <v>487</v>
      </c>
      <c r="H767" s="24" t="s">
        <v>959</v>
      </c>
      <c r="I767" s="25">
        <v>52943</v>
      </c>
      <c r="J767" s="1639">
        <v>45321</v>
      </c>
      <c r="K767" s="26">
        <v>45322</v>
      </c>
      <c r="L767" s="26" t="s">
        <v>1058</v>
      </c>
      <c r="M767" s="27">
        <v>3</v>
      </c>
      <c r="N767" s="27" t="s">
        <v>21</v>
      </c>
      <c r="O767" s="25">
        <v>1</v>
      </c>
      <c r="P767" s="286">
        <v>57</v>
      </c>
      <c r="Q767" s="287">
        <v>57</v>
      </c>
      <c r="R767" s="25" t="s">
        <v>2180</v>
      </c>
      <c r="S767" s="25" t="s">
        <v>1058</v>
      </c>
      <c r="T767" s="26">
        <v>45325</v>
      </c>
      <c r="U767" s="26" t="s">
        <v>581</v>
      </c>
      <c r="V767" s="8" t="s">
        <v>2181</v>
      </c>
      <c r="W767" s="25" t="s">
        <v>1018</v>
      </c>
      <c r="X767" s="26">
        <v>45325</v>
      </c>
      <c r="Y767" s="25" t="s">
        <v>1068</v>
      </c>
      <c r="Z767" s="26">
        <v>45325</v>
      </c>
      <c r="AA767" s="24" t="s">
        <v>1075</v>
      </c>
      <c r="AB767" s="24" t="s">
        <v>1070</v>
      </c>
      <c r="AC767" s="26">
        <v>45342</v>
      </c>
      <c r="AD767" s="8" t="s">
        <v>22</v>
      </c>
      <c r="AE767" s="26">
        <v>45328</v>
      </c>
      <c r="AF767" s="27" t="s">
        <v>424</v>
      </c>
      <c r="AG767" s="7"/>
      <c r="AH767" s="5" t="str" cm="1">
        <f t="array" ref="AH767">LEFT(MM_BU[[#This Row],[PROJECT'#]],MIN(IFERROR(FIND({0,1,2,3,4,5,6,7,8,9,"-"},MM_BU[[#This Row],[PROJECT'#]]),""))-1)</f>
        <v>BU</v>
      </c>
      <c r="AI767" t="str">
        <f>IF(MM_BU[[#This Row],[BOM Received date]]&lt;&gt;"","BU table")</f>
        <v>BU table</v>
      </c>
      <c r="AJ767" t="str">
        <f>TEXT(MM_BU[[#This Row],[BOM Received date]],"mmmm")</f>
        <v>January</v>
      </c>
      <c r="AK767" t="str">
        <f>TEXT(MM_BU[[#This Row],[BOM Received date]],"yyyy")</f>
        <v>2024</v>
      </c>
    </row>
    <row r="768" spans="1:37" ht="28.95" customHeight="1">
      <c r="A768" s="21">
        <v>58</v>
      </c>
      <c r="B768" s="56">
        <v>45320</v>
      </c>
      <c r="C768" s="8">
        <v>30</v>
      </c>
      <c r="D768" s="8" t="s">
        <v>2108</v>
      </c>
      <c r="E768" s="23" t="s">
        <v>2109</v>
      </c>
      <c r="F768" s="350">
        <v>9333709</v>
      </c>
      <c r="G768" s="8" t="s">
        <v>123</v>
      </c>
      <c r="H768" s="24" t="s">
        <v>2111</v>
      </c>
      <c r="I768" s="25">
        <v>52943</v>
      </c>
      <c r="J768" s="1639">
        <v>45321</v>
      </c>
      <c r="K768" s="26">
        <v>45322</v>
      </c>
      <c r="L768" s="26" t="s">
        <v>1058</v>
      </c>
      <c r="M768" s="27">
        <v>2</v>
      </c>
      <c r="N768" s="27" t="s">
        <v>21</v>
      </c>
      <c r="O768" s="25">
        <v>1</v>
      </c>
      <c r="P768" s="286">
        <v>64.92</v>
      </c>
      <c r="Q768" s="287">
        <v>64.92</v>
      </c>
      <c r="R768" s="25" t="s">
        <v>2180</v>
      </c>
      <c r="S768" s="25" t="s">
        <v>1058</v>
      </c>
      <c r="T768" s="26">
        <v>45325</v>
      </c>
      <c r="U768" s="26" t="s">
        <v>581</v>
      </c>
      <c r="V768" s="8" t="s">
        <v>2181</v>
      </c>
      <c r="W768" s="25" t="s">
        <v>1017</v>
      </c>
      <c r="X768" s="26">
        <v>45325</v>
      </c>
      <c r="Y768" s="25" t="s">
        <v>1068</v>
      </c>
      <c r="Z768" s="26">
        <v>45325</v>
      </c>
      <c r="AA768" s="24" t="s">
        <v>1075</v>
      </c>
      <c r="AB768" s="24" t="s">
        <v>1070</v>
      </c>
      <c r="AC768" s="26">
        <v>45342</v>
      </c>
      <c r="AD768" s="8" t="s">
        <v>22</v>
      </c>
      <c r="AE768" s="26">
        <v>45328</v>
      </c>
      <c r="AF768" s="27" t="s">
        <v>424</v>
      </c>
      <c r="AG768" s="7"/>
      <c r="AH768" s="5" t="str" cm="1">
        <f t="array" ref="AH768">LEFT(MM_BU[[#This Row],[PROJECT'#]],MIN(IFERROR(FIND({0,1,2,3,4,5,6,7,8,9,"-"},MM_BU[[#This Row],[PROJECT'#]]),""))-1)</f>
        <v>BU</v>
      </c>
      <c r="AI768" t="str">
        <f>IF(MM_BU[[#This Row],[BOM Received date]]&lt;&gt;"","BU table")</f>
        <v>BU table</v>
      </c>
      <c r="AJ768" t="str">
        <f>TEXT(MM_BU[[#This Row],[BOM Received date]],"mmmm")</f>
        <v>January</v>
      </c>
      <c r="AK768" t="str">
        <f>TEXT(MM_BU[[#This Row],[BOM Received date]],"yyyy")</f>
        <v>2024</v>
      </c>
    </row>
    <row r="769" spans="1:37" ht="28.95" customHeight="1">
      <c r="A769" s="21">
        <v>58</v>
      </c>
      <c r="B769" s="56">
        <v>45320</v>
      </c>
      <c r="C769" s="8">
        <v>30</v>
      </c>
      <c r="D769" s="8" t="s">
        <v>2108</v>
      </c>
      <c r="E769" s="23" t="s">
        <v>2109</v>
      </c>
      <c r="F769" s="350">
        <v>9333709</v>
      </c>
      <c r="G769" s="8" t="s">
        <v>125</v>
      </c>
      <c r="H769" s="24" t="s">
        <v>122</v>
      </c>
      <c r="I769" s="25">
        <v>52942</v>
      </c>
      <c r="J769" s="1639">
        <v>45321</v>
      </c>
      <c r="K769" s="26">
        <v>45322</v>
      </c>
      <c r="L769" s="26" t="s">
        <v>1058</v>
      </c>
      <c r="M769" s="27">
        <v>1</v>
      </c>
      <c r="N769" s="27" t="s">
        <v>21</v>
      </c>
      <c r="O769" s="25">
        <v>1</v>
      </c>
      <c r="P769" s="286">
        <v>65.010000000000005</v>
      </c>
      <c r="Q769" s="287">
        <v>65.010000000000005</v>
      </c>
      <c r="R769" s="25" t="s">
        <v>2316</v>
      </c>
      <c r="S769" s="25" t="s">
        <v>1058</v>
      </c>
      <c r="T769" s="26">
        <v>45327</v>
      </c>
      <c r="U769" s="26">
        <v>45327</v>
      </c>
      <c r="V769" s="8" t="s">
        <v>2317</v>
      </c>
      <c r="W769" s="25" t="s">
        <v>1003</v>
      </c>
      <c r="X769" s="26">
        <v>45327</v>
      </c>
      <c r="Y769" s="25" t="s">
        <v>1068</v>
      </c>
      <c r="Z769" s="26">
        <v>45327</v>
      </c>
      <c r="AA769" s="24" t="s">
        <v>1710</v>
      </c>
      <c r="AB769" s="24" t="s">
        <v>1081</v>
      </c>
      <c r="AC769" s="26">
        <v>45348</v>
      </c>
      <c r="AD769" s="8" t="s">
        <v>22</v>
      </c>
      <c r="AE769" s="26">
        <v>45333</v>
      </c>
      <c r="AF769" s="27" t="s">
        <v>424</v>
      </c>
      <c r="AG769" s="7"/>
      <c r="AH769" s="5" t="str" cm="1">
        <f t="array" ref="AH769">LEFT(MM_BU[[#This Row],[PROJECT'#]],MIN(IFERROR(FIND({0,1,2,3,4,5,6,7,8,9,"-"},MM_BU[[#This Row],[PROJECT'#]]),""))-1)</f>
        <v>BU</v>
      </c>
      <c r="AI769" t="str">
        <f>IF(MM_BU[[#This Row],[BOM Received date]]&lt;&gt;"","BU table")</f>
        <v>BU table</v>
      </c>
      <c r="AJ769" t="str">
        <f>TEXT(MM_BU[[#This Row],[BOM Received date]],"mmmm")</f>
        <v>January</v>
      </c>
      <c r="AK769" t="str">
        <f>TEXT(MM_BU[[#This Row],[BOM Received date]],"yyyy")</f>
        <v>2024</v>
      </c>
    </row>
    <row r="770" spans="1:37" ht="28.95" customHeight="1">
      <c r="A770" s="21">
        <v>58</v>
      </c>
      <c r="B770" s="56">
        <v>45320</v>
      </c>
      <c r="C770" s="8">
        <v>30</v>
      </c>
      <c r="D770" s="8" t="s">
        <v>2108</v>
      </c>
      <c r="E770" s="23" t="s">
        <v>2109</v>
      </c>
      <c r="F770" s="350">
        <v>9333709</v>
      </c>
      <c r="G770" s="8" t="s">
        <v>351</v>
      </c>
      <c r="H770" s="24" t="s">
        <v>402</v>
      </c>
      <c r="I770" s="25">
        <v>52941</v>
      </c>
      <c r="J770" s="1639">
        <v>45321</v>
      </c>
      <c r="K770" s="26">
        <v>45322</v>
      </c>
      <c r="L770" s="26" t="s">
        <v>1058</v>
      </c>
      <c r="M770" s="27">
        <v>1</v>
      </c>
      <c r="N770" s="27" t="s">
        <v>55</v>
      </c>
      <c r="O770" s="25">
        <v>1</v>
      </c>
      <c r="P770" s="286">
        <v>19.14</v>
      </c>
      <c r="Q770" s="287">
        <v>19.14</v>
      </c>
      <c r="R770" s="25" t="s">
        <v>2316</v>
      </c>
      <c r="S770" s="25" t="s">
        <v>1058</v>
      </c>
      <c r="T770" s="26">
        <v>45327</v>
      </c>
      <c r="U770" s="26">
        <v>45327</v>
      </c>
      <c r="V770" s="8" t="s">
        <v>2317</v>
      </c>
      <c r="W770" s="25" t="s">
        <v>143</v>
      </c>
      <c r="X770" s="26">
        <v>45327</v>
      </c>
      <c r="Y770" s="25" t="s">
        <v>1068</v>
      </c>
      <c r="Z770" s="26">
        <v>45327</v>
      </c>
      <c r="AA770" s="24" t="s">
        <v>1710</v>
      </c>
      <c r="AB770" s="24" t="s">
        <v>1081</v>
      </c>
      <c r="AC770" s="26">
        <v>45348</v>
      </c>
      <c r="AD770" s="8" t="s">
        <v>22</v>
      </c>
      <c r="AE770" s="26">
        <v>45333</v>
      </c>
      <c r="AF770" s="27" t="s">
        <v>424</v>
      </c>
      <c r="AG770" s="7"/>
      <c r="AH770" s="5" t="str" cm="1">
        <f t="array" ref="AH770">LEFT(MM_BU[[#This Row],[PROJECT'#]],MIN(IFERROR(FIND({0,1,2,3,4,5,6,7,8,9,"-"},MM_BU[[#This Row],[PROJECT'#]]),""))-1)</f>
        <v>BU</v>
      </c>
      <c r="AI770" t="str">
        <f>IF(MM_BU[[#This Row],[BOM Received date]]&lt;&gt;"","BU table")</f>
        <v>BU table</v>
      </c>
      <c r="AJ770" t="str">
        <f>TEXT(MM_BU[[#This Row],[BOM Received date]],"mmmm")</f>
        <v>January</v>
      </c>
      <c r="AK770" t="str">
        <f>TEXT(MM_BU[[#This Row],[BOM Received date]],"yyyy")</f>
        <v>2024</v>
      </c>
    </row>
    <row r="771" spans="1:37" ht="28.95" customHeight="1">
      <c r="A771" s="21">
        <v>58</v>
      </c>
      <c r="B771" s="56">
        <v>45320</v>
      </c>
      <c r="C771" s="8">
        <v>30</v>
      </c>
      <c r="D771" s="8" t="s">
        <v>2108</v>
      </c>
      <c r="E771" s="23" t="s">
        <v>2109</v>
      </c>
      <c r="F771" s="350">
        <v>9333709</v>
      </c>
      <c r="G771" s="8" t="s">
        <v>479</v>
      </c>
      <c r="H771" s="24" t="s">
        <v>480</v>
      </c>
      <c r="I771" s="25">
        <v>52943</v>
      </c>
      <c r="J771" s="1639">
        <v>45321</v>
      </c>
      <c r="K771" s="26">
        <v>45322</v>
      </c>
      <c r="L771" s="26" t="s">
        <v>1058</v>
      </c>
      <c r="M771" s="27">
        <v>1</v>
      </c>
      <c r="N771" s="27" t="s">
        <v>20</v>
      </c>
      <c r="O771" s="25">
        <v>1</v>
      </c>
      <c r="P771" s="286">
        <v>74.8</v>
      </c>
      <c r="Q771" s="287">
        <v>74.8</v>
      </c>
      <c r="R771" s="25" t="s">
        <v>2180</v>
      </c>
      <c r="S771" s="25" t="s">
        <v>1058</v>
      </c>
      <c r="T771" s="26">
        <v>45325</v>
      </c>
      <c r="U771" s="26" t="s">
        <v>581</v>
      </c>
      <c r="V771" s="8" t="s">
        <v>2181</v>
      </c>
      <c r="W771" s="25" t="s">
        <v>1016</v>
      </c>
      <c r="X771" s="26">
        <v>45325</v>
      </c>
      <c r="Y771" s="25" t="s">
        <v>1068</v>
      </c>
      <c r="Z771" s="26">
        <v>45325</v>
      </c>
      <c r="AA771" s="24" t="s">
        <v>1075</v>
      </c>
      <c r="AB771" s="24" t="s">
        <v>1070</v>
      </c>
      <c r="AC771" s="26">
        <v>45342</v>
      </c>
      <c r="AD771" s="8" t="s">
        <v>22</v>
      </c>
      <c r="AE771" s="26">
        <v>45328</v>
      </c>
      <c r="AF771" s="27" t="s">
        <v>424</v>
      </c>
      <c r="AG771" s="7"/>
      <c r="AH771" s="5" t="str" cm="1">
        <f t="array" ref="AH771">LEFT(MM_BU[[#This Row],[PROJECT'#]],MIN(IFERROR(FIND({0,1,2,3,4,5,6,7,8,9,"-"},MM_BU[[#This Row],[PROJECT'#]]),""))-1)</f>
        <v>BU</v>
      </c>
      <c r="AI771" t="str">
        <f>IF(MM_BU[[#This Row],[BOM Received date]]&lt;&gt;"","BU table")</f>
        <v>BU table</v>
      </c>
      <c r="AJ771" t="str">
        <f>TEXT(MM_BU[[#This Row],[BOM Received date]],"mmmm")</f>
        <v>January</v>
      </c>
      <c r="AK771" t="str">
        <f>TEXT(MM_BU[[#This Row],[BOM Received date]],"yyyy")</f>
        <v>2024</v>
      </c>
    </row>
    <row r="772" spans="1:37" ht="28.95" customHeight="1">
      <c r="A772" s="21">
        <v>58</v>
      </c>
      <c r="B772" s="56">
        <v>45320</v>
      </c>
      <c r="C772" s="8">
        <v>30</v>
      </c>
      <c r="D772" s="8" t="s">
        <v>2108</v>
      </c>
      <c r="E772" s="23" t="s">
        <v>2109</v>
      </c>
      <c r="F772" s="350">
        <v>9333709</v>
      </c>
      <c r="G772" s="8" t="s">
        <v>2116</v>
      </c>
      <c r="H772" s="24" t="s">
        <v>2112</v>
      </c>
      <c r="I772" s="25">
        <v>52944</v>
      </c>
      <c r="J772" s="1639">
        <v>45321</v>
      </c>
      <c r="K772" s="26">
        <v>45322</v>
      </c>
      <c r="L772" s="26" t="s">
        <v>1058</v>
      </c>
      <c r="M772" s="27">
        <v>3</v>
      </c>
      <c r="N772" s="27" t="s">
        <v>20</v>
      </c>
      <c r="O772" s="25">
        <v>1</v>
      </c>
      <c r="P772" s="286">
        <v>16</v>
      </c>
      <c r="Q772" s="287">
        <v>16</v>
      </c>
      <c r="R772" s="25" t="s">
        <v>2180</v>
      </c>
      <c r="S772" s="25" t="s">
        <v>1058</v>
      </c>
      <c r="T772" s="26">
        <v>45325</v>
      </c>
      <c r="U772" s="26" t="s">
        <v>581</v>
      </c>
      <c r="V772" s="8" t="s">
        <v>2181</v>
      </c>
      <c r="W772" s="25" t="s">
        <v>1019</v>
      </c>
      <c r="X772" s="26">
        <v>45325</v>
      </c>
      <c r="Y772" s="25" t="s">
        <v>1068</v>
      </c>
      <c r="Z772" s="26">
        <v>45325</v>
      </c>
      <c r="AA772" s="24" t="s">
        <v>1075</v>
      </c>
      <c r="AB772" s="24" t="s">
        <v>1070</v>
      </c>
      <c r="AC772" s="26">
        <v>45361</v>
      </c>
      <c r="AD772" s="8" t="s">
        <v>22</v>
      </c>
      <c r="AE772" s="26">
        <v>45333</v>
      </c>
      <c r="AF772" s="27" t="s">
        <v>424</v>
      </c>
      <c r="AG772" s="7"/>
      <c r="AH772" s="5" t="str" cm="1">
        <f t="array" ref="AH772">LEFT(MM_BU[[#This Row],[PROJECT'#]],MIN(IFERROR(FIND({0,1,2,3,4,5,6,7,8,9,"-"},MM_BU[[#This Row],[PROJECT'#]]),""))-1)</f>
        <v>BU</v>
      </c>
      <c r="AI772" t="str">
        <f>IF(MM_BU[[#This Row],[BOM Received date]]&lt;&gt;"","BU table")</f>
        <v>BU table</v>
      </c>
      <c r="AJ772" t="str">
        <f>TEXT(MM_BU[[#This Row],[BOM Received date]],"mmmm")</f>
        <v>January</v>
      </c>
      <c r="AK772" t="str">
        <f>TEXT(MM_BU[[#This Row],[BOM Received date]],"yyyy")</f>
        <v>2024</v>
      </c>
    </row>
    <row r="773" spans="1:37" ht="28.95" customHeight="1">
      <c r="A773" s="21">
        <v>58</v>
      </c>
      <c r="B773" s="56">
        <v>45320</v>
      </c>
      <c r="C773" s="8">
        <v>30</v>
      </c>
      <c r="D773" s="8" t="s">
        <v>2108</v>
      </c>
      <c r="E773" s="23" t="s">
        <v>2109</v>
      </c>
      <c r="F773" s="350">
        <v>9333709</v>
      </c>
      <c r="G773" s="8" t="s">
        <v>2117</v>
      </c>
      <c r="H773" s="24" t="s">
        <v>2113</v>
      </c>
      <c r="I773" s="25">
        <v>52944</v>
      </c>
      <c r="J773" s="1639">
        <v>45321</v>
      </c>
      <c r="K773" s="26">
        <v>45322</v>
      </c>
      <c r="L773" s="26" t="s">
        <v>1058</v>
      </c>
      <c r="M773" s="27">
        <v>2</v>
      </c>
      <c r="N773" s="27" t="s">
        <v>20</v>
      </c>
      <c r="O773" s="25">
        <v>2</v>
      </c>
      <c r="P773" s="286">
        <v>22.63</v>
      </c>
      <c r="Q773" s="287">
        <v>45.26</v>
      </c>
      <c r="R773" s="25" t="s">
        <v>2314</v>
      </c>
      <c r="S773" s="25" t="s">
        <v>1058</v>
      </c>
      <c r="T773" s="26">
        <v>45327</v>
      </c>
      <c r="U773" s="26">
        <v>45325</v>
      </c>
      <c r="V773" s="8" t="s">
        <v>2315</v>
      </c>
      <c r="W773" s="25" t="s">
        <v>141</v>
      </c>
      <c r="X773" s="26">
        <v>45327</v>
      </c>
      <c r="Y773" s="25" t="s">
        <v>1068</v>
      </c>
      <c r="Z773" s="26">
        <v>45327</v>
      </c>
      <c r="AA773" s="24" t="s">
        <v>1075</v>
      </c>
      <c r="AB773" s="24" t="s">
        <v>1079</v>
      </c>
      <c r="AC773" s="26">
        <v>45362</v>
      </c>
      <c r="AD773" s="8" t="s">
        <v>22</v>
      </c>
      <c r="AE773" s="26">
        <v>45334</v>
      </c>
      <c r="AF773" s="27" t="s">
        <v>425</v>
      </c>
      <c r="AG773" s="7"/>
      <c r="AH773" s="5" t="str" cm="1">
        <f t="array" ref="AH773">LEFT(MM_BU[[#This Row],[PROJECT'#]],MIN(IFERROR(FIND({0,1,2,3,4,5,6,7,8,9,"-"},MM_BU[[#This Row],[PROJECT'#]]),""))-1)</f>
        <v>BU</v>
      </c>
      <c r="AI773" t="str">
        <f>IF(MM_BU[[#This Row],[BOM Received date]]&lt;&gt;"","BU table")</f>
        <v>BU table</v>
      </c>
      <c r="AJ773" t="str">
        <f>TEXT(MM_BU[[#This Row],[BOM Received date]],"mmmm")</f>
        <v>January</v>
      </c>
      <c r="AK773" t="str">
        <f>TEXT(MM_BU[[#This Row],[BOM Received date]],"yyyy")</f>
        <v>2024</v>
      </c>
    </row>
    <row r="774" spans="1:37" ht="28.95" customHeight="1" thickBot="1">
      <c r="A774" s="103">
        <v>58</v>
      </c>
      <c r="B774" s="336">
        <v>45320</v>
      </c>
      <c r="C774" s="104">
        <v>30</v>
      </c>
      <c r="D774" s="104" t="s">
        <v>2108</v>
      </c>
      <c r="E774" s="337" t="s">
        <v>2109</v>
      </c>
      <c r="F774" s="357">
        <v>9333709</v>
      </c>
      <c r="G774" s="104" t="s">
        <v>2118</v>
      </c>
      <c r="H774" s="338" t="s">
        <v>2114</v>
      </c>
      <c r="I774" s="339">
        <v>52944</v>
      </c>
      <c r="J774" s="1651">
        <v>45321</v>
      </c>
      <c r="K774" s="340">
        <v>45322</v>
      </c>
      <c r="L774" s="340" t="s">
        <v>1058</v>
      </c>
      <c r="M774" s="341">
        <v>1</v>
      </c>
      <c r="N774" s="341" t="s">
        <v>20</v>
      </c>
      <c r="O774" s="339">
        <v>2</v>
      </c>
      <c r="P774" s="342">
        <v>36.299999999999997</v>
      </c>
      <c r="Q774" s="343">
        <v>72.599999999999994</v>
      </c>
      <c r="R774" s="339" t="s">
        <v>2314</v>
      </c>
      <c r="S774" s="339" t="s">
        <v>1058</v>
      </c>
      <c r="T774" s="340">
        <v>45327</v>
      </c>
      <c r="U774" s="340">
        <v>45325</v>
      </c>
      <c r="V774" s="104" t="s">
        <v>2315</v>
      </c>
      <c r="W774" s="339" t="s">
        <v>140</v>
      </c>
      <c r="X774" s="340">
        <v>45327</v>
      </c>
      <c r="Y774" s="339" t="s">
        <v>1068</v>
      </c>
      <c r="Z774" s="340">
        <v>45327</v>
      </c>
      <c r="AA774" s="338" t="s">
        <v>1075</v>
      </c>
      <c r="AB774" s="338" t="s">
        <v>1079</v>
      </c>
      <c r="AC774" s="340">
        <v>45362</v>
      </c>
      <c r="AD774" s="104" t="s">
        <v>22</v>
      </c>
      <c r="AE774" s="340">
        <v>45341</v>
      </c>
      <c r="AF774" s="341" t="s">
        <v>425</v>
      </c>
      <c r="AG774" s="57"/>
      <c r="AH774" s="401" t="str" cm="1">
        <f t="array" ref="AH774">LEFT(MM_BU[[#This Row],[PROJECT'#]],MIN(IFERROR(FIND({0,1,2,3,4,5,6,7,8,9,"-"},MM_BU[[#This Row],[PROJECT'#]]),""))-1)</f>
        <v>BU</v>
      </c>
      <c r="AI774" s="281" t="str">
        <f>IF(MM_BU[[#This Row],[BOM Received date]]&lt;&gt;"","BU table")</f>
        <v>BU table</v>
      </c>
      <c r="AJ774" s="281" t="str">
        <f>TEXT(MM_BU[[#This Row],[BOM Received date]],"mmmm")</f>
        <v>January</v>
      </c>
      <c r="AK774" s="281" t="str">
        <f>TEXT(MM_BU[[#This Row],[BOM Received date]],"yyyy")</f>
        <v>2024</v>
      </c>
    </row>
    <row r="775" spans="1:37" ht="28.95" customHeight="1" thickTop="1">
      <c r="A775" s="448">
        <v>59</v>
      </c>
      <c r="B775" s="1133">
        <v>45329</v>
      </c>
      <c r="C775" s="205">
        <v>30</v>
      </c>
      <c r="D775" s="205" t="s">
        <v>2192</v>
      </c>
      <c r="E775" s="1134" t="s">
        <v>2193</v>
      </c>
      <c r="F775" s="1135">
        <v>9522604</v>
      </c>
      <c r="G775" s="205" t="s">
        <v>2194</v>
      </c>
      <c r="H775" s="455" t="s">
        <v>2195</v>
      </c>
      <c r="I775" s="450">
        <v>53597</v>
      </c>
      <c r="J775" s="1658">
        <v>45329</v>
      </c>
      <c r="K775" s="451">
        <v>45332</v>
      </c>
      <c r="L775" s="451" t="s">
        <v>1058</v>
      </c>
      <c r="M775" s="452">
        <v>2</v>
      </c>
      <c r="N775" s="452" t="s">
        <v>20</v>
      </c>
      <c r="O775" s="450">
        <v>1</v>
      </c>
      <c r="P775" s="453">
        <v>656.4</v>
      </c>
      <c r="Q775" s="454">
        <v>656.4</v>
      </c>
      <c r="R775" s="450" t="s">
        <v>2461</v>
      </c>
      <c r="S775" s="450" t="s">
        <v>1058</v>
      </c>
      <c r="T775" s="451">
        <v>45337</v>
      </c>
      <c r="U775" s="451" t="s">
        <v>581</v>
      </c>
      <c r="V775" s="205" t="s">
        <v>2462</v>
      </c>
      <c r="W775" s="450" t="s">
        <v>1341</v>
      </c>
      <c r="X775" s="451">
        <v>45337</v>
      </c>
      <c r="Y775" s="450" t="s">
        <v>1068</v>
      </c>
      <c r="Z775" s="451">
        <v>45337</v>
      </c>
      <c r="AA775" s="455" t="s">
        <v>1075</v>
      </c>
      <c r="AB775" s="455" t="s">
        <v>1081</v>
      </c>
      <c r="AC775" s="451">
        <v>45351</v>
      </c>
      <c r="AD775" s="205" t="s">
        <v>22</v>
      </c>
      <c r="AE775" s="451">
        <v>45341</v>
      </c>
      <c r="AF775" s="452" t="s">
        <v>424</v>
      </c>
      <c r="AG775" s="456"/>
      <c r="AH775" s="43" t="str" cm="1">
        <f t="array" ref="AH775">LEFT(MM_BU[[#This Row],[PROJECT'#]],MIN(IFERROR(FIND({0,1,2,3,4,5,6,7,8,9,"-"},MM_BU[[#This Row],[PROJECT'#]]),""))-1)</f>
        <v>BU</v>
      </c>
      <c r="AI775" t="str">
        <f>IF(MM_BU[[#This Row],[BOM Received date]]&lt;&gt;"","BU table")</f>
        <v>BU table</v>
      </c>
      <c r="AJ775" t="str">
        <f>TEXT(MM_BU[[#This Row],[BOM Received date]],"mmmm")</f>
        <v>February</v>
      </c>
      <c r="AK775" t="str">
        <f>TEXT(MM_BU[[#This Row],[BOM Received date]],"yyyy")</f>
        <v>2024</v>
      </c>
    </row>
    <row r="776" spans="1:37" ht="28.95" customHeight="1" thickBot="1">
      <c r="A776" s="140">
        <v>59</v>
      </c>
      <c r="B776" s="199">
        <v>45329</v>
      </c>
      <c r="C776" s="142">
        <v>30</v>
      </c>
      <c r="D776" s="142" t="s">
        <v>2192</v>
      </c>
      <c r="E776" s="143" t="s">
        <v>2193</v>
      </c>
      <c r="F776" s="351">
        <v>9522604</v>
      </c>
      <c r="G776" s="142" t="s">
        <v>466</v>
      </c>
      <c r="H776" s="144" t="s">
        <v>467</v>
      </c>
      <c r="I776" s="145">
        <v>53597</v>
      </c>
      <c r="J776" s="1640">
        <v>45329</v>
      </c>
      <c r="K776" s="146">
        <v>45332</v>
      </c>
      <c r="L776" s="146" t="s">
        <v>1058</v>
      </c>
      <c r="M776" s="147">
        <v>1</v>
      </c>
      <c r="N776" s="147" t="s">
        <v>20</v>
      </c>
      <c r="O776" s="145">
        <v>1</v>
      </c>
      <c r="P776" s="288">
        <v>2227.5</v>
      </c>
      <c r="Q776" s="289">
        <v>2227.5</v>
      </c>
      <c r="R776" s="145" t="s">
        <v>2461</v>
      </c>
      <c r="S776" s="145" t="s">
        <v>1058</v>
      </c>
      <c r="T776" s="146">
        <v>45337</v>
      </c>
      <c r="U776" s="146" t="s">
        <v>581</v>
      </c>
      <c r="V776" s="142" t="s">
        <v>2462</v>
      </c>
      <c r="W776" s="145" t="s">
        <v>1325</v>
      </c>
      <c r="X776" s="146">
        <v>45337</v>
      </c>
      <c r="Y776" s="145" t="s">
        <v>1068</v>
      </c>
      <c r="Z776" s="146">
        <v>45337</v>
      </c>
      <c r="AA776" s="144" t="s">
        <v>1075</v>
      </c>
      <c r="AB776" s="144" t="s">
        <v>1081</v>
      </c>
      <c r="AC776" s="146">
        <v>45351</v>
      </c>
      <c r="AD776" s="142" t="s">
        <v>22</v>
      </c>
      <c r="AE776" s="146">
        <v>45341</v>
      </c>
      <c r="AF776" s="147" t="s">
        <v>424</v>
      </c>
      <c r="AG776" s="148"/>
      <c r="AH776" s="43" t="str" cm="1">
        <f t="array" ref="AH776">LEFT(MM_BU[[#This Row],[PROJECT'#]],MIN(IFERROR(FIND({0,1,2,3,4,5,6,7,8,9,"-"},MM_BU[[#This Row],[PROJECT'#]]),""))-1)</f>
        <v>BU</v>
      </c>
      <c r="AI776" t="str">
        <f>IF(MM_BU[[#This Row],[BOM Received date]]&lt;&gt;"","BU table")</f>
        <v>BU table</v>
      </c>
      <c r="AJ776" t="str">
        <f>TEXT(MM_BU[[#This Row],[BOM Received date]],"mmmm")</f>
        <v>February</v>
      </c>
      <c r="AK776" t="str">
        <f>TEXT(MM_BU[[#This Row],[BOM Received date]],"yyyy")</f>
        <v>2024</v>
      </c>
    </row>
    <row r="777" spans="1:37" ht="28.95" customHeight="1" thickTop="1">
      <c r="A777" s="149">
        <v>60</v>
      </c>
      <c r="B777" s="196">
        <v>45329</v>
      </c>
      <c r="C777" s="151">
        <v>70</v>
      </c>
      <c r="D777" s="151" t="s">
        <v>2196</v>
      </c>
      <c r="E777" s="152" t="s">
        <v>2197</v>
      </c>
      <c r="F777" s="352">
        <v>6185444</v>
      </c>
      <c r="G777" s="151" t="s">
        <v>1649</v>
      </c>
      <c r="H777" s="153" t="s">
        <v>1650</v>
      </c>
      <c r="I777" s="25">
        <v>53647</v>
      </c>
      <c r="J777" s="1639">
        <v>45330</v>
      </c>
      <c r="K777" s="26">
        <v>45332</v>
      </c>
      <c r="L777" s="340" t="s">
        <v>1058</v>
      </c>
      <c r="M777" s="27">
        <v>6</v>
      </c>
      <c r="N777" s="27" t="s">
        <v>20</v>
      </c>
      <c r="O777" s="25">
        <v>600</v>
      </c>
      <c r="P777" s="286">
        <v>6.34</v>
      </c>
      <c r="Q777" s="287">
        <v>3804</v>
      </c>
      <c r="R777" s="25" t="s">
        <v>2461</v>
      </c>
      <c r="S777" s="25" t="s">
        <v>1058</v>
      </c>
      <c r="T777" s="26">
        <v>45337</v>
      </c>
      <c r="U777" s="26" t="s">
        <v>581</v>
      </c>
      <c r="V777" s="8" t="s">
        <v>2462</v>
      </c>
      <c r="W777" s="25" t="s">
        <v>1159</v>
      </c>
      <c r="X777" s="26">
        <v>45337</v>
      </c>
      <c r="Y777" s="25" t="s">
        <v>1068</v>
      </c>
      <c r="Z777" s="26">
        <v>45337</v>
      </c>
      <c r="AA777" s="24" t="s">
        <v>1075</v>
      </c>
      <c r="AB777" s="24" t="s">
        <v>1081</v>
      </c>
      <c r="AC777" s="26">
        <v>45351</v>
      </c>
      <c r="AD777" s="8" t="s">
        <v>22</v>
      </c>
      <c r="AE777" s="26">
        <v>45341</v>
      </c>
      <c r="AF777" s="27" t="s">
        <v>2609</v>
      </c>
      <c r="AG777" s="7"/>
      <c r="AH777" s="5" t="str" cm="1">
        <f t="array" ref="AH777">LEFT(MM_BU[[#This Row],[PROJECT'#]],MIN(IFERROR(FIND({0,1,2,3,4,5,6,7,8,9,"-"},MM_BU[[#This Row],[PROJECT'#]]),""))-1)</f>
        <v>BU</v>
      </c>
      <c r="AI777" t="str">
        <f>IF(MM_BU[[#This Row],[BOM Received date]]&lt;&gt;"","BU table")</f>
        <v>BU table</v>
      </c>
      <c r="AJ777" t="str">
        <f>TEXT(MM_BU[[#This Row],[BOM Received date]],"mmmm")</f>
        <v>February</v>
      </c>
      <c r="AK777" t="str">
        <f>TEXT(MM_BU[[#This Row],[BOM Received date]],"yyyy")</f>
        <v>2024</v>
      </c>
    </row>
    <row r="778" spans="1:37" ht="28.95" customHeight="1">
      <c r="A778" s="21">
        <v>60</v>
      </c>
      <c r="B778" s="56">
        <v>45329</v>
      </c>
      <c r="C778" s="8">
        <v>70</v>
      </c>
      <c r="D778" s="8" t="s">
        <v>2196</v>
      </c>
      <c r="E778" s="23" t="s">
        <v>2197</v>
      </c>
      <c r="F778" s="350">
        <v>6185444</v>
      </c>
      <c r="G778" s="8" t="s">
        <v>1651</v>
      </c>
      <c r="H778" s="24" t="s">
        <v>2209</v>
      </c>
      <c r="I778" s="25">
        <v>53647</v>
      </c>
      <c r="J778" s="1639">
        <v>45330</v>
      </c>
      <c r="K778" s="26">
        <v>45332</v>
      </c>
      <c r="L778" s="340" t="s">
        <v>1058</v>
      </c>
      <c r="M778" s="27">
        <v>5</v>
      </c>
      <c r="N778" s="27" t="s">
        <v>20</v>
      </c>
      <c r="O778" s="25">
        <v>100</v>
      </c>
      <c r="P778" s="286">
        <v>6.27</v>
      </c>
      <c r="Q778" s="287">
        <v>627</v>
      </c>
      <c r="R778" s="25" t="s">
        <v>2461</v>
      </c>
      <c r="S778" s="25" t="s">
        <v>1058</v>
      </c>
      <c r="T778" s="26">
        <v>45337</v>
      </c>
      <c r="U778" s="26" t="s">
        <v>581</v>
      </c>
      <c r="V778" s="8" t="s">
        <v>2462</v>
      </c>
      <c r="W778" s="25" t="s">
        <v>1031</v>
      </c>
      <c r="X778" s="26">
        <v>45337</v>
      </c>
      <c r="Y778" s="25" t="s">
        <v>1068</v>
      </c>
      <c r="Z778" s="26">
        <v>45337</v>
      </c>
      <c r="AA778" s="24" t="s">
        <v>1075</v>
      </c>
      <c r="AB778" s="24" t="s">
        <v>1081</v>
      </c>
      <c r="AC778" s="26">
        <v>45351</v>
      </c>
      <c r="AD778" s="8" t="s">
        <v>22</v>
      </c>
      <c r="AE778" s="26">
        <v>45341</v>
      </c>
      <c r="AF778" s="27" t="s">
        <v>1030</v>
      </c>
      <c r="AG778" s="7"/>
      <c r="AH778" s="5" t="str" cm="1">
        <f t="array" ref="AH778">LEFT(MM_BU[[#This Row],[PROJECT'#]],MIN(IFERROR(FIND({0,1,2,3,4,5,6,7,8,9,"-"},MM_BU[[#This Row],[PROJECT'#]]),""))-1)</f>
        <v>BU</v>
      </c>
      <c r="AI778" t="str">
        <f>IF(MM_BU[[#This Row],[BOM Received date]]&lt;&gt;"","BU table")</f>
        <v>BU table</v>
      </c>
      <c r="AJ778" t="str">
        <f>TEXT(MM_BU[[#This Row],[BOM Received date]],"mmmm")</f>
        <v>February</v>
      </c>
      <c r="AK778" t="str">
        <f>TEXT(MM_BU[[#This Row],[BOM Received date]],"yyyy")</f>
        <v>2024</v>
      </c>
    </row>
    <row r="779" spans="1:37" ht="28.95" customHeight="1">
      <c r="A779" s="21">
        <v>60</v>
      </c>
      <c r="B779" s="56">
        <v>45329</v>
      </c>
      <c r="C779" s="8">
        <v>70</v>
      </c>
      <c r="D779" s="8" t="s">
        <v>2196</v>
      </c>
      <c r="E779" s="23" t="s">
        <v>2197</v>
      </c>
      <c r="F779" s="350">
        <v>6185444</v>
      </c>
      <c r="G779" s="8" t="s">
        <v>1605</v>
      </c>
      <c r="H779" s="24" t="s">
        <v>1614</v>
      </c>
      <c r="I779" s="25">
        <v>53647</v>
      </c>
      <c r="J779" s="1639">
        <v>45330</v>
      </c>
      <c r="K779" s="26">
        <v>45332</v>
      </c>
      <c r="L779" s="340" t="s">
        <v>1058</v>
      </c>
      <c r="M779" s="27">
        <v>4</v>
      </c>
      <c r="N779" s="27" t="s">
        <v>57</v>
      </c>
      <c r="O779" s="25">
        <v>35</v>
      </c>
      <c r="P779" s="286">
        <v>21.15</v>
      </c>
      <c r="Q779" s="287">
        <v>740.25</v>
      </c>
      <c r="R779" s="25" t="s">
        <v>2461</v>
      </c>
      <c r="S779" s="25" t="s">
        <v>1058</v>
      </c>
      <c r="T779" s="26">
        <v>45337</v>
      </c>
      <c r="U779" s="26" t="s">
        <v>581</v>
      </c>
      <c r="V779" s="8" t="s">
        <v>2462</v>
      </c>
      <c r="W779" s="25" t="s">
        <v>1029</v>
      </c>
      <c r="X779" s="26">
        <v>45337</v>
      </c>
      <c r="Y779" s="25" t="s">
        <v>1068</v>
      </c>
      <c r="Z779" s="26">
        <v>45337</v>
      </c>
      <c r="AA779" s="24" t="s">
        <v>1075</v>
      </c>
      <c r="AB779" s="24" t="s">
        <v>1081</v>
      </c>
      <c r="AC779" s="26">
        <v>45351</v>
      </c>
      <c r="AD779" s="8" t="s">
        <v>22</v>
      </c>
      <c r="AE779" s="26">
        <v>45341</v>
      </c>
      <c r="AF779" s="27" t="s">
        <v>1703</v>
      </c>
      <c r="AG779" s="7"/>
      <c r="AH779" s="5" t="str" cm="1">
        <f t="array" ref="AH779">LEFT(MM_BU[[#This Row],[PROJECT'#]],MIN(IFERROR(FIND({0,1,2,3,4,5,6,7,8,9,"-"},MM_BU[[#This Row],[PROJECT'#]]),""))-1)</f>
        <v>BU</v>
      </c>
      <c r="AI779" t="str">
        <f>IF(MM_BU[[#This Row],[BOM Received date]]&lt;&gt;"","BU table")</f>
        <v>BU table</v>
      </c>
      <c r="AJ779" t="str">
        <f>TEXT(MM_BU[[#This Row],[BOM Received date]],"mmmm")</f>
        <v>February</v>
      </c>
      <c r="AK779" t="str">
        <f>TEXT(MM_BU[[#This Row],[BOM Received date]],"yyyy")</f>
        <v>2024</v>
      </c>
    </row>
    <row r="780" spans="1:37" ht="28.95" customHeight="1">
      <c r="A780" s="21">
        <v>60</v>
      </c>
      <c r="B780" s="56">
        <v>45329</v>
      </c>
      <c r="C780" s="8">
        <v>70</v>
      </c>
      <c r="D780" s="8" t="s">
        <v>2196</v>
      </c>
      <c r="E780" s="23" t="s">
        <v>2197</v>
      </c>
      <c r="F780" s="350">
        <v>6185444</v>
      </c>
      <c r="G780" s="8" t="s">
        <v>1606</v>
      </c>
      <c r="H780" s="24" t="s">
        <v>2210</v>
      </c>
      <c r="I780" s="25">
        <v>53650</v>
      </c>
      <c r="J780" s="1639">
        <v>45330</v>
      </c>
      <c r="K780" s="26">
        <v>45332</v>
      </c>
      <c r="L780" s="340" t="s">
        <v>1058</v>
      </c>
      <c r="M780" s="27">
        <v>9</v>
      </c>
      <c r="N780" s="27" t="s">
        <v>36</v>
      </c>
      <c r="O780" s="25">
        <v>18</v>
      </c>
      <c r="P780" s="286">
        <v>44.9</v>
      </c>
      <c r="Q780" s="287">
        <v>808.2</v>
      </c>
      <c r="R780" s="25" t="s">
        <v>2461</v>
      </c>
      <c r="S780" s="25" t="s">
        <v>1058</v>
      </c>
      <c r="T780" s="26">
        <v>45337</v>
      </c>
      <c r="U780" s="26" t="s">
        <v>581</v>
      </c>
      <c r="V780" s="8" t="s">
        <v>2462</v>
      </c>
      <c r="W780" s="25" t="s">
        <v>1313</v>
      </c>
      <c r="X780" s="26">
        <v>45337</v>
      </c>
      <c r="Y780" s="25" t="s">
        <v>1068</v>
      </c>
      <c r="Z780" s="26">
        <v>45337</v>
      </c>
      <c r="AA780" s="24" t="s">
        <v>1075</v>
      </c>
      <c r="AB780" s="24" t="s">
        <v>1081</v>
      </c>
      <c r="AC780" s="26">
        <v>45351</v>
      </c>
      <c r="AD780" s="8" t="s">
        <v>22</v>
      </c>
      <c r="AE780" s="26">
        <v>45341</v>
      </c>
      <c r="AF780" s="27" t="s">
        <v>1022</v>
      </c>
      <c r="AG780" s="7"/>
      <c r="AH780" s="5" t="str" cm="1">
        <f t="array" ref="AH780">LEFT(MM_BU[[#This Row],[PROJECT'#]],MIN(IFERROR(FIND({0,1,2,3,4,5,6,7,8,9,"-"},MM_BU[[#This Row],[PROJECT'#]]),""))-1)</f>
        <v>BU</v>
      </c>
      <c r="AI780" t="str">
        <f>IF(MM_BU[[#This Row],[BOM Received date]]&lt;&gt;"","BU table")</f>
        <v>BU table</v>
      </c>
      <c r="AJ780" t="str">
        <f>TEXT(MM_BU[[#This Row],[BOM Received date]],"mmmm")</f>
        <v>February</v>
      </c>
      <c r="AK780" t="str">
        <f>TEXT(MM_BU[[#This Row],[BOM Received date]],"yyyy")</f>
        <v>2024</v>
      </c>
    </row>
    <row r="781" spans="1:37" ht="28.95" customHeight="1">
      <c r="A781" s="21">
        <v>60</v>
      </c>
      <c r="B781" s="56">
        <v>45329</v>
      </c>
      <c r="C781" s="8">
        <v>70</v>
      </c>
      <c r="D781" s="8" t="s">
        <v>2196</v>
      </c>
      <c r="E781" s="23" t="s">
        <v>2197</v>
      </c>
      <c r="F781" s="350">
        <v>6185444</v>
      </c>
      <c r="G781" s="8" t="s">
        <v>665</v>
      </c>
      <c r="H781" s="24" t="s">
        <v>666</v>
      </c>
      <c r="I781" s="25">
        <v>53645</v>
      </c>
      <c r="J781" s="1639">
        <v>45330</v>
      </c>
      <c r="K781" s="26">
        <v>45332</v>
      </c>
      <c r="L781" s="340" t="s">
        <v>1058</v>
      </c>
      <c r="M781" s="27">
        <v>7</v>
      </c>
      <c r="N781" s="27" t="s">
        <v>55</v>
      </c>
      <c r="O781" s="25">
        <v>2</v>
      </c>
      <c r="P781" s="286">
        <v>51.99</v>
      </c>
      <c r="Q781" s="287">
        <v>103.98</v>
      </c>
      <c r="R781" s="25" t="s">
        <v>2463</v>
      </c>
      <c r="S781" s="25" t="s">
        <v>1059</v>
      </c>
      <c r="T781" s="26">
        <v>45366</v>
      </c>
      <c r="U781" s="26">
        <v>45338</v>
      </c>
      <c r="V781" s="8" t="s">
        <v>2610</v>
      </c>
      <c r="W781" s="25" t="s">
        <v>1036</v>
      </c>
      <c r="X781" s="26">
        <v>45344</v>
      </c>
      <c r="Y781" s="25" t="s">
        <v>1068</v>
      </c>
      <c r="Z781" s="26">
        <v>45344</v>
      </c>
      <c r="AA781" s="24" t="s">
        <v>1075</v>
      </c>
      <c r="AB781" s="24" t="s">
        <v>1089</v>
      </c>
      <c r="AC781" s="26">
        <v>45358</v>
      </c>
      <c r="AD781" s="8" t="s">
        <v>22</v>
      </c>
      <c r="AE781" s="26">
        <v>45347</v>
      </c>
      <c r="AF781" s="27" t="s">
        <v>425</v>
      </c>
      <c r="AG781" s="7"/>
      <c r="AH781" s="5" t="str" cm="1">
        <f t="array" ref="AH781">LEFT(MM_BU[[#This Row],[PROJECT'#]],MIN(IFERROR(FIND({0,1,2,3,4,5,6,7,8,9,"-"},MM_BU[[#This Row],[PROJECT'#]]),""))-1)</f>
        <v>BU</v>
      </c>
      <c r="AI781" t="str">
        <f>IF(MM_BU[[#This Row],[BOM Received date]]&lt;&gt;"","BU table")</f>
        <v>BU table</v>
      </c>
      <c r="AJ781" t="str">
        <f>TEXT(MM_BU[[#This Row],[BOM Received date]],"mmmm")</f>
        <v>February</v>
      </c>
      <c r="AK781" t="str">
        <f>TEXT(MM_BU[[#This Row],[BOM Received date]],"yyyy")</f>
        <v>2024</v>
      </c>
    </row>
    <row r="782" spans="1:37" ht="28.95" customHeight="1">
      <c r="A782" s="21">
        <v>60</v>
      </c>
      <c r="B782" s="56">
        <v>45329</v>
      </c>
      <c r="C782" s="8">
        <v>70</v>
      </c>
      <c r="D782" s="8" t="s">
        <v>2196</v>
      </c>
      <c r="E782" s="23" t="s">
        <v>2197</v>
      </c>
      <c r="F782" s="350">
        <v>6185444</v>
      </c>
      <c r="G782" s="8" t="s">
        <v>274</v>
      </c>
      <c r="H782" s="24" t="s">
        <v>275</v>
      </c>
      <c r="I782" s="25">
        <v>53644</v>
      </c>
      <c r="J782" s="1639">
        <v>45330</v>
      </c>
      <c r="K782" s="26">
        <v>45332</v>
      </c>
      <c r="L782" s="340" t="s">
        <v>1058</v>
      </c>
      <c r="M782" s="27">
        <v>1</v>
      </c>
      <c r="N782" s="27" t="s">
        <v>20</v>
      </c>
      <c r="O782" s="25">
        <v>190</v>
      </c>
      <c r="P782" s="286">
        <v>19.14</v>
      </c>
      <c r="Q782" s="287">
        <v>3636.6</v>
      </c>
      <c r="R782" s="25" t="s">
        <v>2461</v>
      </c>
      <c r="S782" s="25" t="s">
        <v>1058</v>
      </c>
      <c r="T782" s="26">
        <v>45337</v>
      </c>
      <c r="U782" s="26" t="s">
        <v>581</v>
      </c>
      <c r="V782" s="8" t="s">
        <v>2462</v>
      </c>
      <c r="W782" s="25" t="s">
        <v>1037</v>
      </c>
      <c r="X782" s="26">
        <v>45337</v>
      </c>
      <c r="Y782" s="25" t="s">
        <v>1068</v>
      </c>
      <c r="Z782" s="26">
        <v>45337</v>
      </c>
      <c r="AA782" s="24" t="s">
        <v>1075</v>
      </c>
      <c r="AB782" s="24" t="s">
        <v>1081</v>
      </c>
      <c r="AC782" s="26">
        <v>45351</v>
      </c>
      <c r="AD782" s="8" t="s">
        <v>22</v>
      </c>
      <c r="AE782" s="26">
        <v>45341</v>
      </c>
      <c r="AF782" s="27" t="s">
        <v>2611</v>
      </c>
      <c r="AG782" s="7"/>
      <c r="AH782" s="5" t="str" cm="1">
        <f t="array" ref="AH782">LEFT(MM_BU[[#This Row],[PROJECT'#]],MIN(IFERROR(FIND({0,1,2,3,4,5,6,7,8,9,"-"},MM_BU[[#This Row],[PROJECT'#]]),""))-1)</f>
        <v>BU</v>
      </c>
      <c r="AI782" t="str">
        <f>IF(MM_BU[[#This Row],[BOM Received date]]&lt;&gt;"","BU table")</f>
        <v>BU table</v>
      </c>
      <c r="AJ782" t="str">
        <f>TEXT(MM_BU[[#This Row],[BOM Received date]],"mmmm")</f>
        <v>February</v>
      </c>
      <c r="AK782" t="str">
        <f>TEXT(MM_BU[[#This Row],[BOM Received date]],"yyyy")</f>
        <v>2024</v>
      </c>
    </row>
    <row r="783" spans="1:37" ht="28.95" customHeight="1">
      <c r="A783" s="21">
        <v>60</v>
      </c>
      <c r="B783" s="56">
        <v>45329</v>
      </c>
      <c r="C783" s="8">
        <v>70</v>
      </c>
      <c r="D783" s="8" t="s">
        <v>2196</v>
      </c>
      <c r="E783" s="23" t="s">
        <v>2197</v>
      </c>
      <c r="F783" s="350">
        <v>6185444</v>
      </c>
      <c r="G783" s="8" t="s">
        <v>497</v>
      </c>
      <c r="H783" s="24" t="s">
        <v>1617</v>
      </c>
      <c r="I783" s="25">
        <v>53645</v>
      </c>
      <c r="J783" s="1639">
        <v>45330</v>
      </c>
      <c r="K783" s="26">
        <v>45332</v>
      </c>
      <c r="L783" s="340" t="s">
        <v>1058</v>
      </c>
      <c r="M783" s="27">
        <v>6</v>
      </c>
      <c r="N783" s="27" t="s">
        <v>55</v>
      </c>
      <c r="O783" s="25">
        <v>12</v>
      </c>
      <c r="P783" s="286">
        <v>23.1</v>
      </c>
      <c r="Q783" s="287">
        <v>277.2</v>
      </c>
      <c r="R783" s="25" t="s">
        <v>2463</v>
      </c>
      <c r="S783" s="25" t="s">
        <v>1059</v>
      </c>
      <c r="T783" s="26">
        <v>45366</v>
      </c>
      <c r="U783" s="26">
        <v>45338</v>
      </c>
      <c r="V783" s="8" t="s">
        <v>2610</v>
      </c>
      <c r="W783" s="25" t="s">
        <v>1035</v>
      </c>
      <c r="X783" s="26">
        <v>45344</v>
      </c>
      <c r="Y783" s="25" t="s">
        <v>1068</v>
      </c>
      <c r="Z783" s="26">
        <v>45344</v>
      </c>
      <c r="AA783" s="24" t="s">
        <v>1075</v>
      </c>
      <c r="AB783" s="24" t="s">
        <v>1089</v>
      </c>
      <c r="AC783" s="26">
        <v>45358</v>
      </c>
      <c r="AD783" s="8" t="s">
        <v>22</v>
      </c>
      <c r="AE783" s="26">
        <v>45347</v>
      </c>
      <c r="AF783" s="27" t="s">
        <v>1027</v>
      </c>
      <c r="AG783" s="7"/>
      <c r="AH783" s="5" t="str" cm="1">
        <f t="array" ref="AH783">LEFT(MM_BU[[#This Row],[PROJECT'#]],MIN(IFERROR(FIND({0,1,2,3,4,5,6,7,8,9,"-"},MM_BU[[#This Row],[PROJECT'#]]),""))-1)</f>
        <v>BU</v>
      </c>
      <c r="AI783" t="str">
        <f>IF(MM_BU[[#This Row],[BOM Received date]]&lt;&gt;"","BU table")</f>
        <v>BU table</v>
      </c>
      <c r="AJ783" t="str">
        <f>TEXT(MM_BU[[#This Row],[BOM Received date]],"mmmm")</f>
        <v>February</v>
      </c>
      <c r="AK783" t="str">
        <f>TEXT(MM_BU[[#This Row],[BOM Received date]],"yyyy")</f>
        <v>2024</v>
      </c>
    </row>
    <row r="784" spans="1:37" ht="28.95" customHeight="1">
      <c r="A784" s="21">
        <v>60</v>
      </c>
      <c r="B784" s="56">
        <v>45329</v>
      </c>
      <c r="C784" s="8">
        <v>70</v>
      </c>
      <c r="D784" s="8" t="s">
        <v>2196</v>
      </c>
      <c r="E784" s="23" t="s">
        <v>2197</v>
      </c>
      <c r="F784" s="350">
        <v>6185444</v>
      </c>
      <c r="G784" s="8" t="s">
        <v>189</v>
      </c>
      <c r="H784" s="24" t="s">
        <v>185</v>
      </c>
      <c r="I784" s="25">
        <v>53645</v>
      </c>
      <c r="J784" s="1639">
        <v>45330</v>
      </c>
      <c r="K784" s="26">
        <v>45332</v>
      </c>
      <c r="L784" s="340" t="s">
        <v>1058</v>
      </c>
      <c r="M784" s="27">
        <v>5</v>
      </c>
      <c r="N784" s="27" t="s">
        <v>20</v>
      </c>
      <c r="O784" s="25">
        <v>6</v>
      </c>
      <c r="P784" s="286">
        <v>18.48</v>
      </c>
      <c r="Q784" s="287">
        <v>110.88</v>
      </c>
      <c r="R784" s="25" t="s">
        <v>2461</v>
      </c>
      <c r="S784" s="25" t="s">
        <v>1058</v>
      </c>
      <c r="T784" s="26">
        <v>45337</v>
      </c>
      <c r="U784" s="26" t="s">
        <v>581</v>
      </c>
      <c r="V784" s="8" t="s">
        <v>2462</v>
      </c>
      <c r="W784" s="25" t="s">
        <v>1040</v>
      </c>
      <c r="X784" s="26">
        <v>45337</v>
      </c>
      <c r="Y784" s="25" t="s">
        <v>1068</v>
      </c>
      <c r="Z784" s="26">
        <v>45337</v>
      </c>
      <c r="AA784" s="24" t="s">
        <v>1075</v>
      </c>
      <c r="AB784" s="24" t="s">
        <v>1081</v>
      </c>
      <c r="AC784" s="26">
        <v>45351</v>
      </c>
      <c r="AD784" s="8" t="s">
        <v>22</v>
      </c>
      <c r="AE784" s="26">
        <v>45341</v>
      </c>
      <c r="AF784" s="27" t="s">
        <v>427</v>
      </c>
      <c r="AG784" s="7"/>
      <c r="AH784" s="5" t="str" cm="1">
        <f t="array" ref="AH784">LEFT(MM_BU[[#This Row],[PROJECT'#]],MIN(IFERROR(FIND({0,1,2,3,4,5,6,7,8,9,"-"},MM_BU[[#This Row],[PROJECT'#]]),""))-1)</f>
        <v>BU</v>
      </c>
      <c r="AI784" t="str">
        <f>IF(MM_BU[[#This Row],[BOM Received date]]&lt;&gt;"","BU table")</f>
        <v>BU table</v>
      </c>
      <c r="AJ784" t="str">
        <f>TEXT(MM_BU[[#This Row],[BOM Received date]],"mmmm")</f>
        <v>February</v>
      </c>
      <c r="AK784" t="str">
        <f>TEXT(MM_BU[[#This Row],[BOM Received date]],"yyyy")</f>
        <v>2024</v>
      </c>
    </row>
    <row r="785" spans="1:37" ht="28.95" customHeight="1">
      <c r="A785" s="21">
        <v>60</v>
      </c>
      <c r="B785" s="56">
        <v>45329</v>
      </c>
      <c r="C785" s="8">
        <v>70</v>
      </c>
      <c r="D785" s="8" t="s">
        <v>2196</v>
      </c>
      <c r="E785" s="23" t="s">
        <v>2197</v>
      </c>
      <c r="F785" s="350">
        <v>6185444</v>
      </c>
      <c r="G785" s="8" t="s">
        <v>188</v>
      </c>
      <c r="H785" s="24" t="s">
        <v>184</v>
      </c>
      <c r="I785" s="25">
        <v>53650</v>
      </c>
      <c r="J785" s="1639">
        <v>45330</v>
      </c>
      <c r="K785" s="26">
        <v>45332</v>
      </c>
      <c r="L785" s="340" t="s">
        <v>1058</v>
      </c>
      <c r="M785" s="27">
        <v>8</v>
      </c>
      <c r="N785" s="27" t="s">
        <v>37</v>
      </c>
      <c r="O785" s="25">
        <v>8</v>
      </c>
      <c r="P785" s="286">
        <v>37</v>
      </c>
      <c r="Q785" s="287">
        <v>296</v>
      </c>
      <c r="R785" s="25" t="s">
        <v>2461</v>
      </c>
      <c r="S785" s="25" t="s">
        <v>1058</v>
      </c>
      <c r="T785" s="26">
        <v>45337</v>
      </c>
      <c r="U785" s="26" t="s">
        <v>581</v>
      </c>
      <c r="V785" s="8" t="s">
        <v>2462</v>
      </c>
      <c r="W785" s="25" t="s">
        <v>1167</v>
      </c>
      <c r="X785" s="26">
        <v>45337</v>
      </c>
      <c r="Y785" s="25" t="s">
        <v>1068</v>
      </c>
      <c r="Z785" s="26">
        <v>45337</v>
      </c>
      <c r="AA785" s="24" t="s">
        <v>1075</v>
      </c>
      <c r="AB785" s="24" t="s">
        <v>1081</v>
      </c>
      <c r="AC785" s="26">
        <v>45351</v>
      </c>
      <c r="AD785" s="8" t="s">
        <v>22</v>
      </c>
      <c r="AE785" s="26">
        <v>45341</v>
      </c>
      <c r="AF785" s="27" t="s">
        <v>1025</v>
      </c>
      <c r="AG785" s="7"/>
      <c r="AH785" s="5" t="str" cm="1">
        <f t="array" ref="AH785">LEFT(MM_BU[[#This Row],[PROJECT'#]],MIN(IFERROR(FIND({0,1,2,3,4,5,6,7,8,9,"-"},MM_BU[[#This Row],[PROJECT'#]]),""))-1)</f>
        <v>BU</v>
      </c>
      <c r="AI785" t="str">
        <f>IF(MM_BU[[#This Row],[BOM Received date]]&lt;&gt;"","BU table")</f>
        <v>BU table</v>
      </c>
      <c r="AJ785" t="str">
        <f>TEXT(MM_BU[[#This Row],[BOM Received date]],"mmmm")</f>
        <v>February</v>
      </c>
      <c r="AK785" t="str">
        <f>TEXT(MM_BU[[#This Row],[BOM Received date]],"yyyy")</f>
        <v>2024</v>
      </c>
    </row>
    <row r="786" spans="1:37" ht="28.95" customHeight="1">
      <c r="A786" s="21">
        <v>60</v>
      </c>
      <c r="B786" s="56">
        <v>45329</v>
      </c>
      <c r="C786" s="8">
        <v>70</v>
      </c>
      <c r="D786" s="8" t="s">
        <v>2196</v>
      </c>
      <c r="E786" s="23" t="s">
        <v>2197</v>
      </c>
      <c r="F786" s="350">
        <v>6185444</v>
      </c>
      <c r="G786" s="8" t="s">
        <v>1608</v>
      </c>
      <c r="H786" s="24" t="s">
        <v>147</v>
      </c>
      <c r="I786" s="25">
        <v>53645</v>
      </c>
      <c r="J786" s="1639">
        <v>45330</v>
      </c>
      <c r="K786" s="26">
        <v>45332</v>
      </c>
      <c r="L786" s="340" t="s">
        <v>1058</v>
      </c>
      <c r="M786" s="27">
        <v>4</v>
      </c>
      <c r="N786" s="27" t="s">
        <v>1380</v>
      </c>
      <c r="O786" s="25">
        <v>6</v>
      </c>
      <c r="P786" s="286">
        <v>12.69</v>
      </c>
      <c r="Q786" s="287">
        <v>76.14</v>
      </c>
      <c r="R786" s="25" t="s">
        <v>2463</v>
      </c>
      <c r="S786" s="25" t="s">
        <v>1059</v>
      </c>
      <c r="T786" s="26">
        <v>45366</v>
      </c>
      <c r="U786" s="26">
        <v>45338</v>
      </c>
      <c r="V786" s="8" t="s">
        <v>2610</v>
      </c>
      <c r="W786" s="25" t="s">
        <v>1159</v>
      </c>
      <c r="X786" s="26">
        <v>45344</v>
      </c>
      <c r="Y786" s="25" t="s">
        <v>1068</v>
      </c>
      <c r="Z786" s="26">
        <v>45344</v>
      </c>
      <c r="AA786" s="24" t="s">
        <v>1075</v>
      </c>
      <c r="AB786" s="24" t="s">
        <v>1089</v>
      </c>
      <c r="AC786" s="26">
        <v>45358</v>
      </c>
      <c r="AD786" s="8" t="s">
        <v>22</v>
      </c>
      <c r="AE786" s="26">
        <v>45347</v>
      </c>
      <c r="AF786" s="27" t="s">
        <v>427</v>
      </c>
      <c r="AG786" s="7"/>
      <c r="AH786" s="5" t="str" cm="1">
        <f t="array" ref="AH786">LEFT(MM_BU[[#This Row],[PROJECT'#]],MIN(IFERROR(FIND({0,1,2,3,4,5,6,7,8,9,"-"},MM_BU[[#This Row],[PROJECT'#]]),""))-1)</f>
        <v>BU</v>
      </c>
      <c r="AI786" t="str">
        <f>IF(MM_BU[[#This Row],[BOM Received date]]&lt;&gt;"","BU table")</f>
        <v>BU table</v>
      </c>
      <c r="AJ786" t="str">
        <f>TEXT(MM_BU[[#This Row],[BOM Received date]],"mmmm")</f>
        <v>February</v>
      </c>
      <c r="AK786" t="str">
        <f>TEXT(MM_BU[[#This Row],[BOM Received date]],"yyyy")</f>
        <v>2024</v>
      </c>
    </row>
    <row r="787" spans="1:37" ht="28.95" customHeight="1">
      <c r="A787" s="21">
        <v>60</v>
      </c>
      <c r="B787" s="56">
        <v>45329</v>
      </c>
      <c r="C787" s="8">
        <v>70</v>
      </c>
      <c r="D787" s="8" t="s">
        <v>2196</v>
      </c>
      <c r="E787" s="23" t="s">
        <v>2197</v>
      </c>
      <c r="F787" s="350">
        <v>6185444</v>
      </c>
      <c r="G787" s="8" t="s">
        <v>56</v>
      </c>
      <c r="H787" s="24" t="s">
        <v>1618</v>
      </c>
      <c r="I787" s="25">
        <v>53648</v>
      </c>
      <c r="J787" s="1639">
        <v>45330</v>
      </c>
      <c r="K787" s="26">
        <v>45332</v>
      </c>
      <c r="L787" s="340" t="s">
        <v>1058</v>
      </c>
      <c r="M787" s="27">
        <v>5</v>
      </c>
      <c r="N787" s="27" t="s">
        <v>36</v>
      </c>
      <c r="O787" s="25">
        <v>5</v>
      </c>
      <c r="P787" s="286">
        <v>45.54</v>
      </c>
      <c r="Q787" s="287">
        <v>227.7</v>
      </c>
      <c r="R787" s="25" t="s">
        <v>2461</v>
      </c>
      <c r="S787" s="25" t="s">
        <v>1058</v>
      </c>
      <c r="T787" s="26">
        <v>45337</v>
      </c>
      <c r="U787" s="26" t="s">
        <v>581</v>
      </c>
      <c r="V787" s="8" t="s">
        <v>2462</v>
      </c>
      <c r="W787" s="25" t="s">
        <v>1163</v>
      </c>
      <c r="X787" s="26">
        <v>45337</v>
      </c>
      <c r="Y787" s="25" t="s">
        <v>1068</v>
      </c>
      <c r="Z787" s="26">
        <v>45337</v>
      </c>
      <c r="AA787" s="24" t="s">
        <v>1075</v>
      </c>
      <c r="AB787" s="24" t="s">
        <v>1081</v>
      </c>
      <c r="AC787" s="26">
        <v>45351</v>
      </c>
      <c r="AD787" s="8" t="s">
        <v>22</v>
      </c>
      <c r="AE787" s="26">
        <v>45341</v>
      </c>
      <c r="AF787" s="27" t="s">
        <v>429</v>
      </c>
      <c r="AG787" s="7"/>
      <c r="AH787" s="5" t="str" cm="1">
        <f t="array" ref="AH787">LEFT(MM_BU[[#This Row],[PROJECT'#]],MIN(IFERROR(FIND({0,1,2,3,4,5,6,7,8,9,"-"},MM_BU[[#This Row],[PROJECT'#]]),""))-1)</f>
        <v>BU</v>
      </c>
      <c r="AI787" t="str">
        <f>IF(MM_BU[[#This Row],[BOM Received date]]&lt;&gt;"","BU table")</f>
        <v>BU table</v>
      </c>
      <c r="AJ787" t="str">
        <f>TEXT(MM_BU[[#This Row],[BOM Received date]],"mmmm")</f>
        <v>February</v>
      </c>
      <c r="AK787" t="str">
        <f>TEXT(MM_BU[[#This Row],[BOM Received date]],"yyyy")</f>
        <v>2024</v>
      </c>
    </row>
    <row r="788" spans="1:37" ht="28.95" customHeight="1">
      <c r="A788" s="21">
        <v>60</v>
      </c>
      <c r="B788" s="56">
        <v>45329</v>
      </c>
      <c r="C788" s="8">
        <v>70</v>
      </c>
      <c r="D788" s="8" t="s">
        <v>2196</v>
      </c>
      <c r="E788" s="23" t="s">
        <v>2197</v>
      </c>
      <c r="F788" s="350">
        <v>6185444</v>
      </c>
      <c r="G788" s="8" t="s">
        <v>1609</v>
      </c>
      <c r="H788" s="24" t="s">
        <v>2211</v>
      </c>
      <c r="I788" s="25">
        <v>53645</v>
      </c>
      <c r="J788" s="1639">
        <v>45330</v>
      </c>
      <c r="K788" s="26">
        <v>45332</v>
      </c>
      <c r="L788" s="340" t="s">
        <v>1058</v>
      </c>
      <c r="M788" s="27">
        <v>3</v>
      </c>
      <c r="N788" s="27" t="s">
        <v>20</v>
      </c>
      <c r="O788" s="25">
        <v>70</v>
      </c>
      <c r="P788" s="286">
        <v>108.9</v>
      </c>
      <c r="Q788" s="287">
        <v>7623</v>
      </c>
      <c r="R788" s="25" t="s">
        <v>2612</v>
      </c>
      <c r="S788" s="25" t="s">
        <v>1058</v>
      </c>
      <c r="T788" s="26">
        <v>45344</v>
      </c>
      <c r="U788" s="26">
        <v>45338</v>
      </c>
      <c r="V788" s="8" t="s">
        <v>2613</v>
      </c>
      <c r="W788" s="25" t="s">
        <v>141</v>
      </c>
      <c r="X788" s="26">
        <v>45344</v>
      </c>
      <c r="Y788" s="25" t="s">
        <v>1068</v>
      </c>
      <c r="Z788" s="26">
        <v>45344</v>
      </c>
      <c r="AA788" s="24" t="s">
        <v>1075</v>
      </c>
      <c r="AB788" s="24" t="s">
        <v>1089</v>
      </c>
      <c r="AC788" s="26">
        <v>45361</v>
      </c>
      <c r="AD788" s="8" t="s">
        <v>22</v>
      </c>
      <c r="AE788" s="26">
        <v>45348</v>
      </c>
      <c r="AF788" s="27" t="s">
        <v>1559</v>
      </c>
      <c r="AG788" s="7"/>
      <c r="AH788" s="5" t="str" cm="1">
        <f t="array" ref="AH788">LEFT(MM_BU[[#This Row],[PROJECT'#]],MIN(IFERROR(FIND({0,1,2,3,4,5,6,7,8,9,"-"},MM_BU[[#This Row],[PROJECT'#]]),""))-1)</f>
        <v>BU</v>
      </c>
      <c r="AI788" t="str">
        <f>IF(MM_BU[[#This Row],[BOM Received date]]&lt;&gt;"","BU table")</f>
        <v>BU table</v>
      </c>
      <c r="AJ788" t="str">
        <f>TEXT(MM_BU[[#This Row],[BOM Received date]],"mmmm")</f>
        <v>February</v>
      </c>
      <c r="AK788" t="str">
        <f>TEXT(MM_BU[[#This Row],[BOM Received date]],"yyyy")</f>
        <v>2024</v>
      </c>
    </row>
    <row r="789" spans="1:37" ht="28.95" customHeight="1">
      <c r="A789" s="21">
        <v>60</v>
      </c>
      <c r="B789" s="56">
        <v>45329</v>
      </c>
      <c r="C789" s="8">
        <v>70</v>
      </c>
      <c r="D789" s="8" t="s">
        <v>2196</v>
      </c>
      <c r="E789" s="23" t="s">
        <v>2197</v>
      </c>
      <c r="F789" s="350">
        <v>6185444</v>
      </c>
      <c r="G789" s="8" t="s">
        <v>1610</v>
      </c>
      <c r="H789" s="24" t="s">
        <v>1620</v>
      </c>
      <c r="I789" s="25">
        <v>53650</v>
      </c>
      <c r="J789" s="1639">
        <v>45330</v>
      </c>
      <c r="K789" s="26">
        <v>45332</v>
      </c>
      <c r="L789" s="340" t="s">
        <v>1058</v>
      </c>
      <c r="M789" s="27">
        <v>7</v>
      </c>
      <c r="N789" s="27" t="s">
        <v>20</v>
      </c>
      <c r="O789" s="25">
        <v>40</v>
      </c>
      <c r="P789" s="286">
        <v>4.2</v>
      </c>
      <c r="Q789" s="287">
        <v>168</v>
      </c>
      <c r="R789" s="25" t="s">
        <v>2461</v>
      </c>
      <c r="S789" s="25" t="s">
        <v>1058</v>
      </c>
      <c r="T789" s="26">
        <v>45337</v>
      </c>
      <c r="U789" s="26" t="s">
        <v>581</v>
      </c>
      <c r="V789" s="8" t="s">
        <v>2462</v>
      </c>
      <c r="W789" s="25" t="s">
        <v>1162</v>
      </c>
      <c r="X789" s="26">
        <v>45337</v>
      </c>
      <c r="Y789" s="25" t="s">
        <v>1068</v>
      </c>
      <c r="Z789" s="26">
        <v>45337</v>
      </c>
      <c r="AA789" s="24" t="s">
        <v>1075</v>
      </c>
      <c r="AB789" s="24" t="s">
        <v>1081</v>
      </c>
      <c r="AC789" s="26">
        <v>45351</v>
      </c>
      <c r="AD789" s="8" t="s">
        <v>22</v>
      </c>
      <c r="AE789" s="26">
        <v>45341</v>
      </c>
      <c r="AF789" s="27" t="s">
        <v>1174</v>
      </c>
      <c r="AG789" s="7"/>
      <c r="AH789" s="5" t="str" cm="1">
        <f t="array" ref="AH789">LEFT(MM_BU[[#This Row],[PROJECT'#]],MIN(IFERROR(FIND({0,1,2,3,4,5,6,7,8,9,"-"},MM_BU[[#This Row],[PROJECT'#]]),""))-1)</f>
        <v>BU</v>
      </c>
      <c r="AI789" t="str">
        <f>IF(MM_BU[[#This Row],[BOM Received date]]&lt;&gt;"","BU table")</f>
        <v>BU table</v>
      </c>
      <c r="AJ789" t="str">
        <f>TEXT(MM_BU[[#This Row],[BOM Received date]],"mmmm")</f>
        <v>February</v>
      </c>
      <c r="AK789" t="str">
        <f>TEXT(MM_BU[[#This Row],[BOM Received date]],"yyyy")</f>
        <v>2024</v>
      </c>
    </row>
    <row r="790" spans="1:37" ht="28.95" customHeight="1">
      <c r="A790" s="21">
        <v>60</v>
      </c>
      <c r="B790" s="56">
        <v>45329</v>
      </c>
      <c r="C790" s="8">
        <v>70</v>
      </c>
      <c r="D790" s="8" t="s">
        <v>2196</v>
      </c>
      <c r="E790" s="23" t="s">
        <v>2197</v>
      </c>
      <c r="F790" s="350">
        <v>6185444</v>
      </c>
      <c r="G790" s="8" t="s">
        <v>1688</v>
      </c>
      <c r="H790" s="24" t="s">
        <v>1975</v>
      </c>
      <c r="I790" s="25">
        <v>53647</v>
      </c>
      <c r="J790" s="1639">
        <v>45330</v>
      </c>
      <c r="K790" s="26">
        <v>45332</v>
      </c>
      <c r="L790" s="340" t="s">
        <v>1058</v>
      </c>
      <c r="M790" s="27">
        <v>3</v>
      </c>
      <c r="N790" s="27" t="s">
        <v>37</v>
      </c>
      <c r="O790" s="25">
        <v>1</v>
      </c>
      <c r="P790" s="286">
        <v>55.08</v>
      </c>
      <c r="Q790" s="287">
        <v>55.08</v>
      </c>
      <c r="R790" s="25" t="s">
        <v>2461</v>
      </c>
      <c r="S790" s="25" t="s">
        <v>1058</v>
      </c>
      <c r="T790" s="26">
        <v>45337</v>
      </c>
      <c r="U790" s="26" t="s">
        <v>581</v>
      </c>
      <c r="V790" s="8" t="s">
        <v>2462</v>
      </c>
      <c r="W790" s="25" t="s">
        <v>1028</v>
      </c>
      <c r="X790" s="26">
        <v>45337</v>
      </c>
      <c r="Y790" s="25" t="s">
        <v>1068</v>
      </c>
      <c r="Z790" s="26">
        <v>45337</v>
      </c>
      <c r="AA790" s="24" t="s">
        <v>1075</v>
      </c>
      <c r="AB790" s="24" t="s">
        <v>1081</v>
      </c>
      <c r="AC790" s="26">
        <v>45358</v>
      </c>
      <c r="AD790" s="8" t="s">
        <v>22</v>
      </c>
      <c r="AE790" s="26">
        <v>45341</v>
      </c>
      <c r="AF790" s="27" t="s">
        <v>424</v>
      </c>
      <c r="AG790" s="7"/>
      <c r="AH790" s="5" t="str" cm="1">
        <f t="array" ref="AH790">LEFT(MM_BU[[#This Row],[PROJECT'#]],MIN(IFERROR(FIND({0,1,2,3,4,5,6,7,8,9,"-"},MM_BU[[#This Row],[PROJECT'#]]),""))-1)</f>
        <v>BU</v>
      </c>
      <c r="AI790" t="str">
        <f>IF(MM_BU[[#This Row],[BOM Received date]]&lt;&gt;"","BU table")</f>
        <v>BU table</v>
      </c>
      <c r="AJ790" t="str">
        <f>TEXT(MM_BU[[#This Row],[BOM Received date]],"mmmm")</f>
        <v>February</v>
      </c>
      <c r="AK790" t="str">
        <f>TEXT(MM_BU[[#This Row],[BOM Received date]],"yyyy")</f>
        <v>2024</v>
      </c>
    </row>
    <row r="791" spans="1:37" ht="28.95" customHeight="1">
      <c r="A791" s="1137">
        <v>60</v>
      </c>
      <c r="B791" s="1138">
        <v>45329</v>
      </c>
      <c r="C791" s="1139">
        <v>70</v>
      </c>
      <c r="D791" s="1139" t="s">
        <v>2196</v>
      </c>
      <c r="E791" s="1140" t="s">
        <v>2197</v>
      </c>
      <c r="F791" s="1141">
        <v>6185444</v>
      </c>
      <c r="G791" s="1139" t="s">
        <v>505</v>
      </c>
      <c r="H791" s="1142" t="s">
        <v>2212</v>
      </c>
      <c r="I791" s="1143">
        <v>53648</v>
      </c>
      <c r="J791" s="1668">
        <v>45330</v>
      </c>
      <c r="K791" s="1144">
        <v>45332</v>
      </c>
      <c r="L791" s="1145" t="s">
        <v>1058</v>
      </c>
      <c r="M791" s="1146">
        <v>4</v>
      </c>
      <c r="N791" s="1146" t="s">
        <v>37</v>
      </c>
      <c r="O791" s="1143">
        <v>8</v>
      </c>
      <c r="P791" s="1147">
        <v>39.6</v>
      </c>
      <c r="Q791" s="1148">
        <v>316.8</v>
      </c>
      <c r="R791" s="1143" t="s">
        <v>2463</v>
      </c>
      <c r="S791" s="1143" t="s">
        <v>1059</v>
      </c>
      <c r="T791" s="1144">
        <v>45366</v>
      </c>
      <c r="U791" s="1144">
        <v>45338</v>
      </c>
      <c r="V791" s="1139" t="s">
        <v>2610</v>
      </c>
      <c r="W791" s="1143" t="s">
        <v>1031</v>
      </c>
      <c r="X791" s="1144">
        <v>45344</v>
      </c>
      <c r="Y791" s="1143" t="s">
        <v>1068</v>
      </c>
      <c r="Z791" s="1144">
        <v>45344</v>
      </c>
      <c r="AA791" s="1142" t="s">
        <v>1075</v>
      </c>
      <c r="AB791" s="1142" t="s">
        <v>1089</v>
      </c>
      <c r="AC791" s="1144">
        <v>45371</v>
      </c>
      <c r="AD791" s="1139" t="s">
        <v>581</v>
      </c>
      <c r="AE791" s="1144" t="s">
        <v>581</v>
      </c>
      <c r="AF791" s="1146" t="s">
        <v>581</v>
      </c>
      <c r="AG791" s="1149" t="s">
        <v>2247</v>
      </c>
      <c r="AH791" s="5" t="str" cm="1">
        <f t="array" ref="AH791">LEFT(MM_BU[[#This Row],[PROJECT'#]],MIN(IFERROR(FIND({0,1,2,3,4,5,6,7,8,9,"-"},MM_BU[[#This Row],[PROJECT'#]]),""))-1)</f>
        <v>BU</v>
      </c>
      <c r="AI791" t="str">
        <f>IF(MM_BU[[#This Row],[BOM Received date]]&lt;&gt;"","BU table")</f>
        <v>BU table</v>
      </c>
      <c r="AJ791" t="str">
        <f>TEXT(MM_BU[[#This Row],[BOM Received date]],"mmmm")</f>
        <v>February</v>
      </c>
      <c r="AK791" t="str">
        <f>TEXT(MM_BU[[#This Row],[BOM Received date]],"yyyy")</f>
        <v>2024</v>
      </c>
    </row>
    <row r="792" spans="1:37" ht="28.95" customHeight="1">
      <c r="A792" s="21">
        <v>60</v>
      </c>
      <c r="B792" s="56">
        <v>45329</v>
      </c>
      <c r="C792" s="8">
        <v>70</v>
      </c>
      <c r="D792" s="8" t="s">
        <v>2196</v>
      </c>
      <c r="E792" s="23" t="s">
        <v>2197</v>
      </c>
      <c r="F792" s="350">
        <v>6185444</v>
      </c>
      <c r="G792" s="8" t="s">
        <v>535</v>
      </c>
      <c r="H792" s="24" t="s">
        <v>536</v>
      </c>
      <c r="I792" s="25">
        <v>53648</v>
      </c>
      <c r="J792" s="1639">
        <v>45330</v>
      </c>
      <c r="K792" s="26">
        <v>45332</v>
      </c>
      <c r="L792" s="340" t="s">
        <v>1058</v>
      </c>
      <c r="M792" s="27">
        <v>3</v>
      </c>
      <c r="N792" s="27" t="s">
        <v>37</v>
      </c>
      <c r="O792" s="25">
        <v>1</v>
      </c>
      <c r="P792" s="286">
        <v>122.1</v>
      </c>
      <c r="Q792" s="287">
        <v>122.1</v>
      </c>
      <c r="R792" s="25" t="s">
        <v>2463</v>
      </c>
      <c r="S792" s="25" t="s">
        <v>1059</v>
      </c>
      <c r="T792" s="26">
        <v>45366</v>
      </c>
      <c r="U792" s="26">
        <v>45338</v>
      </c>
      <c r="V792" s="8" t="s">
        <v>2610</v>
      </c>
      <c r="W792" s="25" t="s">
        <v>1029</v>
      </c>
      <c r="X792" s="26">
        <v>45344</v>
      </c>
      <c r="Y792" s="25" t="s">
        <v>1068</v>
      </c>
      <c r="Z792" s="26">
        <v>45344</v>
      </c>
      <c r="AA792" s="24" t="s">
        <v>1075</v>
      </c>
      <c r="AB792" s="24" t="s">
        <v>1089</v>
      </c>
      <c r="AC792" s="26">
        <v>45358</v>
      </c>
      <c r="AD792" s="8" t="s">
        <v>22</v>
      </c>
      <c r="AE792" s="26">
        <v>45350</v>
      </c>
      <c r="AF792" s="27" t="s">
        <v>424</v>
      </c>
      <c r="AG792" s="7"/>
      <c r="AH792" s="5" t="str" cm="1">
        <f t="array" ref="AH792">LEFT(MM_BU[[#This Row],[PROJECT'#]],MIN(IFERROR(FIND({0,1,2,3,4,5,6,7,8,9,"-"},MM_BU[[#This Row],[PROJECT'#]]),""))-1)</f>
        <v>BU</v>
      </c>
      <c r="AI792" t="str">
        <f>IF(MM_BU[[#This Row],[BOM Received date]]&lt;&gt;"","BU table")</f>
        <v>BU table</v>
      </c>
      <c r="AJ792" t="str">
        <f>TEXT(MM_BU[[#This Row],[BOM Received date]],"mmmm")</f>
        <v>February</v>
      </c>
      <c r="AK792" t="str">
        <f>TEXT(MM_BU[[#This Row],[BOM Received date]],"yyyy")</f>
        <v>2024</v>
      </c>
    </row>
    <row r="793" spans="1:37" ht="28.95" customHeight="1">
      <c r="A793" s="21">
        <v>60</v>
      </c>
      <c r="B793" s="56">
        <v>45329</v>
      </c>
      <c r="C793" s="8">
        <v>70</v>
      </c>
      <c r="D793" s="8" t="s">
        <v>2196</v>
      </c>
      <c r="E793" s="23" t="s">
        <v>2197</v>
      </c>
      <c r="F793" s="350">
        <v>6185444</v>
      </c>
      <c r="G793" s="8" t="s">
        <v>270</v>
      </c>
      <c r="H793" s="24" t="s">
        <v>271</v>
      </c>
      <c r="I793" s="25">
        <v>53651</v>
      </c>
      <c r="J793" s="1639">
        <v>45330</v>
      </c>
      <c r="K793" s="26">
        <v>45332</v>
      </c>
      <c r="L793" s="340" t="s">
        <v>1058</v>
      </c>
      <c r="M793" s="27">
        <v>10</v>
      </c>
      <c r="N793" s="27" t="s">
        <v>37</v>
      </c>
      <c r="O793" s="25">
        <v>45</v>
      </c>
      <c r="P793" s="286">
        <v>44</v>
      </c>
      <c r="Q793" s="287">
        <v>1980</v>
      </c>
      <c r="R793" s="25" t="s">
        <v>2464</v>
      </c>
      <c r="S793" s="25" t="s">
        <v>1058</v>
      </c>
      <c r="T793" s="26">
        <v>45337</v>
      </c>
      <c r="U793" s="26" t="s">
        <v>581</v>
      </c>
      <c r="V793" s="8" t="s">
        <v>2465</v>
      </c>
      <c r="W793" s="25" t="s">
        <v>1036</v>
      </c>
      <c r="X793" s="26">
        <v>45342</v>
      </c>
      <c r="Y793" s="25" t="s">
        <v>1068</v>
      </c>
      <c r="Z793" s="26">
        <v>45342</v>
      </c>
      <c r="AA793" s="24" t="s">
        <v>1075</v>
      </c>
      <c r="AB793" s="24" t="s">
        <v>1070</v>
      </c>
      <c r="AC793" s="26">
        <v>45351</v>
      </c>
      <c r="AD793" s="8" t="s">
        <v>22</v>
      </c>
      <c r="AE793" s="26" t="s">
        <v>581</v>
      </c>
      <c r="AF793" s="27" t="s">
        <v>581</v>
      </c>
      <c r="AG793" s="7"/>
      <c r="AH793" s="5" t="str" cm="1">
        <f t="array" ref="AH793">LEFT(MM_BU[[#This Row],[PROJECT'#]],MIN(IFERROR(FIND({0,1,2,3,4,5,6,7,8,9,"-"},MM_BU[[#This Row],[PROJECT'#]]),""))-1)</f>
        <v>BU</v>
      </c>
      <c r="AI793" t="str">
        <f>IF(MM_BU[[#This Row],[BOM Received date]]&lt;&gt;"","BU table")</f>
        <v>BU table</v>
      </c>
      <c r="AJ793" t="str">
        <f>TEXT(MM_BU[[#This Row],[BOM Received date]],"mmmm")</f>
        <v>February</v>
      </c>
      <c r="AK793" t="str">
        <f>TEXT(MM_BU[[#This Row],[BOM Received date]],"yyyy")</f>
        <v>2024</v>
      </c>
    </row>
    <row r="794" spans="1:37" ht="28.95" customHeight="1">
      <c r="A794" s="21">
        <v>60</v>
      </c>
      <c r="B794" s="56">
        <v>45329</v>
      </c>
      <c r="C794" s="8">
        <v>70</v>
      </c>
      <c r="D794" s="8" t="s">
        <v>2196</v>
      </c>
      <c r="E794" s="23" t="s">
        <v>2197</v>
      </c>
      <c r="F794" s="350">
        <v>6185444</v>
      </c>
      <c r="G794" s="8" t="s">
        <v>504</v>
      </c>
      <c r="H794" s="24" t="s">
        <v>521</v>
      </c>
      <c r="I794" s="25">
        <v>53651</v>
      </c>
      <c r="J794" s="1639">
        <v>45330</v>
      </c>
      <c r="K794" s="26">
        <v>45332</v>
      </c>
      <c r="L794" s="340" t="s">
        <v>1058</v>
      </c>
      <c r="M794" s="27">
        <v>9</v>
      </c>
      <c r="N794" s="27" t="s">
        <v>37</v>
      </c>
      <c r="O794" s="25">
        <v>2</v>
      </c>
      <c r="P794" s="286">
        <v>41.3</v>
      </c>
      <c r="Q794" s="287">
        <v>82.6</v>
      </c>
      <c r="R794" s="25" t="s">
        <v>2464</v>
      </c>
      <c r="S794" s="25" t="s">
        <v>1058</v>
      </c>
      <c r="T794" s="26">
        <v>45337</v>
      </c>
      <c r="U794" s="26" t="s">
        <v>581</v>
      </c>
      <c r="V794" s="8" t="s">
        <v>2465</v>
      </c>
      <c r="W794" s="25" t="s">
        <v>1035</v>
      </c>
      <c r="X794" s="26">
        <v>45342</v>
      </c>
      <c r="Y794" s="25" t="s">
        <v>1068</v>
      </c>
      <c r="Z794" s="26">
        <v>45342</v>
      </c>
      <c r="AA794" s="24" t="s">
        <v>1075</v>
      </c>
      <c r="AB794" s="24" t="s">
        <v>1070</v>
      </c>
      <c r="AC794" s="26">
        <v>45351</v>
      </c>
      <c r="AD794" s="8" t="s">
        <v>22</v>
      </c>
      <c r="AE794" s="26" t="s">
        <v>581</v>
      </c>
      <c r="AF794" s="27" t="s">
        <v>581</v>
      </c>
      <c r="AG794" s="7"/>
      <c r="AH794" s="5" t="str" cm="1">
        <f t="array" ref="AH794">LEFT(MM_BU[[#This Row],[PROJECT'#]],MIN(IFERROR(FIND({0,1,2,3,4,5,6,7,8,9,"-"},MM_BU[[#This Row],[PROJECT'#]]),""))-1)</f>
        <v>BU</v>
      </c>
      <c r="AI794" t="str">
        <f>IF(MM_BU[[#This Row],[BOM Received date]]&lt;&gt;"","BU table")</f>
        <v>BU table</v>
      </c>
      <c r="AJ794" t="str">
        <f>TEXT(MM_BU[[#This Row],[BOM Received date]],"mmmm")</f>
        <v>February</v>
      </c>
      <c r="AK794" t="str">
        <f>TEXT(MM_BU[[#This Row],[BOM Received date]],"yyyy")</f>
        <v>2024</v>
      </c>
    </row>
    <row r="795" spans="1:37" ht="28.95" customHeight="1">
      <c r="A795" s="21">
        <v>60</v>
      </c>
      <c r="B795" s="56">
        <v>45329</v>
      </c>
      <c r="C795" s="8">
        <v>70</v>
      </c>
      <c r="D795" s="8" t="s">
        <v>2196</v>
      </c>
      <c r="E795" s="23" t="s">
        <v>2197</v>
      </c>
      <c r="F795" s="350">
        <v>6185444</v>
      </c>
      <c r="G795" s="8" t="s">
        <v>2204</v>
      </c>
      <c r="H795" s="24" t="s">
        <v>2213</v>
      </c>
      <c r="I795" s="25">
        <v>53651</v>
      </c>
      <c r="J795" s="1639">
        <v>45330</v>
      </c>
      <c r="K795" s="26">
        <v>45332</v>
      </c>
      <c r="L795" s="340" t="s">
        <v>1058</v>
      </c>
      <c r="M795" s="27">
        <v>8</v>
      </c>
      <c r="N795" s="27" t="s">
        <v>1993</v>
      </c>
      <c r="O795" s="25">
        <v>3</v>
      </c>
      <c r="P795" s="286">
        <v>44.55</v>
      </c>
      <c r="Q795" s="287">
        <v>133.65</v>
      </c>
      <c r="R795" s="25" t="s">
        <v>2464</v>
      </c>
      <c r="S795" s="25" t="s">
        <v>1058</v>
      </c>
      <c r="T795" s="26">
        <v>45337</v>
      </c>
      <c r="U795" s="26" t="s">
        <v>581</v>
      </c>
      <c r="V795" s="8" t="s">
        <v>2465</v>
      </c>
      <c r="W795" s="25" t="s">
        <v>1159</v>
      </c>
      <c r="X795" s="26">
        <v>45342</v>
      </c>
      <c r="Y795" s="25" t="s">
        <v>1068</v>
      </c>
      <c r="Z795" s="26">
        <v>45342</v>
      </c>
      <c r="AA795" s="24" t="s">
        <v>1075</v>
      </c>
      <c r="AB795" s="24" t="s">
        <v>1070</v>
      </c>
      <c r="AC795" s="26">
        <v>45351</v>
      </c>
      <c r="AD795" s="8" t="s">
        <v>22</v>
      </c>
      <c r="AE795" s="26" t="s">
        <v>581</v>
      </c>
      <c r="AF795" s="27" t="s">
        <v>581</v>
      </c>
      <c r="AG795" s="7"/>
      <c r="AH795" s="5" t="str" cm="1">
        <f t="array" ref="AH795">LEFT(MM_BU[[#This Row],[PROJECT'#]],MIN(IFERROR(FIND({0,1,2,3,4,5,6,7,8,9,"-"},MM_BU[[#This Row],[PROJECT'#]]),""))-1)</f>
        <v>BU</v>
      </c>
      <c r="AI795" t="str">
        <f>IF(MM_BU[[#This Row],[BOM Received date]]&lt;&gt;"","BU table")</f>
        <v>BU table</v>
      </c>
      <c r="AJ795" t="str">
        <f>TEXT(MM_BU[[#This Row],[BOM Received date]],"mmmm")</f>
        <v>February</v>
      </c>
      <c r="AK795" t="str">
        <f>TEXT(MM_BU[[#This Row],[BOM Received date]],"yyyy")</f>
        <v>2024</v>
      </c>
    </row>
    <row r="796" spans="1:37" ht="28.95" customHeight="1">
      <c r="A796" s="21">
        <v>60</v>
      </c>
      <c r="B796" s="56">
        <v>45329</v>
      </c>
      <c r="C796" s="8">
        <v>70</v>
      </c>
      <c r="D796" s="8" t="s">
        <v>2196</v>
      </c>
      <c r="E796" s="23" t="s">
        <v>2197</v>
      </c>
      <c r="F796" s="350">
        <v>6185444</v>
      </c>
      <c r="G796" s="8" t="s">
        <v>1261</v>
      </c>
      <c r="H796" s="24" t="s">
        <v>1266</v>
      </c>
      <c r="I796" s="25">
        <v>53649</v>
      </c>
      <c r="J796" s="1639">
        <v>45330</v>
      </c>
      <c r="K796" s="26">
        <v>45332</v>
      </c>
      <c r="L796" s="340" t="s">
        <v>1058</v>
      </c>
      <c r="M796" s="27">
        <v>1</v>
      </c>
      <c r="N796" s="27" t="s">
        <v>20</v>
      </c>
      <c r="O796" s="25">
        <v>12</v>
      </c>
      <c r="P796" s="286">
        <v>14.6</v>
      </c>
      <c r="Q796" s="287">
        <v>175.2</v>
      </c>
      <c r="R796" s="25" t="s">
        <v>2466</v>
      </c>
      <c r="S796" s="25" t="s">
        <v>1058</v>
      </c>
      <c r="T796" s="26">
        <v>45339</v>
      </c>
      <c r="U796" s="26" t="s">
        <v>581</v>
      </c>
      <c r="V796" s="8" t="s">
        <v>2467</v>
      </c>
      <c r="W796" s="25" t="s">
        <v>142</v>
      </c>
      <c r="X796" s="26">
        <v>45339</v>
      </c>
      <c r="Y796" s="25" t="s">
        <v>1068</v>
      </c>
      <c r="Z796" s="26">
        <v>45339</v>
      </c>
      <c r="AA796" s="24" t="s">
        <v>1075</v>
      </c>
      <c r="AB796" s="24" t="s">
        <v>1082</v>
      </c>
      <c r="AC796" s="26">
        <v>45374</v>
      </c>
      <c r="AD796" s="8" t="s">
        <v>22</v>
      </c>
      <c r="AE796" s="26">
        <v>45342</v>
      </c>
      <c r="AF796" s="27" t="s">
        <v>1027</v>
      </c>
      <c r="AG796" s="7"/>
      <c r="AH796" s="5" t="str" cm="1">
        <f t="array" ref="AH796">LEFT(MM_BU[[#This Row],[PROJECT'#]],MIN(IFERROR(FIND({0,1,2,3,4,5,6,7,8,9,"-"},MM_BU[[#This Row],[PROJECT'#]]),""))-1)</f>
        <v>BU</v>
      </c>
      <c r="AI796" t="str">
        <f>IF(MM_BU[[#This Row],[BOM Received date]]&lt;&gt;"","BU table")</f>
        <v>BU table</v>
      </c>
      <c r="AJ796" t="str">
        <f>TEXT(MM_BU[[#This Row],[BOM Received date]],"mmmm")</f>
        <v>February</v>
      </c>
      <c r="AK796" t="str">
        <f>TEXT(MM_BU[[#This Row],[BOM Received date]],"yyyy")</f>
        <v>2024</v>
      </c>
    </row>
    <row r="797" spans="1:37" ht="28.95" customHeight="1">
      <c r="A797" s="21">
        <v>60</v>
      </c>
      <c r="B797" s="56">
        <v>45329</v>
      </c>
      <c r="C797" s="8">
        <v>70</v>
      </c>
      <c r="D797" s="8" t="s">
        <v>2196</v>
      </c>
      <c r="E797" s="23" t="s">
        <v>2197</v>
      </c>
      <c r="F797" s="350">
        <v>6185444</v>
      </c>
      <c r="G797" s="8" t="s">
        <v>1493</v>
      </c>
      <c r="H797" s="24" t="s">
        <v>1503</v>
      </c>
      <c r="I797" s="25">
        <v>53651</v>
      </c>
      <c r="J797" s="1639">
        <v>45330</v>
      </c>
      <c r="K797" s="26">
        <v>45332</v>
      </c>
      <c r="L797" s="340" t="s">
        <v>1058</v>
      </c>
      <c r="M797" s="27">
        <v>7</v>
      </c>
      <c r="N797" s="27" t="s">
        <v>20</v>
      </c>
      <c r="O797" s="25">
        <v>4</v>
      </c>
      <c r="P797" s="286">
        <v>12.4</v>
      </c>
      <c r="Q797" s="287">
        <v>49.6</v>
      </c>
      <c r="R797" s="25" t="s">
        <v>2464</v>
      </c>
      <c r="S797" s="25" t="s">
        <v>1058</v>
      </c>
      <c r="T797" s="26">
        <v>45337</v>
      </c>
      <c r="U797" s="26" t="s">
        <v>581</v>
      </c>
      <c r="V797" s="8" t="s">
        <v>2465</v>
      </c>
      <c r="W797" s="25" t="s">
        <v>1031</v>
      </c>
      <c r="X797" s="26">
        <v>45342</v>
      </c>
      <c r="Y797" s="25" t="s">
        <v>1068</v>
      </c>
      <c r="Z797" s="26">
        <v>45342</v>
      </c>
      <c r="AA797" s="24" t="s">
        <v>1075</v>
      </c>
      <c r="AB797" s="24" t="s">
        <v>1070</v>
      </c>
      <c r="AC797" s="26">
        <v>45351</v>
      </c>
      <c r="AD797" s="8" t="s">
        <v>22</v>
      </c>
      <c r="AE797" s="26" t="s">
        <v>581</v>
      </c>
      <c r="AF797" s="27" t="s">
        <v>581</v>
      </c>
      <c r="AG797" s="7"/>
      <c r="AH797" s="5" t="str" cm="1">
        <f t="array" ref="AH797">LEFT(MM_BU[[#This Row],[PROJECT'#]],MIN(IFERROR(FIND({0,1,2,3,4,5,6,7,8,9,"-"},MM_BU[[#This Row],[PROJECT'#]]),""))-1)</f>
        <v>BU</v>
      </c>
      <c r="AI797" t="str">
        <f>IF(MM_BU[[#This Row],[BOM Received date]]&lt;&gt;"","BU table")</f>
        <v>BU table</v>
      </c>
      <c r="AJ797" t="str">
        <f>TEXT(MM_BU[[#This Row],[BOM Received date]],"mmmm")</f>
        <v>February</v>
      </c>
      <c r="AK797" t="str">
        <f>TEXT(MM_BU[[#This Row],[BOM Received date]],"yyyy")</f>
        <v>2024</v>
      </c>
    </row>
    <row r="798" spans="1:37" ht="28.95" customHeight="1">
      <c r="A798" s="21">
        <v>60</v>
      </c>
      <c r="B798" s="56">
        <v>45329</v>
      </c>
      <c r="C798" s="8">
        <v>70</v>
      </c>
      <c r="D798" s="8" t="s">
        <v>2196</v>
      </c>
      <c r="E798" s="23" t="s">
        <v>2197</v>
      </c>
      <c r="F798" s="350">
        <v>6185444</v>
      </c>
      <c r="G798" s="8" t="s">
        <v>2205</v>
      </c>
      <c r="H798" s="24" t="s">
        <v>2214</v>
      </c>
      <c r="I798" s="25">
        <v>53653</v>
      </c>
      <c r="J798" s="1639">
        <v>45330</v>
      </c>
      <c r="K798" s="26">
        <v>45332</v>
      </c>
      <c r="L798" s="340" t="s">
        <v>1058</v>
      </c>
      <c r="M798" s="27">
        <v>6</v>
      </c>
      <c r="N798" s="27" t="s">
        <v>20</v>
      </c>
      <c r="O798" s="25">
        <v>10</v>
      </c>
      <c r="P798" s="286">
        <v>8.1999999999999993</v>
      </c>
      <c r="Q798" s="287">
        <v>82</v>
      </c>
      <c r="R798" s="25" t="s">
        <v>2463</v>
      </c>
      <c r="S798" s="25" t="s">
        <v>1059</v>
      </c>
      <c r="T798" s="26">
        <v>45366</v>
      </c>
      <c r="U798" s="26">
        <v>45338</v>
      </c>
      <c r="V798" s="8" t="s">
        <v>2610</v>
      </c>
      <c r="W798" s="25" t="s">
        <v>1009</v>
      </c>
      <c r="X798" s="26">
        <v>45344</v>
      </c>
      <c r="Y798" s="25" t="s">
        <v>1068</v>
      </c>
      <c r="Z798" s="26">
        <v>45344</v>
      </c>
      <c r="AA798" s="24" t="s">
        <v>1075</v>
      </c>
      <c r="AB798" s="24" t="s">
        <v>1089</v>
      </c>
      <c r="AC798" s="26">
        <v>45382</v>
      </c>
      <c r="AD798" s="8" t="s">
        <v>22</v>
      </c>
      <c r="AE798" s="26">
        <v>45360</v>
      </c>
      <c r="AF798" s="27" t="s">
        <v>1001</v>
      </c>
      <c r="AG798" s="7"/>
      <c r="AH798" s="5" t="str" cm="1">
        <f t="array" ref="AH798">LEFT(MM_BU[[#This Row],[PROJECT'#]],MIN(IFERROR(FIND({0,1,2,3,4,5,6,7,8,9,"-"},MM_BU[[#This Row],[PROJECT'#]]),""))-1)</f>
        <v>BU</v>
      </c>
      <c r="AI798" t="str">
        <f>IF(MM_BU[[#This Row],[BOM Received date]]&lt;&gt;"","BU table")</f>
        <v>BU table</v>
      </c>
      <c r="AJ798" t="str">
        <f>TEXT(MM_BU[[#This Row],[BOM Received date]],"mmmm")</f>
        <v>February</v>
      </c>
      <c r="AK798" t="str">
        <f>TEXT(MM_BU[[#This Row],[BOM Received date]],"yyyy")</f>
        <v>2024</v>
      </c>
    </row>
    <row r="799" spans="1:37" ht="28.95" customHeight="1">
      <c r="A799" s="21">
        <v>60</v>
      </c>
      <c r="B799" s="56">
        <v>45329</v>
      </c>
      <c r="C799" s="8">
        <v>70</v>
      </c>
      <c r="D799" s="8" t="s">
        <v>2196</v>
      </c>
      <c r="E799" s="23" t="s">
        <v>2197</v>
      </c>
      <c r="F799" s="350">
        <v>6185444</v>
      </c>
      <c r="G799" s="8" t="s">
        <v>71</v>
      </c>
      <c r="H799" s="24" t="s">
        <v>72</v>
      </c>
      <c r="I799" s="25">
        <v>53651</v>
      </c>
      <c r="J799" s="1639">
        <v>45330</v>
      </c>
      <c r="K799" s="26">
        <v>45332</v>
      </c>
      <c r="L799" s="340" t="s">
        <v>1058</v>
      </c>
      <c r="M799" s="27">
        <v>6</v>
      </c>
      <c r="N799" s="27" t="s">
        <v>20</v>
      </c>
      <c r="O799" s="25">
        <v>15</v>
      </c>
      <c r="P799" s="286">
        <v>13.9</v>
      </c>
      <c r="Q799" s="287">
        <v>208.5</v>
      </c>
      <c r="R799" s="25" t="s">
        <v>2464</v>
      </c>
      <c r="S799" s="25" t="s">
        <v>1058</v>
      </c>
      <c r="T799" s="26">
        <v>45337</v>
      </c>
      <c r="U799" s="26" t="s">
        <v>581</v>
      </c>
      <c r="V799" s="8" t="s">
        <v>2465</v>
      </c>
      <c r="W799" s="25" t="s">
        <v>1029</v>
      </c>
      <c r="X799" s="26">
        <v>45342</v>
      </c>
      <c r="Y799" s="25" t="s">
        <v>1068</v>
      </c>
      <c r="Z799" s="26">
        <v>45342</v>
      </c>
      <c r="AA799" s="24" t="s">
        <v>1075</v>
      </c>
      <c r="AB799" s="24" t="s">
        <v>1070</v>
      </c>
      <c r="AC799" s="26">
        <v>45351</v>
      </c>
      <c r="AD799" s="8" t="s">
        <v>22</v>
      </c>
      <c r="AE799" s="26" t="s">
        <v>581</v>
      </c>
      <c r="AF799" s="27" t="s">
        <v>581</v>
      </c>
      <c r="AG799" s="7"/>
      <c r="AH799" s="5" t="str" cm="1">
        <f t="array" ref="AH799">LEFT(MM_BU[[#This Row],[PROJECT'#]],MIN(IFERROR(FIND({0,1,2,3,4,5,6,7,8,9,"-"},MM_BU[[#This Row],[PROJECT'#]]),""))-1)</f>
        <v>BU</v>
      </c>
      <c r="AI799" t="str">
        <f>IF(MM_BU[[#This Row],[BOM Received date]]&lt;&gt;"","BU table")</f>
        <v>BU table</v>
      </c>
      <c r="AJ799" t="str">
        <f>TEXT(MM_BU[[#This Row],[BOM Received date]],"mmmm")</f>
        <v>February</v>
      </c>
      <c r="AK799" t="str">
        <f>TEXT(MM_BU[[#This Row],[BOM Received date]],"yyyy")</f>
        <v>2024</v>
      </c>
    </row>
    <row r="800" spans="1:37" ht="28.95" customHeight="1">
      <c r="A800" s="21">
        <v>60</v>
      </c>
      <c r="B800" s="56">
        <v>45329</v>
      </c>
      <c r="C800" s="8">
        <v>70</v>
      </c>
      <c r="D800" s="8" t="s">
        <v>2196</v>
      </c>
      <c r="E800" s="23" t="s">
        <v>2197</v>
      </c>
      <c r="F800" s="350">
        <v>6185444</v>
      </c>
      <c r="G800" s="8" t="s">
        <v>500</v>
      </c>
      <c r="H800" s="24" t="s">
        <v>518</v>
      </c>
      <c r="I800" s="25">
        <v>53651</v>
      </c>
      <c r="J800" s="1639">
        <v>45330</v>
      </c>
      <c r="K800" s="26">
        <v>45332</v>
      </c>
      <c r="L800" s="340" t="s">
        <v>1058</v>
      </c>
      <c r="M800" s="27">
        <v>5</v>
      </c>
      <c r="N800" s="27" t="s">
        <v>20</v>
      </c>
      <c r="O800" s="25">
        <v>8</v>
      </c>
      <c r="P800" s="286">
        <v>29</v>
      </c>
      <c r="Q800" s="287">
        <v>232</v>
      </c>
      <c r="R800" s="25" t="s">
        <v>2464</v>
      </c>
      <c r="S800" s="25" t="s">
        <v>1058</v>
      </c>
      <c r="T800" s="26">
        <v>45337</v>
      </c>
      <c r="U800" s="26" t="s">
        <v>581</v>
      </c>
      <c r="V800" s="8" t="s">
        <v>2465</v>
      </c>
      <c r="W800" s="25" t="s">
        <v>1028</v>
      </c>
      <c r="X800" s="26">
        <v>45342</v>
      </c>
      <c r="Y800" s="25" t="s">
        <v>1068</v>
      </c>
      <c r="Z800" s="26">
        <v>45342</v>
      </c>
      <c r="AA800" s="24" t="s">
        <v>1075</v>
      </c>
      <c r="AB800" s="24" t="s">
        <v>1070</v>
      </c>
      <c r="AC800" s="26">
        <v>45351</v>
      </c>
      <c r="AD800" s="8" t="s">
        <v>22</v>
      </c>
      <c r="AE800" s="26" t="s">
        <v>581</v>
      </c>
      <c r="AF800" s="27" t="s">
        <v>581</v>
      </c>
      <c r="AG800" s="7"/>
      <c r="AH800" s="5" t="str" cm="1">
        <f t="array" ref="AH800">LEFT(MM_BU[[#This Row],[PROJECT'#]],MIN(IFERROR(FIND({0,1,2,3,4,5,6,7,8,9,"-"},MM_BU[[#This Row],[PROJECT'#]]),""))-1)</f>
        <v>BU</v>
      </c>
      <c r="AI800" t="str">
        <f>IF(MM_BU[[#This Row],[BOM Received date]]&lt;&gt;"","BU table")</f>
        <v>BU table</v>
      </c>
      <c r="AJ800" t="str">
        <f>TEXT(MM_BU[[#This Row],[BOM Received date]],"mmmm")</f>
        <v>February</v>
      </c>
      <c r="AK800" t="str">
        <f>TEXT(MM_BU[[#This Row],[BOM Received date]],"yyyy")</f>
        <v>2024</v>
      </c>
    </row>
    <row r="801" spans="1:37" ht="28.95" customHeight="1">
      <c r="A801" s="21">
        <v>60</v>
      </c>
      <c r="B801" s="56">
        <v>45329</v>
      </c>
      <c r="C801" s="8">
        <v>70</v>
      </c>
      <c r="D801" s="8" t="s">
        <v>2196</v>
      </c>
      <c r="E801" s="23" t="s">
        <v>2197</v>
      </c>
      <c r="F801" s="350">
        <v>6185444</v>
      </c>
      <c r="G801" s="8" t="s">
        <v>81</v>
      </c>
      <c r="H801" s="24" t="s">
        <v>534</v>
      </c>
      <c r="I801" s="25">
        <v>53646</v>
      </c>
      <c r="J801" s="1639">
        <v>45330</v>
      </c>
      <c r="K801" s="26">
        <v>45332</v>
      </c>
      <c r="L801" s="340" t="s">
        <v>1058</v>
      </c>
      <c r="M801" s="27">
        <v>1</v>
      </c>
      <c r="N801" s="27" t="s">
        <v>55</v>
      </c>
      <c r="O801" s="25">
        <v>3</v>
      </c>
      <c r="P801" s="286">
        <v>16.5</v>
      </c>
      <c r="Q801" s="287">
        <v>49.5</v>
      </c>
      <c r="R801" s="25" t="s">
        <v>2468</v>
      </c>
      <c r="S801" s="25" t="s">
        <v>1058</v>
      </c>
      <c r="T801" s="26">
        <v>45339</v>
      </c>
      <c r="U801" s="26" t="s">
        <v>581</v>
      </c>
      <c r="V801" s="8" t="s">
        <v>2469</v>
      </c>
      <c r="W801" s="25" t="s">
        <v>143</v>
      </c>
      <c r="X801" s="26">
        <v>45339</v>
      </c>
      <c r="Y801" s="25" t="s">
        <v>1068</v>
      </c>
      <c r="Z801" s="26">
        <v>45339</v>
      </c>
      <c r="AA801" s="24" t="s">
        <v>1075</v>
      </c>
      <c r="AB801" s="24" t="s">
        <v>1084</v>
      </c>
      <c r="AC801" s="26">
        <v>45374</v>
      </c>
      <c r="AD801" s="8" t="s">
        <v>22</v>
      </c>
      <c r="AE801" s="26">
        <v>45341</v>
      </c>
      <c r="AF801" s="27" t="s">
        <v>428</v>
      </c>
      <c r="AG801" s="7"/>
      <c r="AH801" s="5" t="str" cm="1">
        <f t="array" ref="AH801">LEFT(MM_BU[[#This Row],[PROJECT'#]],MIN(IFERROR(FIND({0,1,2,3,4,5,6,7,8,9,"-"},MM_BU[[#This Row],[PROJECT'#]]),""))-1)</f>
        <v>BU</v>
      </c>
      <c r="AI801" t="str">
        <f>IF(MM_BU[[#This Row],[BOM Received date]]&lt;&gt;"","BU table")</f>
        <v>BU table</v>
      </c>
      <c r="AJ801" t="str">
        <f>TEXT(MM_BU[[#This Row],[BOM Received date]],"mmmm")</f>
        <v>February</v>
      </c>
      <c r="AK801" t="str">
        <f>TEXT(MM_BU[[#This Row],[BOM Received date]],"yyyy")</f>
        <v>2024</v>
      </c>
    </row>
    <row r="802" spans="1:37" ht="28.95" customHeight="1">
      <c r="A802" s="21">
        <v>60</v>
      </c>
      <c r="B802" s="56">
        <v>45329</v>
      </c>
      <c r="C802" s="8">
        <v>70</v>
      </c>
      <c r="D802" s="8" t="s">
        <v>2196</v>
      </c>
      <c r="E802" s="23" t="s">
        <v>2197</v>
      </c>
      <c r="F802" s="350">
        <v>6185444</v>
      </c>
      <c r="G802" s="8" t="s">
        <v>1613</v>
      </c>
      <c r="H802" s="24" t="s">
        <v>1624</v>
      </c>
      <c r="I802" s="25">
        <v>53647</v>
      </c>
      <c r="J802" s="1639">
        <v>45330</v>
      </c>
      <c r="K802" s="26">
        <v>45332</v>
      </c>
      <c r="L802" s="340" t="s">
        <v>1058</v>
      </c>
      <c r="M802" s="27">
        <v>2</v>
      </c>
      <c r="N802" s="27" t="s">
        <v>20</v>
      </c>
      <c r="O802" s="25">
        <v>18</v>
      </c>
      <c r="P802" s="286">
        <v>32.67</v>
      </c>
      <c r="Q802" s="287">
        <v>588.05999999999995</v>
      </c>
      <c r="R802" s="25" t="s">
        <v>2461</v>
      </c>
      <c r="S802" s="25" t="s">
        <v>1058</v>
      </c>
      <c r="T802" s="26">
        <v>45337</v>
      </c>
      <c r="U802" s="26" t="s">
        <v>581</v>
      </c>
      <c r="V802" s="8" t="s">
        <v>2462</v>
      </c>
      <c r="W802" s="25" t="s">
        <v>1020</v>
      </c>
      <c r="X802" s="26">
        <v>45337</v>
      </c>
      <c r="Y802" s="25" t="s">
        <v>1068</v>
      </c>
      <c r="Z802" s="26">
        <v>45337</v>
      </c>
      <c r="AA802" s="24" t="s">
        <v>1075</v>
      </c>
      <c r="AB802" s="24" t="s">
        <v>1081</v>
      </c>
      <c r="AC802" s="26">
        <v>45351</v>
      </c>
      <c r="AD802" s="8" t="s">
        <v>22</v>
      </c>
      <c r="AE802" s="26">
        <v>45341</v>
      </c>
      <c r="AF802" s="27" t="s">
        <v>1022</v>
      </c>
      <c r="AG802" s="7"/>
      <c r="AH802" s="5" t="str" cm="1">
        <f t="array" ref="AH802">LEFT(MM_BU[[#This Row],[PROJECT'#]],MIN(IFERROR(FIND({0,1,2,3,4,5,6,7,8,9,"-"},MM_BU[[#This Row],[PROJECT'#]]),""))-1)</f>
        <v>BU</v>
      </c>
      <c r="AI802" t="str">
        <f>IF(MM_BU[[#This Row],[BOM Received date]]&lt;&gt;"","BU table")</f>
        <v>BU table</v>
      </c>
      <c r="AJ802" t="str">
        <f>TEXT(MM_BU[[#This Row],[BOM Received date]],"mmmm")</f>
        <v>February</v>
      </c>
      <c r="AK802" t="str">
        <f>TEXT(MM_BU[[#This Row],[BOM Received date]],"yyyy")</f>
        <v>2024</v>
      </c>
    </row>
    <row r="803" spans="1:37" ht="28.95" customHeight="1">
      <c r="A803" s="21">
        <v>60</v>
      </c>
      <c r="B803" s="56">
        <v>45329</v>
      </c>
      <c r="C803" s="8">
        <v>70</v>
      </c>
      <c r="D803" s="8" t="s">
        <v>2196</v>
      </c>
      <c r="E803" s="23" t="s">
        <v>2197</v>
      </c>
      <c r="F803" s="350">
        <v>6185444</v>
      </c>
      <c r="G803" s="8" t="s">
        <v>476</v>
      </c>
      <c r="H803" s="24" t="s">
        <v>477</v>
      </c>
      <c r="I803" s="25">
        <v>53651</v>
      </c>
      <c r="J803" s="1639">
        <v>45330</v>
      </c>
      <c r="K803" s="26">
        <v>45332</v>
      </c>
      <c r="L803" s="340" t="s">
        <v>1058</v>
      </c>
      <c r="M803" s="27">
        <v>4</v>
      </c>
      <c r="N803" s="27" t="s">
        <v>88</v>
      </c>
      <c r="O803" s="25">
        <v>5</v>
      </c>
      <c r="P803" s="286">
        <v>220.5</v>
      </c>
      <c r="Q803" s="287">
        <v>1102.5</v>
      </c>
      <c r="R803" s="25" t="s">
        <v>2464</v>
      </c>
      <c r="S803" s="25" t="s">
        <v>1058</v>
      </c>
      <c r="T803" s="26">
        <v>45337</v>
      </c>
      <c r="U803" s="26" t="s">
        <v>581</v>
      </c>
      <c r="V803" s="8" t="s">
        <v>2465</v>
      </c>
      <c r="W803" s="25" t="s">
        <v>1020</v>
      </c>
      <c r="X803" s="26">
        <v>45342</v>
      </c>
      <c r="Y803" s="25" t="s">
        <v>1068</v>
      </c>
      <c r="Z803" s="26">
        <v>45342</v>
      </c>
      <c r="AA803" s="24" t="s">
        <v>1075</v>
      </c>
      <c r="AB803" s="24" t="s">
        <v>1070</v>
      </c>
      <c r="AC803" s="26">
        <v>45351</v>
      </c>
      <c r="AD803" s="8" t="s">
        <v>22</v>
      </c>
      <c r="AE803" s="26" t="s">
        <v>581</v>
      </c>
      <c r="AF803" s="27" t="s">
        <v>581</v>
      </c>
      <c r="AG803" s="7"/>
      <c r="AH803" s="5" t="str" cm="1">
        <f t="array" ref="AH803">LEFT(MM_BU[[#This Row],[PROJECT'#]],MIN(IFERROR(FIND({0,1,2,3,4,5,6,7,8,9,"-"},MM_BU[[#This Row],[PROJECT'#]]),""))-1)</f>
        <v>BU</v>
      </c>
      <c r="AI803" t="str">
        <f>IF(MM_BU[[#This Row],[BOM Received date]]&lt;&gt;"","BU table")</f>
        <v>BU table</v>
      </c>
      <c r="AJ803" t="str">
        <f>TEXT(MM_BU[[#This Row],[BOM Received date]],"mmmm")</f>
        <v>February</v>
      </c>
      <c r="AK803" t="str">
        <f>TEXT(MM_BU[[#This Row],[BOM Received date]],"yyyy")</f>
        <v>2024</v>
      </c>
    </row>
    <row r="804" spans="1:37" ht="28.95" customHeight="1">
      <c r="A804" s="21">
        <v>60</v>
      </c>
      <c r="B804" s="56">
        <v>45329</v>
      </c>
      <c r="C804" s="8">
        <v>70</v>
      </c>
      <c r="D804" s="8" t="s">
        <v>2196</v>
      </c>
      <c r="E804" s="23" t="s">
        <v>2197</v>
      </c>
      <c r="F804" s="350">
        <v>6185444</v>
      </c>
      <c r="G804" s="8" t="s">
        <v>1625</v>
      </c>
      <c r="H804" s="24" t="s">
        <v>1631</v>
      </c>
      <c r="I804" s="25">
        <v>53650</v>
      </c>
      <c r="J804" s="1639">
        <v>45330</v>
      </c>
      <c r="K804" s="26">
        <v>45332</v>
      </c>
      <c r="L804" s="340" t="s">
        <v>1058</v>
      </c>
      <c r="M804" s="27">
        <v>6</v>
      </c>
      <c r="N804" s="27" t="s">
        <v>20</v>
      </c>
      <c r="O804" s="25">
        <v>10</v>
      </c>
      <c r="P804" s="286">
        <v>97.35</v>
      </c>
      <c r="Q804" s="287">
        <v>973.5</v>
      </c>
      <c r="R804" s="25" t="s">
        <v>2461</v>
      </c>
      <c r="S804" s="25" t="s">
        <v>1058</v>
      </c>
      <c r="T804" s="26">
        <v>45337</v>
      </c>
      <c r="U804" s="26" t="s">
        <v>581</v>
      </c>
      <c r="V804" s="8" t="s">
        <v>2462</v>
      </c>
      <c r="W804" s="25" t="s">
        <v>1314</v>
      </c>
      <c r="X804" s="26">
        <v>45337</v>
      </c>
      <c r="Y804" s="25" t="s">
        <v>1068</v>
      </c>
      <c r="Z804" s="26">
        <v>45337</v>
      </c>
      <c r="AA804" s="24" t="s">
        <v>1075</v>
      </c>
      <c r="AB804" s="24" t="s">
        <v>1081</v>
      </c>
      <c r="AC804" s="26">
        <v>45351</v>
      </c>
      <c r="AD804" s="8" t="s">
        <v>22</v>
      </c>
      <c r="AE804" s="26">
        <v>45341</v>
      </c>
      <c r="AF804" s="27" t="s">
        <v>1001</v>
      </c>
      <c r="AG804" s="7"/>
      <c r="AH804" s="5" t="str" cm="1">
        <f t="array" ref="AH804">LEFT(MM_BU[[#This Row],[PROJECT'#]],MIN(IFERROR(FIND({0,1,2,3,4,5,6,7,8,9,"-"},MM_BU[[#This Row],[PROJECT'#]]),""))-1)</f>
        <v>BU</v>
      </c>
      <c r="AI804" t="str">
        <f>IF(MM_BU[[#This Row],[BOM Received date]]&lt;&gt;"","BU table")</f>
        <v>BU table</v>
      </c>
      <c r="AJ804" t="str">
        <f>TEXT(MM_BU[[#This Row],[BOM Received date]],"mmmm")</f>
        <v>February</v>
      </c>
      <c r="AK804" t="str">
        <f>TEXT(MM_BU[[#This Row],[BOM Received date]],"yyyy")</f>
        <v>2024</v>
      </c>
    </row>
    <row r="805" spans="1:37" ht="28.95" customHeight="1">
      <c r="A805" s="21">
        <v>60</v>
      </c>
      <c r="B805" s="56">
        <v>45329</v>
      </c>
      <c r="C805" s="8">
        <v>70</v>
      </c>
      <c r="D805" s="8" t="s">
        <v>2196</v>
      </c>
      <c r="E805" s="23" t="s">
        <v>2197</v>
      </c>
      <c r="F805" s="350">
        <v>6185444</v>
      </c>
      <c r="G805" s="8" t="s">
        <v>501</v>
      </c>
      <c r="H805" s="24" t="s">
        <v>664</v>
      </c>
      <c r="I805" s="25">
        <v>53650</v>
      </c>
      <c r="J805" s="1639">
        <v>45330</v>
      </c>
      <c r="K805" s="26">
        <v>45332</v>
      </c>
      <c r="L805" s="340" t="s">
        <v>1058</v>
      </c>
      <c r="M805" s="27">
        <v>5</v>
      </c>
      <c r="N805" s="27" t="s">
        <v>20</v>
      </c>
      <c r="O805" s="25">
        <v>10</v>
      </c>
      <c r="P805" s="286">
        <v>18</v>
      </c>
      <c r="Q805" s="287">
        <v>180</v>
      </c>
      <c r="R805" s="25" t="s">
        <v>2461</v>
      </c>
      <c r="S805" s="25" t="s">
        <v>1058</v>
      </c>
      <c r="T805" s="26">
        <v>45337</v>
      </c>
      <c r="U805" s="26" t="s">
        <v>581</v>
      </c>
      <c r="V805" s="8" t="s">
        <v>2462</v>
      </c>
      <c r="W805" s="25" t="s">
        <v>1166</v>
      </c>
      <c r="X805" s="26">
        <v>45337</v>
      </c>
      <c r="Y805" s="25" t="s">
        <v>1068</v>
      </c>
      <c r="Z805" s="26">
        <v>45337</v>
      </c>
      <c r="AA805" s="24" t="s">
        <v>1075</v>
      </c>
      <c r="AB805" s="24" t="s">
        <v>1081</v>
      </c>
      <c r="AC805" s="26">
        <v>45351</v>
      </c>
      <c r="AD805" s="8" t="s">
        <v>22</v>
      </c>
      <c r="AE805" s="26">
        <v>45341</v>
      </c>
      <c r="AF805" s="27" t="s">
        <v>1001</v>
      </c>
      <c r="AG805" s="7"/>
      <c r="AH805" s="5" t="str" cm="1">
        <f t="array" ref="AH805">LEFT(MM_BU[[#This Row],[PROJECT'#]],MIN(IFERROR(FIND({0,1,2,3,4,5,6,7,8,9,"-"},MM_BU[[#This Row],[PROJECT'#]]),""))-1)</f>
        <v>BU</v>
      </c>
      <c r="AI805" t="str">
        <f>IF(MM_BU[[#This Row],[BOM Received date]]&lt;&gt;"","BU table")</f>
        <v>BU table</v>
      </c>
      <c r="AJ805" t="str">
        <f>TEXT(MM_BU[[#This Row],[BOM Received date]],"mmmm")</f>
        <v>February</v>
      </c>
      <c r="AK805" t="str">
        <f>TEXT(MM_BU[[#This Row],[BOM Received date]],"yyyy")</f>
        <v>2024</v>
      </c>
    </row>
    <row r="806" spans="1:37" ht="28.95" customHeight="1">
      <c r="A806" s="21">
        <v>60</v>
      </c>
      <c r="B806" s="56">
        <v>45329</v>
      </c>
      <c r="C806" s="8">
        <v>70</v>
      </c>
      <c r="D806" s="8" t="s">
        <v>2196</v>
      </c>
      <c r="E806" s="23" t="s">
        <v>2197</v>
      </c>
      <c r="F806" s="350">
        <v>6185444</v>
      </c>
      <c r="G806" s="8" t="s">
        <v>471</v>
      </c>
      <c r="H806" s="24" t="s">
        <v>472</v>
      </c>
      <c r="I806" s="25">
        <v>53648</v>
      </c>
      <c r="J806" s="1639">
        <v>45330</v>
      </c>
      <c r="K806" s="26">
        <v>45332</v>
      </c>
      <c r="L806" s="340" t="s">
        <v>1058</v>
      </c>
      <c r="M806" s="27">
        <v>2</v>
      </c>
      <c r="N806" s="27" t="s">
        <v>20</v>
      </c>
      <c r="O806" s="25">
        <v>10</v>
      </c>
      <c r="P806" s="286">
        <v>9.57</v>
      </c>
      <c r="Q806" s="287">
        <v>95.7</v>
      </c>
      <c r="R806" s="25" t="s">
        <v>2463</v>
      </c>
      <c r="S806" s="25" t="s">
        <v>1059</v>
      </c>
      <c r="T806" s="26">
        <v>45366</v>
      </c>
      <c r="U806" s="26">
        <v>45338</v>
      </c>
      <c r="V806" s="8" t="s">
        <v>2610</v>
      </c>
      <c r="W806" s="25" t="s">
        <v>1028</v>
      </c>
      <c r="X806" s="26">
        <v>45344</v>
      </c>
      <c r="Y806" s="25" t="s">
        <v>1068</v>
      </c>
      <c r="Z806" s="26">
        <v>45344</v>
      </c>
      <c r="AA806" s="24" t="s">
        <v>1075</v>
      </c>
      <c r="AB806" s="24" t="s">
        <v>1089</v>
      </c>
      <c r="AC806" s="26">
        <v>45358</v>
      </c>
      <c r="AD806" s="8" t="s">
        <v>22</v>
      </c>
      <c r="AE806" s="26">
        <v>45347</v>
      </c>
      <c r="AF806" s="27" t="s">
        <v>1001</v>
      </c>
      <c r="AG806" s="7"/>
      <c r="AH806" s="5" t="str" cm="1">
        <f t="array" ref="AH806">LEFT(MM_BU[[#This Row],[PROJECT'#]],MIN(IFERROR(FIND({0,1,2,3,4,5,6,7,8,9,"-"},MM_BU[[#This Row],[PROJECT'#]]),""))-1)</f>
        <v>BU</v>
      </c>
      <c r="AI806" t="str">
        <f>IF(MM_BU[[#This Row],[BOM Received date]]&lt;&gt;"","BU table")</f>
        <v>BU table</v>
      </c>
      <c r="AJ806" t="str">
        <f>TEXT(MM_BU[[#This Row],[BOM Received date]],"mmmm")</f>
        <v>February</v>
      </c>
      <c r="AK806" t="str">
        <f>TEXT(MM_BU[[#This Row],[BOM Received date]],"yyyy")</f>
        <v>2024</v>
      </c>
    </row>
    <row r="807" spans="1:37" ht="28.95" customHeight="1">
      <c r="A807" s="21">
        <v>60</v>
      </c>
      <c r="B807" s="56">
        <v>45329</v>
      </c>
      <c r="C807" s="8">
        <v>70</v>
      </c>
      <c r="D807" s="8" t="s">
        <v>2196</v>
      </c>
      <c r="E807" s="23" t="s">
        <v>2197</v>
      </c>
      <c r="F807" s="350">
        <v>6185444</v>
      </c>
      <c r="G807" s="8" t="s">
        <v>469</v>
      </c>
      <c r="H807" s="24" t="s">
        <v>470</v>
      </c>
      <c r="I807" s="25">
        <v>53643</v>
      </c>
      <c r="J807" s="1639">
        <v>45330</v>
      </c>
      <c r="K807" s="26">
        <v>45332</v>
      </c>
      <c r="L807" s="340" t="s">
        <v>1058</v>
      </c>
      <c r="M807" s="27">
        <v>3</v>
      </c>
      <c r="N807" s="27" t="s">
        <v>20</v>
      </c>
      <c r="O807" s="25">
        <v>10</v>
      </c>
      <c r="P807" s="286">
        <v>30.19</v>
      </c>
      <c r="Q807" s="287">
        <v>301.89999999999998</v>
      </c>
      <c r="R807" s="25" t="s">
        <v>2463</v>
      </c>
      <c r="S807" s="25" t="s">
        <v>1059</v>
      </c>
      <c r="T807" s="26">
        <v>45366</v>
      </c>
      <c r="U807" s="26">
        <v>45338</v>
      </c>
      <c r="V807" s="8" t="s">
        <v>2610</v>
      </c>
      <c r="W807" s="25" t="s">
        <v>1037</v>
      </c>
      <c r="X807" s="26">
        <v>45344</v>
      </c>
      <c r="Y807" s="25" t="s">
        <v>1068</v>
      </c>
      <c r="Z807" s="26">
        <v>45344</v>
      </c>
      <c r="AA807" s="24" t="s">
        <v>1075</v>
      </c>
      <c r="AB807" s="24" t="s">
        <v>1089</v>
      </c>
      <c r="AC807" s="26">
        <v>45358</v>
      </c>
      <c r="AD807" s="8" t="s">
        <v>22</v>
      </c>
      <c r="AE807" s="26">
        <v>45347</v>
      </c>
      <c r="AF807" s="27" t="s">
        <v>1001</v>
      </c>
      <c r="AG807" s="7"/>
      <c r="AH807" s="5" t="str" cm="1">
        <f t="array" ref="AH807">LEFT(MM_BU[[#This Row],[PROJECT'#]],MIN(IFERROR(FIND({0,1,2,3,4,5,6,7,8,9,"-"},MM_BU[[#This Row],[PROJECT'#]]),""))-1)</f>
        <v>BU</v>
      </c>
      <c r="AI807" t="str">
        <f>IF(MM_BU[[#This Row],[BOM Received date]]&lt;&gt;"","BU table")</f>
        <v>BU table</v>
      </c>
      <c r="AJ807" t="str">
        <f>TEXT(MM_BU[[#This Row],[BOM Received date]],"mmmm")</f>
        <v>February</v>
      </c>
      <c r="AK807" t="str">
        <f>TEXT(MM_BU[[#This Row],[BOM Received date]],"yyyy")</f>
        <v>2024</v>
      </c>
    </row>
    <row r="808" spans="1:37" ht="28.95" customHeight="1">
      <c r="A808" s="21">
        <v>60</v>
      </c>
      <c r="B808" s="56">
        <v>45329</v>
      </c>
      <c r="C808" s="8">
        <v>70</v>
      </c>
      <c r="D808" s="8" t="s">
        <v>2196</v>
      </c>
      <c r="E808" s="23" t="s">
        <v>2197</v>
      </c>
      <c r="F808" s="350">
        <v>6185444</v>
      </c>
      <c r="G808" s="8" t="s">
        <v>24</v>
      </c>
      <c r="H808" s="24" t="s">
        <v>25</v>
      </c>
      <c r="I808" s="25">
        <v>53645</v>
      </c>
      <c r="J808" s="1639">
        <v>45330</v>
      </c>
      <c r="K808" s="26">
        <v>45332</v>
      </c>
      <c r="L808" s="340" t="s">
        <v>1058</v>
      </c>
      <c r="M808" s="27">
        <v>2</v>
      </c>
      <c r="N808" s="27" t="s">
        <v>20</v>
      </c>
      <c r="O808" s="25">
        <v>24</v>
      </c>
      <c r="P808" s="286">
        <v>14.85</v>
      </c>
      <c r="Q808" s="287">
        <v>356.4</v>
      </c>
      <c r="R808" s="25" t="s">
        <v>2461</v>
      </c>
      <c r="S808" s="25" t="s">
        <v>1058</v>
      </c>
      <c r="T808" s="26">
        <v>45337</v>
      </c>
      <c r="U808" s="26" t="s">
        <v>581</v>
      </c>
      <c r="V808" s="8" t="s">
        <v>2462</v>
      </c>
      <c r="W808" s="25" t="s">
        <v>1039</v>
      </c>
      <c r="X808" s="26">
        <v>45337</v>
      </c>
      <c r="Y808" s="25" t="s">
        <v>1068</v>
      </c>
      <c r="Z808" s="26">
        <v>45337</v>
      </c>
      <c r="AA808" s="24" t="s">
        <v>1075</v>
      </c>
      <c r="AB808" s="24" t="s">
        <v>1081</v>
      </c>
      <c r="AC808" s="26">
        <v>45351</v>
      </c>
      <c r="AD808" s="8" t="s">
        <v>22</v>
      </c>
      <c r="AE808" s="26">
        <v>45346</v>
      </c>
      <c r="AF808" s="27" t="s">
        <v>1231</v>
      </c>
      <c r="AG808" s="7"/>
      <c r="AH808" s="5" t="str" cm="1">
        <f t="array" ref="AH808">LEFT(MM_BU[[#This Row],[PROJECT'#]],MIN(IFERROR(FIND({0,1,2,3,4,5,6,7,8,9,"-"},MM_BU[[#This Row],[PROJECT'#]]),""))-1)</f>
        <v>BU</v>
      </c>
      <c r="AI808" t="str">
        <f>IF(MM_BU[[#This Row],[BOM Received date]]&lt;&gt;"","BU table")</f>
        <v>BU table</v>
      </c>
      <c r="AJ808" t="str">
        <f>TEXT(MM_BU[[#This Row],[BOM Received date]],"mmmm")</f>
        <v>February</v>
      </c>
      <c r="AK808" t="str">
        <f>TEXT(MM_BU[[#This Row],[BOM Received date]],"yyyy")</f>
        <v>2024</v>
      </c>
    </row>
    <row r="809" spans="1:37" ht="28.95" customHeight="1">
      <c r="A809" s="21">
        <v>60</v>
      </c>
      <c r="B809" s="56">
        <v>45329</v>
      </c>
      <c r="C809" s="8">
        <v>70</v>
      </c>
      <c r="D809" s="8" t="s">
        <v>2196</v>
      </c>
      <c r="E809" s="23" t="s">
        <v>2197</v>
      </c>
      <c r="F809" s="350">
        <v>6185444</v>
      </c>
      <c r="G809" s="8" t="s">
        <v>506</v>
      </c>
      <c r="H809" s="24" t="s">
        <v>523</v>
      </c>
      <c r="I809" s="25">
        <v>53650</v>
      </c>
      <c r="J809" s="1639">
        <v>45330</v>
      </c>
      <c r="K809" s="26">
        <v>45332</v>
      </c>
      <c r="L809" s="340" t="s">
        <v>1058</v>
      </c>
      <c r="M809" s="27">
        <v>4</v>
      </c>
      <c r="N809" s="27" t="s">
        <v>20</v>
      </c>
      <c r="O809" s="25">
        <v>35</v>
      </c>
      <c r="P809" s="286">
        <v>30.4</v>
      </c>
      <c r="Q809" s="287">
        <v>1064</v>
      </c>
      <c r="R809" s="25" t="s">
        <v>2461</v>
      </c>
      <c r="S809" s="25" t="s">
        <v>1058</v>
      </c>
      <c r="T809" s="26">
        <v>45337</v>
      </c>
      <c r="U809" s="26" t="s">
        <v>581</v>
      </c>
      <c r="V809" s="8" t="s">
        <v>2462</v>
      </c>
      <c r="W809" s="25" t="s">
        <v>1165</v>
      </c>
      <c r="X809" s="26">
        <v>45337</v>
      </c>
      <c r="Y809" s="25" t="s">
        <v>1068</v>
      </c>
      <c r="Z809" s="26">
        <v>45337</v>
      </c>
      <c r="AA809" s="24" t="s">
        <v>1075</v>
      </c>
      <c r="AB809" s="24" t="s">
        <v>1081</v>
      </c>
      <c r="AC809" s="26">
        <v>45351</v>
      </c>
      <c r="AD809" s="8" t="s">
        <v>22</v>
      </c>
      <c r="AE809" s="26">
        <v>45341</v>
      </c>
      <c r="AF809" s="27" t="s">
        <v>1703</v>
      </c>
      <c r="AG809" s="7"/>
      <c r="AH809" s="5" t="str" cm="1">
        <f t="array" ref="AH809">LEFT(MM_BU[[#This Row],[PROJECT'#]],MIN(IFERROR(FIND({0,1,2,3,4,5,6,7,8,9,"-"},MM_BU[[#This Row],[PROJECT'#]]),""))-1)</f>
        <v>BU</v>
      </c>
      <c r="AI809" t="str">
        <f>IF(MM_BU[[#This Row],[BOM Received date]]&lt;&gt;"","BU table")</f>
        <v>BU table</v>
      </c>
      <c r="AJ809" t="str">
        <f>TEXT(MM_BU[[#This Row],[BOM Received date]],"mmmm")</f>
        <v>February</v>
      </c>
      <c r="AK809" t="str">
        <f>TEXT(MM_BU[[#This Row],[BOM Received date]],"yyyy")</f>
        <v>2024</v>
      </c>
    </row>
    <row r="810" spans="1:37" ht="28.95" customHeight="1">
      <c r="A810" s="21">
        <v>60</v>
      </c>
      <c r="B810" s="56">
        <v>45329</v>
      </c>
      <c r="C810" s="8">
        <v>70</v>
      </c>
      <c r="D810" s="8" t="s">
        <v>2196</v>
      </c>
      <c r="E810" s="23" t="s">
        <v>2197</v>
      </c>
      <c r="F810" s="350">
        <v>6185444</v>
      </c>
      <c r="G810" s="8" t="s">
        <v>594</v>
      </c>
      <c r="H810" s="24" t="s">
        <v>595</v>
      </c>
      <c r="I810" s="25">
        <v>53651</v>
      </c>
      <c r="J810" s="1639">
        <v>45330</v>
      </c>
      <c r="K810" s="26">
        <v>45332</v>
      </c>
      <c r="L810" s="340" t="s">
        <v>1058</v>
      </c>
      <c r="M810" s="27">
        <v>3</v>
      </c>
      <c r="N810" s="27" t="s">
        <v>37</v>
      </c>
      <c r="O810" s="25">
        <v>4</v>
      </c>
      <c r="P810" s="286">
        <v>85.19</v>
      </c>
      <c r="Q810" s="287">
        <v>340.76</v>
      </c>
      <c r="R810" s="25" t="s">
        <v>2464</v>
      </c>
      <c r="S810" s="25" t="s">
        <v>1058</v>
      </c>
      <c r="T810" s="26">
        <v>45337</v>
      </c>
      <c r="U810" s="26" t="s">
        <v>581</v>
      </c>
      <c r="V810" s="8" t="s">
        <v>2465</v>
      </c>
      <c r="W810" s="25" t="s">
        <v>1019</v>
      </c>
      <c r="X810" s="26">
        <v>45342</v>
      </c>
      <c r="Y810" s="25" t="s">
        <v>1068</v>
      </c>
      <c r="Z810" s="26">
        <v>45342</v>
      </c>
      <c r="AA810" s="24" t="s">
        <v>1075</v>
      </c>
      <c r="AB810" s="24" t="s">
        <v>1070</v>
      </c>
      <c r="AC810" s="26">
        <v>45351</v>
      </c>
      <c r="AD810" s="8" t="s">
        <v>22</v>
      </c>
      <c r="AE810" s="26">
        <v>45344</v>
      </c>
      <c r="AF810" s="27" t="s">
        <v>426</v>
      </c>
      <c r="AG810" s="7"/>
      <c r="AH810" s="5" t="str" cm="1">
        <f t="array" ref="AH810">LEFT(MM_BU[[#This Row],[PROJECT'#]],MIN(IFERROR(FIND({0,1,2,3,4,5,6,7,8,9,"-"},MM_BU[[#This Row],[PROJECT'#]]),""))-1)</f>
        <v>BU</v>
      </c>
      <c r="AI810" t="str">
        <f>IF(MM_BU[[#This Row],[BOM Received date]]&lt;&gt;"","BU table")</f>
        <v>BU table</v>
      </c>
      <c r="AJ810" t="str">
        <f>TEXT(MM_BU[[#This Row],[BOM Received date]],"mmmm")</f>
        <v>February</v>
      </c>
      <c r="AK810" t="str">
        <f>TEXT(MM_BU[[#This Row],[BOM Received date]],"yyyy")</f>
        <v>2024</v>
      </c>
    </row>
    <row r="811" spans="1:37" ht="28.95" customHeight="1">
      <c r="A811" s="21">
        <v>60</v>
      </c>
      <c r="B811" s="56">
        <v>45329</v>
      </c>
      <c r="C811" s="8">
        <v>70</v>
      </c>
      <c r="D811" s="8" t="s">
        <v>2196</v>
      </c>
      <c r="E811" s="23" t="s">
        <v>2197</v>
      </c>
      <c r="F811" s="350">
        <v>6185444</v>
      </c>
      <c r="G811" s="8" t="s">
        <v>2206</v>
      </c>
      <c r="H811" s="24" t="s">
        <v>2215</v>
      </c>
      <c r="I811" s="25">
        <v>53645</v>
      </c>
      <c r="J811" s="1639">
        <v>45330</v>
      </c>
      <c r="K811" s="26">
        <v>45332</v>
      </c>
      <c r="L811" s="340" t="s">
        <v>1058</v>
      </c>
      <c r="M811" s="27">
        <v>1</v>
      </c>
      <c r="N811" s="27" t="s">
        <v>55</v>
      </c>
      <c r="O811" s="25">
        <v>2</v>
      </c>
      <c r="P811" s="286">
        <v>204.6</v>
      </c>
      <c r="Q811" s="287">
        <v>409.2</v>
      </c>
      <c r="R811" s="25" t="s">
        <v>2461</v>
      </c>
      <c r="S811" s="25" t="s">
        <v>1058</v>
      </c>
      <c r="T811" s="26">
        <v>45337</v>
      </c>
      <c r="U811" s="26" t="s">
        <v>581</v>
      </c>
      <c r="V811" s="8" t="s">
        <v>2462</v>
      </c>
      <c r="W811" s="25" t="s">
        <v>1164</v>
      </c>
      <c r="X811" s="26">
        <v>45337</v>
      </c>
      <c r="Y811" s="25" t="s">
        <v>1068</v>
      </c>
      <c r="Z811" s="26">
        <v>45337</v>
      </c>
      <c r="AA811" s="24" t="s">
        <v>1075</v>
      </c>
      <c r="AB811" s="24" t="s">
        <v>1081</v>
      </c>
      <c r="AC811" s="26">
        <v>45351</v>
      </c>
      <c r="AD811" s="8" t="s">
        <v>22</v>
      </c>
      <c r="AE811" s="26">
        <v>45341</v>
      </c>
      <c r="AF811" s="27" t="s">
        <v>425</v>
      </c>
      <c r="AG811" s="7"/>
      <c r="AH811" s="5" t="str" cm="1">
        <f t="array" ref="AH811">LEFT(MM_BU[[#This Row],[PROJECT'#]],MIN(IFERROR(FIND({0,1,2,3,4,5,6,7,8,9,"-"},MM_BU[[#This Row],[PROJECT'#]]),""))-1)</f>
        <v>BU</v>
      </c>
      <c r="AI811" t="str">
        <f>IF(MM_BU[[#This Row],[BOM Received date]]&lt;&gt;"","BU table")</f>
        <v>BU table</v>
      </c>
      <c r="AJ811" t="str">
        <f>TEXT(MM_BU[[#This Row],[BOM Received date]],"mmmm")</f>
        <v>February</v>
      </c>
      <c r="AK811" t="str">
        <f>TEXT(MM_BU[[#This Row],[BOM Received date]],"yyyy")</f>
        <v>2024</v>
      </c>
    </row>
    <row r="812" spans="1:37" ht="28.95" customHeight="1">
      <c r="A812" s="21">
        <v>60</v>
      </c>
      <c r="B812" s="56">
        <v>45329</v>
      </c>
      <c r="C812" s="8">
        <v>70</v>
      </c>
      <c r="D812" s="8" t="s">
        <v>2196</v>
      </c>
      <c r="E812" s="23" t="s">
        <v>2197</v>
      </c>
      <c r="F812" s="350">
        <v>6185444</v>
      </c>
      <c r="G812" s="8" t="s">
        <v>1689</v>
      </c>
      <c r="H812" s="24" t="s">
        <v>2216</v>
      </c>
      <c r="I812" s="25">
        <v>53650</v>
      </c>
      <c r="J812" s="1639">
        <v>45330</v>
      </c>
      <c r="K812" s="26">
        <v>45332</v>
      </c>
      <c r="L812" s="340" t="s">
        <v>1058</v>
      </c>
      <c r="M812" s="27">
        <v>3</v>
      </c>
      <c r="N812" s="27" t="s">
        <v>20</v>
      </c>
      <c r="O812" s="25">
        <v>10</v>
      </c>
      <c r="P812" s="286">
        <v>14.8</v>
      </c>
      <c r="Q812" s="287">
        <v>148</v>
      </c>
      <c r="R812" s="25" t="s">
        <v>2461</v>
      </c>
      <c r="S812" s="25" t="s">
        <v>1058</v>
      </c>
      <c r="T812" s="26">
        <v>45337</v>
      </c>
      <c r="U812" s="26" t="s">
        <v>581</v>
      </c>
      <c r="V812" s="8" t="s">
        <v>2462</v>
      </c>
      <c r="W812" s="25" t="s">
        <v>1171</v>
      </c>
      <c r="X812" s="26">
        <v>45337</v>
      </c>
      <c r="Y812" s="25" t="s">
        <v>1068</v>
      </c>
      <c r="Z812" s="26">
        <v>45337</v>
      </c>
      <c r="AA812" s="24" t="s">
        <v>1075</v>
      </c>
      <c r="AB812" s="24" t="s">
        <v>1081</v>
      </c>
      <c r="AC812" s="26">
        <v>45365</v>
      </c>
      <c r="AD812" s="8" t="s">
        <v>22</v>
      </c>
      <c r="AE812" s="26">
        <v>45341</v>
      </c>
      <c r="AF812" s="27" t="s">
        <v>1001</v>
      </c>
      <c r="AG812" s="7"/>
      <c r="AH812" s="5" t="str" cm="1">
        <f t="array" ref="AH812">LEFT(MM_BU[[#This Row],[PROJECT'#]],MIN(IFERROR(FIND({0,1,2,3,4,5,6,7,8,9,"-"},MM_BU[[#This Row],[PROJECT'#]]),""))-1)</f>
        <v>BU</v>
      </c>
      <c r="AI812" t="str">
        <f>IF(MM_BU[[#This Row],[BOM Received date]]&lt;&gt;"","BU table")</f>
        <v>BU table</v>
      </c>
      <c r="AJ812" t="str">
        <f>TEXT(MM_BU[[#This Row],[BOM Received date]],"mmmm")</f>
        <v>February</v>
      </c>
      <c r="AK812" t="str">
        <f>TEXT(MM_BU[[#This Row],[BOM Received date]],"yyyy")</f>
        <v>2024</v>
      </c>
    </row>
    <row r="813" spans="1:37" ht="28.95" customHeight="1">
      <c r="A813" s="21">
        <v>60</v>
      </c>
      <c r="B813" s="56">
        <v>45329</v>
      </c>
      <c r="C813" s="8">
        <v>70</v>
      </c>
      <c r="D813" s="8" t="s">
        <v>2196</v>
      </c>
      <c r="E813" s="23" t="s">
        <v>2197</v>
      </c>
      <c r="F813" s="350">
        <v>6185444</v>
      </c>
      <c r="G813" s="8" t="s">
        <v>2207</v>
      </c>
      <c r="H813" s="24" t="s">
        <v>2217</v>
      </c>
      <c r="I813" s="25">
        <v>53652</v>
      </c>
      <c r="J813" s="1639">
        <v>45330</v>
      </c>
      <c r="K813" s="26">
        <v>45332</v>
      </c>
      <c r="L813" s="340" t="s">
        <v>1058</v>
      </c>
      <c r="M813" s="27">
        <v>2</v>
      </c>
      <c r="N813" s="27" t="s">
        <v>21</v>
      </c>
      <c r="O813" s="25">
        <v>7</v>
      </c>
      <c r="P813" s="286">
        <v>41.9</v>
      </c>
      <c r="Q813" s="287">
        <v>293.3</v>
      </c>
      <c r="R813" s="25" t="s">
        <v>2461</v>
      </c>
      <c r="S813" s="25" t="s">
        <v>1058</v>
      </c>
      <c r="T813" s="26">
        <v>45337</v>
      </c>
      <c r="U813" s="26" t="s">
        <v>581</v>
      </c>
      <c r="V813" s="8" t="s">
        <v>2462</v>
      </c>
      <c r="W813" s="25" t="s">
        <v>1036</v>
      </c>
      <c r="X813" s="26">
        <v>45337</v>
      </c>
      <c r="Y813" s="25" t="s">
        <v>1068</v>
      </c>
      <c r="Z813" s="26">
        <v>45337</v>
      </c>
      <c r="AA813" s="24" t="s">
        <v>1075</v>
      </c>
      <c r="AB813" s="24" t="s">
        <v>1081</v>
      </c>
      <c r="AC813" s="26">
        <v>45351</v>
      </c>
      <c r="AD813" s="8" t="s">
        <v>22</v>
      </c>
      <c r="AE813" s="26">
        <v>45341</v>
      </c>
      <c r="AF813" s="27" t="s">
        <v>1160</v>
      </c>
      <c r="AG813" s="7"/>
      <c r="AH813" s="5" t="str" cm="1">
        <f t="array" ref="AH813">LEFT(MM_BU[[#This Row],[PROJECT'#]],MIN(IFERROR(FIND({0,1,2,3,4,5,6,7,8,9,"-"},MM_BU[[#This Row],[PROJECT'#]]),""))-1)</f>
        <v>BU</v>
      </c>
      <c r="AI813" t="str">
        <f>IF(MM_BU[[#This Row],[BOM Received date]]&lt;&gt;"","BU table")</f>
        <v>BU table</v>
      </c>
      <c r="AJ813" t="str">
        <f>TEXT(MM_BU[[#This Row],[BOM Received date]],"mmmm")</f>
        <v>February</v>
      </c>
      <c r="AK813" t="str">
        <f>TEXT(MM_BU[[#This Row],[BOM Received date]],"yyyy")</f>
        <v>2024</v>
      </c>
    </row>
    <row r="814" spans="1:37" ht="28.95" customHeight="1">
      <c r="A814" s="21">
        <v>60</v>
      </c>
      <c r="B814" s="56">
        <v>45329</v>
      </c>
      <c r="C814" s="8">
        <v>70</v>
      </c>
      <c r="D814" s="8" t="s">
        <v>2196</v>
      </c>
      <c r="E814" s="23" t="s">
        <v>2197</v>
      </c>
      <c r="F814" s="350">
        <v>6185444</v>
      </c>
      <c r="G814" s="8" t="s">
        <v>2208</v>
      </c>
      <c r="H814" s="24" t="s">
        <v>2218</v>
      </c>
      <c r="I814" s="25">
        <v>53643</v>
      </c>
      <c r="J814" s="1639">
        <v>45330</v>
      </c>
      <c r="K814" s="26">
        <v>45332</v>
      </c>
      <c r="L814" s="340" t="s">
        <v>1058</v>
      </c>
      <c r="M814" s="27">
        <v>2</v>
      </c>
      <c r="N814" s="27" t="s">
        <v>21</v>
      </c>
      <c r="O814" s="25">
        <v>3</v>
      </c>
      <c r="P814" s="286">
        <v>422.4</v>
      </c>
      <c r="Q814" s="287">
        <v>1267.2</v>
      </c>
      <c r="R814" s="25" t="s">
        <v>2461</v>
      </c>
      <c r="S814" s="25" t="s">
        <v>1058</v>
      </c>
      <c r="T814" s="26">
        <v>45337</v>
      </c>
      <c r="U814" s="26" t="s">
        <v>581</v>
      </c>
      <c r="V814" s="8" t="s">
        <v>2462</v>
      </c>
      <c r="W814" s="25" t="s">
        <v>1326</v>
      </c>
      <c r="X814" s="26">
        <v>45337</v>
      </c>
      <c r="Y814" s="25" t="s">
        <v>1068</v>
      </c>
      <c r="Z814" s="26">
        <v>45337</v>
      </c>
      <c r="AA814" s="24" t="s">
        <v>1075</v>
      </c>
      <c r="AB814" s="24" t="s">
        <v>1081</v>
      </c>
      <c r="AC814" s="26">
        <v>45358</v>
      </c>
      <c r="AD814" s="8" t="s">
        <v>22</v>
      </c>
      <c r="AE814" s="26">
        <v>45341</v>
      </c>
      <c r="AF814" s="27" t="s">
        <v>428</v>
      </c>
      <c r="AG814" s="7"/>
      <c r="AH814" s="5" t="str" cm="1">
        <f t="array" ref="AH814">LEFT(MM_BU[[#This Row],[PROJECT'#]],MIN(IFERROR(FIND({0,1,2,3,4,5,6,7,8,9,"-"},MM_BU[[#This Row],[PROJECT'#]]),""))-1)</f>
        <v>BU</v>
      </c>
      <c r="AI814" t="str">
        <f>IF(MM_BU[[#This Row],[BOM Received date]]&lt;&gt;"","BU table")</f>
        <v>BU table</v>
      </c>
      <c r="AJ814" t="str">
        <f>TEXT(MM_BU[[#This Row],[BOM Received date]],"mmmm")</f>
        <v>February</v>
      </c>
      <c r="AK814" t="str">
        <f>TEXT(MM_BU[[#This Row],[BOM Received date]],"yyyy")</f>
        <v>2024</v>
      </c>
    </row>
    <row r="815" spans="1:37" ht="39" customHeight="1">
      <c r="A815" s="21">
        <v>60</v>
      </c>
      <c r="B815" s="56">
        <v>45329</v>
      </c>
      <c r="C815" s="8">
        <v>70</v>
      </c>
      <c r="D815" s="8" t="s">
        <v>2196</v>
      </c>
      <c r="E815" s="23" t="s">
        <v>2197</v>
      </c>
      <c r="F815" s="350">
        <v>6185444</v>
      </c>
      <c r="G815" s="8" t="s">
        <v>2219</v>
      </c>
      <c r="H815" s="24" t="s">
        <v>2221</v>
      </c>
      <c r="I815" s="25">
        <v>53650</v>
      </c>
      <c r="J815" s="1639">
        <v>45330</v>
      </c>
      <c r="K815" s="26">
        <v>45332</v>
      </c>
      <c r="L815" s="340" t="s">
        <v>1058</v>
      </c>
      <c r="M815" s="27">
        <v>2</v>
      </c>
      <c r="N815" s="27" t="s">
        <v>20</v>
      </c>
      <c r="O815" s="25">
        <v>5</v>
      </c>
      <c r="P815" s="286">
        <v>607.70000000000005</v>
      </c>
      <c r="Q815" s="287">
        <v>3038.5</v>
      </c>
      <c r="R815" s="25" t="s">
        <v>2461</v>
      </c>
      <c r="S815" s="25" t="s">
        <v>1058</v>
      </c>
      <c r="T815" s="26">
        <v>45337</v>
      </c>
      <c r="U815" s="26" t="s">
        <v>581</v>
      </c>
      <c r="V815" s="8" t="s">
        <v>2462</v>
      </c>
      <c r="W815" s="25" t="s">
        <v>1176</v>
      </c>
      <c r="X815" s="26">
        <v>45337</v>
      </c>
      <c r="Y815" s="25" t="s">
        <v>1068</v>
      </c>
      <c r="Z815" s="26">
        <v>45337</v>
      </c>
      <c r="AA815" s="24" t="s">
        <v>1075</v>
      </c>
      <c r="AB815" s="24" t="s">
        <v>1081</v>
      </c>
      <c r="AC815" s="26">
        <v>45372</v>
      </c>
      <c r="AD815" s="8" t="s">
        <v>22</v>
      </c>
      <c r="AE815" s="26">
        <v>45370</v>
      </c>
      <c r="AF815" s="27" t="s">
        <v>429</v>
      </c>
      <c r="AG815" s="7"/>
      <c r="AH815" s="5" t="str" cm="1">
        <f t="array" ref="AH815">LEFT(MM_BU[[#This Row],[PROJECT'#]],MIN(IFERROR(FIND({0,1,2,3,4,5,6,7,8,9,"-"},MM_BU[[#This Row],[PROJECT'#]]),""))-1)</f>
        <v>BU</v>
      </c>
      <c r="AI815" t="str">
        <f>IF(MM_BU[[#This Row],[BOM Received date]]&lt;&gt;"","BU table")</f>
        <v>BU table</v>
      </c>
      <c r="AJ815" t="str">
        <f>TEXT(MM_BU[[#This Row],[BOM Received date]],"mmmm")</f>
        <v>February</v>
      </c>
      <c r="AK815" t="str">
        <f>TEXT(MM_BU[[#This Row],[BOM Received date]],"yyyy")</f>
        <v>2024</v>
      </c>
    </row>
    <row r="816" spans="1:37" ht="39.75" customHeight="1">
      <c r="A816" s="21">
        <v>60</v>
      </c>
      <c r="B816" s="56">
        <v>45329</v>
      </c>
      <c r="C816" s="8">
        <v>70</v>
      </c>
      <c r="D816" s="8" t="s">
        <v>2196</v>
      </c>
      <c r="E816" s="23" t="s">
        <v>2197</v>
      </c>
      <c r="F816" s="350">
        <v>6185444</v>
      </c>
      <c r="G816" s="8" t="s">
        <v>2220</v>
      </c>
      <c r="H816" s="24" t="s">
        <v>2222</v>
      </c>
      <c r="I816" s="25">
        <v>53648</v>
      </c>
      <c r="J816" s="1639">
        <v>45330</v>
      </c>
      <c r="K816" s="26">
        <v>45332</v>
      </c>
      <c r="L816" s="340" t="s">
        <v>1058</v>
      </c>
      <c r="M816" s="27">
        <v>1</v>
      </c>
      <c r="N816" s="27" t="s">
        <v>20</v>
      </c>
      <c r="O816" s="25">
        <v>5</v>
      </c>
      <c r="P816" s="286">
        <v>602.6</v>
      </c>
      <c r="Q816" s="287">
        <v>3013</v>
      </c>
      <c r="R816" s="25" t="s">
        <v>2461</v>
      </c>
      <c r="S816" s="25" t="s">
        <v>1058</v>
      </c>
      <c r="T816" s="26">
        <v>45337</v>
      </c>
      <c r="U816" s="26" t="s">
        <v>581</v>
      </c>
      <c r="V816" s="8" t="s">
        <v>2462</v>
      </c>
      <c r="W816" s="25" t="s">
        <v>1178</v>
      </c>
      <c r="X816" s="26">
        <v>45337</v>
      </c>
      <c r="Y816" s="25" t="s">
        <v>1068</v>
      </c>
      <c r="Z816" s="26">
        <v>45337</v>
      </c>
      <c r="AA816" s="24" t="s">
        <v>1075</v>
      </c>
      <c r="AB816" s="24" t="s">
        <v>1081</v>
      </c>
      <c r="AC816" s="26">
        <v>45351</v>
      </c>
      <c r="AD816" s="8" t="s">
        <v>22</v>
      </c>
      <c r="AE816" s="26">
        <v>45341</v>
      </c>
      <c r="AF816" s="27" t="s">
        <v>429</v>
      </c>
      <c r="AG816" s="7"/>
      <c r="AH816" s="5" t="str" cm="1">
        <f t="array" ref="AH816">LEFT(MM_BU[[#This Row],[PROJECT'#]],MIN(IFERROR(FIND({0,1,2,3,4,5,6,7,8,9,"-"},MM_BU[[#This Row],[PROJECT'#]]),""))-1)</f>
        <v>BU</v>
      </c>
      <c r="AI816" t="str">
        <f>IF(MM_BU[[#This Row],[BOM Received date]]&lt;&gt;"","BU table")</f>
        <v>BU table</v>
      </c>
      <c r="AJ816" t="str">
        <f>TEXT(MM_BU[[#This Row],[BOM Received date]],"mmmm")</f>
        <v>February</v>
      </c>
      <c r="AK816" t="str">
        <f>TEXT(MM_BU[[#This Row],[BOM Received date]],"yyyy")</f>
        <v>2024</v>
      </c>
    </row>
    <row r="817" spans="1:37" ht="28.95" customHeight="1">
      <c r="A817" s="21">
        <v>60</v>
      </c>
      <c r="B817" s="56">
        <v>45329</v>
      </c>
      <c r="C817" s="8">
        <v>70</v>
      </c>
      <c r="D817" s="8" t="s">
        <v>2196</v>
      </c>
      <c r="E817" s="23" t="s">
        <v>2197</v>
      </c>
      <c r="F817" s="350">
        <v>6185444</v>
      </c>
      <c r="G817" s="8" t="s">
        <v>474</v>
      </c>
      <c r="H817" s="24" t="s">
        <v>475</v>
      </c>
      <c r="I817" s="25">
        <v>53651</v>
      </c>
      <c r="J817" s="1639">
        <v>45330</v>
      </c>
      <c r="K817" s="26">
        <v>45332</v>
      </c>
      <c r="L817" s="340" t="s">
        <v>1058</v>
      </c>
      <c r="M817" s="27">
        <v>2</v>
      </c>
      <c r="N817" s="27" t="s">
        <v>37</v>
      </c>
      <c r="O817" s="25">
        <v>2</v>
      </c>
      <c r="P817" s="286">
        <v>41.4</v>
      </c>
      <c r="Q817" s="287">
        <v>82.8</v>
      </c>
      <c r="R817" s="25" t="s">
        <v>2464</v>
      </c>
      <c r="S817" s="25" t="s">
        <v>1058</v>
      </c>
      <c r="T817" s="26">
        <v>45337</v>
      </c>
      <c r="U817" s="26" t="s">
        <v>581</v>
      </c>
      <c r="V817" s="8" t="s">
        <v>2465</v>
      </c>
      <c r="W817" s="25" t="s">
        <v>1018</v>
      </c>
      <c r="X817" s="26">
        <v>45342</v>
      </c>
      <c r="Y817" s="25" t="s">
        <v>1068</v>
      </c>
      <c r="Z817" s="26">
        <v>45342</v>
      </c>
      <c r="AA817" s="24" t="s">
        <v>1075</v>
      </c>
      <c r="AB817" s="24" t="s">
        <v>1070</v>
      </c>
      <c r="AC817" s="26">
        <v>45351</v>
      </c>
      <c r="AD817" s="8" t="s">
        <v>22</v>
      </c>
      <c r="AE817" s="26" t="s">
        <v>581</v>
      </c>
      <c r="AF817" s="27" t="s">
        <v>581</v>
      </c>
      <c r="AG817" s="7"/>
      <c r="AH817" s="5" t="str" cm="1">
        <f t="array" ref="AH817">LEFT(MM_BU[[#This Row],[PROJECT'#]],MIN(IFERROR(FIND({0,1,2,3,4,5,6,7,8,9,"-"},MM_BU[[#This Row],[PROJECT'#]]),""))-1)</f>
        <v>BU</v>
      </c>
      <c r="AI817" t="str">
        <f>IF(MM_BU[[#This Row],[BOM Received date]]&lt;&gt;"","BU table")</f>
        <v>BU table</v>
      </c>
      <c r="AJ817" t="str">
        <f>TEXT(MM_BU[[#This Row],[BOM Received date]],"mmmm")</f>
        <v>February</v>
      </c>
      <c r="AK817" t="str">
        <f>TEXT(MM_BU[[#This Row],[BOM Received date]],"yyyy")</f>
        <v>2024</v>
      </c>
    </row>
    <row r="818" spans="1:37" ht="28.95" customHeight="1">
      <c r="A818" s="21">
        <v>60</v>
      </c>
      <c r="B818" s="56">
        <v>45329</v>
      </c>
      <c r="C818" s="8">
        <v>90</v>
      </c>
      <c r="D818" s="8" t="s">
        <v>2196</v>
      </c>
      <c r="E818" s="23" t="s">
        <v>2197</v>
      </c>
      <c r="F818" s="350">
        <v>6185444</v>
      </c>
      <c r="G818" s="8" t="s">
        <v>2223</v>
      </c>
      <c r="H818" s="24" t="s">
        <v>2231</v>
      </c>
      <c r="I818" s="25">
        <v>53677</v>
      </c>
      <c r="J818" s="1639">
        <v>45330</v>
      </c>
      <c r="K818" s="26">
        <v>45332</v>
      </c>
      <c r="L818" s="340" t="s">
        <v>1058</v>
      </c>
      <c r="M818" s="27">
        <v>1</v>
      </c>
      <c r="N818" s="27" t="s">
        <v>20</v>
      </c>
      <c r="O818" s="25">
        <v>28</v>
      </c>
      <c r="P818" s="286">
        <v>70</v>
      </c>
      <c r="Q818" s="287">
        <v>1960</v>
      </c>
      <c r="R818" s="25" t="s">
        <v>2463</v>
      </c>
      <c r="S818" s="25" t="s">
        <v>1059</v>
      </c>
      <c r="T818" s="26">
        <v>45366</v>
      </c>
      <c r="U818" s="26">
        <v>45338</v>
      </c>
      <c r="V818" s="8" t="s">
        <v>2610</v>
      </c>
      <c r="W818" s="25" t="s">
        <v>1016</v>
      </c>
      <c r="X818" s="26">
        <v>45344</v>
      </c>
      <c r="Y818" s="25" t="s">
        <v>1068</v>
      </c>
      <c r="Z818" s="26">
        <v>45344</v>
      </c>
      <c r="AA818" s="24" t="s">
        <v>1075</v>
      </c>
      <c r="AB818" s="24" t="s">
        <v>1089</v>
      </c>
      <c r="AC818" s="26">
        <v>45372</v>
      </c>
      <c r="AD818" s="8" t="s">
        <v>22</v>
      </c>
      <c r="AE818" s="26">
        <v>45353</v>
      </c>
      <c r="AF818" s="27" t="s">
        <v>1024</v>
      </c>
      <c r="AG818" s="221"/>
      <c r="AH818" s="5" t="str" cm="1">
        <f t="array" ref="AH818">LEFT(MM_BU[[#This Row],[PROJECT'#]],MIN(IFERROR(FIND({0,1,2,3,4,5,6,7,8,9,"-"},MM_BU[[#This Row],[PROJECT'#]]),""))-1)</f>
        <v>BU</v>
      </c>
      <c r="AI818" t="str">
        <f>IF(MM_BU[[#This Row],[BOM Received date]]&lt;&gt;"","BU table")</f>
        <v>BU table</v>
      </c>
      <c r="AJ818" t="str">
        <f>TEXT(MM_BU[[#This Row],[BOM Received date]],"mmmm")</f>
        <v>February</v>
      </c>
      <c r="AK818" t="str">
        <f>TEXT(MM_BU[[#This Row],[BOM Received date]],"yyyy")</f>
        <v>2024</v>
      </c>
    </row>
    <row r="819" spans="1:37" ht="28.95" customHeight="1">
      <c r="A819" s="21">
        <v>60</v>
      </c>
      <c r="B819" s="56">
        <v>45329</v>
      </c>
      <c r="C819" s="8">
        <v>70</v>
      </c>
      <c r="D819" s="8" t="s">
        <v>2196</v>
      </c>
      <c r="E819" s="23" t="s">
        <v>2197</v>
      </c>
      <c r="F819" s="350">
        <v>6185444</v>
      </c>
      <c r="G819" s="8" t="s">
        <v>2224</v>
      </c>
      <c r="H819" s="24" t="s">
        <v>2232</v>
      </c>
      <c r="I819" s="25">
        <v>53653</v>
      </c>
      <c r="J819" s="1639">
        <v>45330</v>
      </c>
      <c r="K819" s="26">
        <v>45332</v>
      </c>
      <c r="L819" s="340" t="s">
        <v>1058</v>
      </c>
      <c r="M819" s="27">
        <v>1</v>
      </c>
      <c r="N819" s="27" t="s">
        <v>20</v>
      </c>
      <c r="O819" s="25">
        <v>300</v>
      </c>
      <c r="P819" s="286">
        <v>3.14</v>
      </c>
      <c r="Q819" s="287">
        <v>942</v>
      </c>
      <c r="R819" s="25" t="s">
        <v>2463</v>
      </c>
      <c r="S819" s="25" t="s">
        <v>1059</v>
      </c>
      <c r="T819" s="26">
        <v>45366</v>
      </c>
      <c r="U819" s="26">
        <v>45338</v>
      </c>
      <c r="V819" s="8" t="s">
        <v>2610</v>
      </c>
      <c r="W819" s="25" t="s">
        <v>1003</v>
      </c>
      <c r="X819" s="26">
        <v>45344</v>
      </c>
      <c r="Y819" s="25" t="s">
        <v>1068</v>
      </c>
      <c r="Z819" s="26">
        <v>45344</v>
      </c>
      <c r="AA819" s="24" t="s">
        <v>1075</v>
      </c>
      <c r="AB819" s="24" t="s">
        <v>1089</v>
      </c>
      <c r="AC819" s="26">
        <v>45358</v>
      </c>
      <c r="AD819" s="8" t="s">
        <v>22</v>
      </c>
      <c r="AE819" s="26">
        <v>45347</v>
      </c>
      <c r="AF819" s="27" t="s">
        <v>1553</v>
      </c>
      <c r="AG819" s="7"/>
      <c r="AH819" s="5" t="str" cm="1">
        <f t="array" ref="AH819">LEFT(MM_BU[[#This Row],[PROJECT'#]],MIN(IFERROR(FIND({0,1,2,3,4,5,6,7,8,9,"-"},MM_BU[[#This Row],[PROJECT'#]]),""))-1)</f>
        <v>BU</v>
      </c>
      <c r="AI819" t="str">
        <f>IF(MM_BU[[#This Row],[BOM Received date]]&lt;&gt;"","BU table")</f>
        <v>BU table</v>
      </c>
      <c r="AJ819" t="str">
        <f>TEXT(MM_BU[[#This Row],[BOM Received date]],"mmmm")</f>
        <v>February</v>
      </c>
      <c r="AK819" t="str">
        <f>TEXT(MM_BU[[#This Row],[BOM Received date]],"yyyy")</f>
        <v>2024</v>
      </c>
    </row>
    <row r="820" spans="1:37" ht="28.95" customHeight="1">
      <c r="A820" s="21">
        <v>60</v>
      </c>
      <c r="B820" s="56">
        <v>45329</v>
      </c>
      <c r="C820" s="8">
        <v>70</v>
      </c>
      <c r="D820" s="8" t="s">
        <v>2196</v>
      </c>
      <c r="E820" s="23" t="s">
        <v>2197</v>
      </c>
      <c r="F820" s="350">
        <v>6185444</v>
      </c>
      <c r="G820" s="8" t="s">
        <v>2225</v>
      </c>
      <c r="H820" s="24" t="s">
        <v>2233</v>
      </c>
      <c r="I820" s="25">
        <v>53653</v>
      </c>
      <c r="J820" s="1639">
        <v>45330</v>
      </c>
      <c r="K820" s="26">
        <v>45332</v>
      </c>
      <c r="L820" s="340" t="s">
        <v>1058</v>
      </c>
      <c r="M820" s="27">
        <v>5</v>
      </c>
      <c r="N820" s="27" t="s">
        <v>55</v>
      </c>
      <c r="O820" s="25">
        <v>5</v>
      </c>
      <c r="P820" s="286">
        <v>11.29</v>
      </c>
      <c r="Q820" s="287">
        <v>56.45</v>
      </c>
      <c r="R820" s="25" t="s">
        <v>2463</v>
      </c>
      <c r="S820" s="25" t="s">
        <v>1059</v>
      </c>
      <c r="T820" s="26">
        <v>45366</v>
      </c>
      <c r="U820" s="26">
        <v>45338</v>
      </c>
      <c r="V820" s="8" t="s">
        <v>2610</v>
      </c>
      <c r="W820" s="25" t="s">
        <v>1008</v>
      </c>
      <c r="X820" s="26">
        <v>45344</v>
      </c>
      <c r="Y820" s="25" t="s">
        <v>1068</v>
      </c>
      <c r="Z820" s="26">
        <v>45344</v>
      </c>
      <c r="AA820" s="24" t="s">
        <v>1075</v>
      </c>
      <c r="AB820" s="24" t="s">
        <v>1089</v>
      </c>
      <c r="AC820" s="26">
        <v>45382</v>
      </c>
      <c r="AD820" s="8" t="s">
        <v>22</v>
      </c>
      <c r="AE820" s="26">
        <v>45360</v>
      </c>
      <c r="AF820" s="27" t="s">
        <v>429</v>
      </c>
      <c r="AG820" s="7"/>
      <c r="AH820" s="5" t="str" cm="1">
        <f t="array" ref="AH820">LEFT(MM_BU[[#This Row],[PROJECT'#]],MIN(IFERROR(FIND({0,1,2,3,4,5,6,7,8,9,"-"},MM_BU[[#This Row],[PROJECT'#]]),""))-1)</f>
        <v>BU</v>
      </c>
      <c r="AI820" t="str">
        <f>IF(MM_BU[[#This Row],[BOM Received date]]&lt;&gt;"","BU table")</f>
        <v>BU table</v>
      </c>
      <c r="AJ820" t="str">
        <f>TEXT(MM_BU[[#This Row],[BOM Received date]],"mmmm")</f>
        <v>February</v>
      </c>
      <c r="AK820" t="str">
        <f>TEXT(MM_BU[[#This Row],[BOM Received date]],"yyyy")</f>
        <v>2024</v>
      </c>
    </row>
    <row r="821" spans="1:37" ht="28.95" customHeight="1">
      <c r="A821" s="21">
        <v>60</v>
      </c>
      <c r="B821" s="56">
        <v>45329</v>
      </c>
      <c r="C821" s="8">
        <v>70</v>
      </c>
      <c r="D821" s="8" t="s">
        <v>2196</v>
      </c>
      <c r="E821" s="23" t="s">
        <v>2197</v>
      </c>
      <c r="F821" s="350">
        <v>6185444</v>
      </c>
      <c r="G821" s="8" t="s">
        <v>2226</v>
      </c>
      <c r="H821" s="24" t="s">
        <v>2234</v>
      </c>
      <c r="I821" s="25">
        <v>53653</v>
      </c>
      <c r="J821" s="1639">
        <v>45330</v>
      </c>
      <c r="K821" s="26">
        <v>45332</v>
      </c>
      <c r="L821" s="340" t="s">
        <v>1058</v>
      </c>
      <c r="M821" s="27">
        <v>4</v>
      </c>
      <c r="N821" s="27" t="s">
        <v>20</v>
      </c>
      <c r="O821" s="25">
        <v>1</v>
      </c>
      <c r="P821" s="286">
        <v>25.66</v>
      </c>
      <c r="Q821" s="287">
        <v>25.66</v>
      </c>
      <c r="R821" s="25" t="s">
        <v>2463</v>
      </c>
      <c r="S821" s="25" t="s">
        <v>1059</v>
      </c>
      <c r="T821" s="26">
        <v>45366</v>
      </c>
      <c r="U821" s="26">
        <v>45338</v>
      </c>
      <c r="V821" s="8" t="s">
        <v>2610</v>
      </c>
      <c r="W821" s="25" t="s">
        <v>1007</v>
      </c>
      <c r="X821" s="26">
        <v>45344</v>
      </c>
      <c r="Y821" s="25" t="s">
        <v>1068</v>
      </c>
      <c r="Z821" s="26">
        <v>45344</v>
      </c>
      <c r="AA821" s="24" t="s">
        <v>1075</v>
      </c>
      <c r="AB821" s="24" t="s">
        <v>1089</v>
      </c>
      <c r="AC821" s="26">
        <v>45382</v>
      </c>
      <c r="AD821" s="8" t="s">
        <v>22</v>
      </c>
      <c r="AE821" s="26">
        <v>45360</v>
      </c>
      <c r="AF821" s="27" t="s">
        <v>424</v>
      </c>
      <c r="AG821" s="7"/>
      <c r="AH821" s="5" t="str" cm="1">
        <f t="array" ref="AH821">LEFT(MM_BU[[#This Row],[PROJECT'#]],MIN(IFERROR(FIND({0,1,2,3,4,5,6,7,8,9,"-"},MM_BU[[#This Row],[PROJECT'#]]),""))-1)</f>
        <v>BU</v>
      </c>
      <c r="AI821" t="str">
        <f>IF(MM_BU[[#This Row],[BOM Received date]]&lt;&gt;"","BU table")</f>
        <v>BU table</v>
      </c>
      <c r="AJ821" t="str">
        <f>TEXT(MM_BU[[#This Row],[BOM Received date]],"mmmm")</f>
        <v>February</v>
      </c>
      <c r="AK821" t="str">
        <f>TEXT(MM_BU[[#This Row],[BOM Received date]],"yyyy")</f>
        <v>2024</v>
      </c>
    </row>
    <row r="822" spans="1:37" ht="28.95" customHeight="1">
      <c r="A822" s="21">
        <v>60</v>
      </c>
      <c r="B822" s="56">
        <v>45329</v>
      </c>
      <c r="C822" s="8">
        <v>70</v>
      </c>
      <c r="D822" s="8" t="s">
        <v>2196</v>
      </c>
      <c r="E822" s="23" t="s">
        <v>2197</v>
      </c>
      <c r="F822" s="350">
        <v>6185444</v>
      </c>
      <c r="G822" s="8" t="s">
        <v>2227</v>
      </c>
      <c r="H822" s="24" t="s">
        <v>2235</v>
      </c>
      <c r="I822" s="25">
        <v>53653</v>
      </c>
      <c r="J822" s="1639">
        <v>45330</v>
      </c>
      <c r="K822" s="26">
        <v>45332</v>
      </c>
      <c r="L822" s="340" t="s">
        <v>1058</v>
      </c>
      <c r="M822" s="27">
        <v>3</v>
      </c>
      <c r="N822" s="27" t="s">
        <v>20</v>
      </c>
      <c r="O822" s="25">
        <v>10</v>
      </c>
      <c r="P822" s="286">
        <v>18.149999999999999</v>
      </c>
      <c r="Q822" s="287">
        <v>181.5</v>
      </c>
      <c r="R822" s="25" t="s">
        <v>2463</v>
      </c>
      <c r="S822" s="25" t="s">
        <v>1059</v>
      </c>
      <c r="T822" s="26">
        <v>45366</v>
      </c>
      <c r="U822" s="26">
        <v>45338</v>
      </c>
      <c r="V822" s="8" t="s">
        <v>2610</v>
      </c>
      <c r="W822" s="25" t="s">
        <v>1006</v>
      </c>
      <c r="X822" s="26">
        <v>45344</v>
      </c>
      <c r="Y822" s="25" t="s">
        <v>1068</v>
      </c>
      <c r="Z822" s="26">
        <v>45344</v>
      </c>
      <c r="AA822" s="24" t="s">
        <v>1075</v>
      </c>
      <c r="AB822" s="24" t="s">
        <v>1089</v>
      </c>
      <c r="AC822" s="26">
        <v>45372</v>
      </c>
      <c r="AD822" s="8" t="s">
        <v>22</v>
      </c>
      <c r="AE822" s="26">
        <v>45347</v>
      </c>
      <c r="AF822" s="27" t="s">
        <v>1001</v>
      </c>
      <c r="AG822" s="7"/>
      <c r="AH822" s="5" t="str" cm="1">
        <f t="array" ref="AH822">LEFT(MM_BU[[#This Row],[PROJECT'#]],MIN(IFERROR(FIND({0,1,2,3,4,5,6,7,8,9,"-"},MM_BU[[#This Row],[PROJECT'#]]),""))-1)</f>
        <v>BU</v>
      </c>
      <c r="AI822" t="str">
        <f>IF(MM_BU[[#This Row],[BOM Received date]]&lt;&gt;"","BU table")</f>
        <v>BU table</v>
      </c>
      <c r="AJ822" t="str">
        <f>TEXT(MM_BU[[#This Row],[BOM Received date]],"mmmm")</f>
        <v>February</v>
      </c>
      <c r="AK822" t="str">
        <f>TEXT(MM_BU[[#This Row],[BOM Received date]],"yyyy")</f>
        <v>2024</v>
      </c>
    </row>
    <row r="823" spans="1:37" ht="28.95" customHeight="1">
      <c r="A823" s="21">
        <v>60</v>
      </c>
      <c r="B823" s="56">
        <v>45329</v>
      </c>
      <c r="C823" s="8">
        <v>70</v>
      </c>
      <c r="D823" s="8" t="s">
        <v>2196</v>
      </c>
      <c r="E823" s="23" t="s">
        <v>2197</v>
      </c>
      <c r="F823" s="350">
        <v>6185444</v>
      </c>
      <c r="G823" s="8" t="s">
        <v>58</v>
      </c>
      <c r="H823" s="24" t="s">
        <v>59</v>
      </c>
      <c r="I823" s="25">
        <v>53651</v>
      </c>
      <c r="J823" s="1639">
        <v>45330</v>
      </c>
      <c r="K823" s="26">
        <v>45332</v>
      </c>
      <c r="L823" s="340" t="s">
        <v>1058</v>
      </c>
      <c r="M823" s="27">
        <v>1</v>
      </c>
      <c r="N823" s="27" t="s">
        <v>20</v>
      </c>
      <c r="O823" s="25">
        <v>2</v>
      </c>
      <c r="P823" s="286">
        <v>123.8</v>
      </c>
      <c r="Q823" s="287">
        <v>495.2</v>
      </c>
      <c r="R823" s="25" t="s">
        <v>2464</v>
      </c>
      <c r="S823" s="25" t="s">
        <v>1058</v>
      </c>
      <c r="T823" s="26">
        <v>45337</v>
      </c>
      <c r="U823" s="26" t="s">
        <v>581</v>
      </c>
      <c r="V823" s="8" t="s">
        <v>2465</v>
      </c>
      <c r="W823" s="25" t="s">
        <v>1017</v>
      </c>
      <c r="X823" s="26">
        <v>45342</v>
      </c>
      <c r="Y823" s="25" t="s">
        <v>1068</v>
      </c>
      <c r="Z823" s="26">
        <v>45342</v>
      </c>
      <c r="AA823" s="24" t="s">
        <v>1075</v>
      </c>
      <c r="AB823" s="24" t="s">
        <v>1070</v>
      </c>
      <c r="AC823" s="26">
        <v>45351</v>
      </c>
      <c r="AD823" s="8" t="s">
        <v>22</v>
      </c>
      <c r="AE823" s="26" t="s">
        <v>581</v>
      </c>
      <c r="AF823" s="27" t="s">
        <v>581</v>
      </c>
      <c r="AG823" s="7"/>
      <c r="AH823" s="5" t="str" cm="1">
        <f t="array" ref="AH823">LEFT(MM_BU[[#This Row],[PROJECT'#]],MIN(IFERROR(FIND({0,1,2,3,4,5,6,7,8,9,"-"},MM_BU[[#This Row],[PROJECT'#]]),""))-1)</f>
        <v>BU</v>
      </c>
      <c r="AI823" t="str">
        <f>IF(MM_BU[[#This Row],[BOM Received date]]&lt;&gt;"","BU table")</f>
        <v>BU table</v>
      </c>
      <c r="AJ823" t="str">
        <f>TEXT(MM_BU[[#This Row],[BOM Received date]],"mmmm")</f>
        <v>February</v>
      </c>
      <c r="AK823" t="str">
        <f>TEXT(MM_BU[[#This Row],[BOM Received date]],"yyyy")</f>
        <v>2024</v>
      </c>
    </row>
    <row r="824" spans="1:37" ht="28.95" customHeight="1">
      <c r="A824" s="21">
        <v>60</v>
      </c>
      <c r="B824" s="56">
        <v>45329</v>
      </c>
      <c r="C824" s="8">
        <v>70</v>
      </c>
      <c r="D824" s="8" t="s">
        <v>2196</v>
      </c>
      <c r="E824" s="23" t="s">
        <v>2197</v>
      </c>
      <c r="F824" s="350">
        <v>6185444</v>
      </c>
      <c r="G824" s="8" t="s">
        <v>2228</v>
      </c>
      <c r="H824" s="24" t="s">
        <v>2236</v>
      </c>
      <c r="I824" s="25">
        <v>53652</v>
      </c>
      <c r="J824" s="1639">
        <v>45330</v>
      </c>
      <c r="K824" s="26">
        <v>45332</v>
      </c>
      <c r="L824" s="340" t="s">
        <v>1058</v>
      </c>
      <c r="M824" s="27">
        <v>1</v>
      </c>
      <c r="N824" s="27" t="s">
        <v>55</v>
      </c>
      <c r="O824" s="25">
        <v>3</v>
      </c>
      <c r="P824" s="286">
        <v>37.9</v>
      </c>
      <c r="Q824" s="287">
        <v>113.7</v>
      </c>
      <c r="R824" s="25" t="s">
        <v>2461</v>
      </c>
      <c r="S824" s="25" t="s">
        <v>1058</v>
      </c>
      <c r="T824" s="26">
        <v>45337</v>
      </c>
      <c r="U824" s="26" t="s">
        <v>581</v>
      </c>
      <c r="V824" s="8" t="s">
        <v>2462</v>
      </c>
      <c r="W824" s="25" t="s">
        <v>1035</v>
      </c>
      <c r="X824" s="26">
        <v>45337</v>
      </c>
      <c r="Y824" s="25" t="s">
        <v>1068</v>
      </c>
      <c r="Z824" s="26">
        <v>45337</v>
      </c>
      <c r="AA824" s="24" t="s">
        <v>1075</v>
      </c>
      <c r="AB824" s="24" t="s">
        <v>1081</v>
      </c>
      <c r="AC824" s="26">
        <v>45351</v>
      </c>
      <c r="AD824" s="8" t="s">
        <v>22</v>
      </c>
      <c r="AE824" s="26">
        <v>45341</v>
      </c>
      <c r="AF824" s="27" t="s">
        <v>428</v>
      </c>
      <c r="AG824" s="7"/>
      <c r="AH824" s="5" t="str" cm="1">
        <f t="array" ref="AH824">LEFT(MM_BU[[#This Row],[PROJECT'#]],MIN(IFERROR(FIND({0,1,2,3,4,5,6,7,8,9,"-"},MM_BU[[#This Row],[PROJECT'#]]),""))-1)</f>
        <v>BU</v>
      </c>
      <c r="AI824" t="str">
        <f>IF(MM_BU[[#This Row],[BOM Received date]]&lt;&gt;"","BU table")</f>
        <v>BU table</v>
      </c>
      <c r="AJ824" t="str">
        <f>TEXT(MM_BU[[#This Row],[BOM Received date]],"mmmm")</f>
        <v>February</v>
      </c>
      <c r="AK824" t="str">
        <f>TEXT(MM_BU[[#This Row],[BOM Received date]],"yyyy")</f>
        <v>2024</v>
      </c>
    </row>
    <row r="825" spans="1:37" ht="28.95" customHeight="1">
      <c r="A825" s="21">
        <v>60</v>
      </c>
      <c r="B825" s="56">
        <v>45329</v>
      </c>
      <c r="C825" s="8">
        <v>70</v>
      </c>
      <c r="D825" s="8" t="s">
        <v>2196</v>
      </c>
      <c r="E825" s="23" t="s">
        <v>2197</v>
      </c>
      <c r="F825" s="350">
        <v>6185444</v>
      </c>
      <c r="G825" s="8" t="s">
        <v>1607</v>
      </c>
      <c r="H825" s="24" t="s">
        <v>2237</v>
      </c>
      <c r="I825" s="25">
        <v>53647</v>
      </c>
      <c r="J825" s="1639">
        <v>45330</v>
      </c>
      <c r="K825" s="26">
        <v>45332</v>
      </c>
      <c r="L825" s="340" t="s">
        <v>1058</v>
      </c>
      <c r="M825" s="27">
        <v>1</v>
      </c>
      <c r="N825" s="27" t="s">
        <v>20</v>
      </c>
      <c r="O825" s="25">
        <v>25</v>
      </c>
      <c r="P825" s="286">
        <v>118.8</v>
      </c>
      <c r="Q825" s="287">
        <v>2970</v>
      </c>
      <c r="R825" s="25" t="s">
        <v>2461</v>
      </c>
      <c r="S825" s="25" t="s">
        <v>1058</v>
      </c>
      <c r="T825" s="26">
        <v>45337</v>
      </c>
      <c r="U825" s="26" t="s">
        <v>581</v>
      </c>
      <c r="V825" s="8" t="s">
        <v>2462</v>
      </c>
      <c r="W825" s="25" t="s">
        <v>1019</v>
      </c>
      <c r="X825" s="26">
        <v>45337</v>
      </c>
      <c r="Y825" s="25" t="s">
        <v>1068</v>
      </c>
      <c r="Z825" s="26">
        <v>45337</v>
      </c>
      <c r="AA825" s="24" t="s">
        <v>1075</v>
      </c>
      <c r="AB825" s="24" t="s">
        <v>1081</v>
      </c>
      <c r="AC825" s="26">
        <v>45351</v>
      </c>
      <c r="AD825" s="8" t="s">
        <v>22</v>
      </c>
      <c r="AE825" s="26">
        <v>45341</v>
      </c>
      <c r="AF825" s="27" t="s">
        <v>1038</v>
      </c>
      <c r="AG825" s="7"/>
      <c r="AH825" s="5" t="str" cm="1">
        <f t="array" ref="AH825">LEFT(MM_BU[[#This Row],[PROJECT'#]],MIN(IFERROR(FIND({0,1,2,3,4,5,6,7,8,9,"-"},MM_BU[[#This Row],[PROJECT'#]]),""))-1)</f>
        <v>BU</v>
      </c>
      <c r="AI825" t="str">
        <f>IF(MM_BU[[#This Row],[BOM Received date]]&lt;&gt;"","BU table")</f>
        <v>BU table</v>
      </c>
      <c r="AJ825" t="str">
        <f>TEXT(MM_BU[[#This Row],[BOM Received date]],"mmmm")</f>
        <v>February</v>
      </c>
      <c r="AK825" t="str">
        <f>TEXT(MM_BU[[#This Row],[BOM Received date]],"yyyy")</f>
        <v>2024</v>
      </c>
    </row>
    <row r="826" spans="1:37" ht="28.95" customHeight="1">
      <c r="A826" s="21">
        <v>60</v>
      </c>
      <c r="B826" s="56">
        <v>45329</v>
      </c>
      <c r="C826" s="8">
        <v>70</v>
      </c>
      <c r="D826" s="8" t="s">
        <v>2196</v>
      </c>
      <c r="E826" s="23" t="s">
        <v>2197</v>
      </c>
      <c r="F826" s="350">
        <v>6185444</v>
      </c>
      <c r="G826" s="8" t="s">
        <v>2229</v>
      </c>
      <c r="H826" s="24" t="s">
        <v>2238</v>
      </c>
      <c r="I826" s="25">
        <v>53650</v>
      </c>
      <c r="J826" s="1639">
        <v>45330</v>
      </c>
      <c r="K826" s="26">
        <v>45332</v>
      </c>
      <c r="L826" s="340" t="s">
        <v>1058</v>
      </c>
      <c r="M826" s="27">
        <v>1</v>
      </c>
      <c r="N826" s="27" t="s">
        <v>1995</v>
      </c>
      <c r="O826" s="25">
        <v>4</v>
      </c>
      <c r="P826" s="286">
        <v>8</v>
      </c>
      <c r="Q826" s="287">
        <v>32</v>
      </c>
      <c r="R826" s="25" t="s">
        <v>2461</v>
      </c>
      <c r="S826" s="25" t="s">
        <v>1058</v>
      </c>
      <c r="T826" s="26">
        <v>45337</v>
      </c>
      <c r="U826" s="26" t="s">
        <v>581</v>
      </c>
      <c r="V826" s="8" t="s">
        <v>2462</v>
      </c>
      <c r="W826" s="25" t="s">
        <v>1010</v>
      </c>
      <c r="X826" s="26">
        <v>45337</v>
      </c>
      <c r="Y826" s="25" t="s">
        <v>1068</v>
      </c>
      <c r="Z826" s="26">
        <v>45337</v>
      </c>
      <c r="AA826" s="24" t="s">
        <v>1075</v>
      </c>
      <c r="AB826" s="24" t="s">
        <v>1081</v>
      </c>
      <c r="AC826" s="26">
        <v>45351</v>
      </c>
      <c r="AD826" s="8" t="s">
        <v>22</v>
      </c>
      <c r="AE826" s="26">
        <v>45341</v>
      </c>
      <c r="AF826" s="27" t="s">
        <v>426</v>
      </c>
      <c r="AG826" s="7"/>
      <c r="AH826" s="5" t="str" cm="1">
        <f t="array" ref="AH826">LEFT(MM_BU[[#This Row],[PROJECT'#]],MIN(IFERROR(FIND({0,1,2,3,4,5,6,7,8,9,"-"},MM_BU[[#This Row],[PROJECT'#]]),""))-1)</f>
        <v>BU</v>
      </c>
      <c r="AI826" t="str">
        <f>IF(MM_BU[[#This Row],[BOM Received date]]&lt;&gt;"","BU table")</f>
        <v>BU table</v>
      </c>
      <c r="AJ826" t="str">
        <f>TEXT(MM_BU[[#This Row],[BOM Received date]],"mmmm")</f>
        <v>February</v>
      </c>
      <c r="AK826" t="str">
        <f>TEXT(MM_BU[[#This Row],[BOM Received date]],"yyyy")</f>
        <v>2024</v>
      </c>
    </row>
    <row r="827" spans="1:37" ht="28.95" customHeight="1">
      <c r="A827" s="21">
        <v>60</v>
      </c>
      <c r="B827" s="56">
        <v>45329</v>
      </c>
      <c r="C827" s="8">
        <v>70</v>
      </c>
      <c r="D827" s="8" t="s">
        <v>2196</v>
      </c>
      <c r="E827" s="23" t="s">
        <v>2197</v>
      </c>
      <c r="F827" s="350">
        <v>6185444</v>
      </c>
      <c r="G827" s="8" t="s">
        <v>2248</v>
      </c>
      <c r="H827" s="24" t="s">
        <v>2239</v>
      </c>
      <c r="I827" s="25">
        <v>53653</v>
      </c>
      <c r="J827" s="1639">
        <v>45330</v>
      </c>
      <c r="K827" s="26">
        <v>45332</v>
      </c>
      <c r="L827" s="340" t="s">
        <v>1058</v>
      </c>
      <c r="M827" s="27">
        <v>2</v>
      </c>
      <c r="N827" s="27" t="s">
        <v>55</v>
      </c>
      <c r="O827" s="25">
        <v>2</v>
      </c>
      <c r="P827" s="286">
        <v>81.760000000000005</v>
      </c>
      <c r="Q827" s="287">
        <v>163.52000000000001</v>
      </c>
      <c r="R827" s="25" t="s">
        <v>2463</v>
      </c>
      <c r="S827" s="25" t="s">
        <v>1059</v>
      </c>
      <c r="T827" s="26">
        <v>45366</v>
      </c>
      <c r="U827" s="26">
        <v>45338</v>
      </c>
      <c r="V827" s="8" t="s">
        <v>2610</v>
      </c>
      <c r="W827" s="25" t="s">
        <v>1005</v>
      </c>
      <c r="X827" s="26">
        <v>45344</v>
      </c>
      <c r="Y827" s="25" t="s">
        <v>1068</v>
      </c>
      <c r="Z827" s="26">
        <v>45344</v>
      </c>
      <c r="AA827" s="24" t="s">
        <v>1075</v>
      </c>
      <c r="AB827" s="24" t="s">
        <v>1089</v>
      </c>
      <c r="AC827" s="26">
        <v>45372</v>
      </c>
      <c r="AD827" s="8" t="s">
        <v>22</v>
      </c>
      <c r="AE827" s="26">
        <v>45347</v>
      </c>
      <c r="AF827" s="27" t="s">
        <v>425</v>
      </c>
      <c r="AG827" s="7"/>
      <c r="AH827" s="5" t="str" cm="1">
        <f t="array" ref="AH827">LEFT(MM_BU[[#This Row],[PROJECT'#]],MIN(IFERROR(FIND({0,1,2,3,4,5,6,7,8,9,"-"},MM_BU[[#This Row],[PROJECT'#]]),""))-1)</f>
        <v>BU</v>
      </c>
      <c r="AI827" t="str">
        <f>IF(MM_BU[[#This Row],[BOM Received date]]&lt;&gt;"","BU table")</f>
        <v>BU table</v>
      </c>
      <c r="AJ827" t="str">
        <f>TEXT(MM_BU[[#This Row],[BOM Received date]],"mmmm")</f>
        <v>February</v>
      </c>
      <c r="AK827" t="str">
        <f>TEXT(MM_BU[[#This Row],[BOM Received date]],"yyyy")</f>
        <v>2024</v>
      </c>
    </row>
    <row r="828" spans="1:37" ht="28.95" customHeight="1">
      <c r="A828" s="21">
        <v>60</v>
      </c>
      <c r="B828" s="56">
        <v>45329</v>
      </c>
      <c r="C828" s="8">
        <v>70</v>
      </c>
      <c r="D828" s="8" t="s">
        <v>2196</v>
      </c>
      <c r="E828" s="23" t="s">
        <v>2197</v>
      </c>
      <c r="F828" s="350">
        <v>6185444</v>
      </c>
      <c r="G828" s="8" t="s">
        <v>2230</v>
      </c>
      <c r="H828" s="24" t="s">
        <v>2240</v>
      </c>
      <c r="I828" s="25">
        <v>53643</v>
      </c>
      <c r="J828" s="1639">
        <v>45330</v>
      </c>
      <c r="K828" s="26">
        <v>45332</v>
      </c>
      <c r="L828" s="340" t="s">
        <v>1058</v>
      </c>
      <c r="M828" s="27">
        <v>1</v>
      </c>
      <c r="N828" s="27" t="s">
        <v>1994</v>
      </c>
      <c r="O828" s="25">
        <v>1</v>
      </c>
      <c r="P828" s="286">
        <v>82.17</v>
      </c>
      <c r="Q828" s="287">
        <v>82.17</v>
      </c>
      <c r="R828" s="25" t="s">
        <v>2461</v>
      </c>
      <c r="S828" s="25" t="s">
        <v>1058</v>
      </c>
      <c r="T828" s="26">
        <v>45337</v>
      </c>
      <c r="U828" s="26" t="s">
        <v>581</v>
      </c>
      <c r="V828" s="8" t="s">
        <v>2462</v>
      </c>
      <c r="W828" s="25" t="s">
        <v>1170</v>
      </c>
      <c r="X828" s="26">
        <v>45337</v>
      </c>
      <c r="Y828" s="25" t="s">
        <v>1068</v>
      </c>
      <c r="Z828" s="26">
        <v>45337</v>
      </c>
      <c r="AA828" s="24" t="s">
        <v>1075</v>
      </c>
      <c r="AB828" s="24" t="s">
        <v>1081</v>
      </c>
      <c r="AC828" s="26">
        <v>45366</v>
      </c>
      <c r="AD828" s="8" t="s">
        <v>22</v>
      </c>
      <c r="AE828" s="26">
        <v>45357</v>
      </c>
      <c r="AF828" s="27" t="s">
        <v>424</v>
      </c>
      <c r="AG828" s="7"/>
      <c r="AH828" s="5" t="str" cm="1">
        <f t="array" ref="AH828">LEFT(MM_BU[[#This Row],[PROJECT'#]],MIN(IFERROR(FIND({0,1,2,3,4,5,6,7,8,9,"-"},MM_BU[[#This Row],[PROJECT'#]]),""))-1)</f>
        <v>BU</v>
      </c>
      <c r="AI828" t="str">
        <f>IF(MM_BU[[#This Row],[BOM Received date]]&lt;&gt;"","BU table")</f>
        <v>BU table</v>
      </c>
      <c r="AJ828" t="str">
        <f>TEXT(MM_BU[[#This Row],[BOM Received date]],"mmmm")</f>
        <v>February</v>
      </c>
      <c r="AK828" t="str">
        <f>TEXT(MM_BU[[#This Row],[BOM Received date]],"yyyy")</f>
        <v>2024</v>
      </c>
    </row>
    <row r="829" spans="1:37" ht="28.95" customHeight="1">
      <c r="A829" s="21">
        <v>60</v>
      </c>
      <c r="B829" s="56">
        <v>45329</v>
      </c>
      <c r="C829" s="8">
        <v>80</v>
      </c>
      <c r="D829" s="8" t="s">
        <v>2196</v>
      </c>
      <c r="E829" s="23" t="s">
        <v>2197</v>
      </c>
      <c r="F829" s="350">
        <v>6185444</v>
      </c>
      <c r="G829" s="8" t="s">
        <v>2085</v>
      </c>
      <c r="H829" s="24" t="s">
        <v>2058</v>
      </c>
      <c r="I829" s="25">
        <v>53655</v>
      </c>
      <c r="J829" s="1639">
        <v>45330</v>
      </c>
      <c r="K829" s="26">
        <v>45332</v>
      </c>
      <c r="L829" s="340" t="s">
        <v>1058</v>
      </c>
      <c r="M829" s="27">
        <v>2</v>
      </c>
      <c r="N829" s="27" t="s">
        <v>20</v>
      </c>
      <c r="O829" s="25">
        <v>10</v>
      </c>
      <c r="P829" s="286">
        <v>45.54</v>
      </c>
      <c r="Q829" s="287">
        <v>455.4</v>
      </c>
      <c r="R829" s="25" t="s">
        <v>2463</v>
      </c>
      <c r="S829" s="25" t="s">
        <v>1059</v>
      </c>
      <c r="T829" s="26">
        <v>45366</v>
      </c>
      <c r="U829" s="26">
        <v>45338</v>
      </c>
      <c r="V829" s="8" t="s">
        <v>2610</v>
      </c>
      <c r="W829" s="25" t="s">
        <v>1020</v>
      </c>
      <c r="X829" s="26">
        <v>45344</v>
      </c>
      <c r="Y829" s="25" t="s">
        <v>1068</v>
      </c>
      <c r="Z829" s="26">
        <v>45344</v>
      </c>
      <c r="AA829" s="24" t="s">
        <v>1075</v>
      </c>
      <c r="AB829" s="24" t="s">
        <v>1089</v>
      </c>
      <c r="AC829" s="26">
        <v>45358</v>
      </c>
      <c r="AD829" s="8" t="s">
        <v>22</v>
      </c>
      <c r="AE829" s="26">
        <v>45353</v>
      </c>
      <c r="AF829" s="27" t="s">
        <v>1001</v>
      </c>
      <c r="AG829" s="7"/>
      <c r="AH829" s="5" t="str" cm="1">
        <f t="array" ref="AH829">LEFT(MM_BU[[#This Row],[PROJECT'#]],MIN(IFERROR(FIND({0,1,2,3,4,5,6,7,8,9,"-"},MM_BU[[#This Row],[PROJECT'#]]),""))-1)</f>
        <v>BU</v>
      </c>
      <c r="AI829" t="str">
        <f>IF(MM_BU[[#This Row],[BOM Received date]]&lt;&gt;"","BU table")</f>
        <v>BU table</v>
      </c>
      <c r="AJ829" t="str">
        <f>TEXT(MM_BU[[#This Row],[BOM Received date]],"mmmm")</f>
        <v>February</v>
      </c>
      <c r="AK829" t="str">
        <f>TEXT(MM_BU[[#This Row],[BOM Received date]],"yyyy")</f>
        <v>2024</v>
      </c>
    </row>
    <row r="830" spans="1:37" ht="28.95" customHeight="1">
      <c r="A830" s="21">
        <v>60</v>
      </c>
      <c r="B830" s="56">
        <v>45329</v>
      </c>
      <c r="C830" s="8">
        <v>80</v>
      </c>
      <c r="D830" s="8" t="s">
        <v>2196</v>
      </c>
      <c r="E830" s="23" t="s">
        <v>2197</v>
      </c>
      <c r="F830" s="350">
        <v>6185444</v>
      </c>
      <c r="G830" s="8" t="s">
        <v>351</v>
      </c>
      <c r="H830" s="24" t="s">
        <v>402</v>
      </c>
      <c r="I830" s="25">
        <v>53656</v>
      </c>
      <c r="J830" s="1639">
        <v>45330</v>
      </c>
      <c r="K830" s="26">
        <v>45332</v>
      </c>
      <c r="L830" s="340" t="s">
        <v>1058</v>
      </c>
      <c r="M830" s="27">
        <v>1</v>
      </c>
      <c r="N830" s="27" t="s">
        <v>55</v>
      </c>
      <c r="O830" s="25">
        <v>2</v>
      </c>
      <c r="P830" s="286">
        <v>18.899999999999999</v>
      </c>
      <c r="Q830" s="287">
        <v>37.799999999999997</v>
      </c>
      <c r="R830" s="25" t="s">
        <v>2461</v>
      </c>
      <c r="S830" s="25" t="s">
        <v>1058</v>
      </c>
      <c r="T830" s="26">
        <v>45337</v>
      </c>
      <c r="U830" s="26" t="s">
        <v>581</v>
      </c>
      <c r="V830" s="8" t="s">
        <v>2462</v>
      </c>
      <c r="W830" s="25" t="s">
        <v>1018</v>
      </c>
      <c r="X830" s="26">
        <v>45337</v>
      </c>
      <c r="Y830" s="25" t="s">
        <v>1068</v>
      </c>
      <c r="Z830" s="26">
        <v>45337</v>
      </c>
      <c r="AA830" s="24" t="s">
        <v>1075</v>
      </c>
      <c r="AB830" s="24" t="s">
        <v>1081</v>
      </c>
      <c r="AC830" s="26">
        <v>45351</v>
      </c>
      <c r="AD830" s="8" t="s">
        <v>22</v>
      </c>
      <c r="AE830" s="26">
        <v>45341</v>
      </c>
      <c r="AF830" s="27" t="s">
        <v>425</v>
      </c>
      <c r="AG830" s="7"/>
      <c r="AH830" s="5" t="str" cm="1">
        <f t="array" ref="AH830">LEFT(MM_BU[[#This Row],[PROJECT'#]],MIN(IFERROR(FIND({0,1,2,3,4,5,6,7,8,9,"-"},MM_BU[[#This Row],[PROJECT'#]]),""))-1)</f>
        <v>BU</v>
      </c>
      <c r="AI830" t="str">
        <f>IF(MM_BU[[#This Row],[BOM Received date]]&lt;&gt;"","BU table")</f>
        <v>BU table</v>
      </c>
      <c r="AJ830" t="str">
        <f>TEXT(MM_BU[[#This Row],[BOM Received date]],"mmmm")</f>
        <v>February</v>
      </c>
      <c r="AK830" t="str">
        <f>TEXT(MM_BU[[#This Row],[BOM Received date]],"yyyy")</f>
        <v>2024</v>
      </c>
    </row>
    <row r="831" spans="1:37" ht="28.95" customHeight="1">
      <c r="A831" s="21">
        <v>60</v>
      </c>
      <c r="B831" s="56">
        <v>45329</v>
      </c>
      <c r="C831" s="8">
        <v>80</v>
      </c>
      <c r="D831" s="8" t="s">
        <v>2196</v>
      </c>
      <c r="E831" s="23" t="s">
        <v>2197</v>
      </c>
      <c r="F831" s="350">
        <v>6185444</v>
      </c>
      <c r="G831" s="8" t="s">
        <v>84</v>
      </c>
      <c r="H831" s="24" t="s">
        <v>85</v>
      </c>
      <c r="I831" s="25">
        <v>53657</v>
      </c>
      <c r="J831" s="1639">
        <v>45330</v>
      </c>
      <c r="K831" s="26">
        <v>45332</v>
      </c>
      <c r="L831" s="340" t="s">
        <v>1058</v>
      </c>
      <c r="M831" s="27">
        <v>3</v>
      </c>
      <c r="N831" s="27" t="s">
        <v>36</v>
      </c>
      <c r="O831" s="25">
        <v>20</v>
      </c>
      <c r="P831" s="286">
        <v>26.8</v>
      </c>
      <c r="Q831" s="287">
        <v>536</v>
      </c>
      <c r="R831" s="25" t="s">
        <v>2464</v>
      </c>
      <c r="S831" s="25" t="s">
        <v>1058</v>
      </c>
      <c r="T831" s="26">
        <v>45337</v>
      </c>
      <c r="U831" s="26" t="s">
        <v>581</v>
      </c>
      <c r="V831" s="8" t="s">
        <v>2465</v>
      </c>
      <c r="W831" s="25" t="s">
        <v>1015</v>
      </c>
      <c r="X831" s="26">
        <v>45342</v>
      </c>
      <c r="Y831" s="25" t="s">
        <v>1068</v>
      </c>
      <c r="Z831" s="26">
        <v>45342</v>
      </c>
      <c r="AA831" s="24" t="s">
        <v>1075</v>
      </c>
      <c r="AB831" s="24" t="s">
        <v>1070</v>
      </c>
      <c r="AC831" s="26">
        <v>45351</v>
      </c>
      <c r="AD831" s="8" t="s">
        <v>22</v>
      </c>
      <c r="AE831" s="26" t="s">
        <v>581</v>
      </c>
      <c r="AF831" s="27" t="s">
        <v>581</v>
      </c>
      <c r="AG831" s="7"/>
      <c r="AH831" s="5" t="str" cm="1">
        <f t="array" ref="AH831">LEFT(MM_BU[[#This Row],[PROJECT'#]],MIN(IFERROR(FIND({0,1,2,3,4,5,6,7,8,9,"-"},MM_BU[[#This Row],[PROJECT'#]]),""))-1)</f>
        <v>BU</v>
      </c>
      <c r="AI831" t="str">
        <f>IF(MM_BU[[#This Row],[BOM Received date]]&lt;&gt;"","BU table")</f>
        <v>BU table</v>
      </c>
      <c r="AJ831" t="str">
        <f>TEXT(MM_BU[[#This Row],[BOM Received date]],"mmmm")</f>
        <v>February</v>
      </c>
      <c r="AK831" t="str">
        <f>TEXT(MM_BU[[#This Row],[BOM Received date]],"yyyy")</f>
        <v>2024</v>
      </c>
    </row>
    <row r="832" spans="1:37" ht="28.95" customHeight="1">
      <c r="A832" s="21">
        <v>60</v>
      </c>
      <c r="B832" s="56">
        <v>45329</v>
      </c>
      <c r="C832" s="8">
        <v>80</v>
      </c>
      <c r="D832" s="8" t="s">
        <v>2196</v>
      </c>
      <c r="E832" s="23" t="s">
        <v>2197</v>
      </c>
      <c r="F832" s="350">
        <v>6185444</v>
      </c>
      <c r="G832" s="8" t="s">
        <v>949</v>
      </c>
      <c r="H832" s="24" t="s">
        <v>2244</v>
      </c>
      <c r="I832" s="25">
        <v>53657</v>
      </c>
      <c r="J832" s="1639">
        <v>45330</v>
      </c>
      <c r="K832" s="26">
        <v>45332</v>
      </c>
      <c r="L832" s="340" t="s">
        <v>1058</v>
      </c>
      <c r="M832" s="27">
        <v>2</v>
      </c>
      <c r="N832" s="27" t="s">
        <v>20</v>
      </c>
      <c r="O832" s="25">
        <v>10</v>
      </c>
      <c r="P832" s="286">
        <v>265</v>
      </c>
      <c r="Q832" s="287">
        <v>2650</v>
      </c>
      <c r="R832" s="25" t="s">
        <v>2464</v>
      </c>
      <c r="S832" s="25" t="s">
        <v>1058</v>
      </c>
      <c r="T832" s="26">
        <v>45337</v>
      </c>
      <c r="U832" s="26" t="s">
        <v>581</v>
      </c>
      <c r="V832" s="8" t="s">
        <v>2465</v>
      </c>
      <c r="W832" s="25" t="s">
        <v>1014</v>
      </c>
      <c r="X832" s="26">
        <v>45342</v>
      </c>
      <c r="Y832" s="25" t="s">
        <v>1068</v>
      </c>
      <c r="Z832" s="26">
        <v>45342</v>
      </c>
      <c r="AA832" s="24" t="s">
        <v>1075</v>
      </c>
      <c r="AB832" s="24" t="s">
        <v>1070</v>
      </c>
      <c r="AC832" s="26">
        <v>45351</v>
      </c>
      <c r="AD832" s="8" t="s">
        <v>22</v>
      </c>
      <c r="AE832" s="26" t="s">
        <v>581</v>
      </c>
      <c r="AF832" s="27" t="s">
        <v>581</v>
      </c>
      <c r="AG832" s="7"/>
      <c r="AH832" s="5" t="str" cm="1">
        <f t="array" ref="AH832">LEFT(MM_BU[[#This Row],[PROJECT'#]],MIN(IFERROR(FIND({0,1,2,3,4,5,6,7,8,9,"-"},MM_BU[[#This Row],[PROJECT'#]]),""))-1)</f>
        <v>BU</v>
      </c>
      <c r="AI832" t="str">
        <f>IF(MM_BU[[#This Row],[BOM Received date]]&lt;&gt;"","BU table")</f>
        <v>BU table</v>
      </c>
      <c r="AJ832" t="str">
        <f>TEXT(MM_BU[[#This Row],[BOM Received date]],"mmmm")</f>
        <v>February</v>
      </c>
      <c r="AK832" t="str">
        <f>TEXT(MM_BU[[#This Row],[BOM Received date]],"yyyy")</f>
        <v>2024</v>
      </c>
    </row>
    <row r="833" spans="1:37" ht="28.95" customHeight="1">
      <c r="A833" s="21">
        <v>60</v>
      </c>
      <c r="B833" s="56">
        <v>45329</v>
      </c>
      <c r="C833" s="8">
        <v>80</v>
      </c>
      <c r="D833" s="8" t="s">
        <v>2196</v>
      </c>
      <c r="E833" s="23" t="s">
        <v>2197</v>
      </c>
      <c r="F833" s="350">
        <v>6185444</v>
      </c>
      <c r="G833" s="8" t="s">
        <v>2241</v>
      </c>
      <c r="H833" s="24" t="s">
        <v>2345</v>
      </c>
      <c r="I833" s="25">
        <v>53658</v>
      </c>
      <c r="J833" s="1639">
        <v>45330</v>
      </c>
      <c r="K833" s="26">
        <v>45332</v>
      </c>
      <c r="L833" s="340" t="s">
        <v>1058</v>
      </c>
      <c r="M833" s="27">
        <v>1</v>
      </c>
      <c r="N833" s="27" t="s">
        <v>20</v>
      </c>
      <c r="O833" s="25">
        <v>40</v>
      </c>
      <c r="P833" s="286">
        <v>8.25</v>
      </c>
      <c r="Q833" s="287">
        <v>330</v>
      </c>
      <c r="R833" s="25" t="s">
        <v>2464</v>
      </c>
      <c r="S833" s="25" t="s">
        <v>1058</v>
      </c>
      <c r="T833" s="26">
        <v>45337</v>
      </c>
      <c r="U833" s="26" t="s">
        <v>581</v>
      </c>
      <c r="V833" s="8" t="s">
        <v>2465</v>
      </c>
      <c r="W833" s="25" t="s">
        <v>1016</v>
      </c>
      <c r="X833" s="26">
        <v>45342</v>
      </c>
      <c r="Y833" s="25" t="s">
        <v>1068</v>
      </c>
      <c r="Z833" s="26">
        <v>45342</v>
      </c>
      <c r="AA833" s="24" t="s">
        <v>1075</v>
      </c>
      <c r="AB833" s="24" t="s">
        <v>1070</v>
      </c>
      <c r="AC833" s="26">
        <v>45351</v>
      </c>
      <c r="AD833" s="8" t="s">
        <v>22</v>
      </c>
      <c r="AE833" s="26" t="s">
        <v>581</v>
      </c>
      <c r="AF833" s="27" t="s">
        <v>581</v>
      </c>
      <c r="AG833" s="7"/>
      <c r="AH833" s="5" t="str" cm="1">
        <f t="array" ref="AH833">LEFT(MM_BU[[#This Row],[PROJECT'#]],MIN(IFERROR(FIND({0,1,2,3,4,5,6,7,8,9,"-"},MM_BU[[#This Row],[PROJECT'#]]),""))-1)</f>
        <v>BU</v>
      </c>
      <c r="AI833" t="str">
        <f>IF(MM_BU[[#This Row],[BOM Received date]]&lt;&gt;"","BU table")</f>
        <v>BU table</v>
      </c>
      <c r="AJ833" t="str">
        <f>TEXT(MM_BU[[#This Row],[BOM Received date]],"mmmm")</f>
        <v>February</v>
      </c>
      <c r="AK833" t="str">
        <f>TEXT(MM_BU[[#This Row],[BOM Received date]],"yyyy")</f>
        <v>2024</v>
      </c>
    </row>
    <row r="834" spans="1:37" ht="28.95" customHeight="1">
      <c r="A834" s="21">
        <v>60</v>
      </c>
      <c r="B834" s="56">
        <v>45329</v>
      </c>
      <c r="C834" s="8">
        <v>80</v>
      </c>
      <c r="D834" s="8" t="s">
        <v>2196</v>
      </c>
      <c r="E834" s="23" t="s">
        <v>2197</v>
      </c>
      <c r="F834" s="350">
        <v>6185444</v>
      </c>
      <c r="G834" s="8" t="s">
        <v>47</v>
      </c>
      <c r="H834" s="24" t="s">
        <v>48</v>
      </c>
      <c r="I834" s="25">
        <v>53657</v>
      </c>
      <c r="J834" s="1639">
        <v>45330</v>
      </c>
      <c r="K834" s="26">
        <v>45332</v>
      </c>
      <c r="L834" s="340" t="s">
        <v>1058</v>
      </c>
      <c r="M834" s="27">
        <v>1</v>
      </c>
      <c r="N834" s="27" t="s">
        <v>20</v>
      </c>
      <c r="O834" s="25">
        <v>2</v>
      </c>
      <c r="P834" s="286">
        <v>260.02</v>
      </c>
      <c r="Q834" s="287">
        <v>520.04</v>
      </c>
      <c r="R834" s="25" t="s">
        <v>2464</v>
      </c>
      <c r="S834" s="25" t="s">
        <v>1058</v>
      </c>
      <c r="T834" s="26">
        <v>45337</v>
      </c>
      <c r="U834" s="26" t="s">
        <v>581</v>
      </c>
      <c r="V834" s="8" t="s">
        <v>2465</v>
      </c>
      <c r="W834" s="25" t="s">
        <v>1013</v>
      </c>
      <c r="X834" s="26">
        <v>45342</v>
      </c>
      <c r="Y834" s="25" t="s">
        <v>1068</v>
      </c>
      <c r="Z834" s="26">
        <v>45342</v>
      </c>
      <c r="AA834" s="24" t="s">
        <v>1075</v>
      </c>
      <c r="AB834" s="24" t="s">
        <v>1070</v>
      </c>
      <c r="AC834" s="26">
        <v>45351</v>
      </c>
      <c r="AD834" s="8" t="s">
        <v>22</v>
      </c>
      <c r="AE834" s="26" t="s">
        <v>581</v>
      </c>
      <c r="AF834" s="27" t="s">
        <v>581</v>
      </c>
      <c r="AG834" s="7"/>
      <c r="AH834" s="5" t="str" cm="1">
        <f t="array" ref="AH834">LEFT(MM_BU[[#This Row],[PROJECT'#]],MIN(IFERROR(FIND({0,1,2,3,4,5,6,7,8,9,"-"},MM_BU[[#This Row],[PROJECT'#]]),""))-1)</f>
        <v>BU</v>
      </c>
      <c r="AI834" t="str">
        <f>IF(MM_BU[[#This Row],[BOM Received date]]&lt;&gt;"","BU table")</f>
        <v>BU table</v>
      </c>
      <c r="AJ834" t="str">
        <f>TEXT(MM_BU[[#This Row],[BOM Received date]],"mmmm")</f>
        <v>February</v>
      </c>
      <c r="AK834" t="str">
        <f>TEXT(MM_BU[[#This Row],[BOM Received date]],"yyyy")</f>
        <v>2024</v>
      </c>
    </row>
    <row r="835" spans="1:37" ht="28.95" customHeight="1">
      <c r="A835" s="21">
        <v>60</v>
      </c>
      <c r="B835" s="56">
        <v>45329</v>
      </c>
      <c r="C835" s="8">
        <v>80</v>
      </c>
      <c r="D835" s="8" t="s">
        <v>2196</v>
      </c>
      <c r="E835" s="23" t="s">
        <v>2197</v>
      </c>
      <c r="F835" s="350">
        <v>6185444</v>
      </c>
      <c r="G835" s="8" t="s">
        <v>2242</v>
      </c>
      <c r="H835" s="24" t="s">
        <v>2245</v>
      </c>
      <c r="I835" s="25">
        <v>53659</v>
      </c>
      <c r="J835" s="1639">
        <v>45330</v>
      </c>
      <c r="K835" s="26">
        <v>45332</v>
      </c>
      <c r="L835" s="340" t="s">
        <v>1058</v>
      </c>
      <c r="M835" s="27">
        <v>1</v>
      </c>
      <c r="N835" s="27" t="s">
        <v>20</v>
      </c>
      <c r="O835" s="25">
        <v>10</v>
      </c>
      <c r="P835" s="286">
        <v>3.61</v>
      </c>
      <c r="Q835" s="287">
        <v>36.1</v>
      </c>
      <c r="R835" s="25" t="s">
        <v>2463</v>
      </c>
      <c r="S835" s="25" t="s">
        <v>1059</v>
      </c>
      <c r="T835" s="26">
        <v>45366</v>
      </c>
      <c r="U835" s="26">
        <v>45338</v>
      </c>
      <c r="V835" s="8" t="s">
        <v>2610</v>
      </c>
      <c r="W835" s="25" t="s">
        <v>1017</v>
      </c>
      <c r="X835" s="26">
        <v>45344</v>
      </c>
      <c r="Y835" s="25" t="s">
        <v>1068</v>
      </c>
      <c r="Z835" s="26">
        <v>45344</v>
      </c>
      <c r="AA835" s="24" t="s">
        <v>1075</v>
      </c>
      <c r="AB835" s="24" t="s">
        <v>1089</v>
      </c>
      <c r="AC835" s="26">
        <v>45382</v>
      </c>
      <c r="AD835" s="8" t="s">
        <v>581</v>
      </c>
      <c r="AE835" s="26" t="s">
        <v>581</v>
      </c>
      <c r="AF835" s="27" t="s">
        <v>581</v>
      </c>
      <c r="AG835" s="7"/>
      <c r="AH835" s="5" t="str" cm="1">
        <f t="array" ref="AH835">LEFT(MM_BU[[#This Row],[PROJECT'#]],MIN(IFERROR(FIND({0,1,2,3,4,5,6,7,8,9,"-"},MM_BU[[#This Row],[PROJECT'#]]),""))-1)</f>
        <v>BU</v>
      </c>
      <c r="AI835" t="str">
        <f>IF(MM_BU[[#This Row],[BOM Received date]]&lt;&gt;"","BU table")</f>
        <v>BU table</v>
      </c>
      <c r="AJ835" t="str">
        <f>TEXT(MM_BU[[#This Row],[BOM Received date]],"mmmm")</f>
        <v>February</v>
      </c>
      <c r="AK835" t="str">
        <f>TEXT(MM_BU[[#This Row],[BOM Received date]],"yyyy")</f>
        <v>2024</v>
      </c>
    </row>
    <row r="836" spans="1:37" ht="28.95" customHeight="1">
      <c r="A836" s="21">
        <v>60</v>
      </c>
      <c r="B836" s="56">
        <v>45329</v>
      </c>
      <c r="C836" s="8">
        <v>80</v>
      </c>
      <c r="D836" s="8" t="s">
        <v>2196</v>
      </c>
      <c r="E836" s="23" t="s">
        <v>2197</v>
      </c>
      <c r="F836" s="350">
        <v>6185444</v>
      </c>
      <c r="G836" s="8" t="s">
        <v>2346</v>
      </c>
      <c r="H836" s="24" t="s">
        <v>2347</v>
      </c>
      <c r="I836" s="25">
        <v>53655</v>
      </c>
      <c r="J836" s="1639">
        <v>45330</v>
      </c>
      <c r="K836" s="26">
        <v>45332</v>
      </c>
      <c r="L836" s="340" t="s">
        <v>1058</v>
      </c>
      <c r="M836" s="27">
        <v>1</v>
      </c>
      <c r="N836" s="27" t="s">
        <v>20</v>
      </c>
      <c r="O836" s="25">
        <v>1</v>
      </c>
      <c r="P836" s="286">
        <v>74.25</v>
      </c>
      <c r="Q836" s="287">
        <v>74.25</v>
      </c>
      <c r="R836" s="25" t="s">
        <v>2463</v>
      </c>
      <c r="S836" s="25" t="s">
        <v>1059</v>
      </c>
      <c r="T836" s="26">
        <v>45366</v>
      </c>
      <c r="U836" s="26">
        <v>45338</v>
      </c>
      <c r="V836" s="8" t="s">
        <v>2610</v>
      </c>
      <c r="W836" s="25" t="s">
        <v>1019</v>
      </c>
      <c r="X836" s="26">
        <v>45344</v>
      </c>
      <c r="Y836" s="25" t="s">
        <v>1068</v>
      </c>
      <c r="Z836" s="26">
        <v>45344</v>
      </c>
      <c r="AA836" s="24" t="s">
        <v>1075</v>
      </c>
      <c r="AB836" s="24" t="s">
        <v>1089</v>
      </c>
      <c r="AC836" s="26">
        <v>45358</v>
      </c>
      <c r="AD836" s="8" t="s">
        <v>22</v>
      </c>
      <c r="AE836" s="26">
        <v>45354</v>
      </c>
      <c r="AF836" s="27" t="s">
        <v>424</v>
      </c>
      <c r="AG836" s="7"/>
      <c r="AH836" s="5" t="str" cm="1">
        <f t="array" ref="AH836">LEFT(MM_BU[[#This Row],[PROJECT'#]],MIN(IFERROR(FIND({0,1,2,3,4,5,6,7,8,9,"-"},MM_BU[[#This Row],[PROJECT'#]]),""))-1)</f>
        <v>BU</v>
      </c>
      <c r="AI836" t="str">
        <f>IF(MM_BU[[#This Row],[BOM Received date]]&lt;&gt;"","BU table")</f>
        <v>BU table</v>
      </c>
      <c r="AJ836" t="str">
        <f>TEXT(MM_BU[[#This Row],[BOM Received date]],"mmmm")</f>
        <v>February</v>
      </c>
      <c r="AK836" t="str">
        <f>TEXT(MM_BU[[#This Row],[BOM Received date]],"yyyy")</f>
        <v>2024</v>
      </c>
    </row>
    <row r="837" spans="1:37" ht="28.95" customHeight="1">
      <c r="A837" s="21">
        <v>60</v>
      </c>
      <c r="B837" s="56">
        <v>45329</v>
      </c>
      <c r="C837" s="8">
        <v>80</v>
      </c>
      <c r="D837" s="8" t="s">
        <v>2196</v>
      </c>
      <c r="E837" s="23" t="s">
        <v>2197</v>
      </c>
      <c r="F837" s="350">
        <v>6185444</v>
      </c>
      <c r="G837" s="8" t="s">
        <v>2243</v>
      </c>
      <c r="H837" s="24" t="s">
        <v>2246</v>
      </c>
      <c r="I837" s="25">
        <v>53654</v>
      </c>
      <c r="J837" s="1639">
        <v>45330</v>
      </c>
      <c r="K837" s="26">
        <v>45332</v>
      </c>
      <c r="L837" s="340" t="s">
        <v>1058</v>
      </c>
      <c r="M837" s="27">
        <v>1</v>
      </c>
      <c r="N837" s="27" t="s">
        <v>20</v>
      </c>
      <c r="O837" s="25">
        <v>2</v>
      </c>
      <c r="P837" s="286">
        <v>51.56</v>
      </c>
      <c r="Q837" s="287">
        <v>103.12</v>
      </c>
      <c r="R837" s="25" t="s">
        <v>2463</v>
      </c>
      <c r="S837" s="25" t="s">
        <v>1059</v>
      </c>
      <c r="T837" s="26">
        <v>45366</v>
      </c>
      <c r="U837" s="26">
        <v>45338</v>
      </c>
      <c r="V837" s="8" t="s">
        <v>2610</v>
      </c>
      <c r="W837" s="25" t="s">
        <v>1018</v>
      </c>
      <c r="X837" s="26">
        <v>45344</v>
      </c>
      <c r="Y837" s="25" t="s">
        <v>1068</v>
      </c>
      <c r="Z837" s="26">
        <v>45344</v>
      </c>
      <c r="AA837" s="24" t="s">
        <v>1075</v>
      </c>
      <c r="AB837" s="24" t="s">
        <v>1089</v>
      </c>
      <c r="AC837" s="26">
        <v>45382</v>
      </c>
      <c r="AD837" s="8" t="s">
        <v>22</v>
      </c>
      <c r="AE837" s="26">
        <v>45360</v>
      </c>
      <c r="AF837" s="27" t="s">
        <v>425</v>
      </c>
      <c r="AG837" s="7"/>
      <c r="AH837" s="5" t="str" cm="1">
        <f t="array" ref="AH837">LEFT(MM_BU[[#This Row],[PROJECT'#]],MIN(IFERROR(FIND({0,1,2,3,4,5,6,7,8,9,"-"},MM_BU[[#This Row],[PROJECT'#]]),""))-1)</f>
        <v>BU</v>
      </c>
      <c r="AI837" t="str">
        <f>IF(MM_BU[[#This Row],[BOM Received date]]&lt;&gt;"","BU table")</f>
        <v>BU table</v>
      </c>
      <c r="AJ837" t="str">
        <f>TEXT(MM_BU[[#This Row],[BOM Received date]],"mmmm")</f>
        <v>February</v>
      </c>
      <c r="AK837" t="str">
        <f>TEXT(MM_BU[[#This Row],[BOM Received date]],"yyyy")</f>
        <v>2024</v>
      </c>
    </row>
    <row r="838" spans="1:37" ht="28.95" customHeight="1" thickBot="1">
      <c r="A838" s="140">
        <v>60</v>
      </c>
      <c r="B838" s="199">
        <v>45329</v>
      </c>
      <c r="C838" s="142">
        <v>50</v>
      </c>
      <c r="D838" s="142" t="s">
        <v>2196</v>
      </c>
      <c r="E838" s="143" t="s">
        <v>2197</v>
      </c>
      <c r="F838" s="351">
        <v>6185444</v>
      </c>
      <c r="G838" s="142" t="s">
        <v>2252</v>
      </c>
      <c r="H838" s="144" t="s">
        <v>2253</v>
      </c>
      <c r="I838" s="145">
        <v>53777</v>
      </c>
      <c r="J838" s="1640">
        <v>45332</v>
      </c>
      <c r="K838" s="146">
        <v>45332</v>
      </c>
      <c r="L838" s="146" t="s">
        <v>1058</v>
      </c>
      <c r="M838" s="147">
        <v>1</v>
      </c>
      <c r="N838" s="147" t="s">
        <v>20</v>
      </c>
      <c r="O838" s="145">
        <v>1</v>
      </c>
      <c r="P838" s="288">
        <v>178.16</v>
      </c>
      <c r="Q838" s="289">
        <v>890.8</v>
      </c>
      <c r="R838" s="145" t="s">
        <v>2470</v>
      </c>
      <c r="S838" s="145" t="s">
        <v>1058</v>
      </c>
      <c r="T838" s="146">
        <v>45338</v>
      </c>
      <c r="U838" s="146">
        <v>45337</v>
      </c>
      <c r="V838" s="142" t="s">
        <v>2471</v>
      </c>
      <c r="W838" s="145" t="s">
        <v>143</v>
      </c>
      <c r="X838" s="146">
        <v>45338</v>
      </c>
      <c r="Y838" s="145" t="s">
        <v>1068</v>
      </c>
      <c r="Z838" s="146">
        <v>45338</v>
      </c>
      <c r="AA838" s="144" t="s">
        <v>1069</v>
      </c>
      <c r="AB838" s="144" t="s">
        <v>1085</v>
      </c>
      <c r="AC838" s="146">
        <v>45346</v>
      </c>
      <c r="AD838" s="142" t="s">
        <v>22</v>
      </c>
      <c r="AE838" s="146">
        <v>45343</v>
      </c>
      <c r="AF838" s="147" t="s">
        <v>429</v>
      </c>
      <c r="AG838" s="148"/>
      <c r="AH838" s="5" t="str" cm="1">
        <f t="array" ref="AH838">LEFT(MM_BU[[#This Row],[PROJECT'#]],MIN(IFERROR(FIND({0,1,2,3,4,5,6,7,8,9,"-"},MM_BU[[#This Row],[PROJECT'#]]),""))-1)</f>
        <v>BU</v>
      </c>
      <c r="AI838" t="str">
        <f>IF(MM_BU[[#This Row],[BOM Received date]]&lt;&gt;"","BU table")</f>
        <v>BU table</v>
      </c>
      <c r="AJ838" t="str">
        <f>TEXT(MM_BU[[#This Row],[BOM Received date]],"mmmm")</f>
        <v>February</v>
      </c>
      <c r="AK838" t="str">
        <f>TEXT(MM_BU[[#This Row],[BOM Received date]],"yyyy")</f>
        <v>2024</v>
      </c>
    </row>
    <row r="839" spans="1:37" ht="28.95" customHeight="1" thickTop="1">
      <c r="A839" s="376">
        <v>61</v>
      </c>
      <c r="B839" s="380">
        <v>45329</v>
      </c>
      <c r="C839" s="378">
        <v>30</v>
      </c>
      <c r="D839" s="378" t="s">
        <v>2198</v>
      </c>
      <c r="E839" s="381" t="s">
        <v>2199</v>
      </c>
      <c r="F839" s="382">
        <v>9487373</v>
      </c>
      <c r="G839" s="378" t="s">
        <v>2254</v>
      </c>
      <c r="H839" s="383" t="s">
        <v>2264</v>
      </c>
      <c r="I839" s="384">
        <v>53880</v>
      </c>
      <c r="J839" s="1653">
        <v>45332</v>
      </c>
      <c r="K839" s="385">
        <v>45334</v>
      </c>
      <c r="L839" s="584" t="s">
        <v>1058</v>
      </c>
      <c r="M839" s="386">
        <v>14</v>
      </c>
      <c r="N839" s="386" t="s">
        <v>20</v>
      </c>
      <c r="O839" s="384">
        <v>44</v>
      </c>
      <c r="P839" s="387">
        <v>10.199999999999999</v>
      </c>
      <c r="Q839" s="388">
        <v>448.8</v>
      </c>
      <c r="R839" s="384" t="s">
        <v>581</v>
      </c>
      <c r="S839" s="384" t="s">
        <v>581</v>
      </c>
      <c r="T839" s="385" t="s">
        <v>581</v>
      </c>
      <c r="U839" s="385" t="s">
        <v>581</v>
      </c>
      <c r="V839" s="378" t="s">
        <v>2472</v>
      </c>
      <c r="W839" s="384" t="s">
        <v>1012</v>
      </c>
      <c r="X839" s="385">
        <v>45337</v>
      </c>
      <c r="Y839" s="384" t="s">
        <v>1068</v>
      </c>
      <c r="Z839" s="385">
        <v>45337</v>
      </c>
      <c r="AA839" s="383" t="s">
        <v>2473</v>
      </c>
      <c r="AB839" s="383" t="s">
        <v>1081</v>
      </c>
      <c r="AC839" s="385">
        <v>45344</v>
      </c>
      <c r="AD839" s="378" t="s">
        <v>22</v>
      </c>
      <c r="AE839" s="385">
        <v>45342</v>
      </c>
      <c r="AF839" s="386" t="s">
        <v>2614</v>
      </c>
      <c r="AG839" s="389"/>
      <c r="AH839" s="5" t="str" cm="1">
        <f t="array" ref="AH839">LEFT(MM_BU[[#This Row],[PROJECT'#]],MIN(IFERROR(FIND({0,1,2,3,4,5,6,7,8,9,"-"},MM_BU[[#This Row],[PROJECT'#]]),""))-1)</f>
        <v>BU</v>
      </c>
      <c r="AI839" t="str">
        <f>IF(MM_BU[[#This Row],[BOM Received date]]&lt;&gt;"","BU table")</f>
        <v>BU table</v>
      </c>
      <c r="AJ839" t="str">
        <f>TEXT(MM_BU[[#This Row],[BOM Received date]],"mmmm")</f>
        <v>February</v>
      </c>
      <c r="AK839" t="str">
        <f>TEXT(MM_BU[[#This Row],[BOM Received date]],"yyyy")</f>
        <v>2024</v>
      </c>
    </row>
    <row r="840" spans="1:37" ht="28.95" customHeight="1">
      <c r="A840" s="21">
        <v>61</v>
      </c>
      <c r="B840" s="56">
        <v>45329</v>
      </c>
      <c r="C840" s="8">
        <v>30</v>
      </c>
      <c r="D840" s="8" t="s">
        <v>2198</v>
      </c>
      <c r="E840" s="23" t="s">
        <v>2199</v>
      </c>
      <c r="F840" s="350">
        <v>9487373</v>
      </c>
      <c r="G840" s="8" t="s">
        <v>186</v>
      </c>
      <c r="H840" s="24" t="s">
        <v>182</v>
      </c>
      <c r="I840" s="25">
        <v>53880</v>
      </c>
      <c r="J840" s="1639">
        <v>45332</v>
      </c>
      <c r="K840" s="26">
        <v>45334</v>
      </c>
      <c r="L840" s="340" t="s">
        <v>1058</v>
      </c>
      <c r="M840" s="27">
        <v>13</v>
      </c>
      <c r="N840" s="27" t="s">
        <v>20</v>
      </c>
      <c r="O840" s="25">
        <v>40</v>
      </c>
      <c r="P840" s="286">
        <v>9.6999999999999993</v>
      </c>
      <c r="Q840" s="287">
        <v>388</v>
      </c>
      <c r="R840" s="25" t="s">
        <v>581</v>
      </c>
      <c r="S840" s="25" t="s">
        <v>581</v>
      </c>
      <c r="T840" s="26" t="s">
        <v>581</v>
      </c>
      <c r="U840" s="26" t="s">
        <v>581</v>
      </c>
      <c r="V840" s="8" t="s">
        <v>2472</v>
      </c>
      <c r="W840" s="25" t="s">
        <v>1011</v>
      </c>
      <c r="X840" s="26">
        <v>45337</v>
      </c>
      <c r="Y840" s="25" t="s">
        <v>1068</v>
      </c>
      <c r="Z840" s="26">
        <v>45337</v>
      </c>
      <c r="AA840" s="24" t="s">
        <v>2473</v>
      </c>
      <c r="AB840" s="24" t="s">
        <v>1081</v>
      </c>
      <c r="AC840" s="26">
        <v>45366</v>
      </c>
      <c r="AD840" s="8" t="s">
        <v>22</v>
      </c>
      <c r="AE840" s="26">
        <v>45342</v>
      </c>
      <c r="AF840" s="27" t="s">
        <v>1174</v>
      </c>
      <c r="AG840" s="7"/>
      <c r="AH840" s="5" t="str" cm="1">
        <f t="array" ref="AH840">LEFT(MM_BU[[#This Row],[PROJECT'#]],MIN(IFERROR(FIND({0,1,2,3,4,5,6,7,8,9,"-"},MM_BU[[#This Row],[PROJECT'#]]),""))-1)</f>
        <v>BU</v>
      </c>
      <c r="AI840" t="str">
        <f>IF(MM_BU[[#This Row],[BOM Received date]]&lt;&gt;"","BU table")</f>
        <v>BU table</v>
      </c>
      <c r="AJ840" t="str">
        <f>TEXT(MM_BU[[#This Row],[BOM Received date]],"mmmm")</f>
        <v>February</v>
      </c>
      <c r="AK840" t="str">
        <f>TEXT(MM_BU[[#This Row],[BOM Received date]],"yyyy")</f>
        <v>2024</v>
      </c>
    </row>
    <row r="841" spans="1:37" ht="28.95" customHeight="1">
      <c r="A841" s="21">
        <v>61</v>
      </c>
      <c r="B841" s="56">
        <v>45329</v>
      </c>
      <c r="C841" s="8">
        <v>30</v>
      </c>
      <c r="D841" s="8" t="s">
        <v>2198</v>
      </c>
      <c r="E841" s="23" t="s">
        <v>2199</v>
      </c>
      <c r="F841" s="350">
        <v>9487373</v>
      </c>
      <c r="G841" s="8" t="s">
        <v>2255</v>
      </c>
      <c r="H841" s="24" t="s">
        <v>2265</v>
      </c>
      <c r="I841" s="25">
        <v>53880</v>
      </c>
      <c r="J841" s="1639">
        <v>45332</v>
      </c>
      <c r="K841" s="26">
        <v>45334</v>
      </c>
      <c r="L841" s="340" t="s">
        <v>1058</v>
      </c>
      <c r="M841" s="27">
        <v>12</v>
      </c>
      <c r="N841" s="27" t="s">
        <v>20</v>
      </c>
      <c r="O841" s="25">
        <v>400</v>
      </c>
      <c r="P841" s="286">
        <v>0.3</v>
      </c>
      <c r="Q841" s="287">
        <v>120</v>
      </c>
      <c r="R841" s="25" t="s">
        <v>581</v>
      </c>
      <c r="S841" s="25" t="s">
        <v>581</v>
      </c>
      <c r="T841" s="26" t="s">
        <v>581</v>
      </c>
      <c r="U841" s="26" t="s">
        <v>581</v>
      </c>
      <c r="V841" s="8" t="s">
        <v>2472</v>
      </c>
      <c r="W841" s="25" t="s">
        <v>1009</v>
      </c>
      <c r="X841" s="26">
        <v>45337</v>
      </c>
      <c r="Y841" s="25" t="s">
        <v>1068</v>
      </c>
      <c r="Z841" s="26">
        <v>45337</v>
      </c>
      <c r="AA841" s="24" t="s">
        <v>2473</v>
      </c>
      <c r="AB841" s="24" t="s">
        <v>1081</v>
      </c>
      <c r="AC841" s="26">
        <v>45344</v>
      </c>
      <c r="AD841" s="8" t="s">
        <v>22</v>
      </c>
      <c r="AE841" s="26">
        <v>45342</v>
      </c>
      <c r="AF841" s="27" t="s">
        <v>1175</v>
      </c>
      <c r="AG841" s="7"/>
      <c r="AH841" s="5" t="str" cm="1">
        <f t="array" ref="AH841">LEFT(MM_BU[[#This Row],[PROJECT'#]],MIN(IFERROR(FIND({0,1,2,3,4,5,6,7,8,9,"-"},MM_BU[[#This Row],[PROJECT'#]]),""))-1)</f>
        <v>BU</v>
      </c>
      <c r="AI841" t="str">
        <f>IF(MM_BU[[#This Row],[BOM Received date]]&lt;&gt;"","BU table")</f>
        <v>BU table</v>
      </c>
      <c r="AJ841" t="str">
        <f>TEXT(MM_BU[[#This Row],[BOM Received date]],"mmmm")</f>
        <v>February</v>
      </c>
      <c r="AK841" t="str">
        <f>TEXT(MM_BU[[#This Row],[BOM Received date]],"yyyy")</f>
        <v>2024</v>
      </c>
    </row>
    <row r="842" spans="1:37" ht="28.95" customHeight="1">
      <c r="A842" s="21">
        <v>61</v>
      </c>
      <c r="B842" s="56">
        <v>45329</v>
      </c>
      <c r="C842" s="8">
        <v>30</v>
      </c>
      <c r="D842" s="8" t="s">
        <v>2198</v>
      </c>
      <c r="E842" s="23" t="s">
        <v>2199</v>
      </c>
      <c r="F842" s="350">
        <v>9487373</v>
      </c>
      <c r="G842" s="8" t="s">
        <v>415</v>
      </c>
      <c r="H842" s="24" t="s">
        <v>420</v>
      </c>
      <c r="I842" s="25">
        <v>53878</v>
      </c>
      <c r="J842" s="1639">
        <v>45332</v>
      </c>
      <c r="K842" s="26">
        <v>45334</v>
      </c>
      <c r="L842" s="340" t="s">
        <v>1058</v>
      </c>
      <c r="M842" s="27">
        <v>5</v>
      </c>
      <c r="N842" s="27" t="s">
        <v>190</v>
      </c>
      <c r="O842" s="25">
        <v>6</v>
      </c>
      <c r="P842" s="286">
        <v>60.09</v>
      </c>
      <c r="Q842" s="287">
        <v>360.54</v>
      </c>
      <c r="R842" s="25" t="s">
        <v>2470</v>
      </c>
      <c r="S842" s="25" t="s">
        <v>1058</v>
      </c>
      <c r="T842" s="26">
        <v>45338</v>
      </c>
      <c r="U842" s="26">
        <v>45337</v>
      </c>
      <c r="V842" s="8" t="s">
        <v>2471</v>
      </c>
      <c r="W842" s="25" t="s">
        <v>2474</v>
      </c>
      <c r="X842" s="26">
        <v>45338</v>
      </c>
      <c r="Y842" s="25" t="s">
        <v>1068</v>
      </c>
      <c r="Z842" s="26">
        <v>45338</v>
      </c>
      <c r="AA842" s="24" t="s">
        <v>1069</v>
      </c>
      <c r="AB842" s="24" t="s">
        <v>1085</v>
      </c>
      <c r="AC842" s="26">
        <v>45346</v>
      </c>
      <c r="AD842" s="8" t="s">
        <v>22</v>
      </c>
      <c r="AE842" s="26">
        <v>45343</v>
      </c>
      <c r="AF842" s="27" t="s">
        <v>427</v>
      </c>
      <c r="AG842" s="7"/>
      <c r="AH842" s="5" t="str" cm="1">
        <f t="array" ref="AH842">LEFT(MM_BU[[#This Row],[PROJECT'#]],MIN(IFERROR(FIND({0,1,2,3,4,5,6,7,8,9,"-"},MM_BU[[#This Row],[PROJECT'#]]),""))-1)</f>
        <v>BU</v>
      </c>
      <c r="AI842" t="str">
        <f>IF(MM_BU[[#This Row],[BOM Received date]]&lt;&gt;"","BU table")</f>
        <v>BU table</v>
      </c>
      <c r="AJ842" t="str">
        <f>TEXT(MM_BU[[#This Row],[BOM Received date]],"mmmm")</f>
        <v>February</v>
      </c>
      <c r="AK842" t="str">
        <f>TEXT(MM_BU[[#This Row],[BOM Received date]],"yyyy")</f>
        <v>2024</v>
      </c>
    </row>
    <row r="843" spans="1:37" ht="28.95" customHeight="1">
      <c r="A843" s="21">
        <v>61</v>
      </c>
      <c r="B843" s="56">
        <v>45329</v>
      </c>
      <c r="C843" s="8">
        <v>30</v>
      </c>
      <c r="D843" s="8" t="s">
        <v>2198</v>
      </c>
      <c r="E843" s="23" t="s">
        <v>2199</v>
      </c>
      <c r="F843" s="350">
        <v>9487373</v>
      </c>
      <c r="G843" s="8" t="s">
        <v>278</v>
      </c>
      <c r="H843" s="24" t="s">
        <v>279</v>
      </c>
      <c r="I843" s="25">
        <v>53880</v>
      </c>
      <c r="J843" s="1639">
        <v>45332</v>
      </c>
      <c r="K843" s="26">
        <v>45334</v>
      </c>
      <c r="L843" s="340" t="s">
        <v>1058</v>
      </c>
      <c r="M843" s="27">
        <v>11</v>
      </c>
      <c r="N843" s="27" t="s">
        <v>190</v>
      </c>
      <c r="O843" s="25">
        <v>20</v>
      </c>
      <c r="P843" s="286">
        <v>47</v>
      </c>
      <c r="Q843" s="287">
        <v>940</v>
      </c>
      <c r="R843" s="25" t="s">
        <v>581</v>
      </c>
      <c r="S843" s="25" t="s">
        <v>581</v>
      </c>
      <c r="T843" s="26" t="s">
        <v>581</v>
      </c>
      <c r="U843" s="26" t="s">
        <v>581</v>
      </c>
      <c r="V843" s="8" t="s">
        <v>2472</v>
      </c>
      <c r="W843" s="25" t="s">
        <v>1008</v>
      </c>
      <c r="X843" s="26">
        <v>45337</v>
      </c>
      <c r="Y843" s="25" t="s">
        <v>1068</v>
      </c>
      <c r="Z843" s="26">
        <v>45337</v>
      </c>
      <c r="AA843" s="24" t="s">
        <v>2473</v>
      </c>
      <c r="AB843" s="24" t="s">
        <v>1081</v>
      </c>
      <c r="AC843" s="26">
        <v>45344</v>
      </c>
      <c r="AD843" s="8" t="s">
        <v>22</v>
      </c>
      <c r="AE843" s="26">
        <v>45342</v>
      </c>
      <c r="AF843" s="27" t="s">
        <v>1026</v>
      </c>
      <c r="AG843" s="7"/>
      <c r="AH843" s="5" t="str" cm="1">
        <f t="array" ref="AH843">LEFT(MM_BU[[#This Row],[PROJECT'#]],MIN(IFERROR(FIND({0,1,2,3,4,5,6,7,8,9,"-"},MM_BU[[#This Row],[PROJECT'#]]),""))-1)</f>
        <v>BU</v>
      </c>
      <c r="AI843" t="str">
        <f>IF(MM_BU[[#This Row],[BOM Received date]]&lt;&gt;"","BU table")</f>
        <v>BU table</v>
      </c>
      <c r="AJ843" t="str">
        <f>TEXT(MM_BU[[#This Row],[BOM Received date]],"mmmm")</f>
        <v>February</v>
      </c>
      <c r="AK843" t="str">
        <f>TEXT(MM_BU[[#This Row],[BOM Received date]],"yyyy")</f>
        <v>2024</v>
      </c>
    </row>
    <row r="844" spans="1:37" ht="28.95" customHeight="1">
      <c r="A844" s="21">
        <v>61</v>
      </c>
      <c r="B844" s="56">
        <v>45329</v>
      </c>
      <c r="C844" s="8">
        <v>30</v>
      </c>
      <c r="D844" s="8" t="s">
        <v>2198</v>
      </c>
      <c r="E844" s="23" t="s">
        <v>2199</v>
      </c>
      <c r="F844" s="350">
        <v>9487373</v>
      </c>
      <c r="G844" s="8" t="s">
        <v>1932</v>
      </c>
      <c r="H844" s="24" t="s">
        <v>1923</v>
      </c>
      <c r="I844" s="25">
        <v>53878</v>
      </c>
      <c r="J844" s="1639">
        <v>45332</v>
      </c>
      <c r="K844" s="26">
        <v>45334</v>
      </c>
      <c r="L844" s="340" t="s">
        <v>1058</v>
      </c>
      <c r="M844" s="27">
        <v>4</v>
      </c>
      <c r="N844" s="27" t="s">
        <v>20</v>
      </c>
      <c r="O844" s="25">
        <v>10</v>
      </c>
      <c r="P844" s="286">
        <v>50</v>
      </c>
      <c r="Q844" s="287">
        <v>500</v>
      </c>
      <c r="R844" s="25" t="s">
        <v>2470</v>
      </c>
      <c r="S844" s="25" t="s">
        <v>1058</v>
      </c>
      <c r="T844" s="26">
        <v>45338</v>
      </c>
      <c r="U844" s="26">
        <v>45337</v>
      </c>
      <c r="V844" s="8" t="s">
        <v>2471</v>
      </c>
      <c r="W844" s="25" t="s">
        <v>2475</v>
      </c>
      <c r="X844" s="26">
        <v>45338</v>
      </c>
      <c r="Y844" s="25" t="s">
        <v>1068</v>
      </c>
      <c r="Z844" s="26">
        <v>45338</v>
      </c>
      <c r="AA844" s="24" t="s">
        <v>1069</v>
      </c>
      <c r="AB844" s="24" t="s">
        <v>1085</v>
      </c>
      <c r="AC844" s="26">
        <v>45346</v>
      </c>
      <c r="AD844" s="8" t="s">
        <v>22</v>
      </c>
      <c r="AE844" s="26">
        <v>45343</v>
      </c>
      <c r="AF844" s="27" t="s">
        <v>1001</v>
      </c>
      <c r="AG844" s="7"/>
      <c r="AH844" s="5" t="str" cm="1">
        <f t="array" ref="AH844">LEFT(MM_BU[[#This Row],[PROJECT'#]],MIN(IFERROR(FIND({0,1,2,3,4,5,6,7,8,9,"-"},MM_BU[[#This Row],[PROJECT'#]]),""))-1)</f>
        <v>BU</v>
      </c>
      <c r="AI844" t="str">
        <f>IF(MM_BU[[#This Row],[BOM Received date]]&lt;&gt;"","BU table")</f>
        <v>BU table</v>
      </c>
      <c r="AJ844" t="str">
        <f>TEXT(MM_BU[[#This Row],[BOM Received date]],"mmmm")</f>
        <v>February</v>
      </c>
      <c r="AK844" t="str">
        <f>TEXT(MM_BU[[#This Row],[BOM Received date]],"yyyy")</f>
        <v>2024</v>
      </c>
    </row>
    <row r="845" spans="1:37" ht="28.95" customHeight="1">
      <c r="A845" s="21">
        <v>61</v>
      </c>
      <c r="B845" s="56">
        <v>45329</v>
      </c>
      <c r="C845" s="8">
        <v>30</v>
      </c>
      <c r="D845" s="8" t="s">
        <v>2198</v>
      </c>
      <c r="E845" s="23" t="s">
        <v>2199</v>
      </c>
      <c r="F845" s="350">
        <v>9487373</v>
      </c>
      <c r="G845" s="8" t="s">
        <v>160</v>
      </c>
      <c r="H845" s="24" t="s">
        <v>153</v>
      </c>
      <c r="I845" s="25">
        <v>53880</v>
      </c>
      <c r="J845" s="1639">
        <v>45332</v>
      </c>
      <c r="K845" s="26">
        <v>45334</v>
      </c>
      <c r="L845" s="340" t="s">
        <v>1058</v>
      </c>
      <c r="M845" s="27">
        <v>10</v>
      </c>
      <c r="N845" s="27" t="s">
        <v>55</v>
      </c>
      <c r="O845" s="25">
        <v>8</v>
      </c>
      <c r="P845" s="286">
        <v>29.4</v>
      </c>
      <c r="Q845" s="287">
        <v>235.2</v>
      </c>
      <c r="R845" s="25" t="s">
        <v>581</v>
      </c>
      <c r="S845" s="25" t="s">
        <v>581</v>
      </c>
      <c r="T845" s="26" t="s">
        <v>581</v>
      </c>
      <c r="U845" s="26" t="s">
        <v>581</v>
      </c>
      <c r="V845" s="8" t="s">
        <v>2472</v>
      </c>
      <c r="W845" s="25" t="s">
        <v>1007</v>
      </c>
      <c r="X845" s="26">
        <v>45337</v>
      </c>
      <c r="Y845" s="25" t="s">
        <v>1068</v>
      </c>
      <c r="Z845" s="26">
        <v>45337</v>
      </c>
      <c r="AA845" s="24" t="s">
        <v>2473</v>
      </c>
      <c r="AB845" s="24" t="s">
        <v>1081</v>
      </c>
      <c r="AC845" s="26">
        <v>45344</v>
      </c>
      <c r="AD845" s="8" t="s">
        <v>22</v>
      </c>
      <c r="AE845" s="26">
        <v>45342</v>
      </c>
      <c r="AF845" s="27" t="s">
        <v>1025</v>
      </c>
      <c r="AG845" s="7"/>
      <c r="AH845" s="5" t="str" cm="1">
        <f t="array" ref="AH845">LEFT(MM_BU[[#This Row],[PROJECT'#]],MIN(IFERROR(FIND({0,1,2,3,4,5,6,7,8,9,"-"},MM_BU[[#This Row],[PROJECT'#]]),""))-1)</f>
        <v>BU</v>
      </c>
      <c r="AI845" t="str">
        <f>IF(MM_BU[[#This Row],[BOM Received date]]&lt;&gt;"","BU table")</f>
        <v>BU table</v>
      </c>
      <c r="AJ845" t="str">
        <f>TEXT(MM_BU[[#This Row],[BOM Received date]],"mmmm")</f>
        <v>February</v>
      </c>
      <c r="AK845" t="str">
        <f>TEXT(MM_BU[[#This Row],[BOM Received date]],"yyyy")</f>
        <v>2024</v>
      </c>
    </row>
    <row r="846" spans="1:37" ht="28.95" customHeight="1">
      <c r="A846" s="21">
        <v>61</v>
      </c>
      <c r="B846" s="56">
        <v>45329</v>
      </c>
      <c r="C846" s="8">
        <v>30</v>
      </c>
      <c r="D846" s="8" t="s">
        <v>2198</v>
      </c>
      <c r="E846" s="23" t="s">
        <v>2199</v>
      </c>
      <c r="F846" s="350">
        <v>9487373</v>
      </c>
      <c r="G846" s="8" t="s">
        <v>187</v>
      </c>
      <c r="H846" s="24" t="s">
        <v>183</v>
      </c>
      <c r="I846" s="25">
        <v>53880</v>
      </c>
      <c r="J846" s="1639">
        <v>45332</v>
      </c>
      <c r="K846" s="26">
        <v>45334</v>
      </c>
      <c r="L846" s="340" t="s">
        <v>1058</v>
      </c>
      <c r="M846" s="27">
        <v>9</v>
      </c>
      <c r="N846" s="27" t="s">
        <v>55</v>
      </c>
      <c r="O846" s="25">
        <v>8</v>
      </c>
      <c r="P846" s="286">
        <v>19.600000000000001</v>
      </c>
      <c r="Q846" s="287">
        <v>156.80000000000001</v>
      </c>
      <c r="R846" s="25" t="s">
        <v>581</v>
      </c>
      <c r="S846" s="25" t="s">
        <v>581</v>
      </c>
      <c r="T846" s="26" t="s">
        <v>581</v>
      </c>
      <c r="U846" s="26" t="s">
        <v>581</v>
      </c>
      <c r="V846" s="8" t="s">
        <v>2472</v>
      </c>
      <c r="W846" s="25" t="s">
        <v>1006</v>
      </c>
      <c r="X846" s="26">
        <v>45337</v>
      </c>
      <c r="Y846" s="25" t="s">
        <v>1068</v>
      </c>
      <c r="Z846" s="26">
        <v>45337</v>
      </c>
      <c r="AA846" s="24" t="s">
        <v>2473</v>
      </c>
      <c r="AB846" s="24" t="s">
        <v>1081</v>
      </c>
      <c r="AC846" s="26">
        <v>45344</v>
      </c>
      <c r="AD846" s="8" t="s">
        <v>22</v>
      </c>
      <c r="AE846" s="26">
        <v>45342</v>
      </c>
      <c r="AF846" s="27" t="s">
        <v>1025</v>
      </c>
      <c r="AG846" s="7"/>
      <c r="AH846" s="5" t="str" cm="1">
        <f t="array" ref="AH846">LEFT(MM_BU[[#This Row],[PROJECT'#]],MIN(IFERROR(FIND({0,1,2,3,4,5,6,7,8,9,"-"},MM_BU[[#This Row],[PROJECT'#]]),""))-1)</f>
        <v>BU</v>
      </c>
      <c r="AI846" t="str">
        <f>IF(MM_BU[[#This Row],[BOM Received date]]&lt;&gt;"","BU table")</f>
        <v>BU table</v>
      </c>
      <c r="AJ846" t="str">
        <f>TEXT(MM_BU[[#This Row],[BOM Received date]],"mmmm")</f>
        <v>February</v>
      </c>
      <c r="AK846" t="str">
        <f>TEXT(MM_BU[[#This Row],[BOM Received date]],"yyyy")</f>
        <v>2024</v>
      </c>
    </row>
    <row r="847" spans="1:37" ht="28.95" customHeight="1">
      <c r="A847" s="21">
        <v>61</v>
      </c>
      <c r="B847" s="56">
        <v>45329</v>
      </c>
      <c r="C847" s="8">
        <v>30</v>
      </c>
      <c r="D847" s="8" t="s">
        <v>2198</v>
      </c>
      <c r="E847" s="23" t="s">
        <v>2199</v>
      </c>
      <c r="F847" s="350">
        <v>9487373</v>
      </c>
      <c r="G847" s="8" t="s">
        <v>502</v>
      </c>
      <c r="H847" s="24" t="s">
        <v>519</v>
      </c>
      <c r="I847" s="25">
        <v>53880</v>
      </c>
      <c r="J847" s="1639">
        <v>45332</v>
      </c>
      <c r="K847" s="26">
        <v>45334</v>
      </c>
      <c r="L847" s="340" t="s">
        <v>1058</v>
      </c>
      <c r="M847" s="27">
        <v>8</v>
      </c>
      <c r="N847" s="27" t="s">
        <v>55</v>
      </c>
      <c r="O847" s="25">
        <v>4</v>
      </c>
      <c r="P847" s="286">
        <v>30.4</v>
      </c>
      <c r="Q847" s="287">
        <v>121.6</v>
      </c>
      <c r="R847" s="25" t="s">
        <v>581</v>
      </c>
      <c r="S847" s="25" t="s">
        <v>581</v>
      </c>
      <c r="T847" s="26" t="s">
        <v>581</v>
      </c>
      <c r="U847" s="26" t="s">
        <v>581</v>
      </c>
      <c r="V847" s="8" t="s">
        <v>2472</v>
      </c>
      <c r="W847" s="25" t="s">
        <v>1005</v>
      </c>
      <c r="X847" s="26">
        <v>45337</v>
      </c>
      <c r="Y847" s="25" t="s">
        <v>1068</v>
      </c>
      <c r="Z847" s="26">
        <v>45337</v>
      </c>
      <c r="AA847" s="24" t="s">
        <v>2473</v>
      </c>
      <c r="AB847" s="24" t="s">
        <v>1081</v>
      </c>
      <c r="AC847" s="26">
        <v>45366</v>
      </c>
      <c r="AD847" s="8" t="s">
        <v>22</v>
      </c>
      <c r="AE847" s="26">
        <v>45342</v>
      </c>
      <c r="AF847" s="27" t="s">
        <v>426</v>
      </c>
      <c r="AG847" s="7"/>
      <c r="AH847" s="5" t="str" cm="1">
        <f t="array" ref="AH847">LEFT(MM_BU[[#This Row],[PROJECT'#]],MIN(IFERROR(FIND({0,1,2,3,4,5,6,7,8,9,"-"},MM_BU[[#This Row],[PROJECT'#]]),""))-1)</f>
        <v>BU</v>
      </c>
      <c r="AI847" t="str">
        <f>IF(MM_BU[[#This Row],[BOM Received date]]&lt;&gt;"","BU table")</f>
        <v>BU table</v>
      </c>
      <c r="AJ847" t="str">
        <f>TEXT(MM_BU[[#This Row],[BOM Received date]],"mmmm")</f>
        <v>February</v>
      </c>
      <c r="AK847" t="str">
        <f>TEXT(MM_BU[[#This Row],[BOM Received date]],"yyyy")</f>
        <v>2024</v>
      </c>
    </row>
    <row r="848" spans="1:37" ht="28.95" customHeight="1">
      <c r="A848" s="21">
        <v>61</v>
      </c>
      <c r="B848" s="56">
        <v>45329</v>
      </c>
      <c r="C848" s="8">
        <v>30</v>
      </c>
      <c r="D848" s="8" t="s">
        <v>2198</v>
      </c>
      <c r="E848" s="23" t="s">
        <v>2199</v>
      </c>
      <c r="F848" s="350">
        <v>9487373</v>
      </c>
      <c r="G848" s="8" t="s">
        <v>414</v>
      </c>
      <c r="H848" s="24" t="s">
        <v>419</v>
      </c>
      <c r="I848" s="25">
        <v>53878</v>
      </c>
      <c r="J848" s="1639">
        <v>45332</v>
      </c>
      <c r="K848" s="26">
        <v>45334</v>
      </c>
      <c r="L848" s="340" t="s">
        <v>1058</v>
      </c>
      <c r="M848" s="27">
        <v>3</v>
      </c>
      <c r="N848" s="27" t="s">
        <v>21</v>
      </c>
      <c r="O848" s="25">
        <v>1</v>
      </c>
      <c r="P848" s="286">
        <v>475.17</v>
      </c>
      <c r="Q848" s="287">
        <v>475.17</v>
      </c>
      <c r="R848" s="25" t="s">
        <v>2470</v>
      </c>
      <c r="S848" s="25" t="s">
        <v>1058</v>
      </c>
      <c r="T848" s="26">
        <v>45338</v>
      </c>
      <c r="U848" s="26">
        <v>45337</v>
      </c>
      <c r="V848" s="8" t="s">
        <v>2471</v>
      </c>
      <c r="W848" s="25" t="s">
        <v>2476</v>
      </c>
      <c r="X848" s="26">
        <v>45338</v>
      </c>
      <c r="Y848" s="25" t="s">
        <v>1068</v>
      </c>
      <c r="Z848" s="26">
        <v>45338</v>
      </c>
      <c r="AA848" s="24" t="s">
        <v>1069</v>
      </c>
      <c r="AB848" s="24" t="s">
        <v>1085</v>
      </c>
      <c r="AC848" s="26">
        <v>45346</v>
      </c>
      <c r="AD848" s="8" t="s">
        <v>22</v>
      </c>
      <c r="AE848" s="26">
        <v>45343</v>
      </c>
      <c r="AF848" s="27" t="s">
        <v>424</v>
      </c>
      <c r="AG848" s="7"/>
      <c r="AH848" s="5" t="str" cm="1">
        <f t="array" ref="AH848">LEFT(MM_BU[[#This Row],[PROJECT'#]],MIN(IFERROR(FIND({0,1,2,3,4,5,6,7,8,9,"-"},MM_BU[[#This Row],[PROJECT'#]]),""))-1)</f>
        <v>BU</v>
      </c>
      <c r="AI848" t="str">
        <f>IF(MM_BU[[#This Row],[BOM Received date]]&lt;&gt;"","BU table")</f>
        <v>BU table</v>
      </c>
      <c r="AJ848" t="str">
        <f>TEXT(MM_BU[[#This Row],[BOM Received date]],"mmmm")</f>
        <v>February</v>
      </c>
      <c r="AK848" t="str">
        <f>TEXT(MM_BU[[#This Row],[BOM Received date]],"yyyy")</f>
        <v>2024</v>
      </c>
    </row>
    <row r="849" spans="1:37" ht="28.95" customHeight="1">
      <c r="A849" s="21">
        <v>61</v>
      </c>
      <c r="B849" s="56">
        <v>45329</v>
      </c>
      <c r="C849" s="8">
        <v>30</v>
      </c>
      <c r="D849" s="8" t="s">
        <v>2198</v>
      </c>
      <c r="E849" s="23" t="s">
        <v>2199</v>
      </c>
      <c r="F849" s="350">
        <v>9487373</v>
      </c>
      <c r="G849" s="8" t="s">
        <v>2256</v>
      </c>
      <c r="H849" s="24" t="s">
        <v>2266</v>
      </c>
      <c r="I849" s="25">
        <v>53873</v>
      </c>
      <c r="J849" s="1639">
        <v>45332</v>
      </c>
      <c r="K849" s="26">
        <v>45334</v>
      </c>
      <c r="L849" s="340" t="s">
        <v>1058</v>
      </c>
      <c r="M849" s="27">
        <v>3</v>
      </c>
      <c r="N849" s="27" t="s">
        <v>37</v>
      </c>
      <c r="O849" s="25">
        <v>4</v>
      </c>
      <c r="P849" s="286">
        <v>84.51</v>
      </c>
      <c r="Q849" s="287">
        <v>338.04</v>
      </c>
      <c r="R849" s="25" t="s">
        <v>2477</v>
      </c>
      <c r="S849" s="25" t="s">
        <v>1058</v>
      </c>
      <c r="T849" s="26">
        <v>45343</v>
      </c>
      <c r="U849" s="26">
        <v>45340</v>
      </c>
      <c r="V849" s="8" t="s">
        <v>2615</v>
      </c>
      <c r="W849" s="25" t="s">
        <v>141</v>
      </c>
      <c r="X849" s="26">
        <v>45343</v>
      </c>
      <c r="Y849" s="25" t="s">
        <v>1068</v>
      </c>
      <c r="Z849" s="26">
        <v>45343</v>
      </c>
      <c r="AA849" s="24" t="s">
        <v>1069</v>
      </c>
      <c r="AB849" s="24" t="s">
        <v>1070</v>
      </c>
      <c r="AC849" s="26">
        <v>45351</v>
      </c>
      <c r="AD849" s="8" t="s">
        <v>22</v>
      </c>
      <c r="AE849" s="26">
        <v>45346</v>
      </c>
      <c r="AF849" s="27" t="s">
        <v>426</v>
      </c>
      <c r="AG849" s="7"/>
      <c r="AH849" s="5" t="str" cm="1">
        <f t="array" ref="AH849">LEFT(MM_BU[[#This Row],[PROJECT'#]],MIN(IFERROR(FIND({0,1,2,3,4,5,6,7,8,9,"-"},MM_BU[[#This Row],[PROJECT'#]]),""))-1)</f>
        <v>BU</v>
      </c>
      <c r="AI849" t="str">
        <f>IF(MM_BU[[#This Row],[BOM Received date]]&lt;&gt;"","BU table")</f>
        <v>BU table</v>
      </c>
      <c r="AJ849" t="str">
        <f>TEXT(MM_BU[[#This Row],[BOM Received date]],"mmmm")</f>
        <v>February</v>
      </c>
      <c r="AK849" t="str">
        <f>TEXT(MM_BU[[#This Row],[BOM Received date]],"yyyy")</f>
        <v>2024</v>
      </c>
    </row>
    <row r="850" spans="1:37" ht="28.95" customHeight="1">
      <c r="A850" s="21">
        <v>61</v>
      </c>
      <c r="B850" s="56">
        <v>45329</v>
      </c>
      <c r="C850" s="8">
        <v>30</v>
      </c>
      <c r="D850" s="8" t="s">
        <v>2198</v>
      </c>
      <c r="E850" s="23" t="s">
        <v>2199</v>
      </c>
      <c r="F850" s="350">
        <v>9487373</v>
      </c>
      <c r="G850" s="8" t="s">
        <v>38</v>
      </c>
      <c r="H850" s="24" t="s">
        <v>478</v>
      </c>
      <c r="I850" s="25">
        <v>53880</v>
      </c>
      <c r="J850" s="1639">
        <v>45332</v>
      </c>
      <c r="K850" s="26">
        <v>45334</v>
      </c>
      <c r="L850" s="340" t="s">
        <v>1058</v>
      </c>
      <c r="M850" s="27">
        <v>7</v>
      </c>
      <c r="N850" s="27" t="s">
        <v>20</v>
      </c>
      <c r="O850" s="25">
        <v>2</v>
      </c>
      <c r="P850" s="286">
        <v>51.2</v>
      </c>
      <c r="Q850" s="287">
        <v>102.4</v>
      </c>
      <c r="R850" s="25" t="s">
        <v>581</v>
      </c>
      <c r="S850" s="25" t="s">
        <v>581</v>
      </c>
      <c r="T850" s="26" t="s">
        <v>581</v>
      </c>
      <c r="U850" s="26" t="s">
        <v>581</v>
      </c>
      <c r="V850" s="8" t="s">
        <v>2472</v>
      </c>
      <c r="W850" s="25" t="s">
        <v>1003</v>
      </c>
      <c r="X850" s="26">
        <v>45337</v>
      </c>
      <c r="Y850" s="25" t="s">
        <v>1068</v>
      </c>
      <c r="Z850" s="26">
        <v>45337</v>
      </c>
      <c r="AA850" s="24" t="s">
        <v>2473</v>
      </c>
      <c r="AB850" s="24" t="s">
        <v>1081</v>
      </c>
      <c r="AC850" s="26">
        <v>45344</v>
      </c>
      <c r="AD850" s="8" t="s">
        <v>22</v>
      </c>
      <c r="AE850" s="26">
        <v>45342</v>
      </c>
      <c r="AF850" s="27" t="s">
        <v>425</v>
      </c>
      <c r="AG850" s="7"/>
      <c r="AH850" s="5" t="str" cm="1">
        <f t="array" ref="AH850">LEFT(MM_BU[[#This Row],[PROJECT'#]],MIN(IFERROR(FIND({0,1,2,3,4,5,6,7,8,9,"-"},MM_BU[[#This Row],[PROJECT'#]]),""))-1)</f>
        <v>BU</v>
      </c>
      <c r="AI850" t="str">
        <f>IF(MM_BU[[#This Row],[BOM Received date]]&lt;&gt;"","BU table")</f>
        <v>BU table</v>
      </c>
      <c r="AJ850" t="str">
        <f>TEXT(MM_BU[[#This Row],[BOM Received date]],"mmmm")</f>
        <v>February</v>
      </c>
      <c r="AK850" t="str">
        <f>TEXT(MM_BU[[#This Row],[BOM Received date]],"yyyy")</f>
        <v>2024</v>
      </c>
    </row>
    <row r="851" spans="1:37" ht="28.95" customHeight="1">
      <c r="A851" s="21">
        <v>61</v>
      </c>
      <c r="B851" s="56">
        <v>45329</v>
      </c>
      <c r="C851" s="8">
        <v>30</v>
      </c>
      <c r="D851" s="8" t="s">
        <v>2198</v>
      </c>
      <c r="E851" s="23" t="s">
        <v>2199</v>
      </c>
      <c r="F851" s="350">
        <v>9487373</v>
      </c>
      <c r="G851" s="8" t="s">
        <v>71</v>
      </c>
      <c r="H851" s="24" t="s">
        <v>72</v>
      </c>
      <c r="I851" s="25">
        <v>53879</v>
      </c>
      <c r="J851" s="1639">
        <v>45332</v>
      </c>
      <c r="K851" s="26">
        <v>45334</v>
      </c>
      <c r="L851" s="340" t="s">
        <v>1058</v>
      </c>
      <c r="M851" s="27">
        <v>2</v>
      </c>
      <c r="N851" s="27" t="s">
        <v>20</v>
      </c>
      <c r="O851" s="25">
        <v>4</v>
      </c>
      <c r="P851" s="286">
        <v>18.2</v>
      </c>
      <c r="Q851" s="287">
        <v>72.8</v>
      </c>
      <c r="R851" s="25" t="s">
        <v>581</v>
      </c>
      <c r="S851" s="25" t="s">
        <v>581</v>
      </c>
      <c r="T851" s="26" t="s">
        <v>581</v>
      </c>
      <c r="U851" s="26" t="s">
        <v>581</v>
      </c>
      <c r="V851" s="8" t="s">
        <v>2478</v>
      </c>
      <c r="W851" s="25" t="s">
        <v>1003</v>
      </c>
      <c r="X851" s="26">
        <v>45337</v>
      </c>
      <c r="Y851" s="25" t="s">
        <v>1068</v>
      </c>
      <c r="Z851" s="26">
        <v>45337</v>
      </c>
      <c r="AA851" s="24" t="s">
        <v>2473</v>
      </c>
      <c r="AB851" s="24" t="s">
        <v>1070</v>
      </c>
      <c r="AC851" s="26">
        <v>45344</v>
      </c>
      <c r="AD851" s="8" t="s">
        <v>22</v>
      </c>
      <c r="AE851" s="26">
        <v>45342</v>
      </c>
      <c r="AF851" s="27" t="s">
        <v>426</v>
      </c>
      <c r="AG851" s="7"/>
      <c r="AH851" s="5" t="str" cm="1">
        <f t="array" ref="AH851">LEFT(MM_BU[[#This Row],[PROJECT'#]],MIN(IFERROR(FIND({0,1,2,3,4,5,6,7,8,9,"-"},MM_BU[[#This Row],[PROJECT'#]]),""))-1)</f>
        <v>BU</v>
      </c>
      <c r="AI851" t="str">
        <f>IF(MM_BU[[#This Row],[BOM Received date]]&lt;&gt;"","BU table")</f>
        <v>BU table</v>
      </c>
      <c r="AJ851" t="str">
        <f>TEXT(MM_BU[[#This Row],[BOM Received date]],"mmmm")</f>
        <v>February</v>
      </c>
      <c r="AK851" t="str">
        <f>TEXT(MM_BU[[#This Row],[BOM Received date]],"yyyy")</f>
        <v>2024</v>
      </c>
    </row>
    <row r="852" spans="1:37" ht="28.95" customHeight="1">
      <c r="A852" s="21">
        <v>61</v>
      </c>
      <c r="B852" s="56">
        <v>45329</v>
      </c>
      <c r="C852" s="8">
        <v>30</v>
      </c>
      <c r="D852" s="8" t="s">
        <v>2198</v>
      </c>
      <c r="E852" s="23" t="s">
        <v>2199</v>
      </c>
      <c r="F852" s="350">
        <v>9487373</v>
      </c>
      <c r="G852" s="8" t="s">
        <v>81</v>
      </c>
      <c r="H852" s="24" t="s">
        <v>534</v>
      </c>
      <c r="I852" s="25">
        <v>53876</v>
      </c>
      <c r="J852" s="1639">
        <v>45332</v>
      </c>
      <c r="K852" s="26">
        <v>45334</v>
      </c>
      <c r="L852" s="340" t="s">
        <v>1058</v>
      </c>
      <c r="M852" s="27">
        <v>1</v>
      </c>
      <c r="N852" s="27" t="s">
        <v>55</v>
      </c>
      <c r="O852" s="25">
        <v>1</v>
      </c>
      <c r="P852" s="286">
        <v>16.5</v>
      </c>
      <c r="Q852" s="287">
        <v>16.5</v>
      </c>
      <c r="R852" s="25" t="s">
        <v>581</v>
      </c>
      <c r="S852" s="25" t="s">
        <v>581</v>
      </c>
      <c r="T852" s="26" t="s">
        <v>581</v>
      </c>
      <c r="U852" s="26" t="s">
        <v>581</v>
      </c>
      <c r="V852" s="8" t="s">
        <v>2479</v>
      </c>
      <c r="W852" s="25" t="s">
        <v>139</v>
      </c>
      <c r="X852" s="26">
        <v>45337</v>
      </c>
      <c r="Y852" s="25" t="s">
        <v>1068</v>
      </c>
      <c r="Z852" s="26">
        <v>45337</v>
      </c>
      <c r="AA852" s="24" t="s">
        <v>2473</v>
      </c>
      <c r="AB852" s="24" t="s">
        <v>1084</v>
      </c>
      <c r="AC852" s="26">
        <v>45366</v>
      </c>
      <c r="AD852" s="8" t="s">
        <v>22</v>
      </c>
      <c r="AE852" s="26">
        <v>45341</v>
      </c>
      <c r="AF852" s="27" t="s">
        <v>424</v>
      </c>
      <c r="AG852" s="7"/>
      <c r="AH852" s="5" t="str" cm="1">
        <f t="array" ref="AH852">LEFT(MM_BU[[#This Row],[PROJECT'#]],MIN(IFERROR(FIND({0,1,2,3,4,5,6,7,8,9,"-"},MM_BU[[#This Row],[PROJECT'#]]),""))-1)</f>
        <v>BU</v>
      </c>
      <c r="AI852" t="str">
        <f>IF(MM_BU[[#This Row],[BOM Received date]]&lt;&gt;"","BU table")</f>
        <v>BU table</v>
      </c>
      <c r="AJ852" t="str">
        <f>TEXT(MM_BU[[#This Row],[BOM Received date]],"mmmm")</f>
        <v>February</v>
      </c>
      <c r="AK852" t="str">
        <f>TEXT(MM_BU[[#This Row],[BOM Received date]],"yyyy")</f>
        <v>2024</v>
      </c>
    </row>
    <row r="853" spans="1:37" ht="28.95" customHeight="1">
      <c r="A853" s="21">
        <v>61</v>
      </c>
      <c r="B853" s="56">
        <v>45329</v>
      </c>
      <c r="C853" s="8">
        <v>30</v>
      </c>
      <c r="D853" s="8" t="s">
        <v>2198</v>
      </c>
      <c r="E853" s="23" t="s">
        <v>2199</v>
      </c>
      <c r="F853" s="350">
        <v>9487373</v>
      </c>
      <c r="G853" s="8" t="s">
        <v>268</v>
      </c>
      <c r="H853" s="24" t="s">
        <v>269</v>
      </c>
      <c r="I853" s="25">
        <v>53880</v>
      </c>
      <c r="J853" s="1639">
        <v>45332</v>
      </c>
      <c r="K853" s="26">
        <v>45334</v>
      </c>
      <c r="L853" s="340" t="s">
        <v>1058</v>
      </c>
      <c r="M853" s="27">
        <v>6</v>
      </c>
      <c r="N853" s="27" t="s">
        <v>20</v>
      </c>
      <c r="O853" s="25">
        <v>4</v>
      </c>
      <c r="P853" s="286">
        <v>15.2</v>
      </c>
      <c r="Q853" s="287">
        <v>60.8</v>
      </c>
      <c r="R853" s="25" t="s">
        <v>581</v>
      </c>
      <c r="S853" s="25" t="s">
        <v>581</v>
      </c>
      <c r="T853" s="26" t="s">
        <v>581</v>
      </c>
      <c r="U853" s="26" t="s">
        <v>581</v>
      </c>
      <c r="V853" s="8" t="s">
        <v>2472</v>
      </c>
      <c r="W853" s="25" t="s">
        <v>1002</v>
      </c>
      <c r="X853" s="26">
        <v>45337</v>
      </c>
      <c r="Y853" s="25" t="s">
        <v>1068</v>
      </c>
      <c r="Z853" s="26">
        <v>45337</v>
      </c>
      <c r="AA853" s="24" t="s">
        <v>2473</v>
      </c>
      <c r="AB853" s="24" t="s">
        <v>1081</v>
      </c>
      <c r="AC853" s="26">
        <v>45344</v>
      </c>
      <c r="AD853" s="8" t="s">
        <v>22</v>
      </c>
      <c r="AE853" s="26">
        <v>45342</v>
      </c>
      <c r="AF853" s="27" t="s">
        <v>426</v>
      </c>
      <c r="AG853" s="7"/>
      <c r="AH853" s="5" t="str" cm="1">
        <f t="array" ref="AH853">LEFT(MM_BU[[#This Row],[PROJECT'#]],MIN(IFERROR(FIND({0,1,2,3,4,5,6,7,8,9,"-"},MM_BU[[#This Row],[PROJECT'#]]),""))-1)</f>
        <v>BU</v>
      </c>
      <c r="AI853" t="str">
        <f>IF(MM_BU[[#This Row],[BOM Received date]]&lt;&gt;"","BU table")</f>
        <v>BU table</v>
      </c>
      <c r="AJ853" t="str">
        <f>TEXT(MM_BU[[#This Row],[BOM Received date]],"mmmm")</f>
        <v>February</v>
      </c>
      <c r="AK853" t="str">
        <f>TEXT(MM_BU[[#This Row],[BOM Received date]],"yyyy")</f>
        <v>2024</v>
      </c>
    </row>
    <row r="854" spans="1:37" ht="28.95" customHeight="1">
      <c r="A854" s="21">
        <v>61</v>
      </c>
      <c r="B854" s="56">
        <v>45329</v>
      </c>
      <c r="C854" s="8">
        <v>30</v>
      </c>
      <c r="D854" s="8" t="s">
        <v>2198</v>
      </c>
      <c r="E854" s="23" t="s">
        <v>2199</v>
      </c>
      <c r="F854" s="350">
        <v>9487373</v>
      </c>
      <c r="G854" s="8" t="s">
        <v>500</v>
      </c>
      <c r="H854" s="24" t="s">
        <v>518</v>
      </c>
      <c r="I854" s="25">
        <v>53879</v>
      </c>
      <c r="J854" s="1639">
        <v>45332</v>
      </c>
      <c r="K854" s="26">
        <v>45334</v>
      </c>
      <c r="L854" s="340" t="s">
        <v>1058</v>
      </c>
      <c r="M854" s="27">
        <v>1</v>
      </c>
      <c r="N854" s="27" t="s">
        <v>20</v>
      </c>
      <c r="O854" s="25">
        <v>4</v>
      </c>
      <c r="P854" s="286">
        <v>30.6</v>
      </c>
      <c r="Q854" s="287">
        <v>122.4</v>
      </c>
      <c r="R854" s="25" t="s">
        <v>581</v>
      </c>
      <c r="S854" s="25" t="s">
        <v>581</v>
      </c>
      <c r="T854" s="26" t="s">
        <v>581</v>
      </c>
      <c r="U854" s="26" t="s">
        <v>581</v>
      </c>
      <c r="V854" s="8" t="s">
        <v>2478</v>
      </c>
      <c r="W854" s="25" t="s">
        <v>1002</v>
      </c>
      <c r="X854" s="26">
        <v>45337</v>
      </c>
      <c r="Y854" s="25" t="s">
        <v>1068</v>
      </c>
      <c r="Z854" s="26">
        <v>45337</v>
      </c>
      <c r="AA854" s="24" t="s">
        <v>2473</v>
      </c>
      <c r="AB854" s="24" t="s">
        <v>1070</v>
      </c>
      <c r="AC854" s="26">
        <v>45344</v>
      </c>
      <c r="AD854" s="8" t="s">
        <v>22</v>
      </c>
      <c r="AE854" s="26">
        <v>45342</v>
      </c>
      <c r="AF854" s="27" t="s">
        <v>426</v>
      </c>
      <c r="AG854" s="7"/>
      <c r="AH854" s="5" t="str" cm="1">
        <f t="array" ref="AH854">LEFT(MM_BU[[#This Row],[PROJECT'#]],MIN(IFERROR(FIND({0,1,2,3,4,5,6,7,8,9,"-"},MM_BU[[#This Row],[PROJECT'#]]),""))-1)</f>
        <v>BU</v>
      </c>
      <c r="AI854" t="str">
        <f>IF(MM_BU[[#This Row],[BOM Received date]]&lt;&gt;"","BU table")</f>
        <v>BU table</v>
      </c>
      <c r="AJ854" t="str">
        <f>TEXT(MM_BU[[#This Row],[BOM Received date]],"mmmm")</f>
        <v>February</v>
      </c>
      <c r="AK854" t="str">
        <f>TEXT(MM_BU[[#This Row],[BOM Received date]],"yyyy")</f>
        <v>2024</v>
      </c>
    </row>
    <row r="855" spans="1:37" ht="28.95" customHeight="1">
      <c r="A855" s="21">
        <v>61</v>
      </c>
      <c r="B855" s="56">
        <v>45329</v>
      </c>
      <c r="C855" s="8">
        <v>30</v>
      </c>
      <c r="D855" s="8" t="s">
        <v>2198</v>
      </c>
      <c r="E855" s="23" t="s">
        <v>2199</v>
      </c>
      <c r="F855" s="350">
        <v>9487373</v>
      </c>
      <c r="G855" s="8" t="s">
        <v>510</v>
      </c>
      <c r="H855" s="24" t="s">
        <v>2023</v>
      </c>
      <c r="I855" s="25">
        <v>53881</v>
      </c>
      <c r="J855" s="1639">
        <v>45332</v>
      </c>
      <c r="K855" s="26">
        <v>45334</v>
      </c>
      <c r="L855" s="340" t="s">
        <v>1058</v>
      </c>
      <c r="M855" s="27">
        <v>3</v>
      </c>
      <c r="N855" s="27" t="s">
        <v>55</v>
      </c>
      <c r="O855" s="25">
        <v>1</v>
      </c>
      <c r="P855" s="286">
        <v>141.9</v>
      </c>
      <c r="Q855" s="287">
        <v>141.9</v>
      </c>
      <c r="R855" s="25" t="s">
        <v>581</v>
      </c>
      <c r="S855" s="25" t="s">
        <v>581</v>
      </c>
      <c r="T855" s="26" t="s">
        <v>581</v>
      </c>
      <c r="U855" s="26" t="s">
        <v>581</v>
      </c>
      <c r="V855" s="8" t="s">
        <v>2478</v>
      </c>
      <c r="W855" s="25" t="s">
        <v>1008</v>
      </c>
      <c r="X855" s="26">
        <v>45337</v>
      </c>
      <c r="Y855" s="25" t="s">
        <v>1068</v>
      </c>
      <c r="Z855" s="26">
        <v>45337</v>
      </c>
      <c r="AA855" s="24" t="s">
        <v>2473</v>
      </c>
      <c r="AB855" s="24" t="s">
        <v>1070</v>
      </c>
      <c r="AC855" s="26">
        <v>45344</v>
      </c>
      <c r="AD855" s="8" t="s">
        <v>22</v>
      </c>
      <c r="AE855" s="26">
        <v>45342</v>
      </c>
      <c r="AF855" s="27" t="s">
        <v>424</v>
      </c>
      <c r="AG855" s="7"/>
      <c r="AH855" s="5" t="str" cm="1">
        <f t="array" ref="AH855">LEFT(MM_BU[[#This Row],[PROJECT'#]],MIN(IFERROR(FIND({0,1,2,3,4,5,6,7,8,9,"-"},MM_BU[[#This Row],[PROJECT'#]]),""))-1)</f>
        <v>BU</v>
      </c>
      <c r="AI855" t="str">
        <f>IF(MM_BU[[#This Row],[BOM Received date]]&lt;&gt;"","BU table")</f>
        <v>BU table</v>
      </c>
      <c r="AJ855" t="str">
        <f>TEXT(MM_BU[[#This Row],[BOM Received date]],"mmmm")</f>
        <v>February</v>
      </c>
      <c r="AK855" t="str">
        <f>TEXT(MM_BU[[#This Row],[BOM Received date]],"yyyy")</f>
        <v>2024</v>
      </c>
    </row>
    <row r="856" spans="1:37" ht="28.95" customHeight="1">
      <c r="A856" s="21">
        <v>61</v>
      </c>
      <c r="B856" s="56">
        <v>45329</v>
      </c>
      <c r="C856" s="8">
        <v>30</v>
      </c>
      <c r="D856" s="8" t="s">
        <v>2198</v>
      </c>
      <c r="E856" s="23" t="s">
        <v>2199</v>
      </c>
      <c r="F856" s="350">
        <v>9487373</v>
      </c>
      <c r="G856" s="8" t="s">
        <v>2019</v>
      </c>
      <c r="H856" s="24" t="s">
        <v>2031</v>
      </c>
      <c r="I856" s="25">
        <v>53880</v>
      </c>
      <c r="J856" s="1639">
        <v>45332</v>
      </c>
      <c r="K856" s="26">
        <v>45334</v>
      </c>
      <c r="L856" s="340" t="s">
        <v>1058</v>
      </c>
      <c r="M856" s="27">
        <v>5</v>
      </c>
      <c r="N856" s="27" t="s">
        <v>55</v>
      </c>
      <c r="O856" s="25">
        <v>6</v>
      </c>
      <c r="P856" s="286">
        <v>20</v>
      </c>
      <c r="Q856" s="287">
        <v>120</v>
      </c>
      <c r="R856" s="25" t="s">
        <v>581</v>
      </c>
      <c r="S856" s="25" t="s">
        <v>581</v>
      </c>
      <c r="T856" s="26" t="s">
        <v>581</v>
      </c>
      <c r="U856" s="26" t="s">
        <v>581</v>
      </c>
      <c r="V856" s="8" t="s">
        <v>2472</v>
      </c>
      <c r="W856" s="25" t="s">
        <v>143</v>
      </c>
      <c r="X856" s="26">
        <v>45337</v>
      </c>
      <c r="Y856" s="25" t="s">
        <v>1068</v>
      </c>
      <c r="Z856" s="26">
        <v>45337</v>
      </c>
      <c r="AA856" s="24" t="s">
        <v>2473</v>
      </c>
      <c r="AB856" s="24" t="s">
        <v>1081</v>
      </c>
      <c r="AC856" s="26">
        <v>45344</v>
      </c>
      <c r="AD856" s="8" t="s">
        <v>22</v>
      </c>
      <c r="AE856" s="26">
        <v>45342</v>
      </c>
      <c r="AF856" s="27" t="s">
        <v>427</v>
      </c>
      <c r="AG856" s="7"/>
      <c r="AH856" s="5" t="str" cm="1">
        <f t="array" ref="AH856">LEFT(MM_BU[[#This Row],[PROJECT'#]],MIN(IFERROR(FIND({0,1,2,3,4,5,6,7,8,9,"-"},MM_BU[[#This Row],[PROJECT'#]]),""))-1)</f>
        <v>BU</v>
      </c>
      <c r="AI856" t="str">
        <f>IF(MM_BU[[#This Row],[BOM Received date]]&lt;&gt;"","BU table")</f>
        <v>BU table</v>
      </c>
      <c r="AJ856" t="str">
        <f>TEXT(MM_BU[[#This Row],[BOM Received date]],"mmmm")</f>
        <v>February</v>
      </c>
      <c r="AK856" t="str">
        <f>TEXT(MM_BU[[#This Row],[BOM Received date]],"yyyy")</f>
        <v>2024</v>
      </c>
    </row>
    <row r="857" spans="1:37" ht="28.95" customHeight="1">
      <c r="A857" s="21">
        <v>61</v>
      </c>
      <c r="B857" s="56">
        <v>45329</v>
      </c>
      <c r="C857" s="8">
        <v>30</v>
      </c>
      <c r="D857" s="8" t="s">
        <v>2198</v>
      </c>
      <c r="E857" s="23" t="s">
        <v>2199</v>
      </c>
      <c r="F857" s="350">
        <v>9487373</v>
      </c>
      <c r="G857" s="8" t="s">
        <v>2020</v>
      </c>
      <c r="H857" s="24" t="s">
        <v>2032</v>
      </c>
      <c r="I857" s="25">
        <v>53880</v>
      </c>
      <c r="J857" s="1639">
        <v>45332</v>
      </c>
      <c r="K857" s="26">
        <v>45334</v>
      </c>
      <c r="L857" s="340" t="s">
        <v>1058</v>
      </c>
      <c r="M857" s="27">
        <v>4</v>
      </c>
      <c r="N857" s="27" t="s">
        <v>36</v>
      </c>
      <c r="O857" s="25">
        <v>6</v>
      </c>
      <c r="P857" s="286">
        <v>60.5</v>
      </c>
      <c r="Q857" s="287">
        <v>363</v>
      </c>
      <c r="R857" s="25" t="s">
        <v>581</v>
      </c>
      <c r="S857" s="25" t="s">
        <v>581</v>
      </c>
      <c r="T857" s="26" t="s">
        <v>581</v>
      </c>
      <c r="U857" s="26" t="s">
        <v>581</v>
      </c>
      <c r="V857" s="8" t="s">
        <v>2472</v>
      </c>
      <c r="W857" s="25" t="s">
        <v>142</v>
      </c>
      <c r="X857" s="26">
        <v>45337</v>
      </c>
      <c r="Y857" s="25" t="s">
        <v>1068</v>
      </c>
      <c r="Z857" s="26">
        <v>45337</v>
      </c>
      <c r="AA857" s="24" t="s">
        <v>2473</v>
      </c>
      <c r="AB857" s="24" t="s">
        <v>1081</v>
      </c>
      <c r="AC857" s="26">
        <v>45344</v>
      </c>
      <c r="AD857" s="8" t="s">
        <v>22</v>
      </c>
      <c r="AE857" s="26">
        <v>45342</v>
      </c>
      <c r="AF857" s="27" t="s">
        <v>427</v>
      </c>
      <c r="AG857" s="7"/>
      <c r="AH857" s="5" t="str" cm="1">
        <f t="array" ref="AH857">LEFT(MM_BU[[#This Row],[PROJECT'#]],MIN(IFERROR(FIND({0,1,2,3,4,5,6,7,8,9,"-"},MM_BU[[#This Row],[PROJECT'#]]),""))-1)</f>
        <v>BU</v>
      </c>
      <c r="AI857" t="str">
        <f>IF(MM_BU[[#This Row],[BOM Received date]]&lt;&gt;"","BU table")</f>
        <v>BU table</v>
      </c>
      <c r="AJ857" t="str">
        <f>TEXT(MM_BU[[#This Row],[BOM Received date]],"mmmm")</f>
        <v>February</v>
      </c>
      <c r="AK857" t="str">
        <f>TEXT(MM_BU[[#This Row],[BOM Received date]],"yyyy")</f>
        <v>2024</v>
      </c>
    </row>
    <row r="858" spans="1:37" ht="28.95" customHeight="1">
      <c r="A858" s="21">
        <v>61</v>
      </c>
      <c r="B858" s="56">
        <v>45329</v>
      </c>
      <c r="C858" s="8">
        <v>30</v>
      </c>
      <c r="D858" s="8" t="s">
        <v>2198</v>
      </c>
      <c r="E858" s="23" t="s">
        <v>2199</v>
      </c>
      <c r="F858" s="350">
        <v>9487373</v>
      </c>
      <c r="G858" s="8" t="s">
        <v>988</v>
      </c>
      <c r="H858" s="24" t="s">
        <v>991</v>
      </c>
      <c r="I858" s="25">
        <v>53880</v>
      </c>
      <c r="J858" s="1639">
        <v>45332</v>
      </c>
      <c r="K858" s="26">
        <v>45334</v>
      </c>
      <c r="L858" s="340" t="s">
        <v>1058</v>
      </c>
      <c r="M858" s="27">
        <v>3</v>
      </c>
      <c r="N858" s="27" t="s">
        <v>20</v>
      </c>
      <c r="O858" s="25">
        <v>1</v>
      </c>
      <c r="P858" s="286">
        <v>52</v>
      </c>
      <c r="Q858" s="287">
        <v>52</v>
      </c>
      <c r="R858" s="25" t="s">
        <v>581</v>
      </c>
      <c r="S858" s="25" t="s">
        <v>581</v>
      </c>
      <c r="T858" s="26" t="s">
        <v>581</v>
      </c>
      <c r="U858" s="26" t="s">
        <v>581</v>
      </c>
      <c r="V858" s="8" t="s">
        <v>2472</v>
      </c>
      <c r="W858" s="25" t="s">
        <v>141</v>
      </c>
      <c r="X858" s="26">
        <v>45337</v>
      </c>
      <c r="Y858" s="25" t="s">
        <v>1068</v>
      </c>
      <c r="Z858" s="26">
        <v>45337</v>
      </c>
      <c r="AA858" s="24" t="s">
        <v>2473</v>
      </c>
      <c r="AB858" s="24" t="s">
        <v>1081</v>
      </c>
      <c r="AC858" s="26">
        <v>45361</v>
      </c>
      <c r="AD858" s="8" t="s">
        <v>22</v>
      </c>
      <c r="AE858" s="26">
        <v>45354</v>
      </c>
      <c r="AF858" s="27" t="s">
        <v>424</v>
      </c>
      <c r="AG858" s="7"/>
      <c r="AH858" s="5" t="str" cm="1">
        <f t="array" ref="AH858">LEFT(MM_BU[[#This Row],[PROJECT'#]],MIN(IFERROR(FIND({0,1,2,3,4,5,6,7,8,9,"-"},MM_BU[[#This Row],[PROJECT'#]]),""))-1)</f>
        <v>BU</v>
      </c>
      <c r="AI858" t="str">
        <f>IF(MM_BU[[#This Row],[BOM Received date]]&lt;&gt;"","BU table")</f>
        <v>BU table</v>
      </c>
      <c r="AJ858" t="str">
        <f>TEXT(MM_BU[[#This Row],[BOM Received date]],"mmmm")</f>
        <v>February</v>
      </c>
      <c r="AK858" t="str">
        <f>TEXT(MM_BU[[#This Row],[BOM Received date]],"yyyy")</f>
        <v>2024</v>
      </c>
    </row>
    <row r="859" spans="1:37" ht="28.95" customHeight="1">
      <c r="A859" s="21">
        <v>61</v>
      </c>
      <c r="B859" s="56">
        <v>45329</v>
      </c>
      <c r="C859" s="8">
        <v>30</v>
      </c>
      <c r="D859" s="8" t="s">
        <v>2198</v>
      </c>
      <c r="E859" s="23" t="s">
        <v>2199</v>
      </c>
      <c r="F859" s="350">
        <v>9487373</v>
      </c>
      <c r="G859" s="8" t="s">
        <v>2021</v>
      </c>
      <c r="H859" s="24" t="s">
        <v>2033</v>
      </c>
      <c r="I859" s="25">
        <v>53881</v>
      </c>
      <c r="J859" s="1639">
        <v>45332</v>
      </c>
      <c r="K859" s="26">
        <v>45334</v>
      </c>
      <c r="L859" s="340" t="s">
        <v>1058</v>
      </c>
      <c r="M859" s="27">
        <v>2</v>
      </c>
      <c r="N859" s="27" t="s">
        <v>21</v>
      </c>
      <c r="O859" s="25">
        <v>2</v>
      </c>
      <c r="P859" s="286">
        <v>19.8</v>
      </c>
      <c r="Q859" s="287">
        <v>39.6</v>
      </c>
      <c r="R859" s="25" t="s">
        <v>581</v>
      </c>
      <c r="S859" s="25" t="s">
        <v>581</v>
      </c>
      <c r="T859" s="26" t="s">
        <v>581</v>
      </c>
      <c r="U859" s="26" t="s">
        <v>581</v>
      </c>
      <c r="V859" s="8" t="s">
        <v>2478</v>
      </c>
      <c r="W859" s="25" t="s">
        <v>1007</v>
      </c>
      <c r="X859" s="26">
        <v>45337</v>
      </c>
      <c r="Y859" s="25" t="s">
        <v>1068</v>
      </c>
      <c r="Z859" s="26">
        <v>45337</v>
      </c>
      <c r="AA859" s="24" t="s">
        <v>2473</v>
      </c>
      <c r="AB859" s="24" t="s">
        <v>1070</v>
      </c>
      <c r="AC859" s="26">
        <v>45344</v>
      </c>
      <c r="AD859" s="8" t="s">
        <v>22</v>
      </c>
      <c r="AE859" s="26">
        <v>45342</v>
      </c>
      <c r="AF859" s="27" t="s">
        <v>425</v>
      </c>
      <c r="AG859" s="7"/>
      <c r="AH859" s="5" t="str" cm="1">
        <f t="array" ref="AH859">LEFT(MM_BU[[#This Row],[PROJECT'#]],MIN(IFERROR(FIND({0,1,2,3,4,5,6,7,8,9,"-"},MM_BU[[#This Row],[PROJECT'#]]),""))-1)</f>
        <v>BU</v>
      </c>
      <c r="AI859" t="str">
        <f>IF(MM_BU[[#This Row],[BOM Received date]]&lt;&gt;"","BU table")</f>
        <v>BU table</v>
      </c>
      <c r="AJ859" t="str">
        <f>TEXT(MM_BU[[#This Row],[BOM Received date]],"mmmm")</f>
        <v>February</v>
      </c>
      <c r="AK859" t="str">
        <f>TEXT(MM_BU[[#This Row],[BOM Received date]],"yyyy")</f>
        <v>2024</v>
      </c>
    </row>
    <row r="860" spans="1:37" ht="28.95" customHeight="1">
      <c r="A860" s="21">
        <v>61</v>
      </c>
      <c r="B860" s="56">
        <v>45329</v>
      </c>
      <c r="C860" s="8">
        <v>30</v>
      </c>
      <c r="D860" s="8" t="s">
        <v>2198</v>
      </c>
      <c r="E860" s="23" t="s">
        <v>2199</v>
      </c>
      <c r="F860" s="350">
        <v>9487373</v>
      </c>
      <c r="G860" s="8" t="s">
        <v>986</v>
      </c>
      <c r="H860" s="24" t="s">
        <v>2034</v>
      </c>
      <c r="I860" s="25">
        <v>53882</v>
      </c>
      <c r="J860" s="1639">
        <v>45332</v>
      </c>
      <c r="K860" s="26">
        <v>45334</v>
      </c>
      <c r="L860" s="340" t="s">
        <v>1058</v>
      </c>
      <c r="M860" s="27">
        <v>1</v>
      </c>
      <c r="N860" s="27" t="s">
        <v>20</v>
      </c>
      <c r="O860" s="25">
        <v>2</v>
      </c>
      <c r="P860" s="286">
        <v>17.399999999999999</v>
      </c>
      <c r="Q860" s="287">
        <v>34.799999999999997</v>
      </c>
      <c r="R860" s="25" t="s">
        <v>2470</v>
      </c>
      <c r="S860" s="25" t="s">
        <v>1058</v>
      </c>
      <c r="T860" s="26">
        <v>45338</v>
      </c>
      <c r="U860" s="26">
        <v>45337</v>
      </c>
      <c r="V860" s="8" t="s">
        <v>2471</v>
      </c>
      <c r="W860" s="25" t="s">
        <v>2480</v>
      </c>
      <c r="X860" s="26">
        <v>45338</v>
      </c>
      <c r="Y860" s="25" t="s">
        <v>1068</v>
      </c>
      <c r="Z860" s="26">
        <v>45338</v>
      </c>
      <c r="AA860" s="24" t="s">
        <v>1069</v>
      </c>
      <c r="AB860" s="24" t="s">
        <v>1085</v>
      </c>
      <c r="AC860" s="26">
        <v>45346</v>
      </c>
      <c r="AD860" s="8" t="s">
        <v>22</v>
      </c>
      <c r="AE860" s="26">
        <v>45343</v>
      </c>
      <c r="AF860" s="27" t="s">
        <v>425</v>
      </c>
      <c r="AG860" s="7"/>
      <c r="AH860" s="5" t="str" cm="1">
        <f t="array" ref="AH860">LEFT(MM_BU[[#This Row],[PROJECT'#]],MIN(IFERROR(FIND({0,1,2,3,4,5,6,7,8,9,"-"},MM_BU[[#This Row],[PROJECT'#]]),""))-1)</f>
        <v>BU</v>
      </c>
      <c r="AI860" t="str">
        <f>IF(MM_BU[[#This Row],[BOM Received date]]&lt;&gt;"","BU table")</f>
        <v>BU table</v>
      </c>
      <c r="AJ860" t="str">
        <f>TEXT(MM_BU[[#This Row],[BOM Received date]],"mmmm")</f>
        <v>February</v>
      </c>
      <c r="AK860" t="str">
        <f>TEXT(MM_BU[[#This Row],[BOM Received date]],"yyyy")</f>
        <v>2024</v>
      </c>
    </row>
    <row r="861" spans="1:37" ht="28.95" customHeight="1">
      <c r="A861" s="21">
        <v>61</v>
      </c>
      <c r="B861" s="56">
        <v>45329</v>
      </c>
      <c r="C861" s="8">
        <v>30</v>
      </c>
      <c r="D861" s="8" t="s">
        <v>2198</v>
      </c>
      <c r="E861" s="23" t="s">
        <v>2199</v>
      </c>
      <c r="F861" s="350">
        <v>9487373</v>
      </c>
      <c r="G861" s="8" t="s">
        <v>469</v>
      </c>
      <c r="H861" s="24" t="s">
        <v>470</v>
      </c>
      <c r="I861" s="25">
        <v>53874</v>
      </c>
      <c r="J861" s="1639">
        <v>45332</v>
      </c>
      <c r="K861" s="26">
        <v>45334</v>
      </c>
      <c r="L861" s="340" t="s">
        <v>1058</v>
      </c>
      <c r="M861" s="27">
        <v>1</v>
      </c>
      <c r="N861" s="27" t="s">
        <v>20</v>
      </c>
      <c r="O861" s="25">
        <v>2</v>
      </c>
      <c r="P861" s="286">
        <v>29.72</v>
      </c>
      <c r="Q861" s="287">
        <v>59.44</v>
      </c>
      <c r="R861" s="25" t="s">
        <v>2470</v>
      </c>
      <c r="S861" s="25" t="s">
        <v>1058</v>
      </c>
      <c r="T861" s="26">
        <v>45338</v>
      </c>
      <c r="U861" s="26">
        <v>45337</v>
      </c>
      <c r="V861" s="8" t="s">
        <v>2471</v>
      </c>
      <c r="W861" s="25" t="s">
        <v>2481</v>
      </c>
      <c r="X861" s="26">
        <v>45338</v>
      </c>
      <c r="Y861" s="25" t="s">
        <v>1068</v>
      </c>
      <c r="Z861" s="26">
        <v>45338</v>
      </c>
      <c r="AA861" s="24" t="s">
        <v>1069</v>
      </c>
      <c r="AB861" s="24" t="s">
        <v>1085</v>
      </c>
      <c r="AC861" s="26">
        <v>45346</v>
      </c>
      <c r="AD861" s="8" t="s">
        <v>22</v>
      </c>
      <c r="AE861" s="26">
        <v>45343</v>
      </c>
      <c r="AF861" s="27" t="s">
        <v>425</v>
      </c>
      <c r="AG861" s="7"/>
      <c r="AH861" s="5" t="str" cm="1">
        <f t="array" ref="AH861">LEFT(MM_BU[[#This Row],[PROJECT'#]],MIN(IFERROR(FIND({0,1,2,3,4,5,6,7,8,9,"-"},MM_BU[[#This Row],[PROJECT'#]]),""))-1)</f>
        <v>BU</v>
      </c>
      <c r="AI861" t="str">
        <f>IF(MM_BU[[#This Row],[BOM Received date]]&lt;&gt;"","BU table")</f>
        <v>BU table</v>
      </c>
      <c r="AJ861" t="str">
        <f>TEXT(MM_BU[[#This Row],[BOM Received date]],"mmmm")</f>
        <v>February</v>
      </c>
      <c r="AK861" t="str">
        <f>TEXT(MM_BU[[#This Row],[BOM Received date]],"yyyy")</f>
        <v>2024</v>
      </c>
    </row>
    <row r="862" spans="1:37" ht="28.95" customHeight="1">
      <c r="A862" s="21">
        <v>61</v>
      </c>
      <c r="B862" s="56">
        <v>45329</v>
      </c>
      <c r="C862" s="8">
        <v>30</v>
      </c>
      <c r="D862" s="8" t="s">
        <v>2198</v>
      </c>
      <c r="E862" s="23" t="s">
        <v>2199</v>
      </c>
      <c r="F862" s="350">
        <v>9487373</v>
      </c>
      <c r="G862" s="8" t="s">
        <v>160</v>
      </c>
      <c r="H862" s="24" t="s">
        <v>153</v>
      </c>
      <c r="I862" s="25">
        <v>53880</v>
      </c>
      <c r="J862" s="1639">
        <v>45332</v>
      </c>
      <c r="K862" s="26">
        <v>45334</v>
      </c>
      <c r="L862" s="340" t="s">
        <v>1058</v>
      </c>
      <c r="M862" s="27">
        <v>2</v>
      </c>
      <c r="N862" s="27" t="s">
        <v>55</v>
      </c>
      <c r="O862" s="25">
        <v>6</v>
      </c>
      <c r="P862" s="286">
        <v>29.4</v>
      </c>
      <c r="Q862" s="287">
        <v>176.4</v>
      </c>
      <c r="R862" s="25" t="s">
        <v>581</v>
      </c>
      <c r="S862" s="25" t="s">
        <v>581</v>
      </c>
      <c r="T862" s="26" t="s">
        <v>581</v>
      </c>
      <c r="U862" s="26" t="s">
        <v>581</v>
      </c>
      <c r="V862" s="8" t="s">
        <v>2472</v>
      </c>
      <c r="W862" s="25" t="s">
        <v>140</v>
      </c>
      <c r="X862" s="26">
        <v>45337</v>
      </c>
      <c r="Y862" s="25" t="s">
        <v>1068</v>
      </c>
      <c r="Z862" s="26">
        <v>45337</v>
      </c>
      <c r="AA862" s="24" t="s">
        <v>2473</v>
      </c>
      <c r="AB862" s="24" t="s">
        <v>1081</v>
      </c>
      <c r="AC862" s="26">
        <v>45344</v>
      </c>
      <c r="AD862" s="8" t="s">
        <v>22</v>
      </c>
      <c r="AE862" s="26">
        <v>45342</v>
      </c>
      <c r="AF862" s="27" t="s">
        <v>427</v>
      </c>
      <c r="AG862" s="7"/>
      <c r="AH862" s="5" t="str" cm="1">
        <f t="array" ref="AH862">LEFT(MM_BU[[#This Row],[PROJECT'#]],MIN(IFERROR(FIND({0,1,2,3,4,5,6,7,8,9,"-"},MM_BU[[#This Row],[PROJECT'#]]),""))-1)</f>
        <v>BU</v>
      </c>
      <c r="AI862" t="str">
        <f>IF(MM_BU[[#This Row],[BOM Received date]]&lt;&gt;"","BU table")</f>
        <v>BU table</v>
      </c>
      <c r="AJ862" t="str">
        <f>TEXT(MM_BU[[#This Row],[BOM Received date]],"mmmm")</f>
        <v>February</v>
      </c>
      <c r="AK862" t="str">
        <f>TEXT(MM_BU[[#This Row],[BOM Received date]],"yyyy")</f>
        <v>2024</v>
      </c>
    </row>
    <row r="863" spans="1:37" ht="28.95" customHeight="1">
      <c r="A863" s="21">
        <v>61</v>
      </c>
      <c r="B863" s="56">
        <v>45329</v>
      </c>
      <c r="C863" s="8">
        <v>30</v>
      </c>
      <c r="D863" s="8" t="s">
        <v>2198</v>
      </c>
      <c r="E863" s="23" t="s">
        <v>2199</v>
      </c>
      <c r="F863" s="350">
        <v>9487373</v>
      </c>
      <c r="G863" s="8" t="s">
        <v>2257</v>
      </c>
      <c r="H863" s="24" t="s">
        <v>2267</v>
      </c>
      <c r="I863" s="25">
        <v>53878</v>
      </c>
      <c r="J863" s="1639">
        <v>45332</v>
      </c>
      <c r="K863" s="26">
        <v>45334</v>
      </c>
      <c r="L863" s="340" t="s">
        <v>1058</v>
      </c>
      <c r="M863" s="27">
        <v>2</v>
      </c>
      <c r="N863" s="27" t="s">
        <v>20</v>
      </c>
      <c r="O863" s="25">
        <v>2</v>
      </c>
      <c r="P863" s="286">
        <v>52.78</v>
      </c>
      <c r="Q863" s="287">
        <v>105.56</v>
      </c>
      <c r="R863" s="25" t="s">
        <v>2470</v>
      </c>
      <c r="S863" s="25" t="s">
        <v>1058</v>
      </c>
      <c r="T863" s="26">
        <v>45338</v>
      </c>
      <c r="U863" s="26">
        <v>45337</v>
      </c>
      <c r="V863" s="8" t="s">
        <v>2471</v>
      </c>
      <c r="W863" s="25" t="s">
        <v>2482</v>
      </c>
      <c r="X863" s="26">
        <v>45338</v>
      </c>
      <c r="Y863" s="25" t="s">
        <v>1068</v>
      </c>
      <c r="Z863" s="26">
        <v>45338</v>
      </c>
      <c r="AA863" s="24" t="s">
        <v>1069</v>
      </c>
      <c r="AB863" s="24" t="s">
        <v>1085</v>
      </c>
      <c r="AC863" s="26">
        <v>45346</v>
      </c>
      <c r="AD863" s="8" t="s">
        <v>22</v>
      </c>
      <c r="AE863" s="26">
        <v>45343</v>
      </c>
      <c r="AF863" s="27" t="s">
        <v>425</v>
      </c>
      <c r="AG863" s="7"/>
      <c r="AH863" s="5" t="str" cm="1">
        <f t="array" ref="AH863">LEFT(MM_BU[[#This Row],[PROJECT'#]],MIN(IFERROR(FIND({0,1,2,3,4,5,6,7,8,9,"-"},MM_BU[[#This Row],[PROJECT'#]]),""))-1)</f>
        <v>BU</v>
      </c>
      <c r="AI863" t="str">
        <f>IF(MM_BU[[#This Row],[BOM Received date]]&lt;&gt;"","BU table")</f>
        <v>BU table</v>
      </c>
      <c r="AJ863" t="str">
        <f>TEXT(MM_BU[[#This Row],[BOM Received date]],"mmmm")</f>
        <v>February</v>
      </c>
      <c r="AK863" t="str">
        <f>TEXT(MM_BU[[#This Row],[BOM Received date]],"yyyy")</f>
        <v>2024</v>
      </c>
    </row>
    <row r="864" spans="1:37" ht="28.95" customHeight="1">
      <c r="A864" s="21">
        <v>61</v>
      </c>
      <c r="B864" s="56">
        <v>45329</v>
      </c>
      <c r="C864" s="8">
        <v>30</v>
      </c>
      <c r="D864" s="8" t="s">
        <v>2198</v>
      </c>
      <c r="E864" s="23" t="s">
        <v>2199</v>
      </c>
      <c r="F864" s="350">
        <v>9487373</v>
      </c>
      <c r="G864" s="8" t="s">
        <v>2258</v>
      </c>
      <c r="H864" s="24" t="s">
        <v>2268</v>
      </c>
      <c r="I864" s="25">
        <v>53875</v>
      </c>
      <c r="J864" s="1639">
        <v>45332</v>
      </c>
      <c r="K864" s="26">
        <v>45334</v>
      </c>
      <c r="L864" s="340" t="s">
        <v>1058</v>
      </c>
      <c r="M864" s="27">
        <v>1</v>
      </c>
      <c r="N864" s="27" t="s">
        <v>55</v>
      </c>
      <c r="O864" s="25">
        <v>1</v>
      </c>
      <c r="P864" s="286">
        <v>133.16</v>
      </c>
      <c r="Q864" s="287">
        <v>133.16</v>
      </c>
      <c r="R864" s="25" t="s">
        <v>2477</v>
      </c>
      <c r="S864" s="25" t="s">
        <v>1058</v>
      </c>
      <c r="T864" s="26">
        <v>45343</v>
      </c>
      <c r="U864" s="26">
        <v>45340</v>
      </c>
      <c r="V864" s="8" t="s">
        <v>2616</v>
      </c>
      <c r="W864" s="25" t="s">
        <v>1003</v>
      </c>
      <c r="X864" s="26">
        <v>45343</v>
      </c>
      <c r="Y864" s="25" t="s">
        <v>1068</v>
      </c>
      <c r="Z864" s="26">
        <v>45343</v>
      </c>
      <c r="AA864" s="24" t="s">
        <v>1069</v>
      </c>
      <c r="AB864" s="24" t="s">
        <v>1085</v>
      </c>
      <c r="AC864" s="26">
        <v>45351</v>
      </c>
      <c r="AD864" s="8" t="s">
        <v>22</v>
      </c>
      <c r="AE864" s="26">
        <v>45346</v>
      </c>
      <c r="AF864" s="27" t="s">
        <v>424</v>
      </c>
      <c r="AG864" s="7"/>
      <c r="AH864" s="5" t="str" cm="1">
        <f t="array" ref="AH864">LEFT(MM_BU[[#This Row],[PROJECT'#]],MIN(IFERROR(FIND({0,1,2,3,4,5,6,7,8,9,"-"},MM_BU[[#This Row],[PROJECT'#]]),""))-1)</f>
        <v>BU</v>
      </c>
      <c r="AI864" t="str">
        <f>IF(MM_BU[[#This Row],[BOM Received date]]&lt;&gt;"","BU table")</f>
        <v>BU table</v>
      </c>
      <c r="AJ864" t="str">
        <f>TEXT(MM_BU[[#This Row],[BOM Received date]],"mmmm")</f>
        <v>February</v>
      </c>
      <c r="AK864" t="str">
        <f>TEXT(MM_BU[[#This Row],[BOM Received date]],"yyyy")</f>
        <v>2024</v>
      </c>
    </row>
    <row r="865" spans="1:37" ht="28.95" customHeight="1">
      <c r="A865" s="21">
        <v>61</v>
      </c>
      <c r="B865" s="56">
        <v>45329</v>
      </c>
      <c r="C865" s="8">
        <v>30</v>
      </c>
      <c r="D865" s="8" t="s">
        <v>2198</v>
      </c>
      <c r="E865" s="23" t="s">
        <v>2199</v>
      </c>
      <c r="F865" s="350">
        <v>9487373</v>
      </c>
      <c r="G865" s="8" t="s">
        <v>159</v>
      </c>
      <c r="H865" s="24" t="s">
        <v>152</v>
      </c>
      <c r="I865" s="25">
        <v>53878</v>
      </c>
      <c r="J865" s="1639">
        <v>45332</v>
      </c>
      <c r="K865" s="26">
        <v>45334</v>
      </c>
      <c r="L865" s="340" t="s">
        <v>1058</v>
      </c>
      <c r="M865" s="27">
        <v>1</v>
      </c>
      <c r="N865" s="27" t="s">
        <v>55</v>
      </c>
      <c r="O865" s="25">
        <v>6</v>
      </c>
      <c r="P865" s="286">
        <v>51.15</v>
      </c>
      <c r="Q865" s="287">
        <v>306.89999999999998</v>
      </c>
      <c r="R865" s="25" t="s">
        <v>2470</v>
      </c>
      <c r="S865" s="25" t="s">
        <v>1058</v>
      </c>
      <c r="T865" s="26">
        <v>45338</v>
      </c>
      <c r="U865" s="26">
        <v>45337</v>
      </c>
      <c r="V865" s="8" t="s">
        <v>2471</v>
      </c>
      <c r="W865" s="25" t="s">
        <v>2483</v>
      </c>
      <c r="X865" s="26">
        <v>45338</v>
      </c>
      <c r="Y865" s="25" t="s">
        <v>1068</v>
      </c>
      <c r="Z865" s="26">
        <v>45338</v>
      </c>
      <c r="AA865" s="24" t="s">
        <v>1069</v>
      </c>
      <c r="AB865" s="24" t="s">
        <v>1085</v>
      </c>
      <c r="AC865" s="26">
        <v>45346</v>
      </c>
      <c r="AD865" s="8" t="s">
        <v>22</v>
      </c>
      <c r="AE865" s="26">
        <v>45343</v>
      </c>
      <c r="AF865" s="27" t="s">
        <v>427</v>
      </c>
      <c r="AG865" s="7"/>
      <c r="AH865" s="5" t="str" cm="1">
        <f t="array" ref="AH865">LEFT(MM_BU[[#This Row],[PROJECT'#]],MIN(IFERROR(FIND({0,1,2,3,4,5,6,7,8,9,"-"},MM_BU[[#This Row],[PROJECT'#]]),""))-1)</f>
        <v>BU</v>
      </c>
      <c r="AI865" t="str">
        <f>IF(MM_BU[[#This Row],[BOM Received date]]&lt;&gt;"","BU table")</f>
        <v>BU table</v>
      </c>
      <c r="AJ865" t="str">
        <f>TEXT(MM_BU[[#This Row],[BOM Received date]],"mmmm")</f>
        <v>February</v>
      </c>
      <c r="AK865" t="str">
        <f>TEXT(MM_BU[[#This Row],[BOM Received date]],"yyyy")</f>
        <v>2024</v>
      </c>
    </row>
    <row r="866" spans="1:37" ht="28.95" customHeight="1">
      <c r="A866" s="21">
        <v>61</v>
      </c>
      <c r="B866" s="56">
        <v>45329</v>
      </c>
      <c r="C866" s="8">
        <v>30</v>
      </c>
      <c r="D866" s="8" t="s">
        <v>2198</v>
      </c>
      <c r="E866" s="23" t="s">
        <v>2199</v>
      </c>
      <c r="F866" s="350">
        <v>9487373</v>
      </c>
      <c r="G866" s="8" t="s">
        <v>535</v>
      </c>
      <c r="H866" s="24" t="s">
        <v>536</v>
      </c>
      <c r="I866" s="25">
        <v>53877</v>
      </c>
      <c r="J866" s="1639">
        <v>45332</v>
      </c>
      <c r="K866" s="26">
        <v>45334</v>
      </c>
      <c r="L866" s="340" t="s">
        <v>1058</v>
      </c>
      <c r="M866" s="27">
        <v>2</v>
      </c>
      <c r="N866" s="27" t="s">
        <v>37</v>
      </c>
      <c r="O866" s="25">
        <v>1</v>
      </c>
      <c r="P866" s="286">
        <v>120.17</v>
      </c>
      <c r="Q866" s="287">
        <v>120.17</v>
      </c>
      <c r="R866" s="25" t="s">
        <v>2470</v>
      </c>
      <c r="S866" s="25" t="s">
        <v>1058</v>
      </c>
      <c r="T866" s="26">
        <v>45338</v>
      </c>
      <c r="U866" s="26">
        <v>45337</v>
      </c>
      <c r="V866" s="8" t="s">
        <v>2471</v>
      </c>
      <c r="W866" s="25" t="s">
        <v>2484</v>
      </c>
      <c r="X866" s="26">
        <v>45338</v>
      </c>
      <c r="Y866" s="25" t="s">
        <v>1068</v>
      </c>
      <c r="Z866" s="26">
        <v>45338</v>
      </c>
      <c r="AA866" s="24" t="s">
        <v>1069</v>
      </c>
      <c r="AB866" s="24" t="s">
        <v>1085</v>
      </c>
      <c r="AC866" s="26">
        <v>45346</v>
      </c>
      <c r="AD866" s="8" t="s">
        <v>22</v>
      </c>
      <c r="AE866" s="26">
        <v>45343</v>
      </c>
      <c r="AF866" s="27" t="s">
        <v>424</v>
      </c>
      <c r="AG866" s="7"/>
      <c r="AH866" s="5" t="str" cm="1">
        <f t="array" ref="AH866">LEFT(MM_BU[[#This Row],[PROJECT'#]],MIN(IFERROR(FIND({0,1,2,3,4,5,6,7,8,9,"-"},MM_BU[[#This Row],[PROJECT'#]]),""))-1)</f>
        <v>BU</v>
      </c>
      <c r="AI866" t="str">
        <f>IF(MM_BU[[#This Row],[BOM Received date]]&lt;&gt;"","BU table")</f>
        <v>BU table</v>
      </c>
      <c r="AJ866" t="str">
        <f>TEXT(MM_BU[[#This Row],[BOM Received date]],"mmmm")</f>
        <v>February</v>
      </c>
      <c r="AK866" t="str">
        <f>TEXT(MM_BU[[#This Row],[BOM Received date]],"yyyy")</f>
        <v>2024</v>
      </c>
    </row>
    <row r="867" spans="1:37" ht="28.95" customHeight="1">
      <c r="A867" s="21">
        <v>61</v>
      </c>
      <c r="B867" s="56">
        <v>45329</v>
      </c>
      <c r="C867" s="8">
        <v>30</v>
      </c>
      <c r="D867" s="8" t="s">
        <v>2198</v>
      </c>
      <c r="E867" s="23" t="s">
        <v>2199</v>
      </c>
      <c r="F867" s="350">
        <v>9487373</v>
      </c>
      <c r="G867" s="8" t="s">
        <v>476</v>
      </c>
      <c r="H867" s="24" t="s">
        <v>1465</v>
      </c>
      <c r="I867" s="25">
        <v>53882</v>
      </c>
      <c r="J867" s="1639">
        <v>45332</v>
      </c>
      <c r="K867" s="26">
        <v>45334</v>
      </c>
      <c r="L867" s="340" t="s">
        <v>1058</v>
      </c>
      <c r="M867" s="27">
        <v>2</v>
      </c>
      <c r="N867" s="27" t="s">
        <v>88</v>
      </c>
      <c r="O867" s="25">
        <v>2</v>
      </c>
      <c r="P867" s="286">
        <v>220.5</v>
      </c>
      <c r="Q867" s="287">
        <v>441</v>
      </c>
      <c r="R867" s="25" t="s">
        <v>2470</v>
      </c>
      <c r="S867" s="25" t="s">
        <v>1058</v>
      </c>
      <c r="T867" s="26">
        <v>45338</v>
      </c>
      <c r="U867" s="26">
        <v>45337</v>
      </c>
      <c r="V867" s="8" t="s">
        <v>2471</v>
      </c>
      <c r="W867" s="25" t="s">
        <v>2485</v>
      </c>
      <c r="X867" s="26">
        <v>45338</v>
      </c>
      <c r="Y867" s="25" t="s">
        <v>1068</v>
      </c>
      <c r="Z867" s="26">
        <v>45338</v>
      </c>
      <c r="AA867" s="24" t="s">
        <v>1069</v>
      </c>
      <c r="AB867" s="24" t="s">
        <v>1085</v>
      </c>
      <c r="AC867" s="26">
        <v>45346</v>
      </c>
      <c r="AD867" s="8" t="s">
        <v>22</v>
      </c>
      <c r="AE867" s="26">
        <v>45343</v>
      </c>
      <c r="AF867" s="27" t="s">
        <v>425</v>
      </c>
      <c r="AG867" s="7"/>
      <c r="AH867" s="5" t="str" cm="1">
        <f t="array" ref="AH867">LEFT(MM_BU[[#This Row],[PROJECT'#]],MIN(IFERROR(FIND({0,1,2,3,4,5,6,7,8,9,"-"},MM_BU[[#This Row],[PROJECT'#]]),""))-1)</f>
        <v>BU</v>
      </c>
      <c r="AI867" t="str">
        <f>IF(MM_BU[[#This Row],[BOM Received date]]&lt;&gt;"","BU table")</f>
        <v>BU table</v>
      </c>
      <c r="AJ867" t="str">
        <f>TEXT(MM_BU[[#This Row],[BOM Received date]],"mmmm")</f>
        <v>February</v>
      </c>
      <c r="AK867" t="str">
        <f>TEXT(MM_BU[[#This Row],[BOM Received date]],"yyyy")</f>
        <v>2024</v>
      </c>
    </row>
    <row r="868" spans="1:37" ht="28.95" customHeight="1">
      <c r="A868" s="21">
        <v>61</v>
      </c>
      <c r="B868" s="56">
        <v>45329</v>
      </c>
      <c r="C868" s="8">
        <v>30</v>
      </c>
      <c r="D868" s="8" t="s">
        <v>2198</v>
      </c>
      <c r="E868" s="23" t="s">
        <v>2199</v>
      </c>
      <c r="F868" s="350">
        <v>9487373</v>
      </c>
      <c r="G868" s="8" t="s">
        <v>2259</v>
      </c>
      <c r="H868" s="24" t="s">
        <v>2269</v>
      </c>
      <c r="I868" s="25">
        <v>53883</v>
      </c>
      <c r="J868" s="1639">
        <v>45332</v>
      </c>
      <c r="K868" s="26">
        <v>45334</v>
      </c>
      <c r="L868" s="340" t="s">
        <v>1058</v>
      </c>
      <c r="M868" s="27">
        <v>1</v>
      </c>
      <c r="N868" s="27" t="s">
        <v>20</v>
      </c>
      <c r="O868" s="25">
        <v>1</v>
      </c>
      <c r="P868" s="286">
        <v>941.34</v>
      </c>
      <c r="Q868" s="287">
        <v>941.34</v>
      </c>
      <c r="R868" s="25" t="s">
        <v>2477</v>
      </c>
      <c r="S868" s="25" t="s">
        <v>1058</v>
      </c>
      <c r="T868" s="26">
        <v>45343</v>
      </c>
      <c r="U868" s="26">
        <v>45340</v>
      </c>
      <c r="V868" s="8" t="s">
        <v>2616</v>
      </c>
      <c r="W868" s="25" t="s">
        <v>1005</v>
      </c>
      <c r="X868" s="26">
        <v>45343</v>
      </c>
      <c r="Y868" s="25" t="s">
        <v>1068</v>
      </c>
      <c r="Z868" s="26">
        <v>45343</v>
      </c>
      <c r="AA868" s="24" t="s">
        <v>1069</v>
      </c>
      <c r="AB868" s="24" t="s">
        <v>1085</v>
      </c>
      <c r="AC868" s="26">
        <v>45385</v>
      </c>
      <c r="AD868" s="8" t="s">
        <v>22</v>
      </c>
      <c r="AE868" s="26">
        <v>45355</v>
      </c>
      <c r="AF868" s="27" t="s">
        <v>424</v>
      </c>
      <c r="AG868" s="7"/>
      <c r="AH868" s="5" t="str" cm="1">
        <f t="array" ref="AH868">LEFT(MM_BU[[#This Row],[PROJECT'#]],MIN(IFERROR(FIND({0,1,2,3,4,5,6,7,8,9,"-"},MM_BU[[#This Row],[PROJECT'#]]),""))-1)</f>
        <v>BU</v>
      </c>
      <c r="AI868" t="str">
        <f>IF(MM_BU[[#This Row],[BOM Received date]]&lt;&gt;"","BU table")</f>
        <v>BU table</v>
      </c>
      <c r="AJ868" t="str">
        <f>TEXT(MM_BU[[#This Row],[BOM Received date]],"mmmm")</f>
        <v>February</v>
      </c>
      <c r="AK868" t="str">
        <f>TEXT(MM_BU[[#This Row],[BOM Received date]],"yyyy")</f>
        <v>2024</v>
      </c>
    </row>
    <row r="869" spans="1:37" ht="28.95" customHeight="1">
      <c r="A869" s="21">
        <v>61</v>
      </c>
      <c r="B869" s="56">
        <v>45329</v>
      </c>
      <c r="C869" s="8">
        <v>30</v>
      </c>
      <c r="D869" s="8" t="s">
        <v>2198</v>
      </c>
      <c r="E869" s="23" t="s">
        <v>2199</v>
      </c>
      <c r="F869" s="350">
        <v>9487373</v>
      </c>
      <c r="G869" s="8" t="s">
        <v>1468</v>
      </c>
      <c r="H869" s="24" t="s">
        <v>1471</v>
      </c>
      <c r="I869" s="25">
        <v>53877</v>
      </c>
      <c r="J869" s="1639">
        <v>45332</v>
      </c>
      <c r="K869" s="26">
        <v>45334</v>
      </c>
      <c r="L869" s="340" t="s">
        <v>1058</v>
      </c>
      <c r="M869" s="27">
        <v>1</v>
      </c>
      <c r="N869" s="27" t="s">
        <v>21</v>
      </c>
      <c r="O869" s="25">
        <v>1</v>
      </c>
      <c r="P869" s="286">
        <v>88.67</v>
      </c>
      <c r="Q869" s="287">
        <v>88.67</v>
      </c>
      <c r="R869" s="25" t="s">
        <v>2470</v>
      </c>
      <c r="S869" s="25" t="s">
        <v>1058</v>
      </c>
      <c r="T869" s="26">
        <v>45338</v>
      </c>
      <c r="U869" s="26">
        <v>45337</v>
      </c>
      <c r="V869" s="8" t="s">
        <v>2471</v>
      </c>
      <c r="W869" s="25" t="s">
        <v>2486</v>
      </c>
      <c r="X869" s="26">
        <v>45338</v>
      </c>
      <c r="Y869" s="25" t="s">
        <v>1068</v>
      </c>
      <c r="Z869" s="26">
        <v>45338</v>
      </c>
      <c r="AA869" s="24" t="s">
        <v>1069</v>
      </c>
      <c r="AB869" s="24" t="s">
        <v>1085</v>
      </c>
      <c r="AC869" s="26">
        <v>45346</v>
      </c>
      <c r="AD869" s="8" t="s">
        <v>22</v>
      </c>
      <c r="AE869" s="26">
        <v>45343</v>
      </c>
      <c r="AF869" s="27" t="s">
        <v>424</v>
      </c>
      <c r="AG869" s="7"/>
      <c r="AH869" s="5" t="str" cm="1">
        <f t="array" ref="AH869">LEFT(MM_BU[[#This Row],[PROJECT'#]],MIN(IFERROR(FIND({0,1,2,3,4,5,6,7,8,9,"-"},MM_BU[[#This Row],[PROJECT'#]]),""))-1)</f>
        <v>BU</v>
      </c>
      <c r="AI869" t="str">
        <f>IF(MM_BU[[#This Row],[BOM Received date]]&lt;&gt;"","BU table")</f>
        <v>BU table</v>
      </c>
      <c r="AJ869" t="str">
        <f>TEXT(MM_BU[[#This Row],[BOM Received date]],"mmmm")</f>
        <v>February</v>
      </c>
      <c r="AK869" t="str">
        <f>TEXT(MM_BU[[#This Row],[BOM Received date]],"yyyy")</f>
        <v>2024</v>
      </c>
    </row>
    <row r="870" spans="1:37" ht="28.95" customHeight="1">
      <c r="A870" s="21">
        <v>61</v>
      </c>
      <c r="B870" s="56">
        <v>45329</v>
      </c>
      <c r="C870" s="8">
        <v>30</v>
      </c>
      <c r="D870" s="8" t="s">
        <v>2198</v>
      </c>
      <c r="E870" s="23" t="s">
        <v>2199</v>
      </c>
      <c r="F870" s="350">
        <v>9487373</v>
      </c>
      <c r="G870" s="8" t="s">
        <v>987</v>
      </c>
      <c r="H870" s="24" t="s">
        <v>1674</v>
      </c>
      <c r="I870" s="25">
        <v>53880</v>
      </c>
      <c r="J870" s="1639">
        <v>45332</v>
      </c>
      <c r="K870" s="26">
        <v>45334</v>
      </c>
      <c r="L870" s="340" t="s">
        <v>1058</v>
      </c>
      <c r="M870" s="27">
        <v>1</v>
      </c>
      <c r="N870" s="27" t="s">
        <v>203</v>
      </c>
      <c r="O870" s="25">
        <v>1</v>
      </c>
      <c r="P870" s="286">
        <v>742.5</v>
      </c>
      <c r="Q870" s="287">
        <v>742.5</v>
      </c>
      <c r="R870" s="25" t="s">
        <v>581</v>
      </c>
      <c r="S870" s="25" t="s">
        <v>581</v>
      </c>
      <c r="T870" s="26" t="s">
        <v>581</v>
      </c>
      <c r="U870" s="26" t="s">
        <v>581</v>
      </c>
      <c r="V870" s="8" t="s">
        <v>2472</v>
      </c>
      <c r="W870" s="25" t="s">
        <v>139</v>
      </c>
      <c r="X870" s="26">
        <v>45337</v>
      </c>
      <c r="Y870" s="25" t="s">
        <v>1068</v>
      </c>
      <c r="Z870" s="26">
        <v>45337</v>
      </c>
      <c r="AA870" s="24" t="s">
        <v>2473</v>
      </c>
      <c r="AB870" s="24" t="s">
        <v>1081</v>
      </c>
      <c r="AC870" s="26">
        <v>45344</v>
      </c>
      <c r="AD870" s="8" t="s">
        <v>22</v>
      </c>
      <c r="AE870" s="26">
        <v>45342</v>
      </c>
      <c r="AF870" s="27" t="s">
        <v>424</v>
      </c>
      <c r="AG870" s="7"/>
      <c r="AH870" s="5" t="str" cm="1">
        <f t="array" ref="AH870">LEFT(MM_BU[[#This Row],[PROJECT'#]],MIN(IFERROR(FIND({0,1,2,3,4,5,6,7,8,9,"-"},MM_BU[[#This Row],[PROJECT'#]]),""))-1)</f>
        <v>BU</v>
      </c>
      <c r="AI870" t="str">
        <f>IF(MM_BU[[#This Row],[BOM Received date]]&lt;&gt;"","BU table")</f>
        <v>BU table</v>
      </c>
      <c r="AJ870" t="str">
        <f>TEXT(MM_BU[[#This Row],[BOM Received date]],"mmmm")</f>
        <v>February</v>
      </c>
      <c r="AK870" t="str">
        <f>TEXT(MM_BU[[#This Row],[BOM Received date]],"yyyy")</f>
        <v>2024</v>
      </c>
    </row>
    <row r="871" spans="1:37" ht="28.95" customHeight="1">
      <c r="A871" s="21">
        <v>61</v>
      </c>
      <c r="B871" s="56">
        <v>45329</v>
      </c>
      <c r="C871" s="8">
        <v>30</v>
      </c>
      <c r="D871" s="8" t="s">
        <v>2198</v>
      </c>
      <c r="E871" s="23" t="s">
        <v>2199</v>
      </c>
      <c r="F871" s="350">
        <v>9487373</v>
      </c>
      <c r="G871" s="8" t="s">
        <v>2260</v>
      </c>
      <c r="H871" s="24" t="s">
        <v>2270</v>
      </c>
      <c r="I871" s="25">
        <v>53873</v>
      </c>
      <c r="J871" s="1639">
        <v>45332</v>
      </c>
      <c r="K871" s="26">
        <v>45334</v>
      </c>
      <c r="L871" s="340" t="s">
        <v>1058</v>
      </c>
      <c r="M871" s="27">
        <v>2</v>
      </c>
      <c r="N871" s="27" t="s">
        <v>20</v>
      </c>
      <c r="O871" s="25">
        <v>24</v>
      </c>
      <c r="P871" s="286">
        <v>11.85</v>
      </c>
      <c r="Q871" s="287">
        <v>284.39999999999998</v>
      </c>
      <c r="R871" s="25" t="s">
        <v>2477</v>
      </c>
      <c r="S871" s="25" t="s">
        <v>1058</v>
      </c>
      <c r="T871" s="26">
        <v>45343</v>
      </c>
      <c r="U871" s="26">
        <v>45340</v>
      </c>
      <c r="V871" s="8" t="s">
        <v>2616</v>
      </c>
      <c r="W871" s="25" t="s">
        <v>1002</v>
      </c>
      <c r="X871" s="26">
        <v>45343</v>
      </c>
      <c r="Y871" s="25" t="s">
        <v>1068</v>
      </c>
      <c r="Z871" s="26">
        <v>45343</v>
      </c>
      <c r="AA871" s="24" t="s">
        <v>1069</v>
      </c>
      <c r="AB871" s="24" t="s">
        <v>1085</v>
      </c>
      <c r="AC871" s="26">
        <v>45351</v>
      </c>
      <c r="AD871" s="8" t="s">
        <v>22</v>
      </c>
      <c r="AE871" s="26">
        <v>45346</v>
      </c>
      <c r="AF871" s="27" t="s">
        <v>1231</v>
      </c>
      <c r="AG871" s="7"/>
      <c r="AH871" s="5" t="str" cm="1">
        <f t="array" ref="AH871">LEFT(MM_BU[[#This Row],[PROJECT'#]],MIN(IFERROR(FIND({0,1,2,3,4,5,6,7,8,9,"-"},MM_BU[[#This Row],[PROJECT'#]]),""))-1)</f>
        <v>BU</v>
      </c>
      <c r="AI871" t="str">
        <f>IF(MM_BU[[#This Row],[BOM Received date]]&lt;&gt;"","BU table")</f>
        <v>BU table</v>
      </c>
      <c r="AJ871" t="str">
        <f>TEXT(MM_BU[[#This Row],[BOM Received date]],"mmmm")</f>
        <v>February</v>
      </c>
      <c r="AK871" t="str">
        <f>TEXT(MM_BU[[#This Row],[BOM Received date]],"yyyy")</f>
        <v>2024</v>
      </c>
    </row>
    <row r="872" spans="1:37" ht="28.95" customHeight="1">
      <c r="A872" s="21">
        <v>61</v>
      </c>
      <c r="B872" s="56">
        <v>45329</v>
      </c>
      <c r="C872" s="8">
        <v>30</v>
      </c>
      <c r="D872" s="8" t="s">
        <v>2198</v>
      </c>
      <c r="E872" s="23" t="s">
        <v>2199</v>
      </c>
      <c r="F872" s="350">
        <v>9487373</v>
      </c>
      <c r="G872" s="8" t="s">
        <v>90</v>
      </c>
      <c r="H872" s="24" t="s">
        <v>91</v>
      </c>
      <c r="I872" s="25">
        <v>53881</v>
      </c>
      <c r="J872" s="1639">
        <v>45332</v>
      </c>
      <c r="K872" s="26">
        <v>45334</v>
      </c>
      <c r="L872" s="340" t="s">
        <v>1058</v>
      </c>
      <c r="M872" s="27">
        <v>1</v>
      </c>
      <c r="N872" s="27" t="s">
        <v>88</v>
      </c>
      <c r="O872" s="25">
        <v>1</v>
      </c>
      <c r="P872" s="286">
        <v>185.7</v>
      </c>
      <c r="Q872" s="287">
        <v>185.7</v>
      </c>
      <c r="R872" s="25" t="s">
        <v>581</v>
      </c>
      <c r="S872" s="25" t="s">
        <v>581</v>
      </c>
      <c r="T872" s="26" t="s">
        <v>581</v>
      </c>
      <c r="U872" s="26" t="s">
        <v>581</v>
      </c>
      <c r="V872" s="8" t="s">
        <v>2478</v>
      </c>
      <c r="W872" s="25" t="s">
        <v>1006</v>
      </c>
      <c r="X872" s="26">
        <v>45337</v>
      </c>
      <c r="Y872" s="25" t="s">
        <v>1068</v>
      </c>
      <c r="Z872" s="26">
        <v>45337</v>
      </c>
      <c r="AA872" s="24" t="s">
        <v>2473</v>
      </c>
      <c r="AB872" s="24" t="s">
        <v>1070</v>
      </c>
      <c r="AC872" s="26">
        <v>45366</v>
      </c>
      <c r="AD872" s="8" t="s">
        <v>22</v>
      </c>
      <c r="AE872" s="26">
        <v>45342</v>
      </c>
      <c r="AF872" s="27" t="s">
        <v>424</v>
      </c>
      <c r="AG872" s="7"/>
      <c r="AH872" s="5" t="str" cm="1">
        <f t="array" ref="AH872">LEFT(MM_BU[[#This Row],[PROJECT'#]],MIN(IFERROR(FIND({0,1,2,3,4,5,6,7,8,9,"-"},MM_BU[[#This Row],[PROJECT'#]]),""))-1)</f>
        <v>BU</v>
      </c>
      <c r="AI872" t="str">
        <f>IF(MM_BU[[#This Row],[BOM Received date]]&lt;&gt;"","BU table")</f>
        <v>BU table</v>
      </c>
      <c r="AJ872" t="str">
        <f>TEXT(MM_BU[[#This Row],[BOM Received date]],"mmmm")</f>
        <v>February</v>
      </c>
      <c r="AK872" t="str">
        <f>TEXT(MM_BU[[#This Row],[BOM Received date]],"yyyy")</f>
        <v>2024</v>
      </c>
    </row>
    <row r="873" spans="1:37" ht="28.95" customHeight="1">
      <c r="A873" s="21">
        <v>61</v>
      </c>
      <c r="B873" s="56">
        <v>45329</v>
      </c>
      <c r="C873" s="8">
        <v>30</v>
      </c>
      <c r="D873" s="8" t="s">
        <v>2198</v>
      </c>
      <c r="E873" s="23" t="s">
        <v>2199</v>
      </c>
      <c r="F873" s="350">
        <v>9487373</v>
      </c>
      <c r="G873" s="8" t="s">
        <v>1467</v>
      </c>
      <c r="H873" s="24" t="s">
        <v>1470</v>
      </c>
      <c r="I873" s="25">
        <v>53873</v>
      </c>
      <c r="J873" s="1639">
        <v>45332</v>
      </c>
      <c r="K873" s="26">
        <v>45334</v>
      </c>
      <c r="L873" s="340" t="s">
        <v>1058</v>
      </c>
      <c r="M873" s="27">
        <v>1</v>
      </c>
      <c r="N873" s="27" t="s">
        <v>938</v>
      </c>
      <c r="O873" s="25">
        <v>1</v>
      </c>
      <c r="P873" s="286">
        <v>55.21</v>
      </c>
      <c r="Q873" s="287">
        <v>55.21</v>
      </c>
      <c r="R873" s="25" t="s">
        <v>2477</v>
      </c>
      <c r="S873" s="25" t="s">
        <v>1058</v>
      </c>
      <c r="T873" s="26">
        <v>45343</v>
      </c>
      <c r="U873" s="26">
        <v>45340</v>
      </c>
      <c r="V873" s="8" t="s">
        <v>2616</v>
      </c>
      <c r="W873" s="25" t="s">
        <v>143</v>
      </c>
      <c r="X873" s="26">
        <v>45343</v>
      </c>
      <c r="Y873" s="25" t="s">
        <v>1068</v>
      </c>
      <c r="Z873" s="26">
        <v>45343</v>
      </c>
      <c r="AA873" s="24" t="s">
        <v>1069</v>
      </c>
      <c r="AB873" s="24" t="s">
        <v>1085</v>
      </c>
      <c r="AC873" s="26">
        <v>45354</v>
      </c>
      <c r="AD873" s="8" t="s">
        <v>22</v>
      </c>
      <c r="AE873" s="26">
        <v>45353</v>
      </c>
      <c r="AF873" s="27" t="s">
        <v>424</v>
      </c>
      <c r="AG873" s="7"/>
      <c r="AH873" s="5" t="str" cm="1">
        <f t="array" ref="AH873">LEFT(MM_BU[[#This Row],[PROJECT'#]],MIN(IFERROR(FIND({0,1,2,3,4,5,6,7,8,9,"-"},MM_BU[[#This Row],[PROJECT'#]]),""))-1)</f>
        <v>BU</v>
      </c>
      <c r="AI873" t="str">
        <f>IF(MM_BU[[#This Row],[BOM Received date]]&lt;&gt;"","BU table")</f>
        <v>BU table</v>
      </c>
      <c r="AJ873" t="str">
        <f>TEXT(MM_BU[[#This Row],[BOM Received date]],"mmmm")</f>
        <v>February</v>
      </c>
      <c r="AK873" t="str">
        <f>TEXT(MM_BU[[#This Row],[BOM Received date]],"yyyy")</f>
        <v>2024</v>
      </c>
    </row>
    <row r="874" spans="1:37" ht="28.95" customHeight="1">
      <c r="A874" s="21">
        <v>61</v>
      </c>
      <c r="B874" s="56">
        <v>45329</v>
      </c>
      <c r="C874" s="8">
        <v>40</v>
      </c>
      <c r="D874" s="8" t="s">
        <v>2198</v>
      </c>
      <c r="E874" s="23" t="s">
        <v>2199</v>
      </c>
      <c r="F874" s="350">
        <v>9487373</v>
      </c>
      <c r="G874" s="8" t="s">
        <v>47</v>
      </c>
      <c r="H874" s="24" t="s">
        <v>48</v>
      </c>
      <c r="I874" s="25">
        <v>53871</v>
      </c>
      <c r="J874" s="1639">
        <v>45332</v>
      </c>
      <c r="K874" s="26">
        <v>45334</v>
      </c>
      <c r="L874" s="340" t="s">
        <v>1058</v>
      </c>
      <c r="M874" s="27">
        <v>4</v>
      </c>
      <c r="N874" s="27" t="s">
        <v>20</v>
      </c>
      <c r="O874" s="25">
        <v>2</v>
      </c>
      <c r="P874" s="286">
        <v>260.02</v>
      </c>
      <c r="Q874" s="287">
        <v>520.04</v>
      </c>
      <c r="R874" s="25" t="s">
        <v>581</v>
      </c>
      <c r="S874" s="25" t="s">
        <v>581</v>
      </c>
      <c r="T874" s="26" t="s">
        <v>581</v>
      </c>
      <c r="U874" s="26" t="s">
        <v>581</v>
      </c>
      <c r="V874" s="8" t="s">
        <v>2478</v>
      </c>
      <c r="W874" s="25" t="s">
        <v>142</v>
      </c>
      <c r="X874" s="26">
        <v>45337</v>
      </c>
      <c r="Y874" s="25" t="s">
        <v>1068</v>
      </c>
      <c r="Z874" s="26">
        <v>45337</v>
      </c>
      <c r="AA874" s="24" t="s">
        <v>2473</v>
      </c>
      <c r="AB874" s="24" t="s">
        <v>1070</v>
      </c>
      <c r="AC874" s="26">
        <v>45344</v>
      </c>
      <c r="AD874" s="8" t="s">
        <v>22</v>
      </c>
      <c r="AE874" s="26">
        <v>45342</v>
      </c>
      <c r="AF874" s="27" t="s">
        <v>425</v>
      </c>
      <c r="AG874" s="7"/>
      <c r="AH874" s="5" t="str" cm="1">
        <f t="array" ref="AH874">LEFT(MM_BU[[#This Row],[PROJECT'#]],MIN(IFERROR(FIND({0,1,2,3,4,5,6,7,8,9,"-"},MM_BU[[#This Row],[PROJECT'#]]),""))-1)</f>
        <v>BU</v>
      </c>
      <c r="AI874" t="str">
        <f>IF(MM_BU[[#This Row],[BOM Received date]]&lt;&gt;"","BU table")</f>
        <v>BU table</v>
      </c>
      <c r="AJ874" t="str">
        <f>TEXT(MM_BU[[#This Row],[BOM Received date]],"mmmm")</f>
        <v>February</v>
      </c>
      <c r="AK874" t="str">
        <f>TEXT(MM_BU[[#This Row],[BOM Received date]],"yyyy")</f>
        <v>2024</v>
      </c>
    </row>
    <row r="875" spans="1:37" ht="28.95" customHeight="1">
      <c r="A875" s="1159">
        <v>61</v>
      </c>
      <c r="B875" s="1160">
        <v>45329</v>
      </c>
      <c r="C875" s="1154"/>
      <c r="D875" s="1154" t="s">
        <v>2198</v>
      </c>
      <c r="E875" s="1161" t="s">
        <v>2199</v>
      </c>
      <c r="F875" s="1153">
        <v>9487373</v>
      </c>
      <c r="G875" s="1154" t="s">
        <v>106</v>
      </c>
      <c r="H875" s="1155" t="s">
        <v>111</v>
      </c>
      <c r="I875" s="1156"/>
      <c r="J875" s="1669"/>
      <c r="K875" s="1157" t="s">
        <v>581</v>
      </c>
      <c r="L875" s="1191" t="s">
        <v>581</v>
      </c>
      <c r="M875" s="1158" t="s">
        <v>581</v>
      </c>
      <c r="N875" s="1158" t="s">
        <v>114</v>
      </c>
      <c r="O875" s="1156" t="s">
        <v>581</v>
      </c>
      <c r="P875" s="1162" t="s">
        <v>581</v>
      </c>
      <c r="Q875" s="1163" t="s">
        <v>581</v>
      </c>
      <c r="R875" s="1156" t="s">
        <v>581</v>
      </c>
      <c r="S875" s="1156" t="s">
        <v>581</v>
      </c>
      <c r="T875" s="1157" t="s">
        <v>581</v>
      </c>
      <c r="U875" s="1157" t="s">
        <v>581</v>
      </c>
      <c r="V875" s="1154" t="s">
        <v>581</v>
      </c>
      <c r="W875" s="1156" t="s">
        <v>581</v>
      </c>
      <c r="X875" s="1157" t="s">
        <v>581</v>
      </c>
      <c r="Y875" s="1156" t="s">
        <v>581</v>
      </c>
      <c r="Z875" s="1157" t="s">
        <v>581</v>
      </c>
      <c r="AA875" s="1155" t="s">
        <v>581</v>
      </c>
      <c r="AB875" s="1155" t="s">
        <v>581</v>
      </c>
      <c r="AC875" s="1157" t="s">
        <v>581</v>
      </c>
      <c r="AD875" s="1154" t="s">
        <v>581</v>
      </c>
      <c r="AE875" s="1157" t="s">
        <v>581</v>
      </c>
      <c r="AF875" s="1158" t="s">
        <v>581</v>
      </c>
      <c r="AG875" s="1164" t="s">
        <v>2274</v>
      </c>
      <c r="AH875" s="5" t="str" cm="1">
        <f t="array" ref="AH875">LEFT(MM_BU[[#This Row],[PROJECT'#]],MIN(IFERROR(FIND({0,1,2,3,4,5,6,7,8,9,"-"},MM_BU[[#This Row],[PROJECT'#]]),""))-1)</f>
        <v>BU</v>
      </c>
      <c r="AI875" t="str">
        <f>IF(MM_BU[[#This Row],[BOM Received date]]&lt;&gt;"","BU table")</f>
        <v>BU table</v>
      </c>
      <c r="AJ875" t="str">
        <f>TEXT(MM_BU[[#This Row],[BOM Received date]],"mmmm")</f>
        <v>February</v>
      </c>
      <c r="AK875" t="str">
        <f>TEXT(MM_BU[[#This Row],[BOM Received date]],"yyyy")</f>
        <v>2024</v>
      </c>
    </row>
    <row r="876" spans="1:37" ht="28.95" customHeight="1">
      <c r="A876" s="21">
        <v>61</v>
      </c>
      <c r="B876" s="56">
        <v>45329</v>
      </c>
      <c r="C876" s="8">
        <v>40</v>
      </c>
      <c r="D876" s="8" t="s">
        <v>2198</v>
      </c>
      <c r="E876" s="23" t="s">
        <v>2199</v>
      </c>
      <c r="F876" s="350">
        <v>9487373</v>
      </c>
      <c r="G876" s="8" t="s">
        <v>86</v>
      </c>
      <c r="H876" s="24" t="s">
        <v>87</v>
      </c>
      <c r="I876" s="25">
        <v>53871</v>
      </c>
      <c r="J876" s="1639">
        <v>45332</v>
      </c>
      <c r="K876" s="26">
        <v>45334</v>
      </c>
      <c r="L876" s="340" t="s">
        <v>1058</v>
      </c>
      <c r="M876" s="27">
        <v>3</v>
      </c>
      <c r="N876" s="27" t="s">
        <v>118</v>
      </c>
      <c r="O876" s="25">
        <v>1</v>
      </c>
      <c r="P876" s="286">
        <v>92.02</v>
      </c>
      <c r="Q876" s="287">
        <v>92.02</v>
      </c>
      <c r="R876" s="25" t="s">
        <v>581</v>
      </c>
      <c r="S876" s="25" t="s">
        <v>581</v>
      </c>
      <c r="T876" s="26" t="s">
        <v>581</v>
      </c>
      <c r="U876" s="26" t="s">
        <v>581</v>
      </c>
      <c r="V876" s="8" t="s">
        <v>2478</v>
      </c>
      <c r="W876" s="25" t="s">
        <v>141</v>
      </c>
      <c r="X876" s="26">
        <v>45337</v>
      </c>
      <c r="Y876" s="25" t="s">
        <v>1068</v>
      </c>
      <c r="Z876" s="26">
        <v>45337</v>
      </c>
      <c r="AA876" s="24" t="s">
        <v>2473</v>
      </c>
      <c r="AB876" s="24" t="s">
        <v>1070</v>
      </c>
      <c r="AC876" s="26">
        <v>45344</v>
      </c>
      <c r="AD876" s="8" t="s">
        <v>22</v>
      </c>
      <c r="AE876" s="26">
        <v>45342</v>
      </c>
      <c r="AF876" s="27" t="s">
        <v>424</v>
      </c>
      <c r="AG876" s="7"/>
      <c r="AH876" s="5" t="str" cm="1">
        <f t="array" ref="AH876">LEFT(MM_BU[[#This Row],[PROJECT'#]],MIN(IFERROR(FIND({0,1,2,3,4,5,6,7,8,9,"-"},MM_BU[[#This Row],[PROJECT'#]]),""))-1)</f>
        <v>BU</v>
      </c>
      <c r="AI876" t="str">
        <f>IF(MM_BU[[#This Row],[BOM Received date]]&lt;&gt;"","BU table")</f>
        <v>BU table</v>
      </c>
      <c r="AJ876" t="str">
        <f>TEXT(MM_BU[[#This Row],[BOM Received date]],"mmmm")</f>
        <v>February</v>
      </c>
      <c r="AK876" t="str">
        <f>TEXT(MM_BU[[#This Row],[BOM Received date]],"yyyy")</f>
        <v>2024</v>
      </c>
    </row>
    <row r="877" spans="1:37" ht="28.95" customHeight="1">
      <c r="A877" s="1159">
        <v>61</v>
      </c>
      <c r="B877" s="1160">
        <v>45329</v>
      </c>
      <c r="C877" s="1154"/>
      <c r="D877" s="1154" t="s">
        <v>2198</v>
      </c>
      <c r="E877" s="1161" t="s">
        <v>2199</v>
      </c>
      <c r="F877" s="1153">
        <v>9487373</v>
      </c>
      <c r="G877" s="1154" t="s">
        <v>1426</v>
      </c>
      <c r="H877" s="1155" t="s">
        <v>1433</v>
      </c>
      <c r="I877" s="1156"/>
      <c r="J877" s="1669"/>
      <c r="K877" s="1157" t="s">
        <v>581</v>
      </c>
      <c r="L877" s="1191" t="s">
        <v>581</v>
      </c>
      <c r="M877" s="1158" t="s">
        <v>581</v>
      </c>
      <c r="N877" s="1158" t="s">
        <v>36</v>
      </c>
      <c r="O877" s="1156" t="s">
        <v>581</v>
      </c>
      <c r="P877" s="1162" t="s">
        <v>581</v>
      </c>
      <c r="Q877" s="1163" t="s">
        <v>581</v>
      </c>
      <c r="R877" s="1156" t="s">
        <v>581</v>
      </c>
      <c r="S877" s="1156" t="s">
        <v>581</v>
      </c>
      <c r="T877" s="1157" t="s">
        <v>581</v>
      </c>
      <c r="U877" s="1157" t="s">
        <v>581</v>
      </c>
      <c r="V877" s="1154" t="s">
        <v>581</v>
      </c>
      <c r="W877" s="1156" t="s">
        <v>581</v>
      </c>
      <c r="X877" s="1157" t="s">
        <v>581</v>
      </c>
      <c r="Y877" s="1156" t="s">
        <v>581</v>
      </c>
      <c r="Z877" s="1157" t="s">
        <v>581</v>
      </c>
      <c r="AA877" s="1155" t="s">
        <v>581</v>
      </c>
      <c r="AB877" s="1155" t="s">
        <v>581</v>
      </c>
      <c r="AC877" s="1157" t="s">
        <v>581</v>
      </c>
      <c r="AD877" s="1154" t="s">
        <v>581</v>
      </c>
      <c r="AE877" s="1157" t="s">
        <v>581</v>
      </c>
      <c r="AF877" s="1158" t="s">
        <v>581</v>
      </c>
      <c r="AG877" s="1164" t="s">
        <v>2274</v>
      </c>
      <c r="AH877" s="5" t="str" cm="1">
        <f t="array" ref="AH877">LEFT(MM_BU[[#This Row],[PROJECT'#]],MIN(IFERROR(FIND({0,1,2,3,4,5,6,7,8,9,"-"},MM_BU[[#This Row],[PROJECT'#]]),""))-1)</f>
        <v>BU</v>
      </c>
      <c r="AI877" t="str">
        <f>IF(MM_BU[[#This Row],[BOM Received date]]&lt;&gt;"","BU table")</f>
        <v>BU table</v>
      </c>
      <c r="AJ877" t="str">
        <f>TEXT(MM_BU[[#This Row],[BOM Received date]],"mmmm")</f>
        <v>February</v>
      </c>
      <c r="AK877" t="str">
        <f>TEXT(MM_BU[[#This Row],[BOM Received date]],"yyyy")</f>
        <v>2024</v>
      </c>
    </row>
    <row r="878" spans="1:37" ht="28.95" customHeight="1">
      <c r="A878" s="21">
        <v>61</v>
      </c>
      <c r="B878" s="56">
        <v>45329</v>
      </c>
      <c r="C878" s="8">
        <v>40</v>
      </c>
      <c r="D878" s="8" t="s">
        <v>2198</v>
      </c>
      <c r="E878" s="23" t="s">
        <v>2199</v>
      </c>
      <c r="F878" s="350">
        <v>9487373</v>
      </c>
      <c r="G878" s="8" t="s">
        <v>164</v>
      </c>
      <c r="H878" s="24" t="s">
        <v>157</v>
      </c>
      <c r="I878" s="25">
        <v>53870</v>
      </c>
      <c r="J878" s="1639">
        <v>45332</v>
      </c>
      <c r="K878" s="26">
        <v>45334</v>
      </c>
      <c r="L878" s="340" t="s">
        <v>1058</v>
      </c>
      <c r="M878" s="27">
        <v>2</v>
      </c>
      <c r="N878" s="27" t="s">
        <v>20</v>
      </c>
      <c r="O878" s="25">
        <v>10</v>
      </c>
      <c r="P878" s="286">
        <v>4.3</v>
      </c>
      <c r="Q878" s="287">
        <v>43</v>
      </c>
      <c r="R878" s="25" t="s">
        <v>2470</v>
      </c>
      <c r="S878" s="25" t="s">
        <v>1058</v>
      </c>
      <c r="T878" s="26">
        <v>45338</v>
      </c>
      <c r="U878" s="26">
        <v>45337</v>
      </c>
      <c r="V878" s="8" t="s">
        <v>2471</v>
      </c>
      <c r="W878" s="25" t="s">
        <v>2487</v>
      </c>
      <c r="X878" s="26">
        <v>45338</v>
      </c>
      <c r="Y878" s="25" t="s">
        <v>1068</v>
      </c>
      <c r="Z878" s="26">
        <v>45338</v>
      </c>
      <c r="AA878" s="24" t="s">
        <v>1069</v>
      </c>
      <c r="AB878" s="24" t="s">
        <v>1085</v>
      </c>
      <c r="AC878" s="26">
        <v>45346</v>
      </c>
      <c r="AD878" s="8" t="s">
        <v>22</v>
      </c>
      <c r="AE878" s="26">
        <v>45343</v>
      </c>
      <c r="AF878" s="27" t="s">
        <v>1001</v>
      </c>
      <c r="AG878" s="7"/>
      <c r="AH878" s="5" t="str" cm="1">
        <f t="array" ref="AH878">LEFT(MM_BU[[#This Row],[PROJECT'#]],MIN(IFERROR(FIND({0,1,2,3,4,5,6,7,8,9,"-"},MM_BU[[#This Row],[PROJECT'#]]),""))-1)</f>
        <v>BU</v>
      </c>
      <c r="AI878" t="str">
        <f>IF(MM_BU[[#This Row],[BOM Received date]]&lt;&gt;"","BU table")</f>
        <v>BU table</v>
      </c>
      <c r="AJ878" t="str">
        <f>TEXT(MM_BU[[#This Row],[BOM Received date]],"mmmm")</f>
        <v>February</v>
      </c>
      <c r="AK878" t="str">
        <f>TEXT(MM_BU[[#This Row],[BOM Received date]],"yyyy")</f>
        <v>2024</v>
      </c>
    </row>
    <row r="879" spans="1:37" ht="28.95" customHeight="1">
      <c r="A879" s="1159">
        <v>61</v>
      </c>
      <c r="B879" s="1160">
        <v>45329</v>
      </c>
      <c r="C879" s="1154"/>
      <c r="D879" s="1154" t="s">
        <v>2198</v>
      </c>
      <c r="E879" s="1161" t="s">
        <v>2199</v>
      </c>
      <c r="F879" s="1153">
        <v>9487373</v>
      </c>
      <c r="G879" s="1154" t="s">
        <v>2261</v>
      </c>
      <c r="H879" s="1155" t="s">
        <v>2271</v>
      </c>
      <c r="I879" s="1156"/>
      <c r="J879" s="1669"/>
      <c r="K879" s="1157" t="s">
        <v>581</v>
      </c>
      <c r="L879" s="1191" t="s">
        <v>581</v>
      </c>
      <c r="M879" s="1158" t="s">
        <v>581</v>
      </c>
      <c r="N879" s="1158" t="s">
        <v>20</v>
      </c>
      <c r="O879" s="1156" t="s">
        <v>581</v>
      </c>
      <c r="P879" s="1162" t="s">
        <v>581</v>
      </c>
      <c r="Q879" s="1163" t="s">
        <v>581</v>
      </c>
      <c r="R879" s="1156" t="s">
        <v>581</v>
      </c>
      <c r="S879" s="1156" t="s">
        <v>581</v>
      </c>
      <c r="T879" s="1157" t="s">
        <v>581</v>
      </c>
      <c r="U879" s="1157" t="s">
        <v>581</v>
      </c>
      <c r="V879" s="1154" t="s">
        <v>581</v>
      </c>
      <c r="W879" s="1156" t="s">
        <v>581</v>
      </c>
      <c r="X879" s="1157" t="s">
        <v>581</v>
      </c>
      <c r="Y879" s="1156" t="s">
        <v>581</v>
      </c>
      <c r="Z879" s="1157" t="s">
        <v>581</v>
      </c>
      <c r="AA879" s="1155" t="s">
        <v>581</v>
      </c>
      <c r="AB879" s="1155" t="s">
        <v>581</v>
      </c>
      <c r="AC879" s="1157" t="s">
        <v>581</v>
      </c>
      <c r="AD879" s="1154" t="s">
        <v>581</v>
      </c>
      <c r="AE879" s="1157" t="s">
        <v>581</v>
      </c>
      <c r="AF879" s="1158" t="s">
        <v>581</v>
      </c>
      <c r="AG879" s="1164" t="s">
        <v>2274</v>
      </c>
      <c r="AH879" s="5" t="str" cm="1">
        <f t="array" ref="AH879">LEFT(MM_BU[[#This Row],[PROJECT'#]],MIN(IFERROR(FIND({0,1,2,3,4,5,6,7,8,9,"-"},MM_BU[[#This Row],[PROJECT'#]]),""))-1)</f>
        <v>BU</v>
      </c>
      <c r="AI879" t="str">
        <f>IF(MM_BU[[#This Row],[BOM Received date]]&lt;&gt;"","BU table")</f>
        <v>BU table</v>
      </c>
      <c r="AJ879" t="str">
        <f>TEXT(MM_BU[[#This Row],[BOM Received date]],"mmmm")</f>
        <v>February</v>
      </c>
      <c r="AK879" t="str">
        <f>TEXT(MM_BU[[#This Row],[BOM Received date]],"yyyy")</f>
        <v>2024</v>
      </c>
    </row>
    <row r="880" spans="1:37" ht="28.95" customHeight="1">
      <c r="A880" s="1159">
        <v>61</v>
      </c>
      <c r="B880" s="1160">
        <v>45329</v>
      </c>
      <c r="C880" s="1154"/>
      <c r="D880" s="1154" t="s">
        <v>2198</v>
      </c>
      <c r="E880" s="1161" t="s">
        <v>2199</v>
      </c>
      <c r="F880" s="1153">
        <v>9487373</v>
      </c>
      <c r="G880" s="1154" t="s">
        <v>107</v>
      </c>
      <c r="H880" s="1155" t="s">
        <v>112</v>
      </c>
      <c r="I880" s="1156"/>
      <c r="J880" s="1669"/>
      <c r="K880" s="1157" t="s">
        <v>581</v>
      </c>
      <c r="L880" s="1191" t="s">
        <v>581</v>
      </c>
      <c r="M880" s="1158" t="s">
        <v>581</v>
      </c>
      <c r="N880" s="1158" t="s">
        <v>20</v>
      </c>
      <c r="O880" s="1156" t="s">
        <v>581</v>
      </c>
      <c r="P880" s="1162" t="s">
        <v>581</v>
      </c>
      <c r="Q880" s="1163" t="s">
        <v>581</v>
      </c>
      <c r="R880" s="1156" t="s">
        <v>581</v>
      </c>
      <c r="S880" s="1156" t="s">
        <v>581</v>
      </c>
      <c r="T880" s="1157" t="s">
        <v>581</v>
      </c>
      <c r="U880" s="1157" t="s">
        <v>581</v>
      </c>
      <c r="V880" s="1154" t="s">
        <v>581</v>
      </c>
      <c r="W880" s="1156" t="s">
        <v>581</v>
      </c>
      <c r="X880" s="1157" t="s">
        <v>581</v>
      </c>
      <c r="Y880" s="1156" t="s">
        <v>581</v>
      </c>
      <c r="Z880" s="1157" t="s">
        <v>581</v>
      </c>
      <c r="AA880" s="1155" t="s">
        <v>581</v>
      </c>
      <c r="AB880" s="1155" t="s">
        <v>581</v>
      </c>
      <c r="AC880" s="1157" t="s">
        <v>581</v>
      </c>
      <c r="AD880" s="1154" t="s">
        <v>581</v>
      </c>
      <c r="AE880" s="1157" t="s">
        <v>581</v>
      </c>
      <c r="AF880" s="1158" t="s">
        <v>581</v>
      </c>
      <c r="AG880" s="1164" t="s">
        <v>2274</v>
      </c>
      <c r="AH880" s="5" t="str" cm="1">
        <f t="array" ref="AH880">LEFT(MM_BU[[#This Row],[PROJECT'#]],MIN(IFERROR(FIND({0,1,2,3,4,5,6,7,8,9,"-"},MM_BU[[#This Row],[PROJECT'#]]),""))-1)</f>
        <v>BU</v>
      </c>
      <c r="AI880" t="str">
        <f>IF(MM_BU[[#This Row],[BOM Received date]]&lt;&gt;"","BU table")</f>
        <v>BU table</v>
      </c>
      <c r="AJ880" t="str">
        <f>TEXT(MM_BU[[#This Row],[BOM Received date]],"mmmm")</f>
        <v>February</v>
      </c>
      <c r="AK880" t="str">
        <f>TEXT(MM_BU[[#This Row],[BOM Received date]],"yyyy")</f>
        <v>2024</v>
      </c>
    </row>
    <row r="881" spans="1:37" ht="28.95" customHeight="1">
      <c r="A881" s="21">
        <v>61</v>
      </c>
      <c r="B881" s="56">
        <v>45329</v>
      </c>
      <c r="C881" s="8">
        <v>40</v>
      </c>
      <c r="D881" s="8" t="s">
        <v>2198</v>
      </c>
      <c r="E881" s="23" t="s">
        <v>2199</v>
      </c>
      <c r="F881" s="350">
        <v>9487373</v>
      </c>
      <c r="G881" s="8" t="s">
        <v>1905</v>
      </c>
      <c r="H881" s="24" t="s">
        <v>1900</v>
      </c>
      <c r="I881" s="25">
        <v>53869</v>
      </c>
      <c r="J881" s="1639">
        <v>45332</v>
      </c>
      <c r="K881" s="26">
        <v>45334</v>
      </c>
      <c r="L881" s="340" t="s">
        <v>1058</v>
      </c>
      <c r="M881" s="27">
        <v>3</v>
      </c>
      <c r="N881" s="27" t="s">
        <v>36</v>
      </c>
      <c r="O881" s="25">
        <v>10</v>
      </c>
      <c r="P881" s="286">
        <v>2.11</v>
      </c>
      <c r="Q881" s="287">
        <v>21.1</v>
      </c>
      <c r="R881" s="25" t="s">
        <v>2488</v>
      </c>
      <c r="S881" s="25" t="s">
        <v>1058</v>
      </c>
      <c r="T881" s="26">
        <v>45337</v>
      </c>
      <c r="U881" s="26">
        <v>45337</v>
      </c>
      <c r="V881" s="8" t="s">
        <v>2489</v>
      </c>
      <c r="W881" s="25" t="s">
        <v>140</v>
      </c>
      <c r="X881" s="26">
        <v>45337</v>
      </c>
      <c r="Y881" s="25" t="s">
        <v>1068</v>
      </c>
      <c r="Z881" s="26">
        <v>45337</v>
      </c>
      <c r="AA881" s="24" t="s">
        <v>2473</v>
      </c>
      <c r="AB881" s="24" t="s">
        <v>1070</v>
      </c>
      <c r="AC881" s="26">
        <v>45344</v>
      </c>
      <c r="AD881" s="8" t="s">
        <v>22</v>
      </c>
      <c r="AE881" s="26">
        <v>45342</v>
      </c>
      <c r="AF881" s="27" t="s">
        <v>1001</v>
      </c>
      <c r="AG881" s="7"/>
      <c r="AH881" s="5" t="str" cm="1">
        <f t="array" ref="AH881">LEFT(MM_BU[[#This Row],[PROJECT'#]],MIN(IFERROR(FIND({0,1,2,3,4,5,6,7,8,9,"-"},MM_BU[[#This Row],[PROJECT'#]]),""))-1)</f>
        <v>BU</v>
      </c>
      <c r="AI881" t="str">
        <f>IF(MM_BU[[#This Row],[BOM Received date]]&lt;&gt;"","BU table")</f>
        <v>BU table</v>
      </c>
      <c r="AJ881" t="str">
        <f>TEXT(MM_BU[[#This Row],[BOM Received date]],"mmmm")</f>
        <v>February</v>
      </c>
      <c r="AK881" t="str">
        <f>TEXT(MM_BU[[#This Row],[BOM Received date]],"yyyy")</f>
        <v>2024</v>
      </c>
    </row>
    <row r="882" spans="1:37" ht="28.95" customHeight="1">
      <c r="A882" s="21">
        <v>61</v>
      </c>
      <c r="B882" s="56">
        <v>45329</v>
      </c>
      <c r="C882" s="8">
        <v>40</v>
      </c>
      <c r="D882" s="8" t="s">
        <v>2198</v>
      </c>
      <c r="E882" s="23" t="s">
        <v>2199</v>
      </c>
      <c r="F882" s="350">
        <v>9487373</v>
      </c>
      <c r="G882" s="8" t="s">
        <v>396</v>
      </c>
      <c r="H882" s="24" t="s">
        <v>494</v>
      </c>
      <c r="I882" s="25">
        <v>53871</v>
      </c>
      <c r="J882" s="1639">
        <v>45332</v>
      </c>
      <c r="K882" s="26">
        <v>45334</v>
      </c>
      <c r="L882" s="340" t="s">
        <v>1058</v>
      </c>
      <c r="M882" s="27">
        <v>2</v>
      </c>
      <c r="N882" s="27" t="s">
        <v>118</v>
      </c>
      <c r="O882" s="25">
        <v>1</v>
      </c>
      <c r="P882" s="286">
        <v>163.19999999999999</v>
      </c>
      <c r="Q882" s="287">
        <v>163.19999999999999</v>
      </c>
      <c r="R882" s="25" t="s">
        <v>581</v>
      </c>
      <c r="S882" s="25" t="s">
        <v>581</v>
      </c>
      <c r="T882" s="26" t="s">
        <v>581</v>
      </c>
      <c r="U882" s="26" t="s">
        <v>581</v>
      </c>
      <c r="V882" s="8" t="s">
        <v>2478</v>
      </c>
      <c r="W882" s="25" t="s">
        <v>140</v>
      </c>
      <c r="X882" s="26">
        <v>45337</v>
      </c>
      <c r="Y882" s="25" t="s">
        <v>1068</v>
      </c>
      <c r="Z882" s="26">
        <v>45337</v>
      </c>
      <c r="AA882" s="24" t="s">
        <v>2473</v>
      </c>
      <c r="AB882" s="24" t="s">
        <v>1070</v>
      </c>
      <c r="AC882" s="26">
        <v>45344</v>
      </c>
      <c r="AD882" s="8" t="s">
        <v>22</v>
      </c>
      <c r="AE882" s="26">
        <v>45342</v>
      </c>
      <c r="AF882" s="27" t="s">
        <v>424</v>
      </c>
      <c r="AG882" s="7"/>
      <c r="AH882" s="5" t="str" cm="1">
        <f t="array" ref="AH882">LEFT(MM_BU[[#This Row],[PROJECT'#]],MIN(IFERROR(FIND({0,1,2,3,4,5,6,7,8,9,"-"},MM_BU[[#This Row],[PROJECT'#]]),""))-1)</f>
        <v>BU</v>
      </c>
      <c r="AI882" t="str">
        <f>IF(MM_BU[[#This Row],[BOM Received date]]&lt;&gt;"","BU table")</f>
        <v>BU table</v>
      </c>
      <c r="AJ882" t="str">
        <f>TEXT(MM_BU[[#This Row],[BOM Received date]],"mmmm")</f>
        <v>February</v>
      </c>
      <c r="AK882" t="str">
        <f>TEXT(MM_BU[[#This Row],[BOM Received date]],"yyyy")</f>
        <v>2024</v>
      </c>
    </row>
    <row r="883" spans="1:37" ht="28.95" customHeight="1">
      <c r="A883" s="21">
        <v>61</v>
      </c>
      <c r="B883" s="56">
        <v>45329</v>
      </c>
      <c r="C883" s="8">
        <v>40</v>
      </c>
      <c r="D883" s="8" t="s">
        <v>2198</v>
      </c>
      <c r="E883" s="23" t="s">
        <v>2199</v>
      </c>
      <c r="F883" s="350">
        <v>9487373</v>
      </c>
      <c r="G883" s="8" t="s">
        <v>351</v>
      </c>
      <c r="H883" s="24" t="s">
        <v>402</v>
      </c>
      <c r="I883" s="25">
        <v>53869</v>
      </c>
      <c r="J883" s="1639">
        <v>45332</v>
      </c>
      <c r="K883" s="26">
        <v>45334</v>
      </c>
      <c r="L883" s="340" t="s">
        <v>1058</v>
      </c>
      <c r="M883" s="27">
        <v>2</v>
      </c>
      <c r="N883" s="27" t="s">
        <v>36</v>
      </c>
      <c r="O883" s="25">
        <v>1</v>
      </c>
      <c r="P883" s="286">
        <v>18.84</v>
      </c>
      <c r="Q883" s="287">
        <v>18.84</v>
      </c>
      <c r="R883" s="25" t="s">
        <v>2488</v>
      </c>
      <c r="S883" s="25" t="s">
        <v>1058</v>
      </c>
      <c r="T883" s="26">
        <v>45337</v>
      </c>
      <c r="U883" s="26">
        <v>45337</v>
      </c>
      <c r="V883" s="8" t="s">
        <v>2490</v>
      </c>
      <c r="W883" s="25" t="s">
        <v>139</v>
      </c>
      <c r="X883" s="26">
        <v>45337</v>
      </c>
      <c r="Y883" s="25" t="s">
        <v>1068</v>
      </c>
      <c r="Z883" s="26">
        <v>45337</v>
      </c>
      <c r="AA883" s="24" t="s">
        <v>2473</v>
      </c>
      <c r="AB883" s="24" t="s">
        <v>1081</v>
      </c>
      <c r="AC883" s="26">
        <v>45344</v>
      </c>
      <c r="AD883" s="8" t="s">
        <v>22</v>
      </c>
      <c r="AE883" s="26">
        <v>45342</v>
      </c>
      <c r="AF883" s="27" t="s">
        <v>424</v>
      </c>
      <c r="AG883" s="7"/>
      <c r="AH883" s="5" t="str" cm="1">
        <f t="array" ref="AH883">LEFT(MM_BU[[#This Row],[PROJECT'#]],MIN(IFERROR(FIND({0,1,2,3,4,5,6,7,8,9,"-"},MM_BU[[#This Row],[PROJECT'#]]),""))-1)</f>
        <v>BU</v>
      </c>
      <c r="AI883" t="str">
        <f>IF(MM_BU[[#This Row],[BOM Received date]]&lt;&gt;"","BU table")</f>
        <v>BU table</v>
      </c>
      <c r="AJ883" t="str">
        <f>TEXT(MM_BU[[#This Row],[BOM Received date]],"mmmm")</f>
        <v>February</v>
      </c>
      <c r="AK883" t="str">
        <f>TEXT(MM_BU[[#This Row],[BOM Received date]],"yyyy")</f>
        <v>2024</v>
      </c>
    </row>
    <row r="884" spans="1:37" ht="28.95" customHeight="1">
      <c r="A884" s="21">
        <v>61</v>
      </c>
      <c r="B884" s="56">
        <v>45329</v>
      </c>
      <c r="C884" s="8">
        <v>40</v>
      </c>
      <c r="D884" s="8" t="s">
        <v>2198</v>
      </c>
      <c r="E884" s="23" t="s">
        <v>2199</v>
      </c>
      <c r="F884" s="350">
        <v>9487373</v>
      </c>
      <c r="G884" s="8" t="s">
        <v>2304</v>
      </c>
      <c r="H884" s="24" t="s">
        <v>2306</v>
      </c>
      <c r="I884" s="25">
        <v>53870</v>
      </c>
      <c r="J884" s="1639">
        <v>45332</v>
      </c>
      <c r="K884" s="26">
        <v>45334</v>
      </c>
      <c r="L884" s="340" t="s">
        <v>1058</v>
      </c>
      <c r="M884" s="27">
        <v>1</v>
      </c>
      <c r="N884" s="27" t="s">
        <v>20</v>
      </c>
      <c r="O884" s="25">
        <v>2</v>
      </c>
      <c r="P884" s="286">
        <v>64.3</v>
      </c>
      <c r="Q884" s="287">
        <v>128.6</v>
      </c>
      <c r="R884" s="25" t="s">
        <v>2470</v>
      </c>
      <c r="S884" s="25" t="s">
        <v>1058</v>
      </c>
      <c r="T884" s="26">
        <v>45338</v>
      </c>
      <c r="U884" s="26">
        <v>45337</v>
      </c>
      <c r="V884" s="8" t="s">
        <v>2471</v>
      </c>
      <c r="W884" s="25" t="s">
        <v>2491</v>
      </c>
      <c r="X884" s="26">
        <v>45338</v>
      </c>
      <c r="Y884" s="25" t="s">
        <v>1068</v>
      </c>
      <c r="Z884" s="26">
        <v>45338</v>
      </c>
      <c r="AA884" s="24" t="s">
        <v>1069</v>
      </c>
      <c r="AB884" s="24" t="s">
        <v>1085</v>
      </c>
      <c r="AC884" s="26">
        <v>45382</v>
      </c>
      <c r="AD884" s="8" t="s">
        <v>22</v>
      </c>
      <c r="AE884" s="26">
        <v>45356</v>
      </c>
      <c r="AF884" s="27" t="s">
        <v>425</v>
      </c>
      <c r="AG884" s="7"/>
      <c r="AH884" s="5" t="str" cm="1">
        <f t="array" ref="AH884">LEFT(MM_BU[[#This Row],[PROJECT'#]],MIN(IFERROR(FIND({0,1,2,3,4,5,6,7,8,9,"-"},MM_BU[[#This Row],[PROJECT'#]]),""))-1)</f>
        <v>BU</v>
      </c>
      <c r="AI884" t="str">
        <f>IF(MM_BU[[#This Row],[BOM Received date]]&lt;&gt;"","BU table")</f>
        <v>BU table</v>
      </c>
      <c r="AJ884" t="str">
        <f>TEXT(MM_BU[[#This Row],[BOM Received date]],"mmmm")</f>
        <v>February</v>
      </c>
      <c r="AK884" t="str">
        <f>TEXT(MM_BU[[#This Row],[BOM Received date]],"yyyy")</f>
        <v>2024</v>
      </c>
    </row>
    <row r="885" spans="1:37" ht="28.95" customHeight="1">
      <c r="A885" s="21">
        <v>61</v>
      </c>
      <c r="B885" s="56">
        <v>45329</v>
      </c>
      <c r="C885" s="8">
        <v>40</v>
      </c>
      <c r="D885" s="8" t="s">
        <v>2198</v>
      </c>
      <c r="E885" s="23" t="s">
        <v>2199</v>
      </c>
      <c r="F885" s="350">
        <v>9487373</v>
      </c>
      <c r="G885" s="8" t="s">
        <v>2305</v>
      </c>
      <c r="H885" s="24" t="s">
        <v>2307</v>
      </c>
      <c r="I885" s="25">
        <v>53872</v>
      </c>
      <c r="J885" s="1639">
        <v>45332</v>
      </c>
      <c r="K885" s="26">
        <v>45334</v>
      </c>
      <c r="L885" s="340" t="s">
        <v>1058</v>
      </c>
      <c r="M885" s="27">
        <v>1</v>
      </c>
      <c r="N885" s="27" t="s">
        <v>20</v>
      </c>
      <c r="O885" s="25">
        <v>2</v>
      </c>
      <c r="P885" s="286">
        <v>20.41</v>
      </c>
      <c r="Q885" s="287">
        <v>40.82</v>
      </c>
      <c r="R885" s="25" t="s">
        <v>2477</v>
      </c>
      <c r="S885" s="25" t="s">
        <v>1058</v>
      </c>
      <c r="T885" s="26">
        <v>45343</v>
      </c>
      <c r="U885" s="26">
        <v>45340</v>
      </c>
      <c r="V885" s="8" t="s">
        <v>2616</v>
      </c>
      <c r="W885" s="25" t="s">
        <v>142</v>
      </c>
      <c r="X885" s="26">
        <v>45343</v>
      </c>
      <c r="Y885" s="25" t="s">
        <v>1068</v>
      </c>
      <c r="Z885" s="26">
        <v>45343</v>
      </c>
      <c r="AA885" s="24" t="s">
        <v>1069</v>
      </c>
      <c r="AB885" s="24" t="s">
        <v>1085</v>
      </c>
      <c r="AC885" s="26">
        <v>45385</v>
      </c>
      <c r="AD885" s="8" t="s">
        <v>22</v>
      </c>
      <c r="AE885" s="26">
        <v>45372</v>
      </c>
      <c r="AF885" s="27" t="s">
        <v>425</v>
      </c>
      <c r="AG885" s="7"/>
      <c r="AH885" s="5" t="str" cm="1">
        <f t="array" ref="AH885">LEFT(MM_BU[[#This Row],[PROJECT'#]],MIN(IFERROR(FIND({0,1,2,3,4,5,6,7,8,9,"-"},MM_BU[[#This Row],[PROJECT'#]]),""))-1)</f>
        <v>BU</v>
      </c>
      <c r="AI885" t="str">
        <f>IF(MM_BU[[#This Row],[BOM Received date]]&lt;&gt;"","BU table")</f>
        <v>BU table</v>
      </c>
      <c r="AJ885" t="str">
        <f>TEXT(MM_BU[[#This Row],[BOM Received date]],"mmmm")</f>
        <v>February</v>
      </c>
      <c r="AK885" t="str">
        <f>TEXT(MM_BU[[#This Row],[BOM Received date]],"yyyy")</f>
        <v>2024</v>
      </c>
    </row>
    <row r="886" spans="1:37" ht="28.95" customHeight="1">
      <c r="A886" s="21">
        <v>61</v>
      </c>
      <c r="B886" s="56">
        <v>45329</v>
      </c>
      <c r="C886" s="8">
        <v>40</v>
      </c>
      <c r="D886" s="8" t="s">
        <v>2198</v>
      </c>
      <c r="E886" s="23" t="s">
        <v>2199</v>
      </c>
      <c r="F886" s="350">
        <v>9487373</v>
      </c>
      <c r="G886" s="8" t="s">
        <v>216</v>
      </c>
      <c r="H886" s="24" t="s">
        <v>217</v>
      </c>
      <c r="I886" s="25">
        <v>53871</v>
      </c>
      <c r="J886" s="1639">
        <v>45332</v>
      </c>
      <c r="K886" s="26">
        <v>45334</v>
      </c>
      <c r="L886" s="340" t="s">
        <v>1058</v>
      </c>
      <c r="M886" s="27">
        <v>1</v>
      </c>
      <c r="N886" s="27" t="s">
        <v>20</v>
      </c>
      <c r="O886" s="25">
        <v>1</v>
      </c>
      <c r="P886" s="286">
        <v>28.9</v>
      </c>
      <c r="Q886" s="287">
        <v>28.9</v>
      </c>
      <c r="R886" s="25" t="s">
        <v>581</v>
      </c>
      <c r="S886" s="25" t="s">
        <v>581</v>
      </c>
      <c r="T886" s="26" t="s">
        <v>581</v>
      </c>
      <c r="U886" s="26" t="s">
        <v>581</v>
      </c>
      <c r="V886" s="8" t="s">
        <v>2478</v>
      </c>
      <c r="W886" s="25" t="s">
        <v>139</v>
      </c>
      <c r="X886" s="26">
        <v>45337</v>
      </c>
      <c r="Y886" s="25" t="s">
        <v>1068</v>
      </c>
      <c r="Z886" s="26">
        <v>45337</v>
      </c>
      <c r="AA886" s="24" t="s">
        <v>2473</v>
      </c>
      <c r="AB886" s="24" t="s">
        <v>1070</v>
      </c>
      <c r="AC886" s="26">
        <v>45344</v>
      </c>
      <c r="AD886" s="8" t="s">
        <v>22</v>
      </c>
      <c r="AE886" s="26">
        <v>45342</v>
      </c>
      <c r="AF886" s="27" t="s">
        <v>424</v>
      </c>
      <c r="AG886" s="7"/>
      <c r="AH886" s="5" t="str" cm="1">
        <f t="array" ref="AH886">LEFT(MM_BU[[#This Row],[PROJECT'#]],MIN(IFERROR(FIND({0,1,2,3,4,5,6,7,8,9,"-"},MM_BU[[#This Row],[PROJECT'#]]),""))-1)</f>
        <v>BU</v>
      </c>
      <c r="AI886" t="str">
        <f>IF(MM_BU[[#This Row],[BOM Received date]]&lt;&gt;"","BU table")</f>
        <v>BU table</v>
      </c>
      <c r="AJ886" t="str">
        <f>TEXT(MM_BU[[#This Row],[BOM Received date]],"mmmm")</f>
        <v>February</v>
      </c>
      <c r="AK886" t="str">
        <f>TEXT(MM_BU[[#This Row],[BOM Received date]],"yyyy")</f>
        <v>2024</v>
      </c>
    </row>
    <row r="887" spans="1:37" ht="28.95" customHeight="1" thickBot="1">
      <c r="A887" s="140">
        <v>61</v>
      </c>
      <c r="B887" s="199">
        <v>45329</v>
      </c>
      <c r="C887" s="142">
        <v>40</v>
      </c>
      <c r="D887" s="142" t="s">
        <v>2198</v>
      </c>
      <c r="E887" s="143" t="s">
        <v>2199</v>
      </c>
      <c r="F887" s="351">
        <v>9487373</v>
      </c>
      <c r="G887" s="142" t="s">
        <v>82</v>
      </c>
      <c r="H887" s="144" t="s">
        <v>83</v>
      </c>
      <c r="I887" s="145">
        <v>53869</v>
      </c>
      <c r="J887" s="1640">
        <v>45332</v>
      </c>
      <c r="K887" s="146">
        <v>45334</v>
      </c>
      <c r="L887" s="146" t="s">
        <v>1058</v>
      </c>
      <c r="M887" s="147">
        <v>1</v>
      </c>
      <c r="N887" s="147" t="s">
        <v>20</v>
      </c>
      <c r="O887" s="145">
        <v>1</v>
      </c>
      <c r="P887" s="288">
        <v>26.63</v>
      </c>
      <c r="Q887" s="289">
        <v>26.63</v>
      </c>
      <c r="R887" s="145" t="s">
        <v>2488</v>
      </c>
      <c r="S887" s="145" t="s">
        <v>1058</v>
      </c>
      <c r="T887" s="146">
        <v>45337</v>
      </c>
      <c r="U887" s="146">
        <v>45337</v>
      </c>
      <c r="V887" s="142" t="s">
        <v>2489</v>
      </c>
      <c r="W887" s="145" t="s">
        <v>139</v>
      </c>
      <c r="X887" s="146">
        <v>45337</v>
      </c>
      <c r="Y887" s="145" t="s">
        <v>1068</v>
      </c>
      <c r="Z887" s="146">
        <v>45337</v>
      </c>
      <c r="AA887" s="144" t="s">
        <v>2473</v>
      </c>
      <c r="AB887" s="144" t="s">
        <v>1070</v>
      </c>
      <c r="AC887" s="146">
        <v>45344</v>
      </c>
      <c r="AD887" s="142" t="s">
        <v>22</v>
      </c>
      <c r="AE887" s="146">
        <v>45342</v>
      </c>
      <c r="AF887" s="147" t="s">
        <v>424</v>
      </c>
      <c r="AG887" s="148"/>
      <c r="AH887" s="5" t="str" cm="1">
        <f t="array" ref="AH887">LEFT(MM_BU[[#This Row],[PROJECT'#]],MIN(IFERROR(FIND({0,1,2,3,4,5,6,7,8,9,"-"},MM_BU[[#This Row],[PROJECT'#]]),""))-1)</f>
        <v>BU</v>
      </c>
      <c r="AI887" t="str">
        <f>IF(MM_BU[[#This Row],[BOM Received date]]&lt;&gt;"","BU table")</f>
        <v>BU table</v>
      </c>
      <c r="AJ887" t="str">
        <f>TEXT(MM_BU[[#This Row],[BOM Received date]],"mmmm")</f>
        <v>February</v>
      </c>
      <c r="AK887" t="str">
        <f>TEXT(MM_BU[[#This Row],[BOM Received date]],"yyyy")</f>
        <v>2024</v>
      </c>
    </row>
    <row r="888" spans="1:37" ht="28.95" customHeight="1" thickTop="1">
      <c r="A888" s="376">
        <v>62</v>
      </c>
      <c r="B888" s="380">
        <v>45329</v>
      </c>
      <c r="C888" s="378">
        <v>30</v>
      </c>
      <c r="D888" s="378" t="s">
        <v>2200</v>
      </c>
      <c r="E888" s="381" t="s">
        <v>2201</v>
      </c>
      <c r="F888" s="382">
        <v>9487106</v>
      </c>
      <c r="G888" s="378" t="s">
        <v>2254</v>
      </c>
      <c r="H888" s="383" t="s">
        <v>2264</v>
      </c>
      <c r="I888" s="384">
        <v>53785</v>
      </c>
      <c r="J888" s="1653">
        <v>45332</v>
      </c>
      <c r="K888" s="385">
        <v>45332</v>
      </c>
      <c r="L888" s="584" t="s">
        <v>1058</v>
      </c>
      <c r="M888" s="386">
        <v>14</v>
      </c>
      <c r="N888" s="386" t="s">
        <v>20</v>
      </c>
      <c r="O888" s="384">
        <v>44</v>
      </c>
      <c r="P888" s="387">
        <v>10.199999999999999</v>
      </c>
      <c r="Q888" s="388">
        <v>448.8</v>
      </c>
      <c r="R888" s="384" t="s">
        <v>2470</v>
      </c>
      <c r="S888" s="384" t="s">
        <v>1058</v>
      </c>
      <c r="T888" s="385">
        <v>45338</v>
      </c>
      <c r="U888" s="385">
        <v>45337</v>
      </c>
      <c r="V888" s="378" t="s">
        <v>2471</v>
      </c>
      <c r="W888" s="384" t="s">
        <v>1037</v>
      </c>
      <c r="X888" s="385">
        <v>45338</v>
      </c>
      <c r="Y888" s="384" t="s">
        <v>1068</v>
      </c>
      <c r="Z888" s="385">
        <v>45338</v>
      </c>
      <c r="AA888" s="383" t="s">
        <v>1069</v>
      </c>
      <c r="AB888" s="383" t="s">
        <v>1085</v>
      </c>
      <c r="AC888" s="385">
        <v>45346</v>
      </c>
      <c r="AD888" s="378" t="s">
        <v>22</v>
      </c>
      <c r="AE888" s="385">
        <v>45343</v>
      </c>
      <c r="AF888" s="386" t="s">
        <v>2614</v>
      </c>
      <c r="AG888" s="389"/>
      <c r="AH888" s="5" t="str" cm="1">
        <f t="array" ref="AH888">LEFT(MM_BU[[#This Row],[PROJECT'#]],MIN(IFERROR(FIND({0,1,2,3,4,5,6,7,8,9,"-"},MM_BU[[#This Row],[PROJECT'#]]),""))-1)</f>
        <v>BU</v>
      </c>
      <c r="AI888" t="str">
        <f>IF(MM_BU[[#This Row],[BOM Received date]]&lt;&gt;"","BU table")</f>
        <v>BU table</v>
      </c>
      <c r="AJ888" t="str">
        <f>TEXT(MM_BU[[#This Row],[BOM Received date]],"mmmm")</f>
        <v>February</v>
      </c>
      <c r="AK888" t="str">
        <f>TEXT(MM_BU[[#This Row],[BOM Received date]],"yyyy")</f>
        <v>2024</v>
      </c>
    </row>
    <row r="889" spans="1:37" ht="28.95" customHeight="1">
      <c r="A889" s="21">
        <v>62</v>
      </c>
      <c r="B889" s="56">
        <v>45329</v>
      </c>
      <c r="C889" s="8">
        <v>30</v>
      </c>
      <c r="D889" s="8" t="s">
        <v>2200</v>
      </c>
      <c r="E889" s="23" t="s">
        <v>2201</v>
      </c>
      <c r="F889" s="350">
        <v>9487106</v>
      </c>
      <c r="G889" s="8" t="s">
        <v>186</v>
      </c>
      <c r="H889" s="24" t="s">
        <v>182</v>
      </c>
      <c r="I889" s="25">
        <v>53785</v>
      </c>
      <c r="J889" s="1639">
        <v>45332</v>
      </c>
      <c r="K889" s="26">
        <v>45332</v>
      </c>
      <c r="L889" s="340" t="s">
        <v>1058</v>
      </c>
      <c r="M889" s="27">
        <v>13</v>
      </c>
      <c r="N889" s="27" t="s">
        <v>20</v>
      </c>
      <c r="O889" s="25">
        <v>40</v>
      </c>
      <c r="P889" s="286">
        <v>9.6999999999999993</v>
      </c>
      <c r="Q889" s="287">
        <v>388</v>
      </c>
      <c r="R889" s="25" t="s">
        <v>2470</v>
      </c>
      <c r="S889" s="25" t="s">
        <v>1058</v>
      </c>
      <c r="T889" s="26">
        <v>45338</v>
      </c>
      <c r="U889" s="26">
        <v>45337</v>
      </c>
      <c r="V889" s="8" t="s">
        <v>2471</v>
      </c>
      <c r="W889" s="25" t="s">
        <v>1036</v>
      </c>
      <c r="X889" s="26">
        <v>45338</v>
      </c>
      <c r="Y889" s="25" t="s">
        <v>1068</v>
      </c>
      <c r="Z889" s="26">
        <v>45338</v>
      </c>
      <c r="AA889" s="24" t="s">
        <v>1069</v>
      </c>
      <c r="AB889" s="24" t="s">
        <v>1085</v>
      </c>
      <c r="AC889" s="26">
        <v>45346</v>
      </c>
      <c r="AD889" s="8" t="s">
        <v>22</v>
      </c>
      <c r="AE889" s="26">
        <v>45343</v>
      </c>
      <c r="AF889" s="27" t="s">
        <v>1174</v>
      </c>
      <c r="AG889" s="7"/>
      <c r="AH889" s="5" t="str" cm="1">
        <f t="array" ref="AH889">LEFT(MM_BU[[#This Row],[PROJECT'#]],MIN(IFERROR(FIND({0,1,2,3,4,5,6,7,8,9,"-"},MM_BU[[#This Row],[PROJECT'#]]),""))-1)</f>
        <v>BU</v>
      </c>
      <c r="AI889" t="str">
        <f>IF(MM_BU[[#This Row],[BOM Received date]]&lt;&gt;"","BU table")</f>
        <v>BU table</v>
      </c>
      <c r="AJ889" t="str">
        <f>TEXT(MM_BU[[#This Row],[BOM Received date]],"mmmm")</f>
        <v>February</v>
      </c>
      <c r="AK889" t="str">
        <f>TEXT(MM_BU[[#This Row],[BOM Received date]],"yyyy")</f>
        <v>2024</v>
      </c>
    </row>
    <row r="890" spans="1:37" ht="28.95" customHeight="1">
      <c r="A890" s="21">
        <v>62</v>
      </c>
      <c r="B890" s="56">
        <v>45329</v>
      </c>
      <c r="C890" s="8">
        <v>30</v>
      </c>
      <c r="D890" s="8" t="s">
        <v>2200</v>
      </c>
      <c r="E890" s="23" t="s">
        <v>2201</v>
      </c>
      <c r="F890" s="350">
        <v>9487106</v>
      </c>
      <c r="G890" s="8" t="s">
        <v>2255</v>
      </c>
      <c r="H890" s="24" t="s">
        <v>2265</v>
      </c>
      <c r="I890" s="25">
        <v>53785</v>
      </c>
      <c r="J890" s="1639">
        <v>45332</v>
      </c>
      <c r="K890" s="26">
        <v>45332</v>
      </c>
      <c r="L890" s="340" t="s">
        <v>1058</v>
      </c>
      <c r="M890" s="27">
        <v>12</v>
      </c>
      <c r="N890" s="27" t="s">
        <v>20</v>
      </c>
      <c r="O890" s="25">
        <v>400</v>
      </c>
      <c r="P890" s="286">
        <v>0.3</v>
      </c>
      <c r="Q890" s="287">
        <v>120</v>
      </c>
      <c r="R890" s="25" t="s">
        <v>2470</v>
      </c>
      <c r="S890" s="25" t="s">
        <v>1058</v>
      </c>
      <c r="T890" s="26">
        <v>45338</v>
      </c>
      <c r="U890" s="26">
        <v>45337</v>
      </c>
      <c r="V890" s="8" t="s">
        <v>2471</v>
      </c>
      <c r="W890" s="25" t="s">
        <v>1035</v>
      </c>
      <c r="X890" s="26">
        <v>45338</v>
      </c>
      <c r="Y890" s="25" t="s">
        <v>1068</v>
      </c>
      <c r="Z890" s="26">
        <v>45338</v>
      </c>
      <c r="AA890" s="24" t="s">
        <v>1069</v>
      </c>
      <c r="AB890" s="24" t="s">
        <v>1085</v>
      </c>
      <c r="AC890" s="26">
        <v>45346</v>
      </c>
      <c r="AD890" s="8" t="s">
        <v>22</v>
      </c>
      <c r="AE890" s="26">
        <v>45343</v>
      </c>
      <c r="AF890" s="27" t="s">
        <v>1175</v>
      </c>
      <c r="AG890" s="7"/>
      <c r="AH890" s="5" t="str" cm="1">
        <f t="array" ref="AH890">LEFT(MM_BU[[#This Row],[PROJECT'#]],MIN(IFERROR(FIND({0,1,2,3,4,5,6,7,8,9,"-"},MM_BU[[#This Row],[PROJECT'#]]),""))-1)</f>
        <v>BU</v>
      </c>
      <c r="AI890" t="str">
        <f>IF(MM_BU[[#This Row],[BOM Received date]]&lt;&gt;"","BU table")</f>
        <v>BU table</v>
      </c>
      <c r="AJ890" t="str">
        <f>TEXT(MM_BU[[#This Row],[BOM Received date]],"mmmm")</f>
        <v>February</v>
      </c>
      <c r="AK890" t="str">
        <f>TEXT(MM_BU[[#This Row],[BOM Received date]],"yyyy")</f>
        <v>2024</v>
      </c>
    </row>
    <row r="891" spans="1:37" ht="28.95" customHeight="1">
      <c r="A891" s="21">
        <v>62</v>
      </c>
      <c r="B891" s="56">
        <v>45329</v>
      </c>
      <c r="C891" s="8">
        <v>30</v>
      </c>
      <c r="D891" s="8" t="s">
        <v>2200</v>
      </c>
      <c r="E891" s="23" t="s">
        <v>2201</v>
      </c>
      <c r="F891" s="350">
        <v>9487106</v>
      </c>
      <c r="G891" s="8" t="s">
        <v>415</v>
      </c>
      <c r="H891" s="24" t="s">
        <v>420</v>
      </c>
      <c r="I891" s="25">
        <v>53783</v>
      </c>
      <c r="J891" s="1639">
        <v>45332</v>
      </c>
      <c r="K891" s="26">
        <v>45332</v>
      </c>
      <c r="L891" s="340" t="s">
        <v>1058</v>
      </c>
      <c r="M891" s="27">
        <v>5</v>
      </c>
      <c r="N891" s="27" t="s">
        <v>190</v>
      </c>
      <c r="O891" s="25">
        <v>6</v>
      </c>
      <c r="P891" s="286">
        <v>61.61</v>
      </c>
      <c r="Q891" s="287">
        <v>369.66</v>
      </c>
      <c r="R891" s="25" t="s">
        <v>2470</v>
      </c>
      <c r="S891" s="25" t="s">
        <v>1058</v>
      </c>
      <c r="T891" s="26">
        <v>45338</v>
      </c>
      <c r="U891" s="26">
        <v>45337</v>
      </c>
      <c r="V891" s="8" t="s">
        <v>2471</v>
      </c>
      <c r="W891" s="25" t="s">
        <v>1011</v>
      </c>
      <c r="X891" s="26">
        <v>45338</v>
      </c>
      <c r="Y891" s="25" t="s">
        <v>1068</v>
      </c>
      <c r="Z891" s="26">
        <v>45338</v>
      </c>
      <c r="AA891" s="24" t="s">
        <v>1069</v>
      </c>
      <c r="AB891" s="24" t="s">
        <v>1085</v>
      </c>
      <c r="AC891" s="26">
        <v>45346</v>
      </c>
      <c r="AD891" s="8" t="s">
        <v>22</v>
      </c>
      <c r="AE891" s="26">
        <v>45343</v>
      </c>
      <c r="AF891" s="27" t="s">
        <v>427</v>
      </c>
      <c r="AG891" s="7"/>
      <c r="AH891" s="5" t="str" cm="1">
        <f t="array" ref="AH891">LEFT(MM_BU[[#This Row],[PROJECT'#]],MIN(IFERROR(FIND({0,1,2,3,4,5,6,7,8,9,"-"},MM_BU[[#This Row],[PROJECT'#]]),""))-1)</f>
        <v>BU</v>
      </c>
      <c r="AI891" t="str">
        <f>IF(MM_BU[[#This Row],[BOM Received date]]&lt;&gt;"","BU table")</f>
        <v>BU table</v>
      </c>
      <c r="AJ891" t="str">
        <f>TEXT(MM_BU[[#This Row],[BOM Received date]],"mmmm")</f>
        <v>February</v>
      </c>
      <c r="AK891" t="str">
        <f>TEXT(MM_BU[[#This Row],[BOM Received date]],"yyyy")</f>
        <v>2024</v>
      </c>
    </row>
    <row r="892" spans="1:37" ht="28.95" customHeight="1">
      <c r="A892" s="21">
        <v>62</v>
      </c>
      <c r="B892" s="56">
        <v>45329</v>
      </c>
      <c r="C892" s="8">
        <v>30</v>
      </c>
      <c r="D892" s="8" t="s">
        <v>2200</v>
      </c>
      <c r="E892" s="23" t="s">
        <v>2201</v>
      </c>
      <c r="F892" s="350">
        <v>9487106</v>
      </c>
      <c r="G892" s="8" t="s">
        <v>278</v>
      </c>
      <c r="H892" s="24" t="s">
        <v>279</v>
      </c>
      <c r="I892" s="25">
        <v>53785</v>
      </c>
      <c r="J892" s="1639">
        <v>45332</v>
      </c>
      <c r="K892" s="26">
        <v>45332</v>
      </c>
      <c r="L892" s="340" t="s">
        <v>1058</v>
      </c>
      <c r="M892" s="27">
        <v>11</v>
      </c>
      <c r="N892" s="27" t="s">
        <v>190</v>
      </c>
      <c r="O892" s="25">
        <v>20</v>
      </c>
      <c r="P892" s="286">
        <v>47</v>
      </c>
      <c r="Q892" s="287">
        <v>940</v>
      </c>
      <c r="R892" s="25" t="s">
        <v>2470</v>
      </c>
      <c r="S892" s="25" t="s">
        <v>1058</v>
      </c>
      <c r="T892" s="26">
        <v>45338</v>
      </c>
      <c r="U892" s="26">
        <v>45337</v>
      </c>
      <c r="V892" s="8" t="s">
        <v>2471</v>
      </c>
      <c r="W892" s="25" t="s">
        <v>1159</v>
      </c>
      <c r="X892" s="26">
        <v>45338</v>
      </c>
      <c r="Y892" s="25" t="s">
        <v>1068</v>
      </c>
      <c r="Z892" s="26">
        <v>45338</v>
      </c>
      <c r="AA892" s="24" t="s">
        <v>1069</v>
      </c>
      <c r="AB892" s="24" t="s">
        <v>1085</v>
      </c>
      <c r="AC892" s="26">
        <v>45346</v>
      </c>
      <c r="AD892" s="8" t="s">
        <v>22</v>
      </c>
      <c r="AE892" s="26">
        <v>45343</v>
      </c>
      <c r="AF892" s="27" t="s">
        <v>1026</v>
      </c>
      <c r="AG892" s="7"/>
      <c r="AH892" s="5" t="str" cm="1">
        <f t="array" ref="AH892">LEFT(MM_BU[[#This Row],[PROJECT'#]],MIN(IFERROR(FIND({0,1,2,3,4,5,6,7,8,9,"-"},MM_BU[[#This Row],[PROJECT'#]]),""))-1)</f>
        <v>BU</v>
      </c>
      <c r="AI892" t="str">
        <f>IF(MM_BU[[#This Row],[BOM Received date]]&lt;&gt;"","BU table")</f>
        <v>BU table</v>
      </c>
      <c r="AJ892" t="str">
        <f>TEXT(MM_BU[[#This Row],[BOM Received date]],"mmmm")</f>
        <v>February</v>
      </c>
      <c r="AK892" t="str">
        <f>TEXT(MM_BU[[#This Row],[BOM Received date]],"yyyy")</f>
        <v>2024</v>
      </c>
    </row>
    <row r="893" spans="1:37" ht="28.95" customHeight="1">
      <c r="A893" s="21">
        <v>62</v>
      </c>
      <c r="B893" s="56">
        <v>45329</v>
      </c>
      <c r="C893" s="8">
        <v>30</v>
      </c>
      <c r="D893" s="8" t="s">
        <v>2200</v>
      </c>
      <c r="E893" s="23" t="s">
        <v>2201</v>
      </c>
      <c r="F893" s="350">
        <v>9487106</v>
      </c>
      <c r="G893" s="8" t="s">
        <v>1932</v>
      </c>
      <c r="H893" s="24" t="s">
        <v>1923</v>
      </c>
      <c r="I893" s="25">
        <v>53783</v>
      </c>
      <c r="J893" s="1639">
        <v>45332</v>
      </c>
      <c r="K893" s="26">
        <v>45332</v>
      </c>
      <c r="L893" s="340" t="s">
        <v>1058</v>
      </c>
      <c r="M893" s="27">
        <v>4</v>
      </c>
      <c r="N893" s="27" t="s">
        <v>20</v>
      </c>
      <c r="O893" s="25">
        <v>10</v>
      </c>
      <c r="P893" s="286">
        <v>50</v>
      </c>
      <c r="Q893" s="287">
        <v>500</v>
      </c>
      <c r="R893" s="25" t="s">
        <v>2470</v>
      </c>
      <c r="S893" s="25" t="s">
        <v>1058</v>
      </c>
      <c r="T893" s="26">
        <v>45338</v>
      </c>
      <c r="U893" s="26">
        <v>45337</v>
      </c>
      <c r="V893" s="8" t="s">
        <v>2471</v>
      </c>
      <c r="W893" s="25" t="s">
        <v>1009</v>
      </c>
      <c r="X893" s="26">
        <v>45338</v>
      </c>
      <c r="Y893" s="25" t="s">
        <v>1068</v>
      </c>
      <c r="Z893" s="26">
        <v>45338</v>
      </c>
      <c r="AA893" s="24" t="s">
        <v>1069</v>
      </c>
      <c r="AB893" s="24" t="s">
        <v>1085</v>
      </c>
      <c r="AC893" s="26">
        <v>45346</v>
      </c>
      <c r="AD893" s="8" t="s">
        <v>22</v>
      </c>
      <c r="AE893" s="26">
        <v>45343</v>
      </c>
      <c r="AF893" s="27" t="s">
        <v>1001</v>
      </c>
      <c r="AG893" s="7"/>
      <c r="AH893" s="5" t="str" cm="1">
        <f t="array" ref="AH893">LEFT(MM_BU[[#This Row],[PROJECT'#]],MIN(IFERROR(FIND({0,1,2,3,4,5,6,7,8,9,"-"},MM_BU[[#This Row],[PROJECT'#]]),""))-1)</f>
        <v>BU</v>
      </c>
      <c r="AI893" t="str">
        <f>IF(MM_BU[[#This Row],[BOM Received date]]&lt;&gt;"","BU table")</f>
        <v>BU table</v>
      </c>
      <c r="AJ893" t="str">
        <f>TEXT(MM_BU[[#This Row],[BOM Received date]],"mmmm")</f>
        <v>February</v>
      </c>
      <c r="AK893" t="str">
        <f>TEXT(MM_BU[[#This Row],[BOM Received date]],"yyyy")</f>
        <v>2024</v>
      </c>
    </row>
    <row r="894" spans="1:37" ht="28.95" customHeight="1">
      <c r="A894" s="21">
        <v>62</v>
      </c>
      <c r="B894" s="56">
        <v>45329</v>
      </c>
      <c r="C894" s="8">
        <v>30</v>
      </c>
      <c r="D894" s="8" t="s">
        <v>2200</v>
      </c>
      <c r="E894" s="23" t="s">
        <v>2201</v>
      </c>
      <c r="F894" s="350">
        <v>9487106</v>
      </c>
      <c r="G894" s="8" t="s">
        <v>160</v>
      </c>
      <c r="H894" s="24" t="s">
        <v>153</v>
      </c>
      <c r="I894" s="25">
        <v>53785</v>
      </c>
      <c r="J894" s="1639">
        <v>45332</v>
      </c>
      <c r="K894" s="26">
        <v>45332</v>
      </c>
      <c r="L894" s="340" t="s">
        <v>1058</v>
      </c>
      <c r="M894" s="27">
        <v>10</v>
      </c>
      <c r="N894" s="27" t="s">
        <v>55</v>
      </c>
      <c r="O894" s="25">
        <v>8</v>
      </c>
      <c r="P894" s="286">
        <v>29.4</v>
      </c>
      <c r="Q894" s="287">
        <v>235.2</v>
      </c>
      <c r="R894" s="25" t="s">
        <v>2470</v>
      </c>
      <c r="S894" s="25" t="s">
        <v>1058</v>
      </c>
      <c r="T894" s="26">
        <v>45338</v>
      </c>
      <c r="U894" s="26">
        <v>45337</v>
      </c>
      <c r="V894" s="8" t="s">
        <v>2471</v>
      </c>
      <c r="W894" s="25" t="s">
        <v>1031</v>
      </c>
      <c r="X894" s="26">
        <v>45338</v>
      </c>
      <c r="Y894" s="25" t="s">
        <v>1068</v>
      </c>
      <c r="Z894" s="26">
        <v>45338</v>
      </c>
      <c r="AA894" s="24" t="s">
        <v>1069</v>
      </c>
      <c r="AB894" s="24" t="s">
        <v>1085</v>
      </c>
      <c r="AC894" s="26">
        <v>45346</v>
      </c>
      <c r="AD894" s="8" t="s">
        <v>22</v>
      </c>
      <c r="AE894" s="26">
        <v>45343</v>
      </c>
      <c r="AF894" s="27" t="s">
        <v>1025</v>
      </c>
      <c r="AG894" s="7"/>
      <c r="AH894" s="5" t="str" cm="1">
        <f t="array" ref="AH894">LEFT(MM_BU[[#This Row],[PROJECT'#]],MIN(IFERROR(FIND({0,1,2,3,4,5,6,7,8,9,"-"},MM_BU[[#This Row],[PROJECT'#]]),""))-1)</f>
        <v>BU</v>
      </c>
      <c r="AI894" t="str">
        <f>IF(MM_BU[[#This Row],[BOM Received date]]&lt;&gt;"","BU table")</f>
        <v>BU table</v>
      </c>
      <c r="AJ894" t="str">
        <f>TEXT(MM_BU[[#This Row],[BOM Received date]],"mmmm")</f>
        <v>February</v>
      </c>
      <c r="AK894" t="str">
        <f>TEXT(MM_BU[[#This Row],[BOM Received date]],"yyyy")</f>
        <v>2024</v>
      </c>
    </row>
    <row r="895" spans="1:37" ht="28.95" customHeight="1">
      <c r="A895" s="21">
        <v>62</v>
      </c>
      <c r="B895" s="56">
        <v>45329</v>
      </c>
      <c r="C895" s="8">
        <v>30</v>
      </c>
      <c r="D895" s="8" t="s">
        <v>2200</v>
      </c>
      <c r="E895" s="23" t="s">
        <v>2201</v>
      </c>
      <c r="F895" s="350">
        <v>9487106</v>
      </c>
      <c r="G895" s="8" t="s">
        <v>187</v>
      </c>
      <c r="H895" s="24" t="s">
        <v>183</v>
      </c>
      <c r="I895" s="25">
        <v>53785</v>
      </c>
      <c r="J895" s="1639">
        <v>45332</v>
      </c>
      <c r="K895" s="26">
        <v>45332</v>
      </c>
      <c r="L895" s="340" t="s">
        <v>1058</v>
      </c>
      <c r="M895" s="27">
        <v>9</v>
      </c>
      <c r="N895" s="27" t="s">
        <v>55</v>
      </c>
      <c r="O895" s="25">
        <v>8</v>
      </c>
      <c r="P895" s="286">
        <v>19.600000000000001</v>
      </c>
      <c r="Q895" s="287">
        <v>156.80000000000001</v>
      </c>
      <c r="R895" s="25" t="s">
        <v>2470</v>
      </c>
      <c r="S895" s="25" t="s">
        <v>1058</v>
      </c>
      <c r="T895" s="26">
        <v>45338</v>
      </c>
      <c r="U895" s="26">
        <v>45337</v>
      </c>
      <c r="V895" s="8" t="s">
        <v>2471</v>
      </c>
      <c r="W895" s="25" t="s">
        <v>1029</v>
      </c>
      <c r="X895" s="26">
        <v>45338</v>
      </c>
      <c r="Y895" s="25" t="s">
        <v>1068</v>
      </c>
      <c r="Z895" s="26">
        <v>45338</v>
      </c>
      <c r="AA895" s="24" t="s">
        <v>1069</v>
      </c>
      <c r="AB895" s="24" t="s">
        <v>1085</v>
      </c>
      <c r="AC895" s="26">
        <v>45346</v>
      </c>
      <c r="AD895" s="8" t="s">
        <v>22</v>
      </c>
      <c r="AE895" s="26">
        <v>45343</v>
      </c>
      <c r="AF895" s="27" t="s">
        <v>1025</v>
      </c>
      <c r="AG895" s="7"/>
      <c r="AH895" s="5" t="str" cm="1">
        <f t="array" ref="AH895">LEFT(MM_BU[[#This Row],[PROJECT'#]],MIN(IFERROR(FIND({0,1,2,3,4,5,6,7,8,9,"-"},MM_BU[[#This Row],[PROJECT'#]]),""))-1)</f>
        <v>BU</v>
      </c>
      <c r="AI895" t="str">
        <f>IF(MM_BU[[#This Row],[BOM Received date]]&lt;&gt;"","BU table")</f>
        <v>BU table</v>
      </c>
      <c r="AJ895" t="str">
        <f>TEXT(MM_BU[[#This Row],[BOM Received date]],"mmmm")</f>
        <v>February</v>
      </c>
      <c r="AK895" t="str">
        <f>TEXT(MM_BU[[#This Row],[BOM Received date]],"yyyy")</f>
        <v>2024</v>
      </c>
    </row>
    <row r="896" spans="1:37" ht="28.95" customHeight="1">
      <c r="A896" s="21">
        <v>62</v>
      </c>
      <c r="B896" s="56">
        <v>45329</v>
      </c>
      <c r="C896" s="8">
        <v>30</v>
      </c>
      <c r="D896" s="8" t="s">
        <v>2200</v>
      </c>
      <c r="E896" s="23" t="s">
        <v>2201</v>
      </c>
      <c r="F896" s="350">
        <v>9487106</v>
      </c>
      <c r="G896" s="8" t="s">
        <v>502</v>
      </c>
      <c r="H896" s="24" t="s">
        <v>519</v>
      </c>
      <c r="I896" s="25">
        <v>53785</v>
      </c>
      <c r="J896" s="1639">
        <v>45332</v>
      </c>
      <c r="K896" s="26">
        <v>45332</v>
      </c>
      <c r="L896" s="340" t="s">
        <v>1058</v>
      </c>
      <c r="M896" s="27">
        <v>8</v>
      </c>
      <c r="N896" s="27" t="s">
        <v>55</v>
      </c>
      <c r="O896" s="25">
        <v>4</v>
      </c>
      <c r="P896" s="286">
        <v>30.4</v>
      </c>
      <c r="Q896" s="287">
        <v>121.6</v>
      </c>
      <c r="R896" s="25" t="s">
        <v>2470</v>
      </c>
      <c r="S896" s="25" t="s">
        <v>1058</v>
      </c>
      <c r="T896" s="26">
        <v>45338</v>
      </c>
      <c r="U896" s="26">
        <v>45337</v>
      </c>
      <c r="V896" s="8" t="s">
        <v>2471</v>
      </c>
      <c r="W896" s="25" t="s">
        <v>1028</v>
      </c>
      <c r="X896" s="26">
        <v>45338</v>
      </c>
      <c r="Y896" s="25" t="s">
        <v>1068</v>
      </c>
      <c r="Z896" s="26">
        <v>45338</v>
      </c>
      <c r="AA896" s="24" t="s">
        <v>1069</v>
      </c>
      <c r="AB896" s="24" t="s">
        <v>1085</v>
      </c>
      <c r="AC896" s="26">
        <v>45346</v>
      </c>
      <c r="AD896" s="8" t="s">
        <v>22</v>
      </c>
      <c r="AE896" s="26">
        <v>45343</v>
      </c>
      <c r="AF896" s="27" t="s">
        <v>426</v>
      </c>
      <c r="AG896" s="7"/>
      <c r="AH896" s="5" t="str" cm="1">
        <f t="array" ref="AH896">LEFT(MM_BU[[#This Row],[PROJECT'#]],MIN(IFERROR(FIND({0,1,2,3,4,5,6,7,8,9,"-"},MM_BU[[#This Row],[PROJECT'#]]),""))-1)</f>
        <v>BU</v>
      </c>
      <c r="AI896" t="str">
        <f>IF(MM_BU[[#This Row],[BOM Received date]]&lt;&gt;"","BU table")</f>
        <v>BU table</v>
      </c>
      <c r="AJ896" t="str">
        <f>TEXT(MM_BU[[#This Row],[BOM Received date]],"mmmm")</f>
        <v>February</v>
      </c>
      <c r="AK896" t="str">
        <f>TEXT(MM_BU[[#This Row],[BOM Received date]],"yyyy")</f>
        <v>2024</v>
      </c>
    </row>
    <row r="897" spans="1:37" ht="28.95" customHeight="1">
      <c r="A897" s="21">
        <v>62</v>
      </c>
      <c r="B897" s="56">
        <v>45329</v>
      </c>
      <c r="C897" s="8">
        <v>30</v>
      </c>
      <c r="D897" s="8" t="s">
        <v>2200</v>
      </c>
      <c r="E897" s="23" t="s">
        <v>2201</v>
      </c>
      <c r="F897" s="350">
        <v>9487106</v>
      </c>
      <c r="G897" s="8" t="s">
        <v>414</v>
      </c>
      <c r="H897" s="24" t="s">
        <v>419</v>
      </c>
      <c r="I897" s="25">
        <v>53783</v>
      </c>
      <c r="J897" s="1639">
        <v>45332</v>
      </c>
      <c r="K897" s="26">
        <v>45332</v>
      </c>
      <c r="L897" s="340" t="s">
        <v>1058</v>
      </c>
      <c r="M897" s="27">
        <v>3</v>
      </c>
      <c r="N897" s="27" t="s">
        <v>21</v>
      </c>
      <c r="O897" s="25">
        <v>1</v>
      </c>
      <c r="P897" s="286">
        <v>487.18</v>
      </c>
      <c r="Q897" s="287">
        <v>487.18</v>
      </c>
      <c r="R897" s="25" t="s">
        <v>2470</v>
      </c>
      <c r="S897" s="25" t="s">
        <v>1058</v>
      </c>
      <c r="T897" s="26">
        <v>45338</v>
      </c>
      <c r="U897" s="26">
        <v>45337</v>
      </c>
      <c r="V897" s="8" t="s">
        <v>2471</v>
      </c>
      <c r="W897" s="25" t="s">
        <v>1008</v>
      </c>
      <c r="X897" s="26">
        <v>45338</v>
      </c>
      <c r="Y897" s="25" t="s">
        <v>1068</v>
      </c>
      <c r="Z897" s="26">
        <v>45338</v>
      </c>
      <c r="AA897" s="24" t="s">
        <v>1069</v>
      </c>
      <c r="AB897" s="24" t="s">
        <v>1085</v>
      </c>
      <c r="AC897" s="26">
        <v>45346</v>
      </c>
      <c r="AD897" s="8" t="s">
        <v>22</v>
      </c>
      <c r="AE897" s="26">
        <v>45343</v>
      </c>
      <c r="AF897" s="27" t="s">
        <v>424</v>
      </c>
      <c r="AG897" s="7"/>
      <c r="AH897" s="5" t="str" cm="1">
        <f t="array" ref="AH897">LEFT(MM_BU[[#This Row],[PROJECT'#]],MIN(IFERROR(FIND({0,1,2,3,4,5,6,7,8,9,"-"},MM_BU[[#This Row],[PROJECT'#]]),""))-1)</f>
        <v>BU</v>
      </c>
      <c r="AI897" t="str">
        <f>IF(MM_BU[[#This Row],[BOM Received date]]&lt;&gt;"","BU table")</f>
        <v>BU table</v>
      </c>
      <c r="AJ897" t="str">
        <f>TEXT(MM_BU[[#This Row],[BOM Received date]],"mmmm")</f>
        <v>February</v>
      </c>
      <c r="AK897" t="str">
        <f>TEXT(MM_BU[[#This Row],[BOM Received date]],"yyyy")</f>
        <v>2024</v>
      </c>
    </row>
    <row r="898" spans="1:37" ht="28.95" customHeight="1">
      <c r="A898" s="21">
        <v>62</v>
      </c>
      <c r="B898" s="56">
        <v>45329</v>
      </c>
      <c r="C898" s="8">
        <v>30</v>
      </c>
      <c r="D898" s="8" t="s">
        <v>2200</v>
      </c>
      <c r="E898" s="23" t="s">
        <v>2201</v>
      </c>
      <c r="F898" s="350">
        <v>9487106</v>
      </c>
      <c r="G898" s="8" t="s">
        <v>2256</v>
      </c>
      <c r="H898" s="24" t="s">
        <v>2266</v>
      </c>
      <c r="I898" s="25">
        <v>53778</v>
      </c>
      <c r="J898" s="1639">
        <v>45332</v>
      </c>
      <c r="K898" s="26">
        <v>45332</v>
      </c>
      <c r="L898" s="340" t="s">
        <v>1058</v>
      </c>
      <c r="M898" s="27">
        <v>3</v>
      </c>
      <c r="N898" s="27" t="s">
        <v>37</v>
      </c>
      <c r="O898" s="25">
        <v>4</v>
      </c>
      <c r="P898" s="286">
        <v>274.73</v>
      </c>
      <c r="Q898" s="287">
        <v>1098.92</v>
      </c>
      <c r="R898" s="25" t="s">
        <v>2464</v>
      </c>
      <c r="S898" s="25" t="s">
        <v>1058</v>
      </c>
      <c r="T898" s="26">
        <v>45337</v>
      </c>
      <c r="U898" s="26" t="s">
        <v>581</v>
      </c>
      <c r="V898" s="8" t="s">
        <v>2465</v>
      </c>
      <c r="W898" s="25" t="s">
        <v>1003</v>
      </c>
      <c r="X898" s="26">
        <v>45342</v>
      </c>
      <c r="Y898" s="25" t="s">
        <v>1068</v>
      </c>
      <c r="Z898" s="26">
        <v>45342</v>
      </c>
      <c r="AA898" s="24" t="s">
        <v>1075</v>
      </c>
      <c r="AB898" s="24" t="s">
        <v>1070</v>
      </c>
      <c r="AC898" s="26">
        <v>45351</v>
      </c>
      <c r="AD898" s="8" t="s">
        <v>22</v>
      </c>
      <c r="AE898" s="26" t="s">
        <v>581</v>
      </c>
      <c r="AF898" s="27" t="s">
        <v>581</v>
      </c>
      <c r="AG898" s="7"/>
      <c r="AH898" s="5" t="str" cm="1">
        <f t="array" ref="AH898">LEFT(MM_BU[[#This Row],[PROJECT'#]],MIN(IFERROR(FIND({0,1,2,3,4,5,6,7,8,9,"-"},MM_BU[[#This Row],[PROJECT'#]]),""))-1)</f>
        <v>BU</v>
      </c>
      <c r="AI898" t="str">
        <f>IF(MM_BU[[#This Row],[BOM Received date]]&lt;&gt;"","BU table")</f>
        <v>BU table</v>
      </c>
      <c r="AJ898" t="str">
        <f>TEXT(MM_BU[[#This Row],[BOM Received date]],"mmmm")</f>
        <v>February</v>
      </c>
      <c r="AK898" t="str">
        <f>TEXT(MM_BU[[#This Row],[BOM Received date]],"yyyy")</f>
        <v>2024</v>
      </c>
    </row>
    <row r="899" spans="1:37" ht="28.95" customHeight="1">
      <c r="A899" s="21">
        <v>62</v>
      </c>
      <c r="B899" s="56">
        <v>45329</v>
      </c>
      <c r="C899" s="8">
        <v>30</v>
      </c>
      <c r="D899" s="8" t="s">
        <v>2200</v>
      </c>
      <c r="E899" s="23" t="s">
        <v>2201</v>
      </c>
      <c r="F899" s="350">
        <v>9487106</v>
      </c>
      <c r="G899" s="8" t="s">
        <v>38</v>
      </c>
      <c r="H899" s="24" t="s">
        <v>478</v>
      </c>
      <c r="I899" s="25">
        <v>53785</v>
      </c>
      <c r="J899" s="1639">
        <v>45332</v>
      </c>
      <c r="K899" s="26">
        <v>45332</v>
      </c>
      <c r="L899" s="340" t="s">
        <v>1058</v>
      </c>
      <c r="M899" s="27">
        <v>7</v>
      </c>
      <c r="N899" s="27" t="s">
        <v>20</v>
      </c>
      <c r="O899" s="25">
        <v>2</v>
      </c>
      <c r="P899" s="286">
        <v>51.2</v>
      </c>
      <c r="Q899" s="287">
        <v>102.4</v>
      </c>
      <c r="R899" s="25" t="s">
        <v>2470</v>
      </c>
      <c r="S899" s="25" t="s">
        <v>1058</v>
      </c>
      <c r="T899" s="26">
        <v>45338</v>
      </c>
      <c r="U899" s="26">
        <v>45337</v>
      </c>
      <c r="V899" s="8" t="s">
        <v>2471</v>
      </c>
      <c r="W899" s="25" t="s">
        <v>1020</v>
      </c>
      <c r="X899" s="26">
        <v>45338</v>
      </c>
      <c r="Y899" s="25" t="s">
        <v>1068</v>
      </c>
      <c r="Z899" s="26">
        <v>45338</v>
      </c>
      <c r="AA899" s="24" t="s">
        <v>1069</v>
      </c>
      <c r="AB899" s="24" t="s">
        <v>1085</v>
      </c>
      <c r="AC899" s="26">
        <v>45346</v>
      </c>
      <c r="AD899" s="8" t="s">
        <v>22</v>
      </c>
      <c r="AE899" s="26">
        <v>45343</v>
      </c>
      <c r="AF899" s="27" t="s">
        <v>425</v>
      </c>
      <c r="AG899" s="7"/>
      <c r="AH899" s="5" t="str" cm="1">
        <f t="array" ref="AH899">LEFT(MM_BU[[#This Row],[PROJECT'#]],MIN(IFERROR(FIND({0,1,2,3,4,5,6,7,8,9,"-"},MM_BU[[#This Row],[PROJECT'#]]),""))-1)</f>
        <v>BU</v>
      </c>
      <c r="AI899" t="str">
        <f>IF(MM_BU[[#This Row],[BOM Received date]]&lt;&gt;"","BU table")</f>
        <v>BU table</v>
      </c>
      <c r="AJ899" t="str">
        <f>TEXT(MM_BU[[#This Row],[BOM Received date]],"mmmm")</f>
        <v>February</v>
      </c>
      <c r="AK899" t="str">
        <f>TEXT(MM_BU[[#This Row],[BOM Received date]],"yyyy")</f>
        <v>2024</v>
      </c>
    </row>
    <row r="900" spans="1:37" ht="28.95" customHeight="1">
      <c r="A900" s="21">
        <v>62</v>
      </c>
      <c r="B900" s="56">
        <v>45329</v>
      </c>
      <c r="C900" s="8">
        <v>30</v>
      </c>
      <c r="D900" s="8" t="s">
        <v>2200</v>
      </c>
      <c r="E900" s="23" t="s">
        <v>2201</v>
      </c>
      <c r="F900" s="350">
        <v>9487106</v>
      </c>
      <c r="G900" s="8" t="s">
        <v>71</v>
      </c>
      <c r="H900" s="24" t="s">
        <v>72</v>
      </c>
      <c r="I900" s="25">
        <v>53784</v>
      </c>
      <c r="J900" s="1639">
        <v>45332</v>
      </c>
      <c r="K900" s="26">
        <v>45332</v>
      </c>
      <c r="L900" s="340" t="s">
        <v>1058</v>
      </c>
      <c r="M900" s="27">
        <v>2</v>
      </c>
      <c r="N900" s="27" t="s">
        <v>20</v>
      </c>
      <c r="O900" s="25">
        <v>4</v>
      </c>
      <c r="P900" s="286">
        <v>18.2</v>
      </c>
      <c r="Q900" s="287">
        <v>72.8</v>
      </c>
      <c r="R900" s="25" t="s">
        <v>2470</v>
      </c>
      <c r="S900" s="25" t="s">
        <v>1058</v>
      </c>
      <c r="T900" s="26">
        <v>45338</v>
      </c>
      <c r="U900" s="26">
        <v>45337</v>
      </c>
      <c r="V900" s="8" t="s">
        <v>2471</v>
      </c>
      <c r="W900" s="25" t="s">
        <v>1013</v>
      </c>
      <c r="X900" s="26">
        <v>45338</v>
      </c>
      <c r="Y900" s="25" t="s">
        <v>1068</v>
      </c>
      <c r="Z900" s="26">
        <v>45338</v>
      </c>
      <c r="AA900" s="24" t="s">
        <v>1069</v>
      </c>
      <c r="AB900" s="24" t="s">
        <v>1085</v>
      </c>
      <c r="AC900" s="26">
        <v>45346</v>
      </c>
      <c r="AD900" s="8" t="s">
        <v>22</v>
      </c>
      <c r="AE900" s="26">
        <v>45343</v>
      </c>
      <c r="AF900" s="27" t="s">
        <v>426</v>
      </c>
      <c r="AG900" s="7"/>
      <c r="AH900" s="5" t="str" cm="1">
        <f t="array" ref="AH900">LEFT(MM_BU[[#This Row],[PROJECT'#]],MIN(IFERROR(FIND({0,1,2,3,4,5,6,7,8,9,"-"},MM_BU[[#This Row],[PROJECT'#]]),""))-1)</f>
        <v>BU</v>
      </c>
      <c r="AI900" t="str">
        <f>IF(MM_BU[[#This Row],[BOM Received date]]&lt;&gt;"","BU table")</f>
        <v>BU table</v>
      </c>
      <c r="AJ900" t="str">
        <f>TEXT(MM_BU[[#This Row],[BOM Received date]],"mmmm")</f>
        <v>February</v>
      </c>
      <c r="AK900" t="str">
        <f>TEXT(MM_BU[[#This Row],[BOM Received date]],"yyyy")</f>
        <v>2024</v>
      </c>
    </row>
    <row r="901" spans="1:37" ht="28.95" customHeight="1">
      <c r="A901" s="21">
        <v>62</v>
      </c>
      <c r="B901" s="56">
        <v>45329</v>
      </c>
      <c r="C901" s="8">
        <v>30</v>
      </c>
      <c r="D901" s="8" t="s">
        <v>2200</v>
      </c>
      <c r="E901" s="23" t="s">
        <v>2201</v>
      </c>
      <c r="F901" s="350">
        <v>9487106</v>
      </c>
      <c r="G901" s="8" t="s">
        <v>81</v>
      </c>
      <c r="H901" s="24" t="s">
        <v>534</v>
      </c>
      <c r="I901" s="25">
        <v>53781</v>
      </c>
      <c r="J901" s="1639">
        <v>45332</v>
      </c>
      <c r="K901" s="26">
        <v>45332</v>
      </c>
      <c r="L901" s="340" t="s">
        <v>1058</v>
      </c>
      <c r="M901" s="27">
        <v>1</v>
      </c>
      <c r="N901" s="27" t="s">
        <v>55</v>
      </c>
      <c r="O901" s="25">
        <v>1</v>
      </c>
      <c r="P901" s="286">
        <v>16.5</v>
      </c>
      <c r="Q901" s="287">
        <v>16.5</v>
      </c>
      <c r="R901" s="25" t="s">
        <v>2468</v>
      </c>
      <c r="S901" s="25" t="s">
        <v>1058</v>
      </c>
      <c r="T901" s="26">
        <v>45339</v>
      </c>
      <c r="U901" s="26" t="s">
        <v>581</v>
      </c>
      <c r="V901" s="8" t="s">
        <v>2469</v>
      </c>
      <c r="W901" s="25" t="s">
        <v>141</v>
      </c>
      <c r="X901" s="26">
        <v>45339</v>
      </c>
      <c r="Y901" s="25" t="s">
        <v>1068</v>
      </c>
      <c r="Z901" s="26">
        <v>45339</v>
      </c>
      <c r="AA901" s="24" t="s">
        <v>1075</v>
      </c>
      <c r="AB901" s="24" t="s">
        <v>1084</v>
      </c>
      <c r="AC901" s="26">
        <v>45374</v>
      </c>
      <c r="AD901" s="8" t="s">
        <v>22</v>
      </c>
      <c r="AE901" s="26">
        <v>45341</v>
      </c>
      <c r="AF901" s="27" t="s">
        <v>424</v>
      </c>
      <c r="AG901" s="7"/>
      <c r="AH901" s="5" t="str" cm="1">
        <f t="array" ref="AH901">LEFT(MM_BU[[#This Row],[PROJECT'#]],MIN(IFERROR(FIND({0,1,2,3,4,5,6,7,8,9,"-"},MM_BU[[#This Row],[PROJECT'#]]),""))-1)</f>
        <v>BU</v>
      </c>
      <c r="AI901" t="str">
        <f>IF(MM_BU[[#This Row],[BOM Received date]]&lt;&gt;"","BU table")</f>
        <v>BU table</v>
      </c>
      <c r="AJ901" t="str">
        <f>TEXT(MM_BU[[#This Row],[BOM Received date]],"mmmm")</f>
        <v>February</v>
      </c>
      <c r="AK901" t="str">
        <f>TEXT(MM_BU[[#This Row],[BOM Received date]],"yyyy")</f>
        <v>2024</v>
      </c>
    </row>
    <row r="902" spans="1:37" ht="28.95" customHeight="1">
      <c r="A902" s="21">
        <v>62</v>
      </c>
      <c r="B902" s="56">
        <v>45329</v>
      </c>
      <c r="C902" s="8">
        <v>30</v>
      </c>
      <c r="D902" s="8" t="s">
        <v>2200</v>
      </c>
      <c r="E902" s="23" t="s">
        <v>2201</v>
      </c>
      <c r="F902" s="350">
        <v>9487106</v>
      </c>
      <c r="G902" s="8" t="s">
        <v>268</v>
      </c>
      <c r="H902" s="24" t="s">
        <v>269</v>
      </c>
      <c r="I902" s="25">
        <v>53785</v>
      </c>
      <c r="J902" s="1639">
        <v>45332</v>
      </c>
      <c r="K902" s="26">
        <v>45332</v>
      </c>
      <c r="L902" s="340" t="s">
        <v>1058</v>
      </c>
      <c r="M902" s="27">
        <v>6</v>
      </c>
      <c r="N902" s="27" t="s">
        <v>20</v>
      </c>
      <c r="O902" s="25">
        <v>4</v>
      </c>
      <c r="P902" s="286">
        <v>15.2</v>
      </c>
      <c r="Q902" s="287">
        <v>60.8</v>
      </c>
      <c r="R902" s="25" t="s">
        <v>2470</v>
      </c>
      <c r="S902" s="25" t="s">
        <v>1058</v>
      </c>
      <c r="T902" s="26">
        <v>45338</v>
      </c>
      <c r="U902" s="26">
        <v>45337</v>
      </c>
      <c r="V902" s="8" t="s">
        <v>2471</v>
      </c>
      <c r="W902" s="25" t="s">
        <v>1019</v>
      </c>
      <c r="X902" s="26">
        <v>45338</v>
      </c>
      <c r="Y902" s="25" t="s">
        <v>1068</v>
      </c>
      <c r="Z902" s="26">
        <v>45338</v>
      </c>
      <c r="AA902" s="24" t="s">
        <v>1069</v>
      </c>
      <c r="AB902" s="24" t="s">
        <v>1085</v>
      </c>
      <c r="AC902" s="26">
        <v>45346</v>
      </c>
      <c r="AD902" s="8" t="s">
        <v>22</v>
      </c>
      <c r="AE902" s="26">
        <v>45343</v>
      </c>
      <c r="AF902" s="27" t="s">
        <v>426</v>
      </c>
      <c r="AG902" s="7"/>
      <c r="AH902" s="5" t="str" cm="1">
        <f t="array" ref="AH902">LEFT(MM_BU[[#This Row],[PROJECT'#]],MIN(IFERROR(FIND({0,1,2,3,4,5,6,7,8,9,"-"},MM_BU[[#This Row],[PROJECT'#]]),""))-1)</f>
        <v>BU</v>
      </c>
      <c r="AI902" t="str">
        <f>IF(MM_BU[[#This Row],[BOM Received date]]&lt;&gt;"","BU table")</f>
        <v>BU table</v>
      </c>
      <c r="AJ902" t="str">
        <f>TEXT(MM_BU[[#This Row],[BOM Received date]],"mmmm")</f>
        <v>February</v>
      </c>
      <c r="AK902" t="str">
        <f>TEXT(MM_BU[[#This Row],[BOM Received date]],"yyyy")</f>
        <v>2024</v>
      </c>
    </row>
    <row r="903" spans="1:37" ht="28.95" customHeight="1">
      <c r="A903" s="21">
        <v>62</v>
      </c>
      <c r="B903" s="56">
        <v>45329</v>
      </c>
      <c r="C903" s="8">
        <v>30</v>
      </c>
      <c r="D903" s="8" t="s">
        <v>2200</v>
      </c>
      <c r="E903" s="23" t="s">
        <v>2201</v>
      </c>
      <c r="F903" s="350">
        <v>9487106</v>
      </c>
      <c r="G903" s="8" t="s">
        <v>500</v>
      </c>
      <c r="H903" s="24" t="s">
        <v>518</v>
      </c>
      <c r="I903" s="25">
        <v>53784</v>
      </c>
      <c r="J903" s="1639">
        <v>45332</v>
      </c>
      <c r="K903" s="26">
        <v>45332</v>
      </c>
      <c r="L903" s="340" t="s">
        <v>1058</v>
      </c>
      <c r="M903" s="27">
        <v>1</v>
      </c>
      <c r="N903" s="27" t="s">
        <v>20</v>
      </c>
      <c r="O903" s="25">
        <v>4</v>
      </c>
      <c r="P903" s="286">
        <v>30.6</v>
      </c>
      <c r="Q903" s="287">
        <v>122.4</v>
      </c>
      <c r="R903" s="25" t="s">
        <v>2470</v>
      </c>
      <c r="S903" s="25" t="s">
        <v>1058</v>
      </c>
      <c r="T903" s="26">
        <v>45338</v>
      </c>
      <c r="U903" s="26">
        <v>45337</v>
      </c>
      <c r="V903" s="8" t="s">
        <v>2471</v>
      </c>
      <c r="W903" s="25" t="s">
        <v>1012</v>
      </c>
      <c r="X903" s="26">
        <v>45338</v>
      </c>
      <c r="Y903" s="25" t="s">
        <v>1068</v>
      </c>
      <c r="Z903" s="26">
        <v>45338</v>
      </c>
      <c r="AA903" s="24" t="s">
        <v>1069</v>
      </c>
      <c r="AB903" s="24" t="s">
        <v>1085</v>
      </c>
      <c r="AC903" s="26">
        <v>45346</v>
      </c>
      <c r="AD903" s="8" t="s">
        <v>22</v>
      </c>
      <c r="AE903" s="26">
        <v>45343</v>
      </c>
      <c r="AF903" s="27" t="s">
        <v>426</v>
      </c>
      <c r="AG903" s="7"/>
      <c r="AH903" s="5" t="str" cm="1">
        <f t="array" ref="AH903">LEFT(MM_BU[[#This Row],[PROJECT'#]],MIN(IFERROR(FIND({0,1,2,3,4,5,6,7,8,9,"-"},MM_BU[[#This Row],[PROJECT'#]]),""))-1)</f>
        <v>BU</v>
      </c>
      <c r="AI903" t="str">
        <f>IF(MM_BU[[#This Row],[BOM Received date]]&lt;&gt;"","BU table")</f>
        <v>BU table</v>
      </c>
      <c r="AJ903" t="str">
        <f>TEXT(MM_BU[[#This Row],[BOM Received date]],"mmmm")</f>
        <v>February</v>
      </c>
      <c r="AK903" t="str">
        <f>TEXT(MM_BU[[#This Row],[BOM Received date]],"yyyy")</f>
        <v>2024</v>
      </c>
    </row>
    <row r="904" spans="1:37" ht="28.95" customHeight="1">
      <c r="A904" s="21">
        <v>62</v>
      </c>
      <c r="B904" s="56">
        <v>45329</v>
      </c>
      <c r="C904" s="8">
        <v>30</v>
      </c>
      <c r="D904" s="8" t="s">
        <v>2200</v>
      </c>
      <c r="E904" s="23" t="s">
        <v>2201</v>
      </c>
      <c r="F904" s="350">
        <v>9487106</v>
      </c>
      <c r="G904" s="8" t="s">
        <v>510</v>
      </c>
      <c r="H904" s="24" t="s">
        <v>2023</v>
      </c>
      <c r="I904" s="25">
        <v>53786</v>
      </c>
      <c r="J904" s="1639">
        <v>45332</v>
      </c>
      <c r="K904" s="26">
        <v>45332</v>
      </c>
      <c r="L904" s="340" t="s">
        <v>1058</v>
      </c>
      <c r="M904" s="27">
        <v>3</v>
      </c>
      <c r="N904" s="27" t="s">
        <v>55</v>
      </c>
      <c r="O904" s="25">
        <v>1</v>
      </c>
      <c r="P904" s="286">
        <v>141.9</v>
      </c>
      <c r="Q904" s="287">
        <v>141.9</v>
      </c>
      <c r="R904" s="25" t="s">
        <v>2470</v>
      </c>
      <c r="S904" s="25" t="s">
        <v>1058</v>
      </c>
      <c r="T904" s="26">
        <v>45338</v>
      </c>
      <c r="U904" s="26">
        <v>45337</v>
      </c>
      <c r="V904" s="8" t="s">
        <v>2471</v>
      </c>
      <c r="W904" s="25" t="s">
        <v>1171</v>
      </c>
      <c r="X904" s="26">
        <v>45338</v>
      </c>
      <c r="Y904" s="25" t="s">
        <v>1068</v>
      </c>
      <c r="Z904" s="26">
        <v>45338</v>
      </c>
      <c r="AA904" s="24" t="s">
        <v>1069</v>
      </c>
      <c r="AB904" s="24" t="s">
        <v>1085</v>
      </c>
      <c r="AC904" s="26">
        <v>45346</v>
      </c>
      <c r="AD904" s="8" t="s">
        <v>22</v>
      </c>
      <c r="AE904" s="26">
        <v>45343</v>
      </c>
      <c r="AF904" s="27" t="s">
        <v>424</v>
      </c>
      <c r="AG904" s="7"/>
      <c r="AH904" s="5" t="str" cm="1">
        <f t="array" ref="AH904">LEFT(MM_BU[[#This Row],[PROJECT'#]],MIN(IFERROR(FIND({0,1,2,3,4,5,6,7,8,9,"-"},MM_BU[[#This Row],[PROJECT'#]]),""))-1)</f>
        <v>BU</v>
      </c>
      <c r="AI904" t="str">
        <f>IF(MM_BU[[#This Row],[BOM Received date]]&lt;&gt;"","BU table")</f>
        <v>BU table</v>
      </c>
      <c r="AJ904" t="str">
        <f>TEXT(MM_BU[[#This Row],[BOM Received date]],"mmmm")</f>
        <v>February</v>
      </c>
      <c r="AK904" t="str">
        <f>TEXT(MM_BU[[#This Row],[BOM Received date]],"yyyy")</f>
        <v>2024</v>
      </c>
    </row>
    <row r="905" spans="1:37" ht="28.95" customHeight="1">
      <c r="A905" s="21">
        <v>62</v>
      </c>
      <c r="B905" s="56">
        <v>45329</v>
      </c>
      <c r="C905" s="8">
        <v>30</v>
      </c>
      <c r="D905" s="8" t="s">
        <v>2200</v>
      </c>
      <c r="E905" s="23" t="s">
        <v>2201</v>
      </c>
      <c r="F905" s="350">
        <v>9487106</v>
      </c>
      <c r="G905" s="8" t="s">
        <v>2019</v>
      </c>
      <c r="H905" s="24" t="s">
        <v>2031</v>
      </c>
      <c r="I905" s="25">
        <v>53785</v>
      </c>
      <c r="J905" s="1639">
        <v>45332</v>
      </c>
      <c r="K905" s="26">
        <v>45332</v>
      </c>
      <c r="L905" s="340" t="s">
        <v>1058</v>
      </c>
      <c r="M905" s="27">
        <v>5</v>
      </c>
      <c r="N905" s="27" t="s">
        <v>55</v>
      </c>
      <c r="O905" s="25">
        <v>6</v>
      </c>
      <c r="P905" s="286">
        <v>20</v>
      </c>
      <c r="Q905" s="287">
        <v>120</v>
      </c>
      <c r="R905" s="25" t="s">
        <v>2470</v>
      </c>
      <c r="S905" s="25" t="s">
        <v>1058</v>
      </c>
      <c r="T905" s="26">
        <v>45338</v>
      </c>
      <c r="U905" s="26">
        <v>45337</v>
      </c>
      <c r="V905" s="8" t="s">
        <v>2471</v>
      </c>
      <c r="W905" s="25" t="s">
        <v>1018</v>
      </c>
      <c r="X905" s="26">
        <v>45338</v>
      </c>
      <c r="Y905" s="25" t="s">
        <v>1068</v>
      </c>
      <c r="Z905" s="26">
        <v>45338</v>
      </c>
      <c r="AA905" s="24" t="s">
        <v>1069</v>
      </c>
      <c r="AB905" s="24" t="s">
        <v>1085</v>
      </c>
      <c r="AC905" s="26">
        <v>45346</v>
      </c>
      <c r="AD905" s="8" t="s">
        <v>22</v>
      </c>
      <c r="AE905" s="26">
        <v>45343</v>
      </c>
      <c r="AF905" s="27" t="s">
        <v>427</v>
      </c>
      <c r="AG905" s="7"/>
      <c r="AH905" s="5" t="str" cm="1">
        <f t="array" ref="AH905">LEFT(MM_BU[[#This Row],[PROJECT'#]],MIN(IFERROR(FIND({0,1,2,3,4,5,6,7,8,9,"-"},MM_BU[[#This Row],[PROJECT'#]]),""))-1)</f>
        <v>BU</v>
      </c>
      <c r="AI905" t="str">
        <f>IF(MM_BU[[#This Row],[BOM Received date]]&lt;&gt;"","BU table")</f>
        <v>BU table</v>
      </c>
      <c r="AJ905" t="str">
        <f>TEXT(MM_BU[[#This Row],[BOM Received date]],"mmmm")</f>
        <v>February</v>
      </c>
      <c r="AK905" t="str">
        <f>TEXT(MM_BU[[#This Row],[BOM Received date]],"yyyy")</f>
        <v>2024</v>
      </c>
    </row>
    <row r="906" spans="1:37" ht="28.95" customHeight="1">
      <c r="A906" s="21">
        <v>62</v>
      </c>
      <c r="B906" s="56">
        <v>45329</v>
      </c>
      <c r="C906" s="8">
        <v>30</v>
      </c>
      <c r="D906" s="8" t="s">
        <v>2200</v>
      </c>
      <c r="E906" s="23" t="s">
        <v>2201</v>
      </c>
      <c r="F906" s="350">
        <v>9487106</v>
      </c>
      <c r="G906" s="8" t="s">
        <v>2020</v>
      </c>
      <c r="H906" s="24" t="s">
        <v>2032</v>
      </c>
      <c r="I906" s="25">
        <v>53785</v>
      </c>
      <c r="J906" s="1639">
        <v>45332</v>
      </c>
      <c r="K906" s="26">
        <v>45332</v>
      </c>
      <c r="L906" s="340" t="s">
        <v>1058</v>
      </c>
      <c r="M906" s="27">
        <v>4</v>
      </c>
      <c r="N906" s="27" t="s">
        <v>36</v>
      </c>
      <c r="O906" s="25">
        <v>6</v>
      </c>
      <c r="P906" s="286">
        <v>60.5</v>
      </c>
      <c r="Q906" s="287">
        <v>363</v>
      </c>
      <c r="R906" s="25" t="s">
        <v>2470</v>
      </c>
      <c r="S906" s="25" t="s">
        <v>1058</v>
      </c>
      <c r="T906" s="26">
        <v>45338</v>
      </c>
      <c r="U906" s="26">
        <v>45337</v>
      </c>
      <c r="V906" s="8" t="s">
        <v>2471</v>
      </c>
      <c r="W906" s="25" t="s">
        <v>1017</v>
      </c>
      <c r="X906" s="26">
        <v>45338</v>
      </c>
      <c r="Y906" s="25" t="s">
        <v>1068</v>
      </c>
      <c r="Z906" s="26">
        <v>45338</v>
      </c>
      <c r="AA906" s="24" t="s">
        <v>1069</v>
      </c>
      <c r="AB906" s="24" t="s">
        <v>1085</v>
      </c>
      <c r="AC906" s="26">
        <v>45346</v>
      </c>
      <c r="AD906" s="8" t="s">
        <v>22</v>
      </c>
      <c r="AE906" s="26">
        <v>45343</v>
      </c>
      <c r="AF906" s="27" t="s">
        <v>427</v>
      </c>
      <c r="AG906" s="7"/>
      <c r="AH906" s="5" t="str" cm="1">
        <f t="array" ref="AH906">LEFT(MM_BU[[#This Row],[PROJECT'#]],MIN(IFERROR(FIND({0,1,2,3,4,5,6,7,8,9,"-"},MM_BU[[#This Row],[PROJECT'#]]),""))-1)</f>
        <v>BU</v>
      </c>
      <c r="AI906" t="str">
        <f>IF(MM_BU[[#This Row],[BOM Received date]]&lt;&gt;"","BU table")</f>
        <v>BU table</v>
      </c>
      <c r="AJ906" t="str">
        <f>TEXT(MM_BU[[#This Row],[BOM Received date]],"mmmm")</f>
        <v>February</v>
      </c>
      <c r="AK906" t="str">
        <f>TEXT(MM_BU[[#This Row],[BOM Received date]],"yyyy")</f>
        <v>2024</v>
      </c>
    </row>
    <row r="907" spans="1:37" ht="28.95" customHeight="1">
      <c r="A907" s="21">
        <v>62</v>
      </c>
      <c r="B907" s="56">
        <v>45329</v>
      </c>
      <c r="C907" s="8">
        <v>30</v>
      </c>
      <c r="D907" s="8" t="s">
        <v>2200</v>
      </c>
      <c r="E907" s="23" t="s">
        <v>2201</v>
      </c>
      <c r="F907" s="350">
        <v>9487106</v>
      </c>
      <c r="G907" s="8" t="s">
        <v>988</v>
      </c>
      <c r="H907" s="24" t="s">
        <v>991</v>
      </c>
      <c r="I907" s="25">
        <v>53785</v>
      </c>
      <c r="J907" s="1639">
        <v>45332</v>
      </c>
      <c r="K907" s="26">
        <v>45332</v>
      </c>
      <c r="L907" s="340" t="s">
        <v>1058</v>
      </c>
      <c r="M907" s="27">
        <v>3</v>
      </c>
      <c r="N907" s="27" t="s">
        <v>20</v>
      </c>
      <c r="O907" s="25">
        <v>1</v>
      </c>
      <c r="P907" s="286">
        <v>52</v>
      </c>
      <c r="Q907" s="287">
        <v>52</v>
      </c>
      <c r="R907" s="25" t="s">
        <v>2470</v>
      </c>
      <c r="S907" s="25" t="s">
        <v>1058</v>
      </c>
      <c r="T907" s="26">
        <v>45338</v>
      </c>
      <c r="U907" s="26">
        <v>45337</v>
      </c>
      <c r="V907" s="8" t="s">
        <v>2471</v>
      </c>
      <c r="W907" s="25" t="s">
        <v>1016</v>
      </c>
      <c r="X907" s="26">
        <v>45338</v>
      </c>
      <c r="Y907" s="25" t="s">
        <v>1068</v>
      </c>
      <c r="Z907" s="26">
        <v>45338</v>
      </c>
      <c r="AA907" s="24" t="s">
        <v>1069</v>
      </c>
      <c r="AB907" s="24" t="s">
        <v>1085</v>
      </c>
      <c r="AC907" s="26">
        <v>45360</v>
      </c>
      <c r="AD907" s="8" t="s">
        <v>22</v>
      </c>
      <c r="AE907" s="26">
        <v>45358</v>
      </c>
      <c r="AF907" s="27" t="s">
        <v>424</v>
      </c>
      <c r="AG907" s="7"/>
      <c r="AH907" s="5" t="str" cm="1">
        <f t="array" ref="AH907">LEFT(MM_BU[[#This Row],[PROJECT'#]],MIN(IFERROR(FIND({0,1,2,3,4,5,6,7,8,9,"-"},MM_BU[[#This Row],[PROJECT'#]]),""))-1)</f>
        <v>BU</v>
      </c>
      <c r="AI907" t="str">
        <f>IF(MM_BU[[#This Row],[BOM Received date]]&lt;&gt;"","BU table")</f>
        <v>BU table</v>
      </c>
      <c r="AJ907" t="str">
        <f>TEXT(MM_BU[[#This Row],[BOM Received date]],"mmmm")</f>
        <v>February</v>
      </c>
      <c r="AK907" t="str">
        <f>TEXT(MM_BU[[#This Row],[BOM Received date]],"yyyy")</f>
        <v>2024</v>
      </c>
    </row>
    <row r="908" spans="1:37" ht="28.95" customHeight="1">
      <c r="A908" s="21">
        <v>62</v>
      </c>
      <c r="B908" s="56">
        <v>45329</v>
      </c>
      <c r="C908" s="8">
        <v>30</v>
      </c>
      <c r="D908" s="8" t="s">
        <v>2200</v>
      </c>
      <c r="E908" s="23" t="s">
        <v>2201</v>
      </c>
      <c r="F908" s="350">
        <v>9487106</v>
      </c>
      <c r="G908" s="8" t="s">
        <v>2021</v>
      </c>
      <c r="H908" s="24" t="s">
        <v>2033</v>
      </c>
      <c r="I908" s="25">
        <v>53786</v>
      </c>
      <c r="J908" s="1639">
        <v>45332</v>
      </c>
      <c r="K908" s="26">
        <v>45332</v>
      </c>
      <c r="L908" s="340" t="s">
        <v>1058</v>
      </c>
      <c r="M908" s="27">
        <v>2</v>
      </c>
      <c r="N908" s="27" t="s">
        <v>21</v>
      </c>
      <c r="O908" s="25">
        <v>2</v>
      </c>
      <c r="P908" s="286">
        <v>19.8</v>
      </c>
      <c r="Q908" s="287">
        <v>39.6</v>
      </c>
      <c r="R908" s="25" t="s">
        <v>2470</v>
      </c>
      <c r="S908" s="25" t="s">
        <v>1058</v>
      </c>
      <c r="T908" s="26">
        <v>45338</v>
      </c>
      <c r="U908" s="26">
        <v>45337</v>
      </c>
      <c r="V908" s="8" t="s">
        <v>2471</v>
      </c>
      <c r="W908" s="25" t="s">
        <v>1176</v>
      </c>
      <c r="X908" s="26">
        <v>45338</v>
      </c>
      <c r="Y908" s="25" t="s">
        <v>1068</v>
      </c>
      <c r="Z908" s="26">
        <v>45338</v>
      </c>
      <c r="AA908" s="24" t="s">
        <v>1069</v>
      </c>
      <c r="AB908" s="24" t="s">
        <v>1085</v>
      </c>
      <c r="AC908" s="26">
        <v>45346</v>
      </c>
      <c r="AD908" s="8" t="s">
        <v>22</v>
      </c>
      <c r="AE908" s="26">
        <v>45343</v>
      </c>
      <c r="AF908" s="27" t="s">
        <v>425</v>
      </c>
      <c r="AG908" s="7"/>
      <c r="AH908" s="5" t="str" cm="1">
        <f t="array" ref="AH908">LEFT(MM_BU[[#This Row],[PROJECT'#]],MIN(IFERROR(FIND({0,1,2,3,4,5,6,7,8,9,"-"},MM_BU[[#This Row],[PROJECT'#]]),""))-1)</f>
        <v>BU</v>
      </c>
      <c r="AI908" t="str">
        <f>IF(MM_BU[[#This Row],[BOM Received date]]&lt;&gt;"","BU table")</f>
        <v>BU table</v>
      </c>
      <c r="AJ908" t="str">
        <f>TEXT(MM_BU[[#This Row],[BOM Received date]],"mmmm")</f>
        <v>February</v>
      </c>
      <c r="AK908" t="str">
        <f>TEXT(MM_BU[[#This Row],[BOM Received date]],"yyyy")</f>
        <v>2024</v>
      </c>
    </row>
    <row r="909" spans="1:37" ht="28.95" customHeight="1">
      <c r="A909" s="21">
        <v>62</v>
      </c>
      <c r="B909" s="56">
        <v>45329</v>
      </c>
      <c r="C909" s="8">
        <v>30</v>
      </c>
      <c r="D909" s="8" t="s">
        <v>2200</v>
      </c>
      <c r="E909" s="23" t="s">
        <v>2201</v>
      </c>
      <c r="F909" s="350">
        <v>9487106</v>
      </c>
      <c r="G909" s="8" t="s">
        <v>986</v>
      </c>
      <c r="H909" s="24" t="s">
        <v>2034</v>
      </c>
      <c r="I909" s="25">
        <v>53787</v>
      </c>
      <c r="J909" s="1639">
        <v>45332</v>
      </c>
      <c r="K909" s="26">
        <v>45332</v>
      </c>
      <c r="L909" s="340" t="s">
        <v>1058</v>
      </c>
      <c r="M909" s="27">
        <v>2</v>
      </c>
      <c r="N909" s="27" t="s">
        <v>20</v>
      </c>
      <c r="O909" s="25">
        <v>2</v>
      </c>
      <c r="P909" s="286">
        <v>17.399999999999999</v>
      </c>
      <c r="Q909" s="287">
        <v>34.799999999999997</v>
      </c>
      <c r="R909" s="25" t="s">
        <v>2470</v>
      </c>
      <c r="S909" s="25" t="s">
        <v>1058</v>
      </c>
      <c r="T909" s="26">
        <v>45338</v>
      </c>
      <c r="U909" s="26">
        <v>45337</v>
      </c>
      <c r="V909" s="8" t="s">
        <v>2471</v>
      </c>
      <c r="W909" s="25" t="s">
        <v>1166</v>
      </c>
      <c r="X909" s="26">
        <v>45338</v>
      </c>
      <c r="Y909" s="25" t="s">
        <v>1068</v>
      </c>
      <c r="Z909" s="26">
        <v>45338</v>
      </c>
      <c r="AA909" s="24" t="s">
        <v>1069</v>
      </c>
      <c r="AB909" s="24" t="s">
        <v>1085</v>
      </c>
      <c r="AC909" s="26">
        <v>45346</v>
      </c>
      <c r="AD909" s="8" t="s">
        <v>22</v>
      </c>
      <c r="AE909" s="26">
        <v>45343</v>
      </c>
      <c r="AF909" s="27" t="s">
        <v>425</v>
      </c>
      <c r="AG909" s="7"/>
      <c r="AH909" s="5" t="str" cm="1">
        <f t="array" ref="AH909">LEFT(MM_BU[[#This Row],[PROJECT'#]],MIN(IFERROR(FIND({0,1,2,3,4,5,6,7,8,9,"-"},MM_BU[[#This Row],[PROJECT'#]]),""))-1)</f>
        <v>BU</v>
      </c>
      <c r="AI909" t="str">
        <f>IF(MM_BU[[#This Row],[BOM Received date]]&lt;&gt;"","BU table")</f>
        <v>BU table</v>
      </c>
      <c r="AJ909" t="str">
        <f>TEXT(MM_BU[[#This Row],[BOM Received date]],"mmmm")</f>
        <v>February</v>
      </c>
      <c r="AK909" t="str">
        <f>TEXT(MM_BU[[#This Row],[BOM Received date]],"yyyy")</f>
        <v>2024</v>
      </c>
    </row>
    <row r="910" spans="1:37" ht="28.95" customHeight="1">
      <c r="A910" s="21">
        <v>62</v>
      </c>
      <c r="B910" s="56">
        <v>45329</v>
      </c>
      <c r="C910" s="8">
        <v>30</v>
      </c>
      <c r="D910" s="8" t="s">
        <v>2200</v>
      </c>
      <c r="E910" s="23" t="s">
        <v>2201</v>
      </c>
      <c r="F910" s="350">
        <v>9487106</v>
      </c>
      <c r="G910" s="8" t="s">
        <v>469</v>
      </c>
      <c r="H910" s="24" t="s">
        <v>470</v>
      </c>
      <c r="I910" s="25">
        <v>53779</v>
      </c>
      <c r="J910" s="1639">
        <v>45332</v>
      </c>
      <c r="K910" s="26">
        <v>45332</v>
      </c>
      <c r="L910" s="340" t="s">
        <v>1058</v>
      </c>
      <c r="M910" s="27">
        <v>1</v>
      </c>
      <c r="N910" s="27" t="s">
        <v>20</v>
      </c>
      <c r="O910" s="25">
        <v>2</v>
      </c>
      <c r="P910" s="286">
        <v>30.47</v>
      </c>
      <c r="Q910" s="287">
        <v>60.94</v>
      </c>
      <c r="R910" s="25" t="s">
        <v>2470</v>
      </c>
      <c r="S910" s="25" t="s">
        <v>1058</v>
      </c>
      <c r="T910" s="26">
        <v>45338</v>
      </c>
      <c r="U910" s="26">
        <v>45337</v>
      </c>
      <c r="V910" s="8" t="s">
        <v>2471</v>
      </c>
      <c r="W910" s="25" t="s">
        <v>1002</v>
      </c>
      <c r="X910" s="26">
        <v>45338</v>
      </c>
      <c r="Y910" s="25" t="s">
        <v>1068</v>
      </c>
      <c r="Z910" s="26">
        <v>45338</v>
      </c>
      <c r="AA910" s="24" t="s">
        <v>1069</v>
      </c>
      <c r="AB910" s="24" t="s">
        <v>1085</v>
      </c>
      <c r="AC910" s="26">
        <v>45346</v>
      </c>
      <c r="AD910" s="8" t="s">
        <v>22</v>
      </c>
      <c r="AE910" s="26">
        <v>45343</v>
      </c>
      <c r="AF910" s="27" t="s">
        <v>425</v>
      </c>
      <c r="AG910" s="7"/>
      <c r="AH910" s="5" t="str" cm="1">
        <f t="array" ref="AH910">LEFT(MM_BU[[#This Row],[PROJECT'#]],MIN(IFERROR(FIND({0,1,2,3,4,5,6,7,8,9,"-"},MM_BU[[#This Row],[PROJECT'#]]),""))-1)</f>
        <v>BU</v>
      </c>
      <c r="AI910" t="str">
        <f>IF(MM_BU[[#This Row],[BOM Received date]]&lt;&gt;"","BU table")</f>
        <v>BU table</v>
      </c>
      <c r="AJ910" t="str">
        <f>TEXT(MM_BU[[#This Row],[BOM Received date]],"mmmm")</f>
        <v>February</v>
      </c>
      <c r="AK910" t="str">
        <f>TEXT(MM_BU[[#This Row],[BOM Received date]],"yyyy")</f>
        <v>2024</v>
      </c>
    </row>
    <row r="911" spans="1:37" ht="28.95" customHeight="1">
      <c r="A911" s="21">
        <v>62</v>
      </c>
      <c r="B911" s="56">
        <v>45329</v>
      </c>
      <c r="C911" s="8">
        <v>30</v>
      </c>
      <c r="D911" s="8" t="s">
        <v>2200</v>
      </c>
      <c r="E911" s="23" t="s">
        <v>2201</v>
      </c>
      <c r="F911" s="350">
        <v>9487106</v>
      </c>
      <c r="G911" s="8" t="s">
        <v>160</v>
      </c>
      <c r="H911" s="24" t="s">
        <v>153</v>
      </c>
      <c r="I911" s="25">
        <v>53785</v>
      </c>
      <c r="J911" s="1639">
        <v>45332</v>
      </c>
      <c r="K911" s="26">
        <v>45332</v>
      </c>
      <c r="L911" s="340" t="s">
        <v>1058</v>
      </c>
      <c r="M911" s="27">
        <v>2</v>
      </c>
      <c r="N911" s="27" t="s">
        <v>55</v>
      </c>
      <c r="O911" s="25">
        <v>6</v>
      </c>
      <c r="P911" s="286">
        <v>29.4</v>
      </c>
      <c r="Q911" s="287">
        <v>176.4</v>
      </c>
      <c r="R911" s="25" t="s">
        <v>2470</v>
      </c>
      <c r="S911" s="25" t="s">
        <v>1058</v>
      </c>
      <c r="T911" s="26">
        <v>45338</v>
      </c>
      <c r="U911" s="26">
        <v>45337</v>
      </c>
      <c r="V911" s="8" t="s">
        <v>2471</v>
      </c>
      <c r="W911" s="25" t="s">
        <v>1015</v>
      </c>
      <c r="X911" s="26">
        <v>45338</v>
      </c>
      <c r="Y911" s="25" t="s">
        <v>1068</v>
      </c>
      <c r="Z911" s="26">
        <v>45338</v>
      </c>
      <c r="AA911" s="24" t="s">
        <v>1069</v>
      </c>
      <c r="AB911" s="24" t="s">
        <v>1085</v>
      </c>
      <c r="AC911" s="26">
        <v>45346</v>
      </c>
      <c r="AD911" s="8" t="s">
        <v>22</v>
      </c>
      <c r="AE911" s="26">
        <v>45343</v>
      </c>
      <c r="AF911" s="27" t="s">
        <v>427</v>
      </c>
      <c r="AG911" s="7"/>
      <c r="AH911" s="5" t="str" cm="1">
        <f t="array" ref="AH911">LEFT(MM_BU[[#This Row],[PROJECT'#]],MIN(IFERROR(FIND({0,1,2,3,4,5,6,7,8,9,"-"},MM_BU[[#This Row],[PROJECT'#]]),""))-1)</f>
        <v>BU</v>
      </c>
      <c r="AI911" t="str">
        <f>IF(MM_BU[[#This Row],[BOM Received date]]&lt;&gt;"","BU table")</f>
        <v>BU table</v>
      </c>
      <c r="AJ911" t="str">
        <f>TEXT(MM_BU[[#This Row],[BOM Received date]],"mmmm")</f>
        <v>February</v>
      </c>
      <c r="AK911" t="str">
        <f>TEXT(MM_BU[[#This Row],[BOM Received date]],"yyyy")</f>
        <v>2024</v>
      </c>
    </row>
    <row r="912" spans="1:37" ht="28.95" customHeight="1">
      <c r="A912" s="21">
        <v>62</v>
      </c>
      <c r="B912" s="56">
        <v>45329</v>
      </c>
      <c r="C912" s="8">
        <v>30</v>
      </c>
      <c r="D912" s="8" t="s">
        <v>2200</v>
      </c>
      <c r="E912" s="23" t="s">
        <v>2201</v>
      </c>
      <c r="F912" s="350">
        <v>9487106</v>
      </c>
      <c r="G912" s="8" t="s">
        <v>2257</v>
      </c>
      <c r="H912" s="24" t="s">
        <v>2267</v>
      </c>
      <c r="I912" s="25">
        <v>53783</v>
      </c>
      <c r="J912" s="1639">
        <v>45332</v>
      </c>
      <c r="K912" s="26">
        <v>45332</v>
      </c>
      <c r="L912" s="340" t="s">
        <v>1058</v>
      </c>
      <c r="M912" s="27">
        <v>2</v>
      </c>
      <c r="N912" s="27" t="s">
        <v>20</v>
      </c>
      <c r="O912" s="25">
        <v>2</v>
      </c>
      <c r="P912" s="286">
        <v>54.11</v>
      </c>
      <c r="Q912" s="287">
        <v>108.22</v>
      </c>
      <c r="R912" s="25" t="s">
        <v>2470</v>
      </c>
      <c r="S912" s="25" t="s">
        <v>1058</v>
      </c>
      <c r="T912" s="26">
        <v>45338</v>
      </c>
      <c r="U912" s="26">
        <v>45337</v>
      </c>
      <c r="V912" s="8" t="s">
        <v>2471</v>
      </c>
      <c r="W912" s="25" t="s">
        <v>1007</v>
      </c>
      <c r="X912" s="26">
        <v>45338</v>
      </c>
      <c r="Y912" s="25" t="s">
        <v>1068</v>
      </c>
      <c r="Z912" s="26">
        <v>45338</v>
      </c>
      <c r="AA912" s="24" t="s">
        <v>1069</v>
      </c>
      <c r="AB912" s="24" t="s">
        <v>1085</v>
      </c>
      <c r="AC912" s="26">
        <v>45346</v>
      </c>
      <c r="AD912" s="8" t="s">
        <v>22</v>
      </c>
      <c r="AE912" s="26">
        <v>45343</v>
      </c>
      <c r="AF912" s="27" t="s">
        <v>425</v>
      </c>
      <c r="AG912" s="7"/>
      <c r="AH912" s="5" t="str" cm="1">
        <f t="array" ref="AH912">LEFT(MM_BU[[#This Row],[PROJECT'#]],MIN(IFERROR(FIND({0,1,2,3,4,5,6,7,8,9,"-"},MM_BU[[#This Row],[PROJECT'#]]),""))-1)</f>
        <v>BU</v>
      </c>
      <c r="AI912" t="str">
        <f>IF(MM_BU[[#This Row],[BOM Received date]]&lt;&gt;"","BU table")</f>
        <v>BU table</v>
      </c>
      <c r="AJ912" t="str">
        <f>TEXT(MM_BU[[#This Row],[BOM Received date]],"mmmm")</f>
        <v>February</v>
      </c>
      <c r="AK912" t="str">
        <f>TEXT(MM_BU[[#This Row],[BOM Received date]],"yyyy")</f>
        <v>2024</v>
      </c>
    </row>
    <row r="913" spans="1:37" ht="28.95" customHeight="1">
      <c r="A913" s="21">
        <v>62</v>
      </c>
      <c r="B913" s="56">
        <v>45329</v>
      </c>
      <c r="C913" s="8">
        <v>30</v>
      </c>
      <c r="D913" s="8" t="s">
        <v>2200</v>
      </c>
      <c r="E913" s="23" t="s">
        <v>2201</v>
      </c>
      <c r="F913" s="350">
        <v>9487106</v>
      </c>
      <c r="G913" s="8" t="s">
        <v>2258</v>
      </c>
      <c r="H913" s="24" t="s">
        <v>2268</v>
      </c>
      <c r="I913" s="25">
        <v>53780</v>
      </c>
      <c r="J913" s="1639">
        <v>45332</v>
      </c>
      <c r="K913" s="26">
        <v>45332</v>
      </c>
      <c r="L913" s="340" t="s">
        <v>1058</v>
      </c>
      <c r="M913" s="27">
        <v>1</v>
      </c>
      <c r="N913" s="27" t="s">
        <v>55</v>
      </c>
      <c r="O913" s="25">
        <v>1</v>
      </c>
      <c r="P913" s="286">
        <v>227.27</v>
      </c>
      <c r="Q913" s="287">
        <v>227.27</v>
      </c>
      <c r="R913" s="25" t="s">
        <v>2463</v>
      </c>
      <c r="S913" s="25" t="s">
        <v>1059</v>
      </c>
      <c r="T913" s="26">
        <v>45366</v>
      </c>
      <c r="U913" s="26">
        <v>45338</v>
      </c>
      <c r="V913" s="8" t="s">
        <v>2610</v>
      </c>
      <c r="W913" s="25" t="s">
        <v>139</v>
      </c>
      <c r="X913" s="26">
        <v>45344</v>
      </c>
      <c r="Y913" s="25" t="s">
        <v>1068</v>
      </c>
      <c r="Z913" s="26">
        <v>45344</v>
      </c>
      <c r="AA913" s="24" t="s">
        <v>1075</v>
      </c>
      <c r="AB913" s="24" t="s">
        <v>1089</v>
      </c>
      <c r="AC913" s="26">
        <v>45358</v>
      </c>
      <c r="AD913" s="8" t="s">
        <v>22</v>
      </c>
      <c r="AE913" s="26">
        <v>45348</v>
      </c>
      <c r="AF913" s="27" t="s">
        <v>424</v>
      </c>
      <c r="AG913" s="7"/>
      <c r="AH913" s="5" t="str" cm="1">
        <f t="array" ref="AH913">LEFT(MM_BU[[#This Row],[PROJECT'#]],MIN(IFERROR(FIND({0,1,2,3,4,5,6,7,8,9,"-"},MM_BU[[#This Row],[PROJECT'#]]),""))-1)</f>
        <v>BU</v>
      </c>
      <c r="AI913" t="str">
        <f>IF(MM_BU[[#This Row],[BOM Received date]]&lt;&gt;"","BU table")</f>
        <v>BU table</v>
      </c>
      <c r="AJ913" t="str">
        <f>TEXT(MM_BU[[#This Row],[BOM Received date]],"mmmm")</f>
        <v>February</v>
      </c>
      <c r="AK913" t="str">
        <f>TEXT(MM_BU[[#This Row],[BOM Received date]],"yyyy")</f>
        <v>2024</v>
      </c>
    </row>
    <row r="914" spans="1:37" ht="28.95" customHeight="1">
      <c r="A914" s="21">
        <v>62</v>
      </c>
      <c r="B914" s="56">
        <v>45329</v>
      </c>
      <c r="C914" s="8">
        <v>30</v>
      </c>
      <c r="D914" s="8" t="s">
        <v>2200</v>
      </c>
      <c r="E914" s="23" t="s">
        <v>2201</v>
      </c>
      <c r="F914" s="350">
        <v>9487106</v>
      </c>
      <c r="G914" s="8" t="s">
        <v>159</v>
      </c>
      <c r="H914" s="24" t="s">
        <v>152</v>
      </c>
      <c r="I914" s="25">
        <v>53783</v>
      </c>
      <c r="J914" s="1639">
        <v>45332</v>
      </c>
      <c r="K914" s="26">
        <v>45332</v>
      </c>
      <c r="L914" s="340" t="s">
        <v>1058</v>
      </c>
      <c r="M914" s="27">
        <v>1</v>
      </c>
      <c r="N914" s="27" t="s">
        <v>55</v>
      </c>
      <c r="O914" s="25">
        <v>6</v>
      </c>
      <c r="P914" s="286">
        <v>52.45</v>
      </c>
      <c r="Q914" s="287">
        <v>314.7</v>
      </c>
      <c r="R914" s="25" t="s">
        <v>2470</v>
      </c>
      <c r="S914" s="25" t="s">
        <v>1058</v>
      </c>
      <c r="T914" s="26">
        <v>45338</v>
      </c>
      <c r="U914" s="26">
        <v>45337</v>
      </c>
      <c r="V914" s="8" t="s">
        <v>2471</v>
      </c>
      <c r="W914" s="25" t="s">
        <v>1006</v>
      </c>
      <c r="X914" s="26">
        <v>45338</v>
      </c>
      <c r="Y914" s="25" t="s">
        <v>1068</v>
      </c>
      <c r="Z914" s="26">
        <v>45338</v>
      </c>
      <c r="AA914" s="24" t="s">
        <v>1069</v>
      </c>
      <c r="AB914" s="24" t="s">
        <v>1085</v>
      </c>
      <c r="AC914" s="26">
        <v>45346</v>
      </c>
      <c r="AD914" s="8" t="s">
        <v>22</v>
      </c>
      <c r="AE914" s="26">
        <v>45343</v>
      </c>
      <c r="AF914" s="27" t="s">
        <v>427</v>
      </c>
      <c r="AG914" s="7"/>
      <c r="AH914" s="5" t="str" cm="1">
        <f t="array" ref="AH914">LEFT(MM_BU[[#This Row],[PROJECT'#]],MIN(IFERROR(FIND({0,1,2,3,4,5,6,7,8,9,"-"},MM_BU[[#This Row],[PROJECT'#]]),""))-1)</f>
        <v>BU</v>
      </c>
      <c r="AI914" t="str">
        <f>IF(MM_BU[[#This Row],[BOM Received date]]&lt;&gt;"","BU table")</f>
        <v>BU table</v>
      </c>
      <c r="AJ914" t="str">
        <f>TEXT(MM_BU[[#This Row],[BOM Received date]],"mmmm")</f>
        <v>February</v>
      </c>
      <c r="AK914" t="str">
        <f>TEXT(MM_BU[[#This Row],[BOM Received date]],"yyyy")</f>
        <v>2024</v>
      </c>
    </row>
    <row r="915" spans="1:37" ht="28.95" customHeight="1">
      <c r="A915" s="21">
        <v>62</v>
      </c>
      <c r="B915" s="56">
        <v>45329</v>
      </c>
      <c r="C915" s="8">
        <v>30</v>
      </c>
      <c r="D915" s="8" t="s">
        <v>2200</v>
      </c>
      <c r="E915" s="23" t="s">
        <v>2201</v>
      </c>
      <c r="F915" s="350">
        <v>9487106</v>
      </c>
      <c r="G915" s="8" t="s">
        <v>535</v>
      </c>
      <c r="H915" s="24" t="s">
        <v>536</v>
      </c>
      <c r="I915" s="25">
        <v>53782</v>
      </c>
      <c r="J915" s="1639">
        <v>45332</v>
      </c>
      <c r="K915" s="26">
        <v>45332</v>
      </c>
      <c r="L915" s="340" t="s">
        <v>1058</v>
      </c>
      <c r="M915" s="27">
        <v>2</v>
      </c>
      <c r="N915" s="27" t="s">
        <v>37</v>
      </c>
      <c r="O915" s="25">
        <v>1</v>
      </c>
      <c r="P915" s="286">
        <v>123.21</v>
      </c>
      <c r="Q915" s="287">
        <v>123.21</v>
      </c>
      <c r="R915" s="25" t="s">
        <v>2470</v>
      </c>
      <c r="S915" s="25" t="s">
        <v>1058</v>
      </c>
      <c r="T915" s="26">
        <v>45338</v>
      </c>
      <c r="U915" s="26">
        <v>45337</v>
      </c>
      <c r="V915" s="8" t="s">
        <v>2471</v>
      </c>
      <c r="W915" s="25" t="s">
        <v>1005</v>
      </c>
      <c r="X915" s="26">
        <v>45338</v>
      </c>
      <c r="Y915" s="25" t="s">
        <v>1068</v>
      </c>
      <c r="Z915" s="26">
        <v>45338</v>
      </c>
      <c r="AA915" s="24" t="s">
        <v>1069</v>
      </c>
      <c r="AB915" s="24" t="s">
        <v>1085</v>
      </c>
      <c r="AC915" s="26">
        <v>45346</v>
      </c>
      <c r="AD915" s="8" t="s">
        <v>22</v>
      </c>
      <c r="AE915" s="26">
        <v>45343</v>
      </c>
      <c r="AF915" s="27" t="s">
        <v>424</v>
      </c>
      <c r="AG915" s="7"/>
      <c r="AH915" s="5" t="str" cm="1">
        <f t="array" ref="AH915">LEFT(MM_BU[[#This Row],[PROJECT'#]],MIN(IFERROR(FIND({0,1,2,3,4,5,6,7,8,9,"-"},MM_BU[[#This Row],[PROJECT'#]]),""))-1)</f>
        <v>BU</v>
      </c>
      <c r="AI915" t="str">
        <f>IF(MM_BU[[#This Row],[BOM Received date]]&lt;&gt;"","BU table")</f>
        <v>BU table</v>
      </c>
      <c r="AJ915" t="str">
        <f>TEXT(MM_BU[[#This Row],[BOM Received date]],"mmmm")</f>
        <v>February</v>
      </c>
      <c r="AK915" t="str">
        <f>TEXT(MM_BU[[#This Row],[BOM Received date]],"yyyy")</f>
        <v>2024</v>
      </c>
    </row>
    <row r="916" spans="1:37" ht="28.95" customHeight="1">
      <c r="A916" s="21">
        <v>62</v>
      </c>
      <c r="B916" s="56">
        <v>45329</v>
      </c>
      <c r="C916" s="8">
        <v>30</v>
      </c>
      <c r="D916" s="8" t="s">
        <v>2200</v>
      </c>
      <c r="E916" s="23" t="s">
        <v>2201</v>
      </c>
      <c r="F916" s="350">
        <v>9487106</v>
      </c>
      <c r="G916" s="8" t="s">
        <v>476</v>
      </c>
      <c r="H916" s="24" t="s">
        <v>1465</v>
      </c>
      <c r="I916" s="25">
        <v>53787</v>
      </c>
      <c r="J916" s="1639">
        <v>45332</v>
      </c>
      <c r="K916" s="26">
        <v>45332</v>
      </c>
      <c r="L916" s="340" t="s">
        <v>1058</v>
      </c>
      <c r="M916" s="27">
        <v>1</v>
      </c>
      <c r="N916" s="27" t="s">
        <v>88</v>
      </c>
      <c r="O916" s="25">
        <v>2</v>
      </c>
      <c r="P916" s="286">
        <v>220.5</v>
      </c>
      <c r="Q916" s="287">
        <v>441</v>
      </c>
      <c r="R916" s="25" t="s">
        <v>2470</v>
      </c>
      <c r="S916" s="25" t="s">
        <v>1058</v>
      </c>
      <c r="T916" s="26">
        <v>45338</v>
      </c>
      <c r="U916" s="26">
        <v>45337</v>
      </c>
      <c r="V916" s="8" t="s">
        <v>2471</v>
      </c>
      <c r="W916" s="25" t="s">
        <v>1165</v>
      </c>
      <c r="X916" s="26">
        <v>45338</v>
      </c>
      <c r="Y916" s="25" t="s">
        <v>1068</v>
      </c>
      <c r="Z916" s="26">
        <v>45338</v>
      </c>
      <c r="AA916" s="24" t="s">
        <v>1069</v>
      </c>
      <c r="AB916" s="24" t="s">
        <v>1085</v>
      </c>
      <c r="AC916" s="26">
        <v>45346</v>
      </c>
      <c r="AD916" s="8" t="s">
        <v>22</v>
      </c>
      <c r="AE916" s="26">
        <v>45343</v>
      </c>
      <c r="AF916" s="27" t="s">
        <v>425</v>
      </c>
      <c r="AG916" s="7"/>
      <c r="AH916" s="5" t="str" cm="1">
        <f t="array" ref="AH916">LEFT(MM_BU[[#This Row],[PROJECT'#]],MIN(IFERROR(FIND({0,1,2,3,4,5,6,7,8,9,"-"},MM_BU[[#This Row],[PROJECT'#]]),""))-1)</f>
        <v>BU</v>
      </c>
      <c r="AI916" t="str">
        <f>IF(MM_BU[[#This Row],[BOM Received date]]&lt;&gt;"","BU table")</f>
        <v>BU table</v>
      </c>
      <c r="AJ916" t="str">
        <f>TEXT(MM_BU[[#This Row],[BOM Received date]],"mmmm")</f>
        <v>February</v>
      </c>
      <c r="AK916" t="str">
        <f>TEXT(MM_BU[[#This Row],[BOM Received date]],"yyyy")</f>
        <v>2024</v>
      </c>
    </row>
    <row r="917" spans="1:37" ht="28.95" customHeight="1">
      <c r="A917" s="21">
        <v>62</v>
      </c>
      <c r="B917" s="56">
        <v>45329</v>
      </c>
      <c r="C917" s="8">
        <v>30</v>
      </c>
      <c r="D917" s="8" t="s">
        <v>2200</v>
      </c>
      <c r="E917" s="23" t="s">
        <v>2201</v>
      </c>
      <c r="F917" s="350">
        <v>9487106</v>
      </c>
      <c r="G917" s="8" t="s">
        <v>2259</v>
      </c>
      <c r="H917" s="24" t="s">
        <v>2269</v>
      </c>
      <c r="I917" s="25">
        <v>53788</v>
      </c>
      <c r="J917" s="1639">
        <v>45332</v>
      </c>
      <c r="K917" s="26">
        <v>45332</v>
      </c>
      <c r="L917" s="26" t="s">
        <v>1058</v>
      </c>
      <c r="M917" s="27">
        <v>1</v>
      </c>
      <c r="N917" s="27" t="s">
        <v>20</v>
      </c>
      <c r="O917" s="25">
        <v>1</v>
      </c>
      <c r="P917" s="286">
        <v>941.34</v>
      </c>
      <c r="Q917" s="287">
        <v>941.34</v>
      </c>
      <c r="R917" s="25" t="s">
        <v>2477</v>
      </c>
      <c r="S917" s="25" t="s">
        <v>1058</v>
      </c>
      <c r="T917" s="26">
        <v>45343</v>
      </c>
      <c r="U917" s="26">
        <v>45340</v>
      </c>
      <c r="V917" s="8" t="s">
        <v>2616</v>
      </c>
      <c r="W917" s="25" t="s">
        <v>140</v>
      </c>
      <c r="X917" s="26">
        <v>45343</v>
      </c>
      <c r="Y917" s="25" t="s">
        <v>1068</v>
      </c>
      <c r="Z917" s="26">
        <v>45343</v>
      </c>
      <c r="AA917" s="24" t="s">
        <v>1069</v>
      </c>
      <c r="AB917" s="24" t="s">
        <v>1085</v>
      </c>
      <c r="AC917" s="26">
        <v>45385</v>
      </c>
      <c r="AD917" s="8" t="s">
        <v>22</v>
      </c>
      <c r="AE917" s="26">
        <v>45355</v>
      </c>
      <c r="AF917" s="27" t="s">
        <v>424</v>
      </c>
      <c r="AG917" s="7"/>
      <c r="AH917" s="5" t="str" cm="1">
        <f t="array" ref="AH917">LEFT(MM_BU[[#This Row],[PROJECT'#]],MIN(IFERROR(FIND({0,1,2,3,4,5,6,7,8,9,"-"},MM_BU[[#This Row],[PROJECT'#]]),""))-1)</f>
        <v>BU</v>
      </c>
      <c r="AI917" t="str">
        <f>IF(MM_BU[[#This Row],[BOM Received date]]&lt;&gt;"","BU table")</f>
        <v>BU table</v>
      </c>
      <c r="AJ917" t="str">
        <f>TEXT(MM_BU[[#This Row],[BOM Received date]],"mmmm")</f>
        <v>February</v>
      </c>
      <c r="AK917" t="str">
        <f>TEXT(MM_BU[[#This Row],[BOM Received date]],"yyyy")</f>
        <v>2024</v>
      </c>
    </row>
    <row r="918" spans="1:37" ht="28.95" customHeight="1">
      <c r="A918" s="21">
        <v>62</v>
      </c>
      <c r="B918" s="56">
        <v>45329</v>
      </c>
      <c r="C918" s="8">
        <v>30</v>
      </c>
      <c r="D918" s="8" t="s">
        <v>2200</v>
      </c>
      <c r="E918" s="23" t="s">
        <v>2201</v>
      </c>
      <c r="F918" s="350">
        <v>9487106</v>
      </c>
      <c r="G918" s="8" t="s">
        <v>1468</v>
      </c>
      <c r="H918" s="24" t="s">
        <v>1471</v>
      </c>
      <c r="I918" s="25">
        <v>53782</v>
      </c>
      <c r="J918" s="1639">
        <v>45332</v>
      </c>
      <c r="K918" s="26">
        <v>45332</v>
      </c>
      <c r="L918" s="26" t="s">
        <v>1058</v>
      </c>
      <c r="M918" s="27">
        <v>1</v>
      </c>
      <c r="N918" s="27" t="s">
        <v>21</v>
      </c>
      <c r="O918" s="25">
        <v>1</v>
      </c>
      <c r="P918" s="286">
        <v>90.91</v>
      </c>
      <c r="Q918" s="287">
        <v>90.91</v>
      </c>
      <c r="R918" s="25" t="s">
        <v>2470</v>
      </c>
      <c r="S918" s="25" t="s">
        <v>1058</v>
      </c>
      <c r="T918" s="26">
        <v>45338</v>
      </c>
      <c r="U918" s="26">
        <v>45337</v>
      </c>
      <c r="V918" s="8" t="s">
        <v>2471</v>
      </c>
      <c r="W918" s="25" t="s">
        <v>1003</v>
      </c>
      <c r="X918" s="26">
        <v>45338</v>
      </c>
      <c r="Y918" s="25" t="s">
        <v>1068</v>
      </c>
      <c r="Z918" s="26">
        <v>45338</v>
      </c>
      <c r="AA918" s="24" t="s">
        <v>1069</v>
      </c>
      <c r="AB918" s="24" t="s">
        <v>1085</v>
      </c>
      <c r="AC918" s="26">
        <v>45346</v>
      </c>
      <c r="AD918" s="8" t="s">
        <v>22</v>
      </c>
      <c r="AE918" s="26">
        <v>45343</v>
      </c>
      <c r="AF918" s="27" t="s">
        <v>424</v>
      </c>
      <c r="AG918" s="7"/>
      <c r="AH918" s="5" t="str" cm="1">
        <f t="array" ref="AH918">LEFT(MM_BU[[#This Row],[PROJECT'#]],MIN(IFERROR(FIND({0,1,2,3,4,5,6,7,8,9,"-"},MM_BU[[#This Row],[PROJECT'#]]),""))-1)</f>
        <v>BU</v>
      </c>
      <c r="AI918" t="str">
        <f>IF(MM_BU[[#This Row],[BOM Received date]]&lt;&gt;"","BU table")</f>
        <v>BU table</v>
      </c>
      <c r="AJ918" t="str">
        <f>TEXT(MM_BU[[#This Row],[BOM Received date]],"mmmm")</f>
        <v>February</v>
      </c>
      <c r="AK918" t="str">
        <f>TEXT(MM_BU[[#This Row],[BOM Received date]],"yyyy")</f>
        <v>2024</v>
      </c>
    </row>
    <row r="919" spans="1:37" ht="28.95" customHeight="1">
      <c r="A919" s="21">
        <v>62</v>
      </c>
      <c r="B919" s="56">
        <v>45329</v>
      </c>
      <c r="C919" s="8">
        <v>30</v>
      </c>
      <c r="D919" s="8" t="s">
        <v>2200</v>
      </c>
      <c r="E919" s="23" t="s">
        <v>2201</v>
      </c>
      <c r="F919" s="350">
        <v>9487106</v>
      </c>
      <c r="G919" s="8" t="s">
        <v>987</v>
      </c>
      <c r="H919" s="24" t="s">
        <v>1674</v>
      </c>
      <c r="I919" s="25">
        <v>53785</v>
      </c>
      <c r="J919" s="1639">
        <v>45332</v>
      </c>
      <c r="K919" s="26">
        <v>45332</v>
      </c>
      <c r="L919" s="26" t="s">
        <v>1058</v>
      </c>
      <c r="M919" s="27">
        <v>1</v>
      </c>
      <c r="N919" s="27" t="s">
        <v>203</v>
      </c>
      <c r="O919" s="25">
        <v>1</v>
      </c>
      <c r="P919" s="286">
        <v>742.5</v>
      </c>
      <c r="Q919" s="287">
        <v>742.5</v>
      </c>
      <c r="R919" s="25" t="s">
        <v>2470</v>
      </c>
      <c r="S919" s="25" t="s">
        <v>1058</v>
      </c>
      <c r="T919" s="26">
        <v>45338</v>
      </c>
      <c r="U919" s="26">
        <v>45337</v>
      </c>
      <c r="V919" s="8" t="s">
        <v>2471</v>
      </c>
      <c r="W919" s="25" t="s">
        <v>1014</v>
      </c>
      <c r="X919" s="26">
        <v>45338</v>
      </c>
      <c r="Y919" s="25" t="s">
        <v>1068</v>
      </c>
      <c r="Z919" s="26">
        <v>45338</v>
      </c>
      <c r="AA919" s="24" t="s">
        <v>1069</v>
      </c>
      <c r="AB919" s="24" t="s">
        <v>1085</v>
      </c>
      <c r="AC919" s="26">
        <v>45346</v>
      </c>
      <c r="AD919" s="8" t="s">
        <v>22</v>
      </c>
      <c r="AE919" s="26">
        <v>45343</v>
      </c>
      <c r="AF919" s="27" t="s">
        <v>424</v>
      </c>
      <c r="AG919" s="7"/>
      <c r="AH919" s="5" t="str" cm="1">
        <f t="array" ref="AH919">LEFT(MM_BU[[#This Row],[PROJECT'#]],MIN(IFERROR(FIND({0,1,2,3,4,5,6,7,8,9,"-"},MM_BU[[#This Row],[PROJECT'#]]),""))-1)</f>
        <v>BU</v>
      </c>
      <c r="AI919" t="str">
        <f>IF(MM_BU[[#This Row],[BOM Received date]]&lt;&gt;"","BU table")</f>
        <v>BU table</v>
      </c>
      <c r="AJ919" t="str">
        <f>TEXT(MM_BU[[#This Row],[BOM Received date]],"mmmm")</f>
        <v>February</v>
      </c>
      <c r="AK919" t="str">
        <f>TEXT(MM_BU[[#This Row],[BOM Received date]],"yyyy")</f>
        <v>2024</v>
      </c>
    </row>
    <row r="920" spans="1:37" ht="28.95" customHeight="1">
      <c r="A920" s="21">
        <v>62</v>
      </c>
      <c r="B920" s="56">
        <v>45329</v>
      </c>
      <c r="C920" s="8">
        <v>30</v>
      </c>
      <c r="D920" s="8" t="s">
        <v>2200</v>
      </c>
      <c r="E920" s="23" t="s">
        <v>2201</v>
      </c>
      <c r="F920" s="350">
        <v>9487106</v>
      </c>
      <c r="G920" s="8" t="s">
        <v>2260</v>
      </c>
      <c r="H920" s="24" t="s">
        <v>2270</v>
      </c>
      <c r="I920" s="25">
        <v>53778</v>
      </c>
      <c r="J920" s="1639">
        <v>45332</v>
      </c>
      <c r="K920" s="26">
        <v>45332</v>
      </c>
      <c r="L920" s="26" t="s">
        <v>1058</v>
      </c>
      <c r="M920" s="27">
        <v>2</v>
      </c>
      <c r="N920" s="27" t="s">
        <v>20</v>
      </c>
      <c r="O920" s="25">
        <v>24</v>
      </c>
      <c r="P920" s="286">
        <v>12.15</v>
      </c>
      <c r="Q920" s="287">
        <v>291.60000000000002</v>
      </c>
      <c r="R920" s="25" t="s">
        <v>2463</v>
      </c>
      <c r="S920" s="25" t="s">
        <v>1059</v>
      </c>
      <c r="T920" s="26">
        <v>45366</v>
      </c>
      <c r="U920" s="26">
        <v>45338</v>
      </c>
      <c r="V920" s="8" t="s">
        <v>2610</v>
      </c>
      <c r="W920" s="25" t="s">
        <v>141</v>
      </c>
      <c r="X920" s="26">
        <v>45344</v>
      </c>
      <c r="Y920" s="25" t="s">
        <v>1068</v>
      </c>
      <c r="Z920" s="26">
        <v>45344</v>
      </c>
      <c r="AA920" s="24" t="s">
        <v>1075</v>
      </c>
      <c r="AB920" s="24" t="s">
        <v>1089</v>
      </c>
      <c r="AC920" s="26">
        <v>45358</v>
      </c>
      <c r="AD920" s="8" t="s">
        <v>22</v>
      </c>
      <c r="AE920" s="26">
        <v>45347</v>
      </c>
      <c r="AF920" s="27" t="s">
        <v>1231</v>
      </c>
      <c r="AG920" s="7"/>
      <c r="AH920" s="5" t="str" cm="1">
        <f t="array" ref="AH920">LEFT(MM_BU[[#This Row],[PROJECT'#]],MIN(IFERROR(FIND({0,1,2,3,4,5,6,7,8,9,"-"},MM_BU[[#This Row],[PROJECT'#]]),""))-1)</f>
        <v>BU</v>
      </c>
      <c r="AI920" t="str">
        <f>IF(MM_BU[[#This Row],[BOM Received date]]&lt;&gt;"","BU table")</f>
        <v>BU table</v>
      </c>
      <c r="AJ920" t="str">
        <f>TEXT(MM_BU[[#This Row],[BOM Received date]],"mmmm")</f>
        <v>February</v>
      </c>
      <c r="AK920" t="str">
        <f>TEXT(MM_BU[[#This Row],[BOM Received date]],"yyyy")</f>
        <v>2024</v>
      </c>
    </row>
    <row r="921" spans="1:37" ht="28.95" customHeight="1">
      <c r="A921" s="21">
        <v>62</v>
      </c>
      <c r="B921" s="56">
        <v>45329</v>
      </c>
      <c r="C921" s="8">
        <v>30</v>
      </c>
      <c r="D921" s="8" t="s">
        <v>2200</v>
      </c>
      <c r="E921" s="23" t="s">
        <v>2201</v>
      </c>
      <c r="F921" s="350">
        <v>9487106</v>
      </c>
      <c r="G921" s="8" t="s">
        <v>90</v>
      </c>
      <c r="H921" s="24" t="s">
        <v>91</v>
      </c>
      <c r="I921" s="25">
        <v>53786</v>
      </c>
      <c r="J921" s="1639">
        <v>45332</v>
      </c>
      <c r="K921" s="26">
        <v>45332</v>
      </c>
      <c r="L921" s="26" t="s">
        <v>1058</v>
      </c>
      <c r="M921" s="27">
        <v>1</v>
      </c>
      <c r="N921" s="27" t="s">
        <v>88</v>
      </c>
      <c r="O921" s="25">
        <v>1</v>
      </c>
      <c r="P921" s="286">
        <v>185.7</v>
      </c>
      <c r="Q921" s="287">
        <v>185.7</v>
      </c>
      <c r="R921" s="25" t="s">
        <v>2470</v>
      </c>
      <c r="S921" s="25" t="s">
        <v>1058</v>
      </c>
      <c r="T921" s="26">
        <v>45338</v>
      </c>
      <c r="U921" s="26">
        <v>45337</v>
      </c>
      <c r="V921" s="8" t="s">
        <v>2471</v>
      </c>
      <c r="W921" s="25" t="s">
        <v>1010</v>
      </c>
      <c r="X921" s="26">
        <v>45338</v>
      </c>
      <c r="Y921" s="25" t="s">
        <v>1068</v>
      </c>
      <c r="Z921" s="26">
        <v>45338</v>
      </c>
      <c r="AA921" s="24" t="s">
        <v>1069</v>
      </c>
      <c r="AB921" s="24" t="s">
        <v>1085</v>
      </c>
      <c r="AC921" s="26">
        <v>45346</v>
      </c>
      <c r="AD921" s="8" t="s">
        <v>22</v>
      </c>
      <c r="AE921" s="26">
        <v>45343</v>
      </c>
      <c r="AF921" s="27" t="s">
        <v>424</v>
      </c>
      <c r="AG921" s="7"/>
      <c r="AH921" s="5" t="str" cm="1">
        <f t="array" ref="AH921">LEFT(MM_BU[[#This Row],[PROJECT'#]],MIN(IFERROR(FIND({0,1,2,3,4,5,6,7,8,9,"-"},MM_BU[[#This Row],[PROJECT'#]]),""))-1)</f>
        <v>BU</v>
      </c>
      <c r="AI921" t="str">
        <f>IF(MM_BU[[#This Row],[BOM Received date]]&lt;&gt;"","BU table")</f>
        <v>BU table</v>
      </c>
      <c r="AJ921" t="str">
        <f>TEXT(MM_BU[[#This Row],[BOM Received date]],"mmmm")</f>
        <v>February</v>
      </c>
      <c r="AK921" t="str">
        <f>TEXT(MM_BU[[#This Row],[BOM Received date]],"yyyy")</f>
        <v>2024</v>
      </c>
    </row>
    <row r="922" spans="1:37" ht="28.95" customHeight="1">
      <c r="A922" s="21">
        <v>62</v>
      </c>
      <c r="B922" s="56">
        <v>45329</v>
      </c>
      <c r="C922" s="8">
        <v>30</v>
      </c>
      <c r="D922" s="8" t="s">
        <v>2200</v>
      </c>
      <c r="E922" s="23" t="s">
        <v>2201</v>
      </c>
      <c r="F922" s="350">
        <v>9487106</v>
      </c>
      <c r="G922" s="8" t="s">
        <v>1467</v>
      </c>
      <c r="H922" s="24" t="s">
        <v>1470</v>
      </c>
      <c r="I922" s="25">
        <v>53778</v>
      </c>
      <c r="J922" s="1639">
        <v>45332</v>
      </c>
      <c r="K922" s="26">
        <v>45332</v>
      </c>
      <c r="L922" s="26" t="s">
        <v>1058</v>
      </c>
      <c r="M922" s="27">
        <v>1</v>
      </c>
      <c r="N922" s="27" t="s">
        <v>938</v>
      </c>
      <c r="O922" s="25">
        <v>1</v>
      </c>
      <c r="P922" s="286">
        <v>56.61</v>
      </c>
      <c r="Q922" s="287">
        <v>56.61</v>
      </c>
      <c r="R922" s="25" t="s">
        <v>2463</v>
      </c>
      <c r="S922" s="25" t="s">
        <v>1059</v>
      </c>
      <c r="T922" s="26">
        <v>45366</v>
      </c>
      <c r="U922" s="26">
        <v>45338</v>
      </c>
      <c r="V922" s="8" t="s">
        <v>2610</v>
      </c>
      <c r="W922" s="25" t="s">
        <v>140</v>
      </c>
      <c r="X922" s="26">
        <v>45344</v>
      </c>
      <c r="Y922" s="25" t="s">
        <v>1068</v>
      </c>
      <c r="Z922" s="26">
        <v>45344</v>
      </c>
      <c r="AA922" s="24" t="s">
        <v>1075</v>
      </c>
      <c r="AB922" s="24" t="s">
        <v>1089</v>
      </c>
      <c r="AC922" s="26">
        <v>45358</v>
      </c>
      <c r="AD922" s="8" t="s">
        <v>22</v>
      </c>
      <c r="AE922" s="26">
        <v>45353</v>
      </c>
      <c r="AF922" s="27" t="s">
        <v>424</v>
      </c>
      <c r="AG922" s="7"/>
      <c r="AH922" s="5" t="str" cm="1">
        <f t="array" ref="AH922">LEFT(MM_BU[[#This Row],[PROJECT'#]],MIN(IFERROR(FIND({0,1,2,3,4,5,6,7,8,9,"-"},MM_BU[[#This Row],[PROJECT'#]]),""))-1)</f>
        <v>BU</v>
      </c>
      <c r="AI922" t="str">
        <f>IF(MM_BU[[#This Row],[BOM Received date]]&lt;&gt;"","BU table")</f>
        <v>BU table</v>
      </c>
      <c r="AJ922" t="str">
        <f>TEXT(MM_BU[[#This Row],[BOM Received date]],"mmmm")</f>
        <v>February</v>
      </c>
      <c r="AK922" t="str">
        <f>TEXT(MM_BU[[#This Row],[BOM Received date]],"yyyy")</f>
        <v>2024</v>
      </c>
    </row>
    <row r="923" spans="1:37" ht="28.95" customHeight="1">
      <c r="A923" s="21">
        <v>62</v>
      </c>
      <c r="B923" s="56">
        <v>45329</v>
      </c>
      <c r="C923" s="8">
        <v>30</v>
      </c>
      <c r="D923" s="8" t="s">
        <v>2200</v>
      </c>
      <c r="E923" s="23" t="s">
        <v>2201</v>
      </c>
      <c r="F923" s="350">
        <v>9487106</v>
      </c>
      <c r="G923" s="8" t="s">
        <v>47</v>
      </c>
      <c r="H923" s="24" t="s">
        <v>48</v>
      </c>
      <c r="I923" s="25">
        <v>53820</v>
      </c>
      <c r="J923" s="1639">
        <v>45332</v>
      </c>
      <c r="K923" s="26">
        <v>45332</v>
      </c>
      <c r="L923" s="26" t="s">
        <v>1058</v>
      </c>
      <c r="M923" s="27">
        <v>4</v>
      </c>
      <c r="N923" s="27" t="s">
        <v>20</v>
      </c>
      <c r="O923" s="25">
        <v>2</v>
      </c>
      <c r="P923" s="286">
        <v>260.02</v>
      </c>
      <c r="Q923" s="287">
        <v>520.04</v>
      </c>
      <c r="R923" s="25" t="s">
        <v>2470</v>
      </c>
      <c r="S923" s="25" t="s">
        <v>1058</v>
      </c>
      <c r="T923" s="26">
        <v>45338</v>
      </c>
      <c r="U923" s="26">
        <v>45337</v>
      </c>
      <c r="V923" s="8" t="s">
        <v>2471</v>
      </c>
      <c r="W923" s="25" t="s">
        <v>1170</v>
      </c>
      <c r="X923" s="26">
        <v>45338</v>
      </c>
      <c r="Y923" s="25" t="s">
        <v>1068</v>
      </c>
      <c r="Z923" s="26">
        <v>45338</v>
      </c>
      <c r="AA923" s="24" t="s">
        <v>1069</v>
      </c>
      <c r="AB923" s="24" t="s">
        <v>1085</v>
      </c>
      <c r="AC923" s="26">
        <v>45346</v>
      </c>
      <c r="AD923" s="8" t="s">
        <v>22</v>
      </c>
      <c r="AE923" s="26">
        <v>45343</v>
      </c>
      <c r="AF923" s="27" t="s">
        <v>425</v>
      </c>
      <c r="AG923" s="7"/>
      <c r="AH923" s="5" t="str" cm="1">
        <f t="array" ref="AH923">LEFT(MM_BU[[#This Row],[PROJECT'#]],MIN(IFERROR(FIND({0,1,2,3,4,5,6,7,8,9,"-"},MM_BU[[#This Row],[PROJECT'#]]),""))-1)</f>
        <v>BU</v>
      </c>
      <c r="AI923" t="str">
        <f>IF(MM_BU[[#This Row],[BOM Received date]]&lt;&gt;"","BU table")</f>
        <v>BU table</v>
      </c>
      <c r="AJ923" t="str">
        <f>TEXT(MM_BU[[#This Row],[BOM Received date]],"mmmm")</f>
        <v>February</v>
      </c>
      <c r="AK923" t="str">
        <f>TEXT(MM_BU[[#This Row],[BOM Received date]],"yyyy")</f>
        <v>2024</v>
      </c>
    </row>
    <row r="924" spans="1:37" ht="28.95" customHeight="1">
      <c r="A924" s="1159">
        <v>62</v>
      </c>
      <c r="B924" s="1160">
        <v>45329</v>
      </c>
      <c r="C924" s="1154"/>
      <c r="D924" s="1154" t="s">
        <v>2200</v>
      </c>
      <c r="E924" s="1161" t="s">
        <v>2201</v>
      </c>
      <c r="F924" s="1153">
        <v>9487106</v>
      </c>
      <c r="G924" s="1154" t="s">
        <v>106</v>
      </c>
      <c r="H924" s="1155" t="s">
        <v>111</v>
      </c>
      <c r="I924" s="1156"/>
      <c r="J924" s="1669"/>
      <c r="K924" s="1157" t="s">
        <v>581</v>
      </c>
      <c r="L924" s="1157" t="s">
        <v>581</v>
      </c>
      <c r="M924" s="1158" t="s">
        <v>581</v>
      </c>
      <c r="N924" s="1158" t="s">
        <v>114</v>
      </c>
      <c r="O924" s="1156" t="s">
        <v>581</v>
      </c>
      <c r="P924" s="1162" t="s">
        <v>581</v>
      </c>
      <c r="Q924" s="1163" t="s">
        <v>581</v>
      </c>
      <c r="R924" s="1156" t="s">
        <v>581</v>
      </c>
      <c r="S924" s="1156" t="s">
        <v>581</v>
      </c>
      <c r="T924" s="1157" t="s">
        <v>581</v>
      </c>
      <c r="U924" s="1157" t="s">
        <v>581</v>
      </c>
      <c r="V924" s="1154" t="s">
        <v>581</v>
      </c>
      <c r="W924" s="1156" t="s">
        <v>581</v>
      </c>
      <c r="X924" s="1157" t="s">
        <v>581</v>
      </c>
      <c r="Y924" s="1156" t="s">
        <v>581</v>
      </c>
      <c r="Z924" s="1157" t="s">
        <v>581</v>
      </c>
      <c r="AA924" s="1155" t="s">
        <v>581</v>
      </c>
      <c r="AB924" s="1155" t="s">
        <v>581</v>
      </c>
      <c r="AC924" s="1157" t="s">
        <v>581</v>
      </c>
      <c r="AD924" s="1154" t="s">
        <v>581</v>
      </c>
      <c r="AE924" s="1157" t="s">
        <v>581</v>
      </c>
      <c r="AF924" s="1158" t="s">
        <v>581</v>
      </c>
      <c r="AG924" s="1164" t="s">
        <v>2274</v>
      </c>
      <c r="AH924" s="5" t="str" cm="1">
        <f t="array" ref="AH924">LEFT(MM_BU[[#This Row],[PROJECT'#]],MIN(IFERROR(FIND({0,1,2,3,4,5,6,7,8,9,"-"},MM_BU[[#This Row],[PROJECT'#]]),""))-1)</f>
        <v>BU</v>
      </c>
      <c r="AI924" t="str">
        <f>IF(MM_BU[[#This Row],[BOM Received date]]&lt;&gt;"","BU table")</f>
        <v>BU table</v>
      </c>
      <c r="AJ924" t="str">
        <f>TEXT(MM_BU[[#This Row],[BOM Received date]],"mmmm")</f>
        <v>February</v>
      </c>
      <c r="AK924" t="str">
        <f>TEXT(MM_BU[[#This Row],[BOM Received date]],"yyyy")</f>
        <v>2024</v>
      </c>
    </row>
    <row r="925" spans="1:37" ht="28.95" customHeight="1">
      <c r="A925" s="21">
        <v>62</v>
      </c>
      <c r="B925" s="56">
        <v>45329</v>
      </c>
      <c r="C925" s="8">
        <v>40</v>
      </c>
      <c r="D925" s="8" t="s">
        <v>2200</v>
      </c>
      <c r="E925" s="23" t="s">
        <v>2201</v>
      </c>
      <c r="F925" s="350">
        <v>9487106</v>
      </c>
      <c r="G925" s="8" t="s">
        <v>86</v>
      </c>
      <c r="H925" s="24" t="s">
        <v>87</v>
      </c>
      <c r="I925" s="25">
        <v>53820</v>
      </c>
      <c r="J925" s="1639">
        <v>45332</v>
      </c>
      <c r="K925" s="26">
        <v>45332</v>
      </c>
      <c r="L925" s="26" t="s">
        <v>1058</v>
      </c>
      <c r="M925" s="27">
        <v>3</v>
      </c>
      <c r="N925" s="27" t="s">
        <v>118</v>
      </c>
      <c r="O925" s="25">
        <v>1</v>
      </c>
      <c r="P925" s="286">
        <v>92.02</v>
      </c>
      <c r="Q925" s="287">
        <v>92.02</v>
      </c>
      <c r="R925" s="25" t="s">
        <v>2470</v>
      </c>
      <c r="S925" s="25" t="s">
        <v>1058</v>
      </c>
      <c r="T925" s="26">
        <v>45338</v>
      </c>
      <c r="U925" s="26">
        <v>45337</v>
      </c>
      <c r="V925" s="8" t="s">
        <v>2471</v>
      </c>
      <c r="W925" s="25" t="s">
        <v>1040</v>
      </c>
      <c r="X925" s="26">
        <v>45338</v>
      </c>
      <c r="Y925" s="25" t="s">
        <v>1068</v>
      </c>
      <c r="Z925" s="26">
        <v>45338</v>
      </c>
      <c r="AA925" s="24" t="s">
        <v>1069</v>
      </c>
      <c r="AB925" s="24" t="s">
        <v>1085</v>
      </c>
      <c r="AC925" s="26">
        <v>45346</v>
      </c>
      <c r="AD925" s="8" t="s">
        <v>22</v>
      </c>
      <c r="AE925" s="26">
        <v>45343</v>
      </c>
      <c r="AF925" s="27" t="s">
        <v>424</v>
      </c>
      <c r="AG925" s="7"/>
      <c r="AH925" s="5" t="str" cm="1">
        <f t="array" ref="AH925">LEFT(MM_BU[[#This Row],[PROJECT'#]],MIN(IFERROR(FIND({0,1,2,3,4,5,6,7,8,9,"-"},MM_BU[[#This Row],[PROJECT'#]]),""))-1)</f>
        <v>BU</v>
      </c>
      <c r="AI925" t="str">
        <f>IF(MM_BU[[#This Row],[BOM Received date]]&lt;&gt;"","BU table")</f>
        <v>BU table</v>
      </c>
      <c r="AJ925" t="str">
        <f>TEXT(MM_BU[[#This Row],[BOM Received date]],"mmmm")</f>
        <v>February</v>
      </c>
      <c r="AK925" t="str">
        <f>TEXT(MM_BU[[#This Row],[BOM Received date]],"yyyy")</f>
        <v>2024</v>
      </c>
    </row>
    <row r="926" spans="1:37" ht="28.95" customHeight="1">
      <c r="A926" s="1159">
        <v>62</v>
      </c>
      <c r="B926" s="1160">
        <v>45329</v>
      </c>
      <c r="C926" s="1154"/>
      <c r="D926" s="1154" t="s">
        <v>2200</v>
      </c>
      <c r="E926" s="1161" t="s">
        <v>2201</v>
      </c>
      <c r="F926" s="1153">
        <v>9487106</v>
      </c>
      <c r="G926" s="1154" t="s">
        <v>1426</v>
      </c>
      <c r="H926" s="1155" t="s">
        <v>1433</v>
      </c>
      <c r="I926" s="1156"/>
      <c r="J926" s="1669"/>
      <c r="K926" s="1157" t="s">
        <v>581</v>
      </c>
      <c r="L926" s="1157" t="s">
        <v>581</v>
      </c>
      <c r="M926" s="1158" t="s">
        <v>581</v>
      </c>
      <c r="N926" s="1158" t="s">
        <v>36</v>
      </c>
      <c r="O926" s="1156" t="s">
        <v>581</v>
      </c>
      <c r="P926" s="1162" t="s">
        <v>581</v>
      </c>
      <c r="Q926" s="1163" t="s">
        <v>581</v>
      </c>
      <c r="R926" s="1156" t="s">
        <v>581</v>
      </c>
      <c r="S926" s="1156" t="s">
        <v>581</v>
      </c>
      <c r="T926" s="1157" t="s">
        <v>581</v>
      </c>
      <c r="U926" s="1157" t="s">
        <v>581</v>
      </c>
      <c r="V926" s="1154" t="s">
        <v>581</v>
      </c>
      <c r="W926" s="1156" t="s">
        <v>581</v>
      </c>
      <c r="X926" s="1157" t="s">
        <v>581</v>
      </c>
      <c r="Y926" s="1156" t="s">
        <v>581</v>
      </c>
      <c r="Z926" s="1157" t="s">
        <v>581</v>
      </c>
      <c r="AA926" s="1155" t="s">
        <v>581</v>
      </c>
      <c r="AB926" s="1155" t="s">
        <v>581</v>
      </c>
      <c r="AC926" s="1157" t="s">
        <v>581</v>
      </c>
      <c r="AD926" s="1154" t="s">
        <v>581</v>
      </c>
      <c r="AE926" s="1157" t="s">
        <v>581</v>
      </c>
      <c r="AF926" s="1158" t="s">
        <v>581</v>
      </c>
      <c r="AG926" s="1164" t="s">
        <v>2274</v>
      </c>
      <c r="AH926" s="5" t="str" cm="1">
        <f t="array" ref="AH926">LEFT(MM_BU[[#This Row],[PROJECT'#]],MIN(IFERROR(FIND({0,1,2,3,4,5,6,7,8,9,"-"},MM_BU[[#This Row],[PROJECT'#]]),""))-1)</f>
        <v>BU</v>
      </c>
      <c r="AI926" t="str">
        <f>IF(MM_BU[[#This Row],[BOM Received date]]&lt;&gt;"","BU table")</f>
        <v>BU table</v>
      </c>
      <c r="AJ926" t="str">
        <f>TEXT(MM_BU[[#This Row],[BOM Received date]],"mmmm")</f>
        <v>February</v>
      </c>
      <c r="AK926" t="str">
        <f>TEXT(MM_BU[[#This Row],[BOM Received date]],"yyyy")</f>
        <v>2024</v>
      </c>
    </row>
    <row r="927" spans="1:37" ht="28.95" customHeight="1">
      <c r="A927" s="21">
        <v>62</v>
      </c>
      <c r="B927" s="56">
        <v>45329</v>
      </c>
      <c r="C927" s="8">
        <v>40</v>
      </c>
      <c r="D927" s="8" t="s">
        <v>2200</v>
      </c>
      <c r="E927" s="23" t="s">
        <v>2201</v>
      </c>
      <c r="F927" s="350">
        <v>9487106</v>
      </c>
      <c r="G927" s="8" t="s">
        <v>164</v>
      </c>
      <c r="H927" s="24" t="s">
        <v>157</v>
      </c>
      <c r="I927" s="25">
        <v>53819</v>
      </c>
      <c r="J927" s="1639">
        <v>45332</v>
      </c>
      <c r="K927" s="26">
        <v>45332</v>
      </c>
      <c r="L927" s="26" t="s">
        <v>1058</v>
      </c>
      <c r="M927" s="27">
        <v>2</v>
      </c>
      <c r="N927" s="27" t="s">
        <v>20</v>
      </c>
      <c r="O927" s="25">
        <v>10</v>
      </c>
      <c r="P927" s="286">
        <v>4.3</v>
      </c>
      <c r="Q927" s="287">
        <v>43</v>
      </c>
      <c r="R927" s="25" t="s">
        <v>2470</v>
      </c>
      <c r="S927" s="25" t="s">
        <v>1058</v>
      </c>
      <c r="T927" s="26">
        <v>45338</v>
      </c>
      <c r="U927" s="26">
        <v>45337</v>
      </c>
      <c r="V927" s="8" t="s">
        <v>2471</v>
      </c>
      <c r="W927" s="25" t="s">
        <v>1163</v>
      </c>
      <c r="X927" s="26">
        <v>45338</v>
      </c>
      <c r="Y927" s="25" t="s">
        <v>1068</v>
      </c>
      <c r="Z927" s="26">
        <v>45338</v>
      </c>
      <c r="AA927" s="24" t="s">
        <v>1069</v>
      </c>
      <c r="AB927" s="24" t="s">
        <v>1085</v>
      </c>
      <c r="AC927" s="26">
        <v>45346</v>
      </c>
      <c r="AD927" s="8" t="s">
        <v>22</v>
      </c>
      <c r="AE927" s="26">
        <v>45343</v>
      </c>
      <c r="AF927" s="27" t="s">
        <v>1001</v>
      </c>
      <c r="AG927" s="7"/>
      <c r="AH927" s="5" t="str" cm="1">
        <f t="array" ref="AH927">LEFT(MM_BU[[#This Row],[PROJECT'#]],MIN(IFERROR(FIND({0,1,2,3,4,5,6,7,8,9,"-"},MM_BU[[#This Row],[PROJECT'#]]),""))-1)</f>
        <v>BU</v>
      </c>
      <c r="AI927" t="str">
        <f>IF(MM_BU[[#This Row],[BOM Received date]]&lt;&gt;"","BU table")</f>
        <v>BU table</v>
      </c>
      <c r="AJ927" t="str">
        <f>TEXT(MM_BU[[#This Row],[BOM Received date]],"mmmm")</f>
        <v>February</v>
      </c>
      <c r="AK927" t="str">
        <f>TEXT(MM_BU[[#This Row],[BOM Received date]],"yyyy")</f>
        <v>2024</v>
      </c>
    </row>
    <row r="928" spans="1:37" ht="28.95" customHeight="1">
      <c r="A928" s="1159">
        <v>62</v>
      </c>
      <c r="B928" s="1160">
        <v>45329</v>
      </c>
      <c r="C928" s="1154"/>
      <c r="D928" s="1154" t="s">
        <v>2200</v>
      </c>
      <c r="E928" s="1161" t="s">
        <v>2201</v>
      </c>
      <c r="F928" s="1153">
        <v>9487106</v>
      </c>
      <c r="G928" s="1154" t="s">
        <v>2261</v>
      </c>
      <c r="H928" s="1155" t="s">
        <v>2271</v>
      </c>
      <c r="I928" s="1156"/>
      <c r="J928" s="1669"/>
      <c r="K928" s="1157" t="s">
        <v>581</v>
      </c>
      <c r="L928" s="1157" t="s">
        <v>581</v>
      </c>
      <c r="M928" s="1158" t="s">
        <v>581</v>
      </c>
      <c r="N928" s="1158" t="s">
        <v>20</v>
      </c>
      <c r="O928" s="1156" t="s">
        <v>581</v>
      </c>
      <c r="P928" s="1162" t="s">
        <v>581</v>
      </c>
      <c r="Q928" s="1163" t="s">
        <v>581</v>
      </c>
      <c r="R928" s="1156" t="s">
        <v>581</v>
      </c>
      <c r="S928" s="1156" t="s">
        <v>581</v>
      </c>
      <c r="T928" s="1157" t="s">
        <v>581</v>
      </c>
      <c r="U928" s="1157" t="s">
        <v>581</v>
      </c>
      <c r="V928" s="1154" t="s">
        <v>581</v>
      </c>
      <c r="W928" s="1156" t="s">
        <v>581</v>
      </c>
      <c r="X928" s="1157" t="s">
        <v>581</v>
      </c>
      <c r="Y928" s="1156" t="s">
        <v>581</v>
      </c>
      <c r="Z928" s="1157" t="s">
        <v>581</v>
      </c>
      <c r="AA928" s="1155" t="s">
        <v>581</v>
      </c>
      <c r="AB928" s="1155" t="s">
        <v>581</v>
      </c>
      <c r="AC928" s="1157" t="s">
        <v>581</v>
      </c>
      <c r="AD928" s="1154" t="s">
        <v>581</v>
      </c>
      <c r="AE928" s="1157" t="s">
        <v>581</v>
      </c>
      <c r="AF928" s="1158" t="s">
        <v>581</v>
      </c>
      <c r="AG928" s="1164" t="s">
        <v>2274</v>
      </c>
      <c r="AH928" s="5" t="str" cm="1">
        <f t="array" ref="AH928">LEFT(MM_BU[[#This Row],[PROJECT'#]],MIN(IFERROR(FIND({0,1,2,3,4,5,6,7,8,9,"-"},MM_BU[[#This Row],[PROJECT'#]]),""))-1)</f>
        <v>BU</v>
      </c>
      <c r="AI928" t="str">
        <f>IF(MM_BU[[#This Row],[BOM Received date]]&lt;&gt;"","BU table")</f>
        <v>BU table</v>
      </c>
      <c r="AJ928" t="str">
        <f>TEXT(MM_BU[[#This Row],[BOM Received date]],"mmmm")</f>
        <v>February</v>
      </c>
      <c r="AK928" t="str">
        <f>TEXT(MM_BU[[#This Row],[BOM Received date]],"yyyy")</f>
        <v>2024</v>
      </c>
    </row>
    <row r="929" spans="1:37" ht="28.95" customHeight="1">
      <c r="A929" s="1159">
        <v>62</v>
      </c>
      <c r="B929" s="1160">
        <v>45329</v>
      </c>
      <c r="C929" s="1154"/>
      <c r="D929" s="1154" t="s">
        <v>2200</v>
      </c>
      <c r="E929" s="1161" t="s">
        <v>2201</v>
      </c>
      <c r="F929" s="1153">
        <v>9487106</v>
      </c>
      <c r="G929" s="1154" t="s">
        <v>107</v>
      </c>
      <c r="H929" s="1155" t="s">
        <v>112</v>
      </c>
      <c r="I929" s="1156"/>
      <c r="J929" s="1669"/>
      <c r="K929" s="1157" t="s">
        <v>581</v>
      </c>
      <c r="L929" s="1157" t="s">
        <v>581</v>
      </c>
      <c r="M929" s="1158" t="s">
        <v>581</v>
      </c>
      <c r="N929" s="1158" t="s">
        <v>20</v>
      </c>
      <c r="O929" s="1156" t="s">
        <v>581</v>
      </c>
      <c r="P929" s="1162" t="s">
        <v>581</v>
      </c>
      <c r="Q929" s="1163" t="s">
        <v>581</v>
      </c>
      <c r="R929" s="1156" t="s">
        <v>581</v>
      </c>
      <c r="S929" s="1156" t="s">
        <v>581</v>
      </c>
      <c r="T929" s="1157" t="s">
        <v>581</v>
      </c>
      <c r="U929" s="1157" t="s">
        <v>581</v>
      </c>
      <c r="V929" s="1154" t="s">
        <v>581</v>
      </c>
      <c r="W929" s="1156" t="s">
        <v>581</v>
      </c>
      <c r="X929" s="1157" t="s">
        <v>581</v>
      </c>
      <c r="Y929" s="1156" t="s">
        <v>581</v>
      </c>
      <c r="Z929" s="1157" t="s">
        <v>581</v>
      </c>
      <c r="AA929" s="1155" t="s">
        <v>581</v>
      </c>
      <c r="AB929" s="1155" t="s">
        <v>581</v>
      </c>
      <c r="AC929" s="1157" t="s">
        <v>581</v>
      </c>
      <c r="AD929" s="1154" t="s">
        <v>581</v>
      </c>
      <c r="AE929" s="1157" t="s">
        <v>581</v>
      </c>
      <c r="AF929" s="1158" t="s">
        <v>581</v>
      </c>
      <c r="AG929" s="1164" t="s">
        <v>2274</v>
      </c>
      <c r="AH929" s="5" t="str" cm="1">
        <f t="array" ref="AH929">LEFT(MM_BU[[#This Row],[PROJECT'#]],MIN(IFERROR(FIND({0,1,2,3,4,5,6,7,8,9,"-"},MM_BU[[#This Row],[PROJECT'#]]),""))-1)</f>
        <v>BU</v>
      </c>
      <c r="AI929" t="str">
        <f>IF(MM_BU[[#This Row],[BOM Received date]]&lt;&gt;"","BU table")</f>
        <v>BU table</v>
      </c>
      <c r="AJ929" t="str">
        <f>TEXT(MM_BU[[#This Row],[BOM Received date]],"mmmm")</f>
        <v>February</v>
      </c>
      <c r="AK929" t="str">
        <f>TEXT(MM_BU[[#This Row],[BOM Received date]],"yyyy")</f>
        <v>2024</v>
      </c>
    </row>
    <row r="930" spans="1:37" ht="28.95" customHeight="1">
      <c r="A930" s="21">
        <v>62</v>
      </c>
      <c r="B930" s="56">
        <v>45329</v>
      </c>
      <c r="C930" s="8">
        <v>40</v>
      </c>
      <c r="D930" s="8" t="s">
        <v>2200</v>
      </c>
      <c r="E930" s="23" t="s">
        <v>2201</v>
      </c>
      <c r="F930" s="350">
        <v>9487106</v>
      </c>
      <c r="G930" s="8" t="s">
        <v>1905</v>
      </c>
      <c r="H930" s="24" t="s">
        <v>1900</v>
      </c>
      <c r="I930" s="25">
        <v>53817</v>
      </c>
      <c r="J930" s="1639">
        <v>45332</v>
      </c>
      <c r="K930" s="26">
        <v>45332</v>
      </c>
      <c r="L930" s="26" t="s">
        <v>1058</v>
      </c>
      <c r="M930" s="27">
        <v>3</v>
      </c>
      <c r="N930" s="27" t="s">
        <v>36</v>
      </c>
      <c r="O930" s="25">
        <v>10</v>
      </c>
      <c r="P930" s="286">
        <v>2.13</v>
      </c>
      <c r="Q930" s="287">
        <v>21.3</v>
      </c>
      <c r="R930" s="25" t="s">
        <v>2470</v>
      </c>
      <c r="S930" s="25" t="s">
        <v>1058</v>
      </c>
      <c r="T930" s="26">
        <v>45338</v>
      </c>
      <c r="U930" s="26">
        <v>45337</v>
      </c>
      <c r="V930" s="8" t="s">
        <v>2471</v>
      </c>
      <c r="W930" s="25" t="s">
        <v>1167</v>
      </c>
      <c r="X930" s="26">
        <v>45338</v>
      </c>
      <c r="Y930" s="25" t="s">
        <v>1068</v>
      </c>
      <c r="Z930" s="26">
        <v>45338</v>
      </c>
      <c r="AA930" s="24" t="s">
        <v>1069</v>
      </c>
      <c r="AB930" s="24" t="s">
        <v>1085</v>
      </c>
      <c r="AC930" s="26">
        <v>45346</v>
      </c>
      <c r="AD930" s="8" t="s">
        <v>22</v>
      </c>
      <c r="AE930" s="26">
        <v>45343</v>
      </c>
      <c r="AF930" s="27" t="s">
        <v>1001</v>
      </c>
      <c r="AG930" s="7"/>
      <c r="AH930" s="5" t="str" cm="1">
        <f t="array" ref="AH930">LEFT(MM_BU[[#This Row],[PROJECT'#]],MIN(IFERROR(FIND({0,1,2,3,4,5,6,7,8,9,"-"},MM_BU[[#This Row],[PROJECT'#]]),""))-1)</f>
        <v>BU</v>
      </c>
      <c r="AI930" t="str">
        <f>IF(MM_BU[[#This Row],[BOM Received date]]&lt;&gt;"","BU table")</f>
        <v>BU table</v>
      </c>
      <c r="AJ930" t="str">
        <f>TEXT(MM_BU[[#This Row],[BOM Received date]],"mmmm")</f>
        <v>February</v>
      </c>
      <c r="AK930" t="str">
        <f>TEXT(MM_BU[[#This Row],[BOM Received date]],"yyyy")</f>
        <v>2024</v>
      </c>
    </row>
    <row r="931" spans="1:37" ht="28.95" customHeight="1">
      <c r="A931" s="21">
        <v>62</v>
      </c>
      <c r="B931" s="56">
        <v>45329</v>
      </c>
      <c r="C931" s="8">
        <v>40</v>
      </c>
      <c r="D931" s="8" t="s">
        <v>2200</v>
      </c>
      <c r="E931" s="23" t="s">
        <v>2201</v>
      </c>
      <c r="F931" s="350">
        <v>9487106</v>
      </c>
      <c r="G931" s="8" t="s">
        <v>396</v>
      </c>
      <c r="H931" s="24" t="s">
        <v>494</v>
      </c>
      <c r="I931" s="25">
        <v>53820</v>
      </c>
      <c r="J931" s="1639">
        <v>45332</v>
      </c>
      <c r="K931" s="26">
        <v>45332</v>
      </c>
      <c r="L931" s="26" t="s">
        <v>1058</v>
      </c>
      <c r="M931" s="27">
        <v>2</v>
      </c>
      <c r="N931" s="27" t="s">
        <v>118</v>
      </c>
      <c r="O931" s="25">
        <v>1</v>
      </c>
      <c r="P931" s="286">
        <v>163.19999999999999</v>
      </c>
      <c r="Q931" s="287">
        <v>163.19999999999999</v>
      </c>
      <c r="R931" s="25" t="s">
        <v>2470</v>
      </c>
      <c r="S931" s="25" t="s">
        <v>1058</v>
      </c>
      <c r="T931" s="26">
        <v>45338</v>
      </c>
      <c r="U931" s="26">
        <v>45337</v>
      </c>
      <c r="V931" s="8" t="s">
        <v>2471</v>
      </c>
      <c r="W931" s="25" t="s">
        <v>1039</v>
      </c>
      <c r="X931" s="26">
        <v>45338</v>
      </c>
      <c r="Y931" s="25" t="s">
        <v>1068</v>
      </c>
      <c r="Z931" s="26">
        <v>45338</v>
      </c>
      <c r="AA931" s="24" t="s">
        <v>1069</v>
      </c>
      <c r="AB931" s="24" t="s">
        <v>1085</v>
      </c>
      <c r="AC931" s="26">
        <v>45346</v>
      </c>
      <c r="AD931" s="8" t="s">
        <v>22</v>
      </c>
      <c r="AE931" s="26">
        <v>45343</v>
      </c>
      <c r="AF931" s="27" t="s">
        <v>424</v>
      </c>
      <c r="AG931" s="7"/>
      <c r="AH931" s="5" t="str" cm="1">
        <f t="array" ref="AH931">LEFT(MM_BU[[#This Row],[PROJECT'#]],MIN(IFERROR(FIND({0,1,2,3,4,5,6,7,8,9,"-"},MM_BU[[#This Row],[PROJECT'#]]),""))-1)</f>
        <v>BU</v>
      </c>
      <c r="AI931" t="str">
        <f>IF(MM_BU[[#This Row],[BOM Received date]]&lt;&gt;"","BU table")</f>
        <v>BU table</v>
      </c>
      <c r="AJ931" t="str">
        <f>TEXT(MM_BU[[#This Row],[BOM Received date]],"mmmm")</f>
        <v>February</v>
      </c>
      <c r="AK931" t="str">
        <f>TEXT(MM_BU[[#This Row],[BOM Received date]],"yyyy")</f>
        <v>2024</v>
      </c>
    </row>
    <row r="932" spans="1:37" ht="28.95" customHeight="1">
      <c r="A932" s="21">
        <v>62</v>
      </c>
      <c r="B932" s="56">
        <v>45329</v>
      </c>
      <c r="C932" s="8">
        <v>40</v>
      </c>
      <c r="D932" s="8" t="s">
        <v>2200</v>
      </c>
      <c r="E932" s="23" t="s">
        <v>2201</v>
      </c>
      <c r="F932" s="350">
        <v>9487106</v>
      </c>
      <c r="G932" s="8" t="s">
        <v>351</v>
      </c>
      <c r="H932" s="24" t="s">
        <v>402</v>
      </c>
      <c r="I932" s="25">
        <v>53817</v>
      </c>
      <c r="J932" s="1639">
        <v>45332</v>
      </c>
      <c r="K932" s="26">
        <v>45332</v>
      </c>
      <c r="L932" s="26" t="s">
        <v>1058</v>
      </c>
      <c r="M932" s="27">
        <v>2</v>
      </c>
      <c r="N932" s="27" t="s">
        <v>36</v>
      </c>
      <c r="O932" s="25">
        <v>1</v>
      </c>
      <c r="P932" s="286">
        <v>19.309999999999999</v>
      </c>
      <c r="Q932" s="287">
        <v>19.309999999999999</v>
      </c>
      <c r="R932" s="25" t="s">
        <v>2470</v>
      </c>
      <c r="S932" s="25" t="s">
        <v>1058</v>
      </c>
      <c r="T932" s="26">
        <v>45338</v>
      </c>
      <c r="U932" s="26">
        <v>45337</v>
      </c>
      <c r="V932" s="8" t="s">
        <v>2471</v>
      </c>
      <c r="W932" s="25" t="s">
        <v>1162</v>
      </c>
      <c r="X932" s="26">
        <v>45338</v>
      </c>
      <c r="Y932" s="25" t="s">
        <v>1068</v>
      </c>
      <c r="Z932" s="26">
        <v>45338</v>
      </c>
      <c r="AA932" s="24" t="s">
        <v>1069</v>
      </c>
      <c r="AB932" s="24" t="s">
        <v>1085</v>
      </c>
      <c r="AC932" s="26">
        <v>45346</v>
      </c>
      <c r="AD932" s="8" t="s">
        <v>22</v>
      </c>
      <c r="AE932" s="26">
        <v>45343</v>
      </c>
      <c r="AF932" s="27" t="s">
        <v>424</v>
      </c>
      <c r="AG932" s="7"/>
      <c r="AH932" s="5" t="str" cm="1">
        <f t="array" ref="AH932">LEFT(MM_BU[[#This Row],[PROJECT'#]],MIN(IFERROR(FIND({0,1,2,3,4,5,6,7,8,9,"-"},MM_BU[[#This Row],[PROJECT'#]]),""))-1)</f>
        <v>BU</v>
      </c>
      <c r="AI932" t="str">
        <f>IF(MM_BU[[#This Row],[BOM Received date]]&lt;&gt;"","BU table")</f>
        <v>BU table</v>
      </c>
      <c r="AJ932" t="str">
        <f>TEXT(MM_BU[[#This Row],[BOM Received date]],"mmmm")</f>
        <v>February</v>
      </c>
      <c r="AK932" t="str">
        <f>TEXT(MM_BU[[#This Row],[BOM Received date]],"yyyy")</f>
        <v>2024</v>
      </c>
    </row>
    <row r="933" spans="1:37" ht="28.95" customHeight="1">
      <c r="A933" s="21">
        <v>62</v>
      </c>
      <c r="B933" s="56">
        <v>45329</v>
      </c>
      <c r="C933" s="8">
        <v>40</v>
      </c>
      <c r="D933" s="8" t="s">
        <v>2200</v>
      </c>
      <c r="E933" s="23" t="s">
        <v>2201</v>
      </c>
      <c r="F933" s="350">
        <v>9487106</v>
      </c>
      <c r="G933" s="8" t="s">
        <v>2262</v>
      </c>
      <c r="H933" s="24" t="s">
        <v>2272</v>
      </c>
      <c r="I933" s="25">
        <v>53818</v>
      </c>
      <c r="J933" s="1639">
        <v>45332</v>
      </c>
      <c r="K933" s="26">
        <v>45332</v>
      </c>
      <c r="L933" s="26" t="s">
        <v>1058</v>
      </c>
      <c r="M933" s="27">
        <v>1</v>
      </c>
      <c r="N933" s="27" t="s">
        <v>20</v>
      </c>
      <c r="O933" s="25">
        <v>2</v>
      </c>
      <c r="P933" s="286">
        <v>54.1</v>
      </c>
      <c r="Q933" s="287">
        <v>108.2</v>
      </c>
      <c r="R933" s="25" t="s">
        <v>2470</v>
      </c>
      <c r="S933" s="25" t="s">
        <v>1058</v>
      </c>
      <c r="T933" s="26">
        <v>45338</v>
      </c>
      <c r="U933" s="26">
        <v>45337</v>
      </c>
      <c r="V933" s="8" t="s">
        <v>2471</v>
      </c>
      <c r="W933" s="25" t="s">
        <v>1313</v>
      </c>
      <c r="X933" s="26">
        <v>45338</v>
      </c>
      <c r="Y933" s="25" t="s">
        <v>1068</v>
      </c>
      <c r="Z933" s="26">
        <v>45338</v>
      </c>
      <c r="AA933" s="24" t="s">
        <v>1069</v>
      </c>
      <c r="AB933" s="24" t="s">
        <v>1085</v>
      </c>
      <c r="AC933" s="26">
        <v>45382</v>
      </c>
      <c r="AD933" s="8" t="s">
        <v>22</v>
      </c>
      <c r="AE933" s="26">
        <v>45351</v>
      </c>
      <c r="AF933" s="27" t="s">
        <v>425</v>
      </c>
      <c r="AG933" s="7"/>
      <c r="AH933" s="5" t="str" cm="1">
        <f t="array" ref="AH933">LEFT(MM_BU[[#This Row],[PROJECT'#]],MIN(IFERROR(FIND({0,1,2,3,4,5,6,7,8,9,"-"},MM_BU[[#This Row],[PROJECT'#]]),""))-1)</f>
        <v>BU</v>
      </c>
      <c r="AI933" t="str">
        <f>IF(MM_BU[[#This Row],[BOM Received date]]&lt;&gt;"","BU table")</f>
        <v>BU table</v>
      </c>
      <c r="AJ933" t="str">
        <f>TEXT(MM_BU[[#This Row],[BOM Received date]],"mmmm")</f>
        <v>February</v>
      </c>
      <c r="AK933" t="str">
        <f>TEXT(MM_BU[[#This Row],[BOM Received date]],"yyyy")</f>
        <v>2024</v>
      </c>
    </row>
    <row r="934" spans="1:37" ht="28.95" customHeight="1">
      <c r="A934" s="21">
        <v>62</v>
      </c>
      <c r="B934" s="56">
        <v>45329</v>
      </c>
      <c r="C934" s="8">
        <v>40</v>
      </c>
      <c r="D934" s="8" t="s">
        <v>2200</v>
      </c>
      <c r="E934" s="23" t="s">
        <v>2201</v>
      </c>
      <c r="F934" s="350">
        <v>9487106</v>
      </c>
      <c r="G934" s="8" t="s">
        <v>2263</v>
      </c>
      <c r="H934" s="24" t="s">
        <v>2273</v>
      </c>
      <c r="I934" s="25">
        <v>53819</v>
      </c>
      <c r="J934" s="1639">
        <v>45332</v>
      </c>
      <c r="K934" s="26">
        <v>45332</v>
      </c>
      <c r="L934" s="26" t="s">
        <v>1058</v>
      </c>
      <c r="M934" s="27">
        <v>1</v>
      </c>
      <c r="N934" s="27" t="s">
        <v>20</v>
      </c>
      <c r="O934" s="25">
        <v>2</v>
      </c>
      <c r="P934" s="286">
        <v>76</v>
      </c>
      <c r="Q934" s="287">
        <v>152</v>
      </c>
      <c r="R934" s="25" t="s">
        <v>2470</v>
      </c>
      <c r="S934" s="25" t="s">
        <v>1058</v>
      </c>
      <c r="T934" s="26">
        <v>45338</v>
      </c>
      <c r="U934" s="26">
        <v>45337</v>
      </c>
      <c r="V934" s="8" t="s">
        <v>2471</v>
      </c>
      <c r="W934" s="25" t="s">
        <v>1178</v>
      </c>
      <c r="X934" s="26">
        <v>45338</v>
      </c>
      <c r="Y934" s="25" t="s">
        <v>1068</v>
      </c>
      <c r="Z934" s="26">
        <v>45338</v>
      </c>
      <c r="AA934" s="24" t="s">
        <v>1069</v>
      </c>
      <c r="AB934" s="24" t="s">
        <v>1085</v>
      </c>
      <c r="AC934" s="26">
        <v>45382</v>
      </c>
      <c r="AD934" s="8" t="s">
        <v>22</v>
      </c>
      <c r="AE934" s="26">
        <v>45351</v>
      </c>
      <c r="AF934" s="27" t="s">
        <v>425</v>
      </c>
      <c r="AG934" s="7"/>
      <c r="AH934" s="5" t="str" cm="1">
        <f t="array" ref="AH934">LEFT(MM_BU[[#This Row],[PROJECT'#]],MIN(IFERROR(FIND({0,1,2,3,4,5,6,7,8,9,"-"},MM_BU[[#This Row],[PROJECT'#]]),""))-1)</f>
        <v>BU</v>
      </c>
      <c r="AI934" t="str">
        <f>IF(MM_BU[[#This Row],[BOM Received date]]&lt;&gt;"","BU table")</f>
        <v>BU table</v>
      </c>
      <c r="AJ934" t="str">
        <f>TEXT(MM_BU[[#This Row],[BOM Received date]],"mmmm")</f>
        <v>February</v>
      </c>
      <c r="AK934" t="str">
        <f>TEXT(MM_BU[[#This Row],[BOM Received date]],"yyyy")</f>
        <v>2024</v>
      </c>
    </row>
    <row r="935" spans="1:37" ht="28.95" customHeight="1">
      <c r="A935" s="21">
        <v>62</v>
      </c>
      <c r="B935" s="56">
        <v>45329</v>
      </c>
      <c r="C935" s="8">
        <v>40</v>
      </c>
      <c r="D935" s="8" t="s">
        <v>2200</v>
      </c>
      <c r="E935" s="23" t="s">
        <v>2201</v>
      </c>
      <c r="F935" s="350">
        <v>9487106</v>
      </c>
      <c r="G935" s="8" t="s">
        <v>216</v>
      </c>
      <c r="H935" s="24" t="s">
        <v>217</v>
      </c>
      <c r="I935" s="25">
        <v>53820</v>
      </c>
      <c r="J935" s="1639">
        <v>45332</v>
      </c>
      <c r="K935" s="26">
        <v>45332</v>
      </c>
      <c r="L935" s="26" t="s">
        <v>1058</v>
      </c>
      <c r="M935" s="27">
        <v>1</v>
      </c>
      <c r="N935" s="27" t="s">
        <v>20</v>
      </c>
      <c r="O935" s="25">
        <v>1</v>
      </c>
      <c r="P935" s="286">
        <v>28.9</v>
      </c>
      <c r="Q935" s="287">
        <v>28.9</v>
      </c>
      <c r="R935" s="25" t="s">
        <v>2470</v>
      </c>
      <c r="S935" s="25" t="s">
        <v>1058</v>
      </c>
      <c r="T935" s="26">
        <v>45338</v>
      </c>
      <c r="U935" s="26">
        <v>45337</v>
      </c>
      <c r="V935" s="8" t="s">
        <v>2471</v>
      </c>
      <c r="W935" s="25" t="s">
        <v>1164</v>
      </c>
      <c r="X935" s="26">
        <v>45338</v>
      </c>
      <c r="Y935" s="25" t="s">
        <v>1068</v>
      </c>
      <c r="Z935" s="26">
        <v>45338</v>
      </c>
      <c r="AA935" s="24" t="s">
        <v>1069</v>
      </c>
      <c r="AB935" s="24" t="s">
        <v>1085</v>
      </c>
      <c r="AC935" s="26">
        <v>45346</v>
      </c>
      <c r="AD935" s="8" t="s">
        <v>22</v>
      </c>
      <c r="AE935" s="26">
        <v>45343</v>
      </c>
      <c r="AF935" s="27" t="s">
        <v>424</v>
      </c>
      <c r="AG935" s="7"/>
      <c r="AH935" s="5" t="str" cm="1">
        <f t="array" ref="AH935">LEFT(MM_BU[[#This Row],[PROJECT'#]],MIN(IFERROR(FIND({0,1,2,3,4,5,6,7,8,9,"-"},MM_BU[[#This Row],[PROJECT'#]]),""))-1)</f>
        <v>BU</v>
      </c>
      <c r="AI935" t="str">
        <f>IF(MM_BU[[#This Row],[BOM Received date]]&lt;&gt;"","BU table")</f>
        <v>BU table</v>
      </c>
      <c r="AJ935" t="str">
        <f>TEXT(MM_BU[[#This Row],[BOM Received date]],"mmmm")</f>
        <v>February</v>
      </c>
      <c r="AK935" t="str">
        <f>TEXT(MM_BU[[#This Row],[BOM Received date]],"yyyy")</f>
        <v>2024</v>
      </c>
    </row>
    <row r="936" spans="1:37" ht="28.95" customHeight="1" thickBot="1">
      <c r="A936" s="140">
        <v>62</v>
      </c>
      <c r="B936" s="199">
        <v>45329</v>
      </c>
      <c r="C936" s="142">
        <v>40</v>
      </c>
      <c r="D936" s="142" t="s">
        <v>2200</v>
      </c>
      <c r="E936" s="143" t="s">
        <v>2201</v>
      </c>
      <c r="F936" s="351">
        <v>9487106</v>
      </c>
      <c r="G936" s="142" t="s">
        <v>82</v>
      </c>
      <c r="H936" s="144" t="s">
        <v>83</v>
      </c>
      <c r="I936" s="145">
        <v>53817</v>
      </c>
      <c r="J936" s="1640">
        <v>45332</v>
      </c>
      <c r="K936" s="146">
        <v>45332</v>
      </c>
      <c r="L936" s="146" t="s">
        <v>1058</v>
      </c>
      <c r="M936" s="147">
        <v>1</v>
      </c>
      <c r="N936" s="147" t="s">
        <v>20</v>
      </c>
      <c r="O936" s="145">
        <v>1</v>
      </c>
      <c r="P936" s="288">
        <v>27.31</v>
      </c>
      <c r="Q936" s="289">
        <v>27.31</v>
      </c>
      <c r="R936" s="145" t="s">
        <v>2470</v>
      </c>
      <c r="S936" s="145" t="s">
        <v>1058</v>
      </c>
      <c r="T936" s="146">
        <v>45338</v>
      </c>
      <c r="U936" s="146">
        <v>45337</v>
      </c>
      <c r="V936" s="142" t="s">
        <v>2471</v>
      </c>
      <c r="W936" s="145" t="s">
        <v>1314</v>
      </c>
      <c r="X936" s="146">
        <v>45338</v>
      </c>
      <c r="Y936" s="145" t="s">
        <v>1068</v>
      </c>
      <c r="Z936" s="146">
        <v>45338</v>
      </c>
      <c r="AA936" s="144" t="s">
        <v>1069</v>
      </c>
      <c r="AB936" s="144" t="s">
        <v>1085</v>
      </c>
      <c r="AC936" s="146">
        <v>45346</v>
      </c>
      <c r="AD936" s="142" t="s">
        <v>22</v>
      </c>
      <c r="AE936" s="146">
        <v>45343</v>
      </c>
      <c r="AF936" s="147" t="s">
        <v>424</v>
      </c>
      <c r="AG936" s="148"/>
      <c r="AH936" s="5" t="str" cm="1">
        <f t="array" ref="AH936">LEFT(MM_BU[[#This Row],[PROJECT'#]],MIN(IFERROR(FIND({0,1,2,3,4,5,6,7,8,9,"-"},MM_BU[[#This Row],[PROJECT'#]]),""))-1)</f>
        <v>BU</v>
      </c>
      <c r="AI936" t="str">
        <f>IF(MM_BU[[#This Row],[BOM Received date]]&lt;&gt;"","BU table")</f>
        <v>BU table</v>
      </c>
      <c r="AJ936" t="str">
        <f>TEXT(MM_BU[[#This Row],[BOM Received date]],"mmmm")</f>
        <v>February</v>
      </c>
      <c r="AK936" t="str">
        <f>TEXT(MM_BU[[#This Row],[BOM Received date]],"yyyy")</f>
        <v>2024</v>
      </c>
    </row>
    <row r="937" spans="1:37" ht="28.95" customHeight="1" thickTop="1" thickBot="1">
      <c r="A937" s="158">
        <v>63</v>
      </c>
      <c r="B937" s="204">
        <v>45332</v>
      </c>
      <c r="C937" s="160">
        <v>90</v>
      </c>
      <c r="D937" s="160" t="s">
        <v>2294</v>
      </c>
      <c r="E937" s="161" t="s">
        <v>2295</v>
      </c>
      <c r="F937" s="353">
        <v>5083138</v>
      </c>
      <c r="G937" s="160" t="s">
        <v>2296</v>
      </c>
      <c r="H937" s="162" t="s">
        <v>2297</v>
      </c>
      <c r="I937" s="163">
        <v>53865</v>
      </c>
      <c r="J937" s="1642">
        <v>45332</v>
      </c>
      <c r="K937" s="164">
        <v>45334</v>
      </c>
      <c r="L937" s="164" t="s">
        <v>1058</v>
      </c>
      <c r="M937" s="165">
        <v>1</v>
      </c>
      <c r="N937" s="165" t="s">
        <v>20</v>
      </c>
      <c r="O937" s="163">
        <v>37</v>
      </c>
      <c r="P937" s="292">
        <v>9.57</v>
      </c>
      <c r="Q937" s="293">
        <v>354.09</v>
      </c>
      <c r="R937" s="163" t="s">
        <v>2617</v>
      </c>
      <c r="S937" s="163" t="s">
        <v>1058</v>
      </c>
      <c r="T937" s="164">
        <v>45344</v>
      </c>
      <c r="U937" s="164">
        <v>45338</v>
      </c>
      <c r="V937" s="160" t="s">
        <v>2618</v>
      </c>
      <c r="W937" s="163" t="s">
        <v>1006</v>
      </c>
      <c r="X937" s="164">
        <v>45344</v>
      </c>
      <c r="Y937" s="163" t="s">
        <v>1068</v>
      </c>
      <c r="Z937" s="164">
        <v>45344</v>
      </c>
      <c r="AA937" s="162" t="s">
        <v>1075</v>
      </c>
      <c r="AB937" s="162" t="s">
        <v>1089</v>
      </c>
      <c r="AC937" s="164">
        <v>45358</v>
      </c>
      <c r="AD937" s="160" t="s">
        <v>22</v>
      </c>
      <c r="AE937" s="164">
        <v>45348</v>
      </c>
      <c r="AF937" s="165" t="s">
        <v>2619</v>
      </c>
      <c r="AG937" s="166"/>
      <c r="AH937" s="43" t="str" cm="1">
        <f t="array" ref="AH937">LEFT(MM_BU[[#This Row],[PROJECT'#]],MIN(IFERROR(FIND({0,1,2,3,4,5,6,7,8,9,"-"},MM_BU[[#This Row],[PROJECT'#]]),""))-1)</f>
        <v>BU</v>
      </c>
      <c r="AI937" t="str">
        <f>IF(MM_BU[[#This Row],[BOM Received date]]&lt;&gt;"","BU table")</f>
        <v>BU table</v>
      </c>
      <c r="AJ937" t="str">
        <f>TEXT(MM_BU[[#This Row],[BOM Received date]],"mmmm")</f>
        <v>February</v>
      </c>
      <c r="AK937" t="str">
        <f>TEXT(MM_BU[[#This Row],[BOM Received date]],"yyyy")</f>
        <v>2024</v>
      </c>
    </row>
    <row r="938" spans="1:37" ht="28.95" customHeight="1" thickTop="1" thickBot="1">
      <c r="A938" s="158">
        <v>64</v>
      </c>
      <c r="B938" s="204">
        <v>45332</v>
      </c>
      <c r="C938" s="160">
        <v>60</v>
      </c>
      <c r="D938" s="160" t="s">
        <v>2298</v>
      </c>
      <c r="E938" s="161" t="s">
        <v>2299</v>
      </c>
      <c r="F938" s="353">
        <v>5069515</v>
      </c>
      <c r="G938" s="160" t="s">
        <v>2296</v>
      </c>
      <c r="H938" s="162" t="s">
        <v>2297</v>
      </c>
      <c r="I938" s="163">
        <v>53867</v>
      </c>
      <c r="J938" s="1642">
        <v>45332</v>
      </c>
      <c r="K938" s="164">
        <v>45334</v>
      </c>
      <c r="L938" s="164" t="s">
        <v>1058</v>
      </c>
      <c r="M938" s="165">
        <v>1</v>
      </c>
      <c r="N938" s="165" t="s">
        <v>20</v>
      </c>
      <c r="O938" s="163">
        <v>37</v>
      </c>
      <c r="P938" s="292">
        <v>9.57</v>
      </c>
      <c r="Q938" s="293">
        <v>354.09</v>
      </c>
      <c r="R938" s="163" t="s">
        <v>2617</v>
      </c>
      <c r="S938" s="163" t="s">
        <v>1058</v>
      </c>
      <c r="T938" s="164">
        <v>45344</v>
      </c>
      <c r="U938" s="164">
        <v>45338</v>
      </c>
      <c r="V938" s="160" t="s">
        <v>2618</v>
      </c>
      <c r="W938" s="163" t="s">
        <v>1007</v>
      </c>
      <c r="X938" s="164">
        <v>45344</v>
      </c>
      <c r="Y938" s="163" t="s">
        <v>1068</v>
      </c>
      <c r="Z938" s="164">
        <v>45344</v>
      </c>
      <c r="AA938" s="162" t="s">
        <v>1075</v>
      </c>
      <c r="AB938" s="162" t="s">
        <v>1089</v>
      </c>
      <c r="AC938" s="164">
        <v>45358</v>
      </c>
      <c r="AD938" s="160" t="s">
        <v>22</v>
      </c>
      <c r="AE938" s="164">
        <v>45348</v>
      </c>
      <c r="AF938" s="165" t="s">
        <v>2619</v>
      </c>
      <c r="AG938" s="166"/>
      <c r="AH938" s="43" t="str" cm="1">
        <f t="array" ref="AH938">LEFT(MM_BU[[#This Row],[PROJECT'#]],MIN(IFERROR(FIND({0,1,2,3,4,5,6,7,8,9,"-"},MM_BU[[#This Row],[PROJECT'#]]),""))-1)</f>
        <v>BU</v>
      </c>
      <c r="AI938" t="str">
        <f>IF(MM_BU[[#This Row],[BOM Received date]]&lt;&gt;"","BU table")</f>
        <v>BU table</v>
      </c>
      <c r="AJ938" t="str">
        <f>TEXT(MM_BU[[#This Row],[BOM Received date]],"mmmm")</f>
        <v>February</v>
      </c>
      <c r="AK938" t="str">
        <f>TEXT(MM_BU[[#This Row],[BOM Received date]],"yyyy")</f>
        <v>2024</v>
      </c>
    </row>
    <row r="939" spans="1:37" ht="28.95" customHeight="1" thickTop="1" thickBot="1">
      <c r="A939" s="158">
        <v>65</v>
      </c>
      <c r="B939" s="204">
        <v>45332</v>
      </c>
      <c r="C939" s="160">
        <v>90</v>
      </c>
      <c r="D939" s="160" t="s">
        <v>2300</v>
      </c>
      <c r="E939" s="161" t="s">
        <v>2301</v>
      </c>
      <c r="F939" s="353">
        <v>5083153</v>
      </c>
      <c r="G939" s="160" t="s">
        <v>2296</v>
      </c>
      <c r="H939" s="162" t="s">
        <v>2297</v>
      </c>
      <c r="I939" s="163">
        <v>53868</v>
      </c>
      <c r="J939" s="1642">
        <v>45332</v>
      </c>
      <c r="K939" s="164">
        <v>45334</v>
      </c>
      <c r="L939" s="164" t="s">
        <v>1058</v>
      </c>
      <c r="M939" s="165">
        <v>1</v>
      </c>
      <c r="N939" s="165" t="s">
        <v>20</v>
      </c>
      <c r="O939" s="163">
        <v>37</v>
      </c>
      <c r="P939" s="292">
        <v>0.57999999999999996</v>
      </c>
      <c r="Q939" s="293">
        <v>21.46</v>
      </c>
      <c r="R939" s="163" t="s">
        <v>2617</v>
      </c>
      <c r="S939" s="163" t="s">
        <v>1058</v>
      </c>
      <c r="T939" s="164">
        <v>45344</v>
      </c>
      <c r="U939" s="164">
        <v>45338</v>
      </c>
      <c r="V939" s="160" t="s">
        <v>2618</v>
      </c>
      <c r="W939" s="163" t="s">
        <v>1008</v>
      </c>
      <c r="X939" s="164">
        <v>45344</v>
      </c>
      <c r="Y939" s="163" t="s">
        <v>1068</v>
      </c>
      <c r="Z939" s="164">
        <v>45344</v>
      </c>
      <c r="AA939" s="162" t="s">
        <v>1075</v>
      </c>
      <c r="AB939" s="162" t="s">
        <v>1089</v>
      </c>
      <c r="AC939" s="164">
        <v>45358</v>
      </c>
      <c r="AD939" s="160" t="s">
        <v>22</v>
      </c>
      <c r="AE939" s="164">
        <v>45348</v>
      </c>
      <c r="AF939" s="165" t="s">
        <v>2619</v>
      </c>
      <c r="AG939" s="166"/>
      <c r="AH939" s="43" t="str" cm="1">
        <f t="array" ref="AH939">LEFT(MM_BU[[#This Row],[PROJECT'#]],MIN(IFERROR(FIND({0,1,2,3,4,5,6,7,8,9,"-"},MM_BU[[#This Row],[PROJECT'#]]),""))-1)</f>
        <v>BU</v>
      </c>
      <c r="AI939" t="str">
        <f>IF(MM_BU[[#This Row],[BOM Received date]]&lt;&gt;"","BU table")</f>
        <v>BU table</v>
      </c>
      <c r="AJ939" t="str">
        <f>TEXT(MM_BU[[#This Row],[BOM Received date]],"mmmm")</f>
        <v>February</v>
      </c>
      <c r="AK939" t="str">
        <f>TEXT(MM_BU[[#This Row],[BOM Received date]],"yyyy")</f>
        <v>2024</v>
      </c>
    </row>
    <row r="940" spans="1:37" ht="28.95" customHeight="1" thickTop="1">
      <c r="A940" s="1199">
        <v>66</v>
      </c>
      <c r="B940" s="1200">
        <v>45334</v>
      </c>
      <c r="C940" s="1201">
        <v>30</v>
      </c>
      <c r="D940" s="1201" t="s">
        <v>2356</v>
      </c>
      <c r="E940" s="1202" t="s">
        <v>2357</v>
      </c>
      <c r="F940" s="1203">
        <v>9423630</v>
      </c>
      <c r="G940" s="1201" t="s">
        <v>2348</v>
      </c>
      <c r="H940" s="1204" t="s">
        <v>2352</v>
      </c>
      <c r="I940" s="1205"/>
      <c r="J940" s="1670">
        <v>45334</v>
      </c>
      <c r="K940" s="1206" t="s">
        <v>581</v>
      </c>
      <c r="L940" s="1206" t="s">
        <v>581</v>
      </c>
      <c r="M940" s="1207" t="s">
        <v>581</v>
      </c>
      <c r="N940" s="1207" t="s">
        <v>1381</v>
      </c>
      <c r="O940" s="1205">
        <v>0</v>
      </c>
      <c r="P940" s="1208" t="s">
        <v>581</v>
      </c>
      <c r="Q940" s="1209" t="s">
        <v>581</v>
      </c>
      <c r="R940" s="1205" t="s">
        <v>581</v>
      </c>
      <c r="S940" s="1205" t="s">
        <v>581</v>
      </c>
      <c r="T940" s="1206" t="s">
        <v>581</v>
      </c>
      <c r="U940" s="1206" t="s">
        <v>581</v>
      </c>
      <c r="V940" s="1201" t="s">
        <v>581</v>
      </c>
      <c r="W940" s="1205" t="s">
        <v>581</v>
      </c>
      <c r="X940" s="1206" t="s">
        <v>581</v>
      </c>
      <c r="Y940" s="1205" t="s">
        <v>581</v>
      </c>
      <c r="Z940" s="1206" t="s">
        <v>581</v>
      </c>
      <c r="AA940" s="1204" t="s">
        <v>581</v>
      </c>
      <c r="AB940" s="1204" t="s">
        <v>581</v>
      </c>
      <c r="AC940" s="1206" t="s">
        <v>581</v>
      </c>
      <c r="AD940" s="1201" t="s">
        <v>581</v>
      </c>
      <c r="AE940" s="1206" t="s">
        <v>581</v>
      </c>
      <c r="AF940" s="1207" t="s">
        <v>581</v>
      </c>
      <c r="AG940" s="1210" t="s">
        <v>2358</v>
      </c>
      <c r="AH940" s="5" t="str" cm="1">
        <f t="array" ref="AH940">LEFT(MM_BU[[#This Row],[PROJECT'#]],MIN(IFERROR(FIND({0,1,2,3,4,5,6,7,8,9,"-"},MM_BU[[#This Row],[PROJECT'#]]),""))-1)</f>
        <v>BU</v>
      </c>
      <c r="AI940" s="1198" t="str">
        <f>IF(MM_BU[[#This Row],[BOM Received date]]&lt;&gt;"","BU table")</f>
        <v>BU table</v>
      </c>
      <c r="AJ940" s="1198" t="str">
        <f>TEXT(MM_BU[[#This Row],[BOM Received date]],"mmmm")</f>
        <v>February</v>
      </c>
      <c r="AK940" s="1198" t="str">
        <f>TEXT(MM_BU[[#This Row],[BOM Received date]],"yyyy")</f>
        <v>2024</v>
      </c>
    </row>
    <row r="941" spans="1:37" ht="28.95" customHeight="1">
      <c r="A941" s="21">
        <v>66</v>
      </c>
      <c r="B941" s="56">
        <v>45334</v>
      </c>
      <c r="C941" s="8">
        <v>30</v>
      </c>
      <c r="D941" s="8" t="s">
        <v>2356</v>
      </c>
      <c r="E941" s="23" t="s">
        <v>2357</v>
      </c>
      <c r="F941" s="350">
        <v>9423630</v>
      </c>
      <c r="G941" s="8" t="s">
        <v>222</v>
      </c>
      <c r="H941" s="24" t="s">
        <v>223</v>
      </c>
      <c r="I941" s="25">
        <v>53938</v>
      </c>
      <c r="J941" s="1639">
        <v>45334</v>
      </c>
      <c r="K941" s="26">
        <v>45336</v>
      </c>
      <c r="L941" s="26" t="s">
        <v>1058</v>
      </c>
      <c r="M941" s="27">
        <v>3</v>
      </c>
      <c r="N941" s="27" t="s">
        <v>1381</v>
      </c>
      <c r="O941" s="25">
        <v>3</v>
      </c>
      <c r="P941" s="286">
        <v>12</v>
      </c>
      <c r="Q941" s="287">
        <v>36</v>
      </c>
      <c r="R941" s="25" t="s">
        <v>2492</v>
      </c>
      <c r="S941" s="25" t="s">
        <v>1058</v>
      </c>
      <c r="T941" s="26">
        <v>45337</v>
      </c>
      <c r="U941" s="26">
        <v>45337</v>
      </c>
      <c r="V941" s="8" t="s">
        <v>2493</v>
      </c>
      <c r="W941" s="25" t="s">
        <v>142</v>
      </c>
      <c r="X941" s="26">
        <v>45337</v>
      </c>
      <c r="Y941" s="25" t="s">
        <v>1068</v>
      </c>
      <c r="Z941" s="26">
        <v>45337</v>
      </c>
      <c r="AA941" s="24" t="s">
        <v>1710</v>
      </c>
      <c r="AB941" s="24" t="s">
        <v>1070</v>
      </c>
      <c r="AC941" s="26">
        <v>45351</v>
      </c>
      <c r="AD941" s="8" t="s">
        <v>22</v>
      </c>
      <c r="AE941" s="26">
        <v>45341</v>
      </c>
      <c r="AF941" s="27" t="s">
        <v>428</v>
      </c>
      <c r="AG941" s="7"/>
      <c r="AH941" s="5" t="str" cm="1">
        <f t="array" ref="AH941">LEFT(MM_BU[[#This Row],[PROJECT'#]],MIN(IFERROR(FIND({0,1,2,3,4,5,6,7,8,9,"-"},MM_BU[[#This Row],[PROJECT'#]]),""))-1)</f>
        <v>BU</v>
      </c>
      <c r="AI941" s="32" t="str">
        <f>IF(MM_BU[[#This Row],[BOM Received date]]&lt;&gt;"","BU table")</f>
        <v>BU table</v>
      </c>
      <c r="AJ941" s="32" t="str">
        <f>TEXT(MM_BU[[#This Row],[BOM Received date]],"mmmm")</f>
        <v>February</v>
      </c>
      <c r="AK941" s="32" t="str">
        <f>TEXT(MM_BU[[#This Row],[BOM Received date]],"yyyy")</f>
        <v>2024</v>
      </c>
    </row>
    <row r="942" spans="1:37" ht="28.95" customHeight="1">
      <c r="A942" s="21">
        <v>66</v>
      </c>
      <c r="B942" s="56">
        <v>45334</v>
      </c>
      <c r="C942" s="8">
        <v>30</v>
      </c>
      <c r="D942" s="8" t="s">
        <v>2356</v>
      </c>
      <c r="E942" s="23" t="s">
        <v>2357</v>
      </c>
      <c r="F942" s="350">
        <v>9423630</v>
      </c>
      <c r="G942" s="8" t="s">
        <v>86</v>
      </c>
      <c r="H942" s="24" t="s">
        <v>87</v>
      </c>
      <c r="I942" s="25">
        <v>53938</v>
      </c>
      <c r="J942" s="1639">
        <v>45334</v>
      </c>
      <c r="K942" s="26">
        <v>45336</v>
      </c>
      <c r="L942" s="26" t="s">
        <v>1058</v>
      </c>
      <c r="M942" s="27">
        <v>2</v>
      </c>
      <c r="N942" s="27" t="s">
        <v>1380</v>
      </c>
      <c r="O942" s="25">
        <v>1</v>
      </c>
      <c r="P942" s="286">
        <v>92.02</v>
      </c>
      <c r="Q942" s="287">
        <v>92.02</v>
      </c>
      <c r="R942" s="25" t="s">
        <v>2492</v>
      </c>
      <c r="S942" s="25" t="s">
        <v>1058</v>
      </c>
      <c r="T942" s="26">
        <v>45337</v>
      </c>
      <c r="U942" s="26">
        <v>45337</v>
      </c>
      <c r="V942" s="8" t="s">
        <v>2493</v>
      </c>
      <c r="W942" s="25" t="s">
        <v>141</v>
      </c>
      <c r="X942" s="26">
        <v>45337</v>
      </c>
      <c r="Y942" s="25" t="s">
        <v>1068</v>
      </c>
      <c r="Z942" s="26">
        <v>45337</v>
      </c>
      <c r="AA942" s="24" t="s">
        <v>1710</v>
      </c>
      <c r="AB942" s="24" t="s">
        <v>1070</v>
      </c>
      <c r="AC942" s="26">
        <v>45351</v>
      </c>
      <c r="AD942" s="8" t="s">
        <v>22</v>
      </c>
      <c r="AE942" s="26">
        <v>45341</v>
      </c>
      <c r="AF942" s="27" t="s">
        <v>424</v>
      </c>
      <c r="AG942" s="7"/>
      <c r="AH942" s="5" t="str" cm="1">
        <f t="array" ref="AH942">LEFT(MM_BU[[#This Row],[PROJECT'#]],MIN(IFERROR(FIND({0,1,2,3,4,5,6,7,8,9,"-"},MM_BU[[#This Row],[PROJECT'#]]),""))-1)</f>
        <v>BU</v>
      </c>
      <c r="AI942" s="32" t="str">
        <f>IF(MM_BU[[#This Row],[BOM Received date]]&lt;&gt;"","BU table")</f>
        <v>BU table</v>
      </c>
      <c r="AJ942" s="32" t="str">
        <f>TEXT(MM_BU[[#This Row],[BOM Received date]],"mmmm")</f>
        <v>February</v>
      </c>
      <c r="AK942" s="32" t="str">
        <f>TEXT(MM_BU[[#This Row],[BOM Received date]],"yyyy")</f>
        <v>2024</v>
      </c>
    </row>
    <row r="943" spans="1:37" ht="28.95" customHeight="1">
      <c r="A943" s="21">
        <v>66</v>
      </c>
      <c r="B943" s="56">
        <v>45334</v>
      </c>
      <c r="C943" s="8">
        <v>30</v>
      </c>
      <c r="D943" s="8" t="s">
        <v>2356</v>
      </c>
      <c r="E943" s="23" t="s">
        <v>2357</v>
      </c>
      <c r="F943" s="350">
        <v>9423630</v>
      </c>
      <c r="G943" s="8" t="s">
        <v>164</v>
      </c>
      <c r="H943" s="24" t="s">
        <v>157</v>
      </c>
      <c r="I943" s="25">
        <v>53937</v>
      </c>
      <c r="J943" s="1639">
        <v>45334</v>
      </c>
      <c r="K943" s="26">
        <v>45336</v>
      </c>
      <c r="L943" s="26" t="s">
        <v>1058</v>
      </c>
      <c r="M943" s="27">
        <v>1</v>
      </c>
      <c r="N943" s="27" t="s">
        <v>1381</v>
      </c>
      <c r="O943" s="25">
        <v>20</v>
      </c>
      <c r="P943" s="286">
        <v>4.3</v>
      </c>
      <c r="Q943" s="287">
        <v>86</v>
      </c>
      <c r="R943" s="25" t="s">
        <v>2494</v>
      </c>
      <c r="S943" s="25" t="s">
        <v>1058</v>
      </c>
      <c r="T943" s="26">
        <v>45337</v>
      </c>
      <c r="U943" s="26">
        <v>45337</v>
      </c>
      <c r="V943" s="8" t="s">
        <v>2495</v>
      </c>
      <c r="W943" s="25" t="s">
        <v>142</v>
      </c>
      <c r="X943" s="26">
        <v>45337</v>
      </c>
      <c r="Y943" s="25" t="s">
        <v>1068</v>
      </c>
      <c r="Z943" s="26">
        <v>45337</v>
      </c>
      <c r="AA943" s="24" t="s">
        <v>1710</v>
      </c>
      <c r="AB943" s="24" t="s">
        <v>1081</v>
      </c>
      <c r="AC943" s="26">
        <v>45351</v>
      </c>
      <c r="AD943" s="8" t="s">
        <v>22</v>
      </c>
      <c r="AE943" s="26">
        <v>45341</v>
      </c>
      <c r="AF943" s="27" t="s">
        <v>1026</v>
      </c>
      <c r="AG943" s="7"/>
      <c r="AH943" s="5" t="str" cm="1">
        <f t="array" ref="AH943">LEFT(MM_BU[[#This Row],[PROJECT'#]],MIN(IFERROR(FIND({0,1,2,3,4,5,6,7,8,9,"-"},MM_BU[[#This Row],[PROJECT'#]]),""))-1)</f>
        <v>BU</v>
      </c>
      <c r="AI943" s="32" t="str">
        <f>IF(MM_BU[[#This Row],[BOM Received date]]&lt;&gt;"","BU table")</f>
        <v>BU table</v>
      </c>
      <c r="AJ943" s="32" t="str">
        <f>TEXT(MM_BU[[#This Row],[BOM Received date]],"mmmm")</f>
        <v>February</v>
      </c>
      <c r="AK943" s="32" t="str">
        <f>TEXT(MM_BU[[#This Row],[BOM Received date]],"yyyy")</f>
        <v>2024</v>
      </c>
    </row>
    <row r="944" spans="1:37" ht="28.95" customHeight="1">
      <c r="A944" s="21">
        <v>66</v>
      </c>
      <c r="B944" s="56">
        <v>45334</v>
      </c>
      <c r="C944" s="8">
        <v>30</v>
      </c>
      <c r="D944" s="8" t="s">
        <v>2356</v>
      </c>
      <c r="E944" s="23" t="s">
        <v>2357</v>
      </c>
      <c r="F944" s="350">
        <v>9423630</v>
      </c>
      <c r="G944" s="8" t="s">
        <v>2349</v>
      </c>
      <c r="H944" s="24" t="s">
        <v>2353</v>
      </c>
      <c r="I944" s="25">
        <v>53934</v>
      </c>
      <c r="J944" s="1639">
        <v>45334</v>
      </c>
      <c r="K944" s="26">
        <v>45336</v>
      </c>
      <c r="L944" s="26" t="s">
        <v>1058</v>
      </c>
      <c r="M944" s="27">
        <v>1</v>
      </c>
      <c r="N944" s="27" t="s">
        <v>1381</v>
      </c>
      <c r="O944" s="25">
        <v>2</v>
      </c>
      <c r="P944" s="286">
        <v>139.86000000000001</v>
      </c>
      <c r="Q944" s="287">
        <v>279.72000000000003</v>
      </c>
      <c r="R944" s="25" t="s">
        <v>2494</v>
      </c>
      <c r="S944" s="25" t="s">
        <v>1058</v>
      </c>
      <c r="T944" s="26">
        <v>45337</v>
      </c>
      <c r="U944" s="26">
        <v>45337</v>
      </c>
      <c r="V944" s="8" t="s">
        <v>2495</v>
      </c>
      <c r="W944" s="25" t="s">
        <v>140</v>
      </c>
      <c r="X944" s="26">
        <v>45337</v>
      </c>
      <c r="Y944" s="25" t="s">
        <v>1068</v>
      </c>
      <c r="Z944" s="26">
        <v>45337</v>
      </c>
      <c r="AA944" s="24" t="s">
        <v>1710</v>
      </c>
      <c r="AB944" s="24" t="s">
        <v>1081</v>
      </c>
      <c r="AC944" s="26">
        <v>45366</v>
      </c>
      <c r="AD944" s="8" t="s">
        <v>22</v>
      </c>
      <c r="AE944" s="26">
        <v>45363</v>
      </c>
      <c r="AF944" s="27" t="s">
        <v>425</v>
      </c>
      <c r="AG944" s="7"/>
      <c r="AH944" s="5" t="str" cm="1">
        <f t="array" ref="AH944">LEFT(MM_BU[[#This Row],[PROJECT'#]],MIN(IFERROR(FIND({0,1,2,3,4,5,6,7,8,9,"-"},MM_BU[[#This Row],[PROJECT'#]]),""))-1)</f>
        <v>BU</v>
      </c>
      <c r="AI944" s="32" t="str">
        <f>IF(MM_BU[[#This Row],[BOM Received date]]&lt;&gt;"","BU table")</f>
        <v>BU table</v>
      </c>
      <c r="AJ944" s="32" t="str">
        <f>TEXT(MM_BU[[#This Row],[BOM Received date]],"mmmm")</f>
        <v>February</v>
      </c>
      <c r="AK944" s="32" t="str">
        <f>TEXT(MM_BU[[#This Row],[BOM Received date]],"yyyy")</f>
        <v>2024</v>
      </c>
    </row>
    <row r="945" spans="1:37" ht="28.95" customHeight="1">
      <c r="A945" s="21">
        <v>66</v>
      </c>
      <c r="B945" s="56">
        <v>45334</v>
      </c>
      <c r="C945" s="8">
        <v>30</v>
      </c>
      <c r="D945" s="8" t="s">
        <v>2356</v>
      </c>
      <c r="E945" s="23" t="s">
        <v>2357</v>
      </c>
      <c r="F945" s="350">
        <v>9423630</v>
      </c>
      <c r="G945" s="8" t="s">
        <v>2350</v>
      </c>
      <c r="H945" s="24" t="s">
        <v>2354</v>
      </c>
      <c r="I945" s="25">
        <v>53936</v>
      </c>
      <c r="J945" s="1639">
        <v>45334</v>
      </c>
      <c r="K945" s="26">
        <v>45336</v>
      </c>
      <c r="L945" s="26" t="s">
        <v>1058</v>
      </c>
      <c r="M945" s="27">
        <v>1</v>
      </c>
      <c r="N945" s="27" t="s">
        <v>1381</v>
      </c>
      <c r="O945" s="25">
        <v>50</v>
      </c>
      <c r="P945" s="286">
        <v>1.9</v>
      </c>
      <c r="Q945" s="287">
        <v>95</v>
      </c>
      <c r="R945" s="25" t="s">
        <v>2492</v>
      </c>
      <c r="S945" s="25" t="s">
        <v>1058</v>
      </c>
      <c r="T945" s="26">
        <v>45337</v>
      </c>
      <c r="U945" s="26">
        <v>45337</v>
      </c>
      <c r="V945" s="8" t="s">
        <v>2493</v>
      </c>
      <c r="W945" s="25" t="s">
        <v>139</v>
      </c>
      <c r="X945" s="26">
        <v>45337</v>
      </c>
      <c r="Y945" s="25" t="s">
        <v>1068</v>
      </c>
      <c r="Z945" s="26">
        <v>45337</v>
      </c>
      <c r="AA945" s="24" t="s">
        <v>1710</v>
      </c>
      <c r="AB945" s="24" t="s">
        <v>1070</v>
      </c>
      <c r="AC945" s="26">
        <v>45351</v>
      </c>
      <c r="AD945" s="8" t="s">
        <v>22</v>
      </c>
      <c r="AE945" s="26">
        <v>45341</v>
      </c>
      <c r="AF945" s="27" t="s">
        <v>1034</v>
      </c>
      <c r="AG945" s="7"/>
      <c r="AH945" s="5" t="str" cm="1">
        <f t="array" ref="AH945">LEFT(MM_BU[[#This Row],[PROJECT'#]],MIN(IFERROR(FIND({0,1,2,3,4,5,6,7,8,9,"-"},MM_BU[[#This Row],[PROJECT'#]]),""))-1)</f>
        <v>BU</v>
      </c>
      <c r="AI945" s="32" t="str">
        <f>IF(MM_BU[[#This Row],[BOM Received date]]&lt;&gt;"","BU table")</f>
        <v>BU table</v>
      </c>
      <c r="AJ945" s="32" t="str">
        <f>TEXT(MM_BU[[#This Row],[BOM Received date]],"mmmm")</f>
        <v>February</v>
      </c>
      <c r="AK945" s="32" t="str">
        <f>TEXT(MM_BU[[#This Row],[BOM Received date]],"yyyy")</f>
        <v>2024</v>
      </c>
    </row>
    <row r="946" spans="1:37" ht="28.95" customHeight="1">
      <c r="A946" s="21">
        <v>66</v>
      </c>
      <c r="B946" s="56">
        <v>45334</v>
      </c>
      <c r="C946" s="8">
        <v>30</v>
      </c>
      <c r="D946" s="8" t="s">
        <v>2356</v>
      </c>
      <c r="E946" s="23" t="s">
        <v>2357</v>
      </c>
      <c r="F946" s="350">
        <v>9423630</v>
      </c>
      <c r="G946" s="8" t="s">
        <v>159</v>
      </c>
      <c r="H946" s="24" t="s">
        <v>152</v>
      </c>
      <c r="I946" s="25">
        <v>53935</v>
      </c>
      <c r="J946" s="1639">
        <v>45334</v>
      </c>
      <c r="K946" s="26">
        <v>45336</v>
      </c>
      <c r="L946" s="26" t="s">
        <v>1058</v>
      </c>
      <c r="M946" s="27">
        <v>1</v>
      </c>
      <c r="N946" s="27" t="s">
        <v>55</v>
      </c>
      <c r="O946" s="25">
        <v>1</v>
      </c>
      <c r="P946" s="286">
        <v>52.45</v>
      </c>
      <c r="Q946" s="287">
        <v>52.45</v>
      </c>
      <c r="R946" s="25" t="s">
        <v>2494</v>
      </c>
      <c r="S946" s="25" t="s">
        <v>1058</v>
      </c>
      <c r="T946" s="26">
        <v>45337</v>
      </c>
      <c r="U946" s="26">
        <v>45337</v>
      </c>
      <c r="V946" s="8" t="s">
        <v>2495</v>
      </c>
      <c r="W946" s="25" t="s">
        <v>141</v>
      </c>
      <c r="X946" s="26">
        <v>45337</v>
      </c>
      <c r="Y946" s="25" t="s">
        <v>1068</v>
      </c>
      <c r="Z946" s="26">
        <v>45337</v>
      </c>
      <c r="AA946" s="24" t="s">
        <v>1710</v>
      </c>
      <c r="AB946" s="24" t="s">
        <v>1081</v>
      </c>
      <c r="AC946" s="26">
        <v>45351</v>
      </c>
      <c r="AD946" s="8" t="s">
        <v>22</v>
      </c>
      <c r="AE946" s="26">
        <v>45341</v>
      </c>
      <c r="AF946" s="27" t="s">
        <v>424</v>
      </c>
      <c r="AG946" s="7"/>
      <c r="AH946" s="5" t="str" cm="1">
        <f t="array" ref="AH946">LEFT(MM_BU[[#This Row],[PROJECT'#]],MIN(IFERROR(FIND({0,1,2,3,4,5,6,7,8,9,"-"},MM_BU[[#This Row],[PROJECT'#]]),""))-1)</f>
        <v>BU</v>
      </c>
      <c r="AI946" s="32" t="str">
        <f>IF(MM_BU[[#This Row],[BOM Received date]]&lt;&gt;"","BU table")</f>
        <v>BU table</v>
      </c>
      <c r="AJ946" s="32" t="str">
        <f>TEXT(MM_BU[[#This Row],[BOM Received date]],"mmmm")</f>
        <v>February</v>
      </c>
      <c r="AK946" s="32" t="str">
        <f>TEXT(MM_BU[[#This Row],[BOM Received date]],"yyyy")</f>
        <v>2024</v>
      </c>
    </row>
    <row r="947" spans="1:37" ht="28.95" customHeight="1">
      <c r="A947" s="21">
        <v>66</v>
      </c>
      <c r="B947" s="56">
        <v>45334</v>
      </c>
      <c r="C947" s="8">
        <v>30</v>
      </c>
      <c r="D947" s="8" t="s">
        <v>2356</v>
      </c>
      <c r="E947" s="23" t="s">
        <v>2357</v>
      </c>
      <c r="F947" s="350">
        <v>9423630</v>
      </c>
      <c r="G947" s="8" t="s">
        <v>2351</v>
      </c>
      <c r="H947" s="24" t="s">
        <v>2355</v>
      </c>
      <c r="I947" s="25">
        <v>53939</v>
      </c>
      <c r="J947" s="1639">
        <v>45334</v>
      </c>
      <c r="K947" s="26">
        <v>45336</v>
      </c>
      <c r="L947" s="26" t="s">
        <v>1058</v>
      </c>
      <c r="M947" s="27">
        <v>1</v>
      </c>
      <c r="N947" s="27" t="s">
        <v>1381</v>
      </c>
      <c r="O947" s="25">
        <v>1</v>
      </c>
      <c r="P947" s="286">
        <v>51.15</v>
      </c>
      <c r="Q947" s="287">
        <v>51.15</v>
      </c>
      <c r="R947" s="25" t="s">
        <v>2496</v>
      </c>
      <c r="S947" s="25" t="s">
        <v>1058</v>
      </c>
      <c r="T947" s="26">
        <v>45340</v>
      </c>
      <c r="U947" s="26">
        <v>45340</v>
      </c>
      <c r="V947" s="8" t="s">
        <v>2620</v>
      </c>
      <c r="W947" s="25" t="s">
        <v>139</v>
      </c>
      <c r="X947" s="26">
        <v>45340</v>
      </c>
      <c r="Y947" s="25" t="s">
        <v>1068</v>
      </c>
      <c r="Z947" s="26">
        <v>45340</v>
      </c>
      <c r="AA947" s="24" t="s">
        <v>1710</v>
      </c>
      <c r="AB947" s="24" t="s">
        <v>1080</v>
      </c>
      <c r="AC947" s="26">
        <v>45382</v>
      </c>
      <c r="AD947" s="8" t="s">
        <v>22</v>
      </c>
      <c r="AE947" s="26">
        <v>45344</v>
      </c>
      <c r="AF947" s="27" t="s">
        <v>424</v>
      </c>
      <c r="AG947" s="7"/>
      <c r="AH947" s="5" t="str" cm="1">
        <f t="array" ref="AH947">LEFT(MM_BU[[#This Row],[PROJECT'#]],MIN(IFERROR(FIND({0,1,2,3,4,5,6,7,8,9,"-"},MM_BU[[#This Row],[PROJECT'#]]),""))-1)</f>
        <v>BU</v>
      </c>
      <c r="AI947" s="32" t="str">
        <f>IF(MM_BU[[#This Row],[BOM Received date]]&lt;&gt;"","BU table")</f>
        <v>BU table</v>
      </c>
      <c r="AJ947" s="32" t="str">
        <f>TEXT(MM_BU[[#This Row],[BOM Received date]],"mmmm")</f>
        <v>February</v>
      </c>
      <c r="AK947" s="32" t="str">
        <f>TEXT(MM_BU[[#This Row],[BOM Received date]],"yyyy")</f>
        <v>2024</v>
      </c>
    </row>
    <row r="948" spans="1:37" ht="25.95" customHeight="1" thickBot="1">
      <c r="A948" s="140">
        <v>66</v>
      </c>
      <c r="B948" s="199">
        <v>45334</v>
      </c>
      <c r="C948" s="142">
        <v>30</v>
      </c>
      <c r="D948" s="142" t="s">
        <v>2356</v>
      </c>
      <c r="E948" s="143" t="s">
        <v>2357</v>
      </c>
      <c r="F948" s="351">
        <v>9423630</v>
      </c>
      <c r="G948" s="142" t="s">
        <v>966</v>
      </c>
      <c r="H948" s="144" t="s">
        <v>968</v>
      </c>
      <c r="I948" s="145">
        <v>53938</v>
      </c>
      <c r="J948" s="1640">
        <v>45334</v>
      </c>
      <c r="K948" s="146">
        <v>45336</v>
      </c>
      <c r="L948" s="146" t="s">
        <v>1058</v>
      </c>
      <c r="M948" s="147">
        <v>1</v>
      </c>
      <c r="N948" s="147" t="s">
        <v>1380</v>
      </c>
      <c r="O948" s="145">
        <v>1</v>
      </c>
      <c r="P948" s="288">
        <v>145</v>
      </c>
      <c r="Q948" s="289">
        <v>145</v>
      </c>
      <c r="R948" s="145" t="s">
        <v>2492</v>
      </c>
      <c r="S948" s="145" t="s">
        <v>1058</v>
      </c>
      <c r="T948" s="146">
        <v>45337</v>
      </c>
      <c r="U948" s="146">
        <v>45337</v>
      </c>
      <c r="V948" s="142" t="s">
        <v>2493</v>
      </c>
      <c r="W948" s="145" t="s">
        <v>140</v>
      </c>
      <c r="X948" s="146">
        <v>45337</v>
      </c>
      <c r="Y948" s="145" t="s">
        <v>1068</v>
      </c>
      <c r="Z948" s="146">
        <v>45337</v>
      </c>
      <c r="AA948" s="144" t="s">
        <v>1710</v>
      </c>
      <c r="AB948" s="144" t="s">
        <v>1070</v>
      </c>
      <c r="AC948" s="146">
        <v>45351</v>
      </c>
      <c r="AD948" s="142" t="s">
        <v>22</v>
      </c>
      <c r="AE948" s="146">
        <v>45341</v>
      </c>
      <c r="AF948" s="147" t="s">
        <v>424</v>
      </c>
      <c r="AG948" s="148"/>
      <c r="AH948" s="43" t="str" cm="1">
        <f t="array" ref="AH948">LEFT(MM_BU[[#This Row],[PROJECT'#]],MIN(IFERROR(FIND({0,1,2,3,4,5,6,7,8,9,"-"},MM_BU[[#This Row],[PROJECT'#]]),""))-1)</f>
        <v>BU</v>
      </c>
      <c r="AI948" s="573" t="str">
        <f>IF(MM_BU[[#This Row],[BOM Received date]]&lt;&gt;"","BU table")</f>
        <v>BU table</v>
      </c>
      <c r="AJ948" s="573" t="str">
        <f>TEXT(MM_BU[[#This Row],[BOM Received date]],"mmmm")</f>
        <v>February</v>
      </c>
      <c r="AK948" s="573" t="str">
        <f>TEXT(MM_BU[[#This Row],[BOM Received date]],"yyyy")</f>
        <v>2024</v>
      </c>
    </row>
    <row r="949" spans="1:37" ht="25.95" customHeight="1" thickTop="1">
      <c r="A949" s="21">
        <v>67</v>
      </c>
      <c r="B949" s="56">
        <v>45334</v>
      </c>
      <c r="C949" s="8">
        <v>30</v>
      </c>
      <c r="D949" s="8" t="s">
        <v>2361</v>
      </c>
      <c r="E949" s="23" t="s">
        <v>2362</v>
      </c>
      <c r="F949" s="350">
        <v>9330911</v>
      </c>
      <c r="G949" s="8" t="s">
        <v>2363</v>
      </c>
      <c r="H949" s="24" t="s">
        <v>2366</v>
      </c>
      <c r="I949" s="25">
        <v>54193</v>
      </c>
      <c r="J949" s="1639">
        <v>45336</v>
      </c>
      <c r="K949" s="26">
        <v>45337</v>
      </c>
      <c r="L949" s="26" t="s">
        <v>1058</v>
      </c>
      <c r="M949" s="27">
        <v>1</v>
      </c>
      <c r="N949" s="27" t="s">
        <v>20</v>
      </c>
      <c r="O949" s="25">
        <v>2</v>
      </c>
      <c r="P949" s="286">
        <v>9373.9500000000007</v>
      </c>
      <c r="Q949" s="287">
        <v>18747.900000000001</v>
      </c>
      <c r="R949" s="25" t="s">
        <v>2497</v>
      </c>
      <c r="S949" s="25" t="s">
        <v>1058</v>
      </c>
      <c r="T949" s="26">
        <v>45338</v>
      </c>
      <c r="U949" s="26">
        <v>45337</v>
      </c>
      <c r="V949" s="8" t="s">
        <v>2498</v>
      </c>
      <c r="W949" s="25" t="s">
        <v>139</v>
      </c>
      <c r="X949" s="26">
        <v>45338</v>
      </c>
      <c r="Y949" s="25" t="s">
        <v>1068</v>
      </c>
      <c r="Z949" s="26">
        <v>45338</v>
      </c>
      <c r="AA949" s="24" t="s">
        <v>1075</v>
      </c>
      <c r="AB949" s="24" t="s">
        <v>1072</v>
      </c>
      <c r="AC949" s="26">
        <v>45373</v>
      </c>
      <c r="AD949" s="8" t="s">
        <v>22</v>
      </c>
      <c r="AE949" s="26">
        <v>45367</v>
      </c>
      <c r="AF949" s="27" t="s">
        <v>425</v>
      </c>
      <c r="AG949" s="7" t="s">
        <v>2385</v>
      </c>
      <c r="AH949" s="5" t="str" cm="1">
        <f t="array" ref="AH949">LEFT(MM_BU[[#This Row],[PROJECT'#]],MIN(IFERROR(FIND({0,1,2,3,4,5,6,7,8,9,"-"},MM_BU[[#This Row],[PROJECT'#]]),""))-1)</f>
        <v>BU</v>
      </c>
      <c r="AI949" s="32" t="str">
        <f>IF(MM_BU[[#This Row],[BOM Received date]]&lt;&gt;"","BU table")</f>
        <v>BU table</v>
      </c>
      <c r="AJ949" s="32" t="str">
        <f>TEXT(MM_BU[[#This Row],[BOM Received date]],"mmmm")</f>
        <v>February</v>
      </c>
      <c r="AK949" s="32" t="str">
        <f>TEXT(MM_BU[[#This Row],[BOM Received date]],"yyyy")</f>
        <v>2024</v>
      </c>
    </row>
    <row r="950" spans="1:37" ht="28.95" customHeight="1">
      <c r="A950" s="21">
        <v>67</v>
      </c>
      <c r="B950" s="56">
        <v>45334</v>
      </c>
      <c r="C950" s="8">
        <v>30</v>
      </c>
      <c r="D950" s="8" t="s">
        <v>2361</v>
      </c>
      <c r="E950" s="23" t="s">
        <v>2362</v>
      </c>
      <c r="F950" s="350">
        <v>9330911</v>
      </c>
      <c r="G950" s="8" t="s">
        <v>41</v>
      </c>
      <c r="H950" s="24" t="s">
        <v>42</v>
      </c>
      <c r="I950" s="25">
        <v>54197</v>
      </c>
      <c r="J950" s="1639">
        <v>45336</v>
      </c>
      <c r="K950" s="26">
        <v>45337</v>
      </c>
      <c r="L950" s="26" t="s">
        <v>1058</v>
      </c>
      <c r="M950" s="27">
        <v>5</v>
      </c>
      <c r="N950" s="27" t="s">
        <v>20</v>
      </c>
      <c r="O950" s="25">
        <v>2</v>
      </c>
      <c r="P950" s="286">
        <v>70.38</v>
      </c>
      <c r="Q950" s="287">
        <v>140.76</v>
      </c>
      <c r="R950" s="25" t="s">
        <v>581</v>
      </c>
      <c r="S950" s="25" t="s">
        <v>581</v>
      </c>
      <c r="T950" s="26" t="s">
        <v>581</v>
      </c>
      <c r="U950" s="26" t="s">
        <v>581</v>
      </c>
      <c r="V950" s="8" t="s">
        <v>2499</v>
      </c>
      <c r="W950" s="25" t="s">
        <v>1029</v>
      </c>
      <c r="X950" s="26">
        <v>45338</v>
      </c>
      <c r="Y950" s="25" t="s">
        <v>1068</v>
      </c>
      <c r="Z950" s="26">
        <v>45338</v>
      </c>
      <c r="AA950" s="24" t="s">
        <v>1069</v>
      </c>
      <c r="AB950" s="24" t="s">
        <v>1070</v>
      </c>
      <c r="AC950" s="26">
        <v>45351</v>
      </c>
      <c r="AD950" s="8" t="s">
        <v>22</v>
      </c>
      <c r="AE950" s="26">
        <v>45342</v>
      </c>
      <c r="AF950" s="27" t="s">
        <v>425</v>
      </c>
      <c r="AG950" s="7"/>
      <c r="AH950" s="5" t="str" cm="1">
        <f t="array" ref="AH950">LEFT(MM_BU[[#This Row],[PROJECT'#]],MIN(IFERROR(FIND({0,1,2,3,4,5,6,7,8,9,"-"},MM_BU[[#This Row],[PROJECT'#]]),""))-1)</f>
        <v>BU</v>
      </c>
      <c r="AI950" s="32" t="str">
        <f>IF(MM_BU[[#This Row],[BOM Received date]]&lt;&gt;"","BU table")</f>
        <v>BU table</v>
      </c>
      <c r="AJ950" s="32" t="str">
        <f>TEXT(MM_BU[[#This Row],[BOM Received date]],"mmmm")</f>
        <v>February</v>
      </c>
      <c r="AK950" s="32" t="str">
        <f>TEXT(MM_BU[[#This Row],[BOM Received date]],"yyyy")</f>
        <v>2024</v>
      </c>
    </row>
    <row r="951" spans="1:37" ht="28.95" customHeight="1">
      <c r="A951" s="21">
        <v>67</v>
      </c>
      <c r="B951" s="56">
        <v>45334</v>
      </c>
      <c r="C951" s="8">
        <v>30</v>
      </c>
      <c r="D951" s="8" t="s">
        <v>2361</v>
      </c>
      <c r="E951" s="23" t="s">
        <v>2362</v>
      </c>
      <c r="F951" s="350">
        <v>9330911</v>
      </c>
      <c r="G951" s="8" t="s">
        <v>34</v>
      </c>
      <c r="H951" s="24" t="s">
        <v>35</v>
      </c>
      <c r="I951" s="25">
        <v>54195</v>
      </c>
      <c r="J951" s="1639">
        <v>45336</v>
      </c>
      <c r="K951" s="26">
        <v>45337</v>
      </c>
      <c r="L951" s="26" t="s">
        <v>1058</v>
      </c>
      <c r="M951" s="27">
        <v>1</v>
      </c>
      <c r="N951" s="27" t="s">
        <v>20</v>
      </c>
      <c r="O951" s="25">
        <v>2</v>
      </c>
      <c r="P951" s="286">
        <v>27</v>
      </c>
      <c r="Q951" s="287">
        <v>54</v>
      </c>
      <c r="R951" s="25" t="s">
        <v>581</v>
      </c>
      <c r="S951" s="25" t="s">
        <v>581</v>
      </c>
      <c r="T951" s="26" t="s">
        <v>581</v>
      </c>
      <c r="U951" s="26" t="s">
        <v>581</v>
      </c>
      <c r="V951" s="8" t="s">
        <v>2499</v>
      </c>
      <c r="W951" s="25" t="s">
        <v>1017</v>
      </c>
      <c r="X951" s="26">
        <v>45338</v>
      </c>
      <c r="Y951" s="25" t="s">
        <v>1068</v>
      </c>
      <c r="Z951" s="26">
        <v>45338</v>
      </c>
      <c r="AA951" s="24" t="s">
        <v>1069</v>
      </c>
      <c r="AB951" s="24" t="s">
        <v>1070</v>
      </c>
      <c r="AC951" s="26">
        <v>45351</v>
      </c>
      <c r="AD951" s="8" t="s">
        <v>22</v>
      </c>
      <c r="AE951" s="26">
        <v>45342</v>
      </c>
      <c r="AF951" s="27" t="s">
        <v>425</v>
      </c>
      <c r="AG951" s="7"/>
      <c r="AH951" s="5" t="str" cm="1">
        <f t="array" ref="AH951">LEFT(MM_BU[[#This Row],[PROJECT'#]],MIN(IFERROR(FIND({0,1,2,3,4,5,6,7,8,9,"-"},MM_BU[[#This Row],[PROJECT'#]]),""))-1)</f>
        <v>BU</v>
      </c>
      <c r="AI951" s="32" t="str">
        <f>IF(MM_BU[[#This Row],[BOM Received date]]&lt;&gt;"","BU table")</f>
        <v>BU table</v>
      </c>
      <c r="AJ951" s="32" t="str">
        <f>TEXT(MM_BU[[#This Row],[BOM Received date]],"mmmm")</f>
        <v>February</v>
      </c>
      <c r="AK951" s="32" t="str">
        <f>TEXT(MM_BU[[#This Row],[BOM Received date]],"yyyy")</f>
        <v>2024</v>
      </c>
    </row>
    <row r="952" spans="1:37" ht="28.95" customHeight="1">
      <c r="A952" s="21">
        <v>67</v>
      </c>
      <c r="B952" s="56">
        <v>45334</v>
      </c>
      <c r="C952" s="8">
        <v>30</v>
      </c>
      <c r="D952" s="8" t="s">
        <v>2361</v>
      </c>
      <c r="E952" s="23" t="s">
        <v>2362</v>
      </c>
      <c r="F952" s="350">
        <v>9330911</v>
      </c>
      <c r="G952" s="8" t="s">
        <v>1435</v>
      </c>
      <c r="H952" s="24" t="s">
        <v>1441</v>
      </c>
      <c r="I952" s="25">
        <v>54197</v>
      </c>
      <c r="J952" s="1639">
        <v>45336</v>
      </c>
      <c r="K952" s="26">
        <v>45337</v>
      </c>
      <c r="L952" s="26" t="s">
        <v>1058</v>
      </c>
      <c r="M952" s="27">
        <v>4</v>
      </c>
      <c r="N952" s="27" t="s">
        <v>20</v>
      </c>
      <c r="O952" s="25">
        <v>4</v>
      </c>
      <c r="P952" s="286">
        <v>15.8</v>
      </c>
      <c r="Q952" s="287">
        <v>63.2</v>
      </c>
      <c r="R952" s="25" t="s">
        <v>581</v>
      </c>
      <c r="S952" s="25" t="s">
        <v>581</v>
      </c>
      <c r="T952" s="26" t="s">
        <v>581</v>
      </c>
      <c r="U952" s="26" t="s">
        <v>581</v>
      </c>
      <c r="V952" s="8" t="s">
        <v>2499</v>
      </c>
      <c r="W952" s="25" t="s">
        <v>1028</v>
      </c>
      <c r="X952" s="26">
        <v>45338</v>
      </c>
      <c r="Y952" s="25" t="s">
        <v>1068</v>
      </c>
      <c r="Z952" s="26">
        <v>45338</v>
      </c>
      <c r="AA952" s="24" t="s">
        <v>1069</v>
      </c>
      <c r="AB952" s="24" t="s">
        <v>1070</v>
      </c>
      <c r="AC952" s="26">
        <v>45351</v>
      </c>
      <c r="AD952" s="8" t="s">
        <v>22</v>
      </c>
      <c r="AE952" s="26">
        <v>45342</v>
      </c>
      <c r="AF952" s="27" t="s">
        <v>426</v>
      </c>
      <c r="AG952" s="7"/>
      <c r="AH952" s="5" t="str" cm="1">
        <f t="array" ref="AH952">LEFT(MM_BU[[#This Row],[PROJECT'#]],MIN(IFERROR(FIND({0,1,2,3,4,5,6,7,8,9,"-"},MM_BU[[#This Row],[PROJECT'#]]),""))-1)</f>
        <v>BU</v>
      </c>
      <c r="AI952" s="32" t="str">
        <f>IF(MM_BU[[#This Row],[BOM Received date]]&lt;&gt;"","BU table")</f>
        <v>BU table</v>
      </c>
      <c r="AJ952" s="32" t="str">
        <f>TEXT(MM_BU[[#This Row],[BOM Received date]],"mmmm")</f>
        <v>February</v>
      </c>
      <c r="AK952" s="32" t="str">
        <f>TEXT(MM_BU[[#This Row],[BOM Received date]],"yyyy")</f>
        <v>2024</v>
      </c>
    </row>
    <row r="953" spans="1:37" ht="28.95" customHeight="1">
      <c r="A953" s="21">
        <v>67</v>
      </c>
      <c r="B953" s="56">
        <v>45334</v>
      </c>
      <c r="C953" s="8">
        <v>30</v>
      </c>
      <c r="D953" s="8" t="s">
        <v>2361</v>
      </c>
      <c r="E953" s="23" t="s">
        <v>2362</v>
      </c>
      <c r="F953" s="350">
        <v>9330911</v>
      </c>
      <c r="G953" s="8" t="s">
        <v>2364</v>
      </c>
      <c r="H953" s="24" t="s">
        <v>2367</v>
      </c>
      <c r="I953" s="25">
        <v>54197</v>
      </c>
      <c r="J953" s="1639">
        <v>45336</v>
      </c>
      <c r="K953" s="26">
        <v>45337</v>
      </c>
      <c r="L953" s="26" t="s">
        <v>1058</v>
      </c>
      <c r="M953" s="27">
        <v>3</v>
      </c>
      <c r="N953" s="27" t="s">
        <v>20</v>
      </c>
      <c r="O953" s="25">
        <v>10</v>
      </c>
      <c r="P953" s="286">
        <v>5.2</v>
      </c>
      <c r="Q953" s="287">
        <v>52</v>
      </c>
      <c r="R953" s="25" t="s">
        <v>581</v>
      </c>
      <c r="S953" s="25" t="s">
        <v>581</v>
      </c>
      <c r="T953" s="26" t="s">
        <v>581</v>
      </c>
      <c r="U953" s="26" t="s">
        <v>581</v>
      </c>
      <c r="V953" s="8" t="s">
        <v>2499</v>
      </c>
      <c r="W953" s="25" t="s">
        <v>1020</v>
      </c>
      <c r="X953" s="26">
        <v>45338</v>
      </c>
      <c r="Y953" s="25" t="s">
        <v>1068</v>
      </c>
      <c r="Z953" s="26">
        <v>45338</v>
      </c>
      <c r="AA953" s="24" t="s">
        <v>1069</v>
      </c>
      <c r="AB953" s="24" t="s">
        <v>1070</v>
      </c>
      <c r="AC953" s="26">
        <v>45351</v>
      </c>
      <c r="AD953" s="8" t="s">
        <v>22</v>
      </c>
      <c r="AE953" s="26">
        <v>45343</v>
      </c>
      <c r="AF953" s="27" t="s">
        <v>1001</v>
      </c>
      <c r="AG953" s="7"/>
      <c r="AH953" s="5" t="str" cm="1">
        <f t="array" ref="AH953">LEFT(MM_BU[[#This Row],[PROJECT'#]],MIN(IFERROR(FIND({0,1,2,3,4,5,6,7,8,9,"-"},MM_BU[[#This Row],[PROJECT'#]]),""))-1)</f>
        <v>BU</v>
      </c>
      <c r="AI953" s="32" t="str">
        <f>IF(MM_BU[[#This Row],[BOM Received date]]&lt;&gt;"","BU table")</f>
        <v>BU table</v>
      </c>
      <c r="AJ953" s="32" t="str">
        <f>TEXT(MM_BU[[#This Row],[BOM Received date]],"mmmm")</f>
        <v>February</v>
      </c>
      <c r="AK953" s="32" t="str">
        <f>TEXT(MM_BU[[#This Row],[BOM Received date]],"yyyy")</f>
        <v>2024</v>
      </c>
    </row>
    <row r="954" spans="1:37" ht="28.95" customHeight="1">
      <c r="A954" s="21">
        <v>67</v>
      </c>
      <c r="B954" s="56">
        <v>45334</v>
      </c>
      <c r="C954" s="8">
        <v>30</v>
      </c>
      <c r="D954" s="8" t="s">
        <v>2361</v>
      </c>
      <c r="E954" s="23" t="s">
        <v>2362</v>
      </c>
      <c r="F954" s="350">
        <v>9330911</v>
      </c>
      <c r="G954" s="8" t="s">
        <v>2350</v>
      </c>
      <c r="H954" s="24" t="s">
        <v>2354</v>
      </c>
      <c r="I954" s="25">
        <v>54197</v>
      </c>
      <c r="J954" s="1639">
        <v>45336</v>
      </c>
      <c r="K954" s="26">
        <v>45337</v>
      </c>
      <c r="L954" s="26" t="s">
        <v>1058</v>
      </c>
      <c r="M954" s="27">
        <v>1</v>
      </c>
      <c r="N954" s="27" t="s">
        <v>20</v>
      </c>
      <c r="O954" s="25">
        <v>10</v>
      </c>
      <c r="P954" s="286">
        <v>2.2999999999999998</v>
      </c>
      <c r="Q954" s="287">
        <v>23</v>
      </c>
      <c r="R954" s="25" t="s">
        <v>581</v>
      </c>
      <c r="S954" s="25" t="s">
        <v>581</v>
      </c>
      <c r="T954" s="26" t="s">
        <v>581</v>
      </c>
      <c r="U954" s="26" t="s">
        <v>581</v>
      </c>
      <c r="V954" s="8" t="s">
        <v>2499</v>
      </c>
      <c r="W954" s="25" t="s">
        <v>1018</v>
      </c>
      <c r="X954" s="26">
        <v>45338</v>
      </c>
      <c r="Y954" s="25" t="s">
        <v>1068</v>
      </c>
      <c r="Z954" s="26">
        <v>45338</v>
      </c>
      <c r="AA954" s="24" t="s">
        <v>1069</v>
      </c>
      <c r="AB954" s="24" t="s">
        <v>1070</v>
      </c>
      <c r="AC954" s="26">
        <v>45351</v>
      </c>
      <c r="AD954" s="8" t="s">
        <v>22</v>
      </c>
      <c r="AE954" s="26">
        <v>45342</v>
      </c>
      <c r="AF954" s="27" t="s">
        <v>1001</v>
      </c>
      <c r="AG954" s="7"/>
      <c r="AH954" s="5" t="str" cm="1">
        <f t="array" ref="AH954">LEFT(MM_BU[[#This Row],[PROJECT'#]],MIN(IFERROR(FIND({0,1,2,3,4,5,6,7,8,9,"-"},MM_BU[[#This Row],[PROJECT'#]]),""))-1)</f>
        <v>BU</v>
      </c>
      <c r="AI954" s="32" t="str">
        <f>IF(MM_BU[[#This Row],[BOM Received date]]&lt;&gt;"","BU table")</f>
        <v>BU table</v>
      </c>
      <c r="AJ954" s="32" t="str">
        <f>TEXT(MM_BU[[#This Row],[BOM Received date]],"mmmm")</f>
        <v>February</v>
      </c>
      <c r="AK954" s="32" t="str">
        <f>TEXT(MM_BU[[#This Row],[BOM Received date]],"yyyy")</f>
        <v>2024</v>
      </c>
    </row>
    <row r="955" spans="1:37" ht="28.95" customHeight="1">
      <c r="A955" s="21">
        <v>67</v>
      </c>
      <c r="B955" s="56">
        <v>45334</v>
      </c>
      <c r="C955" s="8">
        <v>30</v>
      </c>
      <c r="D955" s="8" t="s">
        <v>2361</v>
      </c>
      <c r="E955" s="23" t="s">
        <v>2362</v>
      </c>
      <c r="F955" s="350">
        <v>9330911</v>
      </c>
      <c r="G955" s="8" t="s">
        <v>2095</v>
      </c>
      <c r="H955" s="24" t="s">
        <v>2072</v>
      </c>
      <c r="I955" s="25">
        <v>54194</v>
      </c>
      <c r="J955" s="1639">
        <v>45336</v>
      </c>
      <c r="K955" s="26">
        <v>45337</v>
      </c>
      <c r="L955" s="26" t="s">
        <v>1058</v>
      </c>
      <c r="M955" s="27">
        <v>4</v>
      </c>
      <c r="N955" s="27" t="s">
        <v>20</v>
      </c>
      <c r="O955" s="25">
        <v>2</v>
      </c>
      <c r="P955" s="286">
        <v>24.14</v>
      </c>
      <c r="Q955" s="287">
        <v>48.28</v>
      </c>
      <c r="R955" s="25" t="s">
        <v>581</v>
      </c>
      <c r="S955" s="25" t="s">
        <v>581</v>
      </c>
      <c r="T955" s="26" t="s">
        <v>581</v>
      </c>
      <c r="U955" s="26" t="s">
        <v>581</v>
      </c>
      <c r="V955" s="8" t="s">
        <v>2621</v>
      </c>
      <c r="W955" s="25" t="s">
        <v>141</v>
      </c>
      <c r="X955" s="26">
        <v>45344</v>
      </c>
      <c r="Y955" s="25" t="s">
        <v>1068</v>
      </c>
      <c r="Z955" s="26">
        <v>45344</v>
      </c>
      <c r="AA955" s="24" t="s">
        <v>1069</v>
      </c>
      <c r="AB955" s="24" t="s">
        <v>1070</v>
      </c>
      <c r="AC955" s="26">
        <v>45347</v>
      </c>
      <c r="AD955" s="8" t="s">
        <v>22</v>
      </c>
      <c r="AE955" s="26">
        <v>45346</v>
      </c>
      <c r="AF955" s="27" t="s">
        <v>425</v>
      </c>
      <c r="AG955" s="7"/>
      <c r="AH955" s="5" t="str" cm="1">
        <f t="array" ref="AH955">LEFT(MM_BU[[#This Row],[PROJECT'#]],MIN(IFERROR(FIND({0,1,2,3,4,5,6,7,8,9,"-"},MM_BU[[#This Row],[PROJECT'#]]),""))-1)</f>
        <v>BU</v>
      </c>
      <c r="AI955" s="32" t="str">
        <f>IF(MM_BU[[#This Row],[BOM Received date]]&lt;&gt;"","BU table")</f>
        <v>BU table</v>
      </c>
      <c r="AJ955" s="32" t="str">
        <f>TEXT(MM_BU[[#This Row],[BOM Received date]],"mmmm")</f>
        <v>February</v>
      </c>
      <c r="AK955" s="32" t="str">
        <f>TEXT(MM_BU[[#This Row],[BOM Received date]],"yyyy")</f>
        <v>2024</v>
      </c>
    </row>
    <row r="956" spans="1:37" ht="28.95" customHeight="1">
      <c r="A956" s="21">
        <v>67</v>
      </c>
      <c r="B956" s="56">
        <v>45334</v>
      </c>
      <c r="C956" s="8">
        <v>30</v>
      </c>
      <c r="D956" s="8" t="s">
        <v>2361</v>
      </c>
      <c r="E956" s="23" t="s">
        <v>2362</v>
      </c>
      <c r="F956" s="350">
        <v>9330911</v>
      </c>
      <c r="G956" s="8" t="s">
        <v>2096</v>
      </c>
      <c r="H956" s="24" t="s">
        <v>2073</v>
      </c>
      <c r="I956" s="25">
        <v>54194</v>
      </c>
      <c r="J956" s="1639">
        <v>45336</v>
      </c>
      <c r="K956" s="26">
        <v>45337</v>
      </c>
      <c r="L956" s="26" t="s">
        <v>1058</v>
      </c>
      <c r="M956" s="27">
        <v>3</v>
      </c>
      <c r="N956" s="27" t="s">
        <v>20</v>
      </c>
      <c r="O956" s="25">
        <v>2</v>
      </c>
      <c r="P956" s="286">
        <v>6.66</v>
      </c>
      <c r="Q956" s="287">
        <v>13.32</v>
      </c>
      <c r="R956" s="25" t="s">
        <v>581</v>
      </c>
      <c r="S956" s="25" t="s">
        <v>581</v>
      </c>
      <c r="T956" s="26" t="s">
        <v>581</v>
      </c>
      <c r="U956" s="26" t="s">
        <v>581</v>
      </c>
      <c r="V956" s="8" t="s">
        <v>2622</v>
      </c>
      <c r="W956" s="25" t="s">
        <v>1018</v>
      </c>
      <c r="X956" s="26">
        <v>45344</v>
      </c>
      <c r="Y956" s="25" t="s">
        <v>1068</v>
      </c>
      <c r="Z956" s="26">
        <v>45344</v>
      </c>
      <c r="AA956" s="24" t="s">
        <v>1069</v>
      </c>
      <c r="AB956" s="24" t="s">
        <v>1081</v>
      </c>
      <c r="AC956" s="26">
        <v>45348</v>
      </c>
      <c r="AD956" s="8" t="s">
        <v>22</v>
      </c>
      <c r="AE956" s="26">
        <v>45346</v>
      </c>
      <c r="AF956" s="27" t="s">
        <v>424</v>
      </c>
      <c r="AG956" s="7"/>
      <c r="AH956" s="5" t="str" cm="1">
        <f t="array" ref="AH956">LEFT(MM_BU[[#This Row],[PROJECT'#]],MIN(IFERROR(FIND({0,1,2,3,4,5,6,7,8,9,"-"},MM_BU[[#This Row],[PROJECT'#]]),""))-1)</f>
        <v>BU</v>
      </c>
      <c r="AI956" s="32" t="str">
        <f>IF(MM_BU[[#This Row],[BOM Received date]]&lt;&gt;"","BU table")</f>
        <v>BU table</v>
      </c>
      <c r="AJ956" s="32" t="str">
        <f>TEXT(MM_BU[[#This Row],[BOM Received date]],"mmmm")</f>
        <v>February</v>
      </c>
      <c r="AK956" s="32" t="str">
        <f>TEXT(MM_BU[[#This Row],[BOM Received date]],"yyyy")</f>
        <v>2024</v>
      </c>
    </row>
    <row r="957" spans="1:37" ht="28.95" customHeight="1">
      <c r="A957" s="21">
        <v>67</v>
      </c>
      <c r="B957" s="56">
        <v>45334</v>
      </c>
      <c r="C957" s="8">
        <v>30</v>
      </c>
      <c r="D957" s="8" t="s">
        <v>2361</v>
      </c>
      <c r="E957" s="23" t="s">
        <v>2362</v>
      </c>
      <c r="F957" s="350">
        <v>9330911</v>
      </c>
      <c r="G957" s="8" t="s">
        <v>346</v>
      </c>
      <c r="H957" s="24" t="s">
        <v>347</v>
      </c>
      <c r="I957" s="25">
        <v>54194</v>
      </c>
      <c r="J957" s="1639">
        <v>45336</v>
      </c>
      <c r="K957" s="26">
        <v>45337</v>
      </c>
      <c r="L957" s="26" t="s">
        <v>1058</v>
      </c>
      <c r="M957" s="27">
        <v>2</v>
      </c>
      <c r="N957" s="27" t="s">
        <v>20</v>
      </c>
      <c r="O957" s="25">
        <v>1</v>
      </c>
      <c r="P957" s="286">
        <v>16.98</v>
      </c>
      <c r="Q957" s="287">
        <v>16.98</v>
      </c>
      <c r="R957" s="25" t="s">
        <v>581</v>
      </c>
      <c r="S957" s="25" t="s">
        <v>581</v>
      </c>
      <c r="T957" s="26" t="s">
        <v>581</v>
      </c>
      <c r="U957" s="26" t="s">
        <v>581</v>
      </c>
      <c r="V957" s="8" t="s">
        <v>2621</v>
      </c>
      <c r="W957" s="25" t="s">
        <v>140</v>
      </c>
      <c r="X957" s="26">
        <v>45344</v>
      </c>
      <c r="Y957" s="25" t="s">
        <v>1068</v>
      </c>
      <c r="Z957" s="26">
        <v>45344</v>
      </c>
      <c r="AA957" s="24" t="s">
        <v>1069</v>
      </c>
      <c r="AB957" s="24" t="s">
        <v>1070</v>
      </c>
      <c r="AC957" s="26">
        <v>45347</v>
      </c>
      <c r="AD957" s="8" t="s">
        <v>22</v>
      </c>
      <c r="AE957" s="26">
        <v>45346</v>
      </c>
      <c r="AF957" s="27" t="s">
        <v>424</v>
      </c>
      <c r="AG957" s="7"/>
      <c r="AH957" s="5" t="str" cm="1">
        <f t="array" ref="AH957">LEFT(MM_BU[[#This Row],[PROJECT'#]],MIN(IFERROR(FIND({0,1,2,3,4,5,6,7,8,9,"-"},MM_BU[[#This Row],[PROJECT'#]]),""))-1)</f>
        <v>BU</v>
      </c>
      <c r="AI957" s="32" t="str">
        <f>IF(MM_BU[[#This Row],[BOM Received date]]&lt;&gt;"","BU table")</f>
        <v>BU table</v>
      </c>
      <c r="AJ957" s="32" t="str">
        <f>TEXT(MM_BU[[#This Row],[BOM Received date]],"mmmm")</f>
        <v>February</v>
      </c>
      <c r="AK957" s="32" t="str">
        <f>TEXT(MM_BU[[#This Row],[BOM Received date]],"yyyy")</f>
        <v>2024</v>
      </c>
    </row>
    <row r="958" spans="1:37" ht="28.95" customHeight="1">
      <c r="A958" s="21">
        <v>67</v>
      </c>
      <c r="B958" s="56">
        <v>45334</v>
      </c>
      <c r="C958" s="8">
        <v>30</v>
      </c>
      <c r="D958" s="8" t="s">
        <v>2361</v>
      </c>
      <c r="E958" s="23" t="s">
        <v>2362</v>
      </c>
      <c r="F958" s="350">
        <v>9330911</v>
      </c>
      <c r="G958" s="8" t="s">
        <v>173</v>
      </c>
      <c r="H958" s="24" t="s">
        <v>282</v>
      </c>
      <c r="I958" s="25">
        <v>54197</v>
      </c>
      <c r="J958" s="1639">
        <v>45336</v>
      </c>
      <c r="K958" s="26">
        <v>45337</v>
      </c>
      <c r="L958" s="26" t="s">
        <v>1058</v>
      </c>
      <c r="M958" s="27">
        <v>2</v>
      </c>
      <c r="N958" s="27" t="s">
        <v>20</v>
      </c>
      <c r="O958" s="25">
        <v>1</v>
      </c>
      <c r="P958" s="286">
        <v>21.11</v>
      </c>
      <c r="Q958" s="287">
        <v>21.11</v>
      </c>
      <c r="R958" s="25" t="s">
        <v>581</v>
      </c>
      <c r="S958" s="25" t="s">
        <v>581</v>
      </c>
      <c r="T958" s="26" t="s">
        <v>581</v>
      </c>
      <c r="U958" s="26" t="s">
        <v>581</v>
      </c>
      <c r="V958" s="8" t="s">
        <v>2499</v>
      </c>
      <c r="W958" s="25" t="s">
        <v>1019</v>
      </c>
      <c r="X958" s="26">
        <v>45338</v>
      </c>
      <c r="Y958" s="25" t="s">
        <v>1068</v>
      </c>
      <c r="Z958" s="26">
        <v>45338</v>
      </c>
      <c r="AA958" s="24" t="s">
        <v>1069</v>
      </c>
      <c r="AB958" s="24" t="s">
        <v>1070</v>
      </c>
      <c r="AC958" s="26">
        <v>45351</v>
      </c>
      <c r="AD958" s="8" t="s">
        <v>22</v>
      </c>
      <c r="AE958" s="26">
        <v>45342</v>
      </c>
      <c r="AF958" s="27" t="s">
        <v>424</v>
      </c>
      <c r="AG958" s="7"/>
      <c r="AH958" s="5" t="str" cm="1">
        <f t="array" ref="AH958">LEFT(MM_BU[[#This Row],[PROJECT'#]],MIN(IFERROR(FIND({0,1,2,3,4,5,6,7,8,9,"-"},MM_BU[[#This Row],[PROJECT'#]]),""))-1)</f>
        <v>BU</v>
      </c>
      <c r="AI958" s="32" t="str">
        <f>IF(MM_BU[[#This Row],[BOM Received date]]&lt;&gt;"","BU table")</f>
        <v>BU table</v>
      </c>
      <c r="AJ958" s="32" t="str">
        <f>TEXT(MM_BU[[#This Row],[BOM Received date]],"mmmm")</f>
        <v>February</v>
      </c>
      <c r="AK958" s="32" t="str">
        <f>TEXT(MM_BU[[#This Row],[BOM Received date]],"yyyy")</f>
        <v>2024</v>
      </c>
    </row>
    <row r="959" spans="1:37" ht="28.95" customHeight="1">
      <c r="A959" s="21">
        <v>67</v>
      </c>
      <c r="B959" s="56">
        <v>45334</v>
      </c>
      <c r="C959" s="8">
        <v>30</v>
      </c>
      <c r="D959" s="8" t="s">
        <v>2361</v>
      </c>
      <c r="E959" s="23" t="s">
        <v>2362</v>
      </c>
      <c r="F959" s="350">
        <v>9330911</v>
      </c>
      <c r="G959" s="8" t="s">
        <v>170</v>
      </c>
      <c r="H959" s="24" t="s">
        <v>285</v>
      </c>
      <c r="I959" s="25">
        <v>54194</v>
      </c>
      <c r="J959" s="1639">
        <v>45336</v>
      </c>
      <c r="K959" s="26">
        <v>45337</v>
      </c>
      <c r="L959" s="26" t="s">
        <v>1058</v>
      </c>
      <c r="M959" s="27">
        <v>1</v>
      </c>
      <c r="N959" s="27" t="s">
        <v>20</v>
      </c>
      <c r="O959" s="25">
        <v>1</v>
      </c>
      <c r="P959" s="286">
        <v>10.32</v>
      </c>
      <c r="Q959" s="287">
        <v>10.32</v>
      </c>
      <c r="R959" s="25" t="s">
        <v>581</v>
      </c>
      <c r="S959" s="25" t="s">
        <v>581</v>
      </c>
      <c r="T959" s="26" t="s">
        <v>581</v>
      </c>
      <c r="U959" s="26" t="s">
        <v>581</v>
      </c>
      <c r="V959" s="8" t="s">
        <v>2621</v>
      </c>
      <c r="W959" s="25" t="s">
        <v>139</v>
      </c>
      <c r="X959" s="26">
        <v>45344</v>
      </c>
      <c r="Y959" s="25" t="s">
        <v>1068</v>
      </c>
      <c r="Z959" s="26">
        <v>45344</v>
      </c>
      <c r="AA959" s="24" t="s">
        <v>1069</v>
      </c>
      <c r="AB959" s="24" t="s">
        <v>1070</v>
      </c>
      <c r="AC959" s="26">
        <v>45347</v>
      </c>
      <c r="AD959" s="8" t="s">
        <v>22</v>
      </c>
      <c r="AE959" s="26">
        <v>45346</v>
      </c>
      <c r="AF959" s="27" t="s">
        <v>424</v>
      </c>
      <c r="AG959" s="7"/>
      <c r="AH959" s="5" t="str" cm="1">
        <f t="array" ref="AH959">LEFT(MM_BU[[#This Row],[PROJECT'#]],MIN(IFERROR(FIND({0,1,2,3,4,5,6,7,8,9,"-"},MM_BU[[#This Row],[PROJECT'#]]),""))-1)</f>
        <v>BU</v>
      </c>
      <c r="AI959" s="32" t="str">
        <f>IF(MM_BU[[#This Row],[BOM Received date]]&lt;&gt;"","BU table")</f>
        <v>BU table</v>
      </c>
      <c r="AJ959" s="32" t="str">
        <f>TEXT(MM_BU[[#This Row],[BOM Received date]],"mmmm")</f>
        <v>February</v>
      </c>
      <c r="AK959" s="32" t="str">
        <f>TEXT(MM_BU[[#This Row],[BOM Received date]],"yyyy")</f>
        <v>2024</v>
      </c>
    </row>
    <row r="960" spans="1:37" ht="28.95" customHeight="1">
      <c r="A960" s="21">
        <v>67</v>
      </c>
      <c r="B960" s="56">
        <v>45334</v>
      </c>
      <c r="C960" s="8">
        <v>30</v>
      </c>
      <c r="D960" s="8" t="s">
        <v>2361</v>
      </c>
      <c r="E960" s="23" t="s">
        <v>2362</v>
      </c>
      <c r="F960" s="350">
        <v>9330911</v>
      </c>
      <c r="G960" s="8" t="s">
        <v>160</v>
      </c>
      <c r="H960" s="24" t="s">
        <v>153</v>
      </c>
      <c r="I960" s="25">
        <v>54196</v>
      </c>
      <c r="J960" s="1639">
        <v>45336</v>
      </c>
      <c r="K960" s="26">
        <v>45337</v>
      </c>
      <c r="L960" s="26" t="s">
        <v>1058</v>
      </c>
      <c r="M960" s="27">
        <v>1</v>
      </c>
      <c r="N960" s="27" t="s">
        <v>55</v>
      </c>
      <c r="O960" s="25">
        <v>1</v>
      </c>
      <c r="P960" s="286">
        <v>29.4</v>
      </c>
      <c r="Q960" s="287">
        <v>29.4</v>
      </c>
      <c r="R960" s="25" t="s">
        <v>581</v>
      </c>
      <c r="S960" s="25" t="s">
        <v>581</v>
      </c>
      <c r="T960" s="26" t="s">
        <v>581</v>
      </c>
      <c r="U960" s="26" t="s">
        <v>581</v>
      </c>
      <c r="V960" s="8" t="s">
        <v>2500</v>
      </c>
      <c r="W960" s="25" t="s">
        <v>1008</v>
      </c>
      <c r="X960" s="26">
        <v>45338</v>
      </c>
      <c r="Y960" s="25" t="s">
        <v>1068</v>
      </c>
      <c r="Z960" s="26">
        <v>45338</v>
      </c>
      <c r="AA960" s="24" t="s">
        <v>1069</v>
      </c>
      <c r="AB960" s="24" t="s">
        <v>1081</v>
      </c>
      <c r="AC960" s="26">
        <v>45351</v>
      </c>
      <c r="AD960" s="8" t="s">
        <v>22</v>
      </c>
      <c r="AE960" s="26">
        <v>45342</v>
      </c>
      <c r="AF960" s="27" t="s">
        <v>424</v>
      </c>
      <c r="AG960" s="7"/>
      <c r="AH960" s="5" t="str" cm="1">
        <f t="array" ref="AH960">LEFT(MM_BU[[#This Row],[PROJECT'#]],MIN(IFERROR(FIND({0,1,2,3,4,5,6,7,8,9,"-"},MM_BU[[#This Row],[PROJECT'#]]),""))-1)</f>
        <v>BU</v>
      </c>
      <c r="AI960" s="32" t="str">
        <f>IF(MM_BU[[#This Row],[BOM Received date]]&lt;&gt;"","BU table")</f>
        <v>BU table</v>
      </c>
      <c r="AJ960" s="32" t="str">
        <f>TEXT(MM_BU[[#This Row],[BOM Received date]],"mmmm")</f>
        <v>February</v>
      </c>
      <c r="AK960" s="32" t="str">
        <f>TEXT(MM_BU[[#This Row],[BOM Received date]],"yyyy")</f>
        <v>2024</v>
      </c>
    </row>
    <row r="961" spans="1:37" ht="28.95" customHeight="1">
      <c r="A961" s="21">
        <v>67</v>
      </c>
      <c r="B961" s="56">
        <v>45334</v>
      </c>
      <c r="C961" s="8">
        <v>30</v>
      </c>
      <c r="D961" s="8" t="s">
        <v>2361</v>
      </c>
      <c r="E961" s="23" t="s">
        <v>2362</v>
      </c>
      <c r="F961" s="350">
        <v>9330911</v>
      </c>
      <c r="G961" s="8" t="s">
        <v>2365</v>
      </c>
      <c r="H961" s="24" t="s">
        <v>2368</v>
      </c>
      <c r="I961" s="25">
        <v>54198</v>
      </c>
      <c r="J961" s="1639">
        <v>45336</v>
      </c>
      <c r="K961" s="26">
        <v>45337</v>
      </c>
      <c r="L961" s="26" t="s">
        <v>1058</v>
      </c>
      <c r="M961" s="27">
        <v>2</v>
      </c>
      <c r="N961" s="27" t="s">
        <v>20</v>
      </c>
      <c r="O961" s="25">
        <v>2</v>
      </c>
      <c r="P961" s="286">
        <v>0.69</v>
      </c>
      <c r="Q961" s="287">
        <v>1.38</v>
      </c>
      <c r="R961" s="25" t="s">
        <v>2477</v>
      </c>
      <c r="S961" s="25" t="s">
        <v>1058</v>
      </c>
      <c r="T961" s="26">
        <v>45343</v>
      </c>
      <c r="U961" s="26">
        <v>45340</v>
      </c>
      <c r="V961" s="8" t="s">
        <v>2616</v>
      </c>
      <c r="W961" s="25" t="s">
        <v>1012</v>
      </c>
      <c r="X961" s="26">
        <v>45343</v>
      </c>
      <c r="Y961" s="25" t="s">
        <v>1068</v>
      </c>
      <c r="Z961" s="26">
        <v>45343</v>
      </c>
      <c r="AA961" s="24" t="s">
        <v>1069</v>
      </c>
      <c r="AB961" s="24" t="s">
        <v>1085</v>
      </c>
      <c r="AC961" s="26">
        <v>45351</v>
      </c>
      <c r="AD961" s="8" t="s">
        <v>22</v>
      </c>
      <c r="AE961" s="26">
        <v>45346</v>
      </c>
      <c r="AF961" s="27" t="s">
        <v>425</v>
      </c>
      <c r="AG961" s="7"/>
      <c r="AH961" s="5" t="str" cm="1">
        <f t="array" ref="AH961">LEFT(MM_BU[[#This Row],[PROJECT'#]],MIN(IFERROR(FIND({0,1,2,3,4,5,6,7,8,9,"-"},MM_BU[[#This Row],[PROJECT'#]]),""))-1)</f>
        <v>BU</v>
      </c>
      <c r="AI961" s="32" t="str">
        <f>IF(MM_BU[[#This Row],[BOM Received date]]&lt;&gt;"","BU table")</f>
        <v>BU table</v>
      </c>
      <c r="AJ961" s="32" t="str">
        <f>TEXT(MM_BU[[#This Row],[BOM Received date]],"mmmm")</f>
        <v>February</v>
      </c>
      <c r="AK961" s="32" t="str">
        <f>TEXT(MM_BU[[#This Row],[BOM Received date]],"yyyy")</f>
        <v>2024</v>
      </c>
    </row>
    <row r="962" spans="1:37" ht="28.95" customHeight="1">
      <c r="A962" s="21">
        <v>67</v>
      </c>
      <c r="B962" s="56">
        <v>45334</v>
      </c>
      <c r="C962" s="8">
        <v>30</v>
      </c>
      <c r="D962" s="8" t="s">
        <v>2361</v>
      </c>
      <c r="E962" s="23" t="s">
        <v>2362</v>
      </c>
      <c r="F962" s="350">
        <v>9330911</v>
      </c>
      <c r="G962" s="8" t="s">
        <v>2395</v>
      </c>
      <c r="H962" s="24" t="s">
        <v>2369</v>
      </c>
      <c r="I962" s="25">
        <v>54198</v>
      </c>
      <c r="J962" s="1639">
        <v>45336</v>
      </c>
      <c r="K962" s="26">
        <v>45337</v>
      </c>
      <c r="L962" s="26" t="s">
        <v>1058</v>
      </c>
      <c r="M962" s="27">
        <v>1</v>
      </c>
      <c r="N962" s="27" t="s">
        <v>20</v>
      </c>
      <c r="O962" s="25">
        <v>2</v>
      </c>
      <c r="P962" s="286">
        <v>3.3</v>
      </c>
      <c r="Q962" s="287">
        <v>6.6</v>
      </c>
      <c r="R962" s="25" t="s">
        <v>2477</v>
      </c>
      <c r="S962" s="25" t="s">
        <v>1058</v>
      </c>
      <c r="T962" s="26">
        <v>45343</v>
      </c>
      <c r="U962" s="26">
        <v>45340</v>
      </c>
      <c r="V962" s="8" t="s">
        <v>2616</v>
      </c>
      <c r="W962" s="25" t="s">
        <v>1011</v>
      </c>
      <c r="X962" s="26">
        <v>45343</v>
      </c>
      <c r="Y962" s="25" t="s">
        <v>1068</v>
      </c>
      <c r="Z962" s="26">
        <v>45343</v>
      </c>
      <c r="AA962" s="24" t="s">
        <v>1069</v>
      </c>
      <c r="AB962" s="24" t="s">
        <v>1085</v>
      </c>
      <c r="AC962" s="26">
        <v>45385</v>
      </c>
      <c r="AD962" s="8" t="s">
        <v>22</v>
      </c>
      <c r="AE962" s="26">
        <v>45356</v>
      </c>
      <c r="AF962" s="27" t="s">
        <v>425</v>
      </c>
      <c r="AG962" s="7"/>
      <c r="AH962" s="5" t="str" cm="1">
        <f t="array" ref="AH962">LEFT(MM_BU[[#This Row],[PROJECT'#]],MIN(IFERROR(FIND({0,1,2,3,4,5,6,7,8,9,"-"},MM_BU[[#This Row],[PROJECT'#]]),""))-1)</f>
        <v>BU</v>
      </c>
      <c r="AI962" s="32" t="str">
        <f>IF(MM_BU[[#This Row],[BOM Received date]]&lt;&gt;"","BU table")</f>
        <v>BU table</v>
      </c>
      <c r="AJ962" s="32" t="str">
        <f>TEXT(MM_BU[[#This Row],[BOM Received date]],"mmmm")</f>
        <v>February</v>
      </c>
      <c r="AK962" s="32" t="str">
        <f>TEXT(MM_BU[[#This Row],[BOM Received date]],"yyyy")</f>
        <v>2024</v>
      </c>
    </row>
    <row r="963" spans="1:37" ht="28.95" customHeight="1">
      <c r="A963" s="21">
        <v>67</v>
      </c>
      <c r="B963" s="56">
        <v>45334</v>
      </c>
      <c r="C963" s="8">
        <v>50</v>
      </c>
      <c r="D963" s="8" t="s">
        <v>2361</v>
      </c>
      <c r="E963" s="23" t="s">
        <v>2362</v>
      </c>
      <c r="F963" s="350">
        <v>9330911</v>
      </c>
      <c r="G963" s="8" t="s">
        <v>986</v>
      </c>
      <c r="H963" s="24" t="s">
        <v>2034</v>
      </c>
      <c r="I963" s="25">
        <v>54208</v>
      </c>
      <c r="J963" s="1639">
        <v>45336</v>
      </c>
      <c r="K963" s="26">
        <v>45337</v>
      </c>
      <c r="L963" s="26" t="s">
        <v>1058</v>
      </c>
      <c r="M963" s="27">
        <v>1</v>
      </c>
      <c r="N963" s="27" t="s">
        <v>20</v>
      </c>
      <c r="O963" s="25">
        <v>2</v>
      </c>
      <c r="P963" s="286">
        <v>17.399999999999999</v>
      </c>
      <c r="Q963" s="287">
        <v>34.799999999999997</v>
      </c>
      <c r="R963" s="25" t="s">
        <v>2477</v>
      </c>
      <c r="S963" s="25" t="s">
        <v>1058</v>
      </c>
      <c r="T963" s="26">
        <v>45343</v>
      </c>
      <c r="U963" s="26">
        <v>45340</v>
      </c>
      <c r="V963" s="8" t="s">
        <v>2616</v>
      </c>
      <c r="W963" s="25" t="s">
        <v>1019</v>
      </c>
      <c r="X963" s="26">
        <v>45343</v>
      </c>
      <c r="Y963" s="25" t="s">
        <v>1068</v>
      </c>
      <c r="Z963" s="26">
        <v>45343</v>
      </c>
      <c r="AA963" s="24" t="s">
        <v>1069</v>
      </c>
      <c r="AB963" s="24" t="s">
        <v>1085</v>
      </c>
      <c r="AC963" s="26">
        <v>45351</v>
      </c>
      <c r="AD963" s="8" t="s">
        <v>22</v>
      </c>
      <c r="AE963" s="26">
        <v>45346</v>
      </c>
      <c r="AF963" s="27" t="s">
        <v>425</v>
      </c>
      <c r="AG963" s="7"/>
      <c r="AH963" s="5" t="str" cm="1">
        <f t="array" ref="AH963">LEFT(MM_BU[[#This Row],[PROJECT'#]],MIN(IFERROR(FIND({0,1,2,3,4,5,6,7,8,9,"-"},MM_BU[[#This Row],[PROJECT'#]]),""))-1)</f>
        <v>BU</v>
      </c>
      <c r="AI963" s="32" t="str">
        <f>IF(MM_BU[[#This Row],[BOM Received date]]&lt;&gt;"","BU table")</f>
        <v>BU table</v>
      </c>
      <c r="AJ963" s="32" t="str">
        <f>TEXT(MM_BU[[#This Row],[BOM Received date]],"mmmm")</f>
        <v>February</v>
      </c>
      <c r="AK963" s="32" t="str">
        <f>TEXT(MM_BU[[#This Row],[BOM Received date]],"yyyy")</f>
        <v>2024</v>
      </c>
    </row>
    <row r="964" spans="1:37" ht="28.95" customHeight="1">
      <c r="A964" s="21">
        <v>67</v>
      </c>
      <c r="B964" s="56">
        <v>45334</v>
      </c>
      <c r="C964" s="8">
        <v>50</v>
      </c>
      <c r="D964" s="8" t="s">
        <v>2361</v>
      </c>
      <c r="E964" s="23" t="s">
        <v>2362</v>
      </c>
      <c r="F964" s="350">
        <v>9330911</v>
      </c>
      <c r="G964" s="8" t="s">
        <v>469</v>
      </c>
      <c r="H964" s="24" t="s">
        <v>470</v>
      </c>
      <c r="I964" s="25">
        <v>54205</v>
      </c>
      <c r="J964" s="1639">
        <v>45336</v>
      </c>
      <c r="K964" s="26">
        <v>45337</v>
      </c>
      <c r="L964" s="26" t="s">
        <v>1058</v>
      </c>
      <c r="M964" s="27">
        <v>1</v>
      </c>
      <c r="N964" s="27" t="s">
        <v>20</v>
      </c>
      <c r="O964" s="25">
        <v>2</v>
      </c>
      <c r="P964" s="286">
        <v>30.47</v>
      </c>
      <c r="Q964" s="287">
        <v>60.94</v>
      </c>
      <c r="R964" s="25" t="s">
        <v>2477</v>
      </c>
      <c r="S964" s="25" t="s">
        <v>1058</v>
      </c>
      <c r="T964" s="26">
        <v>45343</v>
      </c>
      <c r="U964" s="26">
        <v>45340</v>
      </c>
      <c r="V964" s="8" t="s">
        <v>2616</v>
      </c>
      <c r="W964" s="25" t="s">
        <v>1018</v>
      </c>
      <c r="X964" s="26">
        <v>45343</v>
      </c>
      <c r="Y964" s="25" t="s">
        <v>1068</v>
      </c>
      <c r="Z964" s="26">
        <v>45343</v>
      </c>
      <c r="AA964" s="24" t="s">
        <v>1069</v>
      </c>
      <c r="AB964" s="24" t="s">
        <v>1085</v>
      </c>
      <c r="AC964" s="26">
        <v>45351</v>
      </c>
      <c r="AD964" s="8" t="s">
        <v>22</v>
      </c>
      <c r="AE964" s="26">
        <v>45346</v>
      </c>
      <c r="AF964" s="27" t="s">
        <v>425</v>
      </c>
      <c r="AG964" s="7"/>
      <c r="AH964" s="5" t="str" cm="1">
        <f t="array" ref="AH964">LEFT(MM_BU[[#This Row],[PROJECT'#]],MIN(IFERROR(FIND({0,1,2,3,4,5,6,7,8,9,"-"},MM_BU[[#This Row],[PROJECT'#]]),""))-1)</f>
        <v>BU</v>
      </c>
      <c r="AI964" s="32" t="str">
        <f>IF(MM_BU[[#This Row],[BOM Received date]]&lt;&gt;"","BU table")</f>
        <v>BU table</v>
      </c>
      <c r="AJ964" s="32" t="str">
        <f>TEXT(MM_BU[[#This Row],[BOM Received date]],"mmmm")</f>
        <v>February</v>
      </c>
      <c r="AK964" s="32" t="str">
        <f>TEXT(MM_BU[[#This Row],[BOM Received date]],"yyyy")</f>
        <v>2024</v>
      </c>
    </row>
    <row r="965" spans="1:37" ht="28.95" customHeight="1">
      <c r="A965" s="21">
        <v>67</v>
      </c>
      <c r="B965" s="56">
        <v>45334</v>
      </c>
      <c r="C965" s="8">
        <v>50</v>
      </c>
      <c r="D965" s="8" t="s">
        <v>2361</v>
      </c>
      <c r="E965" s="23" t="s">
        <v>2362</v>
      </c>
      <c r="F965" s="350">
        <v>9330911</v>
      </c>
      <c r="G965" s="8" t="s">
        <v>2021</v>
      </c>
      <c r="H965" s="24" t="s">
        <v>2033</v>
      </c>
      <c r="I965" s="25">
        <v>54207</v>
      </c>
      <c r="J965" s="1639">
        <v>45336</v>
      </c>
      <c r="K965" s="26">
        <v>45337</v>
      </c>
      <c r="L965" s="26" t="s">
        <v>1058</v>
      </c>
      <c r="M965" s="27">
        <v>1</v>
      </c>
      <c r="N965" s="27" t="s">
        <v>21</v>
      </c>
      <c r="O965" s="25">
        <v>3</v>
      </c>
      <c r="P965" s="286">
        <v>19.8</v>
      </c>
      <c r="Q965" s="287">
        <v>59.4</v>
      </c>
      <c r="R965" s="25" t="s">
        <v>581</v>
      </c>
      <c r="S965" s="25" t="s">
        <v>581</v>
      </c>
      <c r="T965" s="26" t="s">
        <v>581</v>
      </c>
      <c r="U965" s="26" t="s">
        <v>581</v>
      </c>
      <c r="V965" s="8" t="s">
        <v>2499</v>
      </c>
      <c r="W965" s="25" t="s">
        <v>1176</v>
      </c>
      <c r="X965" s="26">
        <v>45338</v>
      </c>
      <c r="Y965" s="25" t="s">
        <v>1068</v>
      </c>
      <c r="Z965" s="26">
        <v>45338</v>
      </c>
      <c r="AA965" s="24" t="s">
        <v>1069</v>
      </c>
      <c r="AB965" s="24" t="s">
        <v>1070</v>
      </c>
      <c r="AC965" s="26">
        <v>45351</v>
      </c>
      <c r="AD965" s="8" t="s">
        <v>22</v>
      </c>
      <c r="AE965" s="26">
        <v>45342</v>
      </c>
      <c r="AF965" s="27" t="s">
        <v>428</v>
      </c>
      <c r="AG965" s="7"/>
      <c r="AH965" s="5" t="str" cm="1">
        <f t="array" ref="AH965">LEFT(MM_BU[[#This Row],[PROJECT'#]],MIN(IFERROR(FIND({0,1,2,3,4,5,6,7,8,9,"-"},MM_BU[[#This Row],[PROJECT'#]]),""))-1)</f>
        <v>BU</v>
      </c>
      <c r="AI965" s="32" t="str">
        <f>IF(MM_BU[[#This Row],[BOM Received date]]&lt;&gt;"","BU table")</f>
        <v>BU table</v>
      </c>
      <c r="AJ965" s="32" t="str">
        <f>TEXT(MM_BU[[#This Row],[BOM Received date]],"mmmm")</f>
        <v>February</v>
      </c>
      <c r="AK965" s="32" t="str">
        <f>TEXT(MM_BU[[#This Row],[BOM Received date]],"yyyy")</f>
        <v>2024</v>
      </c>
    </row>
    <row r="966" spans="1:37" ht="28.95" customHeight="1">
      <c r="A966" s="21">
        <v>67</v>
      </c>
      <c r="B966" s="56">
        <v>45334</v>
      </c>
      <c r="C966" s="8">
        <v>50</v>
      </c>
      <c r="D966" s="8" t="s">
        <v>2361</v>
      </c>
      <c r="E966" s="23" t="s">
        <v>2362</v>
      </c>
      <c r="F966" s="350">
        <v>9330911</v>
      </c>
      <c r="G966" s="8" t="s">
        <v>160</v>
      </c>
      <c r="H966" s="24" t="s">
        <v>153</v>
      </c>
      <c r="I966" s="25">
        <v>54206</v>
      </c>
      <c r="J966" s="1639">
        <v>45336</v>
      </c>
      <c r="K966" s="26">
        <v>45337</v>
      </c>
      <c r="L966" s="26" t="s">
        <v>1058</v>
      </c>
      <c r="M966" s="27">
        <v>1</v>
      </c>
      <c r="N966" s="27" t="s">
        <v>55</v>
      </c>
      <c r="O966" s="25">
        <v>1</v>
      </c>
      <c r="P966" s="286">
        <v>29.4</v>
      </c>
      <c r="Q966" s="287">
        <v>29.4</v>
      </c>
      <c r="R966" s="25" t="s">
        <v>581</v>
      </c>
      <c r="S966" s="25" t="s">
        <v>581</v>
      </c>
      <c r="T966" s="26" t="s">
        <v>581</v>
      </c>
      <c r="U966" s="26" t="s">
        <v>581</v>
      </c>
      <c r="V966" s="8" t="s">
        <v>2500</v>
      </c>
      <c r="W966" s="25" t="s">
        <v>1009</v>
      </c>
      <c r="X966" s="26">
        <v>45338</v>
      </c>
      <c r="Y966" s="25" t="s">
        <v>1068</v>
      </c>
      <c r="Z966" s="26">
        <v>45338</v>
      </c>
      <c r="AA966" s="24" t="s">
        <v>1069</v>
      </c>
      <c r="AB966" s="24" t="s">
        <v>1081</v>
      </c>
      <c r="AC966" s="26">
        <v>45351</v>
      </c>
      <c r="AD966" s="8" t="s">
        <v>22</v>
      </c>
      <c r="AE966" s="26">
        <v>45342</v>
      </c>
      <c r="AF966" s="27" t="s">
        <v>424</v>
      </c>
      <c r="AG966" s="7"/>
      <c r="AH966" s="5" t="str" cm="1">
        <f t="array" ref="AH966">LEFT(MM_BU[[#This Row],[PROJECT'#]],MIN(IFERROR(FIND({0,1,2,3,4,5,6,7,8,9,"-"},MM_BU[[#This Row],[PROJECT'#]]),""))-1)</f>
        <v>BU</v>
      </c>
      <c r="AI966" s="32" t="str">
        <f>IF(MM_BU[[#This Row],[BOM Received date]]&lt;&gt;"","BU table")</f>
        <v>BU table</v>
      </c>
      <c r="AJ966" s="32" t="str">
        <f>TEXT(MM_BU[[#This Row],[BOM Received date]],"mmmm")</f>
        <v>February</v>
      </c>
      <c r="AK966" s="32" t="str">
        <f>TEXT(MM_BU[[#This Row],[BOM Received date]],"yyyy")</f>
        <v>2024</v>
      </c>
    </row>
    <row r="967" spans="1:37" ht="28.95" customHeight="1">
      <c r="A967" s="21">
        <v>67</v>
      </c>
      <c r="B967" s="56">
        <v>45334</v>
      </c>
      <c r="C967" s="8">
        <v>50</v>
      </c>
      <c r="D967" s="8" t="s">
        <v>2361</v>
      </c>
      <c r="E967" s="23" t="s">
        <v>2362</v>
      </c>
      <c r="F967" s="350">
        <v>9330911</v>
      </c>
      <c r="G967" s="8" t="s">
        <v>2370</v>
      </c>
      <c r="H967" s="24" t="s">
        <v>2371</v>
      </c>
      <c r="I967" s="25">
        <v>54209</v>
      </c>
      <c r="J967" s="1639">
        <v>45336</v>
      </c>
      <c r="K967" s="26">
        <v>45337</v>
      </c>
      <c r="L967" s="26" t="s">
        <v>1058</v>
      </c>
      <c r="M967" s="27">
        <v>1</v>
      </c>
      <c r="N967" s="27" t="s">
        <v>20</v>
      </c>
      <c r="O967" s="25">
        <v>1</v>
      </c>
      <c r="P967" s="286">
        <v>15</v>
      </c>
      <c r="Q967" s="287">
        <v>15</v>
      </c>
      <c r="R967" s="25" t="s">
        <v>2477</v>
      </c>
      <c r="S967" s="25" t="s">
        <v>1058</v>
      </c>
      <c r="T967" s="26">
        <v>45343</v>
      </c>
      <c r="U967" s="26">
        <v>45340</v>
      </c>
      <c r="V967" s="8" t="s">
        <v>2616</v>
      </c>
      <c r="W967" s="25" t="s">
        <v>1020</v>
      </c>
      <c r="X967" s="26">
        <v>45343</v>
      </c>
      <c r="Y967" s="25" t="s">
        <v>1068</v>
      </c>
      <c r="Z967" s="26">
        <v>45343</v>
      </c>
      <c r="AA967" s="24" t="s">
        <v>1069</v>
      </c>
      <c r="AB967" s="24" t="s">
        <v>1085</v>
      </c>
      <c r="AC967" s="26">
        <v>45351</v>
      </c>
      <c r="AD967" s="8" t="s">
        <v>22</v>
      </c>
      <c r="AE967" s="26">
        <v>45346</v>
      </c>
      <c r="AF967" s="27" t="s">
        <v>424</v>
      </c>
      <c r="AG967" s="7"/>
      <c r="AH967" s="5" t="str" cm="1">
        <f t="array" ref="AH967">LEFT(MM_BU[[#This Row],[PROJECT'#]],MIN(IFERROR(FIND({0,1,2,3,4,5,6,7,8,9,"-"},MM_BU[[#This Row],[PROJECT'#]]),""))-1)</f>
        <v>BU</v>
      </c>
      <c r="AI967" s="32" t="str">
        <f>IF(MM_BU[[#This Row],[BOM Received date]]&lt;&gt;"","BU table")</f>
        <v>BU table</v>
      </c>
      <c r="AJ967" s="32" t="str">
        <f>TEXT(MM_BU[[#This Row],[BOM Received date]],"mmmm")</f>
        <v>February</v>
      </c>
      <c r="AK967" s="32" t="str">
        <f>TEXT(MM_BU[[#This Row],[BOM Received date]],"yyyy")</f>
        <v>2024</v>
      </c>
    </row>
    <row r="968" spans="1:37" ht="28.95" customHeight="1">
      <c r="A968" s="21">
        <v>67</v>
      </c>
      <c r="B968" s="56">
        <v>45334</v>
      </c>
      <c r="C968" s="8">
        <v>40</v>
      </c>
      <c r="D968" s="8" t="s">
        <v>2361</v>
      </c>
      <c r="E968" s="23" t="s">
        <v>2362</v>
      </c>
      <c r="F968" s="350">
        <v>9330911</v>
      </c>
      <c r="G968" s="8" t="s">
        <v>49</v>
      </c>
      <c r="H968" s="24" t="s">
        <v>50</v>
      </c>
      <c r="I968" s="25">
        <v>54203</v>
      </c>
      <c r="J968" s="1639">
        <v>45336</v>
      </c>
      <c r="K968" s="26">
        <v>45337</v>
      </c>
      <c r="L968" s="26" t="s">
        <v>1058</v>
      </c>
      <c r="M968" s="27">
        <v>6</v>
      </c>
      <c r="N968" s="27" t="s">
        <v>20</v>
      </c>
      <c r="O968" s="25">
        <v>16</v>
      </c>
      <c r="P968" s="286">
        <v>242.35</v>
      </c>
      <c r="Q968" s="287">
        <v>3877.6</v>
      </c>
      <c r="R968" s="25" t="s">
        <v>581</v>
      </c>
      <c r="S968" s="25" t="s">
        <v>581</v>
      </c>
      <c r="T968" s="26" t="s">
        <v>581</v>
      </c>
      <c r="U968" s="26" t="s">
        <v>581</v>
      </c>
      <c r="V968" s="8" t="s">
        <v>2499</v>
      </c>
      <c r="W968" s="25" t="s">
        <v>1010</v>
      </c>
      <c r="X968" s="26">
        <v>45338</v>
      </c>
      <c r="Y968" s="25" t="s">
        <v>1068</v>
      </c>
      <c r="Z968" s="26">
        <v>45338</v>
      </c>
      <c r="AA968" s="24" t="s">
        <v>1069</v>
      </c>
      <c r="AB968" s="24" t="s">
        <v>1070</v>
      </c>
      <c r="AC968" s="26">
        <v>45351</v>
      </c>
      <c r="AD968" s="8" t="s">
        <v>22</v>
      </c>
      <c r="AE968" s="26">
        <v>45342</v>
      </c>
      <c r="AF968" s="27" t="s">
        <v>1157</v>
      </c>
      <c r="AG968" s="7"/>
      <c r="AH968" s="5" t="str" cm="1">
        <f t="array" ref="AH968">LEFT(MM_BU[[#This Row],[PROJECT'#]],MIN(IFERROR(FIND({0,1,2,3,4,5,6,7,8,9,"-"},MM_BU[[#This Row],[PROJECT'#]]),""))-1)</f>
        <v>BU</v>
      </c>
      <c r="AI968" s="32" t="str">
        <f>IF(MM_BU[[#This Row],[BOM Received date]]&lt;&gt;"","BU table")</f>
        <v>BU table</v>
      </c>
      <c r="AJ968" s="32" t="str">
        <f>TEXT(MM_BU[[#This Row],[BOM Received date]],"mmmm")</f>
        <v>February</v>
      </c>
      <c r="AK968" s="32" t="str">
        <f>TEXT(MM_BU[[#This Row],[BOM Received date]],"yyyy")</f>
        <v>2024</v>
      </c>
    </row>
    <row r="969" spans="1:37" ht="28.95" customHeight="1">
      <c r="A969" s="21">
        <v>67</v>
      </c>
      <c r="B969" s="56">
        <v>45334</v>
      </c>
      <c r="C969" s="8">
        <v>40</v>
      </c>
      <c r="D969" s="8" t="s">
        <v>2361</v>
      </c>
      <c r="E969" s="23" t="s">
        <v>2362</v>
      </c>
      <c r="F969" s="350">
        <v>9330911</v>
      </c>
      <c r="G969" s="8" t="s">
        <v>395</v>
      </c>
      <c r="H969" s="24" t="s">
        <v>399</v>
      </c>
      <c r="I969" s="25">
        <v>54203</v>
      </c>
      <c r="J969" s="1639">
        <v>45336</v>
      </c>
      <c r="K969" s="26">
        <v>45337</v>
      </c>
      <c r="L969" s="26" t="s">
        <v>1058</v>
      </c>
      <c r="M969" s="27">
        <v>5</v>
      </c>
      <c r="N969" s="27" t="s">
        <v>20</v>
      </c>
      <c r="O969" s="25">
        <v>2</v>
      </c>
      <c r="P969" s="286">
        <v>302.94</v>
      </c>
      <c r="Q969" s="287">
        <v>605.88</v>
      </c>
      <c r="R969" s="25" t="s">
        <v>581</v>
      </c>
      <c r="S969" s="25" t="s">
        <v>581</v>
      </c>
      <c r="T969" s="26" t="s">
        <v>581</v>
      </c>
      <c r="U969" s="26" t="s">
        <v>581</v>
      </c>
      <c r="V969" s="8" t="s">
        <v>2499</v>
      </c>
      <c r="W969" s="25" t="s">
        <v>1037</v>
      </c>
      <c r="X969" s="26">
        <v>45338</v>
      </c>
      <c r="Y969" s="25" t="s">
        <v>1068</v>
      </c>
      <c r="Z969" s="26">
        <v>45338</v>
      </c>
      <c r="AA969" s="24" t="s">
        <v>1069</v>
      </c>
      <c r="AB969" s="24" t="s">
        <v>1070</v>
      </c>
      <c r="AC969" s="26">
        <v>45351</v>
      </c>
      <c r="AD969" s="8" t="s">
        <v>22</v>
      </c>
      <c r="AE969" s="26">
        <v>45342</v>
      </c>
      <c r="AF969" s="27" t="s">
        <v>425</v>
      </c>
      <c r="AG969" s="7"/>
      <c r="AH969" s="5" t="str" cm="1">
        <f t="array" ref="AH969">LEFT(MM_BU[[#This Row],[PROJECT'#]],MIN(IFERROR(FIND({0,1,2,3,4,5,6,7,8,9,"-"},MM_BU[[#This Row],[PROJECT'#]]),""))-1)</f>
        <v>BU</v>
      </c>
      <c r="AI969" s="32" t="str">
        <f>IF(MM_BU[[#This Row],[BOM Received date]]&lt;&gt;"","BU table")</f>
        <v>BU table</v>
      </c>
      <c r="AJ969" s="32" t="str">
        <f>TEXT(MM_BU[[#This Row],[BOM Received date]],"mmmm")</f>
        <v>February</v>
      </c>
      <c r="AK969" s="32" t="str">
        <f>TEXT(MM_BU[[#This Row],[BOM Received date]],"yyyy")</f>
        <v>2024</v>
      </c>
    </row>
    <row r="970" spans="1:37" ht="28.95" customHeight="1">
      <c r="A970" s="21">
        <v>67</v>
      </c>
      <c r="B970" s="56">
        <v>45334</v>
      </c>
      <c r="C970" s="8">
        <v>40</v>
      </c>
      <c r="D970" s="8" t="s">
        <v>2361</v>
      </c>
      <c r="E970" s="23" t="s">
        <v>2362</v>
      </c>
      <c r="F970" s="350">
        <v>9330911</v>
      </c>
      <c r="G970" s="8" t="s">
        <v>176</v>
      </c>
      <c r="H970" s="24" t="s">
        <v>280</v>
      </c>
      <c r="I970" s="25">
        <v>54203</v>
      </c>
      <c r="J970" s="1639">
        <v>45336</v>
      </c>
      <c r="K970" s="26">
        <v>45337</v>
      </c>
      <c r="L970" s="26" t="s">
        <v>1058</v>
      </c>
      <c r="M970" s="27">
        <v>4</v>
      </c>
      <c r="N970" s="27" t="s">
        <v>20</v>
      </c>
      <c r="O970" s="25">
        <v>2</v>
      </c>
      <c r="P970" s="286">
        <v>58.91</v>
      </c>
      <c r="Q970" s="287">
        <v>117.82</v>
      </c>
      <c r="R970" s="25" t="s">
        <v>581</v>
      </c>
      <c r="S970" s="25" t="s">
        <v>581</v>
      </c>
      <c r="T970" s="26" t="s">
        <v>581</v>
      </c>
      <c r="U970" s="26" t="s">
        <v>581</v>
      </c>
      <c r="V970" s="8" t="s">
        <v>2499</v>
      </c>
      <c r="W970" s="25" t="s">
        <v>1036</v>
      </c>
      <c r="X970" s="26">
        <v>45338</v>
      </c>
      <c r="Y970" s="25" t="s">
        <v>1068</v>
      </c>
      <c r="Z970" s="26">
        <v>45338</v>
      </c>
      <c r="AA970" s="24" t="s">
        <v>1069</v>
      </c>
      <c r="AB970" s="24" t="s">
        <v>1070</v>
      </c>
      <c r="AC970" s="26">
        <v>45351</v>
      </c>
      <c r="AD970" s="8" t="s">
        <v>22</v>
      </c>
      <c r="AE970" s="26">
        <v>45342</v>
      </c>
      <c r="AF970" s="27" t="s">
        <v>425</v>
      </c>
      <c r="AG970" s="7"/>
      <c r="AH970" s="5" t="str" cm="1">
        <f t="array" ref="AH970">LEFT(MM_BU[[#This Row],[PROJECT'#]],MIN(IFERROR(FIND({0,1,2,3,4,5,6,7,8,9,"-"},MM_BU[[#This Row],[PROJECT'#]]),""))-1)</f>
        <v>BU</v>
      </c>
      <c r="AI970" s="32" t="str">
        <f>IF(MM_BU[[#This Row],[BOM Received date]]&lt;&gt;"","BU table")</f>
        <v>BU table</v>
      </c>
      <c r="AJ970" s="32" t="str">
        <f>TEXT(MM_BU[[#This Row],[BOM Received date]],"mmmm")</f>
        <v>February</v>
      </c>
      <c r="AK970" s="32" t="str">
        <f>TEXT(MM_BU[[#This Row],[BOM Received date]],"yyyy")</f>
        <v>2024</v>
      </c>
    </row>
    <row r="971" spans="1:37" ht="28.95" customHeight="1">
      <c r="A971" s="21">
        <v>67</v>
      </c>
      <c r="B971" s="56">
        <v>45334</v>
      </c>
      <c r="C971" s="8">
        <v>40</v>
      </c>
      <c r="D971" s="8" t="s">
        <v>2361</v>
      </c>
      <c r="E971" s="23" t="s">
        <v>2362</v>
      </c>
      <c r="F971" s="350">
        <v>9330911</v>
      </c>
      <c r="G971" s="8" t="s">
        <v>39</v>
      </c>
      <c r="H971" s="24" t="s">
        <v>158</v>
      </c>
      <c r="I971" s="25">
        <v>54200</v>
      </c>
      <c r="J971" s="1639">
        <v>45336</v>
      </c>
      <c r="K971" s="26">
        <v>45337</v>
      </c>
      <c r="L971" s="26" t="s">
        <v>1058</v>
      </c>
      <c r="M971" s="27">
        <v>4</v>
      </c>
      <c r="N971" s="27" t="s">
        <v>21</v>
      </c>
      <c r="O971" s="25">
        <v>1</v>
      </c>
      <c r="P971" s="286">
        <v>244.76</v>
      </c>
      <c r="Q971" s="287">
        <v>244.76</v>
      </c>
      <c r="R971" s="25" t="s">
        <v>2477</v>
      </c>
      <c r="S971" s="25" t="s">
        <v>1058</v>
      </c>
      <c r="T971" s="26">
        <v>45343</v>
      </c>
      <c r="U971" s="26">
        <v>45340</v>
      </c>
      <c r="V971" s="8" t="s">
        <v>2615</v>
      </c>
      <c r="W971" s="25" t="s">
        <v>1002</v>
      </c>
      <c r="X971" s="26">
        <v>45343</v>
      </c>
      <c r="Y971" s="25" t="s">
        <v>1068</v>
      </c>
      <c r="Z971" s="26">
        <v>45343</v>
      </c>
      <c r="AA971" s="24" t="s">
        <v>1069</v>
      </c>
      <c r="AB971" s="24" t="s">
        <v>1070</v>
      </c>
      <c r="AC971" s="26">
        <v>45351</v>
      </c>
      <c r="AD971" s="8" t="s">
        <v>22</v>
      </c>
      <c r="AE971" s="26">
        <v>45347</v>
      </c>
      <c r="AF971" s="27" t="s">
        <v>424</v>
      </c>
      <c r="AG971" s="7"/>
      <c r="AH971" s="5" t="str" cm="1">
        <f t="array" ref="AH971">LEFT(MM_BU[[#This Row],[PROJECT'#]],MIN(IFERROR(FIND({0,1,2,3,4,5,6,7,8,9,"-"},MM_BU[[#This Row],[PROJECT'#]]),""))-1)</f>
        <v>BU</v>
      </c>
      <c r="AI971" s="32" t="str">
        <f>IF(MM_BU[[#This Row],[BOM Received date]]&lt;&gt;"","BU table")</f>
        <v>BU table</v>
      </c>
      <c r="AJ971" s="32" t="str">
        <f>TEXT(MM_BU[[#This Row],[BOM Received date]],"mmmm")</f>
        <v>February</v>
      </c>
      <c r="AK971" s="32" t="str">
        <f>TEXT(MM_BU[[#This Row],[BOM Received date]],"yyyy")</f>
        <v>2024</v>
      </c>
    </row>
    <row r="972" spans="1:37" ht="28.95" customHeight="1">
      <c r="A972" s="21">
        <v>67</v>
      </c>
      <c r="B972" s="56">
        <v>45334</v>
      </c>
      <c r="C972" s="8">
        <v>40</v>
      </c>
      <c r="D972" s="8" t="s">
        <v>2361</v>
      </c>
      <c r="E972" s="23" t="s">
        <v>2362</v>
      </c>
      <c r="F972" s="350">
        <v>9330911</v>
      </c>
      <c r="G972" s="8" t="s">
        <v>2372</v>
      </c>
      <c r="H972" s="24" t="s">
        <v>2375</v>
      </c>
      <c r="I972" s="25">
        <v>54199</v>
      </c>
      <c r="J972" s="1639">
        <v>45336</v>
      </c>
      <c r="K972" s="26">
        <v>45337</v>
      </c>
      <c r="L972" s="26" t="s">
        <v>1058</v>
      </c>
      <c r="M972" s="27">
        <v>2</v>
      </c>
      <c r="N972" s="27" t="s">
        <v>20</v>
      </c>
      <c r="O972" s="25">
        <v>2</v>
      </c>
      <c r="P972" s="286">
        <v>9.99</v>
      </c>
      <c r="Q972" s="287">
        <v>19.98</v>
      </c>
      <c r="R972" s="25" t="s">
        <v>2477</v>
      </c>
      <c r="S972" s="25" t="s">
        <v>1058</v>
      </c>
      <c r="T972" s="26">
        <v>45343</v>
      </c>
      <c r="U972" s="26">
        <v>45340</v>
      </c>
      <c r="V972" s="8" t="s">
        <v>2616</v>
      </c>
      <c r="W972" s="25" t="s">
        <v>1014</v>
      </c>
      <c r="X972" s="26">
        <v>45343</v>
      </c>
      <c r="Y972" s="25" t="s">
        <v>1068</v>
      </c>
      <c r="Z972" s="26">
        <v>45343</v>
      </c>
      <c r="AA972" s="24" t="s">
        <v>1069</v>
      </c>
      <c r="AB972" s="24" t="s">
        <v>1085</v>
      </c>
      <c r="AC972" s="26">
        <v>45351</v>
      </c>
      <c r="AD972" s="8" t="s">
        <v>22</v>
      </c>
      <c r="AE972" s="26">
        <v>45346</v>
      </c>
      <c r="AF972" s="27" t="s">
        <v>425</v>
      </c>
      <c r="AG972" s="7"/>
      <c r="AH972" s="5" t="str" cm="1">
        <f t="array" ref="AH972">LEFT(MM_BU[[#This Row],[PROJECT'#]],MIN(IFERROR(FIND({0,1,2,3,4,5,6,7,8,9,"-"},MM_BU[[#This Row],[PROJECT'#]]),""))-1)</f>
        <v>BU</v>
      </c>
      <c r="AI972" s="32" t="str">
        <f>IF(MM_BU[[#This Row],[BOM Received date]]&lt;&gt;"","BU table")</f>
        <v>BU table</v>
      </c>
      <c r="AJ972" s="32" t="str">
        <f>TEXT(MM_BU[[#This Row],[BOM Received date]],"mmmm")</f>
        <v>February</v>
      </c>
      <c r="AK972" s="32" t="str">
        <f>TEXT(MM_BU[[#This Row],[BOM Received date]],"yyyy")</f>
        <v>2024</v>
      </c>
    </row>
    <row r="973" spans="1:37" ht="28.95" customHeight="1">
      <c r="A973" s="21">
        <v>67</v>
      </c>
      <c r="B973" s="56">
        <v>45334</v>
      </c>
      <c r="C973" s="8">
        <v>40</v>
      </c>
      <c r="D973" s="8" t="s">
        <v>2361</v>
      </c>
      <c r="E973" s="23" t="s">
        <v>2362</v>
      </c>
      <c r="F973" s="350">
        <v>9330911</v>
      </c>
      <c r="G973" s="8" t="s">
        <v>481</v>
      </c>
      <c r="H973" s="24" t="s">
        <v>482</v>
      </c>
      <c r="I973" s="25">
        <v>54200</v>
      </c>
      <c r="J973" s="1639">
        <v>45336</v>
      </c>
      <c r="K973" s="26">
        <v>45337</v>
      </c>
      <c r="L973" s="26" t="s">
        <v>1058</v>
      </c>
      <c r="M973" s="27">
        <v>3</v>
      </c>
      <c r="N973" s="27" t="s">
        <v>36</v>
      </c>
      <c r="O973" s="25">
        <v>1</v>
      </c>
      <c r="P973" s="286">
        <v>17.48</v>
      </c>
      <c r="Q973" s="287">
        <v>17.48</v>
      </c>
      <c r="R973" s="25" t="s">
        <v>2477</v>
      </c>
      <c r="S973" s="25" t="s">
        <v>1058</v>
      </c>
      <c r="T973" s="26">
        <v>45343</v>
      </c>
      <c r="U973" s="26">
        <v>45340</v>
      </c>
      <c r="V973" s="8" t="s">
        <v>2616</v>
      </c>
      <c r="W973" s="25" t="s">
        <v>1016</v>
      </c>
      <c r="X973" s="26">
        <v>45343</v>
      </c>
      <c r="Y973" s="25" t="s">
        <v>1068</v>
      </c>
      <c r="Z973" s="26">
        <v>45343</v>
      </c>
      <c r="AA973" s="24" t="s">
        <v>1069</v>
      </c>
      <c r="AB973" s="24" t="s">
        <v>1085</v>
      </c>
      <c r="AC973" s="26">
        <v>45351</v>
      </c>
      <c r="AD973" s="8" t="s">
        <v>22</v>
      </c>
      <c r="AE973" s="26">
        <v>45346</v>
      </c>
      <c r="AF973" s="27" t="s">
        <v>424</v>
      </c>
      <c r="AG973" s="7"/>
      <c r="AH973" s="5" t="str" cm="1">
        <f t="array" ref="AH973">LEFT(MM_BU[[#This Row],[PROJECT'#]],MIN(IFERROR(FIND({0,1,2,3,4,5,6,7,8,9,"-"},MM_BU[[#This Row],[PROJECT'#]]),""))-1)</f>
        <v>BU</v>
      </c>
      <c r="AI973" s="32" t="str">
        <f>IF(MM_BU[[#This Row],[BOM Received date]]&lt;&gt;"","BU table")</f>
        <v>BU table</v>
      </c>
      <c r="AJ973" s="32" t="str">
        <f>TEXT(MM_BU[[#This Row],[BOM Received date]],"mmmm")</f>
        <v>February</v>
      </c>
      <c r="AK973" s="32" t="str">
        <f>TEXT(MM_BU[[#This Row],[BOM Received date]],"yyyy")</f>
        <v>2024</v>
      </c>
    </row>
    <row r="974" spans="1:37" ht="28.95" customHeight="1">
      <c r="A974" s="21">
        <v>67</v>
      </c>
      <c r="B974" s="56">
        <v>45334</v>
      </c>
      <c r="C974" s="8">
        <v>40</v>
      </c>
      <c r="D974" s="8" t="s">
        <v>2361</v>
      </c>
      <c r="E974" s="23" t="s">
        <v>2362</v>
      </c>
      <c r="F974" s="350">
        <v>9330911</v>
      </c>
      <c r="G974" s="8" t="s">
        <v>41</v>
      </c>
      <c r="H974" s="24" t="s">
        <v>42</v>
      </c>
      <c r="I974" s="25">
        <v>54203</v>
      </c>
      <c r="J974" s="1639">
        <v>45336</v>
      </c>
      <c r="K974" s="26">
        <v>45337</v>
      </c>
      <c r="L974" s="26" t="s">
        <v>1058</v>
      </c>
      <c r="M974" s="27">
        <v>3</v>
      </c>
      <c r="N974" s="27" t="s">
        <v>20</v>
      </c>
      <c r="O974" s="25">
        <v>2</v>
      </c>
      <c r="P974" s="286">
        <v>70.38</v>
      </c>
      <c r="Q974" s="287">
        <v>140.76</v>
      </c>
      <c r="R974" s="25" t="s">
        <v>581</v>
      </c>
      <c r="S974" s="25" t="s">
        <v>581</v>
      </c>
      <c r="T974" s="26" t="s">
        <v>581</v>
      </c>
      <c r="U974" s="26" t="s">
        <v>581</v>
      </c>
      <c r="V974" s="8" t="s">
        <v>2499</v>
      </c>
      <c r="W974" s="25" t="s">
        <v>1035</v>
      </c>
      <c r="X974" s="26">
        <v>45338</v>
      </c>
      <c r="Y974" s="25" t="s">
        <v>1068</v>
      </c>
      <c r="Z974" s="26">
        <v>45338</v>
      </c>
      <c r="AA974" s="24" t="s">
        <v>1069</v>
      </c>
      <c r="AB974" s="24" t="s">
        <v>1070</v>
      </c>
      <c r="AC974" s="26">
        <v>45351</v>
      </c>
      <c r="AD974" s="8" t="s">
        <v>22</v>
      </c>
      <c r="AE974" s="26">
        <v>45342</v>
      </c>
      <c r="AF974" s="27" t="s">
        <v>425</v>
      </c>
      <c r="AG974" s="7"/>
      <c r="AH974" s="5" t="str" cm="1">
        <f t="array" ref="AH974">LEFT(MM_BU[[#This Row],[PROJECT'#]],MIN(IFERROR(FIND({0,1,2,3,4,5,6,7,8,9,"-"},MM_BU[[#This Row],[PROJECT'#]]),""))-1)</f>
        <v>BU</v>
      </c>
      <c r="AI974" s="32" t="str">
        <f>IF(MM_BU[[#This Row],[BOM Received date]]&lt;&gt;"","BU table")</f>
        <v>BU table</v>
      </c>
      <c r="AJ974" s="32" t="str">
        <f>TEXT(MM_BU[[#This Row],[BOM Received date]],"mmmm")</f>
        <v>February</v>
      </c>
      <c r="AK974" s="32" t="str">
        <f>TEXT(MM_BU[[#This Row],[BOM Received date]],"yyyy")</f>
        <v>2024</v>
      </c>
    </row>
    <row r="975" spans="1:37" ht="28.95" customHeight="1">
      <c r="A975" s="21">
        <v>67</v>
      </c>
      <c r="B975" s="56">
        <v>45334</v>
      </c>
      <c r="C975" s="8">
        <v>40</v>
      </c>
      <c r="D975" s="8" t="s">
        <v>2361</v>
      </c>
      <c r="E975" s="23" t="s">
        <v>2362</v>
      </c>
      <c r="F975" s="350">
        <v>9330911</v>
      </c>
      <c r="G975" s="8" t="s">
        <v>2373</v>
      </c>
      <c r="H975" s="24" t="s">
        <v>2376</v>
      </c>
      <c r="I975" s="25">
        <v>54204</v>
      </c>
      <c r="J975" s="1639">
        <v>45336</v>
      </c>
      <c r="K975" s="26">
        <v>45337</v>
      </c>
      <c r="L975" s="26" t="s">
        <v>1058</v>
      </c>
      <c r="M975" s="27">
        <v>1</v>
      </c>
      <c r="N975" s="27" t="s">
        <v>20</v>
      </c>
      <c r="O975" s="25">
        <v>1</v>
      </c>
      <c r="P975" s="286">
        <v>186.03</v>
      </c>
      <c r="Q975" s="287">
        <v>186.03</v>
      </c>
      <c r="R975" s="25" t="s">
        <v>581</v>
      </c>
      <c r="S975" s="25" t="s">
        <v>581</v>
      </c>
      <c r="T975" s="26" t="s">
        <v>581</v>
      </c>
      <c r="U975" s="26" t="s">
        <v>581</v>
      </c>
      <c r="V975" s="8" t="s">
        <v>2623</v>
      </c>
      <c r="W975" s="25" t="s">
        <v>140</v>
      </c>
      <c r="X975" s="26">
        <v>45342</v>
      </c>
      <c r="Y975" s="25" t="s">
        <v>1068</v>
      </c>
      <c r="Z975" s="26">
        <v>45342</v>
      </c>
      <c r="AA975" s="24" t="s">
        <v>1069</v>
      </c>
      <c r="AB975" s="24" t="s">
        <v>1070</v>
      </c>
      <c r="AC975" s="26">
        <v>45351</v>
      </c>
      <c r="AD975" s="8" t="s">
        <v>22</v>
      </c>
      <c r="AE975" s="26">
        <v>45346</v>
      </c>
      <c r="AF975" s="27" t="s">
        <v>424</v>
      </c>
      <c r="AG975" s="7"/>
      <c r="AH975" s="5" t="str" cm="1">
        <f t="array" ref="AH975">LEFT(MM_BU[[#This Row],[PROJECT'#]],MIN(IFERROR(FIND({0,1,2,3,4,5,6,7,8,9,"-"},MM_BU[[#This Row],[PROJECT'#]]),""))-1)</f>
        <v>BU</v>
      </c>
      <c r="AI975" s="32" t="str">
        <f>IF(MM_BU[[#This Row],[BOM Received date]]&lt;&gt;"","BU table")</f>
        <v>BU table</v>
      </c>
      <c r="AJ975" s="32" t="str">
        <f>TEXT(MM_BU[[#This Row],[BOM Received date]],"mmmm")</f>
        <v>February</v>
      </c>
      <c r="AK975" s="32" t="str">
        <f>TEXT(MM_BU[[#This Row],[BOM Received date]],"yyyy")</f>
        <v>2024</v>
      </c>
    </row>
    <row r="976" spans="1:37" ht="28.95" customHeight="1">
      <c r="A976" s="21">
        <v>67</v>
      </c>
      <c r="B976" s="56">
        <v>45334</v>
      </c>
      <c r="C976" s="8">
        <v>40</v>
      </c>
      <c r="D976" s="8" t="s">
        <v>2361</v>
      </c>
      <c r="E976" s="23" t="s">
        <v>2362</v>
      </c>
      <c r="F976" s="350">
        <v>9330911</v>
      </c>
      <c r="G976" s="8" t="s">
        <v>2374</v>
      </c>
      <c r="H976" s="24" t="s">
        <v>2377</v>
      </c>
      <c r="I976" s="25">
        <v>54201</v>
      </c>
      <c r="J976" s="1639">
        <v>45336</v>
      </c>
      <c r="K976" s="26">
        <v>45337</v>
      </c>
      <c r="L976" s="26" t="s">
        <v>1058</v>
      </c>
      <c r="M976" s="27">
        <v>1</v>
      </c>
      <c r="N976" s="27" t="s">
        <v>20</v>
      </c>
      <c r="O976" s="25">
        <v>2</v>
      </c>
      <c r="P976" s="286">
        <v>90.91</v>
      </c>
      <c r="Q976" s="287">
        <v>181.82</v>
      </c>
      <c r="R976" s="25" t="s">
        <v>581</v>
      </c>
      <c r="S976" s="25" t="s">
        <v>581</v>
      </c>
      <c r="T976" s="26" t="s">
        <v>581</v>
      </c>
      <c r="U976" s="26" t="s">
        <v>581</v>
      </c>
      <c r="V976" s="8" t="s">
        <v>2623</v>
      </c>
      <c r="W976" s="25" t="s">
        <v>139</v>
      </c>
      <c r="X976" s="26">
        <v>45342</v>
      </c>
      <c r="Y976" s="25" t="s">
        <v>1068</v>
      </c>
      <c r="Z976" s="26">
        <v>45342</v>
      </c>
      <c r="AA976" s="24" t="s">
        <v>1069</v>
      </c>
      <c r="AB976" s="24" t="s">
        <v>1070</v>
      </c>
      <c r="AC976" s="26">
        <v>45351</v>
      </c>
      <c r="AD976" s="8" t="s">
        <v>22</v>
      </c>
      <c r="AE976" s="26">
        <v>45346</v>
      </c>
      <c r="AF976" s="27" t="s">
        <v>425</v>
      </c>
      <c r="AG976" s="7"/>
      <c r="AH976" s="5" t="str" cm="1">
        <f t="array" ref="AH976">LEFT(MM_BU[[#This Row],[PROJECT'#]],MIN(IFERROR(FIND({0,1,2,3,4,5,6,7,8,9,"-"},MM_BU[[#This Row],[PROJECT'#]]),""))-1)</f>
        <v>BU</v>
      </c>
      <c r="AI976" s="32" t="str">
        <f>IF(MM_BU[[#This Row],[BOM Received date]]&lt;&gt;"","BU table")</f>
        <v>BU table</v>
      </c>
      <c r="AJ976" s="32" t="str">
        <f>TEXT(MM_BU[[#This Row],[BOM Received date]],"mmmm")</f>
        <v>February</v>
      </c>
      <c r="AK976" s="32" t="str">
        <f>TEXT(MM_BU[[#This Row],[BOM Received date]],"yyyy")</f>
        <v>2024</v>
      </c>
    </row>
    <row r="977" spans="1:37" ht="28.95" customHeight="1">
      <c r="A977" s="21">
        <v>67</v>
      </c>
      <c r="B977" s="56">
        <v>45334</v>
      </c>
      <c r="C977" s="8">
        <v>40</v>
      </c>
      <c r="D977" s="8" t="s">
        <v>2361</v>
      </c>
      <c r="E977" s="23" t="s">
        <v>2362</v>
      </c>
      <c r="F977" s="350">
        <v>9330911</v>
      </c>
      <c r="G977" s="8" t="s">
        <v>47</v>
      </c>
      <c r="H977" s="24" t="s">
        <v>48</v>
      </c>
      <c r="I977" s="25">
        <v>54203</v>
      </c>
      <c r="J977" s="1639">
        <v>45336</v>
      </c>
      <c r="K977" s="26">
        <v>45337</v>
      </c>
      <c r="L977" s="26" t="s">
        <v>1058</v>
      </c>
      <c r="M977" s="27">
        <v>2</v>
      </c>
      <c r="N977" s="27" t="s">
        <v>20</v>
      </c>
      <c r="O977" s="25">
        <v>4</v>
      </c>
      <c r="P977" s="286">
        <v>260.02</v>
      </c>
      <c r="Q977" s="287">
        <v>1040.08</v>
      </c>
      <c r="R977" s="25" t="s">
        <v>581</v>
      </c>
      <c r="S977" s="25" t="s">
        <v>581</v>
      </c>
      <c r="T977" s="26" t="s">
        <v>581</v>
      </c>
      <c r="U977" s="26" t="s">
        <v>581</v>
      </c>
      <c r="V977" s="8" t="s">
        <v>2499</v>
      </c>
      <c r="W977" s="25" t="s">
        <v>1159</v>
      </c>
      <c r="X977" s="26">
        <v>45338</v>
      </c>
      <c r="Y977" s="25" t="s">
        <v>1068</v>
      </c>
      <c r="Z977" s="26">
        <v>45338</v>
      </c>
      <c r="AA977" s="24" t="s">
        <v>1069</v>
      </c>
      <c r="AB977" s="24" t="s">
        <v>1070</v>
      </c>
      <c r="AC977" s="26">
        <v>45351</v>
      </c>
      <c r="AD977" s="8" t="s">
        <v>22</v>
      </c>
      <c r="AE977" s="26">
        <v>45342</v>
      </c>
      <c r="AF977" s="27" t="s">
        <v>426</v>
      </c>
      <c r="AG977" s="7"/>
      <c r="AH977" s="5" t="str" cm="1">
        <f t="array" ref="AH977">LEFT(MM_BU[[#This Row],[PROJECT'#]],MIN(IFERROR(FIND({0,1,2,3,4,5,6,7,8,9,"-"},MM_BU[[#This Row],[PROJECT'#]]),""))-1)</f>
        <v>BU</v>
      </c>
      <c r="AI977" s="32" t="str">
        <f>IF(MM_BU[[#This Row],[BOM Received date]]&lt;&gt;"","BU table")</f>
        <v>BU table</v>
      </c>
      <c r="AJ977" s="32" t="str">
        <f>TEXT(MM_BU[[#This Row],[BOM Received date]],"mmmm")</f>
        <v>February</v>
      </c>
      <c r="AK977" s="32" t="str">
        <f>TEXT(MM_BU[[#This Row],[BOM Received date]],"yyyy")</f>
        <v>2024</v>
      </c>
    </row>
    <row r="978" spans="1:37" ht="28.95" customHeight="1">
      <c r="A978" s="21">
        <v>67</v>
      </c>
      <c r="B978" s="56">
        <v>45334</v>
      </c>
      <c r="C978" s="8">
        <v>40</v>
      </c>
      <c r="D978" s="8" t="s">
        <v>2361</v>
      </c>
      <c r="E978" s="23" t="s">
        <v>2362</v>
      </c>
      <c r="F978" s="350">
        <v>9330911</v>
      </c>
      <c r="G978" s="8" t="s">
        <v>2304</v>
      </c>
      <c r="H978" s="24" t="s">
        <v>2306</v>
      </c>
      <c r="I978" s="25">
        <v>54202</v>
      </c>
      <c r="J978" s="1639">
        <v>45336</v>
      </c>
      <c r="K978" s="26">
        <v>45337</v>
      </c>
      <c r="L978" s="26" t="s">
        <v>1058</v>
      </c>
      <c r="M978" s="27">
        <v>1</v>
      </c>
      <c r="N978" s="27" t="s">
        <v>20</v>
      </c>
      <c r="O978" s="25">
        <v>2</v>
      </c>
      <c r="P978" s="286">
        <v>64.3</v>
      </c>
      <c r="Q978" s="287">
        <v>128.6</v>
      </c>
      <c r="R978" s="25" t="s">
        <v>2477</v>
      </c>
      <c r="S978" s="25" t="s">
        <v>1058</v>
      </c>
      <c r="T978" s="26">
        <v>45343</v>
      </c>
      <c r="U978" s="26">
        <v>45340</v>
      </c>
      <c r="V978" s="8" t="s">
        <v>2616</v>
      </c>
      <c r="W978" s="25" t="s">
        <v>1017</v>
      </c>
      <c r="X978" s="26">
        <v>45343</v>
      </c>
      <c r="Y978" s="25" t="s">
        <v>1068</v>
      </c>
      <c r="Z978" s="26">
        <v>45343</v>
      </c>
      <c r="AA978" s="24" t="s">
        <v>1069</v>
      </c>
      <c r="AB978" s="24" t="s">
        <v>1085</v>
      </c>
      <c r="AC978" s="26">
        <v>45386</v>
      </c>
      <c r="AD978" s="8" t="s">
        <v>22</v>
      </c>
      <c r="AE978" s="26">
        <v>45358</v>
      </c>
      <c r="AF978" s="27" t="s">
        <v>425</v>
      </c>
      <c r="AG978" s="7"/>
      <c r="AH978" s="5" t="str" cm="1">
        <f t="array" ref="AH978">LEFT(MM_BU[[#This Row],[PROJECT'#]],MIN(IFERROR(FIND({0,1,2,3,4,5,6,7,8,9,"-"},MM_BU[[#This Row],[PROJECT'#]]),""))-1)</f>
        <v>BU</v>
      </c>
      <c r="AI978" s="32" t="str">
        <f>IF(MM_BU[[#This Row],[BOM Received date]]&lt;&gt;"","BU table")</f>
        <v>BU table</v>
      </c>
      <c r="AJ978" s="32" t="str">
        <f>TEXT(MM_BU[[#This Row],[BOM Received date]],"mmmm")</f>
        <v>February</v>
      </c>
      <c r="AK978" s="32" t="str">
        <f>TEXT(MM_BU[[#This Row],[BOM Received date]],"yyyy")</f>
        <v>2024</v>
      </c>
    </row>
    <row r="979" spans="1:37" ht="28.95" customHeight="1">
      <c r="A979" s="21">
        <v>67</v>
      </c>
      <c r="B979" s="56">
        <v>45334</v>
      </c>
      <c r="C979" s="8">
        <v>40</v>
      </c>
      <c r="D979" s="8" t="s">
        <v>2361</v>
      </c>
      <c r="E979" s="23" t="s">
        <v>2362</v>
      </c>
      <c r="F979" s="350">
        <v>9330911</v>
      </c>
      <c r="G979" s="8" t="s">
        <v>2346</v>
      </c>
      <c r="H979" s="24" t="s">
        <v>568</v>
      </c>
      <c r="I979" s="25">
        <v>54199</v>
      </c>
      <c r="J979" s="1639">
        <v>45336</v>
      </c>
      <c r="K979" s="26">
        <v>45337</v>
      </c>
      <c r="L979" s="26" t="s">
        <v>1058</v>
      </c>
      <c r="M979" s="27">
        <v>1</v>
      </c>
      <c r="N979" s="27" t="s">
        <v>20</v>
      </c>
      <c r="O979" s="25">
        <v>2</v>
      </c>
      <c r="P979" s="286">
        <v>74.930000000000007</v>
      </c>
      <c r="Q979" s="287">
        <v>149.86000000000001</v>
      </c>
      <c r="R979" s="25" t="s">
        <v>2477</v>
      </c>
      <c r="S979" s="25" t="s">
        <v>1058</v>
      </c>
      <c r="T979" s="26">
        <v>45343</v>
      </c>
      <c r="U979" s="26">
        <v>45340</v>
      </c>
      <c r="V979" s="8" t="s">
        <v>2616</v>
      </c>
      <c r="W979" s="25" t="s">
        <v>1013</v>
      </c>
      <c r="X979" s="26">
        <v>45343</v>
      </c>
      <c r="Y979" s="25" t="s">
        <v>1068</v>
      </c>
      <c r="Z979" s="26">
        <v>45343</v>
      </c>
      <c r="AA979" s="24" t="s">
        <v>1069</v>
      </c>
      <c r="AB979" s="24" t="s">
        <v>1085</v>
      </c>
      <c r="AC979" s="26">
        <v>45351</v>
      </c>
      <c r="AD979" s="8" t="s">
        <v>22</v>
      </c>
      <c r="AE979" s="26">
        <v>45346</v>
      </c>
      <c r="AF979" s="27" t="s">
        <v>425</v>
      </c>
      <c r="AG979" s="7"/>
      <c r="AH979" s="5" t="str" cm="1">
        <f t="array" ref="AH979">LEFT(MM_BU[[#This Row],[PROJECT'#]],MIN(IFERROR(FIND({0,1,2,3,4,5,6,7,8,9,"-"},MM_BU[[#This Row],[PROJECT'#]]),""))-1)</f>
        <v>BU</v>
      </c>
      <c r="AI979" s="32" t="str">
        <f>IF(MM_BU[[#This Row],[BOM Received date]]&lt;&gt;"","BU table")</f>
        <v>BU table</v>
      </c>
      <c r="AJ979" s="32" t="str">
        <f>TEXT(MM_BU[[#This Row],[BOM Received date]],"mmmm")</f>
        <v>February</v>
      </c>
      <c r="AK979" s="32" t="str">
        <f>TEXT(MM_BU[[#This Row],[BOM Received date]],"yyyy")</f>
        <v>2024</v>
      </c>
    </row>
    <row r="980" spans="1:37" ht="28.95" customHeight="1">
      <c r="A980" s="21">
        <v>67</v>
      </c>
      <c r="B980" s="56">
        <v>45334</v>
      </c>
      <c r="C980" s="8">
        <v>40</v>
      </c>
      <c r="D980" s="8" t="s">
        <v>2361</v>
      </c>
      <c r="E980" s="23" t="s">
        <v>2362</v>
      </c>
      <c r="F980" s="350">
        <v>9330911</v>
      </c>
      <c r="G980" s="8" t="s">
        <v>1492</v>
      </c>
      <c r="H980" s="24" t="s">
        <v>1502</v>
      </c>
      <c r="I980" s="25">
        <v>54203</v>
      </c>
      <c r="J980" s="1639">
        <v>45336</v>
      </c>
      <c r="K980" s="26">
        <v>45337</v>
      </c>
      <c r="L980" s="26" t="s">
        <v>1058</v>
      </c>
      <c r="M980" s="27">
        <v>1</v>
      </c>
      <c r="N980" s="27" t="s">
        <v>20</v>
      </c>
      <c r="O980" s="25">
        <v>2</v>
      </c>
      <c r="P980" s="286">
        <v>14.9</v>
      </c>
      <c r="Q980" s="287">
        <v>29.8</v>
      </c>
      <c r="R980" s="25" t="s">
        <v>581</v>
      </c>
      <c r="S980" s="25" t="s">
        <v>581</v>
      </c>
      <c r="T980" s="26" t="s">
        <v>581</v>
      </c>
      <c r="U980" s="26" t="s">
        <v>581</v>
      </c>
      <c r="V980" s="8" t="s">
        <v>2499</v>
      </c>
      <c r="W980" s="25" t="s">
        <v>1031</v>
      </c>
      <c r="X980" s="26">
        <v>45338</v>
      </c>
      <c r="Y980" s="25" t="s">
        <v>1068</v>
      </c>
      <c r="Z980" s="26">
        <v>45338</v>
      </c>
      <c r="AA980" s="24" t="s">
        <v>1069</v>
      </c>
      <c r="AB980" s="24" t="s">
        <v>1070</v>
      </c>
      <c r="AC980" s="26">
        <v>45351</v>
      </c>
      <c r="AD980" s="8" t="s">
        <v>22</v>
      </c>
      <c r="AE980" s="26">
        <v>45344</v>
      </c>
      <c r="AF980" s="27" t="s">
        <v>425</v>
      </c>
      <c r="AG980" s="7"/>
      <c r="AH980" s="5" t="str" cm="1">
        <f t="array" ref="AH980">LEFT(MM_BU[[#This Row],[PROJECT'#]],MIN(IFERROR(FIND({0,1,2,3,4,5,6,7,8,9,"-"},MM_BU[[#This Row],[PROJECT'#]]),""))-1)</f>
        <v>BU</v>
      </c>
      <c r="AI980" s="32" t="str">
        <f>IF(MM_BU[[#This Row],[BOM Received date]]&lt;&gt;"","BU table")</f>
        <v>BU table</v>
      </c>
      <c r="AJ980" s="32" t="str">
        <f>TEXT(MM_BU[[#This Row],[BOM Received date]],"mmmm")</f>
        <v>February</v>
      </c>
      <c r="AK980" s="32" t="str">
        <f>TEXT(MM_BU[[#This Row],[BOM Received date]],"yyyy")</f>
        <v>2024</v>
      </c>
    </row>
    <row r="981" spans="1:37" ht="28.95" customHeight="1">
      <c r="A981" s="21">
        <v>67</v>
      </c>
      <c r="B981" s="56">
        <v>45334</v>
      </c>
      <c r="C981" s="8">
        <v>40</v>
      </c>
      <c r="D981" s="8" t="s">
        <v>2361</v>
      </c>
      <c r="E981" s="23" t="s">
        <v>2362</v>
      </c>
      <c r="F981" s="350">
        <v>9330911</v>
      </c>
      <c r="G981" s="8" t="s">
        <v>351</v>
      </c>
      <c r="H981" s="24" t="s">
        <v>402</v>
      </c>
      <c r="I981" s="25">
        <v>54200</v>
      </c>
      <c r="J981" s="1639">
        <v>45336</v>
      </c>
      <c r="K981" s="26">
        <v>45337</v>
      </c>
      <c r="L981" s="26" t="s">
        <v>1058</v>
      </c>
      <c r="M981" s="27">
        <v>2</v>
      </c>
      <c r="N981" s="27" t="s">
        <v>55</v>
      </c>
      <c r="O981" s="25">
        <v>1</v>
      </c>
      <c r="P981" s="286">
        <v>19.309999999999999</v>
      </c>
      <c r="Q981" s="287">
        <v>19.309999999999999</v>
      </c>
      <c r="R981" s="25" t="s">
        <v>2477</v>
      </c>
      <c r="S981" s="25" t="s">
        <v>1058</v>
      </c>
      <c r="T981" s="26">
        <v>45343</v>
      </c>
      <c r="U981" s="26">
        <v>45340</v>
      </c>
      <c r="V981" s="8" t="s">
        <v>2624</v>
      </c>
      <c r="W981" s="25" t="s">
        <v>142</v>
      </c>
      <c r="X981" s="26">
        <v>45343</v>
      </c>
      <c r="Y981" s="25" t="s">
        <v>1068</v>
      </c>
      <c r="Z981" s="26">
        <v>45343</v>
      </c>
      <c r="AA981" s="24" t="s">
        <v>1069</v>
      </c>
      <c r="AB981" s="24" t="s">
        <v>1081</v>
      </c>
      <c r="AC981" s="26">
        <v>45351</v>
      </c>
      <c r="AD981" s="8" t="s">
        <v>22</v>
      </c>
      <c r="AE981" s="26">
        <v>45346</v>
      </c>
      <c r="AF981" s="27" t="s">
        <v>424</v>
      </c>
      <c r="AG981" s="7"/>
      <c r="AH981" s="5" t="str" cm="1">
        <f t="array" ref="AH981">LEFT(MM_BU[[#This Row],[PROJECT'#]],MIN(IFERROR(FIND({0,1,2,3,4,5,6,7,8,9,"-"},MM_BU[[#This Row],[PROJECT'#]]),""))-1)</f>
        <v>BU</v>
      </c>
      <c r="AI981" s="32" t="str">
        <f>IF(MM_BU[[#This Row],[BOM Received date]]&lt;&gt;"","BU table")</f>
        <v>BU table</v>
      </c>
      <c r="AJ981" s="32" t="str">
        <f>TEXT(MM_BU[[#This Row],[BOM Received date]],"mmmm")</f>
        <v>February</v>
      </c>
      <c r="AK981" s="32" t="str">
        <f>TEXT(MM_BU[[#This Row],[BOM Received date]],"yyyy")</f>
        <v>2024</v>
      </c>
    </row>
    <row r="982" spans="1:37" ht="28.95" customHeight="1" thickBot="1">
      <c r="A982" s="103">
        <v>67</v>
      </c>
      <c r="B982" s="336">
        <v>45334</v>
      </c>
      <c r="C982" s="104">
        <v>40</v>
      </c>
      <c r="D982" s="104" t="s">
        <v>2361</v>
      </c>
      <c r="E982" s="337" t="s">
        <v>2362</v>
      </c>
      <c r="F982" s="357">
        <v>9330911</v>
      </c>
      <c r="G982" s="104" t="s">
        <v>286</v>
      </c>
      <c r="H982" s="338" t="s">
        <v>287</v>
      </c>
      <c r="I982" s="339">
        <v>54200</v>
      </c>
      <c r="J982" s="1651">
        <v>45336</v>
      </c>
      <c r="K982" s="340">
        <v>45337</v>
      </c>
      <c r="L982" s="340" t="s">
        <v>1058</v>
      </c>
      <c r="M982" s="341">
        <v>1</v>
      </c>
      <c r="N982" s="341" t="s">
        <v>20</v>
      </c>
      <c r="O982" s="339">
        <v>4</v>
      </c>
      <c r="P982" s="342">
        <v>28.97</v>
      </c>
      <c r="Q982" s="343">
        <v>115.88</v>
      </c>
      <c r="R982" s="339" t="s">
        <v>2477</v>
      </c>
      <c r="S982" s="339" t="s">
        <v>1058</v>
      </c>
      <c r="T982" s="340">
        <v>45343</v>
      </c>
      <c r="U982" s="340">
        <v>45340</v>
      </c>
      <c r="V982" s="104" t="s">
        <v>2616</v>
      </c>
      <c r="W982" s="339" t="s">
        <v>1015</v>
      </c>
      <c r="X982" s="340">
        <v>45343</v>
      </c>
      <c r="Y982" s="339" t="s">
        <v>1068</v>
      </c>
      <c r="Z982" s="340">
        <v>45343</v>
      </c>
      <c r="AA982" s="338" t="s">
        <v>1069</v>
      </c>
      <c r="AB982" s="338" t="s">
        <v>1085</v>
      </c>
      <c r="AC982" s="340">
        <v>45351</v>
      </c>
      <c r="AD982" s="104" t="s">
        <v>22</v>
      </c>
      <c r="AE982" s="340">
        <v>45346</v>
      </c>
      <c r="AF982" s="341" t="s">
        <v>426</v>
      </c>
      <c r="AG982" s="57"/>
      <c r="AH982" s="43" t="str" cm="1">
        <f t="array" ref="AH982">LEFT(MM_BU[[#This Row],[PROJECT'#]],MIN(IFERROR(FIND({0,1,2,3,4,5,6,7,8,9,"-"},MM_BU[[#This Row],[PROJECT'#]]),""))-1)</f>
        <v>BU</v>
      </c>
      <c r="AI982" s="573" t="str">
        <f>IF(MM_BU[[#This Row],[BOM Received date]]&lt;&gt;"","BU table")</f>
        <v>BU table</v>
      </c>
      <c r="AJ982" s="573" t="str">
        <f>TEXT(MM_BU[[#This Row],[BOM Received date]],"mmmm")</f>
        <v>February</v>
      </c>
      <c r="AK982" s="573" t="str">
        <f>TEXT(MM_BU[[#This Row],[BOM Received date]],"yyyy")</f>
        <v>2024</v>
      </c>
    </row>
    <row r="983" spans="1:37" ht="28.95" customHeight="1" thickTop="1">
      <c r="A983" s="448">
        <v>68</v>
      </c>
      <c r="B983" s="1133">
        <v>45336</v>
      </c>
      <c r="C983" s="205">
        <v>30</v>
      </c>
      <c r="D983" s="205" t="s">
        <v>2390</v>
      </c>
      <c r="E983" s="1134" t="s">
        <v>2391</v>
      </c>
      <c r="F983" s="1135">
        <v>9486667</v>
      </c>
      <c r="G983" s="205" t="s">
        <v>82</v>
      </c>
      <c r="H983" s="455" t="s">
        <v>83</v>
      </c>
      <c r="I983" s="450">
        <v>54230</v>
      </c>
      <c r="J983" s="1658">
        <v>45336</v>
      </c>
      <c r="K983" s="451">
        <v>45337</v>
      </c>
      <c r="L983" s="451" t="s">
        <v>1058</v>
      </c>
      <c r="M983" s="452">
        <v>1</v>
      </c>
      <c r="N983" s="452" t="s">
        <v>1381</v>
      </c>
      <c r="O983" s="450">
        <v>3</v>
      </c>
      <c r="P983" s="453">
        <v>27.31</v>
      </c>
      <c r="Q983" s="454">
        <v>81.93</v>
      </c>
      <c r="R983" s="450" t="s">
        <v>2501</v>
      </c>
      <c r="S983" s="450" t="s">
        <v>1058</v>
      </c>
      <c r="T983" s="451">
        <v>45339</v>
      </c>
      <c r="U983" s="451" t="s">
        <v>581</v>
      </c>
      <c r="V983" s="205" t="s">
        <v>2502</v>
      </c>
      <c r="W983" s="450" t="s">
        <v>1713</v>
      </c>
      <c r="X983" s="451">
        <v>45339</v>
      </c>
      <c r="Y983" s="450" t="s">
        <v>1068</v>
      </c>
      <c r="Z983" s="451">
        <v>45339</v>
      </c>
      <c r="AA983" s="455" t="s">
        <v>1075</v>
      </c>
      <c r="AB983" s="455" t="s">
        <v>1070</v>
      </c>
      <c r="AC983" s="451">
        <v>45353</v>
      </c>
      <c r="AD983" s="205" t="s">
        <v>22</v>
      </c>
      <c r="AE983" s="451">
        <v>45342</v>
      </c>
      <c r="AF983" s="452" t="s">
        <v>428</v>
      </c>
      <c r="AG983" s="456"/>
      <c r="AH983" s="43" t="str" cm="1">
        <f t="array" ref="AH983">LEFT(MM_BU[[#This Row],[PROJECT'#]],MIN(IFERROR(FIND({0,1,2,3,4,5,6,7,8,9,"-"},MM_BU[[#This Row],[PROJECT'#]]),""))-1)</f>
        <v>BU</v>
      </c>
      <c r="AI983" t="str">
        <f>IF(MM_BU[[#This Row],[BOM Received date]]&lt;&gt;"","BU table")</f>
        <v>BU table</v>
      </c>
      <c r="AJ983" t="str">
        <f>TEXT(MM_BU[[#This Row],[BOM Received date]],"mmmm")</f>
        <v>February</v>
      </c>
      <c r="AK983" t="str">
        <f>TEXT(MM_BU[[#This Row],[BOM Received date]],"yyyy")</f>
        <v>2024</v>
      </c>
    </row>
    <row r="984" spans="1:37" ht="28.95" customHeight="1">
      <c r="A984" s="21">
        <v>68</v>
      </c>
      <c r="B984" s="56">
        <v>45336</v>
      </c>
      <c r="C984" s="8">
        <v>30</v>
      </c>
      <c r="D984" s="8" t="s">
        <v>2390</v>
      </c>
      <c r="E984" s="23" t="s">
        <v>2391</v>
      </c>
      <c r="F984" s="350">
        <v>9486667</v>
      </c>
      <c r="G984" s="8" t="s">
        <v>86</v>
      </c>
      <c r="H984" s="24" t="s">
        <v>87</v>
      </c>
      <c r="I984" s="25">
        <v>54233</v>
      </c>
      <c r="J984" s="1639">
        <v>45336</v>
      </c>
      <c r="K984" s="26">
        <v>45337</v>
      </c>
      <c r="L984" s="26" t="s">
        <v>1058</v>
      </c>
      <c r="M984" s="27">
        <v>4</v>
      </c>
      <c r="N984" s="27" t="s">
        <v>1380</v>
      </c>
      <c r="O984" s="25">
        <v>1</v>
      </c>
      <c r="P984" s="286">
        <v>92.02</v>
      </c>
      <c r="Q984" s="287">
        <v>92.02</v>
      </c>
      <c r="R984" s="25" t="s">
        <v>2501</v>
      </c>
      <c r="S984" s="25" t="s">
        <v>1058</v>
      </c>
      <c r="T984" s="26">
        <v>45339</v>
      </c>
      <c r="U984" s="26" t="s">
        <v>581</v>
      </c>
      <c r="V984" s="8" t="s">
        <v>2502</v>
      </c>
      <c r="W984" s="25" t="s">
        <v>1789</v>
      </c>
      <c r="X984" s="26">
        <v>45339</v>
      </c>
      <c r="Y984" s="25" t="s">
        <v>1068</v>
      </c>
      <c r="Z984" s="26">
        <v>45339</v>
      </c>
      <c r="AA984" s="24" t="s">
        <v>1075</v>
      </c>
      <c r="AB984" s="24" t="s">
        <v>1070</v>
      </c>
      <c r="AC984" s="26">
        <v>45353</v>
      </c>
      <c r="AD984" s="8" t="s">
        <v>22</v>
      </c>
      <c r="AE984" s="26">
        <v>45342</v>
      </c>
      <c r="AF984" s="27" t="s">
        <v>424</v>
      </c>
      <c r="AG984" s="7"/>
      <c r="AH984" s="5" t="str" cm="1">
        <f t="array" ref="AH984">LEFT(MM_BU[[#This Row],[PROJECT'#]],MIN(IFERROR(FIND({0,1,2,3,4,5,6,7,8,9,"-"},MM_BU[[#This Row],[PROJECT'#]]),""))-1)</f>
        <v>BU</v>
      </c>
      <c r="AI984" t="str">
        <f>IF(MM_BU[[#This Row],[BOM Received date]]&lt;&gt;"","BU table")</f>
        <v>BU table</v>
      </c>
      <c r="AJ984" t="str">
        <f>TEXT(MM_BU[[#This Row],[BOM Received date]],"mmmm")</f>
        <v>February</v>
      </c>
      <c r="AK984" t="str">
        <f>TEXT(MM_BU[[#This Row],[BOM Received date]],"yyyy")</f>
        <v>2024</v>
      </c>
    </row>
    <row r="985" spans="1:37" ht="28.95" customHeight="1">
      <c r="A985" s="21">
        <v>68</v>
      </c>
      <c r="B985" s="56">
        <v>45336</v>
      </c>
      <c r="C985" s="8">
        <v>40</v>
      </c>
      <c r="D985" s="8" t="s">
        <v>2390</v>
      </c>
      <c r="E985" s="23" t="s">
        <v>2391</v>
      </c>
      <c r="F985" s="350">
        <v>9486667</v>
      </c>
      <c r="G985" s="8" t="s">
        <v>164</v>
      </c>
      <c r="H985" s="24" t="s">
        <v>157</v>
      </c>
      <c r="I985" s="25">
        <v>54242</v>
      </c>
      <c r="J985" s="1639">
        <v>45336</v>
      </c>
      <c r="K985" s="26">
        <v>45337</v>
      </c>
      <c r="L985" s="26" t="s">
        <v>1058</v>
      </c>
      <c r="M985" s="27">
        <v>1</v>
      </c>
      <c r="N985" s="27" t="s">
        <v>1381</v>
      </c>
      <c r="O985" s="25">
        <v>6</v>
      </c>
      <c r="P985" s="286">
        <v>4.3</v>
      </c>
      <c r="Q985" s="287">
        <v>25.8</v>
      </c>
      <c r="R985" s="25" t="s">
        <v>2503</v>
      </c>
      <c r="S985" s="25" t="s">
        <v>1058</v>
      </c>
      <c r="T985" s="26">
        <v>45339</v>
      </c>
      <c r="U985" s="26" t="s">
        <v>581</v>
      </c>
      <c r="V985" s="8" t="s">
        <v>2504</v>
      </c>
      <c r="W985" s="25" t="s">
        <v>1036</v>
      </c>
      <c r="X985" s="26">
        <v>45339</v>
      </c>
      <c r="Y985" s="25" t="s">
        <v>1068</v>
      </c>
      <c r="Z985" s="26">
        <v>45339</v>
      </c>
      <c r="AA985" s="24" t="s">
        <v>1075</v>
      </c>
      <c r="AB985" s="24" t="s">
        <v>1081</v>
      </c>
      <c r="AC985" s="26">
        <v>45351</v>
      </c>
      <c r="AD985" s="8" t="s">
        <v>22</v>
      </c>
      <c r="AE985" s="26">
        <v>45342</v>
      </c>
      <c r="AF985" s="27" t="s">
        <v>427</v>
      </c>
      <c r="AG985" s="7"/>
      <c r="AH985" s="5" t="str" cm="1">
        <f t="array" ref="AH985">LEFT(MM_BU[[#This Row],[PROJECT'#]],MIN(IFERROR(FIND({0,1,2,3,4,5,6,7,8,9,"-"},MM_BU[[#This Row],[PROJECT'#]]),""))-1)</f>
        <v>BU</v>
      </c>
      <c r="AI985" t="str">
        <f>IF(MM_BU[[#This Row],[BOM Received date]]&lt;&gt;"","BU table")</f>
        <v>BU table</v>
      </c>
      <c r="AJ985" t="str">
        <f>TEXT(MM_BU[[#This Row],[BOM Received date]],"mmmm")</f>
        <v>February</v>
      </c>
      <c r="AK985" t="str">
        <f>TEXT(MM_BU[[#This Row],[BOM Received date]],"yyyy")</f>
        <v>2024</v>
      </c>
    </row>
    <row r="986" spans="1:37" ht="28.95" customHeight="1">
      <c r="A986" s="21">
        <v>68</v>
      </c>
      <c r="B986" s="56">
        <v>45336</v>
      </c>
      <c r="C986" s="8">
        <v>40</v>
      </c>
      <c r="D986" s="8" t="s">
        <v>2390</v>
      </c>
      <c r="E986" s="23" t="s">
        <v>2391</v>
      </c>
      <c r="F986" s="350">
        <v>9486667</v>
      </c>
      <c r="G986" s="8" t="s">
        <v>2350</v>
      </c>
      <c r="H986" s="24" t="s">
        <v>2354</v>
      </c>
      <c r="I986" s="25">
        <v>54243</v>
      </c>
      <c r="J986" s="1639">
        <v>45336</v>
      </c>
      <c r="K986" s="26">
        <v>45337</v>
      </c>
      <c r="L986" s="340" t="s">
        <v>1058</v>
      </c>
      <c r="M986" s="27">
        <v>1</v>
      </c>
      <c r="N986" s="27" t="s">
        <v>1381</v>
      </c>
      <c r="O986" s="25">
        <v>12</v>
      </c>
      <c r="P986" s="286">
        <v>2.2999999999999998</v>
      </c>
      <c r="Q986" s="287">
        <v>27.6</v>
      </c>
      <c r="R986" s="25" t="s">
        <v>581</v>
      </c>
      <c r="S986" s="25" t="s">
        <v>581</v>
      </c>
      <c r="T986" s="26" t="s">
        <v>581</v>
      </c>
      <c r="U986" s="26" t="s">
        <v>581</v>
      </c>
      <c r="V986" s="8" t="s">
        <v>2623</v>
      </c>
      <c r="W986" s="25" t="s">
        <v>141</v>
      </c>
      <c r="X986" s="26">
        <v>45342</v>
      </c>
      <c r="Y986" s="25" t="s">
        <v>1068</v>
      </c>
      <c r="Z986" s="26">
        <v>45342</v>
      </c>
      <c r="AA986" s="24" t="s">
        <v>1069</v>
      </c>
      <c r="AB986" s="24" t="s">
        <v>1070</v>
      </c>
      <c r="AC986" s="26">
        <v>45351</v>
      </c>
      <c r="AD986" s="8" t="s">
        <v>22</v>
      </c>
      <c r="AE986" s="26">
        <v>45346</v>
      </c>
      <c r="AF986" s="27" t="s">
        <v>1027</v>
      </c>
      <c r="AG986" s="7"/>
      <c r="AH986" s="5" t="str" cm="1">
        <f t="array" ref="AH986">LEFT(MM_BU[[#This Row],[PROJECT'#]],MIN(IFERROR(FIND({0,1,2,3,4,5,6,7,8,9,"-"},MM_BU[[#This Row],[PROJECT'#]]),""))-1)</f>
        <v>BU</v>
      </c>
      <c r="AI986" t="str">
        <f>IF(MM_BU[[#This Row],[BOM Received date]]&lt;&gt;"","BU table")</f>
        <v>BU table</v>
      </c>
      <c r="AJ986" t="str">
        <f>TEXT(MM_BU[[#This Row],[BOM Received date]],"mmmm")</f>
        <v>February</v>
      </c>
      <c r="AK986" t="str">
        <f>TEXT(MM_BU[[#This Row],[BOM Received date]],"yyyy")</f>
        <v>2024</v>
      </c>
    </row>
    <row r="987" spans="1:37" ht="28.95" customHeight="1">
      <c r="A987" s="21">
        <v>68</v>
      </c>
      <c r="B987" s="56">
        <v>45336</v>
      </c>
      <c r="C987" s="8">
        <v>30</v>
      </c>
      <c r="D987" s="8" t="s">
        <v>2390</v>
      </c>
      <c r="E987" s="23" t="s">
        <v>2391</v>
      </c>
      <c r="F987" s="350">
        <v>9486667</v>
      </c>
      <c r="G987" s="8" t="s">
        <v>164</v>
      </c>
      <c r="H987" s="24" t="s">
        <v>157</v>
      </c>
      <c r="I987" s="25">
        <v>54288</v>
      </c>
      <c r="J987" s="1639">
        <v>45336</v>
      </c>
      <c r="K987" s="26">
        <v>45341</v>
      </c>
      <c r="L987" s="26" t="s">
        <v>1058</v>
      </c>
      <c r="M987" s="27">
        <v>1</v>
      </c>
      <c r="N987" s="27" t="s">
        <v>1381</v>
      </c>
      <c r="O987" s="25">
        <v>14</v>
      </c>
      <c r="P987" s="286">
        <v>4.3</v>
      </c>
      <c r="Q987" s="287">
        <v>60.2</v>
      </c>
      <c r="R987" s="25" t="s">
        <v>2625</v>
      </c>
      <c r="S987" s="25" t="s">
        <v>1058</v>
      </c>
      <c r="T987" s="26">
        <v>45344</v>
      </c>
      <c r="U987" s="26" t="s">
        <v>581</v>
      </c>
      <c r="V987" s="8" t="s">
        <v>2626</v>
      </c>
      <c r="W987" s="25" t="s">
        <v>1008</v>
      </c>
      <c r="X987" s="26">
        <v>45344</v>
      </c>
      <c r="Y987" s="25" t="s">
        <v>1068</v>
      </c>
      <c r="Z987" s="26">
        <v>45344</v>
      </c>
      <c r="AA987" s="24" t="s">
        <v>1075</v>
      </c>
      <c r="AB987" s="24" t="s">
        <v>1081</v>
      </c>
      <c r="AC987" s="26">
        <v>45386</v>
      </c>
      <c r="AD987" s="8" t="s">
        <v>22</v>
      </c>
      <c r="AE987" s="26">
        <v>45346</v>
      </c>
      <c r="AF987" s="27" t="s">
        <v>1177</v>
      </c>
      <c r="AG987" s="7"/>
      <c r="AH987" s="5" t="str" cm="1">
        <f t="array" ref="AH987">LEFT(MM_BU[[#This Row],[PROJECT'#]],MIN(IFERROR(FIND({0,1,2,3,4,5,6,7,8,9,"-"},MM_BU[[#This Row],[PROJECT'#]]),""))-1)</f>
        <v>BU</v>
      </c>
      <c r="AI987" t="str">
        <f>IF(MM_BU[[#This Row],[BOM Received date]]&lt;&gt;"","BU table")</f>
        <v>BU table</v>
      </c>
      <c r="AJ987" t="str">
        <f>TEXT(MM_BU[[#This Row],[BOM Received date]],"mmmm")</f>
        <v>February</v>
      </c>
      <c r="AK987" t="str">
        <f>TEXT(MM_BU[[#This Row],[BOM Received date]],"yyyy")</f>
        <v>2024</v>
      </c>
    </row>
    <row r="988" spans="1:37" ht="28.95" customHeight="1">
      <c r="A988" s="21">
        <v>68</v>
      </c>
      <c r="B988" s="56">
        <v>45336</v>
      </c>
      <c r="C988" s="8">
        <v>30</v>
      </c>
      <c r="D988" s="8" t="s">
        <v>2390</v>
      </c>
      <c r="E988" s="23" t="s">
        <v>2391</v>
      </c>
      <c r="F988" s="350">
        <v>9486667</v>
      </c>
      <c r="G988" s="8" t="s">
        <v>2350</v>
      </c>
      <c r="H988" s="24" t="s">
        <v>2354</v>
      </c>
      <c r="I988" s="25">
        <v>54289</v>
      </c>
      <c r="J988" s="1639">
        <v>45336</v>
      </c>
      <c r="K988" s="26">
        <v>45341</v>
      </c>
      <c r="L988" s="26" t="s">
        <v>1058</v>
      </c>
      <c r="M988" s="27">
        <v>1</v>
      </c>
      <c r="N988" s="27" t="s">
        <v>1381</v>
      </c>
      <c r="O988" s="25">
        <v>38</v>
      </c>
      <c r="P988" s="286">
        <v>2.2999999999999998</v>
      </c>
      <c r="Q988" s="287">
        <v>87.4</v>
      </c>
      <c r="R988" s="25" t="s">
        <v>2627</v>
      </c>
      <c r="S988" s="25" t="s">
        <v>1058</v>
      </c>
      <c r="T988" s="26">
        <v>45344</v>
      </c>
      <c r="U988" s="26" t="s">
        <v>581</v>
      </c>
      <c r="V988" s="8" t="s">
        <v>2628</v>
      </c>
      <c r="W988" s="25" t="s">
        <v>1019</v>
      </c>
      <c r="X988" s="26">
        <v>45344</v>
      </c>
      <c r="Y988" s="25" t="s">
        <v>1068</v>
      </c>
      <c r="Z988" s="26">
        <v>45344</v>
      </c>
      <c r="AA988" s="24" t="s">
        <v>1075</v>
      </c>
      <c r="AB988" s="24" t="s">
        <v>1070</v>
      </c>
      <c r="AC988" s="26">
        <v>45358</v>
      </c>
      <c r="AD988" s="8" t="s">
        <v>22</v>
      </c>
      <c r="AE988" s="26">
        <v>45346</v>
      </c>
      <c r="AF988" s="27" t="s">
        <v>2629</v>
      </c>
      <c r="AG988" s="7"/>
      <c r="AH988" s="5" t="str" cm="1">
        <f t="array" ref="AH988">LEFT(MM_BU[[#This Row],[PROJECT'#]],MIN(IFERROR(FIND({0,1,2,3,4,5,6,7,8,9,"-"},MM_BU[[#This Row],[PROJECT'#]]),""))-1)</f>
        <v>BU</v>
      </c>
      <c r="AI988" t="str">
        <f>IF(MM_BU[[#This Row],[BOM Received date]]&lt;&gt;"","BU table")</f>
        <v>BU table</v>
      </c>
      <c r="AJ988" t="str">
        <f>TEXT(MM_BU[[#This Row],[BOM Received date]],"mmmm")</f>
        <v>February</v>
      </c>
      <c r="AK988" t="str">
        <f>TEXT(MM_BU[[#This Row],[BOM Received date]],"yyyy")</f>
        <v>2024</v>
      </c>
    </row>
    <row r="989" spans="1:37" ht="28.95" customHeight="1">
      <c r="A989" s="21">
        <v>68</v>
      </c>
      <c r="B989" s="56">
        <v>45336</v>
      </c>
      <c r="C989" s="8">
        <v>30</v>
      </c>
      <c r="D989" s="8" t="s">
        <v>2390</v>
      </c>
      <c r="E989" s="23" t="s">
        <v>2391</v>
      </c>
      <c r="F989" s="350">
        <v>9486667</v>
      </c>
      <c r="G989" s="8" t="s">
        <v>2388</v>
      </c>
      <c r="H989" s="24" t="s">
        <v>2386</v>
      </c>
      <c r="I989" s="25">
        <v>54234</v>
      </c>
      <c r="J989" s="1639">
        <v>45336</v>
      </c>
      <c r="K989" s="26">
        <v>45337</v>
      </c>
      <c r="L989" s="26" t="s">
        <v>1058</v>
      </c>
      <c r="M989" s="27">
        <v>1</v>
      </c>
      <c r="N989" s="27" t="s">
        <v>1381</v>
      </c>
      <c r="O989" s="25">
        <v>1</v>
      </c>
      <c r="P989" s="286">
        <v>127.75</v>
      </c>
      <c r="Q989" s="287">
        <v>127.75</v>
      </c>
      <c r="R989" s="25" t="s">
        <v>2477</v>
      </c>
      <c r="S989" s="25" t="s">
        <v>1058</v>
      </c>
      <c r="T989" s="26">
        <v>45343</v>
      </c>
      <c r="U989" s="26">
        <v>45340</v>
      </c>
      <c r="V989" s="8" t="s">
        <v>2616</v>
      </c>
      <c r="W989" s="25" t="s">
        <v>1029</v>
      </c>
      <c r="X989" s="26">
        <v>45343</v>
      </c>
      <c r="Y989" s="25" t="s">
        <v>1068</v>
      </c>
      <c r="Z989" s="26">
        <v>45343</v>
      </c>
      <c r="AA989" s="24" t="s">
        <v>1069</v>
      </c>
      <c r="AB989" s="24" t="s">
        <v>1085</v>
      </c>
      <c r="AC989" s="26">
        <v>45386</v>
      </c>
      <c r="AD989" s="8" t="s">
        <v>22</v>
      </c>
      <c r="AE989" s="26">
        <v>45363</v>
      </c>
      <c r="AF989" s="27" t="s">
        <v>424</v>
      </c>
      <c r="AG989" s="7"/>
      <c r="AH989" s="5" t="str" cm="1">
        <f t="array" ref="AH989">LEFT(MM_BU[[#This Row],[PROJECT'#]],MIN(IFERROR(FIND({0,1,2,3,4,5,6,7,8,9,"-"},MM_BU[[#This Row],[PROJECT'#]]),""))-1)</f>
        <v>BU</v>
      </c>
      <c r="AI989" t="str">
        <f>IF(MM_BU[[#This Row],[BOM Received date]]&lt;&gt;"","BU table")</f>
        <v>BU table</v>
      </c>
      <c r="AJ989" t="str">
        <f>TEXT(MM_BU[[#This Row],[BOM Received date]],"mmmm")</f>
        <v>February</v>
      </c>
      <c r="AK989" t="str">
        <f>TEXT(MM_BU[[#This Row],[BOM Received date]],"yyyy")</f>
        <v>2024</v>
      </c>
    </row>
    <row r="990" spans="1:37" ht="28.95" customHeight="1">
      <c r="A990" s="21">
        <v>68</v>
      </c>
      <c r="B990" s="56">
        <v>45336</v>
      </c>
      <c r="C990" s="8">
        <v>30</v>
      </c>
      <c r="D990" s="8" t="s">
        <v>2390</v>
      </c>
      <c r="E990" s="23" t="s">
        <v>2391</v>
      </c>
      <c r="F990" s="350">
        <v>9486667</v>
      </c>
      <c r="G990" s="8" t="s">
        <v>159</v>
      </c>
      <c r="H990" s="24" t="s">
        <v>152</v>
      </c>
      <c r="I990" s="25">
        <v>54231</v>
      </c>
      <c r="J990" s="1639">
        <v>45336</v>
      </c>
      <c r="K990" s="26">
        <v>45337</v>
      </c>
      <c r="L990" s="26" t="s">
        <v>1058</v>
      </c>
      <c r="M990" s="27">
        <v>1</v>
      </c>
      <c r="N990" s="27" t="s">
        <v>55</v>
      </c>
      <c r="O990" s="25">
        <v>1</v>
      </c>
      <c r="P990" s="286">
        <v>52.45</v>
      </c>
      <c r="Q990" s="287">
        <v>52.45</v>
      </c>
      <c r="R990" s="25" t="s">
        <v>2503</v>
      </c>
      <c r="S990" s="25" t="s">
        <v>1058</v>
      </c>
      <c r="T990" s="26">
        <v>45339</v>
      </c>
      <c r="U990" s="26" t="s">
        <v>581</v>
      </c>
      <c r="V990" s="8" t="s">
        <v>2504</v>
      </c>
      <c r="W990" s="25" t="s">
        <v>1035</v>
      </c>
      <c r="X990" s="26">
        <v>45339</v>
      </c>
      <c r="Y990" s="25" t="s">
        <v>1068</v>
      </c>
      <c r="Z990" s="26">
        <v>45339</v>
      </c>
      <c r="AA990" s="24" t="s">
        <v>1075</v>
      </c>
      <c r="AB990" s="24" t="s">
        <v>1081</v>
      </c>
      <c r="AC990" s="26">
        <v>45351</v>
      </c>
      <c r="AD990" s="8" t="s">
        <v>22</v>
      </c>
      <c r="AE990" s="26">
        <v>45342</v>
      </c>
      <c r="AF990" s="27" t="s">
        <v>424</v>
      </c>
      <c r="AG990" s="7"/>
      <c r="AH990" s="5" t="str" cm="1">
        <f t="array" ref="AH990">LEFT(MM_BU[[#This Row],[PROJECT'#]],MIN(IFERROR(FIND({0,1,2,3,4,5,6,7,8,9,"-"},MM_BU[[#This Row],[PROJECT'#]]),""))-1)</f>
        <v>BU</v>
      </c>
      <c r="AI990" t="str">
        <f>IF(MM_BU[[#This Row],[BOM Received date]]&lt;&gt;"","BU table")</f>
        <v>BU table</v>
      </c>
      <c r="AJ990" t="str">
        <f>TEXT(MM_BU[[#This Row],[BOM Received date]],"mmmm")</f>
        <v>February</v>
      </c>
      <c r="AK990" t="str">
        <f>TEXT(MM_BU[[#This Row],[BOM Received date]],"yyyy")</f>
        <v>2024</v>
      </c>
    </row>
    <row r="991" spans="1:37" ht="28.95" customHeight="1">
      <c r="A991" s="21">
        <v>68</v>
      </c>
      <c r="B991" s="56">
        <v>45336</v>
      </c>
      <c r="C991" s="8">
        <v>30</v>
      </c>
      <c r="D991" s="8" t="s">
        <v>2390</v>
      </c>
      <c r="E991" s="23" t="s">
        <v>2391</v>
      </c>
      <c r="F991" s="350">
        <v>9486667</v>
      </c>
      <c r="G991" s="8" t="s">
        <v>487</v>
      </c>
      <c r="H991" s="24" t="s">
        <v>959</v>
      </c>
      <c r="I991" s="25">
        <v>54233</v>
      </c>
      <c r="J991" s="1639">
        <v>45336</v>
      </c>
      <c r="K991" s="26">
        <v>45337</v>
      </c>
      <c r="L991" s="26" t="s">
        <v>1058</v>
      </c>
      <c r="M991" s="27">
        <v>3</v>
      </c>
      <c r="N991" s="27" t="s">
        <v>1380</v>
      </c>
      <c r="O991" s="25">
        <v>1</v>
      </c>
      <c r="P991" s="286">
        <v>57</v>
      </c>
      <c r="Q991" s="287">
        <v>57</v>
      </c>
      <c r="R991" s="25" t="s">
        <v>2501</v>
      </c>
      <c r="S991" s="25" t="s">
        <v>1058</v>
      </c>
      <c r="T991" s="26">
        <v>45339</v>
      </c>
      <c r="U991" s="26" t="s">
        <v>581</v>
      </c>
      <c r="V991" s="8" t="s">
        <v>2502</v>
      </c>
      <c r="W991" s="25" t="s">
        <v>1731</v>
      </c>
      <c r="X991" s="26">
        <v>45339</v>
      </c>
      <c r="Y991" s="25" t="s">
        <v>1068</v>
      </c>
      <c r="Z991" s="26">
        <v>45339</v>
      </c>
      <c r="AA991" s="24" t="s">
        <v>1075</v>
      </c>
      <c r="AB991" s="24" t="s">
        <v>1070</v>
      </c>
      <c r="AC991" s="26">
        <v>45353</v>
      </c>
      <c r="AD991" s="8" t="s">
        <v>22</v>
      </c>
      <c r="AE991" s="26">
        <v>45342</v>
      </c>
      <c r="AF991" s="27" t="s">
        <v>424</v>
      </c>
      <c r="AG991" s="7"/>
      <c r="AH991" s="5" t="str" cm="1">
        <f t="array" ref="AH991">LEFT(MM_BU[[#This Row],[PROJECT'#]],MIN(IFERROR(FIND({0,1,2,3,4,5,6,7,8,9,"-"},MM_BU[[#This Row],[PROJECT'#]]),""))-1)</f>
        <v>BU</v>
      </c>
      <c r="AI991" t="str">
        <f>IF(MM_BU[[#This Row],[BOM Received date]]&lt;&gt;"","BU table")</f>
        <v>BU table</v>
      </c>
      <c r="AJ991" t="str">
        <f>TEXT(MM_BU[[#This Row],[BOM Received date]],"mmmm")</f>
        <v>February</v>
      </c>
      <c r="AK991" t="str">
        <f>TEXT(MM_BU[[#This Row],[BOM Received date]],"yyyy")</f>
        <v>2024</v>
      </c>
    </row>
    <row r="992" spans="1:37" ht="28.95" customHeight="1">
      <c r="A992" s="21">
        <v>68</v>
      </c>
      <c r="B992" s="56">
        <v>45336</v>
      </c>
      <c r="C992" s="8">
        <v>30</v>
      </c>
      <c r="D992" s="8" t="s">
        <v>2390</v>
      </c>
      <c r="E992" s="23" t="s">
        <v>2391</v>
      </c>
      <c r="F992" s="350">
        <v>9486667</v>
      </c>
      <c r="G992" s="8" t="s">
        <v>123</v>
      </c>
      <c r="H992" s="24" t="s">
        <v>2111</v>
      </c>
      <c r="I992" s="25">
        <v>54233</v>
      </c>
      <c r="J992" s="1639">
        <v>45336</v>
      </c>
      <c r="K992" s="26">
        <v>45337</v>
      </c>
      <c r="L992" s="26" t="s">
        <v>1058</v>
      </c>
      <c r="M992" s="27">
        <v>2</v>
      </c>
      <c r="N992" s="27" t="s">
        <v>1380</v>
      </c>
      <c r="O992" s="25">
        <v>1</v>
      </c>
      <c r="P992" s="286">
        <v>65</v>
      </c>
      <c r="Q992" s="287">
        <v>65</v>
      </c>
      <c r="R992" s="25" t="s">
        <v>2501</v>
      </c>
      <c r="S992" s="25" t="s">
        <v>1058</v>
      </c>
      <c r="T992" s="26">
        <v>45339</v>
      </c>
      <c r="U992" s="26" t="s">
        <v>581</v>
      </c>
      <c r="V992" s="8" t="s">
        <v>2502</v>
      </c>
      <c r="W992" s="25" t="s">
        <v>1732</v>
      </c>
      <c r="X992" s="26">
        <v>45339</v>
      </c>
      <c r="Y992" s="25" t="s">
        <v>1068</v>
      </c>
      <c r="Z992" s="26">
        <v>45339</v>
      </c>
      <c r="AA992" s="24" t="s">
        <v>1075</v>
      </c>
      <c r="AB992" s="24" t="s">
        <v>1070</v>
      </c>
      <c r="AC992" s="26">
        <v>45353</v>
      </c>
      <c r="AD992" s="8" t="s">
        <v>22</v>
      </c>
      <c r="AE992" s="26">
        <v>45342</v>
      </c>
      <c r="AF992" s="27" t="s">
        <v>424</v>
      </c>
      <c r="AG992" s="7"/>
      <c r="AH992" s="5" t="str" cm="1">
        <f t="array" ref="AH992">LEFT(MM_BU[[#This Row],[PROJECT'#]],MIN(IFERROR(FIND({0,1,2,3,4,5,6,7,8,9,"-"},MM_BU[[#This Row],[PROJECT'#]]),""))-1)</f>
        <v>BU</v>
      </c>
      <c r="AI992" t="str">
        <f>IF(MM_BU[[#This Row],[BOM Received date]]&lt;&gt;"","BU table")</f>
        <v>BU table</v>
      </c>
      <c r="AJ992" t="str">
        <f>TEXT(MM_BU[[#This Row],[BOM Received date]],"mmmm")</f>
        <v>February</v>
      </c>
      <c r="AK992" t="str">
        <f>TEXT(MM_BU[[#This Row],[BOM Received date]],"yyyy")</f>
        <v>2024</v>
      </c>
    </row>
    <row r="993" spans="1:37" ht="28.95" customHeight="1">
      <c r="A993" s="21">
        <v>68</v>
      </c>
      <c r="B993" s="56">
        <v>45336</v>
      </c>
      <c r="C993" s="8">
        <v>30</v>
      </c>
      <c r="D993" s="8" t="s">
        <v>2390</v>
      </c>
      <c r="E993" s="23" t="s">
        <v>2391</v>
      </c>
      <c r="F993" s="350">
        <v>9486667</v>
      </c>
      <c r="G993" s="8" t="s">
        <v>125</v>
      </c>
      <c r="H993" s="24" t="s">
        <v>122</v>
      </c>
      <c r="I993" s="25">
        <v>54232</v>
      </c>
      <c r="J993" s="1639">
        <v>45336</v>
      </c>
      <c r="K993" s="26">
        <v>45337</v>
      </c>
      <c r="L993" s="26" t="s">
        <v>1058</v>
      </c>
      <c r="M993" s="27">
        <v>2</v>
      </c>
      <c r="N993" s="27" t="s">
        <v>1380</v>
      </c>
      <c r="O993" s="25">
        <v>1</v>
      </c>
      <c r="P993" s="286">
        <v>64.5</v>
      </c>
      <c r="Q993" s="287">
        <v>64.5</v>
      </c>
      <c r="R993" s="25" t="s">
        <v>2477</v>
      </c>
      <c r="S993" s="25" t="s">
        <v>1058</v>
      </c>
      <c r="T993" s="26">
        <v>45343</v>
      </c>
      <c r="U993" s="26">
        <v>45340</v>
      </c>
      <c r="V993" s="8" t="s">
        <v>2624</v>
      </c>
      <c r="W993" s="25" t="s">
        <v>143</v>
      </c>
      <c r="X993" s="26">
        <v>45343</v>
      </c>
      <c r="Y993" s="25" t="s">
        <v>1068</v>
      </c>
      <c r="Z993" s="26">
        <v>45343</v>
      </c>
      <c r="AA993" s="24" t="s">
        <v>1069</v>
      </c>
      <c r="AB993" s="24" t="s">
        <v>1081</v>
      </c>
      <c r="AC993" s="26">
        <v>45351</v>
      </c>
      <c r="AD993" s="8" t="s">
        <v>22</v>
      </c>
      <c r="AE993" s="26">
        <v>45346</v>
      </c>
      <c r="AF993" s="27" t="s">
        <v>424</v>
      </c>
      <c r="AG993" s="7"/>
      <c r="AH993" s="5" t="str" cm="1">
        <f t="array" ref="AH993">LEFT(MM_BU[[#This Row],[PROJECT'#]],MIN(IFERROR(FIND({0,1,2,3,4,5,6,7,8,9,"-"},MM_BU[[#This Row],[PROJECT'#]]),""))-1)</f>
        <v>BU</v>
      </c>
      <c r="AI993" t="str">
        <f>IF(MM_BU[[#This Row],[BOM Received date]]&lt;&gt;"","BU table")</f>
        <v>BU table</v>
      </c>
      <c r="AJ993" t="str">
        <f>TEXT(MM_BU[[#This Row],[BOM Received date]],"mmmm")</f>
        <v>February</v>
      </c>
      <c r="AK993" t="str">
        <f>TEXT(MM_BU[[#This Row],[BOM Received date]],"yyyy")</f>
        <v>2024</v>
      </c>
    </row>
    <row r="994" spans="1:37" ht="28.95" customHeight="1">
      <c r="A994" s="21">
        <v>68</v>
      </c>
      <c r="B994" s="56">
        <v>45336</v>
      </c>
      <c r="C994" s="8">
        <v>30</v>
      </c>
      <c r="D994" s="8" t="s">
        <v>2390</v>
      </c>
      <c r="E994" s="23" t="s">
        <v>2391</v>
      </c>
      <c r="F994" s="350">
        <v>9486667</v>
      </c>
      <c r="G994" s="8" t="s">
        <v>2389</v>
      </c>
      <c r="H994" s="24" t="s">
        <v>2387</v>
      </c>
      <c r="I994" s="25">
        <v>54232</v>
      </c>
      <c r="J994" s="1639">
        <v>45336</v>
      </c>
      <c r="K994" s="26">
        <v>45337</v>
      </c>
      <c r="L994" s="26" t="s">
        <v>1058</v>
      </c>
      <c r="M994" s="27">
        <v>1</v>
      </c>
      <c r="N994" s="27" t="s">
        <v>1381</v>
      </c>
      <c r="O994" s="25">
        <v>2</v>
      </c>
      <c r="P994" s="286">
        <v>144.30000000000001</v>
      </c>
      <c r="Q994" s="287">
        <v>288.60000000000002</v>
      </c>
      <c r="R994" s="25" t="s">
        <v>2477</v>
      </c>
      <c r="S994" s="25" t="s">
        <v>1058</v>
      </c>
      <c r="T994" s="26">
        <v>45343</v>
      </c>
      <c r="U994" s="26">
        <v>45340</v>
      </c>
      <c r="V994" s="8" t="s">
        <v>2616</v>
      </c>
      <c r="W994" s="25" t="s">
        <v>1028</v>
      </c>
      <c r="X994" s="26">
        <v>45343</v>
      </c>
      <c r="Y994" s="25" t="s">
        <v>1068</v>
      </c>
      <c r="Z994" s="26">
        <v>45343</v>
      </c>
      <c r="AA994" s="24" t="s">
        <v>1069</v>
      </c>
      <c r="AB994" s="24" t="s">
        <v>1085</v>
      </c>
      <c r="AC994" s="26">
        <v>45386</v>
      </c>
      <c r="AD994" s="8" t="s">
        <v>581</v>
      </c>
      <c r="AE994" s="26" t="s">
        <v>581</v>
      </c>
      <c r="AF994" s="27" t="s">
        <v>581</v>
      </c>
      <c r="AG994" s="7"/>
      <c r="AH994" s="5" t="str" cm="1">
        <f t="array" ref="AH994">LEFT(MM_BU[[#This Row],[PROJECT'#]],MIN(IFERROR(FIND({0,1,2,3,4,5,6,7,8,9,"-"},MM_BU[[#This Row],[PROJECT'#]]),""))-1)</f>
        <v>BU</v>
      </c>
      <c r="AI994" t="str">
        <f>IF(MM_BU[[#This Row],[BOM Received date]]&lt;&gt;"","BU table")</f>
        <v>BU table</v>
      </c>
      <c r="AJ994" t="str">
        <f>TEXT(MM_BU[[#This Row],[BOM Received date]],"mmmm")</f>
        <v>February</v>
      </c>
      <c r="AK994" t="str">
        <f>TEXT(MM_BU[[#This Row],[BOM Received date]],"yyyy")</f>
        <v>2024</v>
      </c>
    </row>
    <row r="995" spans="1:37" ht="28.95" customHeight="1" thickBot="1">
      <c r="A995" s="140">
        <v>68</v>
      </c>
      <c r="B995" s="199">
        <v>45336</v>
      </c>
      <c r="C995" s="142">
        <v>30</v>
      </c>
      <c r="D995" s="142" t="s">
        <v>2390</v>
      </c>
      <c r="E995" s="143" t="s">
        <v>2391</v>
      </c>
      <c r="F995" s="351">
        <v>9486667</v>
      </c>
      <c r="G995" s="142" t="s">
        <v>216</v>
      </c>
      <c r="H995" s="144" t="s">
        <v>217</v>
      </c>
      <c r="I995" s="145">
        <v>54233</v>
      </c>
      <c r="J995" s="1640">
        <v>45336</v>
      </c>
      <c r="K995" s="146">
        <v>45337</v>
      </c>
      <c r="L995" s="146" t="s">
        <v>1058</v>
      </c>
      <c r="M995" s="147">
        <v>1</v>
      </c>
      <c r="N995" s="147" t="s">
        <v>36</v>
      </c>
      <c r="O995" s="145">
        <v>1</v>
      </c>
      <c r="P995" s="288">
        <v>26.93</v>
      </c>
      <c r="Q995" s="289">
        <v>26.93</v>
      </c>
      <c r="R995" s="145" t="s">
        <v>2501</v>
      </c>
      <c r="S995" s="145" t="s">
        <v>1058</v>
      </c>
      <c r="T995" s="146">
        <v>45339</v>
      </c>
      <c r="U995" s="146" t="s">
        <v>581</v>
      </c>
      <c r="V995" s="142" t="s">
        <v>2502</v>
      </c>
      <c r="W995" s="145" t="s">
        <v>1885</v>
      </c>
      <c r="X995" s="146">
        <v>45339</v>
      </c>
      <c r="Y995" s="145" t="s">
        <v>1068</v>
      </c>
      <c r="Z995" s="146">
        <v>45339</v>
      </c>
      <c r="AA995" s="144" t="s">
        <v>1075</v>
      </c>
      <c r="AB995" s="144" t="s">
        <v>1070</v>
      </c>
      <c r="AC995" s="146">
        <v>45353</v>
      </c>
      <c r="AD995" s="142" t="s">
        <v>22</v>
      </c>
      <c r="AE995" s="146">
        <v>45342</v>
      </c>
      <c r="AF995" s="147" t="s">
        <v>424</v>
      </c>
      <c r="AG995" s="148"/>
      <c r="AH995" s="5" t="str" cm="1">
        <f t="array" ref="AH995">LEFT(MM_BU[[#This Row],[PROJECT'#]],MIN(IFERROR(FIND({0,1,2,3,4,5,6,7,8,9,"-"},MM_BU[[#This Row],[PROJECT'#]]),""))-1)</f>
        <v>BU</v>
      </c>
      <c r="AI995" t="str">
        <f>IF(MM_BU[[#This Row],[BOM Received date]]&lt;&gt;"","BU table")</f>
        <v>BU table</v>
      </c>
      <c r="AJ995" t="str">
        <f>TEXT(MM_BU[[#This Row],[BOM Received date]],"mmmm")</f>
        <v>February</v>
      </c>
      <c r="AK995" t="str">
        <f>TEXT(MM_BU[[#This Row],[BOM Received date]],"yyyy")</f>
        <v>2024</v>
      </c>
    </row>
    <row r="996" spans="1:37" ht="28.95" customHeight="1" thickTop="1">
      <c r="A996" s="1225">
        <v>69</v>
      </c>
      <c r="B996" s="1226">
        <v>45336</v>
      </c>
      <c r="C996" s="1227">
        <v>30</v>
      </c>
      <c r="D996" s="1227" t="s">
        <v>2406</v>
      </c>
      <c r="E996" s="1228" t="s">
        <v>2407</v>
      </c>
      <c r="F996" s="1229">
        <v>9522584</v>
      </c>
      <c r="G996" s="1227" t="s">
        <v>962</v>
      </c>
      <c r="H996" s="1230" t="s">
        <v>963</v>
      </c>
      <c r="I996" s="1231"/>
      <c r="J996" s="1671">
        <v>45336</v>
      </c>
      <c r="K996" s="1191" t="s">
        <v>581</v>
      </c>
      <c r="L996" s="1191" t="s">
        <v>581</v>
      </c>
      <c r="M996" s="1232" t="s">
        <v>581</v>
      </c>
      <c r="N996" s="1232" t="s">
        <v>20</v>
      </c>
      <c r="O996" s="1231">
        <v>2</v>
      </c>
      <c r="P996" s="1233" t="s">
        <v>581</v>
      </c>
      <c r="Q996" s="1234" t="s">
        <v>581</v>
      </c>
      <c r="R996" s="1231" t="s">
        <v>581</v>
      </c>
      <c r="S996" s="1231" t="s">
        <v>581</v>
      </c>
      <c r="T996" s="1191" t="s">
        <v>581</v>
      </c>
      <c r="U996" s="1191" t="s">
        <v>581</v>
      </c>
      <c r="V996" s="1227" t="s">
        <v>581</v>
      </c>
      <c r="W996" s="1231" t="s">
        <v>581</v>
      </c>
      <c r="X996" s="1191" t="s">
        <v>581</v>
      </c>
      <c r="Y996" s="1231" t="s">
        <v>581</v>
      </c>
      <c r="Z996" s="1191" t="s">
        <v>581</v>
      </c>
      <c r="AA996" s="1235" t="s">
        <v>581</v>
      </c>
      <c r="AB996" s="1235" t="s">
        <v>581</v>
      </c>
      <c r="AC996" s="1191" t="s">
        <v>581</v>
      </c>
      <c r="AD996" s="1227" t="s">
        <v>581</v>
      </c>
      <c r="AE996" s="1191" t="s">
        <v>581</v>
      </c>
      <c r="AF996" s="1232" t="s">
        <v>581</v>
      </c>
      <c r="AG996" s="1236" t="s">
        <v>2358</v>
      </c>
      <c r="AH996" s="43" t="str" cm="1">
        <f t="array" ref="AH996">LEFT(MM_BU[[#This Row],[PROJECT'#]],MIN(IFERROR(FIND({0,1,2,3,4,5,6,7,8,9,"-"},MM_BU[[#This Row],[PROJECT'#]]),""))-1)</f>
        <v>BU</v>
      </c>
      <c r="AI996" t="str">
        <f>IF(MM_BU[[#This Row],[BOM Received date]]&lt;&gt;"","BU table")</f>
        <v>BU table</v>
      </c>
      <c r="AJ996" t="str">
        <f>TEXT(MM_BU[[#This Row],[BOM Received date]],"mmmm")</f>
        <v>February</v>
      </c>
      <c r="AK996" t="str">
        <f>TEXT(MM_BU[[#This Row],[BOM Received date]],"yyyy")</f>
        <v>2024</v>
      </c>
    </row>
    <row r="997" spans="1:37" ht="28.95" customHeight="1">
      <c r="A997" s="103">
        <v>69</v>
      </c>
      <c r="B997" s="56">
        <v>45336</v>
      </c>
      <c r="C997" s="8">
        <v>30</v>
      </c>
      <c r="D997" s="104" t="s">
        <v>2406</v>
      </c>
      <c r="E997" s="337" t="s">
        <v>2407</v>
      </c>
      <c r="F997" s="357">
        <v>9522584</v>
      </c>
      <c r="G997" s="8" t="s">
        <v>487</v>
      </c>
      <c r="H997" s="1220" t="s">
        <v>959</v>
      </c>
      <c r="I997" s="25">
        <v>54269</v>
      </c>
      <c r="J997" s="1651">
        <v>45336</v>
      </c>
      <c r="K997" s="26">
        <v>45341</v>
      </c>
      <c r="L997" s="26" t="s">
        <v>1058</v>
      </c>
      <c r="M997" s="27">
        <v>5</v>
      </c>
      <c r="N997" s="27" t="s">
        <v>21</v>
      </c>
      <c r="O997" s="25">
        <v>1</v>
      </c>
      <c r="P997" s="286">
        <v>57</v>
      </c>
      <c r="Q997" s="287">
        <v>57</v>
      </c>
      <c r="R997" s="25" t="s">
        <v>2627</v>
      </c>
      <c r="S997" s="25" t="s">
        <v>1058</v>
      </c>
      <c r="T997" s="26">
        <v>45344</v>
      </c>
      <c r="U997" s="26" t="s">
        <v>581</v>
      </c>
      <c r="V997" s="8" t="s">
        <v>2628</v>
      </c>
      <c r="W997" s="25" t="s">
        <v>1018</v>
      </c>
      <c r="X997" s="26">
        <v>45344</v>
      </c>
      <c r="Y997" s="25" t="s">
        <v>1068</v>
      </c>
      <c r="Z997" s="26">
        <v>45344</v>
      </c>
      <c r="AA997" s="24" t="s">
        <v>1075</v>
      </c>
      <c r="AB997" s="24" t="s">
        <v>1070</v>
      </c>
      <c r="AC997" s="26">
        <v>45358</v>
      </c>
      <c r="AD997" s="8" t="s">
        <v>22</v>
      </c>
      <c r="AE997" s="26">
        <v>45346</v>
      </c>
      <c r="AF997" s="27" t="s">
        <v>424</v>
      </c>
      <c r="AG997" s="7"/>
      <c r="AH997" s="5" t="str" cm="1">
        <f t="array" ref="AH997">LEFT(MM_BU[[#This Row],[PROJECT'#]],MIN(IFERROR(FIND({0,1,2,3,4,5,6,7,8,9,"-"},MM_BU[[#This Row],[PROJECT'#]]),""))-1)</f>
        <v>BU</v>
      </c>
      <c r="AI997" t="str">
        <f>IF(MM_BU[[#This Row],[BOM Received date]]&lt;&gt;"","BU table")</f>
        <v>BU table</v>
      </c>
      <c r="AJ997" t="str">
        <f>TEXT(MM_BU[[#This Row],[BOM Received date]],"mmmm")</f>
        <v>February</v>
      </c>
      <c r="AK997" t="str">
        <f>TEXT(MM_BU[[#This Row],[BOM Received date]],"yyyy")</f>
        <v>2024</v>
      </c>
    </row>
    <row r="998" spans="1:37" ht="28.95" customHeight="1">
      <c r="A998" s="103">
        <v>69</v>
      </c>
      <c r="B998" s="56">
        <v>45336</v>
      </c>
      <c r="C998" s="8">
        <v>30</v>
      </c>
      <c r="D998" s="104" t="s">
        <v>2406</v>
      </c>
      <c r="E998" s="337" t="s">
        <v>2407</v>
      </c>
      <c r="F998" s="357">
        <v>9522584</v>
      </c>
      <c r="G998" s="8" t="s">
        <v>123</v>
      </c>
      <c r="H998" s="1220" t="s">
        <v>2111</v>
      </c>
      <c r="I998" s="25">
        <v>54269</v>
      </c>
      <c r="J998" s="1651">
        <v>45336</v>
      </c>
      <c r="K998" s="26">
        <v>45341</v>
      </c>
      <c r="L998" s="26" t="s">
        <v>1058</v>
      </c>
      <c r="M998" s="27">
        <v>4</v>
      </c>
      <c r="N998" s="27" t="s">
        <v>21</v>
      </c>
      <c r="O998" s="25">
        <v>1</v>
      </c>
      <c r="P998" s="286">
        <v>65</v>
      </c>
      <c r="Q998" s="287">
        <v>65</v>
      </c>
      <c r="R998" s="25" t="s">
        <v>2627</v>
      </c>
      <c r="S998" s="25" t="s">
        <v>1058</v>
      </c>
      <c r="T998" s="26">
        <v>45344</v>
      </c>
      <c r="U998" s="26" t="s">
        <v>581</v>
      </c>
      <c r="V998" s="8" t="s">
        <v>2628</v>
      </c>
      <c r="W998" s="25" t="s">
        <v>1017</v>
      </c>
      <c r="X998" s="26">
        <v>45344</v>
      </c>
      <c r="Y998" s="25" t="s">
        <v>1068</v>
      </c>
      <c r="Z998" s="26">
        <v>45344</v>
      </c>
      <c r="AA998" s="24" t="s">
        <v>1075</v>
      </c>
      <c r="AB998" s="24" t="s">
        <v>1070</v>
      </c>
      <c r="AC998" s="26">
        <v>45358</v>
      </c>
      <c r="AD998" s="8" t="s">
        <v>22</v>
      </c>
      <c r="AE998" s="26">
        <v>45346</v>
      </c>
      <c r="AF998" s="27" t="s">
        <v>424</v>
      </c>
      <c r="AG998" s="7"/>
      <c r="AH998" s="5" t="str" cm="1">
        <f t="array" ref="AH998">LEFT(MM_BU[[#This Row],[PROJECT'#]],MIN(IFERROR(FIND({0,1,2,3,4,5,6,7,8,9,"-"},MM_BU[[#This Row],[PROJECT'#]]),""))-1)</f>
        <v>BU</v>
      </c>
      <c r="AI998" t="str">
        <f>IF(MM_BU[[#This Row],[BOM Received date]]&lt;&gt;"","BU table")</f>
        <v>BU table</v>
      </c>
      <c r="AJ998" t="str">
        <f>TEXT(MM_BU[[#This Row],[BOM Received date]],"mmmm")</f>
        <v>February</v>
      </c>
      <c r="AK998" t="str">
        <f>TEXT(MM_BU[[#This Row],[BOM Received date]],"yyyy")</f>
        <v>2024</v>
      </c>
    </row>
    <row r="999" spans="1:37" ht="28.95" customHeight="1">
      <c r="A999" s="103">
        <v>69</v>
      </c>
      <c r="B999" s="56">
        <v>45336</v>
      </c>
      <c r="C999" s="8">
        <v>30</v>
      </c>
      <c r="D999" s="104" t="s">
        <v>2406</v>
      </c>
      <c r="E999" s="337" t="s">
        <v>2407</v>
      </c>
      <c r="F999" s="357">
        <v>9522584</v>
      </c>
      <c r="G999" s="8" t="s">
        <v>125</v>
      </c>
      <c r="H999" s="1220" t="s">
        <v>122</v>
      </c>
      <c r="I999" s="25">
        <v>54268</v>
      </c>
      <c r="J999" s="1651">
        <v>45336</v>
      </c>
      <c r="K999" s="26">
        <v>45337</v>
      </c>
      <c r="L999" s="26" t="s">
        <v>1058</v>
      </c>
      <c r="M999" s="27">
        <v>1</v>
      </c>
      <c r="N999" s="27" t="s">
        <v>21</v>
      </c>
      <c r="O999" s="25">
        <v>1</v>
      </c>
      <c r="P999" s="286">
        <v>64.5</v>
      </c>
      <c r="Q999" s="287">
        <v>64.5</v>
      </c>
      <c r="R999" s="25" t="s">
        <v>581</v>
      </c>
      <c r="S999" s="25" t="s">
        <v>581</v>
      </c>
      <c r="T999" s="26" t="s">
        <v>581</v>
      </c>
      <c r="U999" s="26" t="s">
        <v>581</v>
      </c>
      <c r="V999" s="8" t="s">
        <v>2500</v>
      </c>
      <c r="W999" s="25" t="s">
        <v>1012</v>
      </c>
      <c r="X999" s="26">
        <v>45338</v>
      </c>
      <c r="Y999" s="25" t="s">
        <v>1068</v>
      </c>
      <c r="Z999" s="26">
        <v>45338</v>
      </c>
      <c r="AA999" s="24" t="s">
        <v>1069</v>
      </c>
      <c r="AB999" s="24" t="s">
        <v>1081</v>
      </c>
      <c r="AC999" s="26">
        <v>45351</v>
      </c>
      <c r="AD999" s="8" t="s">
        <v>22</v>
      </c>
      <c r="AE999" s="26">
        <v>45342</v>
      </c>
      <c r="AF999" s="27" t="s">
        <v>424</v>
      </c>
      <c r="AG999" s="7"/>
      <c r="AH999" s="5" t="str" cm="1">
        <f t="array" ref="AH999">LEFT(MM_BU[[#This Row],[PROJECT'#]],MIN(IFERROR(FIND({0,1,2,3,4,5,6,7,8,9,"-"},MM_BU[[#This Row],[PROJECT'#]]),""))-1)</f>
        <v>BU</v>
      </c>
      <c r="AI999" t="str">
        <f>IF(MM_BU[[#This Row],[BOM Received date]]&lt;&gt;"","BU table")</f>
        <v>BU table</v>
      </c>
      <c r="AJ999" t="str">
        <f>TEXT(MM_BU[[#This Row],[BOM Received date]],"mmmm")</f>
        <v>February</v>
      </c>
      <c r="AK999" t="str">
        <f>TEXT(MM_BU[[#This Row],[BOM Received date]],"yyyy")</f>
        <v>2024</v>
      </c>
    </row>
    <row r="1000" spans="1:37" ht="28.95" customHeight="1">
      <c r="A1000" s="103">
        <v>69</v>
      </c>
      <c r="B1000" s="56">
        <v>45336</v>
      </c>
      <c r="C1000" s="8">
        <v>30</v>
      </c>
      <c r="D1000" s="104" t="s">
        <v>2406</v>
      </c>
      <c r="E1000" s="337" t="s">
        <v>2407</v>
      </c>
      <c r="F1000" s="357">
        <v>9522584</v>
      </c>
      <c r="G1000" s="8" t="s">
        <v>82</v>
      </c>
      <c r="H1000" s="1221" t="s">
        <v>83</v>
      </c>
      <c r="I1000" s="25">
        <v>54267</v>
      </c>
      <c r="J1000" s="1651">
        <v>45336</v>
      </c>
      <c r="K1000" s="26">
        <v>45337</v>
      </c>
      <c r="L1000" s="26" t="s">
        <v>1058</v>
      </c>
      <c r="M1000" s="27">
        <v>3</v>
      </c>
      <c r="N1000" s="27" t="s">
        <v>20</v>
      </c>
      <c r="O1000" s="25">
        <v>2</v>
      </c>
      <c r="P1000" s="286">
        <v>26.62</v>
      </c>
      <c r="Q1000" s="287">
        <v>53.24</v>
      </c>
      <c r="R1000" s="25" t="s">
        <v>581</v>
      </c>
      <c r="S1000" s="25" t="s">
        <v>581</v>
      </c>
      <c r="T1000" s="26" t="s">
        <v>581</v>
      </c>
      <c r="U1000" s="26" t="s">
        <v>581</v>
      </c>
      <c r="V1000" s="8" t="s">
        <v>2499</v>
      </c>
      <c r="W1000" s="25" t="s">
        <v>1166</v>
      </c>
      <c r="X1000" s="26">
        <v>45338</v>
      </c>
      <c r="Y1000" s="25" t="s">
        <v>1068</v>
      </c>
      <c r="Z1000" s="26">
        <v>45338</v>
      </c>
      <c r="AA1000" s="24" t="s">
        <v>1069</v>
      </c>
      <c r="AB1000" s="24" t="s">
        <v>1070</v>
      </c>
      <c r="AC1000" s="26">
        <v>45351</v>
      </c>
      <c r="AD1000" s="8" t="s">
        <v>22</v>
      </c>
      <c r="AE1000" s="26">
        <v>45342</v>
      </c>
      <c r="AF1000" s="27" t="s">
        <v>425</v>
      </c>
      <c r="AG1000" s="7"/>
      <c r="AH1000" s="5" t="str" cm="1">
        <f t="array" ref="AH1000">LEFT(MM_BU[[#This Row],[PROJECT'#]],MIN(IFERROR(FIND({0,1,2,3,4,5,6,7,8,9,"-"},MM_BU[[#This Row],[PROJECT'#]]),""))-1)</f>
        <v>BU</v>
      </c>
      <c r="AI1000" t="str">
        <f>IF(MM_BU[[#This Row],[BOM Received date]]&lt;&gt;"","BU table")</f>
        <v>BU table</v>
      </c>
      <c r="AJ1000" t="str">
        <f>TEXT(MM_BU[[#This Row],[BOM Received date]],"mmmm")</f>
        <v>February</v>
      </c>
      <c r="AK1000" t="str">
        <f>TEXT(MM_BU[[#This Row],[BOM Received date]],"yyyy")</f>
        <v>2024</v>
      </c>
    </row>
    <row r="1001" spans="1:37" ht="28.95" customHeight="1">
      <c r="A1001" s="103">
        <v>69</v>
      </c>
      <c r="B1001" s="56">
        <v>45336</v>
      </c>
      <c r="C1001" s="8">
        <v>30</v>
      </c>
      <c r="D1001" s="104" t="s">
        <v>2406</v>
      </c>
      <c r="E1001" s="337" t="s">
        <v>2407</v>
      </c>
      <c r="F1001" s="357">
        <v>9522584</v>
      </c>
      <c r="G1001" s="8" t="s">
        <v>105</v>
      </c>
      <c r="H1001" s="1221" t="s">
        <v>348</v>
      </c>
      <c r="I1001" s="25">
        <v>54269</v>
      </c>
      <c r="J1001" s="1651">
        <v>45336</v>
      </c>
      <c r="K1001" s="26">
        <v>45341</v>
      </c>
      <c r="L1001" s="26" t="s">
        <v>1058</v>
      </c>
      <c r="M1001" s="27">
        <v>3</v>
      </c>
      <c r="N1001" s="27" t="s">
        <v>20</v>
      </c>
      <c r="O1001" s="25">
        <v>20</v>
      </c>
      <c r="P1001" s="286">
        <v>5</v>
      </c>
      <c r="Q1001" s="287">
        <v>100</v>
      </c>
      <c r="R1001" s="25" t="s">
        <v>2627</v>
      </c>
      <c r="S1001" s="25" t="s">
        <v>1058</v>
      </c>
      <c r="T1001" s="26">
        <v>45344</v>
      </c>
      <c r="U1001" s="26" t="s">
        <v>581</v>
      </c>
      <c r="V1001" s="8" t="s">
        <v>2628</v>
      </c>
      <c r="W1001" s="25" t="s">
        <v>1016</v>
      </c>
      <c r="X1001" s="26">
        <v>45344</v>
      </c>
      <c r="Y1001" s="25" t="s">
        <v>1068</v>
      </c>
      <c r="Z1001" s="26">
        <v>45344</v>
      </c>
      <c r="AA1001" s="24" t="s">
        <v>1075</v>
      </c>
      <c r="AB1001" s="24" t="s">
        <v>1070</v>
      </c>
      <c r="AC1001" s="26">
        <v>45358</v>
      </c>
      <c r="AD1001" s="8" t="s">
        <v>22</v>
      </c>
      <c r="AE1001" s="26">
        <v>45346</v>
      </c>
      <c r="AF1001" s="27" t="s">
        <v>1026</v>
      </c>
      <c r="AG1001" s="7"/>
      <c r="AH1001" s="5" t="str" cm="1">
        <f t="array" ref="AH1001">LEFT(MM_BU[[#This Row],[PROJECT'#]],MIN(IFERROR(FIND({0,1,2,3,4,5,6,7,8,9,"-"},MM_BU[[#This Row],[PROJECT'#]]),""))-1)</f>
        <v>BU</v>
      </c>
      <c r="AI1001" t="str">
        <f>IF(MM_BU[[#This Row],[BOM Received date]]&lt;&gt;"","BU table")</f>
        <v>BU table</v>
      </c>
      <c r="AJ1001" t="str">
        <f>TEXT(MM_BU[[#This Row],[BOM Received date]],"mmmm")</f>
        <v>February</v>
      </c>
      <c r="AK1001" t="str">
        <f>TEXT(MM_BU[[#This Row],[BOM Received date]],"yyyy")</f>
        <v>2024</v>
      </c>
    </row>
    <row r="1002" spans="1:37" ht="28.95" customHeight="1">
      <c r="A1002" s="103">
        <v>69</v>
      </c>
      <c r="B1002" s="56">
        <v>45336</v>
      </c>
      <c r="C1002" s="8">
        <v>30</v>
      </c>
      <c r="D1002" s="104" t="s">
        <v>2406</v>
      </c>
      <c r="E1002" s="337" t="s">
        <v>2407</v>
      </c>
      <c r="F1002" s="357">
        <v>9522584</v>
      </c>
      <c r="G1002" s="8" t="s">
        <v>103</v>
      </c>
      <c r="H1002" s="1221" t="s">
        <v>109</v>
      </c>
      <c r="I1002" s="25">
        <v>54267</v>
      </c>
      <c r="J1002" s="1651">
        <v>45336</v>
      </c>
      <c r="K1002" s="26">
        <v>45337</v>
      </c>
      <c r="L1002" s="26" t="s">
        <v>1058</v>
      </c>
      <c r="M1002" s="27">
        <v>2</v>
      </c>
      <c r="N1002" s="27" t="s">
        <v>20</v>
      </c>
      <c r="O1002" s="25">
        <v>10</v>
      </c>
      <c r="P1002" s="286">
        <v>3.9</v>
      </c>
      <c r="Q1002" s="287">
        <v>39</v>
      </c>
      <c r="R1002" s="25" t="s">
        <v>581</v>
      </c>
      <c r="S1002" s="25" t="s">
        <v>581</v>
      </c>
      <c r="T1002" s="26" t="s">
        <v>581</v>
      </c>
      <c r="U1002" s="26" t="s">
        <v>581</v>
      </c>
      <c r="V1002" s="8" t="s">
        <v>2499</v>
      </c>
      <c r="W1002" s="25" t="s">
        <v>1165</v>
      </c>
      <c r="X1002" s="26">
        <v>45338</v>
      </c>
      <c r="Y1002" s="25" t="s">
        <v>1068</v>
      </c>
      <c r="Z1002" s="26">
        <v>45338</v>
      </c>
      <c r="AA1002" s="24" t="s">
        <v>1069</v>
      </c>
      <c r="AB1002" s="24" t="s">
        <v>1070</v>
      </c>
      <c r="AC1002" s="26">
        <v>45351</v>
      </c>
      <c r="AD1002" s="8" t="s">
        <v>22</v>
      </c>
      <c r="AE1002" s="26">
        <v>45342</v>
      </c>
      <c r="AF1002" s="27" t="s">
        <v>1001</v>
      </c>
      <c r="AG1002" s="7"/>
      <c r="AH1002" s="5" t="str" cm="1">
        <f t="array" ref="AH1002">LEFT(MM_BU[[#This Row],[PROJECT'#]],MIN(IFERROR(FIND({0,1,2,3,4,5,6,7,8,9,"-"},MM_BU[[#This Row],[PROJECT'#]]),""))-1)</f>
        <v>BU</v>
      </c>
      <c r="AI1002" t="str">
        <f>IF(MM_BU[[#This Row],[BOM Received date]]&lt;&gt;"","BU table")</f>
        <v>BU table</v>
      </c>
      <c r="AJ1002" t="str">
        <f>TEXT(MM_BU[[#This Row],[BOM Received date]],"mmmm")</f>
        <v>February</v>
      </c>
      <c r="AK1002" t="str">
        <f>TEXT(MM_BU[[#This Row],[BOM Received date]],"yyyy")</f>
        <v>2024</v>
      </c>
    </row>
    <row r="1003" spans="1:37" ht="28.95" customHeight="1">
      <c r="A1003" s="103">
        <v>69</v>
      </c>
      <c r="B1003" s="56">
        <v>45336</v>
      </c>
      <c r="C1003" s="8">
        <v>30</v>
      </c>
      <c r="D1003" s="104" t="s">
        <v>2406</v>
      </c>
      <c r="E1003" s="1338" t="s">
        <v>2407</v>
      </c>
      <c r="F1003" s="357">
        <v>9522584</v>
      </c>
      <c r="G1003" s="8" t="s">
        <v>2242</v>
      </c>
      <c r="H1003" s="1223" t="s">
        <v>2245</v>
      </c>
      <c r="I1003" s="25">
        <v>54270</v>
      </c>
      <c r="J1003" s="1651">
        <v>45336</v>
      </c>
      <c r="K1003" s="26">
        <v>45341</v>
      </c>
      <c r="L1003" s="26" t="s">
        <v>1058</v>
      </c>
      <c r="M1003" s="27">
        <v>4</v>
      </c>
      <c r="N1003" s="27" t="s">
        <v>20</v>
      </c>
      <c r="O1003" s="25">
        <v>10</v>
      </c>
      <c r="P1003" s="286">
        <v>3.61</v>
      </c>
      <c r="Q1003" s="287">
        <v>36.1</v>
      </c>
      <c r="R1003" s="25" t="s">
        <v>2630</v>
      </c>
      <c r="S1003" s="25" t="s">
        <v>1058</v>
      </c>
      <c r="T1003" s="26">
        <v>45355</v>
      </c>
      <c r="U1003" s="26">
        <v>45346</v>
      </c>
      <c r="V1003" s="8" t="s">
        <v>2685</v>
      </c>
      <c r="W1003" s="25" t="s">
        <v>1028</v>
      </c>
      <c r="X1003" s="26">
        <v>45351</v>
      </c>
      <c r="Y1003" s="25" t="s">
        <v>1068</v>
      </c>
      <c r="Z1003" s="26">
        <v>45351</v>
      </c>
      <c r="AA1003" s="24" t="s">
        <v>1075</v>
      </c>
      <c r="AB1003" s="24" t="s">
        <v>1072</v>
      </c>
      <c r="AC1003" s="26">
        <v>45393</v>
      </c>
      <c r="AD1003" s="8" t="s">
        <v>581</v>
      </c>
      <c r="AE1003" s="26" t="s">
        <v>581</v>
      </c>
      <c r="AF1003" s="27" t="s">
        <v>581</v>
      </c>
      <c r="AG1003" s="7"/>
      <c r="AH1003" s="5" t="str" cm="1">
        <f t="array" ref="AH1003">LEFT(MM_BU[[#This Row],[PROJECT'#]],MIN(IFERROR(FIND({0,1,2,3,4,5,6,7,8,9,"-"},MM_BU[[#This Row],[PROJECT'#]]),""))-1)</f>
        <v>BU</v>
      </c>
      <c r="AI1003" t="str">
        <f>IF(MM_BU[[#This Row],[BOM Received date]]&lt;&gt;"","BU table")</f>
        <v>BU table</v>
      </c>
      <c r="AJ1003" t="str">
        <f>TEXT(MM_BU[[#This Row],[BOM Received date]],"mmmm")</f>
        <v>February</v>
      </c>
      <c r="AK1003" t="str">
        <f>TEXT(MM_BU[[#This Row],[BOM Received date]],"yyyy")</f>
        <v>2024</v>
      </c>
    </row>
    <row r="1004" spans="1:37" ht="28.95" customHeight="1">
      <c r="A1004" s="103">
        <v>69</v>
      </c>
      <c r="B1004" s="56">
        <v>45336</v>
      </c>
      <c r="C1004" s="8">
        <v>30</v>
      </c>
      <c r="D1004" s="104" t="s">
        <v>2406</v>
      </c>
      <c r="E1004" s="337" t="s">
        <v>2407</v>
      </c>
      <c r="F1004" s="357">
        <v>9522584</v>
      </c>
      <c r="G1004" s="8" t="s">
        <v>2401</v>
      </c>
      <c r="H1004" s="1223" t="s">
        <v>2396</v>
      </c>
      <c r="I1004" s="25">
        <v>54265</v>
      </c>
      <c r="J1004" s="1651">
        <v>45336</v>
      </c>
      <c r="K1004" s="26">
        <v>45337</v>
      </c>
      <c r="L1004" s="26" t="s">
        <v>1058</v>
      </c>
      <c r="M1004" s="27">
        <v>1</v>
      </c>
      <c r="N1004" s="27" t="s">
        <v>36</v>
      </c>
      <c r="O1004" s="25">
        <v>1</v>
      </c>
      <c r="P1004" s="286">
        <v>232.11</v>
      </c>
      <c r="Q1004" s="287">
        <v>232.11</v>
      </c>
      <c r="R1004" s="25" t="s">
        <v>581</v>
      </c>
      <c r="S1004" s="25" t="s">
        <v>581</v>
      </c>
      <c r="T1004" s="26" t="s">
        <v>581</v>
      </c>
      <c r="U1004" s="26" t="s">
        <v>581</v>
      </c>
      <c r="V1004" s="8" t="s">
        <v>2499</v>
      </c>
      <c r="W1004" s="25" t="s">
        <v>1171</v>
      </c>
      <c r="X1004" s="26">
        <v>45338</v>
      </c>
      <c r="Y1004" s="25" t="s">
        <v>1068</v>
      </c>
      <c r="Z1004" s="26">
        <v>45338</v>
      </c>
      <c r="AA1004" s="24" t="s">
        <v>1069</v>
      </c>
      <c r="AB1004" s="24" t="s">
        <v>1070</v>
      </c>
      <c r="AC1004" s="26">
        <v>45351</v>
      </c>
      <c r="AD1004" s="8" t="s">
        <v>22</v>
      </c>
      <c r="AE1004" s="26">
        <v>45342</v>
      </c>
      <c r="AF1004" s="27" t="s">
        <v>424</v>
      </c>
      <c r="AG1004" s="7"/>
      <c r="AH1004" s="5" t="str" cm="1">
        <f t="array" ref="AH1004">LEFT(MM_BU[[#This Row],[PROJECT'#]],MIN(IFERROR(FIND({0,1,2,3,4,5,6,7,8,9,"-"},MM_BU[[#This Row],[PROJECT'#]]),""))-1)</f>
        <v>BU</v>
      </c>
      <c r="AI1004" t="str">
        <f>IF(MM_BU[[#This Row],[BOM Received date]]&lt;&gt;"","BU table")</f>
        <v>BU table</v>
      </c>
      <c r="AJ1004" t="str">
        <f>TEXT(MM_BU[[#This Row],[BOM Received date]],"mmmm")</f>
        <v>February</v>
      </c>
      <c r="AK1004" t="str">
        <f>TEXT(MM_BU[[#This Row],[BOM Received date]],"yyyy")</f>
        <v>2024</v>
      </c>
    </row>
    <row r="1005" spans="1:37" ht="28.95" customHeight="1">
      <c r="A1005" s="103">
        <v>69</v>
      </c>
      <c r="B1005" s="56">
        <v>45336</v>
      </c>
      <c r="C1005" s="8">
        <v>30</v>
      </c>
      <c r="D1005" s="104" t="s">
        <v>2406</v>
      </c>
      <c r="E1005" s="337" t="s">
        <v>2407</v>
      </c>
      <c r="F1005" s="357">
        <v>9522584</v>
      </c>
      <c r="G1005" s="8" t="s">
        <v>351</v>
      </c>
      <c r="H1005" s="1221" t="s">
        <v>402</v>
      </c>
      <c r="I1005" s="25">
        <v>54267</v>
      </c>
      <c r="J1005" s="1651">
        <v>45336</v>
      </c>
      <c r="K1005" s="26">
        <v>45337</v>
      </c>
      <c r="L1005" s="26" t="s">
        <v>1058</v>
      </c>
      <c r="M1005" s="27">
        <v>1</v>
      </c>
      <c r="N1005" s="27" t="s">
        <v>36</v>
      </c>
      <c r="O1005" s="25">
        <v>1</v>
      </c>
      <c r="P1005" s="286">
        <v>18.829999999999998</v>
      </c>
      <c r="Q1005" s="287">
        <v>18.829999999999998</v>
      </c>
      <c r="R1005" s="25" t="s">
        <v>581</v>
      </c>
      <c r="S1005" s="25" t="s">
        <v>581</v>
      </c>
      <c r="T1005" s="26" t="s">
        <v>581</v>
      </c>
      <c r="U1005" s="26" t="s">
        <v>581</v>
      </c>
      <c r="V1005" s="8" t="s">
        <v>2500</v>
      </c>
      <c r="W1005" s="25" t="s">
        <v>1011</v>
      </c>
      <c r="X1005" s="26">
        <v>45338</v>
      </c>
      <c r="Y1005" s="25" t="s">
        <v>1068</v>
      </c>
      <c r="Z1005" s="26">
        <v>45338</v>
      </c>
      <c r="AA1005" s="24" t="s">
        <v>1069</v>
      </c>
      <c r="AB1005" s="24" t="s">
        <v>1081</v>
      </c>
      <c r="AC1005" s="26">
        <v>45351</v>
      </c>
      <c r="AD1005" s="8" t="s">
        <v>22</v>
      </c>
      <c r="AE1005" s="26">
        <v>45342</v>
      </c>
      <c r="AF1005" s="27" t="s">
        <v>424</v>
      </c>
      <c r="AG1005" s="7"/>
      <c r="AH1005" s="5" t="str" cm="1">
        <f t="array" ref="AH1005">LEFT(MM_BU[[#This Row],[PROJECT'#]],MIN(IFERROR(FIND({0,1,2,3,4,5,6,7,8,9,"-"},MM_BU[[#This Row],[PROJECT'#]]),""))-1)</f>
        <v>BU</v>
      </c>
      <c r="AI1005" t="str">
        <f>IF(MM_BU[[#This Row],[BOM Received date]]&lt;&gt;"","BU table")</f>
        <v>BU table</v>
      </c>
      <c r="AJ1005" t="str">
        <f>TEXT(MM_BU[[#This Row],[BOM Received date]],"mmmm")</f>
        <v>February</v>
      </c>
      <c r="AK1005" t="str">
        <f>TEXT(MM_BU[[#This Row],[BOM Received date]],"yyyy")</f>
        <v>2024</v>
      </c>
    </row>
    <row r="1006" spans="1:37" ht="28.95" customHeight="1">
      <c r="A1006" s="103">
        <v>69</v>
      </c>
      <c r="B1006" s="56">
        <v>45336</v>
      </c>
      <c r="C1006" s="8">
        <v>30</v>
      </c>
      <c r="D1006" s="104" t="s">
        <v>2406</v>
      </c>
      <c r="E1006" s="337" t="s">
        <v>2407</v>
      </c>
      <c r="F1006" s="357">
        <v>9522584</v>
      </c>
      <c r="G1006" s="8" t="s">
        <v>949</v>
      </c>
      <c r="H1006" s="1223" t="s">
        <v>954</v>
      </c>
      <c r="I1006" s="25">
        <v>54269</v>
      </c>
      <c r="J1006" s="1651">
        <v>45336</v>
      </c>
      <c r="K1006" s="26">
        <v>45341</v>
      </c>
      <c r="L1006" s="26" t="s">
        <v>1058</v>
      </c>
      <c r="M1006" s="27">
        <v>2</v>
      </c>
      <c r="N1006" s="27" t="s">
        <v>20</v>
      </c>
      <c r="O1006" s="25">
        <v>20</v>
      </c>
      <c r="P1006" s="286">
        <v>11.77</v>
      </c>
      <c r="Q1006" s="287">
        <v>235.4</v>
      </c>
      <c r="R1006" s="25" t="s">
        <v>2627</v>
      </c>
      <c r="S1006" s="25" t="s">
        <v>1058</v>
      </c>
      <c r="T1006" s="26">
        <v>45344</v>
      </c>
      <c r="U1006" s="26" t="s">
        <v>581</v>
      </c>
      <c r="V1006" s="8" t="s">
        <v>2628</v>
      </c>
      <c r="W1006" s="25" t="s">
        <v>1015</v>
      </c>
      <c r="X1006" s="26">
        <v>45344</v>
      </c>
      <c r="Y1006" s="25" t="s">
        <v>1068</v>
      </c>
      <c r="Z1006" s="26">
        <v>45344</v>
      </c>
      <c r="AA1006" s="24" t="s">
        <v>1075</v>
      </c>
      <c r="AB1006" s="24" t="s">
        <v>1070</v>
      </c>
      <c r="AC1006" s="26">
        <v>45358</v>
      </c>
      <c r="AD1006" s="8" t="s">
        <v>22</v>
      </c>
      <c r="AE1006" s="26">
        <v>45346</v>
      </c>
      <c r="AF1006" s="27" t="s">
        <v>1026</v>
      </c>
      <c r="AG1006" s="7"/>
      <c r="AH1006" s="5" t="str" cm="1">
        <f t="array" ref="AH1006">LEFT(MM_BU[[#This Row],[PROJECT'#]],MIN(IFERROR(FIND({0,1,2,3,4,5,6,7,8,9,"-"},MM_BU[[#This Row],[PROJECT'#]]),""))-1)</f>
        <v>BU</v>
      </c>
      <c r="AI1006" t="str">
        <f>IF(MM_BU[[#This Row],[BOM Received date]]&lt;&gt;"","BU table")</f>
        <v>BU table</v>
      </c>
      <c r="AJ1006" t="str">
        <f>TEXT(MM_BU[[#This Row],[BOM Received date]],"mmmm")</f>
        <v>February</v>
      </c>
      <c r="AK1006" t="str">
        <f>TEXT(MM_BU[[#This Row],[BOM Received date]],"yyyy")</f>
        <v>2024</v>
      </c>
    </row>
    <row r="1007" spans="1:37" ht="28.95" customHeight="1">
      <c r="A1007" s="103">
        <v>69</v>
      </c>
      <c r="B1007" s="56">
        <v>45336</v>
      </c>
      <c r="C1007" s="8">
        <v>30</v>
      </c>
      <c r="D1007" s="104" t="s">
        <v>2406</v>
      </c>
      <c r="E1007" s="337" t="s">
        <v>2407</v>
      </c>
      <c r="F1007" s="357">
        <v>9522584</v>
      </c>
      <c r="G1007" s="8" t="s">
        <v>2402</v>
      </c>
      <c r="H1007" s="1221" t="s">
        <v>2397</v>
      </c>
      <c r="I1007" s="25">
        <v>54270</v>
      </c>
      <c r="J1007" s="1651">
        <v>45336</v>
      </c>
      <c r="K1007" s="26">
        <v>45341</v>
      </c>
      <c r="L1007" s="26" t="s">
        <v>1058</v>
      </c>
      <c r="M1007" s="27">
        <v>3</v>
      </c>
      <c r="N1007" s="27" t="s">
        <v>20</v>
      </c>
      <c r="O1007" s="25">
        <v>1</v>
      </c>
      <c r="P1007" s="286">
        <v>14</v>
      </c>
      <c r="Q1007" s="287">
        <v>14</v>
      </c>
      <c r="R1007" s="25" t="s">
        <v>2686</v>
      </c>
      <c r="S1007" s="25" t="s">
        <v>1058</v>
      </c>
      <c r="T1007" s="26">
        <v>45352</v>
      </c>
      <c r="U1007" s="26">
        <v>45346</v>
      </c>
      <c r="V1007" s="8" t="s">
        <v>2687</v>
      </c>
      <c r="W1007" s="25" t="s">
        <v>139</v>
      </c>
      <c r="X1007" s="26">
        <v>45352</v>
      </c>
      <c r="Y1007" s="25" t="s">
        <v>1058</v>
      </c>
      <c r="Z1007" s="26">
        <v>45363</v>
      </c>
      <c r="AA1007" s="24" t="s">
        <v>1075</v>
      </c>
      <c r="AB1007" s="24" t="s">
        <v>1072</v>
      </c>
      <c r="AC1007" s="26">
        <v>45361</v>
      </c>
      <c r="AD1007" s="8" t="s">
        <v>22</v>
      </c>
      <c r="AE1007" s="26">
        <v>45357</v>
      </c>
      <c r="AF1007" s="27" t="s">
        <v>424</v>
      </c>
      <c r="AG1007" s="7"/>
      <c r="AH1007" s="5" t="str" cm="1">
        <f t="array" ref="AH1007">LEFT(MM_BU[[#This Row],[PROJECT'#]],MIN(IFERROR(FIND({0,1,2,3,4,5,6,7,8,9,"-"},MM_BU[[#This Row],[PROJECT'#]]),""))-1)</f>
        <v>BU</v>
      </c>
      <c r="AI1007" t="str">
        <f>IF(MM_BU[[#This Row],[BOM Received date]]&lt;&gt;"","BU table")</f>
        <v>BU table</v>
      </c>
      <c r="AJ1007" t="str">
        <f>TEXT(MM_BU[[#This Row],[BOM Received date]],"mmmm")</f>
        <v>February</v>
      </c>
      <c r="AK1007" t="str">
        <f>TEXT(MM_BU[[#This Row],[BOM Received date]],"yyyy")</f>
        <v>2024</v>
      </c>
    </row>
    <row r="1008" spans="1:37" ht="28.95" customHeight="1">
      <c r="A1008" s="103">
        <v>69</v>
      </c>
      <c r="B1008" s="56">
        <v>45336</v>
      </c>
      <c r="C1008" s="8">
        <v>30</v>
      </c>
      <c r="D1008" s="104" t="s">
        <v>2406</v>
      </c>
      <c r="E1008" s="337" t="s">
        <v>2407</v>
      </c>
      <c r="F1008" s="357">
        <v>9522584</v>
      </c>
      <c r="G1008" s="8" t="s">
        <v>2403</v>
      </c>
      <c r="H1008" s="1223" t="s">
        <v>2398</v>
      </c>
      <c r="I1008" s="25">
        <v>54270</v>
      </c>
      <c r="J1008" s="1651">
        <v>45336</v>
      </c>
      <c r="K1008" s="26">
        <v>45341</v>
      </c>
      <c r="L1008" s="26" t="s">
        <v>1058</v>
      </c>
      <c r="M1008" s="27">
        <v>2</v>
      </c>
      <c r="N1008" s="27" t="s">
        <v>36</v>
      </c>
      <c r="O1008" s="25">
        <v>1</v>
      </c>
      <c r="P1008" s="286">
        <v>25.58</v>
      </c>
      <c r="Q1008" s="287">
        <v>25.58</v>
      </c>
      <c r="R1008" s="25" t="s">
        <v>2630</v>
      </c>
      <c r="S1008" s="25" t="s">
        <v>1058</v>
      </c>
      <c r="T1008" s="26">
        <v>45355</v>
      </c>
      <c r="U1008" s="26">
        <v>45346</v>
      </c>
      <c r="V1008" s="8" t="s">
        <v>2685</v>
      </c>
      <c r="W1008" s="25" t="s">
        <v>1035</v>
      </c>
      <c r="X1008" s="26">
        <v>45351</v>
      </c>
      <c r="Y1008" s="25" t="s">
        <v>1068</v>
      </c>
      <c r="Z1008" s="26">
        <v>45351</v>
      </c>
      <c r="AA1008" s="24" t="s">
        <v>1075</v>
      </c>
      <c r="AB1008" s="24" t="s">
        <v>1072</v>
      </c>
      <c r="AC1008" s="26">
        <v>45379</v>
      </c>
      <c r="AD1008" s="8" t="s">
        <v>22</v>
      </c>
      <c r="AE1008" s="26">
        <v>45356</v>
      </c>
      <c r="AF1008" s="27" t="s">
        <v>424</v>
      </c>
      <c r="AG1008" s="7"/>
      <c r="AH1008" s="5" t="str" cm="1">
        <f t="array" ref="AH1008">LEFT(MM_BU[[#This Row],[PROJECT'#]],MIN(IFERROR(FIND({0,1,2,3,4,5,6,7,8,9,"-"},MM_BU[[#This Row],[PROJECT'#]]),""))-1)</f>
        <v>BU</v>
      </c>
      <c r="AI1008" t="str">
        <f>IF(MM_BU[[#This Row],[BOM Received date]]&lt;&gt;"","BU table")</f>
        <v>BU table</v>
      </c>
      <c r="AJ1008" t="str">
        <f>TEXT(MM_BU[[#This Row],[BOM Received date]],"mmmm")</f>
        <v>February</v>
      </c>
      <c r="AK1008" t="str">
        <f>TEXT(MM_BU[[#This Row],[BOM Received date]],"yyyy")</f>
        <v>2024</v>
      </c>
    </row>
    <row r="1009" spans="1:37" ht="28.95" customHeight="1">
      <c r="A1009" s="103">
        <v>69</v>
      </c>
      <c r="B1009" s="56">
        <v>45336</v>
      </c>
      <c r="C1009" s="8">
        <v>30</v>
      </c>
      <c r="D1009" s="104" t="s">
        <v>2406</v>
      </c>
      <c r="E1009" s="337" t="s">
        <v>2407</v>
      </c>
      <c r="F1009" s="357">
        <v>9522584</v>
      </c>
      <c r="G1009" s="8" t="s">
        <v>2404</v>
      </c>
      <c r="H1009" s="1221" t="s">
        <v>2399</v>
      </c>
      <c r="I1009" s="25">
        <v>54266</v>
      </c>
      <c r="J1009" s="1651">
        <v>45336</v>
      </c>
      <c r="K1009" s="26">
        <v>45337</v>
      </c>
      <c r="L1009" s="26" t="s">
        <v>1058</v>
      </c>
      <c r="M1009" s="27">
        <v>1</v>
      </c>
      <c r="N1009" s="27" t="s">
        <v>20</v>
      </c>
      <c r="O1009" s="25">
        <v>10</v>
      </c>
      <c r="P1009" s="286">
        <v>27.27</v>
      </c>
      <c r="Q1009" s="287">
        <v>272.7</v>
      </c>
      <c r="R1009" s="25" t="s">
        <v>2631</v>
      </c>
      <c r="S1009" s="25" t="s">
        <v>1058</v>
      </c>
      <c r="T1009" s="26">
        <v>45345</v>
      </c>
      <c r="U1009" s="26">
        <v>45343</v>
      </c>
      <c r="V1009" s="8" t="s">
        <v>2632</v>
      </c>
      <c r="W1009" s="25" t="s">
        <v>1003</v>
      </c>
      <c r="X1009" s="26">
        <v>45345</v>
      </c>
      <c r="Y1009" s="25" t="s">
        <v>1068</v>
      </c>
      <c r="Z1009" s="26">
        <v>45345</v>
      </c>
      <c r="AA1009" s="24" t="s">
        <v>1069</v>
      </c>
      <c r="AB1009" s="24" t="s">
        <v>1078</v>
      </c>
      <c r="AC1009" s="26">
        <v>45373</v>
      </c>
      <c r="AD1009" s="8" t="s">
        <v>22</v>
      </c>
      <c r="AE1009" s="26">
        <v>45351</v>
      </c>
      <c r="AF1009" s="27" t="s">
        <v>1001</v>
      </c>
      <c r="AG1009" s="7"/>
      <c r="AH1009" s="5" t="str" cm="1">
        <f t="array" ref="AH1009">LEFT(MM_BU[[#This Row],[PROJECT'#]],MIN(IFERROR(FIND({0,1,2,3,4,5,6,7,8,9,"-"},MM_BU[[#This Row],[PROJECT'#]]),""))-1)</f>
        <v>BU</v>
      </c>
      <c r="AI1009" t="str">
        <f>IF(MM_BU[[#This Row],[BOM Received date]]&lt;&gt;"","BU table")</f>
        <v>BU table</v>
      </c>
      <c r="AJ1009" t="str">
        <f>TEXT(MM_BU[[#This Row],[BOM Received date]],"mmmm")</f>
        <v>February</v>
      </c>
      <c r="AK1009" t="str">
        <f>TEXT(MM_BU[[#This Row],[BOM Received date]],"yyyy")</f>
        <v>2024</v>
      </c>
    </row>
    <row r="1010" spans="1:37" ht="28.95" customHeight="1">
      <c r="A1010" s="21">
        <v>69</v>
      </c>
      <c r="B1010" s="56">
        <v>45336</v>
      </c>
      <c r="C1010" s="8">
        <v>30</v>
      </c>
      <c r="D1010" s="8" t="s">
        <v>2406</v>
      </c>
      <c r="E1010" s="23" t="s">
        <v>2407</v>
      </c>
      <c r="F1010" s="350">
        <v>9522584</v>
      </c>
      <c r="G1010" s="8" t="s">
        <v>216</v>
      </c>
      <c r="H1010" s="1222" t="s">
        <v>217</v>
      </c>
      <c r="I1010" s="25">
        <v>54269</v>
      </c>
      <c r="J1010" s="1651">
        <v>45336</v>
      </c>
      <c r="K1010" s="26">
        <v>45341</v>
      </c>
      <c r="L1010" s="26" t="s">
        <v>1058</v>
      </c>
      <c r="M1010" s="27">
        <v>1</v>
      </c>
      <c r="N1010" s="27" t="s">
        <v>36</v>
      </c>
      <c r="O1010" s="25">
        <v>1</v>
      </c>
      <c r="P1010" s="286">
        <v>26.93</v>
      </c>
      <c r="Q1010" s="287">
        <v>26.93</v>
      </c>
      <c r="R1010" s="25" t="s">
        <v>2627</v>
      </c>
      <c r="S1010" s="25" t="s">
        <v>1058</v>
      </c>
      <c r="T1010" s="26">
        <v>45344</v>
      </c>
      <c r="U1010" s="26" t="s">
        <v>581</v>
      </c>
      <c r="V1010" s="8" t="s">
        <v>2628</v>
      </c>
      <c r="W1010" s="25" t="s">
        <v>1014</v>
      </c>
      <c r="X1010" s="26">
        <v>45344</v>
      </c>
      <c r="Y1010" s="25" t="s">
        <v>1068</v>
      </c>
      <c r="Z1010" s="26">
        <v>45344</v>
      </c>
      <c r="AA1010" s="24" t="s">
        <v>1075</v>
      </c>
      <c r="AB1010" s="24" t="s">
        <v>1070</v>
      </c>
      <c r="AC1010" s="26">
        <v>45358</v>
      </c>
      <c r="AD1010" s="8" t="s">
        <v>22</v>
      </c>
      <c r="AE1010" s="26">
        <v>45346</v>
      </c>
      <c r="AF1010" s="27" t="s">
        <v>424</v>
      </c>
      <c r="AG1010" s="7"/>
      <c r="AH1010" s="5" t="str" cm="1">
        <f t="array" ref="AH1010">LEFT(MM_BU[[#This Row],[PROJECT'#]],MIN(IFERROR(FIND({0,1,2,3,4,5,6,7,8,9,"-"},MM_BU[[#This Row],[PROJECT'#]]),""))-1)</f>
        <v>BU</v>
      </c>
      <c r="AI1010" t="str">
        <f>IF(MM_BU[[#This Row],[BOM Received date]]&lt;&gt;"","BU table")</f>
        <v>BU table</v>
      </c>
      <c r="AJ1010" t="str">
        <f>TEXT(MM_BU[[#This Row],[BOM Received date]],"mmmm")</f>
        <v>February</v>
      </c>
      <c r="AK1010" t="str">
        <f>TEXT(MM_BU[[#This Row],[BOM Received date]],"yyyy")</f>
        <v>2024</v>
      </c>
    </row>
    <row r="1011" spans="1:37" ht="28.95" customHeight="1" thickBot="1">
      <c r="A1011" s="140">
        <v>69</v>
      </c>
      <c r="B1011" s="199">
        <v>45336</v>
      </c>
      <c r="C1011" s="142">
        <v>30</v>
      </c>
      <c r="D1011" s="142" t="s">
        <v>2406</v>
      </c>
      <c r="E1011" s="143" t="s">
        <v>2407</v>
      </c>
      <c r="F1011" s="351">
        <v>9522584</v>
      </c>
      <c r="G1011" s="142" t="s">
        <v>2405</v>
      </c>
      <c r="H1011" s="1224" t="s">
        <v>2400</v>
      </c>
      <c r="I1011" s="145">
        <v>54270</v>
      </c>
      <c r="J1011" s="1640">
        <v>45336</v>
      </c>
      <c r="K1011" s="146">
        <v>45341</v>
      </c>
      <c r="L1011" s="146" t="s">
        <v>1058</v>
      </c>
      <c r="M1011" s="147">
        <v>1</v>
      </c>
      <c r="N1011" s="147" t="s">
        <v>20</v>
      </c>
      <c r="O1011" s="145">
        <v>1</v>
      </c>
      <c r="P1011" s="288">
        <v>151.29</v>
      </c>
      <c r="Q1011" s="289">
        <v>151.29</v>
      </c>
      <c r="R1011" s="145" t="s">
        <v>2630</v>
      </c>
      <c r="S1011" s="145" t="s">
        <v>1058</v>
      </c>
      <c r="T1011" s="146">
        <v>45355</v>
      </c>
      <c r="U1011" s="146">
        <v>45346</v>
      </c>
      <c r="V1011" s="142" t="s">
        <v>2685</v>
      </c>
      <c r="W1011" s="145" t="s">
        <v>1159</v>
      </c>
      <c r="X1011" s="146">
        <v>45351</v>
      </c>
      <c r="Y1011" s="145" t="s">
        <v>1068</v>
      </c>
      <c r="Z1011" s="146">
        <v>45351</v>
      </c>
      <c r="AA1011" s="144" t="s">
        <v>1075</v>
      </c>
      <c r="AB1011" s="144" t="s">
        <v>1072</v>
      </c>
      <c r="AC1011" s="146">
        <v>45393</v>
      </c>
      <c r="AD1011" s="142" t="s">
        <v>22</v>
      </c>
      <c r="AE1011" s="146">
        <v>45361</v>
      </c>
      <c r="AF1011" s="147" t="s">
        <v>424</v>
      </c>
      <c r="AG1011" s="148"/>
      <c r="AH1011" s="5" t="str" cm="1">
        <f t="array" ref="AH1011">LEFT(MM_BU[[#This Row],[PROJECT'#]],MIN(IFERROR(FIND({0,1,2,3,4,5,6,7,8,9,"-"},MM_BU[[#This Row],[PROJECT'#]]),""))-1)</f>
        <v>BU</v>
      </c>
      <c r="AI1011" t="str">
        <f>IF(MM_BU[[#This Row],[BOM Received date]]&lt;&gt;"","BU table")</f>
        <v>BU table</v>
      </c>
      <c r="AJ1011" t="str">
        <f>TEXT(MM_BU[[#This Row],[BOM Received date]],"mmmm")</f>
        <v>February</v>
      </c>
      <c r="AK1011" t="str">
        <f>TEXT(MM_BU[[#This Row],[BOM Received date]],"yyyy")</f>
        <v>2024</v>
      </c>
    </row>
    <row r="1012" spans="1:37" ht="28.95" customHeight="1" thickTop="1">
      <c r="A1012" s="21">
        <v>70</v>
      </c>
      <c r="B1012" s="56">
        <v>45337</v>
      </c>
      <c r="C1012" s="8">
        <v>30</v>
      </c>
      <c r="D1012" s="8" t="s">
        <v>2455</v>
      </c>
      <c r="E1012" s="23" t="s">
        <v>2456</v>
      </c>
      <c r="F1012" s="350">
        <v>9653102</v>
      </c>
      <c r="G1012" s="8" t="s">
        <v>2408</v>
      </c>
      <c r="H1012" s="24" t="s">
        <v>2431</v>
      </c>
      <c r="I1012" s="154">
        <v>54414</v>
      </c>
      <c r="J1012" s="1641">
        <v>45339</v>
      </c>
      <c r="K1012" s="155">
        <v>45341</v>
      </c>
      <c r="L1012" s="155" t="s">
        <v>1058</v>
      </c>
      <c r="M1012" s="156">
        <v>6</v>
      </c>
      <c r="N1012" s="27" t="s">
        <v>20</v>
      </c>
      <c r="O1012" s="25">
        <v>3</v>
      </c>
      <c r="P1012" s="286">
        <v>47.85</v>
      </c>
      <c r="Q1012" s="287">
        <v>143.55000000000001</v>
      </c>
      <c r="R1012" s="25" t="s">
        <v>2630</v>
      </c>
      <c r="S1012" s="25" t="s">
        <v>1058</v>
      </c>
      <c r="T1012" s="26">
        <v>45355</v>
      </c>
      <c r="U1012" s="26">
        <v>45346</v>
      </c>
      <c r="V1012" s="8" t="s">
        <v>2685</v>
      </c>
      <c r="W1012" s="25" t="s">
        <v>1014</v>
      </c>
      <c r="X1012" s="26">
        <v>45351</v>
      </c>
      <c r="Y1012" s="25" t="s">
        <v>1068</v>
      </c>
      <c r="Z1012" s="26">
        <v>45351</v>
      </c>
      <c r="AA1012" s="24" t="s">
        <v>1075</v>
      </c>
      <c r="AB1012" s="24" t="s">
        <v>1072</v>
      </c>
      <c r="AC1012" s="26">
        <v>45361</v>
      </c>
      <c r="AD1012" s="8" t="s">
        <v>22</v>
      </c>
      <c r="AE1012" s="26">
        <v>45356</v>
      </c>
      <c r="AF1012" s="27" t="s">
        <v>428</v>
      </c>
      <c r="AG1012" s="7"/>
      <c r="AH1012" s="5" t="str" cm="1">
        <f t="array" ref="AH1012">LEFT(MM_BU[[#This Row],[PROJECT'#]],MIN(IFERROR(FIND({0,1,2,3,4,5,6,7,8,9,"-"},MM_BU[[#This Row],[PROJECT'#]]),""))-1)</f>
        <v>BU</v>
      </c>
      <c r="AI1012" t="str">
        <f>IF(MM_BU[[#This Row],[BOM Received date]]&lt;&gt;"","BU table")</f>
        <v>BU table</v>
      </c>
      <c r="AJ1012" t="str">
        <f>TEXT(MM_BU[[#This Row],[BOM Received date]],"mmmm")</f>
        <v>February</v>
      </c>
      <c r="AK1012" t="str">
        <f>TEXT(MM_BU[[#This Row],[BOM Received date]],"yyyy")</f>
        <v>2024</v>
      </c>
    </row>
    <row r="1013" spans="1:37" ht="28.95" customHeight="1">
      <c r="A1013" s="21">
        <v>70</v>
      </c>
      <c r="B1013" s="56">
        <v>45337</v>
      </c>
      <c r="C1013" s="8">
        <v>30</v>
      </c>
      <c r="D1013" s="8" t="s">
        <v>2455</v>
      </c>
      <c r="E1013" s="23" t="s">
        <v>2456</v>
      </c>
      <c r="F1013" s="350">
        <v>9653102</v>
      </c>
      <c r="G1013" s="8" t="s">
        <v>356</v>
      </c>
      <c r="H1013" s="24" t="s">
        <v>359</v>
      </c>
      <c r="I1013" s="25">
        <v>54411</v>
      </c>
      <c r="J1013" s="1639">
        <v>45339</v>
      </c>
      <c r="K1013" s="26">
        <v>45341</v>
      </c>
      <c r="L1013" s="26" t="s">
        <v>1058</v>
      </c>
      <c r="M1013" s="27">
        <v>20</v>
      </c>
      <c r="N1013" s="27" t="s">
        <v>20</v>
      </c>
      <c r="O1013" s="25">
        <v>7</v>
      </c>
      <c r="P1013" s="286">
        <v>13.1</v>
      </c>
      <c r="Q1013" s="287">
        <v>91.7</v>
      </c>
      <c r="R1013" s="25" t="s">
        <v>581</v>
      </c>
      <c r="S1013" s="25" t="s">
        <v>581</v>
      </c>
      <c r="T1013" s="26" t="s">
        <v>581</v>
      </c>
      <c r="U1013" s="26" t="s">
        <v>581</v>
      </c>
      <c r="V1013" s="8" t="s">
        <v>2633</v>
      </c>
      <c r="W1013" s="25" t="s">
        <v>1017</v>
      </c>
      <c r="X1013" s="26">
        <v>45344</v>
      </c>
      <c r="Y1013" s="25" t="s">
        <v>1068</v>
      </c>
      <c r="Z1013" s="26">
        <v>45344</v>
      </c>
      <c r="AA1013" s="24" t="s">
        <v>2634</v>
      </c>
      <c r="AB1013" s="24" t="s">
        <v>1081</v>
      </c>
      <c r="AC1013" s="26">
        <v>45351</v>
      </c>
      <c r="AD1013" s="8" t="s">
        <v>22</v>
      </c>
      <c r="AE1013" s="26">
        <v>45346</v>
      </c>
      <c r="AF1013" s="27" t="s">
        <v>1160</v>
      </c>
      <c r="AG1013" s="7"/>
      <c r="AH1013" s="5" t="str" cm="1">
        <f t="array" ref="AH1013">LEFT(MM_BU[[#This Row],[PROJECT'#]],MIN(IFERROR(FIND({0,1,2,3,4,5,6,7,8,9,"-"},MM_BU[[#This Row],[PROJECT'#]]),""))-1)</f>
        <v>BU</v>
      </c>
      <c r="AI1013" t="str">
        <f>IF(MM_BU[[#This Row],[BOM Received date]]&lt;&gt;"","BU table")</f>
        <v>BU table</v>
      </c>
      <c r="AJ1013" t="str">
        <f>TEXT(MM_BU[[#This Row],[BOM Received date]],"mmmm")</f>
        <v>February</v>
      </c>
      <c r="AK1013" t="str">
        <f>TEXT(MM_BU[[#This Row],[BOM Received date]],"yyyy")</f>
        <v>2024</v>
      </c>
    </row>
    <row r="1014" spans="1:37" ht="28.95" customHeight="1">
      <c r="A1014" s="21">
        <v>70</v>
      </c>
      <c r="B1014" s="56">
        <v>45337</v>
      </c>
      <c r="C1014" s="8">
        <v>30</v>
      </c>
      <c r="D1014" s="8" t="s">
        <v>2455</v>
      </c>
      <c r="E1014" s="23" t="s">
        <v>2456</v>
      </c>
      <c r="F1014" s="350">
        <v>9653102</v>
      </c>
      <c r="G1014" s="8" t="s">
        <v>1841</v>
      </c>
      <c r="H1014" s="24" t="s">
        <v>1832</v>
      </c>
      <c r="I1014" s="25">
        <v>54412</v>
      </c>
      <c r="J1014" s="1639">
        <v>45339</v>
      </c>
      <c r="K1014" s="26">
        <v>45341</v>
      </c>
      <c r="L1014" s="26" t="s">
        <v>1058</v>
      </c>
      <c r="M1014" s="27">
        <v>2</v>
      </c>
      <c r="N1014" s="27" t="s">
        <v>20</v>
      </c>
      <c r="O1014" s="25">
        <v>2</v>
      </c>
      <c r="P1014" s="286">
        <v>21.1</v>
      </c>
      <c r="Q1014" s="287">
        <v>42.2</v>
      </c>
      <c r="R1014" s="25" t="s">
        <v>2635</v>
      </c>
      <c r="S1014" s="25" t="s">
        <v>1058</v>
      </c>
      <c r="T1014" s="26">
        <v>45343</v>
      </c>
      <c r="U1014" s="26">
        <v>45343</v>
      </c>
      <c r="V1014" s="8" t="s">
        <v>2636</v>
      </c>
      <c r="W1014" s="25" t="s">
        <v>140</v>
      </c>
      <c r="X1014" s="26">
        <v>45343</v>
      </c>
      <c r="Y1014" s="25" t="s">
        <v>1068</v>
      </c>
      <c r="Z1014" s="26">
        <v>45343</v>
      </c>
      <c r="AA1014" s="24" t="s">
        <v>1710</v>
      </c>
      <c r="AB1014" s="24" t="s">
        <v>1070</v>
      </c>
      <c r="AC1014" s="26">
        <v>45356</v>
      </c>
      <c r="AD1014" s="8" t="s">
        <v>22</v>
      </c>
      <c r="AE1014" s="26">
        <v>45346</v>
      </c>
      <c r="AF1014" s="27" t="s">
        <v>425</v>
      </c>
      <c r="AG1014" s="7"/>
      <c r="AH1014" s="5" t="str" cm="1">
        <f t="array" ref="AH1014">LEFT(MM_BU[[#This Row],[PROJECT'#]],MIN(IFERROR(FIND({0,1,2,3,4,5,6,7,8,9,"-"},MM_BU[[#This Row],[PROJECT'#]]),""))-1)</f>
        <v>BU</v>
      </c>
      <c r="AI1014" t="str">
        <f>IF(MM_BU[[#This Row],[BOM Received date]]&lt;&gt;"","BU table")</f>
        <v>BU table</v>
      </c>
      <c r="AJ1014" t="str">
        <f>TEXT(MM_BU[[#This Row],[BOM Received date]],"mmmm")</f>
        <v>February</v>
      </c>
      <c r="AK1014" t="str">
        <f>TEXT(MM_BU[[#This Row],[BOM Received date]],"yyyy")</f>
        <v>2024</v>
      </c>
    </row>
    <row r="1015" spans="1:37" ht="28.95" customHeight="1">
      <c r="A1015" s="21">
        <v>70</v>
      </c>
      <c r="B1015" s="56">
        <v>45337</v>
      </c>
      <c r="C1015" s="8">
        <v>30</v>
      </c>
      <c r="D1015" s="8" t="s">
        <v>2455</v>
      </c>
      <c r="E1015" s="23" t="s">
        <v>2456</v>
      </c>
      <c r="F1015" s="350">
        <v>9653102</v>
      </c>
      <c r="G1015" s="8" t="s">
        <v>231</v>
      </c>
      <c r="H1015" s="24" t="s">
        <v>232</v>
      </c>
      <c r="I1015" s="25">
        <v>54404</v>
      </c>
      <c r="J1015" s="1639">
        <v>45339</v>
      </c>
      <c r="K1015" s="26">
        <v>45341</v>
      </c>
      <c r="L1015" s="26" t="s">
        <v>1058</v>
      </c>
      <c r="M1015" s="27">
        <v>2</v>
      </c>
      <c r="N1015" s="27" t="s">
        <v>20</v>
      </c>
      <c r="O1015" s="25">
        <v>2</v>
      </c>
      <c r="P1015" s="286">
        <v>13.32</v>
      </c>
      <c r="Q1015" s="287">
        <v>26.64</v>
      </c>
      <c r="R1015" s="25" t="s">
        <v>2637</v>
      </c>
      <c r="S1015" s="25" t="s">
        <v>1058</v>
      </c>
      <c r="T1015" s="26">
        <v>45344</v>
      </c>
      <c r="U1015" s="26" t="s">
        <v>581</v>
      </c>
      <c r="V1015" s="8" t="s">
        <v>2638</v>
      </c>
      <c r="W1015" s="25" t="s">
        <v>1012</v>
      </c>
      <c r="X1015" s="26">
        <v>45344</v>
      </c>
      <c r="Y1015" s="25" t="s">
        <v>1068</v>
      </c>
      <c r="Z1015" s="26">
        <v>45344</v>
      </c>
      <c r="AA1015" s="24" t="s">
        <v>1075</v>
      </c>
      <c r="AB1015" s="24" t="s">
        <v>1082</v>
      </c>
      <c r="AC1015" s="26">
        <v>45382</v>
      </c>
      <c r="AD1015" s="8" t="s">
        <v>22</v>
      </c>
      <c r="AE1015" s="26">
        <v>45346</v>
      </c>
      <c r="AF1015" s="27" t="s">
        <v>425</v>
      </c>
      <c r="AG1015" s="7"/>
      <c r="AH1015" s="5" t="str" cm="1">
        <f t="array" ref="AH1015">LEFT(MM_BU[[#This Row],[PROJECT'#]],MIN(IFERROR(FIND({0,1,2,3,4,5,6,7,8,9,"-"},MM_BU[[#This Row],[PROJECT'#]]),""))-1)</f>
        <v>BU</v>
      </c>
      <c r="AI1015" t="str">
        <f>IF(MM_BU[[#This Row],[BOM Received date]]&lt;&gt;"","BU table")</f>
        <v>BU table</v>
      </c>
      <c r="AJ1015" t="str">
        <f>TEXT(MM_BU[[#This Row],[BOM Received date]],"mmmm")</f>
        <v>February</v>
      </c>
      <c r="AK1015" t="str">
        <f>TEXT(MM_BU[[#This Row],[BOM Received date]],"yyyy")</f>
        <v>2024</v>
      </c>
    </row>
    <row r="1016" spans="1:37" ht="28.95" customHeight="1">
      <c r="A1016" s="21">
        <v>70</v>
      </c>
      <c r="B1016" s="56">
        <v>45337</v>
      </c>
      <c r="C1016" s="8">
        <v>30</v>
      </c>
      <c r="D1016" s="8" t="s">
        <v>2455</v>
      </c>
      <c r="E1016" s="23" t="s">
        <v>2456</v>
      </c>
      <c r="F1016" s="350">
        <v>9653102</v>
      </c>
      <c r="G1016" s="8" t="s">
        <v>233</v>
      </c>
      <c r="H1016" s="24" t="s">
        <v>234</v>
      </c>
      <c r="I1016" s="25">
        <v>54411</v>
      </c>
      <c r="J1016" s="1639">
        <v>45339</v>
      </c>
      <c r="K1016" s="26">
        <v>45341</v>
      </c>
      <c r="L1016" s="26" t="s">
        <v>1058</v>
      </c>
      <c r="M1016" s="27">
        <v>19</v>
      </c>
      <c r="N1016" s="27" t="s">
        <v>20</v>
      </c>
      <c r="O1016" s="25">
        <v>3</v>
      </c>
      <c r="P1016" s="286">
        <v>12.4</v>
      </c>
      <c r="Q1016" s="287">
        <v>37.200000000000003</v>
      </c>
      <c r="R1016" s="25" t="s">
        <v>581</v>
      </c>
      <c r="S1016" s="25" t="s">
        <v>581</v>
      </c>
      <c r="T1016" s="26" t="s">
        <v>581</v>
      </c>
      <c r="U1016" s="26" t="s">
        <v>581</v>
      </c>
      <c r="V1016" s="8" t="s">
        <v>2633</v>
      </c>
      <c r="W1016" s="25" t="s">
        <v>1016</v>
      </c>
      <c r="X1016" s="26">
        <v>45344</v>
      </c>
      <c r="Y1016" s="25" t="s">
        <v>1068</v>
      </c>
      <c r="Z1016" s="26">
        <v>45344</v>
      </c>
      <c r="AA1016" s="24" t="s">
        <v>2634</v>
      </c>
      <c r="AB1016" s="24" t="s">
        <v>1081</v>
      </c>
      <c r="AC1016" s="26">
        <v>45351</v>
      </c>
      <c r="AD1016" s="8" t="s">
        <v>22</v>
      </c>
      <c r="AE1016" s="26">
        <v>45346</v>
      </c>
      <c r="AF1016" s="27" t="s">
        <v>428</v>
      </c>
      <c r="AG1016" s="7"/>
      <c r="AH1016" s="5" t="str" cm="1">
        <f t="array" ref="AH1016">LEFT(MM_BU[[#This Row],[PROJECT'#]],MIN(IFERROR(FIND({0,1,2,3,4,5,6,7,8,9,"-"},MM_BU[[#This Row],[PROJECT'#]]),""))-1)</f>
        <v>BU</v>
      </c>
      <c r="AI1016" t="str">
        <f>IF(MM_BU[[#This Row],[BOM Received date]]&lt;&gt;"","BU table")</f>
        <v>BU table</v>
      </c>
      <c r="AJ1016" t="str">
        <f>TEXT(MM_BU[[#This Row],[BOM Received date]],"mmmm")</f>
        <v>February</v>
      </c>
      <c r="AK1016" t="str">
        <f>TEXT(MM_BU[[#This Row],[BOM Received date]],"yyyy")</f>
        <v>2024</v>
      </c>
    </row>
    <row r="1017" spans="1:37" ht="28.95" customHeight="1">
      <c r="A1017" s="21">
        <v>70</v>
      </c>
      <c r="B1017" s="56">
        <v>45337</v>
      </c>
      <c r="C1017" s="8">
        <v>30</v>
      </c>
      <c r="D1017" s="8" t="s">
        <v>2455</v>
      </c>
      <c r="E1017" s="23" t="s">
        <v>2456</v>
      </c>
      <c r="F1017" s="350">
        <v>9653102</v>
      </c>
      <c r="G1017" s="8" t="s">
        <v>2409</v>
      </c>
      <c r="H1017" s="24" t="s">
        <v>2432</v>
      </c>
      <c r="I1017" s="25">
        <v>54407</v>
      </c>
      <c r="J1017" s="1639">
        <v>45339</v>
      </c>
      <c r="K1017" s="26">
        <v>45341</v>
      </c>
      <c r="L1017" s="26" t="s">
        <v>1058</v>
      </c>
      <c r="M1017" s="27">
        <v>2</v>
      </c>
      <c r="N1017" s="27" t="s">
        <v>20</v>
      </c>
      <c r="O1017" s="25">
        <v>2</v>
      </c>
      <c r="P1017" s="286">
        <v>9.16</v>
      </c>
      <c r="Q1017" s="287">
        <v>18.32</v>
      </c>
      <c r="R1017" s="25" t="s">
        <v>2630</v>
      </c>
      <c r="S1017" s="25" t="s">
        <v>1058</v>
      </c>
      <c r="T1017" s="26">
        <v>45355</v>
      </c>
      <c r="U1017" s="26">
        <v>45346</v>
      </c>
      <c r="V1017" s="8" t="s">
        <v>2685</v>
      </c>
      <c r="W1017" s="25" t="s">
        <v>1031</v>
      </c>
      <c r="X1017" s="26">
        <v>45351</v>
      </c>
      <c r="Y1017" s="25" t="s">
        <v>1068</v>
      </c>
      <c r="Z1017" s="26">
        <v>45351</v>
      </c>
      <c r="AA1017" s="24" t="s">
        <v>1075</v>
      </c>
      <c r="AB1017" s="24" t="s">
        <v>1072</v>
      </c>
      <c r="AC1017" s="26">
        <v>45361</v>
      </c>
      <c r="AD1017" s="8" t="s">
        <v>22</v>
      </c>
      <c r="AE1017" s="26">
        <v>45356</v>
      </c>
      <c r="AF1017" s="27" t="s">
        <v>425</v>
      </c>
      <c r="AG1017" s="7"/>
      <c r="AH1017" s="5" t="str" cm="1">
        <f t="array" ref="AH1017">LEFT(MM_BU[[#This Row],[PROJECT'#]],MIN(IFERROR(FIND({0,1,2,3,4,5,6,7,8,9,"-"},MM_BU[[#This Row],[PROJECT'#]]),""))-1)</f>
        <v>BU</v>
      </c>
      <c r="AI1017" t="str">
        <f>IF(MM_BU[[#This Row],[BOM Received date]]&lt;&gt;"","BU table")</f>
        <v>BU table</v>
      </c>
      <c r="AJ1017" t="str">
        <f>TEXT(MM_BU[[#This Row],[BOM Received date]],"mmmm")</f>
        <v>February</v>
      </c>
      <c r="AK1017" t="str">
        <f>TEXT(MM_BU[[#This Row],[BOM Received date]],"yyyy")</f>
        <v>2024</v>
      </c>
    </row>
    <row r="1018" spans="1:37" ht="28.95" customHeight="1">
      <c r="A1018" s="21">
        <v>70</v>
      </c>
      <c r="B1018" s="56">
        <v>45337</v>
      </c>
      <c r="C1018" s="8">
        <v>30</v>
      </c>
      <c r="D1018" s="8" t="s">
        <v>2455</v>
      </c>
      <c r="E1018" s="23" t="s">
        <v>2456</v>
      </c>
      <c r="F1018" s="350">
        <v>9653102</v>
      </c>
      <c r="G1018" s="8" t="s">
        <v>252</v>
      </c>
      <c r="H1018" s="24" t="s">
        <v>253</v>
      </c>
      <c r="I1018" s="25">
        <v>54411</v>
      </c>
      <c r="J1018" s="1639">
        <v>45339</v>
      </c>
      <c r="K1018" s="26">
        <v>45341</v>
      </c>
      <c r="L1018" s="26" t="s">
        <v>1058</v>
      </c>
      <c r="M1018" s="27">
        <v>18</v>
      </c>
      <c r="N1018" s="27" t="s">
        <v>20</v>
      </c>
      <c r="O1018" s="25">
        <v>4</v>
      </c>
      <c r="P1018" s="286">
        <v>17.3</v>
      </c>
      <c r="Q1018" s="287">
        <v>69.2</v>
      </c>
      <c r="R1018" s="25" t="s">
        <v>581</v>
      </c>
      <c r="S1018" s="25" t="s">
        <v>581</v>
      </c>
      <c r="T1018" s="26" t="s">
        <v>581</v>
      </c>
      <c r="U1018" s="26" t="s">
        <v>581</v>
      </c>
      <c r="V1018" s="8" t="s">
        <v>2633</v>
      </c>
      <c r="W1018" s="25" t="s">
        <v>1015</v>
      </c>
      <c r="X1018" s="26">
        <v>45344</v>
      </c>
      <c r="Y1018" s="25" t="s">
        <v>1068</v>
      </c>
      <c r="Z1018" s="26">
        <v>45344</v>
      </c>
      <c r="AA1018" s="24" t="s">
        <v>2634</v>
      </c>
      <c r="AB1018" s="24" t="s">
        <v>1081</v>
      </c>
      <c r="AC1018" s="26">
        <v>45351</v>
      </c>
      <c r="AD1018" s="8" t="s">
        <v>22</v>
      </c>
      <c r="AE1018" s="26">
        <v>45346</v>
      </c>
      <c r="AF1018" s="27" t="s">
        <v>426</v>
      </c>
      <c r="AG1018" s="7"/>
      <c r="AH1018" s="5" t="str" cm="1">
        <f t="array" ref="AH1018">LEFT(MM_BU[[#This Row],[PROJECT'#]],MIN(IFERROR(FIND({0,1,2,3,4,5,6,7,8,9,"-"},MM_BU[[#This Row],[PROJECT'#]]),""))-1)</f>
        <v>BU</v>
      </c>
      <c r="AI1018" t="str">
        <f>IF(MM_BU[[#This Row],[BOM Received date]]&lt;&gt;"","BU table")</f>
        <v>BU table</v>
      </c>
      <c r="AJ1018" t="str">
        <f>TEXT(MM_BU[[#This Row],[BOM Received date]],"mmmm")</f>
        <v>February</v>
      </c>
      <c r="AK1018" t="str">
        <f>TEXT(MM_BU[[#This Row],[BOM Received date]],"yyyy")</f>
        <v>2024</v>
      </c>
    </row>
    <row r="1019" spans="1:37" ht="28.95" customHeight="1">
      <c r="A1019" s="21">
        <v>70</v>
      </c>
      <c r="B1019" s="56">
        <v>45337</v>
      </c>
      <c r="C1019" s="8">
        <v>30</v>
      </c>
      <c r="D1019" s="8" t="s">
        <v>2455</v>
      </c>
      <c r="E1019" s="23" t="s">
        <v>2456</v>
      </c>
      <c r="F1019" s="350">
        <v>9653102</v>
      </c>
      <c r="G1019" s="8" t="s">
        <v>262</v>
      </c>
      <c r="H1019" s="24" t="s">
        <v>263</v>
      </c>
      <c r="I1019" s="25">
        <v>54411</v>
      </c>
      <c r="J1019" s="1639">
        <v>45339</v>
      </c>
      <c r="K1019" s="26">
        <v>45341</v>
      </c>
      <c r="L1019" s="26" t="s">
        <v>1058</v>
      </c>
      <c r="M1019" s="27">
        <v>17</v>
      </c>
      <c r="N1019" s="27" t="s">
        <v>20</v>
      </c>
      <c r="O1019" s="25">
        <v>2</v>
      </c>
      <c r="P1019" s="286">
        <v>15.6</v>
      </c>
      <c r="Q1019" s="287">
        <v>31.2</v>
      </c>
      <c r="R1019" s="25" t="s">
        <v>581</v>
      </c>
      <c r="S1019" s="25" t="s">
        <v>581</v>
      </c>
      <c r="T1019" s="26" t="s">
        <v>581</v>
      </c>
      <c r="U1019" s="26" t="s">
        <v>581</v>
      </c>
      <c r="V1019" s="8" t="s">
        <v>2633</v>
      </c>
      <c r="W1019" s="25" t="s">
        <v>1014</v>
      </c>
      <c r="X1019" s="26">
        <v>45344</v>
      </c>
      <c r="Y1019" s="25" t="s">
        <v>1068</v>
      </c>
      <c r="Z1019" s="26">
        <v>45344</v>
      </c>
      <c r="AA1019" s="24" t="s">
        <v>2634</v>
      </c>
      <c r="AB1019" s="24" t="s">
        <v>1081</v>
      </c>
      <c r="AC1019" s="26">
        <v>45351</v>
      </c>
      <c r="AD1019" s="8" t="s">
        <v>22</v>
      </c>
      <c r="AE1019" s="26">
        <v>45346</v>
      </c>
      <c r="AF1019" s="27" t="s">
        <v>425</v>
      </c>
      <c r="AG1019" s="7"/>
      <c r="AH1019" s="5" t="str" cm="1">
        <f t="array" ref="AH1019">LEFT(MM_BU[[#This Row],[PROJECT'#]],MIN(IFERROR(FIND({0,1,2,3,4,5,6,7,8,9,"-"},MM_BU[[#This Row],[PROJECT'#]]),""))-1)</f>
        <v>BU</v>
      </c>
      <c r="AI1019" t="str">
        <f>IF(MM_BU[[#This Row],[BOM Received date]]&lt;&gt;"","BU table")</f>
        <v>BU table</v>
      </c>
      <c r="AJ1019" t="str">
        <f>TEXT(MM_BU[[#This Row],[BOM Received date]],"mmmm")</f>
        <v>February</v>
      </c>
      <c r="AK1019" t="str">
        <f>TEXT(MM_BU[[#This Row],[BOM Received date]],"yyyy")</f>
        <v>2024</v>
      </c>
    </row>
    <row r="1020" spans="1:37" ht="28.95" customHeight="1">
      <c r="A1020" s="21">
        <v>70</v>
      </c>
      <c r="B1020" s="56">
        <v>45337</v>
      </c>
      <c r="C1020" s="8">
        <v>30</v>
      </c>
      <c r="D1020" s="8" t="s">
        <v>2455</v>
      </c>
      <c r="E1020" s="23" t="s">
        <v>2456</v>
      </c>
      <c r="F1020" s="350">
        <v>9653102</v>
      </c>
      <c r="G1020" s="8" t="s">
        <v>235</v>
      </c>
      <c r="H1020" s="24" t="s">
        <v>236</v>
      </c>
      <c r="I1020" s="25">
        <v>54411</v>
      </c>
      <c r="J1020" s="1639">
        <v>45339</v>
      </c>
      <c r="K1020" s="26">
        <v>45341</v>
      </c>
      <c r="L1020" s="26" t="s">
        <v>1058</v>
      </c>
      <c r="M1020" s="27">
        <v>16</v>
      </c>
      <c r="N1020" s="27" t="s">
        <v>20</v>
      </c>
      <c r="O1020" s="25">
        <v>1</v>
      </c>
      <c r="P1020" s="286">
        <v>49.3</v>
      </c>
      <c r="Q1020" s="287">
        <v>49.3</v>
      </c>
      <c r="R1020" s="25" t="s">
        <v>581</v>
      </c>
      <c r="S1020" s="25" t="s">
        <v>581</v>
      </c>
      <c r="T1020" s="26" t="s">
        <v>581</v>
      </c>
      <c r="U1020" s="26" t="s">
        <v>581</v>
      </c>
      <c r="V1020" s="8" t="s">
        <v>2633</v>
      </c>
      <c r="W1020" s="25" t="s">
        <v>1013</v>
      </c>
      <c r="X1020" s="26">
        <v>45344</v>
      </c>
      <c r="Y1020" s="25" t="s">
        <v>1068</v>
      </c>
      <c r="Z1020" s="26">
        <v>45344</v>
      </c>
      <c r="AA1020" s="24" t="s">
        <v>2634</v>
      </c>
      <c r="AB1020" s="24" t="s">
        <v>1081</v>
      </c>
      <c r="AC1020" s="26">
        <v>45351</v>
      </c>
      <c r="AD1020" s="8" t="s">
        <v>22</v>
      </c>
      <c r="AE1020" s="26">
        <v>45348</v>
      </c>
      <c r="AF1020" s="27" t="s">
        <v>424</v>
      </c>
      <c r="AG1020" s="7"/>
      <c r="AH1020" s="5" t="str" cm="1">
        <f t="array" ref="AH1020">LEFT(MM_BU[[#This Row],[PROJECT'#]],MIN(IFERROR(FIND({0,1,2,3,4,5,6,7,8,9,"-"},MM_BU[[#This Row],[PROJECT'#]]),""))-1)</f>
        <v>BU</v>
      </c>
      <c r="AI1020" t="str">
        <f>IF(MM_BU[[#This Row],[BOM Received date]]&lt;&gt;"","BU table")</f>
        <v>BU table</v>
      </c>
      <c r="AJ1020" t="str">
        <f>TEXT(MM_BU[[#This Row],[BOM Received date]],"mmmm")</f>
        <v>February</v>
      </c>
      <c r="AK1020" t="str">
        <f>TEXT(MM_BU[[#This Row],[BOM Received date]],"yyyy")</f>
        <v>2024</v>
      </c>
    </row>
    <row r="1021" spans="1:37" ht="28.95" customHeight="1">
      <c r="A1021" s="21">
        <v>70</v>
      </c>
      <c r="B1021" s="56">
        <v>45337</v>
      </c>
      <c r="C1021" s="8">
        <v>30</v>
      </c>
      <c r="D1021" s="8" t="s">
        <v>2455</v>
      </c>
      <c r="E1021" s="23" t="s">
        <v>2456</v>
      </c>
      <c r="F1021" s="350">
        <v>9653102</v>
      </c>
      <c r="G1021" s="8" t="s">
        <v>256</v>
      </c>
      <c r="H1021" s="24" t="s">
        <v>257</v>
      </c>
      <c r="I1021" s="25">
        <v>54410</v>
      </c>
      <c r="J1021" s="1639">
        <v>45339</v>
      </c>
      <c r="K1021" s="26">
        <v>45341</v>
      </c>
      <c r="L1021" s="26" t="s">
        <v>1058</v>
      </c>
      <c r="M1021" s="27">
        <v>3</v>
      </c>
      <c r="N1021" s="27" t="s">
        <v>20</v>
      </c>
      <c r="O1021" s="25">
        <v>2</v>
      </c>
      <c r="P1021" s="286">
        <v>11.4</v>
      </c>
      <c r="Q1021" s="287">
        <v>22.8</v>
      </c>
      <c r="R1021" s="25" t="s">
        <v>2637</v>
      </c>
      <c r="S1021" s="25" t="s">
        <v>1058</v>
      </c>
      <c r="T1021" s="26">
        <v>45344</v>
      </c>
      <c r="U1021" s="26" t="s">
        <v>581</v>
      </c>
      <c r="V1021" s="8" t="s">
        <v>2638</v>
      </c>
      <c r="W1021" s="25" t="s">
        <v>1009</v>
      </c>
      <c r="X1021" s="26">
        <v>45344</v>
      </c>
      <c r="Y1021" s="25" t="s">
        <v>1068</v>
      </c>
      <c r="Z1021" s="26">
        <v>45344</v>
      </c>
      <c r="AA1021" s="24" t="s">
        <v>1075</v>
      </c>
      <c r="AB1021" s="24" t="s">
        <v>1082</v>
      </c>
      <c r="AC1021" s="26">
        <v>45382</v>
      </c>
      <c r="AD1021" s="8" t="s">
        <v>22</v>
      </c>
      <c r="AE1021" s="26">
        <v>45346</v>
      </c>
      <c r="AF1021" s="27" t="s">
        <v>425</v>
      </c>
      <c r="AG1021" s="7"/>
      <c r="AH1021" s="5" t="str" cm="1">
        <f t="array" ref="AH1021">LEFT(MM_BU[[#This Row],[PROJECT'#]],MIN(IFERROR(FIND({0,1,2,3,4,5,6,7,8,9,"-"},MM_BU[[#This Row],[PROJECT'#]]),""))-1)</f>
        <v>BU</v>
      </c>
      <c r="AI1021" t="str">
        <f>IF(MM_BU[[#This Row],[BOM Received date]]&lt;&gt;"","BU table")</f>
        <v>BU table</v>
      </c>
      <c r="AJ1021" t="str">
        <f>TEXT(MM_BU[[#This Row],[BOM Received date]],"mmmm")</f>
        <v>February</v>
      </c>
      <c r="AK1021" t="str">
        <f>TEXT(MM_BU[[#This Row],[BOM Received date]],"yyyy")</f>
        <v>2024</v>
      </c>
    </row>
    <row r="1022" spans="1:37" ht="28.95" customHeight="1">
      <c r="A1022" s="21">
        <v>70</v>
      </c>
      <c r="B1022" s="56">
        <v>45337</v>
      </c>
      <c r="C1022" s="8">
        <v>30</v>
      </c>
      <c r="D1022" s="8" t="s">
        <v>2455</v>
      </c>
      <c r="E1022" s="23" t="s">
        <v>2456</v>
      </c>
      <c r="F1022" s="350">
        <v>9653102</v>
      </c>
      <c r="G1022" s="8" t="s">
        <v>2410</v>
      </c>
      <c r="H1022" s="24" t="s">
        <v>2433</v>
      </c>
      <c r="I1022" s="25">
        <v>54411</v>
      </c>
      <c r="J1022" s="1639">
        <v>45339</v>
      </c>
      <c r="K1022" s="26">
        <v>45341</v>
      </c>
      <c r="L1022" s="26" t="s">
        <v>1058</v>
      </c>
      <c r="M1022" s="27">
        <v>15</v>
      </c>
      <c r="N1022" s="27" t="s">
        <v>20</v>
      </c>
      <c r="O1022" s="25">
        <v>2</v>
      </c>
      <c r="P1022" s="286">
        <v>10</v>
      </c>
      <c r="Q1022" s="287">
        <v>20</v>
      </c>
      <c r="R1022" s="25" t="s">
        <v>581</v>
      </c>
      <c r="S1022" s="25" t="s">
        <v>581</v>
      </c>
      <c r="T1022" s="26" t="s">
        <v>581</v>
      </c>
      <c r="U1022" s="26" t="s">
        <v>581</v>
      </c>
      <c r="V1022" s="8" t="s">
        <v>2633</v>
      </c>
      <c r="W1022" s="25" t="s">
        <v>1012</v>
      </c>
      <c r="X1022" s="26">
        <v>45344</v>
      </c>
      <c r="Y1022" s="25" t="s">
        <v>1068</v>
      </c>
      <c r="Z1022" s="26">
        <v>45344</v>
      </c>
      <c r="AA1022" s="24" t="s">
        <v>2634</v>
      </c>
      <c r="AB1022" s="24" t="s">
        <v>1081</v>
      </c>
      <c r="AC1022" s="26">
        <v>45351</v>
      </c>
      <c r="AD1022" s="8" t="s">
        <v>22</v>
      </c>
      <c r="AE1022" s="26">
        <v>45346</v>
      </c>
      <c r="AF1022" s="27" t="s">
        <v>425</v>
      </c>
      <c r="AG1022" s="7"/>
      <c r="AH1022" s="5" t="str" cm="1">
        <f t="array" ref="AH1022">LEFT(MM_BU[[#This Row],[PROJECT'#]],MIN(IFERROR(FIND({0,1,2,3,4,5,6,7,8,9,"-"},MM_BU[[#This Row],[PROJECT'#]]),""))-1)</f>
        <v>BU</v>
      </c>
      <c r="AI1022" t="str">
        <f>IF(MM_BU[[#This Row],[BOM Received date]]&lt;&gt;"","BU table")</f>
        <v>BU table</v>
      </c>
      <c r="AJ1022" t="str">
        <f>TEXT(MM_BU[[#This Row],[BOM Received date]],"mmmm")</f>
        <v>February</v>
      </c>
      <c r="AK1022" t="str">
        <f>TEXT(MM_BU[[#This Row],[BOM Received date]],"yyyy")</f>
        <v>2024</v>
      </c>
    </row>
    <row r="1023" spans="1:37" ht="28.95" customHeight="1">
      <c r="A1023" s="21">
        <v>70</v>
      </c>
      <c r="B1023" s="56">
        <v>45337</v>
      </c>
      <c r="C1023" s="8">
        <v>30</v>
      </c>
      <c r="D1023" s="8" t="s">
        <v>2455</v>
      </c>
      <c r="E1023" s="23" t="s">
        <v>2456</v>
      </c>
      <c r="F1023" s="350">
        <v>9653102</v>
      </c>
      <c r="G1023" s="8" t="s">
        <v>2411</v>
      </c>
      <c r="H1023" s="24" t="s">
        <v>2434</v>
      </c>
      <c r="I1023" s="25">
        <v>54414</v>
      </c>
      <c r="J1023" s="1639">
        <v>45339</v>
      </c>
      <c r="K1023" s="26">
        <v>45341</v>
      </c>
      <c r="L1023" s="26" t="s">
        <v>1058</v>
      </c>
      <c r="M1023" s="27">
        <v>5</v>
      </c>
      <c r="N1023" s="27" t="s">
        <v>20</v>
      </c>
      <c r="O1023" s="25">
        <v>1</v>
      </c>
      <c r="P1023" s="286">
        <v>665.73</v>
      </c>
      <c r="Q1023" s="287">
        <v>665.73</v>
      </c>
      <c r="R1023" s="25" t="s">
        <v>2630</v>
      </c>
      <c r="S1023" s="25" t="s">
        <v>1058</v>
      </c>
      <c r="T1023" s="26">
        <v>45355</v>
      </c>
      <c r="U1023" s="26">
        <v>45346</v>
      </c>
      <c r="V1023" s="8" t="s">
        <v>2685</v>
      </c>
      <c r="W1023" s="25" t="s">
        <v>1013</v>
      </c>
      <c r="X1023" s="26">
        <v>45351</v>
      </c>
      <c r="Y1023" s="25" t="s">
        <v>1068</v>
      </c>
      <c r="Z1023" s="26">
        <v>45351</v>
      </c>
      <c r="AA1023" s="24" t="s">
        <v>1075</v>
      </c>
      <c r="AB1023" s="24" t="s">
        <v>1072</v>
      </c>
      <c r="AC1023" s="26">
        <v>45379</v>
      </c>
      <c r="AD1023" s="8" t="s">
        <v>22</v>
      </c>
      <c r="AE1023" s="26">
        <v>45368</v>
      </c>
      <c r="AF1023" s="27" t="s">
        <v>424</v>
      </c>
      <c r="AG1023" s="7"/>
      <c r="AH1023" s="5" t="str" cm="1">
        <f t="array" ref="AH1023">LEFT(MM_BU[[#This Row],[PROJECT'#]],MIN(IFERROR(FIND({0,1,2,3,4,5,6,7,8,9,"-"},MM_BU[[#This Row],[PROJECT'#]]),""))-1)</f>
        <v>BU</v>
      </c>
      <c r="AI1023" t="str">
        <f>IF(MM_BU[[#This Row],[BOM Received date]]&lt;&gt;"","BU table")</f>
        <v>BU table</v>
      </c>
      <c r="AJ1023" t="str">
        <f>TEXT(MM_BU[[#This Row],[BOM Received date]],"mmmm")</f>
        <v>February</v>
      </c>
      <c r="AK1023" t="str">
        <f>TEXT(MM_BU[[#This Row],[BOM Received date]],"yyyy")</f>
        <v>2024</v>
      </c>
    </row>
    <row r="1024" spans="1:37" ht="28.95" customHeight="1">
      <c r="A1024" s="21">
        <v>70</v>
      </c>
      <c r="B1024" s="56">
        <v>45337</v>
      </c>
      <c r="C1024" s="8">
        <v>30</v>
      </c>
      <c r="D1024" s="8" t="s">
        <v>2455</v>
      </c>
      <c r="E1024" s="23" t="s">
        <v>2456</v>
      </c>
      <c r="F1024" s="350">
        <v>9653102</v>
      </c>
      <c r="G1024" s="8" t="s">
        <v>511</v>
      </c>
      <c r="H1024" s="24" t="s">
        <v>527</v>
      </c>
      <c r="I1024" s="25">
        <v>54408</v>
      </c>
      <c r="J1024" s="1639">
        <v>45339</v>
      </c>
      <c r="K1024" s="26">
        <v>45341</v>
      </c>
      <c r="L1024" s="26" t="s">
        <v>1058</v>
      </c>
      <c r="M1024" s="27">
        <v>2</v>
      </c>
      <c r="N1024" s="27" t="s">
        <v>20</v>
      </c>
      <c r="O1024" s="25">
        <v>5</v>
      </c>
      <c r="P1024" s="286">
        <v>7.83</v>
      </c>
      <c r="Q1024" s="287">
        <v>39.15</v>
      </c>
      <c r="R1024" s="25" t="s">
        <v>2637</v>
      </c>
      <c r="S1024" s="25" t="s">
        <v>1058</v>
      </c>
      <c r="T1024" s="26">
        <v>45344</v>
      </c>
      <c r="U1024" s="26" t="s">
        <v>581</v>
      </c>
      <c r="V1024" s="8" t="s">
        <v>2638</v>
      </c>
      <c r="W1024" s="25" t="s">
        <v>1011</v>
      </c>
      <c r="X1024" s="26">
        <v>45344</v>
      </c>
      <c r="Y1024" s="25" t="s">
        <v>1068</v>
      </c>
      <c r="Z1024" s="26">
        <v>45344</v>
      </c>
      <c r="AA1024" s="24" t="s">
        <v>1075</v>
      </c>
      <c r="AB1024" s="24" t="s">
        <v>1082</v>
      </c>
      <c r="AC1024" s="26">
        <v>45382</v>
      </c>
      <c r="AD1024" s="8" t="s">
        <v>22</v>
      </c>
      <c r="AE1024" s="26">
        <v>45346</v>
      </c>
      <c r="AF1024" s="27" t="s">
        <v>429</v>
      </c>
      <c r="AG1024" s="7"/>
      <c r="AH1024" s="5" t="str" cm="1">
        <f t="array" ref="AH1024">LEFT(MM_BU[[#This Row],[PROJECT'#]],MIN(IFERROR(FIND({0,1,2,3,4,5,6,7,8,9,"-"},MM_BU[[#This Row],[PROJECT'#]]),""))-1)</f>
        <v>BU</v>
      </c>
      <c r="AI1024" t="str">
        <f>IF(MM_BU[[#This Row],[BOM Received date]]&lt;&gt;"","BU table")</f>
        <v>BU table</v>
      </c>
      <c r="AJ1024" t="str">
        <f>TEXT(MM_BU[[#This Row],[BOM Received date]],"mmmm")</f>
        <v>February</v>
      </c>
      <c r="AK1024" t="str">
        <f>TEXT(MM_BU[[#This Row],[BOM Received date]],"yyyy")</f>
        <v>2024</v>
      </c>
    </row>
    <row r="1025" spans="1:37" ht="28.95" customHeight="1">
      <c r="A1025" s="21">
        <v>70</v>
      </c>
      <c r="B1025" s="56">
        <v>45337</v>
      </c>
      <c r="C1025" s="8">
        <v>30</v>
      </c>
      <c r="D1025" s="8" t="s">
        <v>2455</v>
      </c>
      <c r="E1025" s="23" t="s">
        <v>2456</v>
      </c>
      <c r="F1025" s="350">
        <v>9653102</v>
      </c>
      <c r="G1025" s="8" t="s">
        <v>2412</v>
      </c>
      <c r="H1025" s="24" t="s">
        <v>2435</v>
      </c>
      <c r="I1025" s="25">
        <v>54404</v>
      </c>
      <c r="J1025" s="1639">
        <v>45339</v>
      </c>
      <c r="K1025" s="26">
        <v>45341</v>
      </c>
      <c r="L1025" s="26" t="s">
        <v>1058</v>
      </c>
      <c r="M1025" s="27">
        <v>4</v>
      </c>
      <c r="N1025" s="27" t="s">
        <v>20</v>
      </c>
      <c r="O1025" s="25">
        <v>1</v>
      </c>
      <c r="P1025" s="286">
        <v>304.7</v>
      </c>
      <c r="Q1025" s="287">
        <v>304.7</v>
      </c>
      <c r="R1025" s="25" t="s">
        <v>3016</v>
      </c>
      <c r="S1025" s="25" t="s">
        <v>1058</v>
      </c>
      <c r="T1025" s="26">
        <v>45351</v>
      </c>
      <c r="U1025" s="26" t="s">
        <v>581</v>
      </c>
      <c r="V1025" s="8" t="s">
        <v>3017</v>
      </c>
      <c r="W1025" s="25" t="s">
        <v>139</v>
      </c>
      <c r="X1025" s="26">
        <v>45351</v>
      </c>
      <c r="Y1025" s="25" t="s">
        <v>1068</v>
      </c>
      <c r="Z1025" s="26">
        <v>45351</v>
      </c>
      <c r="AA1025" s="24" t="s">
        <v>1075</v>
      </c>
      <c r="AB1025" s="24" t="s">
        <v>1072</v>
      </c>
      <c r="AC1025" s="26">
        <v>45361</v>
      </c>
      <c r="AD1025" s="8" t="s">
        <v>22</v>
      </c>
      <c r="AE1025" s="26">
        <v>45355</v>
      </c>
      <c r="AF1025" s="27" t="s">
        <v>424</v>
      </c>
      <c r="AG1025" s="7"/>
      <c r="AH1025" s="5" t="str" cm="1">
        <f t="array" ref="AH1025">LEFT(MM_BU[[#This Row],[PROJECT'#]],MIN(IFERROR(FIND({0,1,2,3,4,5,6,7,8,9,"-"},MM_BU[[#This Row],[PROJECT'#]]),""))-1)</f>
        <v>BU</v>
      </c>
      <c r="AI1025" t="str">
        <f>IF(MM_BU[[#This Row],[BOM Received date]]&lt;&gt;"","BU table")</f>
        <v>BU table</v>
      </c>
      <c r="AJ1025" t="str">
        <f>TEXT(MM_BU[[#This Row],[BOM Received date]],"mmmm")</f>
        <v>February</v>
      </c>
      <c r="AK1025" t="str">
        <f>TEXT(MM_BU[[#This Row],[BOM Received date]],"yyyy")</f>
        <v>2024</v>
      </c>
    </row>
    <row r="1026" spans="1:37" ht="28.95" customHeight="1">
      <c r="A1026" s="21">
        <v>70</v>
      </c>
      <c r="B1026" s="56">
        <v>45337</v>
      </c>
      <c r="C1026" s="8">
        <v>30</v>
      </c>
      <c r="D1026" s="8" t="s">
        <v>2455</v>
      </c>
      <c r="E1026" s="23" t="s">
        <v>2456</v>
      </c>
      <c r="F1026" s="350">
        <v>9653102</v>
      </c>
      <c r="G1026" s="8" t="s">
        <v>2413</v>
      </c>
      <c r="H1026" s="24" t="s">
        <v>2436</v>
      </c>
      <c r="I1026" s="25">
        <v>54411</v>
      </c>
      <c r="J1026" s="1639">
        <v>45339</v>
      </c>
      <c r="K1026" s="26">
        <v>45341</v>
      </c>
      <c r="L1026" s="26" t="s">
        <v>1058</v>
      </c>
      <c r="M1026" s="27">
        <v>14</v>
      </c>
      <c r="N1026" s="27" t="s">
        <v>20</v>
      </c>
      <c r="O1026" s="25">
        <v>1</v>
      </c>
      <c r="P1026" s="286">
        <v>16.2</v>
      </c>
      <c r="Q1026" s="287">
        <v>16.2</v>
      </c>
      <c r="R1026" s="25" t="s">
        <v>581</v>
      </c>
      <c r="S1026" s="25" t="s">
        <v>581</v>
      </c>
      <c r="T1026" s="26" t="s">
        <v>581</v>
      </c>
      <c r="U1026" s="26" t="s">
        <v>581</v>
      </c>
      <c r="V1026" s="8" t="s">
        <v>2633</v>
      </c>
      <c r="W1026" s="25" t="s">
        <v>1011</v>
      </c>
      <c r="X1026" s="26">
        <v>45344</v>
      </c>
      <c r="Y1026" s="25" t="s">
        <v>1068</v>
      </c>
      <c r="Z1026" s="26">
        <v>45344</v>
      </c>
      <c r="AA1026" s="24" t="s">
        <v>2634</v>
      </c>
      <c r="AB1026" s="24" t="s">
        <v>1081</v>
      </c>
      <c r="AC1026" s="26">
        <v>45351</v>
      </c>
      <c r="AD1026" s="8" t="s">
        <v>22</v>
      </c>
      <c r="AE1026" s="26">
        <v>45346</v>
      </c>
      <c r="AF1026" s="27" t="s">
        <v>424</v>
      </c>
      <c r="AG1026" s="7"/>
      <c r="AH1026" s="5" t="str" cm="1">
        <f t="array" ref="AH1026">LEFT(MM_BU[[#This Row],[PROJECT'#]],MIN(IFERROR(FIND({0,1,2,3,4,5,6,7,8,9,"-"},MM_BU[[#This Row],[PROJECT'#]]),""))-1)</f>
        <v>BU</v>
      </c>
      <c r="AI1026" t="str">
        <f>IF(MM_BU[[#This Row],[BOM Received date]]&lt;&gt;"","BU table")</f>
        <v>BU table</v>
      </c>
      <c r="AJ1026" t="str">
        <f>TEXT(MM_BU[[#This Row],[BOM Received date]],"mmmm")</f>
        <v>February</v>
      </c>
      <c r="AK1026" t="str">
        <f>TEXT(MM_BU[[#This Row],[BOM Received date]],"yyyy")</f>
        <v>2024</v>
      </c>
    </row>
    <row r="1027" spans="1:37" ht="28.95" customHeight="1">
      <c r="A1027" s="21">
        <v>70</v>
      </c>
      <c r="B1027" s="56">
        <v>45337</v>
      </c>
      <c r="C1027" s="8">
        <v>30</v>
      </c>
      <c r="D1027" s="8" t="s">
        <v>2455</v>
      </c>
      <c r="E1027" s="23" t="s">
        <v>2456</v>
      </c>
      <c r="F1027" s="350">
        <v>9653102</v>
      </c>
      <c r="G1027" s="8" t="s">
        <v>2414</v>
      </c>
      <c r="H1027" s="24" t="s">
        <v>2437</v>
      </c>
      <c r="I1027" s="25">
        <v>54407</v>
      </c>
      <c r="J1027" s="1639">
        <v>45339</v>
      </c>
      <c r="K1027" s="26">
        <v>45341</v>
      </c>
      <c r="L1027" s="26" t="s">
        <v>1058</v>
      </c>
      <c r="M1027" s="27">
        <v>1</v>
      </c>
      <c r="N1027" s="27" t="s">
        <v>20</v>
      </c>
      <c r="O1027" s="25">
        <v>6</v>
      </c>
      <c r="P1027" s="286">
        <v>17.32</v>
      </c>
      <c r="Q1027" s="287">
        <v>103.92</v>
      </c>
      <c r="R1027" s="25" t="s">
        <v>2625</v>
      </c>
      <c r="S1027" s="25" t="s">
        <v>1058</v>
      </c>
      <c r="T1027" s="26">
        <v>45344</v>
      </c>
      <c r="U1027" s="26" t="s">
        <v>581</v>
      </c>
      <c r="V1027" s="8" t="s">
        <v>2626</v>
      </c>
      <c r="W1027" s="25" t="s">
        <v>1009</v>
      </c>
      <c r="X1027" s="26">
        <v>45344</v>
      </c>
      <c r="Y1027" s="25" t="s">
        <v>1068</v>
      </c>
      <c r="Z1027" s="26">
        <v>45344</v>
      </c>
      <c r="AA1027" s="24" t="s">
        <v>1075</v>
      </c>
      <c r="AB1027" s="24" t="s">
        <v>1081</v>
      </c>
      <c r="AC1027" s="26">
        <v>45386</v>
      </c>
      <c r="AD1027" s="8" t="s">
        <v>22</v>
      </c>
      <c r="AE1027" s="26">
        <v>45346</v>
      </c>
      <c r="AF1027" s="27" t="s">
        <v>427</v>
      </c>
      <c r="AG1027" s="7"/>
      <c r="AH1027" s="5" t="str" cm="1">
        <f t="array" ref="AH1027">LEFT(MM_BU[[#This Row],[PROJECT'#]],MIN(IFERROR(FIND({0,1,2,3,4,5,6,7,8,9,"-"},MM_BU[[#This Row],[PROJECT'#]]),""))-1)</f>
        <v>BU</v>
      </c>
      <c r="AI1027" t="str">
        <f>IF(MM_BU[[#This Row],[BOM Received date]]&lt;&gt;"","BU table")</f>
        <v>BU table</v>
      </c>
      <c r="AJ1027" t="str">
        <f>TEXT(MM_BU[[#This Row],[BOM Received date]],"mmmm")</f>
        <v>February</v>
      </c>
      <c r="AK1027" t="str">
        <f>TEXT(MM_BU[[#This Row],[BOM Received date]],"yyyy")</f>
        <v>2024</v>
      </c>
    </row>
    <row r="1028" spans="1:37" ht="28.95" customHeight="1">
      <c r="A1028" s="21">
        <v>70</v>
      </c>
      <c r="B1028" s="56">
        <v>45337</v>
      </c>
      <c r="C1028" s="8">
        <v>30</v>
      </c>
      <c r="D1028" s="8" t="s">
        <v>2455</v>
      </c>
      <c r="E1028" s="23" t="s">
        <v>2456</v>
      </c>
      <c r="F1028" s="350">
        <v>9653102</v>
      </c>
      <c r="G1028" s="8" t="s">
        <v>662</v>
      </c>
      <c r="H1028" s="24" t="s">
        <v>663</v>
      </c>
      <c r="I1028" s="25">
        <v>54409</v>
      </c>
      <c r="J1028" s="1639">
        <v>45339</v>
      </c>
      <c r="K1028" s="26">
        <v>45341</v>
      </c>
      <c r="L1028" s="26" t="s">
        <v>1058</v>
      </c>
      <c r="M1028" s="27">
        <v>2</v>
      </c>
      <c r="N1028" s="27" t="s">
        <v>20</v>
      </c>
      <c r="O1028" s="25">
        <v>2</v>
      </c>
      <c r="P1028" s="286">
        <v>42.46</v>
      </c>
      <c r="Q1028" s="287">
        <v>84.92</v>
      </c>
      <c r="R1028" s="25" t="s">
        <v>2630</v>
      </c>
      <c r="S1028" s="25" t="s">
        <v>1058</v>
      </c>
      <c r="T1028" s="26">
        <v>45355</v>
      </c>
      <c r="U1028" s="26">
        <v>45346</v>
      </c>
      <c r="V1028" s="8" t="s">
        <v>2685</v>
      </c>
      <c r="W1028" s="25" t="s">
        <v>1017</v>
      </c>
      <c r="X1028" s="26">
        <v>45351</v>
      </c>
      <c r="Y1028" s="25" t="s">
        <v>1068</v>
      </c>
      <c r="Z1028" s="26">
        <v>45351</v>
      </c>
      <c r="AA1028" s="24" t="s">
        <v>1075</v>
      </c>
      <c r="AB1028" s="24" t="s">
        <v>1072</v>
      </c>
      <c r="AC1028" s="26">
        <v>45361</v>
      </c>
      <c r="AD1028" s="8" t="s">
        <v>22</v>
      </c>
      <c r="AE1028" s="26">
        <v>45356</v>
      </c>
      <c r="AF1028" s="27" t="s">
        <v>425</v>
      </c>
      <c r="AG1028" s="7"/>
      <c r="AH1028" s="5" t="str" cm="1">
        <f t="array" ref="AH1028">LEFT(MM_BU[[#This Row],[PROJECT'#]],MIN(IFERROR(FIND({0,1,2,3,4,5,6,7,8,9,"-"},MM_BU[[#This Row],[PROJECT'#]]),""))-1)</f>
        <v>BU</v>
      </c>
      <c r="AI1028" t="str">
        <f>IF(MM_BU[[#This Row],[BOM Received date]]&lt;&gt;"","BU table")</f>
        <v>BU table</v>
      </c>
      <c r="AJ1028" t="str">
        <f>TEXT(MM_BU[[#This Row],[BOM Received date]],"mmmm")</f>
        <v>February</v>
      </c>
      <c r="AK1028" t="str">
        <f>TEXT(MM_BU[[#This Row],[BOM Received date]],"yyyy")</f>
        <v>2024</v>
      </c>
    </row>
    <row r="1029" spans="1:37" ht="28.95" customHeight="1">
      <c r="A1029" s="21">
        <v>70</v>
      </c>
      <c r="B1029" s="56">
        <v>45337</v>
      </c>
      <c r="C1029" s="8">
        <v>30</v>
      </c>
      <c r="D1029" s="8" t="s">
        <v>2455</v>
      </c>
      <c r="E1029" s="23" t="s">
        <v>2456</v>
      </c>
      <c r="F1029" s="350">
        <v>9653102</v>
      </c>
      <c r="G1029" s="8" t="s">
        <v>2415</v>
      </c>
      <c r="H1029" s="24" t="s">
        <v>2438</v>
      </c>
      <c r="I1029" s="25">
        <v>54410</v>
      </c>
      <c r="J1029" s="1639">
        <v>45339</v>
      </c>
      <c r="K1029" s="26">
        <v>45341</v>
      </c>
      <c r="L1029" s="26" t="s">
        <v>1058</v>
      </c>
      <c r="M1029" s="27">
        <v>2</v>
      </c>
      <c r="N1029" s="27" t="s">
        <v>20</v>
      </c>
      <c r="O1029" s="25">
        <v>1</v>
      </c>
      <c r="P1029" s="286">
        <v>231.7</v>
      </c>
      <c r="Q1029" s="287">
        <v>231.7</v>
      </c>
      <c r="R1029" s="25" t="s">
        <v>2637</v>
      </c>
      <c r="S1029" s="25" t="s">
        <v>1058</v>
      </c>
      <c r="T1029" s="26">
        <v>45344</v>
      </c>
      <c r="U1029" s="26" t="s">
        <v>581</v>
      </c>
      <c r="V1029" s="8" t="s">
        <v>2638</v>
      </c>
      <c r="W1029" s="25" t="s">
        <v>1008</v>
      </c>
      <c r="X1029" s="26">
        <v>45344</v>
      </c>
      <c r="Y1029" s="25" t="s">
        <v>1068</v>
      </c>
      <c r="Z1029" s="26">
        <v>45344</v>
      </c>
      <c r="AA1029" s="24" t="s">
        <v>1075</v>
      </c>
      <c r="AB1029" s="24" t="s">
        <v>1082</v>
      </c>
      <c r="AC1029" s="26">
        <v>45382</v>
      </c>
      <c r="AD1029" s="8" t="s">
        <v>22</v>
      </c>
      <c r="AE1029" s="26">
        <v>45346</v>
      </c>
      <c r="AF1029" s="27" t="s">
        <v>424</v>
      </c>
      <c r="AG1029" s="7"/>
      <c r="AH1029" s="5" t="str" cm="1">
        <f t="array" ref="AH1029">LEFT(MM_BU[[#This Row],[PROJECT'#]],MIN(IFERROR(FIND({0,1,2,3,4,5,6,7,8,9,"-"},MM_BU[[#This Row],[PROJECT'#]]),""))-1)</f>
        <v>BU</v>
      </c>
      <c r="AI1029" t="str">
        <f>IF(MM_BU[[#This Row],[BOM Received date]]&lt;&gt;"","BU table")</f>
        <v>BU table</v>
      </c>
      <c r="AJ1029" t="str">
        <f>TEXT(MM_BU[[#This Row],[BOM Received date]],"mmmm")</f>
        <v>February</v>
      </c>
      <c r="AK1029" t="str">
        <f>TEXT(MM_BU[[#This Row],[BOM Received date]],"yyyy")</f>
        <v>2024</v>
      </c>
    </row>
    <row r="1030" spans="1:37" ht="28.95" customHeight="1">
      <c r="A1030" s="21">
        <v>70</v>
      </c>
      <c r="B1030" s="56">
        <v>45337</v>
      </c>
      <c r="C1030" s="8">
        <v>30</v>
      </c>
      <c r="D1030" s="8" t="s">
        <v>2455</v>
      </c>
      <c r="E1030" s="23" t="s">
        <v>2456</v>
      </c>
      <c r="F1030" s="350">
        <v>9653102</v>
      </c>
      <c r="G1030" s="8" t="s">
        <v>161</v>
      </c>
      <c r="H1030" s="24" t="s">
        <v>154</v>
      </c>
      <c r="I1030" s="25">
        <v>54411</v>
      </c>
      <c r="J1030" s="1639">
        <v>45339</v>
      </c>
      <c r="K1030" s="26">
        <v>45341</v>
      </c>
      <c r="L1030" s="26" t="s">
        <v>1058</v>
      </c>
      <c r="M1030" s="27">
        <v>13</v>
      </c>
      <c r="N1030" s="27" t="s">
        <v>20</v>
      </c>
      <c r="O1030" s="25">
        <v>4</v>
      </c>
      <c r="P1030" s="286">
        <v>3.2</v>
      </c>
      <c r="Q1030" s="287">
        <v>12.8</v>
      </c>
      <c r="R1030" s="25" t="s">
        <v>581</v>
      </c>
      <c r="S1030" s="25" t="s">
        <v>581</v>
      </c>
      <c r="T1030" s="26" t="s">
        <v>581</v>
      </c>
      <c r="U1030" s="26" t="s">
        <v>581</v>
      </c>
      <c r="V1030" s="8" t="s">
        <v>2633</v>
      </c>
      <c r="W1030" s="25" t="s">
        <v>1009</v>
      </c>
      <c r="X1030" s="26">
        <v>45344</v>
      </c>
      <c r="Y1030" s="25" t="s">
        <v>1068</v>
      </c>
      <c r="Z1030" s="26">
        <v>45344</v>
      </c>
      <c r="AA1030" s="24" t="s">
        <v>2634</v>
      </c>
      <c r="AB1030" s="24" t="s">
        <v>1081</v>
      </c>
      <c r="AC1030" s="26">
        <v>45351</v>
      </c>
      <c r="AD1030" s="8" t="s">
        <v>22</v>
      </c>
      <c r="AE1030" s="26">
        <v>45346</v>
      </c>
      <c r="AF1030" s="27" t="s">
        <v>426</v>
      </c>
      <c r="AG1030" s="7"/>
      <c r="AH1030" s="5" t="str" cm="1">
        <f t="array" ref="AH1030">LEFT(MM_BU[[#This Row],[PROJECT'#]],MIN(IFERROR(FIND({0,1,2,3,4,5,6,7,8,9,"-"},MM_BU[[#This Row],[PROJECT'#]]),""))-1)</f>
        <v>BU</v>
      </c>
      <c r="AI1030" t="str">
        <f>IF(MM_BU[[#This Row],[BOM Received date]]&lt;&gt;"","BU table")</f>
        <v>BU table</v>
      </c>
      <c r="AJ1030" t="str">
        <f>TEXT(MM_BU[[#This Row],[BOM Received date]],"mmmm")</f>
        <v>February</v>
      </c>
      <c r="AK1030" t="str">
        <f>TEXT(MM_BU[[#This Row],[BOM Received date]],"yyyy")</f>
        <v>2024</v>
      </c>
    </row>
    <row r="1031" spans="1:37" ht="28.95" customHeight="1">
      <c r="A1031" s="21">
        <v>70</v>
      </c>
      <c r="B1031" s="56">
        <v>45337</v>
      </c>
      <c r="C1031" s="8">
        <v>30</v>
      </c>
      <c r="D1031" s="8" t="s">
        <v>2455</v>
      </c>
      <c r="E1031" s="23" t="s">
        <v>2456</v>
      </c>
      <c r="F1031" s="350">
        <v>9653102</v>
      </c>
      <c r="G1031" s="8" t="s">
        <v>162</v>
      </c>
      <c r="H1031" s="24" t="s">
        <v>155</v>
      </c>
      <c r="I1031" s="25">
        <v>54411</v>
      </c>
      <c r="J1031" s="1639">
        <v>45339</v>
      </c>
      <c r="K1031" s="26">
        <v>45341</v>
      </c>
      <c r="L1031" s="26" t="s">
        <v>1058</v>
      </c>
      <c r="M1031" s="27">
        <v>12</v>
      </c>
      <c r="N1031" s="27" t="s">
        <v>20</v>
      </c>
      <c r="O1031" s="25">
        <v>14</v>
      </c>
      <c r="P1031" s="286">
        <v>3.6</v>
      </c>
      <c r="Q1031" s="287">
        <v>50.4</v>
      </c>
      <c r="R1031" s="25" t="s">
        <v>581</v>
      </c>
      <c r="S1031" s="25" t="s">
        <v>581</v>
      </c>
      <c r="T1031" s="26" t="s">
        <v>581</v>
      </c>
      <c r="U1031" s="26" t="s">
        <v>581</v>
      </c>
      <c r="V1031" s="8" t="s">
        <v>2633</v>
      </c>
      <c r="W1031" s="25" t="s">
        <v>1008</v>
      </c>
      <c r="X1031" s="26">
        <v>45344</v>
      </c>
      <c r="Y1031" s="25" t="s">
        <v>1068</v>
      </c>
      <c r="Z1031" s="26">
        <v>45344</v>
      </c>
      <c r="AA1031" s="24" t="s">
        <v>2634</v>
      </c>
      <c r="AB1031" s="24" t="s">
        <v>1081</v>
      </c>
      <c r="AC1031" s="26">
        <v>45351</v>
      </c>
      <c r="AD1031" s="8" t="s">
        <v>22</v>
      </c>
      <c r="AE1031" s="26">
        <v>45346</v>
      </c>
      <c r="AF1031" s="27" t="s">
        <v>1177</v>
      </c>
      <c r="AG1031" s="7"/>
      <c r="AH1031" s="5" t="str" cm="1">
        <f t="array" ref="AH1031">LEFT(MM_BU[[#This Row],[PROJECT'#]],MIN(IFERROR(FIND({0,1,2,3,4,5,6,7,8,9,"-"},MM_BU[[#This Row],[PROJECT'#]]),""))-1)</f>
        <v>BU</v>
      </c>
      <c r="AI1031" t="str">
        <f>IF(MM_BU[[#This Row],[BOM Received date]]&lt;&gt;"","BU table")</f>
        <v>BU table</v>
      </c>
      <c r="AJ1031" t="str">
        <f>TEXT(MM_BU[[#This Row],[BOM Received date]],"mmmm")</f>
        <v>February</v>
      </c>
      <c r="AK1031" t="str">
        <f>TEXT(MM_BU[[#This Row],[BOM Received date]],"yyyy")</f>
        <v>2024</v>
      </c>
    </row>
    <row r="1032" spans="1:37" ht="28.95" customHeight="1">
      <c r="A1032" s="1237">
        <v>70</v>
      </c>
      <c r="B1032" s="1238">
        <v>45337</v>
      </c>
      <c r="C1032" s="79">
        <v>30</v>
      </c>
      <c r="D1032" s="79" t="s">
        <v>2455</v>
      </c>
      <c r="E1032" s="644" t="s">
        <v>2456</v>
      </c>
      <c r="F1032" s="80">
        <v>9653102</v>
      </c>
      <c r="G1032" s="79" t="s">
        <v>509</v>
      </c>
      <c r="H1032" s="673" t="s">
        <v>526</v>
      </c>
      <c r="I1032" s="668"/>
      <c r="J1032" s="1664">
        <v>45339</v>
      </c>
      <c r="K1032" s="669" t="s">
        <v>581</v>
      </c>
      <c r="L1032" s="669" t="s">
        <v>581</v>
      </c>
      <c r="M1032" s="670" t="s">
        <v>581</v>
      </c>
      <c r="N1032" s="670" t="s">
        <v>20</v>
      </c>
      <c r="O1032" s="668">
        <v>4</v>
      </c>
      <c r="P1032" s="671" t="s">
        <v>581</v>
      </c>
      <c r="Q1032" s="672" t="s">
        <v>581</v>
      </c>
      <c r="R1032" s="668" t="s">
        <v>581</v>
      </c>
      <c r="S1032" s="668" t="s">
        <v>581</v>
      </c>
      <c r="T1032" s="669" t="s">
        <v>581</v>
      </c>
      <c r="U1032" s="669" t="s">
        <v>581</v>
      </c>
      <c r="V1032" s="79" t="s">
        <v>581</v>
      </c>
      <c r="W1032" s="668" t="s">
        <v>581</v>
      </c>
      <c r="X1032" s="669" t="s">
        <v>581</v>
      </c>
      <c r="Y1032" s="668" t="s">
        <v>581</v>
      </c>
      <c r="Z1032" s="669" t="s">
        <v>581</v>
      </c>
      <c r="AA1032" s="673" t="s">
        <v>581</v>
      </c>
      <c r="AB1032" s="673" t="s">
        <v>581</v>
      </c>
      <c r="AC1032" s="669" t="s">
        <v>581</v>
      </c>
      <c r="AD1032" s="79" t="s">
        <v>581</v>
      </c>
      <c r="AE1032" s="669" t="s">
        <v>581</v>
      </c>
      <c r="AF1032" s="670" t="s">
        <v>581</v>
      </c>
      <c r="AG1032" s="81"/>
      <c r="AH1032" s="5" t="str" cm="1">
        <f t="array" ref="AH1032">LEFT(MM_BU[[#This Row],[PROJECT'#]],MIN(IFERROR(FIND({0,1,2,3,4,5,6,7,8,9,"-"},MM_BU[[#This Row],[PROJECT'#]]),""))-1)</f>
        <v>BU</v>
      </c>
      <c r="AI1032" t="str">
        <f>IF(MM_BU[[#This Row],[BOM Received date]]&lt;&gt;"","BU table")</f>
        <v>BU table</v>
      </c>
      <c r="AJ1032" t="str">
        <f>TEXT(MM_BU[[#This Row],[BOM Received date]],"mmmm")</f>
        <v>February</v>
      </c>
      <c r="AK1032" t="str">
        <f>TEXT(MM_BU[[#This Row],[BOM Received date]],"yyyy")</f>
        <v>2024</v>
      </c>
    </row>
    <row r="1033" spans="1:37" ht="28.95" customHeight="1">
      <c r="A1033" s="21">
        <v>70</v>
      </c>
      <c r="B1033" s="56">
        <v>45337</v>
      </c>
      <c r="C1033" s="8">
        <v>30</v>
      </c>
      <c r="D1033" s="8" t="s">
        <v>2455</v>
      </c>
      <c r="E1033" s="23" t="s">
        <v>2456</v>
      </c>
      <c r="F1033" s="350">
        <v>9653102</v>
      </c>
      <c r="G1033" s="8" t="s">
        <v>1835</v>
      </c>
      <c r="H1033" s="24" t="s">
        <v>1826</v>
      </c>
      <c r="I1033" s="25">
        <v>54411</v>
      </c>
      <c r="J1033" s="1639">
        <v>45339</v>
      </c>
      <c r="K1033" s="26">
        <v>45341</v>
      </c>
      <c r="L1033" s="26" t="s">
        <v>1058</v>
      </c>
      <c r="M1033" s="27">
        <v>11</v>
      </c>
      <c r="N1033" s="27" t="s">
        <v>20</v>
      </c>
      <c r="O1033" s="25">
        <v>1</v>
      </c>
      <c r="P1033" s="286">
        <v>43.6</v>
      </c>
      <c r="Q1033" s="287">
        <v>43.6</v>
      </c>
      <c r="R1033" s="25" t="s">
        <v>581</v>
      </c>
      <c r="S1033" s="25" t="s">
        <v>581</v>
      </c>
      <c r="T1033" s="26" t="s">
        <v>581</v>
      </c>
      <c r="U1033" s="26" t="s">
        <v>581</v>
      </c>
      <c r="V1033" s="8" t="s">
        <v>2633</v>
      </c>
      <c r="W1033" s="25" t="s">
        <v>1007</v>
      </c>
      <c r="X1033" s="26">
        <v>45344</v>
      </c>
      <c r="Y1033" s="25" t="s">
        <v>1068</v>
      </c>
      <c r="Z1033" s="26">
        <v>45344</v>
      </c>
      <c r="AA1033" s="24" t="s">
        <v>2634</v>
      </c>
      <c r="AB1033" s="24" t="s">
        <v>1081</v>
      </c>
      <c r="AC1033" s="26">
        <v>45351</v>
      </c>
      <c r="AD1033" s="8" t="s">
        <v>22</v>
      </c>
      <c r="AE1033" s="26">
        <v>45346</v>
      </c>
      <c r="AF1033" s="27" t="s">
        <v>424</v>
      </c>
      <c r="AG1033" s="7"/>
      <c r="AH1033" s="5" t="str" cm="1">
        <f t="array" ref="AH1033">LEFT(MM_BU[[#This Row],[PROJECT'#]],MIN(IFERROR(FIND({0,1,2,3,4,5,6,7,8,9,"-"},MM_BU[[#This Row],[PROJECT'#]]),""))-1)</f>
        <v>BU</v>
      </c>
      <c r="AI1033" t="str">
        <f>IF(MM_BU[[#This Row],[BOM Received date]]&lt;&gt;"","BU table")</f>
        <v>BU table</v>
      </c>
      <c r="AJ1033" t="str">
        <f>TEXT(MM_BU[[#This Row],[BOM Received date]],"mmmm")</f>
        <v>February</v>
      </c>
      <c r="AK1033" t="str">
        <f>TEXT(MM_BU[[#This Row],[BOM Received date]],"yyyy")</f>
        <v>2024</v>
      </c>
    </row>
    <row r="1034" spans="1:37" ht="28.95" customHeight="1">
      <c r="A1034" s="21">
        <v>70</v>
      </c>
      <c r="B1034" s="56">
        <v>45337</v>
      </c>
      <c r="C1034" s="8">
        <v>30</v>
      </c>
      <c r="D1034" s="8" t="s">
        <v>2455</v>
      </c>
      <c r="E1034" s="23" t="s">
        <v>2456</v>
      </c>
      <c r="F1034" s="350">
        <v>9653102</v>
      </c>
      <c r="G1034" s="8" t="s">
        <v>660</v>
      </c>
      <c r="H1034" s="24" t="s">
        <v>661</v>
      </c>
      <c r="I1034" s="25">
        <v>54412</v>
      </c>
      <c r="J1034" s="1639">
        <v>45339</v>
      </c>
      <c r="K1034" s="26">
        <v>45341</v>
      </c>
      <c r="L1034" s="26" t="s">
        <v>1058</v>
      </c>
      <c r="M1034" s="27">
        <v>1</v>
      </c>
      <c r="N1034" s="27" t="s">
        <v>37</v>
      </c>
      <c r="O1034" s="25">
        <v>1</v>
      </c>
      <c r="P1034" s="286">
        <v>18.2</v>
      </c>
      <c r="Q1034" s="287">
        <v>18.2</v>
      </c>
      <c r="R1034" s="25" t="s">
        <v>2635</v>
      </c>
      <c r="S1034" s="25" t="s">
        <v>1058</v>
      </c>
      <c r="T1034" s="26">
        <v>45343</v>
      </c>
      <c r="U1034" s="26">
        <v>45343</v>
      </c>
      <c r="V1034" s="8" t="s">
        <v>2636</v>
      </c>
      <c r="W1034" s="25" t="s">
        <v>139</v>
      </c>
      <c r="X1034" s="26">
        <v>45343</v>
      </c>
      <c r="Y1034" s="25" t="s">
        <v>1068</v>
      </c>
      <c r="Z1034" s="26">
        <v>45343</v>
      </c>
      <c r="AA1034" s="24" t="s">
        <v>1710</v>
      </c>
      <c r="AB1034" s="24" t="s">
        <v>1070</v>
      </c>
      <c r="AC1034" s="26">
        <v>45356</v>
      </c>
      <c r="AD1034" s="8" t="s">
        <v>22</v>
      </c>
      <c r="AE1034" s="26">
        <v>45346</v>
      </c>
      <c r="AF1034" s="27" t="s">
        <v>424</v>
      </c>
      <c r="AG1034" s="7"/>
      <c r="AH1034" s="5" t="str" cm="1">
        <f t="array" ref="AH1034">LEFT(MM_BU[[#This Row],[PROJECT'#]],MIN(IFERROR(FIND({0,1,2,3,4,5,6,7,8,9,"-"},MM_BU[[#This Row],[PROJECT'#]]),""))-1)</f>
        <v>BU</v>
      </c>
      <c r="AI1034" t="str">
        <f>IF(MM_BU[[#This Row],[BOM Received date]]&lt;&gt;"","BU table")</f>
        <v>BU table</v>
      </c>
      <c r="AJ1034" t="str">
        <f>TEXT(MM_BU[[#This Row],[BOM Received date]],"mmmm")</f>
        <v>February</v>
      </c>
      <c r="AK1034" t="str">
        <f>TEXT(MM_BU[[#This Row],[BOM Received date]],"yyyy")</f>
        <v>2024</v>
      </c>
    </row>
    <row r="1035" spans="1:37" ht="28.95" customHeight="1">
      <c r="A1035" s="21">
        <v>70</v>
      </c>
      <c r="B1035" s="56">
        <v>45337</v>
      </c>
      <c r="C1035" s="8">
        <v>30</v>
      </c>
      <c r="D1035" s="8" t="s">
        <v>2455</v>
      </c>
      <c r="E1035" s="23" t="s">
        <v>2456</v>
      </c>
      <c r="F1035" s="350">
        <v>9653102</v>
      </c>
      <c r="G1035" s="8" t="s">
        <v>2416</v>
      </c>
      <c r="H1035" s="24" t="s">
        <v>2439</v>
      </c>
      <c r="I1035" s="25">
        <v>54414</v>
      </c>
      <c r="J1035" s="1639">
        <v>45339</v>
      </c>
      <c r="K1035" s="26">
        <v>45341</v>
      </c>
      <c r="L1035" s="26" t="s">
        <v>1058</v>
      </c>
      <c r="M1035" s="27">
        <v>4</v>
      </c>
      <c r="N1035" s="27" t="s">
        <v>37</v>
      </c>
      <c r="O1035" s="25">
        <v>1</v>
      </c>
      <c r="P1035" s="286">
        <v>36.619999999999997</v>
      </c>
      <c r="Q1035" s="287">
        <v>36.619999999999997</v>
      </c>
      <c r="R1035" s="25" t="s">
        <v>2630</v>
      </c>
      <c r="S1035" s="25" t="s">
        <v>1058</v>
      </c>
      <c r="T1035" s="26">
        <v>45355</v>
      </c>
      <c r="U1035" s="26">
        <v>45346</v>
      </c>
      <c r="V1035" s="8" t="s">
        <v>2685</v>
      </c>
      <c r="W1035" s="25" t="s">
        <v>1005</v>
      </c>
      <c r="X1035" s="26">
        <v>45351</v>
      </c>
      <c r="Y1035" s="25" t="s">
        <v>1068</v>
      </c>
      <c r="Z1035" s="26">
        <v>45351</v>
      </c>
      <c r="AA1035" s="24" t="s">
        <v>1075</v>
      </c>
      <c r="AB1035" s="24" t="s">
        <v>1072</v>
      </c>
      <c r="AC1035" s="26">
        <v>45393</v>
      </c>
      <c r="AD1035" s="8" t="s">
        <v>22</v>
      </c>
      <c r="AE1035" s="26">
        <v>45356</v>
      </c>
      <c r="AF1035" s="27" t="s">
        <v>424</v>
      </c>
      <c r="AG1035" s="7"/>
      <c r="AH1035" s="5" t="str" cm="1">
        <f t="array" ref="AH1035">LEFT(MM_BU[[#This Row],[PROJECT'#]],MIN(IFERROR(FIND({0,1,2,3,4,5,6,7,8,9,"-"},MM_BU[[#This Row],[PROJECT'#]]),""))-1)</f>
        <v>BU</v>
      </c>
      <c r="AI1035" t="str">
        <f>IF(MM_BU[[#This Row],[BOM Received date]]&lt;&gt;"","BU table")</f>
        <v>BU table</v>
      </c>
      <c r="AJ1035" t="str">
        <f>TEXT(MM_BU[[#This Row],[BOM Received date]],"mmmm")</f>
        <v>February</v>
      </c>
      <c r="AK1035" t="str">
        <f>TEXT(MM_BU[[#This Row],[BOM Received date]],"yyyy")</f>
        <v>2024</v>
      </c>
    </row>
    <row r="1036" spans="1:37" ht="28.95" customHeight="1">
      <c r="A1036" s="21">
        <v>70</v>
      </c>
      <c r="B1036" s="56">
        <v>45337</v>
      </c>
      <c r="C1036" s="8">
        <v>50</v>
      </c>
      <c r="D1036" s="8" t="s">
        <v>2455</v>
      </c>
      <c r="E1036" s="23" t="s">
        <v>2456</v>
      </c>
      <c r="F1036" s="350">
        <v>9653102</v>
      </c>
      <c r="G1036" s="8" t="s">
        <v>2417</v>
      </c>
      <c r="H1036" s="24" t="s">
        <v>2440</v>
      </c>
      <c r="I1036" s="25">
        <v>54452</v>
      </c>
      <c r="J1036" s="1639">
        <v>45339</v>
      </c>
      <c r="K1036" s="26">
        <v>45341</v>
      </c>
      <c r="L1036" s="26" t="s">
        <v>1058</v>
      </c>
      <c r="M1036" s="27">
        <v>1</v>
      </c>
      <c r="N1036" s="27" t="s">
        <v>20</v>
      </c>
      <c r="O1036" s="25">
        <v>4</v>
      </c>
      <c r="P1036" s="286">
        <v>1.3</v>
      </c>
      <c r="Q1036" s="287">
        <v>5.2</v>
      </c>
      <c r="R1036" s="25" t="s">
        <v>2630</v>
      </c>
      <c r="S1036" s="25" t="s">
        <v>1058</v>
      </c>
      <c r="T1036" s="26">
        <v>45355</v>
      </c>
      <c r="U1036" s="26">
        <v>45346</v>
      </c>
      <c r="V1036" s="8" t="s">
        <v>2685</v>
      </c>
      <c r="W1036" s="25" t="s">
        <v>1008</v>
      </c>
      <c r="X1036" s="26">
        <v>45351</v>
      </c>
      <c r="Y1036" s="25" t="s">
        <v>1068</v>
      </c>
      <c r="Z1036" s="26">
        <v>45351</v>
      </c>
      <c r="AA1036" s="24" t="s">
        <v>1075</v>
      </c>
      <c r="AB1036" s="24" t="s">
        <v>1072</v>
      </c>
      <c r="AC1036" s="26">
        <v>45361</v>
      </c>
      <c r="AD1036" s="8" t="s">
        <v>22</v>
      </c>
      <c r="AE1036" s="26">
        <v>45356</v>
      </c>
      <c r="AF1036" s="27" t="s">
        <v>426</v>
      </c>
      <c r="AG1036" s="221"/>
      <c r="AH1036" s="5" t="str" cm="1">
        <f t="array" ref="AH1036">LEFT(MM_BU[[#This Row],[PROJECT'#]],MIN(IFERROR(FIND({0,1,2,3,4,5,6,7,8,9,"-"},MM_BU[[#This Row],[PROJECT'#]]),""))-1)</f>
        <v>BU</v>
      </c>
      <c r="AI1036" t="str">
        <f>IF(MM_BU[[#This Row],[BOM Received date]]&lt;&gt;"","BU table")</f>
        <v>BU table</v>
      </c>
      <c r="AJ1036" t="str">
        <f>TEXT(MM_BU[[#This Row],[BOM Received date]],"mmmm")</f>
        <v>February</v>
      </c>
      <c r="AK1036" t="str">
        <f>TEXT(MM_BU[[#This Row],[BOM Received date]],"yyyy")</f>
        <v>2024</v>
      </c>
    </row>
    <row r="1037" spans="1:37" ht="28.95" customHeight="1">
      <c r="A1037" s="21">
        <v>70</v>
      </c>
      <c r="B1037" s="56">
        <v>45337</v>
      </c>
      <c r="C1037" s="8">
        <v>30</v>
      </c>
      <c r="D1037" s="8" t="s">
        <v>2455</v>
      </c>
      <c r="E1037" s="23" t="s">
        <v>2456</v>
      </c>
      <c r="F1037" s="350">
        <v>9653102</v>
      </c>
      <c r="G1037" s="8" t="s">
        <v>2418</v>
      </c>
      <c r="H1037" s="24" t="s">
        <v>2441</v>
      </c>
      <c r="I1037" s="25">
        <v>54411</v>
      </c>
      <c r="J1037" s="1639">
        <v>45339</v>
      </c>
      <c r="K1037" s="26">
        <v>45341</v>
      </c>
      <c r="L1037" s="26" t="s">
        <v>1058</v>
      </c>
      <c r="M1037" s="27">
        <v>10</v>
      </c>
      <c r="N1037" s="27" t="s">
        <v>20</v>
      </c>
      <c r="O1037" s="25">
        <v>3</v>
      </c>
      <c r="P1037" s="286">
        <v>9.81</v>
      </c>
      <c r="Q1037" s="287">
        <v>29.43</v>
      </c>
      <c r="R1037" s="25" t="s">
        <v>581</v>
      </c>
      <c r="S1037" s="25" t="s">
        <v>581</v>
      </c>
      <c r="T1037" s="26" t="s">
        <v>581</v>
      </c>
      <c r="U1037" s="26" t="s">
        <v>581</v>
      </c>
      <c r="V1037" s="8" t="s">
        <v>2633</v>
      </c>
      <c r="W1037" s="25" t="s">
        <v>1006</v>
      </c>
      <c r="X1037" s="26">
        <v>45344</v>
      </c>
      <c r="Y1037" s="25" t="s">
        <v>1068</v>
      </c>
      <c r="Z1037" s="26">
        <v>45344</v>
      </c>
      <c r="AA1037" s="24" t="s">
        <v>2634</v>
      </c>
      <c r="AB1037" s="24" t="s">
        <v>1081</v>
      </c>
      <c r="AC1037" s="26">
        <v>45351</v>
      </c>
      <c r="AD1037" s="8" t="s">
        <v>22</v>
      </c>
      <c r="AE1037" s="26">
        <v>45346</v>
      </c>
      <c r="AF1037" s="27" t="s">
        <v>428</v>
      </c>
      <c r="AG1037" s="7"/>
      <c r="AH1037" s="5" t="str" cm="1">
        <f t="array" ref="AH1037">LEFT(MM_BU[[#This Row],[PROJECT'#]],MIN(IFERROR(FIND({0,1,2,3,4,5,6,7,8,9,"-"},MM_BU[[#This Row],[PROJECT'#]]),""))-1)</f>
        <v>BU</v>
      </c>
      <c r="AI1037" t="str">
        <f>IF(MM_BU[[#This Row],[BOM Received date]]&lt;&gt;"","BU table")</f>
        <v>BU table</v>
      </c>
      <c r="AJ1037" t="str">
        <f>TEXT(MM_BU[[#This Row],[BOM Received date]],"mmmm")</f>
        <v>February</v>
      </c>
      <c r="AK1037" t="str">
        <f>TEXT(MM_BU[[#This Row],[BOM Received date]],"yyyy")</f>
        <v>2024</v>
      </c>
    </row>
    <row r="1038" spans="1:37" ht="28.95" customHeight="1">
      <c r="A1038" s="21">
        <v>70</v>
      </c>
      <c r="B1038" s="56">
        <v>45337</v>
      </c>
      <c r="C1038" s="8">
        <v>30</v>
      </c>
      <c r="D1038" s="8" t="s">
        <v>2455</v>
      </c>
      <c r="E1038" s="23" t="s">
        <v>2456</v>
      </c>
      <c r="F1038" s="350">
        <v>9653102</v>
      </c>
      <c r="G1038" s="8" t="s">
        <v>229</v>
      </c>
      <c r="H1038" s="24" t="s">
        <v>230</v>
      </c>
      <c r="I1038" s="25">
        <v>54411</v>
      </c>
      <c r="J1038" s="1639">
        <v>45339</v>
      </c>
      <c r="K1038" s="26">
        <v>45341</v>
      </c>
      <c r="L1038" s="26" t="s">
        <v>1058</v>
      </c>
      <c r="M1038" s="27">
        <v>9</v>
      </c>
      <c r="N1038" s="27" t="s">
        <v>20</v>
      </c>
      <c r="O1038" s="25">
        <v>4</v>
      </c>
      <c r="P1038" s="286">
        <v>9.5</v>
      </c>
      <c r="Q1038" s="287">
        <v>38</v>
      </c>
      <c r="R1038" s="25" t="s">
        <v>581</v>
      </c>
      <c r="S1038" s="25" t="s">
        <v>581</v>
      </c>
      <c r="T1038" s="26" t="s">
        <v>581</v>
      </c>
      <c r="U1038" s="26" t="s">
        <v>581</v>
      </c>
      <c r="V1038" s="8" t="s">
        <v>2633</v>
      </c>
      <c r="W1038" s="25" t="s">
        <v>1005</v>
      </c>
      <c r="X1038" s="26">
        <v>45344</v>
      </c>
      <c r="Y1038" s="25" t="s">
        <v>1068</v>
      </c>
      <c r="Z1038" s="26">
        <v>45344</v>
      </c>
      <c r="AA1038" s="24" t="s">
        <v>2634</v>
      </c>
      <c r="AB1038" s="24" t="s">
        <v>1081</v>
      </c>
      <c r="AC1038" s="26">
        <v>45351</v>
      </c>
      <c r="AD1038" s="8" t="s">
        <v>22</v>
      </c>
      <c r="AE1038" s="26">
        <v>45346</v>
      </c>
      <c r="AF1038" s="27" t="s">
        <v>426</v>
      </c>
      <c r="AG1038" s="7"/>
      <c r="AH1038" s="5" t="str" cm="1">
        <f t="array" ref="AH1038">LEFT(MM_BU[[#This Row],[PROJECT'#]],MIN(IFERROR(FIND({0,1,2,3,4,5,6,7,8,9,"-"},MM_BU[[#This Row],[PROJECT'#]]),""))-1)</f>
        <v>BU</v>
      </c>
      <c r="AI1038" t="str">
        <f>IF(MM_BU[[#This Row],[BOM Received date]]&lt;&gt;"","BU table")</f>
        <v>BU table</v>
      </c>
      <c r="AJ1038" t="str">
        <f>TEXT(MM_BU[[#This Row],[BOM Received date]],"mmmm")</f>
        <v>February</v>
      </c>
      <c r="AK1038" t="str">
        <f>TEXT(MM_BU[[#This Row],[BOM Received date]],"yyyy")</f>
        <v>2024</v>
      </c>
    </row>
    <row r="1039" spans="1:37" ht="28.95" customHeight="1">
      <c r="A1039" s="21">
        <v>70</v>
      </c>
      <c r="B1039" s="56">
        <v>45337</v>
      </c>
      <c r="C1039" s="8">
        <v>30</v>
      </c>
      <c r="D1039" s="8" t="s">
        <v>2455</v>
      </c>
      <c r="E1039" s="23" t="s">
        <v>2456</v>
      </c>
      <c r="F1039" s="350">
        <v>9653102</v>
      </c>
      <c r="G1039" s="8" t="s">
        <v>586</v>
      </c>
      <c r="H1039" s="24" t="s">
        <v>587</v>
      </c>
      <c r="I1039" s="25">
        <v>54405</v>
      </c>
      <c r="J1039" s="1639">
        <v>45339</v>
      </c>
      <c r="K1039" s="26">
        <v>45341</v>
      </c>
      <c r="L1039" s="26" t="s">
        <v>1058</v>
      </c>
      <c r="M1039" s="27">
        <v>2</v>
      </c>
      <c r="N1039" s="27" t="s">
        <v>20</v>
      </c>
      <c r="O1039" s="25">
        <v>1</v>
      </c>
      <c r="P1039" s="286">
        <v>19.649999999999999</v>
      </c>
      <c r="Q1039" s="287">
        <v>19.649999999999999</v>
      </c>
      <c r="R1039" s="25" t="s">
        <v>2630</v>
      </c>
      <c r="S1039" s="25" t="s">
        <v>1058</v>
      </c>
      <c r="T1039" s="26">
        <v>45355</v>
      </c>
      <c r="U1039" s="26">
        <v>45346</v>
      </c>
      <c r="V1039" s="8" t="s">
        <v>2685</v>
      </c>
      <c r="W1039" s="25" t="s">
        <v>1020</v>
      </c>
      <c r="X1039" s="26">
        <v>45351</v>
      </c>
      <c r="Y1039" s="25" t="s">
        <v>1068</v>
      </c>
      <c r="Z1039" s="26">
        <v>45351</v>
      </c>
      <c r="AA1039" s="24" t="s">
        <v>1075</v>
      </c>
      <c r="AB1039" s="24" t="s">
        <v>1072</v>
      </c>
      <c r="AC1039" s="26">
        <v>45361</v>
      </c>
      <c r="AD1039" s="8" t="s">
        <v>22</v>
      </c>
      <c r="AE1039" s="26">
        <v>45356</v>
      </c>
      <c r="AF1039" s="27" t="s">
        <v>424</v>
      </c>
      <c r="AG1039" s="7"/>
      <c r="AH1039" s="5" t="str" cm="1">
        <f t="array" ref="AH1039">LEFT(MM_BU[[#This Row],[PROJECT'#]],MIN(IFERROR(FIND({0,1,2,3,4,5,6,7,8,9,"-"},MM_BU[[#This Row],[PROJECT'#]]),""))-1)</f>
        <v>BU</v>
      </c>
      <c r="AI1039" t="str">
        <f>IF(MM_BU[[#This Row],[BOM Received date]]&lt;&gt;"","BU table")</f>
        <v>BU table</v>
      </c>
      <c r="AJ1039" t="str">
        <f>TEXT(MM_BU[[#This Row],[BOM Received date]],"mmmm")</f>
        <v>February</v>
      </c>
      <c r="AK1039" t="str">
        <f>TEXT(MM_BU[[#This Row],[BOM Received date]],"yyyy")</f>
        <v>2024</v>
      </c>
    </row>
    <row r="1040" spans="1:37" ht="28.95" customHeight="1">
      <c r="A1040" s="21">
        <v>70</v>
      </c>
      <c r="B1040" s="56">
        <v>45337</v>
      </c>
      <c r="C1040" s="8">
        <v>30</v>
      </c>
      <c r="D1040" s="8" t="s">
        <v>2455</v>
      </c>
      <c r="E1040" s="23" t="s">
        <v>2456</v>
      </c>
      <c r="F1040" s="350">
        <v>9653102</v>
      </c>
      <c r="G1040" s="8" t="s">
        <v>163</v>
      </c>
      <c r="H1040" s="24" t="s">
        <v>156</v>
      </c>
      <c r="I1040" s="25">
        <v>54411</v>
      </c>
      <c r="J1040" s="1639">
        <v>45339</v>
      </c>
      <c r="K1040" s="26">
        <v>45341</v>
      </c>
      <c r="L1040" s="26" t="s">
        <v>1058</v>
      </c>
      <c r="M1040" s="27">
        <v>8</v>
      </c>
      <c r="N1040" s="27" t="s">
        <v>20</v>
      </c>
      <c r="O1040" s="25">
        <v>10</v>
      </c>
      <c r="P1040" s="286">
        <v>18.600000000000001</v>
      </c>
      <c r="Q1040" s="287">
        <v>186</v>
      </c>
      <c r="R1040" s="25" t="s">
        <v>581</v>
      </c>
      <c r="S1040" s="25" t="s">
        <v>581</v>
      </c>
      <c r="T1040" s="26" t="s">
        <v>581</v>
      </c>
      <c r="U1040" s="26" t="s">
        <v>581</v>
      </c>
      <c r="V1040" s="8" t="s">
        <v>2633</v>
      </c>
      <c r="W1040" s="25" t="s">
        <v>1003</v>
      </c>
      <c r="X1040" s="26">
        <v>45344</v>
      </c>
      <c r="Y1040" s="25" t="s">
        <v>1068</v>
      </c>
      <c r="Z1040" s="26">
        <v>45344</v>
      </c>
      <c r="AA1040" s="24" t="s">
        <v>2634</v>
      </c>
      <c r="AB1040" s="24" t="s">
        <v>1081</v>
      </c>
      <c r="AC1040" s="26">
        <v>45351</v>
      </c>
      <c r="AD1040" s="8" t="s">
        <v>22</v>
      </c>
      <c r="AE1040" s="26">
        <v>45346</v>
      </c>
      <c r="AF1040" s="27" t="s">
        <v>1001</v>
      </c>
      <c r="AG1040" s="7"/>
      <c r="AH1040" s="5" t="str" cm="1">
        <f t="array" ref="AH1040">LEFT(MM_BU[[#This Row],[PROJECT'#]],MIN(IFERROR(FIND({0,1,2,3,4,5,6,7,8,9,"-"},MM_BU[[#This Row],[PROJECT'#]]),""))-1)</f>
        <v>BU</v>
      </c>
      <c r="AI1040" t="str">
        <f>IF(MM_BU[[#This Row],[BOM Received date]]&lt;&gt;"","BU table")</f>
        <v>BU table</v>
      </c>
      <c r="AJ1040" t="str">
        <f>TEXT(MM_BU[[#This Row],[BOM Received date]],"mmmm")</f>
        <v>February</v>
      </c>
      <c r="AK1040" t="str">
        <f>TEXT(MM_BU[[#This Row],[BOM Received date]],"yyyy")</f>
        <v>2024</v>
      </c>
    </row>
    <row r="1041" spans="1:37" ht="28.95" customHeight="1">
      <c r="A1041" s="21">
        <v>70</v>
      </c>
      <c r="B1041" s="56">
        <v>45337</v>
      </c>
      <c r="C1041" s="8">
        <v>30</v>
      </c>
      <c r="D1041" s="8" t="s">
        <v>2455</v>
      </c>
      <c r="E1041" s="23" t="s">
        <v>2456</v>
      </c>
      <c r="F1041" s="350">
        <v>9653102</v>
      </c>
      <c r="G1041" s="8" t="s">
        <v>508</v>
      </c>
      <c r="H1041" s="24" t="s">
        <v>525</v>
      </c>
      <c r="I1041" s="25">
        <v>54411</v>
      </c>
      <c r="J1041" s="1639">
        <v>45339</v>
      </c>
      <c r="K1041" s="26">
        <v>45341</v>
      </c>
      <c r="L1041" s="26" t="s">
        <v>1058</v>
      </c>
      <c r="M1041" s="27">
        <v>7</v>
      </c>
      <c r="N1041" s="27" t="s">
        <v>20</v>
      </c>
      <c r="O1041" s="25">
        <v>20</v>
      </c>
      <c r="P1041" s="286">
        <v>0.9</v>
      </c>
      <c r="Q1041" s="287">
        <v>18</v>
      </c>
      <c r="R1041" s="25" t="s">
        <v>581</v>
      </c>
      <c r="S1041" s="25" t="s">
        <v>581</v>
      </c>
      <c r="T1041" s="26" t="s">
        <v>581</v>
      </c>
      <c r="U1041" s="26" t="s">
        <v>581</v>
      </c>
      <c r="V1041" s="8" t="s">
        <v>2633</v>
      </c>
      <c r="W1041" s="25" t="s">
        <v>1002</v>
      </c>
      <c r="X1041" s="26">
        <v>45344</v>
      </c>
      <c r="Y1041" s="25" t="s">
        <v>1068</v>
      </c>
      <c r="Z1041" s="26">
        <v>45344</v>
      </c>
      <c r="AA1041" s="24" t="s">
        <v>2634</v>
      </c>
      <c r="AB1041" s="24" t="s">
        <v>1081</v>
      </c>
      <c r="AC1041" s="26">
        <v>45351</v>
      </c>
      <c r="AD1041" s="8" t="s">
        <v>22</v>
      </c>
      <c r="AE1041" s="26">
        <v>45346</v>
      </c>
      <c r="AF1041" s="27" t="s">
        <v>1026</v>
      </c>
      <c r="AG1041" s="7"/>
      <c r="AH1041" s="5" t="str" cm="1">
        <f t="array" ref="AH1041">LEFT(MM_BU[[#This Row],[PROJECT'#]],MIN(IFERROR(FIND({0,1,2,3,4,5,6,7,8,9,"-"},MM_BU[[#This Row],[PROJECT'#]]),""))-1)</f>
        <v>BU</v>
      </c>
      <c r="AI1041" t="str">
        <f>IF(MM_BU[[#This Row],[BOM Received date]]&lt;&gt;"","BU table")</f>
        <v>BU table</v>
      </c>
      <c r="AJ1041" t="str">
        <f>TEXT(MM_BU[[#This Row],[BOM Received date]],"mmmm")</f>
        <v>February</v>
      </c>
      <c r="AK1041" t="str">
        <f>TEXT(MM_BU[[#This Row],[BOM Received date]],"yyyy")</f>
        <v>2024</v>
      </c>
    </row>
    <row r="1042" spans="1:37" ht="28.95" customHeight="1">
      <c r="A1042" s="1237">
        <v>70</v>
      </c>
      <c r="B1042" s="1238">
        <v>45337</v>
      </c>
      <c r="C1042" s="79">
        <v>30</v>
      </c>
      <c r="D1042" s="79" t="s">
        <v>2455</v>
      </c>
      <c r="E1042" s="644" t="s">
        <v>2456</v>
      </c>
      <c r="F1042" s="80">
        <v>9653102</v>
      </c>
      <c r="G1042" s="79" t="s">
        <v>509</v>
      </c>
      <c r="H1042" s="673" t="s">
        <v>526</v>
      </c>
      <c r="I1042" s="668"/>
      <c r="J1042" s="1664">
        <v>45339</v>
      </c>
      <c r="K1042" s="669" t="s">
        <v>581</v>
      </c>
      <c r="L1042" s="669" t="s">
        <v>581</v>
      </c>
      <c r="M1042" s="670" t="s">
        <v>581</v>
      </c>
      <c r="N1042" s="670" t="s">
        <v>20</v>
      </c>
      <c r="O1042" s="668">
        <v>4</v>
      </c>
      <c r="P1042" s="671" t="s">
        <v>581</v>
      </c>
      <c r="Q1042" s="672" t="s">
        <v>581</v>
      </c>
      <c r="R1042" s="668" t="s">
        <v>581</v>
      </c>
      <c r="S1042" s="668" t="s">
        <v>581</v>
      </c>
      <c r="T1042" s="669" t="s">
        <v>581</v>
      </c>
      <c r="U1042" s="669" t="s">
        <v>581</v>
      </c>
      <c r="V1042" s="79" t="s">
        <v>581</v>
      </c>
      <c r="W1042" s="668" t="s">
        <v>581</v>
      </c>
      <c r="X1042" s="669" t="s">
        <v>581</v>
      </c>
      <c r="Y1042" s="668" t="s">
        <v>581</v>
      </c>
      <c r="Z1042" s="669" t="s">
        <v>581</v>
      </c>
      <c r="AA1042" s="673" t="s">
        <v>581</v>
      </c>
      <c r="AB1042" s="673" t="s">
        <v>581</v>
      </c>
      <c r="AC1042" s="669" t="s">
        <v>581</v>
      </c>
      <c r="AD1042" s="79" t="s">
        <v>581</v>
      </c>
      <c r="AE1042" s="669" t="s">
        <v>581</v>
      </c>
      <c r="AF1042" s="670" t="s">
        <v>581</v>
      </c>
      <c r="AG1042" s="81"/>
      <c r="AH1042" s="5" t="str" cm="1">
        <f t="array" ref="AH1042">LEFT(MM_BU[[#This Row],[PROJECT'#]],MIN(IFERROR(FIND({0,1,2,3,4,5,6,7,8,9,"-"},MM_BU[[#This Row],[PROJECT'#]]),""))-1)</f>
        <v>BU</v>
      </c>
      <c r="AI1042" t="str">
        <f>IF(MM_BU[[#This Row],[BOM Received date]]&lt;&gt;"","BU table")</f>
        <v>BU table</v>
      </c>
      <c r="AJ1042" t="str">
        <f>TEXT(MM_BU[[#This Row],[BOM Received date]],"mmmm")</f>
        <v>February</v>
      </c>
      <c r="AK1042" t="str">
        <f>TEXT(MM_BU[[#This Row],[BOM Received date]],"yyyy")</f>
        <v>2024</v>
      </c>
    </row>
    <row r="1043" spans="1:37" ht="28.95" customHeight="1">
      <c r="A1043" s="21">
        <v>70</v>
      </c>
      <c r="B1043" s="56">
        <v>45337</v>
      </c>
      <c r="C1043" s="8">
        <v>30</v>
      </c>
      <c r="D1043" s="8" t="s">
        <v>2455</v>
      </c>
      <c r="E1043" s="23" t="s">
        <v>2456</v>
      </c>
      <c r="F1043" s="350">
        <v>9653102</v>
      </c>
      <c r="G1043" s="8" t="s">
        <v>250</v>
      </c>
      <c r="H1043" s="24" t="s">
        <v>251</v>
      </c>
      <c r="I1043" s="25">
        <v>54411</v>
      </c>
      <c r="J1043" s="1639">
        <v>45339</v>
      </c>
      <c r="K1043" s="26">
        <v>45341</v>
      </c>
      <c r="L1043" s="26" t="s">
        <v>1058</v>
      </c>
      <c r="M1043" s="27">
        <v>6</v>
      </c>
      <c r="N1043" s="27" t="s">
        <v>20</v>
      </c>
      <c r="O1043" s="25">
        <v>4</v>
      </c>
      <c r="P1043" s="286">
        <v>14.8</v>
      </c>
      <c r="Q1043" s="287">
        <v>59.2</v>
      </c>
      <c r="R1043" s="25" t="s">
        <v>581</v>
      </c>
      <c r="S1043" s="25" t="s">
        <v>581</v>
      </c>
      <c r="T1043" s="26" t="s">
        <v>581</v>
      </c>
      <c r="U1043" s="26" t="s">
        <v>581</v>
      </c>
      <c r="V1043" s="8" t="s">
        <v>2633</v>
      </c>
      <c r="W1043" s="25" t="s">
        <v>143</v>
      </c>
      <c r="X1043" s="26">
        <v>45344</v>
      </c>
      <c r="Y1043" s="25" t="s">
        <v>1068</v>
      </c>
      <c r="Z1043" s="26">
        <v>45344</v>
      </c>
      <c r="AA1043" s="24" t="s">
        <v>2634</v>
      </c>
      <c r="AB1043" s="24" t="s">
        <v>1081</v>
      </c>
      <c r="AC1043" s="26">
        <v>45351</v>
      </c>
      <c r="AD1043" s="8" t="s">
        <v>22</v>
      </c>
      <c r="AE1043" s="26">
        <v>45346</v>
      </c>
      <c r="AF1043" s="27" t="s">
        <v>426</v>
      </c>
      <c r="AG1043" s="7"/>
      <c r="AH1043" s="5" t="str" cm="1">
        <f t="array" ref="AH1043">LEFT(MM_BU[[#This Row],[PROJECT'#]],MIN(IFERROR(FIND({0,1,2,3,4,5,6,7,8,9,"-"},MM_BU[[#This Row],[PROJECT'#]]),""))-1)</f>
        <v>BU</v>
      </c>
      <c r="AI1043" t="str">
        <f>IF(MM_BU[[#This Row],[BOM Received date]]&lt;&gt;"","BU table")</f>
        <v>BU table</v>
      </c>
      <c r="AJ1043" t="str">
        <f>TEXT(MM_BU[[#This Row],[BOM Received date]],"mmmm")</f>
        <v>February</v>
      </c>
      <c r="AK1043" t="str">
        <f>TEXT(MM_BU[[#This Row],[BOM Received date]],"yyyy")</f>
        <v>2024</v>
      </c>
    </row>
    <row r="1044" spans="1:37" ht="28.95" customHeight="1">
      <c r="A1044" s="21">
        <v>70</v>
      </c>
      <c r="B1044" s="56">
        <v>45337</v>
      </c>
      <c r="C1044" s="8">
        <v>30</v>
      </c>
      <c r="D1044" s="8" t="s">
        <v>2455</v>
      </c>
      <c r="E1044" s="23" t="s">
        <v>2456</v>
      </c>
      <c r="F1044" s="350">
        <v>9653102</v>
      </c>
      <c r="G1044" s="8" t="s">
        <v>266</v>
      </c>
      <c r="H1044" s="24" t="s">
        <v>267</v>
      </c>
      <c r="I1044" s="25">
        <v>54411</v>
      </c>
      <c r="J1044" s="1639">
        <v>45339</v>
      </c>
      <c r="K1044" s="26">
        <v>45341</v>
      </c>
      <c r="L1044" s="26" t="s">
        <v>1058</v>
      </c>
      <c r="M1044" s="27">
        <v>5</v>
      </c>
      <c r="N1044" s="27" t="s">
        <v>20</v>
      </c>
      <c r="O1044" s="25">
        <v>4</v>
      </c>
      <c r="P1044" s="286">
        <v>24.2</v>
      </c>
      <c r="Q1044" s="287">
        <v>96.8</v>
      </c>
      <c r="R1044" s="25" t="s">
        <v>581</v>
      </c>
      <c r="S1044" s="25" t="s">
        <v>581</v>
      </c>
      <c r="T1044" s="26" t="s">
        <v>581</v>
      </c>
      <c r="U1044" s="26" t="s">
        <v>581</v>
      </c>
      <c r="V1044" s="8" t="s">
        <v>2633</v>
      </c>
      <c r="W1044" s="25" t="s">
        <v>142</v>
      </c>
      <c r="X1044" s="26">
        <v>45344</v>
      </c>
      <c r="Y1044" s="25" t="s">
        <v>1068</v>
      </c>
      <c r="Z1044" s="26">
        <v>45344</v>
      </c>
      <c r="AA1044" s="24" t="s">
        <v>2634</v>
      </c>
      <c r="AB1044" s="24" t="s">
        <v>1081</v>
      </c>
      <c r="AC1044" s="26">
        <v>45351</v>
      </c>
      <c r="AD1044" s="8" t="s">
        <v>22</v>
      </c>
      <c r="AE1044" s="26">
        <v>45346</v>
      </c>
      <c r="AF1044" s="27" t="s">
        <v>426</v>
      </c>
      <c r="AG1044" s="7"/>
      <c r="AH1044" s="5" t="str" cm="1">
        <f t="array" ref="AH1044">LEFT(MM_BU[[#This Row],[PROJECT'#]],MIN(IFERROR(FIND({0,1,2,3,4,5,6,7,8,9,"-"},MM_BU[[#This Row],[PROJECT'#]]),""))-1)</f>
        <v>BU</v>
      </c>
      <c r="AI1044" t="str">
        <f>IF(MM_BU[[#This Row],[BOM Received date]]&lt;&gt;"","BU table")</f>
        <v>BU table</v>
      </c>
      <c r="AJ1044" t="str">
        <f>TEXT(MM_BU[[#This Row],[BOM Received date]],"mmmm")</f>
        <v>February</v>
      </c>
      <c r="AK1044" t="str">
        <f>TEXT(MM_BU[[#This Row],[BOM Received date]],"yyyy")</f>
        <v>2024</v>
      </c>
    </row>
    <row r="1045" spans="1:37" ht="28.95" customHeight="1">
      <c r="A1045" s="21">
        <v>70</v>
      </c>
      <c r="B1045" s="56">
        <v>45337</v>
      </c>
      <c r="C1045" s="8">
        <v>30</v>
      </c>
      <c r="D1045" s="8" t="s">
        <v>2455</v>
      </c>
      <c r="E1045" s="23" t="s">
        <v>2456</v>
      </c>
      <c r="F1045" s="350">
        <v>9653102</v>
      </c>
      <c r="G1045" s="8" t="s">
        <v>239</v>
      </c>
      <c r="H1045" s="24" t="s">
        <v>240</v>
      </c>
      <c r="I1045" s="25">
        <v>54411</v>
      </c>
      <c r="J1045" s="1639">
        <v>45339</v>
      </c>
      <c r="K1045" s="26">
        <v>45341</v>
      </c>
      <c r="L1045" s="26" t="s">
        <v>1058</v>
      </c>
      <c r="M1045" s="27">
        <v>4</v>
      </c>
      <c r="N1045" s="27" t="s">
        <v>20</v>
      </c>
      <c r="O1045" s="25">
        <v>6</v>
      </c>
      <c r="P1045" s="286">
        <v>5</v>
      </c>
      <c r="Q1045" s="287">
        <v>30</v>
      </c>
      <c r="R1045" s="25" t="s">
        <v>581</v>
      </c>
      <c r="S1045" s="25" t="s">
        <v>581</v>
      </c>
      <c r="T1045" s="26" t="s">
        <v>581</v>
      </c>
      <c r="U1045" s="26" t="s">
        <v>581</v>
      </c>
      <c r="V1045" s="8" t="s">
        <v>2633</v>
      </c>
      <c r="W1045" s="25" t="s">
        <v>141</v>
      </c>
      <c r="X1045" s="26">
        <v>45344</v>
      </c>
      <c r="Y1045" s="25" t="s">
        <v>1068</v>
      </c>
      <c r="Z1045" s="26">
        <v>45344</v>
      </c>
      <c r="AA1045" s="24" t="s">
        <v>2634</v>
      </c>
      <c r="AB1045" s="24" t="s">
        <v>1081</v>
      </c>
      <c r="AC1045" s="26">
        <v>45351</v>
      </c>
      <c r="AD1045" s="8" t="s">
        <v>22</v>
      </c>
      <c r="AE1045" s="26">
        <v>45346</v>
      </c>
      <c r="AF1045" s="27" t="s">
        <v>427</v>
      </c>
      <c r="AG1045" s="7"/>
      <c r="AH1045" s="5" t="str" cm="1">
        <f t="array" ref="AH1045">LEFT(MM_BU[[#This Row],[PROJECT'#]],MIN(IFERROR(FIND({0,1,2,3,4,5,6,7,8,9,"-"},MM_BU[[#This Row],[PROJECT'#]]),""))-1)</f>
        <v>BU</v>
      </c>
      <c r="AI1045" t="str">
        <f>IF(MM_BU[[#This Row],[BOM Received date]]&lt;&gt;"","BU table")</f>
        <v>BU table</v>
      </c>
      <c r="AJ1045" t="str">
        <f>TEXT(MM_BU[[#This Row],[BOM Received date]],"mmmm")</f>
        <v>February</v>
      </c>
      <c r="AK1045" t="str">
        <f>TEXT(MM_BU[[#This Row],[BOM Received date]],"yyyy")</f>
        <v>2024</v>
      </c>
    </row>
    <row r="1046" spans="1:37" ht="28.95" customHeight="1">
      <c r="A1046" s="21">
        <v>70</v>
      </c>
      <c r="B1046" s="56">
        <v>45337</v>
      </c>
      <c r="C1046" s="8">
        <v>30</v>
      </c>
      <c r="D1046" s="8" t="s">
        <v>2455</v>
      </c>
      <c r="E1046" s="23" t="s">
        <v>2456</v>
      </c>
      <c r="F1046" s="350">
        <v>9653102</v>
      </c>
      <c r="G1046" s="8" t="s">
        <v>2419</v>
      </c>
      <c r="H1046" s="24" t="s">
        <v>2442</v>
      </c>
      <c r="I1046" s="25">
        <v>54414</v>
      </c>
      <c r="J1046" s="1639">
        <v>45339</v>
      </c>
      <c r="K1046" s="26">
        <v>45341</v>
      </c>
      <c r="L1046" s="26" t="s">
        <v>1058</v>
      </c>
      <c r="M1046" s="27">
        <v>3</v>
      </c>
      <c r="N1046" s="27" t="s">
        <v>20</v>
      </c>
      <c r="O1046" s="25">
        <v>5</v>
      </c>
      <c r="P1046" s="286">
        <v>1.34</v>
      </c>
      <c r="Q1046" s="287">
        <v>6.7</v>
      </c>
      <c r="R1046" s="25" t="s">
        <v>2630</v>
      </c>
      <c r="S1046" s="25" t="s">
        <v>1058</v>
      </c>
      <c r="T1046" s="26">
        <v>45355</v>
      </c>
      <c r="U1046" s="26">
        <v>45346</v>
      </c>
      <c r="V1046" s="8" t="s">
        <v>2685</v>
      </c>
      <c r="W1046" s="25" t="s">
        <v>1012</v>
      </c>
      <c r="X1046" s="26">
        <v>45351</v>
      </c>
      <c r="Y1046" s="25" t="s">
        <v>1068</v>
      </c>
      <c r="Z1046" s="26">
        <v>45351</v>
      </c>
      <c r="AA1046" s="24" t="s">
        <v>1075</v>
      </c>
      <c r="AB1046" s="24" t="s">
        <v>1072</v>
      </c>
      <c r="AC1046" s="26">
        <v>45379</v>
      </c>
      <c r="AD1046" s="8" t="s">
        <v>22</v>
      </c>
      <c r="AE1046" s="26">
        <v>45356</v>
      </c>
      <c r="AF1046" s="27" t="s">
        <v>429</v>
      </c>
      <c r="AG1046" s="7"/>
      <c r="AH1046" s="5" t="str" cm="1">
        <f t="array" ref="AH1046">LEFT(MM_BU[[#This Row],[PROJECT'#]],MIN(IFERROR(FIND({0,1,2,3,4,5,6,7,8,9,"-"},MM_BU[[#This Row],[PROJECT'#]]),""))-1)</f>
        <v>BU</v>
      </c>
      <c r="AI1046" t="str">
        <f>IF(MM_BU[[#This Row],[BOM Received date]]&lt;&gt;"","BU table")</f>
        <v>BU table</v>
      </c>
      <c r="AJ1046" t="str">
        <f>TEXT(MM_BU[[#This Row],[BOM Received date]],"mmmm")</f>
        <v>February</v>
      </c>
      <c r="AK1046" t="str">
        <f>TEXT(MM_BU[[#This Row],[BOM Received date]],"yyyy")</f>
        <v>2024</v>
      </c>
    </row>
    <row r="1047" spans="1:37" ht="28.95" customHeight="1">
      <c r="A1047" s="21">
        <v>70</v>
      </c>
      <c r="B1047" s="56">
        <v>45337</v>
      </c>
      <c r="C1047" s="8">
        <v>30</v>
      </c>
      <c r="D1047" s="8" t="s">
        <v>2455</v>
      </c>
      <c r="E1047" s="23" t="s">
        <v>2456</v>
      </c>
      <c r="F1047" s="350">
        <v>9653102</v>
      </c>
      <c r="G1047" s="8" t="s">
        <v>2420</v>
      </c>
      <c r="H1047" s="24" t="s">
        <v>2443</v>
      </c>
      <c r="I1047" s="25">
        <v>54414</v>
      </c>
      <c r="J1047" s="1639">
        <v>45339</v>
      </c>
      <c r="K1047" s="26">
        <v>45341</v>
      </c>
      <c r="L1047" s="26" t="s">
        <v>1058</v>
      </c>
      <c r="M1047" s="27">
        <v>2</v>
      </c>
      <c r="N1047" s="27" t="s">
        <v>20</v>
      </c>
      <c r="O1047" s="25">
        <v>1</v>
      </c>
      <c r="P1047" s="286">
        <v>38.94</v>
      </c>
      <c r="Q1047" s="287">
        <v>38.94</v>
      </c>
      <c r="R1047" s="25" t="s">
        <v>2630</v>
      </c>
      <c r="S1047" s="25" t="s">
        <v>1058</v>
      </c>
      <c r="T1047" s="26">
        <v>45355</v>
      </c>
      <c r="U1047" s="26">
        <v>45346</v>
      </c>
      <c r="V1047" s="8" t="s">
        <v>2685</v>
      </c>
      <c r="W1047" s="25" t="s">
        <v>1011</v>
      </c>
      <c r="X1047" s="26">
        <v>45351</v>
      </c>
      <c r="Y1047" s="25" t="s">
        <v>1068</v>
      </c>
      <c r="Z1047" s="26">
        <v>45351</v>
      </c>
      <c r="AA1047" s="24" t="s">
        <v>1075</v>
      </c>
      <c r="AB1047" s="24" t="s">
        <v>1072</v>
      </c>
      <c r="AC1047" s="26">
        <v>45379</v>
      </c>
      <c r="AD1047" s="8" t="s">
        <v>581</v>
      </c>
      <c r="AE1047" s="26" t="s">
        <v>581</v>
      </c>
      <c r="AF1047" s="27" t="s">
        <v>581</v>
      </c>
      <c r="AG1047" s="7"/>
      <c r="AH1047" s="5" t="str" cm="1">
        <f t="array" ref="AH1047">LEFT(MM_BU[[#This Row],[PROJECT'#]],MIN(IFERROR(FIND({0,1,2,3,4,5,6,7,8,9,"-"},MM_BU[[#This Row],[PROJECT'#]]),""))-1)</f>
        <v>BU</v>
      </c>
      <c r="AI1047" t="str">
        <f>IF(MM_BU[[#This Row],[BOM Received date]]&lt;&gt;"","BU table")</f>
        <v>BU table</v>
      </c>
      <c r="AJ1047" t="str">
        <f>TEXT(MM_BU[[#This Row],[BOM Received date]],"mmmm")</f>
        <v>February</v>
      </c>
      <c r="AK1047" t="str">
        <f>TEXT(MM_BU[[#This Row],[BOM Received date]],"yyyy")</f>
        <v>2024</v>
      </c>
    </row>
    <row r="1048" spans="1:37" ht="28.95" customHeight="1">
      <c r="A1048" s="21">
        <v>70</v>
      </c>
      <c r="B1048" s="56">
        <v>45337</v>
      </c>
      <c r="C1048" s="8">
        <v>30</v>
      </c>
      <c r="D1048" s="8" t="s">
        <v>2455</v>
      </c>
      <c r="E1048" s="23" t="s">
        <v>2456</v>
      </c>
      <c r="F1048" s="350">
        <v>9653102</v>
      </c>
      <c r="G1048" s="8" t="s">
        <v>2421</v>
      </c>
      <c r="H1048" s="24" t="s">
        <v>2444</v>
      </c>
      <c r="I1048" s="25">
        <v>54406</v>
      </c>
      <c r="J1048" s="1639">
        <v>45339</v>
      </c>
      <c r="K1048" s="26">
        <v>45341</v>
      </c>
      <c r="L1048" s="26" t="s">
        <v>1058</v>
      </c>
      <c r="M1048" s="27">
        <v>1</v>
      </c>
      <c r="N1048" s="27" t="s">
        <v>20</v>
      </c>
      <c r="O1048" s="25">
        <v>1</v>
      </c>
      <c r="P1048" s="286">
        <v>26.31</v>
      </c>
      <c r="Q1048" s="287">
        <v>26.31</v>
      </c>
      <c r="R1048" s="25" t="s">
        <v>2625</v>
      </c>
      <c r="S1048" s="25" t="s">
        <v>1058</v>
      </c>
      <c r="T1048" s="26">
        <v>45344</v>
      </c>
      <c r="U1048" s="26" t="s">
        <v>581</v>
      </c>
      <c r="V1048" s="8" t="s">
        <v>2626</v>
      </c>
      <c r="W1048" s="25" t="s">
        <v>1006</v>
      </c>
      <c r="X1048" s="26">
        <v>45344</v>
      </c>
      <c r="Y1048" s="25" t="s">
        <v>1068</v>
      </c>
      <c r="Z1048" s="26">
        <v>45344</v>
      </c>
      <c r="AA1048" s="24" t="s">
        <v>1075</v>
      </c>
      <c r="AB1048" s="24" t="s">
        <v>1081</v>
      </c>
      <c r="AC1048" s="26">
        <v>45386</v>
      </c>
      <c r="AD1048" s="8" t="s">
        <v>581</v>
      </c>
      <c r="AE1048" s="26" t="s">
        <v>581</v>
      </c>
      <c r="AF1048" s="27" t="s">
        <v>581</v>
      </c>
      <c r="AG1048" s="7"/>
      <c r="AH1048" s="5" t="str" cm="1">
        <f t="array" ref="AH1048">LEFT(MM_BU[[#This Row],[PROJECT'#]],MIN(IFERROR(FIND({0,1,2,3,4,5,6,7,8,9,"-"},MM_BU[[#This Row],[PROJECT'#]]),""))-1)</f>
        <v>BU</v>
      </c>
      <c r="AI1048" t="str">
        <f>IF(MM_BU[[#This Row],[BOM Received date]]&lt;&gt;"","BU table")</f>
        <v>BU table</v>
      </c>
      <c r="AJ1048" t="str">
        <f>TEXT(MM_BU[[#This Row],[BOM Received date]],"mmmm")</f>
        <v>February</v>
      </c>
      <c r="AK1048" t="str">
        <f>TEXT(MM_BU[[#This Row],[BOM Received date]],"yyyy")</f>
        <v>2024</v>
      </c>
    </row>
    <row r="1049" spans="1:37" ht="28.95" customHeight="1">
      <c r="A1049" s="21">
        <v>70</v>
      </c>
      <c r="B1049" s="56">
        <v>45337</v>
      </c>
      <c r="C1049" s="8">
        <v>30</v>
      </c>
      <c r="D1049" s="8" t="s">
        <v>2455</v>
      </c>
      <c r="E1049" s="23" t="s">
        <v>2456</v>
      </c>
      <c r="F1049" s="350">
        <v>9653102</v>
      </c>
      <c r="G1049" s="8" t="s">
        <v>2422</v>
      </c>
      <c r="H1049" s="24" t="s">
        <v>2445</v>
      </c>
      <c r="I1049" s="25">
        <v>54404</v>
      </c>
      <c r="J1049" s="1639">
        <v>45339</v>
      </c>
      <c r="K1049" s="26">
        <v>45341</v>
      </c>
      <c r="L1049" s="26" t="s">
        <v>1058</v>
      </c>
      <c r="M1049" s="27">
        <v>3</v>
      </c>
      <c r="N1049" s="27" t="s">
        <v>20</v>
      </c>
      <c r="O1049" s="25">
        <v>10</v>
      </c>
      <c r="P1049" s="286">
        <v>3.16</v>
      </c>
      <c r="Q1049" s="287">
        <v>31.6</v>
      </c>
      <c r="R1049" s="25" t="s">
        <v>2630</v>
      </c>
      <c r="S1049" s="25" t="s">
        <v>1058</v>
      </c>
      <c r="T1049" s="26">
        <v>45355</v>
      </c>
      <c r="U1049" s="26">
        <v>45346</v>
      </c>
      <c r="V1049" s="8" t="s">
        <v>2685</v>
      </c>
      <c r="W1049" s="25" t="s">
        <v>1018</v>
      </c>
      <c r="X1049" s="26">
        <v>45351</v>
      </c>
      <c r="Y1049" s="25" t="s">
        <v>1068</v>
      </c>
      <c r="Z1049" s="26">
        <v>45351</v>
      </c>
      <c r="AA1049" s="24" t="s">
        <v>1075</v>
      </c>
      <c r="AB1049" s="24" t="s">
        <v>1072</v>
      </c>
      <c r="AC1049" s="26">
        <v>45361</v>
      </c>
      <c r="AD1049" s="8" t="s">
        <v>22</v>
      </c>
      <c r="AE1049" s="26">
        <v>45356</v>
      </c>
      <c r="AF1049" s="27" t="s">
        <v>1001</v>
      </c>
      <c r="AG1049" s="7"/>
      <c r="AH1049" s="5" t="str" cm="1">
        <f t="array" ref="AH1049">LEFT(MM_BU[[#This Row],[PROJECT'#]],MIN(IFERROR(FIND({0,1,2,3,4,5,6,7,8,9,"-"},MM_BU[[#This Row],[PROJECT'#]]),""))-1)</f>
        <v>BU</v>
      </c>
      <c r="AI1049" t="str">
        <f>IF(MM_BU[[#This Row],[BOM Received date]]&lt;&gt;"","BU table")</f>
        <v>BU table</v>
      </c>
      <c r="AJ1049" t="str">
        <f>TEXT(MM_BU[[#This Row],[BOM Received date]],"mmmm")</f>
        <v>February</v>
      </c>
      <c r="AK1049" t="str">
        <f>TEXT(MM_BU[[#This Row],[BOM Received date]],"yyyy")</f>
        <v>2024</v>
      </c>
    </row>
    <row r="1050" spans="1:37" ht="28.95" customHeight="1">
      <c r="A1050" s="21">
        <v>70</v>
      </c>
      <c r="B1050" s="56">
        <v>45337</v>
      </c>
      <c r="C1050" s="8">
        <v>30</v>
      </c>
      <c r="D1050" s="8" t="s">
        <v>2455</v>
      </c>
      <c r="E1050" s="23" t="s">
        <v>2456</v>
      </c>
      <c r="F1050" s="350">
        <v>9653102</v>
      </c>
      <c r="G1050" s="8" t="s">
        <v>2423</v>
      </c>
      <c r="H1050" s="24" t="s">
        <v>2446</v>
      </c>
      <c r="I1050" s="25">
        <v>54413</v>
      </c>
      <c r="J1050" s="1639">
        <v>45339</v>
      </c>
      <c r="K1050" s="26">
        <v>45341</v>
      </c>
      <c r="L1050" s="26" t="s">
        <v>1058</v>
      </c>
      <c r="M1050" s="27">
        <v>1</v>
      </c>
      <c r="N1050" s="27" t="s">
        <v>20</v>
      </c>
      <c r="O1050" s="25">
        <v>2</v>
      </c>
      <c r="P1050" s="286">
        <v>58.5</v>
      </c>
      <c r="Q1050" s="287">
        <v>117</v>
      </c>
      <c r="R1050" s="25" t="s">
        <v>2639</v>
      </c>
      <c r="S1050" s="25" t="s">
        <v>1058</v>
      </c>
      <c r="T1050" s="26">
        <v>45342</v>
      </c>
      <c r="U1050" s="26">
        <v>45342</v>
      </c>
      <c r="V1050" s="8" t="s">
        <v>2640</v>
      </c>
      <c r="W1050" s="25" t="s">
        <v>139</v>
      </c>
      <c r="X1050" s="26">
        <v>45342</v>
      </c>
      <c r="Y1050" s="25" t="s">
        <v>1068</v>
      </c>
      <c r="Z1050" s="26">
        <v>45342</v>
      </c>
      <c r="AA1050" s="24" t="s">
        <v>1710</v>
      </c>
      <c r="AB1050" s="24" t="s">
        <v>1081</v>
      </c>
      <c r="AC1050" s="26">
        <v>45385</v>
      </c>
      <c r="AD1050" s="8" t="s">
        <v>22</v>
      </c>
      <c r="AE1050" s="26">
        <v>45346</v>
      </c>
      <c r="AF1050" s="27" t="s">
        <v>425</v>
      </c>
      <c r="AG1050" s="7"/>
      <c r="AH1050" s="5" t="str" cm="1">
        <f t="array" ref="AH1050">LEFT(MM_BU[[#This Row],[PROJECT'#]],MIN(IFERROR(FIND({0,1,2,3,4,5,6,7,8,9,"-"},MM_BU[[#This Row],[PROJECT'#]]),""))-1)</f>
        <v>BU</v>
      </c>
      <c r="AI1050" t="str">
        <f>IF(MM_BU[[#This Row],[BOM Received date]]&lt;&gt;"","BU table")</f>
        <v>BU table</v>
      </c>
      <c r="AJ1050" t="str">
        <f>TEXT(MM_BU[[#This Row],[BOM Received date]],"mmmm")</f>
        <v>February</v>
      </c>
      <c r="AK1050" t="str">
        <f>TEXT(MM_BU[[#This Row],[BOM Received date]],"yyyy")</f>
        <v>2024</v>
      </c>
    </row>
    <row r="1051" spans="1:37" ht="28.95" customHeight="1">
      <c r="A1051" s="21">
        <v>70</v>
      </c>
      <c r="B1051" s="56">
        <v>45337</v>
      </c>
      <c r="C1051" s="8">
        <v>30</v>
      </c>
      <c r="D1051" s="8" t="s">
        <v>2455</v>
      </c>
      <c r="E1051" s="23" t="s">
        <v>2456</v>
      </c>
      <c r="F1051" s="350">
        <v>9653102</v>
      </c>
      <c r="G1051" s="8" t="s">
        <v>512</v>
      </c>
      <c r="H1051" s="24" t="s">
        <v>528</v>
      </c>
      <c r="I1051" s="25">
        <v>54411</v>
      </c>
      <c r="J1051" s="1639">
        <v>45339</v>
      </c>
      <c r="K1051" s="26">
        <v>45341</v>
      </c>
      <c r="L1051" s="26" t="s">
        <v>1058</v>
      </c>
      <c r="M1051" s="27">
        <v>3</v>
      </c>
      <c r="N1051" s="27" t="s">
        <v>20</v>
      </c>
      <c r="O1051" s="25">
        <v>1</v>
      </c>
      <c r="P1051" s="286">
        <v>11.19</v>
      </c>
      <c r="Q1051" s="287">
        <v>11.19</v>
      </c>
      <c r="R1051" s="25" t="s">
        <v>581</v>
      </c>
      <c r="S1051" s="25" t="s">
        <v>581</v>
      </c>
      <c r="T1051" s="26" t="s">
        <v>581</v>
      </c>
      <c r="U1051" s="26" t="s">
        <v>581</v>
      </c>
      <c r="V1051" s="8" t="s">
        <v>2641</v>
      </c>
      <c r="W1051" s="25" t="s">
        <v>139</v>
      </c>
      <c r="X1051" s="26">
        <v>45344</v>
      </c>
      <c r="Y1051" s="25" t="s">
        <v>1068</v>
      </c>
      <c r="Z1051" s="26">
        <v>45344</v>
      </c>
      <c r="AA1051" s="24" t="s">
        <v>2634</v>
      </c>
      <c r="AB1051" s="24" t="s">
        <v>1070</v>
      </c>
      <c r="AC1051" s="26">
        <v>45351</v>
      </c>
      <c r="AD1051" s="8" t="s">
        <v>22</v>
      </c>
      <c r="AE1051" s="26">
        <v>45346</v>
      </c>
      <c r="AF1051" s="27" t="s">
        <v>424</v>
      </c>
      <c r="AG1051" s="7"/>
      <c r="AH1051" s="5" t="str" cm="1">
        <f t="array" ref="AH1051">LEFT(MM_BU[[#This Row],[PROJECT'#]],MIN(IFERROR(FIND({0,1,2,3,4,5,6,7,8,9,"-"},MM_BU[[#This Row],[PROJECT'#]]),""))-1)</f>
        <v>BU</v>
      </c>
      <c r="AI1051" t="str">
        <f>IF(MM_BU[[#This Row],[BOM Received date]]&lt;&gt;"","BU table")</f>
        <v>BU table</v>
      </c>
      <c r="AJ1051" t="str">
        <f>TEXT(MM_BU[[#This Row],[BOM Received date]],"mmmm")</f>
        <v>February</v>
      </c>
      <c r="AK1051" t="str">
        <f>TEXT(MM_BU[[#This Row],[BOM Received date]],"yyyy")</f>
        <v>2024</v>
      </c>
    </row>
    <row r="1052" spans="1:37" ht="28.95" customHeight="1">
      <c r="A1052" s="21">
        <v>70</v>
      </c>
      <c r="B1052" s="56">
        <v>45337</v>
      </c>
      <c r="C1052" s="8">
        <v>30</v>
      </c>
      <c r="D1052" s="8" t="s">
        <v>2455</v>
      </c>
      <c r="E1052" s="23" t="s">
        <v>2456</v>
      </c>
      <c r="F1052" s="350">
        <v>9653102</v>
      </c>
      <c r="G1052" s="8" t="s">
        <v>537</v>
      </c>
      <c r="H1052" s="24" t="s">
        <v>540</v>
      </c>
      <c r="I1052" s="25">
        <v>54404</v>
      </c>
      <c r="J1052" s="1639">
        <v>45339</v>
      </c>
      <c r="K1052" s="26">
        <v>45341</v>
      </c>
      <c r="L1052" s="26" t="s">
        <v>1058</v>
      </c>
      <c r="M1052" s="27">
        <v>1</v>
      </c>
      <c r="N1052" s="27" t="s">
        <v>20</v>
      </c>
      <c r="O1052" s="25">
        <v>1</v>
      </c>
      <c r="P1052" s="286">
        <v>12.15</v>
      </c>
      <c r="Q1052" s="287">
        <v>12.15</v>
      </c>
      <c r="R1052" s="25" t="s">
        <v>2630</v>
      </c>
      <c r="S1052" s="25" t="s">
        <v>1058</v>
      </c>
      <c r="T1052" s="26">
        <v>45355</v>
      </c>
      <c r="U1052" s="26">
        <v>45346</v>
      </c>
      <c r="V1052" s="8" t="s">
        <v>2685</v>
      </c>
      <c r="W1052" s="25" t="s">
        <v>1029</v>
      </c>
      <c r="X1052" s="26">
        <v>45351</v>
      </c>
      <c r="Y1052" s="25" t="s">
        <v>1068</v>
      </c>
      <c r="Z1052" s="26">
        <v>45351</v>
      </c>
      <c r="AA1052" s="24" t="s">
        <v>1075</v>
      </c>
      <c r="AB1052" s="24" t="s">
        <v>1072</v>
      </c>
      <c r="AC1052" s="26">
        <v>45361</v>
      </c>
      <c r="AD1052" s="8" t="s">
        <v>22</v>
      </c>
      <c r="AE1052" s="26">
        <v>45356</v>
      </c>
      <c r="AF1052" s="27" t="s">
        <v>424</v>
      </c>
      <c r="AG1052" s="7"/>
      <c r="AH1052" s="5" t="str" cm="1">
        <f t="array" ref="AH1052">LEFT(MM_BU[[#This Row],[PROJECT'#]],MIN(IFERROR(FIND({0,1,2,3,4,5,6,7,8,9,"-"},MM_BU[[#This Row],[PROJECT'#]]),""))-1)</f>
        <v>BU</v>
      </c>
      <c r="AI1052" t="str">
        <f>IF(MM_BU[[#This Row],[BOM Received date]]&lt;&gt;"","BU table")</f>
        <v>BU table</v>
      </c>
      <c r="AJ1052" t="str">
        <f>TEXT(MM_BU[[#This Row],[BOM Received date]],"mmmm")</f>
        <v>February</v>
      </c>
      <c r="AK1052" t="str">
        <f>TEXT(MM_BU[[#This Row],[BOM Received date]],"yyyy")</f>
        <v>2024</v>
      </c>
    </row>
    <row r="1053" spans="1:37" ht="28.95" customHeight="1">
      <c r="A1053" s="21">
        <v>70</v>
      </c>
      <c r="B1053" s="56">
        <v>45337</v>
      </c>
      <c r="C1053" s="8">
        <v>30</v>
      </c>
      <c r="D1053" s="8" t="s">
        <v>2455</v>
      </c>
      <c r="E1053" s="23" t="s">
        <v>2456</v>
      </c>
      <c r="F1053" s="350">
        <v>9653102</v>
      </c>
      <c r="G1053" s="8" t="s">
        <v>513</v>
      </c>
      <c r="H1053" s="24" t="s">
        <v>529</v>
      </c>
      <c r="I1053" s="25">
        <v>54410</v>
      </c>
      <c r="J1053" s="1639">
        <v>45339</v>
      </c>
      <c r="K1053" s="26">
        <v>45341</v>
      </c>
      <c r="L1053" s="26" t="s">
        <v>1058</v>
      </c>
      <c r="M1053" s="27">
        <v>1</v>
      </c>
      <c r="N1053" s="27" t="s">
        <v>20</v>
      </c>
      <c r="O1053" s="25">
        <v>1</v>
      </c>
      <c r="P1053" s="286">
        <v>23.2</v>
      </c>
      <c r="Q1053" s="287">
        <v>23.2</v>
      </c>
      <c r="R1053" s="25" t="s">
        <v>2637</v>
      </c>
      <c r="S1053" s="25" t="s">
        <v>1058</v>
      </c>
      <c r="T1053" s="26">
        <v>45344</v>
      </c>
      <c r="U1053" s="26" t="s">
        <v>581</v>
      </c>
      <c r="V1053" s="8" t="s">
        <v>2638</v>
      </c>
      <c r="W1053" s="25" t="s">
        <v>1007</v>
      </c>
      <c r="X1053" s="26">
        <v>45344</v>
      </c>
      <c r="Y1053" s="25" t="s">
        <v>1068</v>
      </c>
      <c r="Z1053" s="26">
        <v>45344</v>
      </c>
      <c r="AA1053" s="24" t="s">
        <v>1075</v>
      </c>
      <c r="AB1053" s="24" t="s">
        <v>1082</v>
      </c>
      <c r="AC1053" s="26">
        <v>45382</v>
      </c>
      <c r="AD1053" s="8" t="s">
        <v>22</v>
      </c>
      <c r="AE1053" s="26">
        <v>45346</v>
      </c>
      <c r="AF1053" s="27" t="s">
        <v>424</v>
      </c>
      <c r="AG1053" s="7"/>
      <c r="AH1053" s="5" t="str" cm="1">
        <f t="array" ref="AH1053">LEFT(MM_BU[[#This Row],[PROJECT'#]],MIN(IFERROR(FIND({0,1,2,3,4,5,6,7,8,9,"-"},MM_BU[[#This Row],[PROJECT'#]]),""))-1)</f>
        <v>BU</v>
      </c>
      <c r="AI1053" t="str">
        <f>IF(MM_BU[[#This Row],[BOM Received date]]&lt;&gt;"","BU table")</f>
        <v>BU table</v>
      </c>
      <c r="AJ1053" t="str">
        <f>TEXT(MM_BU[[#This Row],[BOM Received date]],"mmmm")</f>
        <v>February</v>
      </c>
      <c r="AK1053" t="str">
        <f>TEXT(MM_BU[[#This Row],[BOM Received date]],"yyyy")</f>
        <v>2024</v>
      </c>
    </row>
    <row r="1054" spans="1:37" ht="28.95" customHeight="1">
      <c r="A1054" s="21">
        <v>70</v>
      </c>
      <c r="B1054" s="56">
        <v>45337</v>
      </c>
      <c r="C1054" s="8">
        <v>30</v>
      </c>
      <c r="D1054" s="8" t="s">
        <v>2455</v>
      </c>
      <c r="E1054" s="23" t="s">
        <v>2456</v>
      </c>
      <c r="F1054" s="350">
        <v>9653102</v>
      </c>
      <c r="G1054" s="8" t="s">
        <v>412</v>
      </c>
      <c r="H1054" s="24" t="s">
        <v>413</v>
      </c>
      <c r="I1054" s="25">
        <v>54409</v>
      </c>
      <c r="J1054" s="1639">
        <v>45339</v>
      </c>
      <c r="K1054" s="26">
        <v>45341</v>
      </c>
      <c r="L1054" s="26" t="s">
        <v>1058</v>
      </c>
      <c r="M1054" s="27">
        <v>1</v>
      </c>
      <c r="N1054" s="27" t="s">
        <v>21</v>
      </c>
      <c r="O1054" s="25">
        <v>1</v>
      </c>
      <c r="P1054" s="286">
        <v>230.1</v>
      </c>
      <c r="Q1054" s="287">
        <v>230.1</v>
      </c>
      <c r="R1054" s="25" t="s">
        <v>2630</v>
      </c>
      <c r="S1054" s="25" t="s">
        <v>1058</v>
      </c>
      <c r="T1054" s="26">
        <v>45355</v>
      </c>
      <c r="U1054" s="26">
        <v>45346</v>
      </c>
      <c r="V1054" s="8" t="s">
        <v>2685</v>
      </c>
      <c r="W1054" s="25" t="s">
        <v>1016</v>
      </c>
      <c r="X1054" s="26">
        <v>45351</v>
      </c>
      <c r="Y1054" s="25" t="s">
        <v>1068</v>
      </c>
      <c r="Z1054" s="26">
        <v>45351</v>
      </c>
      <c r="AA1054" s="24" t="s">
        <v>1075</v>
      </c>
      <c r="AB1054" s="24" t="s">
        <v>1072</v>
      </c>
      <c r="AC1054" s="26">
        <v>45361</v>
      </c>
      <c r="AD1054" s="8" t="s">
        <v>22</v>
      </c>
      <c r="AE1054" s="26">
        <v>45365</v>
      </c>
      <c r="AF1054" s="27" t="s">
        <v>424</v>
      </c>
      <c r="AG1054" s="7"/>
      <c r="AH1054" s="5" t="str" cm="1">
        <f t="array" ref="AH1054">LEFT(MM_BU[[#This Row],[PROJECT'#]],MIN(IFERROR(FIND({0,1,2,3,4,5,6,7,8,9,"-"},MM_BU[[#This Row],[PROJECT'#]]),""))-1)</f>
        <v>BU</v>
      </c>
      <c r="AI1054" t="str">
        <f>IF(MM_BU[[#This Row],[BOM Received date]]&lt;&gt;"","BU table")</f>
        <v>BU table</v>
      </c>
      <c r="AJ1054" t="str">
        <f>TEXT(MM_BU[[#This Row],[BOM Received date]],"mmmm")</f>
        <v>February</v>
      </c>
      <c r="AK1054" t="str">
        <f>TEXT(MM_BU[[#This Row],[BOM Received date]],"yyyy")</f>
        <v>2024</v>
      </c>
    </row>
    <row r="1055" spans="1:37" ht="28.95" customHeight="1">
      <c r="A1055" s="21">
        <v>70</v>
      </c>
      <c r="B1055" s="56">
        <v>45337</v>
      </c>
      <c r="C1055" s="8">
        <v>30</v>
      </c>
      <c r="D1055" s="8" t="s">
        <v>2455</v>
      </c>
      <c r="E1055" s="23" t="s">
        <v>2456</v>
      </c>
      <c r="F1055" s="350">
        <v>9653102</v>
      </c>
      <c r="G1055" s="8" t="s">
        <v>2424</v>
      </c>
      <c r="H1055" s="24" t="s">
        <v>2447</v>
      </c>
      <c r="I1055" s="25">
        <v>54414</v>
      </c>
      <c r="J1055" s="1639">
        <v>45339</v>
      </c>
      <c r="K1055" s="26">
        <v>45341</v>
      </c>
      <c r="L1055" s="26" t="s">
        <v>1058</v>
      </c>
      <c r="M1055" s="27">
        <v>1</v>
      </c>
      <c r="N1055" s="27" t="s">
        <v>21</v>
      </c>
      <c r="O1055" s="25">
        <v>1</v>
      </c>
      <c r="P1055" s="286">
        <v>254.1</v>
      </c>
      <c r="Q1055" s="287">
        <v>254.1</v>
      </c>
      <c r="R1055" s="25" t="s">
        <v>2630</v>
      </c>
      <c r="S1055" s="25" t="s">
        <v>1058</v>
      </c>
      <c r="T1055" s="26">
        <v>45355</v>
      </c>
      <c r="U1055" s="26">
        <v>45346</v>
      </c>
      <c r="V1055" s="8" t="s">
        <v>2685</v>
      </c>
      <c r="W1055" s="25" t="s">
        <v>1009</v>
      </c>
      <c r="X1055" s="26">
        <v>45351</v>
      </c>
      <c r="Y1055" s="25" t="s">
        <v>1068</v>
      </c>
      <c r="Z1055" s="26">
        <v>45351</v>
      </c>
      <c r="AA1055" s="24" t="s">
        <v>1075</v>
      </c>
      <c r="AB1055" s="24" t="s">
        <v>1072</v>
      </c>
      <c r="AC1055" s="26">
        <v>45393</v>
      </c>
      <c r="AD1055" s="8" t="s">
        <v>22</v>
      </c>
      <c r="AE1055" s="26">
        <v>45372</v>
      </c>
      <c r="AF1055" s="27" t="s">
        <v>424</v>
      </c>
      <c r="AG1055" s="7"/>
      <c r="AH1055" s="5" t="str" cm="1">
        <f t="array" ref="AH1055">LEFT(MM_BU[[#This Row],[PROJECT'#]],MIN(IFERROR(FIND({0,1,2,3,4,5,6,7,8,9,"-"},MM_BU[[#This Row],[PROJECT'#]]),""))-1)</f>
        <v>BU</v>
      </c>
      <c r="AI1055" t="str">
        <f>IF(MM_BU[[#This Row],[BOM Received date]]&lt;&gt;"","BU table")</f>
        <v>BU table</v>
      </c>
      <c r="AJ1055" t="str">
        <f>TEXT(MM_BU[[#This Row],[BOM Received date]],"mmmm")</f>
        <v>February</v>
      </c>
      <c r="AK1055" t="str">
        <f>TEXT(MM_BU[[#This Row],[BOM Received date]],"yyyy")</f>
        <v>2024</v>
      </c>
    </row>
    <row r="1056" spans="1:37" ht="28.95" customHeight="1">
      <c r="A1056" s="21">
        <v>70</v>
      </c>
      <c r="B1056" s="56">
        <v>45337</v>
      </c>
      <c r="C1056" s="8">
        <v>30</v>
      </c>
      <c r="D1056" s="8" t="s">
        <v>2455</v>
      </c>
      <c r="E1056" s="23" t="s">
        <v>2456</v>
      </c>
      <c r="F1056" s="350">
        <v>9653102</v>
      </c>
      <c r="G1056" s="8" t="s">
        <v>1468</v>
      </c>
      <c r="H1056" s="24" t="s">
        <v>2448</v>
      </c>
      <c r="I1056" s="25">
        <v>54408</v>
      </c>
      <c r="J1056" s="1639">
        <v>45339</v>
      </c>
      <c r="K1056" s="26">
        <v>45341</v>
      </c>
      <c r="L1056" s="26" t="s">
        <v>1058</v>
      </c>
      <c r="M1056" s="27">
        <v>1</v>
      </c>
      <c r="N1056" s="27" t="s">
        <v>21</v>
      </c>
      <c r="O1056" s="25">
        <v>1</v>
      </c>
      <c r="P1056" s="286">
        <v>90.91</v>
      </c>
      <c r="Q1056" s="287">
        <v>90.91</v>
      </c>
      <c r="R1056" s="25" t="s">
        <v>2625</v>
      </c>
      <c r="S1056" s="25" t="s">
        <v>1058</v>
      </c>
      <c r="T1056" s="26">
        <v>45344</v>
      </c>
      <c r="U1056" s="26" t="s">
        <v>581</v>
      </c>
      <c r="V1056" s="8" t="s">
        <v>2626</v>
      </c>
      <c r="W1056" s="25" t="s">
        <v>1007</v>
      </c>
      <c r="X1056" s="26">
        <v>45344</v>
      </c>
      <c r="Y1056" s="25" t="s">
        <v>1068</v>
      </c>
      <c r="Z1056" s="26">
        <v>45344</v>
      </c>
      <c r="AA1056" s="24" t="s">
        <v>1075</v>
      </c>
      <c r="AB1056" s="24" t="s">
        <v>1081</v>
      </c>
      <c r="AC1056" s="26">
        <v>45386</v>
      </c>
      <c r="AD1056" s="8" t="s">
        <v>22</v>
      </c>
      <c r="AE1056" s="26">
        <v>45346</v>
      </c>
      <c r="AF1056" s="27" t="s">
        <v>424</v>
      </c>
      <c r="AG1056" s="7"/>
      <c r="AH1056" s="5" t="str" cm="1">
        <f t="array" ref="AH1056">LEFT(MM_BU[[#This Row],[PROJECT'#]],MIN(IFERROR(FIND({0,1,2,3,4,5,6,7,8,9,"-"},MM_BU[[#This Row],[PROJECT'#]]),""))-1)</f>
        <v>BU</v>
      </c>
      <c r="AI1056" t="str">
        <f>IF(MM_BU[[#This Row],[BOM Received date]]&lt;&gt;"","BU table")</f>
        <v>BU table</v>
      </c>
      <c r="AJ1056" t="str">
        <f>TEXT(MM_BU[[#This Row],[BOM Received date]],"mmmm")</f>
        <v>February</v>
      </c>
      <c r="AK1056" t="str">
        <f>TEXT(MM_BU[[#This Row],[BOM Received date]],"yyyy")</f>
        <v>2024</v>
      </c>
    </row>
    <row r="1057" spans="1:37" ht="28.95" customHeight="1">
      <c r="A1057" s="21">
        <v>70</v>
      </c>
      <c r="B1057" s="56">
        <v>45337</v>
      </c>
      <c r="C1057" s="8">
        <v>30</v>
      </c>
      <c r="D1057" s="8" t="s">
        <v>2455</v>
      </c>
      <c r="E1057" s="23" t="s">
        <v>2456</v>
      </c>
      <c r="F1057" s="350">
        <v>9653102</v>
      </c>
      <c r="G1057" s="8" t="s">
        <v>2425</v>
      </c>
      <c r="H1057" s="24" t="s">
        <v>2449</v>
      </c>
      <c r="I1057" s="25">
        <v>54405</v>
      </c>
      <c r="J1057" s="1639">
        <v>45339</v>
      </c>
      <c r="K1057" s="26">
        <v>45341</v>
      </c>
      <c r="L1057" s="26" t="s">
        <v>1058</v>
      </c>
      <c r="M1057" s="27">
        <v>1</v>
      </c>
      <c r="N1057" s="27" t="s">
        <v>20</v>
      </c>
      <c r="O1057" s="25">
        <v>30</v>
      </c>
      <c r="P1057" s="286">
        <v>12.82</v>
      </c>
      <c r="Q1057" s="287">
        <v>384.6</v>
      </c>
      <c r="R1057" s="25" t="s">
        <v>2630</v>
      </c>
      <c r="S1057" s="25" t="s">
        <v>1058</v>
      </c>
      <c r="T1057" s="26">
        <v>45355</v>
      </c>
      <c r="U1057" s="26">
        <v>45346</v>
      </c>
      <c r="V1057" s="8" t="s">
        <v>2685</v>
      </c>
      <c r="W1057" s="25" t="s">
        <v>1019</v>
      </c>
      <c r="X1057" s="26">
        <v>45351</v>
      </c>
      <c r="Y1057" s="25" t="s">
        <v>1068</v>
      </c>
      <c r="Z1057" s="26">
        <v>45351</v>
      </c>
      <c r="AA1057" s="24" t="s">
        <v>1075</v>
      </c>
      <c r="AB1057" s="24" t="s">
        <v>1072</v>
      </c>
      <c r="AC1057" s="26">
        <v>45361</v>
      </c>
      <c r="AD1057" s="8" t="s">
        <v>22</v>
      </c>
      <c r="AE1057" s="26">
        <v>45356</v>
      </c>
      <c r="AF1057" s="27" t="s">
        <v>1033</v>
      </c>
      <c r="AG1057" s="7"/>
      <c r="AH1057" s="5" t="str" cm="1">
        <f t="array" ref="AH1057">LEFT(MM_BU[[#This Row],[PROJECT'#]],MIN(IFERROR(FIND({0,1,2,3,4,5,6,7,8,9,"-"},MM_BU[[#This Row],[PROJECT'#]]),""))-1)</f>
        <v>BU</v>
      </c>
      <c r="AI1057" t="str">
        <f>IF(MM_BU[[#This Row],[BOM Received date]]&lt;&gt;"","BU table")</f>
        <v>BU table</v>
      </c>
      <c r="AJ1057" t="str">
        <f>TEXT(MM_BU[[#This Row],[BOM Received date]],"mmmm")</f>
        <v>February</v>
      </c>
      <c r="AK1057" t="str">
        <f>TEXT(MM_BU[[#This Row],[BOM Received date]],"yyyy")</f>
        <v>2024</v>
      </c>
    </row>
    <row r="1058" spans="1:37" ht="28.95" customHeight="1">
      <c r="A1058" s="21">
        <v>70</v>
      </c>
      <c r="B1058" s="56">
        <v>45337</v>
      </c>
      <c r="C1058" s="8">
        <v>30</v>
      </c>
      <c r="D1058" s="8" t="s">
        <v>2455</v>
      </c>
      <c r="E1058" s="23" t="s">
        <v>2456</v>
      </c>
      <c r="F1058" s="350">
        <v>9653102</v>
      </c>
      <c r="G1058" s="8" t="s">
        <v>514</v>
      </c>
      <c r="H1058" s="24" t="s">
        <v>530</v>
      </c>
      <c r="I1058" s="25">
        <v>54411</v>
      </c>
      <c r="J1058" s="1639">
        <v>45339</v>
      </c>
      <c r="K1058" s="26">
        <v>45341</v>
      </c>
      <c r="L1058" s="26" t="s">
        <v>1058</v>
      </c>
      <c r="M1058" s="27">
        <v>2</v>
      </c>
      <c r="N1058" s="27" t="s">
        <v>20</v>
      </c>
      <c r="O1058" s="25">
        <v>1</v>
      </c>
      <c r="P1058" s="286">
        <v>4.5</v>
      </c>
      <c r="Q1058" s="287">
        <v>4.5</v>
      </c>
      <c r="R1058" s="25" t="s">
        <v>581</v>
      </c>
      <c r="S1058" s="25" t="s">
        <v>581</v>
      </c>
      <c r="T1058" s="26" t="s">
        <v>581</v>
      </c>
      <c r="U1058" s="26" t="s">
        <v>581</v>
      </c>
      <c r="V1058" s="8" t="s">
        <v>2633</v>
      </c>
      <c r="W1058" s="25" t="s">
        <v>140</v>
      </c>
      <c r="X1058" s="26">
        <v>45344</v>
      </c>
      <c r="Y1058" s="25" t="s">
        <v>1068</v>
      </c>
      <c r="Z1058" s="26">
        <v>45344</v>
      </c>
      <c r="AA1058" s="24" t="s">
        <v>2634</v>
      </c>
      <c r="AB1058" s="24" t="s">
        <v>1081</v>
      </c>
      <c r="AC1058" s="26">
        <v>45351</v>
      </c>
      <c r="AD1058" s="8" t="s">
        <v>22</v>
      </c>
      <c r="AE1058" s="26">
        <v>45346</v>
      </c>
      <c r="AF1058" s="27" t="s">
        <v>424</v>
      </c>
      <c r="AG1058" s="7"/>
      <c r="AH1058" s="5" t="str" cm="1">
        <f t="array" ref="AH1058">LEFT(MM_BU[[#This Row],[PROJECT'#]],MIN(IFERROR(FIND({0,1,2,3,4,5,6,7,8,9,"-"},MM_BU[[#This Row],[PROJECT'#]]),""))-1)</f>
        <v>BU</v>
      </c>
      <c r="AI1058" t="str">
        <f>IF(MM_BU[[#This Row],[BOM Received date]]&lt;&gt;"","BU table")</f>
        <v>BU table</v>
      </c>
      <c r="AJ1058" t="str">
        <f>TEXT(MM_BU[[#This Row],[BOM Received date]],"mmmm")</f>
        <v>February</v>
      </c>
      <c r="AK1058" t="str">
        <f>TEXT(MM_BU[[#This Row],[BOM Received date]],"yyyy")</f>
        <v>2024</v>
      </c>
    </row>
    <row r="1059" spans="1:37" ht="28.95" customHeight="1">
      <c r="A1059" s="103">
        <v>70</v>
      </c>
      <c r="B1059" s="336">
        <v>45337</v>
      </c>
      <c r="C1059" s="104">
        <v>30</v>
      </c>
      <c r="D1059" s="104" t="s">
        <v>2455</v>
      </c>
      <c r="E1059" s="337" t="s">
        <v>2456</v>
      </c>
      <c r="F1059" s="357">
        <v>9653102</v>
      </c>
      <c r="G1059" s="104" t="s">
        <v>2426</v>
      </c>
      <c r="H1059" s="338" t="s">
        <v>2450</v>
      </c>
      <c r="I1059" s="25">
        <v>54411</v>
      </c>
      <c r="J1059" s="1639">
        <v>45339</v>
      </c>
      <c r="K1059" s="26">
        <v>45341</v>
      </c>
      <c r="L1059" s="26" t="s">
        <v>1058</v>
      </c>
      <c r="M1059" s="27">
        <v>1</v>
      </c>
      <c r="N1059" s="341" t="s">
        <v>20</v>
      </c>
      <c r="O1059" s="339">
        <v>1</v>
      </c>
      <c r="P1059" s="342">
        <v>13.1</v>
      </c>
      <c r="Q1059" s="343">
        <v>13.1</v>
      </c>
      <c r="R1059" s="339" t="s">
        <v>581</v>
      </c>
      <c r="S1059" s="339" t="s">
        <v>581</v>
      </c>
      <c r="T1059" s="340" t="s">
        <v>581</v>
      </c>
      <c r="U1059" s="340" t="s">
        <v>581</v>
      </c>
      <c r="V1059" s="104" t="s">
        <v>2633</v>
      </c>
      <c r="W1059" s="339" t="s">
        <v>139</v>
      </c>
      <c r="X1059" s="340">
        <v>45344</v>
      </c>
      <c r="Y1059" s="339" t="s">
        <v>1068</v>
      </c>
      <c r="Z1059" s="340">
        <v>45344</v>
      </c>
      <c r="AA1059" s="338" t="s">
        <v>2634</v>
      </c>
      <c r="AB1059" s="338" t="s">
        <v>1081</v>
      </c>
      <c r="AC1059" s="340">
        <v>45351</v>
      </c>
      <c r="AD1059" s="104" t="s">
        <v>22</v>
      </c>
      <c r="AE1059" s="340">
        <v>45346</v>
      </c>
      <c r="AF1059" s="341" t="s">
        <v>424</v>
      </c>
      <c r="AG1059" s="57"/>
      <c r="AH1059" s="43" t="str" cm="1">
        <f t="array" ref="AH1059">LEFT(MM_BU[[#This Row],[PROJECT'#]],MIN(IFERROR(FIND({0,1,2,3,4,5,6,7,8,9,"-"},MM_BU[[#This Row],[PROJECT'#]]),""))-1)</f>
        <v>BU</v>
      </c>
      <c r="AI1059" t="str">
        <f>IF(MM_BU[[#This Row],[BOM Received date]]&lt;&gt;"","BU table")</f>
        <v>BU table</v>
      </c>
      <c r="AJ1059" t="str">
        <f>TEXT(MM_BU[[#This Row],[BOM Received date]],"mmmm")</f>
        <v>February</v>
      </c>
      <c r="AK1059" t="str">
        <f>TEXT(MM_BU[[#This Row],[BOM Received date]],"yyyy")</f>
        <v>2024</v>
      </c>
    </row>
    <row r="1060" spans="1:37" ht="28.95" customHeight="1">
      <c r="A1060" s="21">
        <v>70</v>
      </c>
      <c r="B1060" s="56">
        <v>45337</v>
      </c>
      <c r="C1060" s="8">
        <v>40</v>
      </c>
      <c r="D1060" s="8" t="s">
        <v>2455</v>
      </c>
      <c r="E1060" s="23" t="s">
        <v>2456</v>
      </c>
      <c r="F1060" s="350">
        <v>9653102</v>
      </c>
      <c r="G1060" s="8" t="s">
        <v>910</v>
      </c>
      <c r="H1060" s="24" t="s">
        <v>915</v>
      </c>
      <c r="I1060" s="25">
        <v>54421</v>
      </c>
      <c r="J1060" s="1639">
        <v>45339</v>
      </c>
      <c r="K1060" s="26">
        <v>45341</v>
      </c>
      <c r="L1060" s="26" t="s">
        <v>1058</v>
      </c>
      <c r="M1060" s="27">
        <v>4</v>
      </c>
      <c r="N1060" s="27" t="s">
        <v>21</v>
      </c>
      <c r="O1060" s="25">
        <v>1</v>
      </c>
      <c r="P1060" s="286">
        <v>249</v>
      </c>
      <c r="Q1060" s="287">
        <v>249</v>
      </c>
      <c r="R1060" s="25" t="s">
        <v>2642</v>
      </c>
      <c r="S1060" s="25" t="s">
        <v>1058</v>
      </c>
      <c r="T1060" s="26">
        <v>45342</v>
      </c>
      <c r="U1060" s="26">
        <v>45342</v>
      </c>
      <c r="V1060" s="8" t="s">
        <v>2643</v>
      </c>
      <c r="W1060" s="25" t="s">
        <v>1005</v>
      </c>
      <c r="X1060" s="26">
        <v>45342</v>
      </c>
      <c r="Y1060" s="25" t="s">
        <v>1068</v>
      </c>
      <c r="Z1060" s="26">
        <v>45342</v>
      </c>
      <c r="AA1060" s="24" t="s">
        <v>1710</v>
      </c>
      <c r="AB1060" s="24" t="s">
        <v>1070</v>
      </c>
      <c r="AC1060" s="26">
        <v>45366</v>
      </c>
      <c r="AD1060" s="8" t="s">
        <v>22</v>
      </c>
      <c r="AE1060" s="26">
        <v>45346</v>
      </c>
      <c r="AF1060" s="27" t="s">
        <v>424</v>
      </c>
      <c r="AG1060" s="7"/>
      <c r="AH1060" s="5" t="str" cm="1">
        <f t="array" ref="AH1060">LEFT(MM_BU[[#This Row],[PROJECT'#]],MIN(IFERROR(FIND({0,1,2,3,4,5,6,7,8,9,"-"},MM_BU[[#This Row],[PROJECT'#]]),""))-1)</f>
        <v>BU</v>
      </c>
      <c r="AI1060" t="str">
        <f>IF(MM_BU[[#This Row],[BOM Received date]]&lt;&gt;"","BU table")</f>
        <v>BU table</v>
      </c>
      <c r="AJ1060" t="str">
        <f>TEXT(MM_BU[[#This Row],[BOM Received date]],"mmmm")</f>
        <v>February</v>
      </c>
      <c r="AK1060" t="str">
        <f>TEXT(MM_BU[[#This Row],[BOM Received date]],"yyyy")</f>
        <v>2024</v>
      </c>
    </row>
    <row r="1061" spans="1:37" ht="28.95" customHeight="1">
      <c r="A1061" s="21">
        <v>70</v>
      </c>
      <c r="B1061" s="56">
        <v>45337</v>
      </c>
      <c r="C1061" s="8">
        <v>40</v>
      </c>
      <c r="D1061" s="8" t="s">
        <v>2455</v>
      </c>
      <c r="E1061" s="23" t="s">
        <v>2456</v>
      </c>
      <c r="F1061" s="350">
        <v>9653102</v>
      </c>
      <c r="G1061" s="8" t="s">
        <v>204</v>
      </c>
      <c r="H1061" s="24" t="s">
        <v>205</v>
      </c>
      <c r="I1061" s="25">
        <v>54421</v>
      </c>
      <c r="J1061" s="1639">
        <v>45339</v>
      </c>
      <c r="K1061" s="26">
        <v>45341</v>
      </c>
      <c r="L1061" s="26" t="s">
        <v>1058</v>
      </c>
      <c r="M1061" s="27">
        <v>3</v>
      </c>
      <c r="N1061" s="27" t="s">
        <v>20</v>
      </c>
      <c r="O1061" s="25">
        <v>1</v>
      </c>
      <c r="P1061" s="286">
        <v>52</v>
      </c>
      <c r="Q1061" s="287">
        <v>52</v>
      </c>
      <c r="R1061" s="25" t="s">
        <v>2642</v>
      </c>
      <c r="S1061" s="25" t="s">
        <v>1058</v>
      </c>
      <c r="T1061" s="26">
        <v>45342</v>
      </c>
      <c r="U1061" s="26">
        <v>45342</v>
      </c>
      <c r="V1061" s="8" t="s">
        <v>2643</v>
      </c>
      <c r="W1061" s="25" t="s">
        <v>1003</v>
      </c>
      <c r="X1061" s="26">
        <v>45342</v>
      </c>
      <c r="Y1061" s="25" t="s">
        <v>1068</v>
      </c>
      <c r="Z1061" s="26">
        <v>45342</v>
      </c>
      <c r="AA1061" s="24" t="s">
        <v>1710</v>
      </c>
      <c r="AB1061" s="24" t="s">
        <v>1070</v>
      </c>
      <c r="AC1061" s="26">
        <v>45366</v>
      </c>
      <c r="AD1061" s="8" t="s">
        <v>22</v>
      </c>
      <c r="AE1061" s="26">
        <v>45346</v>
      </c>
      <c r="AF1061" s="27" t="s">
        <v>424</v>
      </c>
      <c r="AG1061" s="7"/>
      <c r="AH1061" s="5" t="str" cm="1">
        <f t="array" ref="AH1061">LEFT(MM_BU[[#This Row],[PROJECT'#]],MIN(IFERROR(FIND({0,1,2,3,4,5,6,7,8,9,"-"},MM_BU[[#This Row],[PROJECT'#]]),""))-1)</f>
        <v>BU</v>
      </c>
      <c r="AI1061" t="str">
        <f>IF(MM_BU[[#This Row],[BOM Received date]]&lt;&gt;"","BU table")</f>
        <v>BU table</v>
      </c>
      <c r="AJ1061" t="str">
        <f>TEXT(MM_BU[[#This Row],[BOM Received date]],"mmmm")</f>
        <v>February</v>
      </c>
      <c r="AK1061" t="str">
        <f>TEXT(MM_BU[[#This Row],[BOM Received date]],"yyyy")</f>
        <v>2024</v>
      </c>
    </row>
    <row r="1062" spans="1:37" ht="28.95" customHeight="1">
      <c r="A1062" s="21">
        <v>70</v>
      </c>
      <c r="B1062" s="56">
        <v>45337</v>
      </c>
      <c r="C1062" s="8">
        <v>40</v>
      </c>
      <c r="D1062" s="8" t="s">
        <v>2455</v>
      </c>
      <c r="E1062" s="23" t="s">
        <v>2456</v>
      </c>
      <c r="F1062" s="350">
        <v>9653102</v>
      </c>
      <c r="G1062" s="8" t="s">
        <v>41</v>
      </c>
      <c r="H1062" s="24" t="s">
        <v>42</v>
      </c>
      <c r="I1062" s="25">
        <v>54421</v>
      </c>
      <c r="J1062" s="1639">
        <v>45339</v>
      </c>
      <c r="K1062" s="26">
        <v>45341</v>
      </c>
      <c r="L1062" s="26" t="s">
        <v>1058</v>
      </c>
      <c r="M1062" s="27">
        <v>2</v>
      </c>
      <c r="N1062" s="27" t="s">
        <v>20</v>
      </c>
      <c r="O1062" s="25">
        <v>1</v>
      </c>
      <c r="P1062" s="286">
        <v>70.38</v>
      </c>
      <c r="Q1062" s="287">
        <v>70.38</v>
      </c>
      <c r="R1062" s="25" t="s">
        <v>2642</v>
      </c>
      <c r="S1062" s="25" t="s">
        <v>1058</v>
      </c>
      <c r="T1062" s="26">
        <v>45342</v>
      </c>
      <c r="U1062" s="26">
        <v>45342</v>
      </c>
      <c r="V1062" s="8" t="s">
        <v>2643</v>
      </c>
      <c r="W1062" s="25" t="s">
        <v>1002</v>
      </c>
      <c r="X1062" s="26">
        <v>45342</v>
      </c>
      <c r="Y1062" s="25" t="s">
        <v>1068</v>
      </c>
      <c r="Z1062" s="26">
        <v>45342</v>
      </c>
      <c r="AA1062" s="24" t="s">
        <v>1710</v>
      </c>
      <c r="AB1062" s="24" t="s">
        <v>1070</v>
      </c>
      <c r="AC1062" s="26">
        <v>45366</v>
      </c>
      <c r="AD1062" s="8" t="s">
        <v>22</v>
      </c>
      <c r="AE1062" s="26">
        <v>45346</v>
      </c>
      <c r="AF1062" s="27" t="s">
        <v>424</v>
      </c>
      <c r="AG1062" s="7"/>
      <c r="AH1062" s="5" t="str" cm="1">
        <f t="array" ref="AH1062">LEFT(MM_BU[[#This Row],[PROJECT'#]],MIN(IFERROR(FIND({0,1,2,3,4,5,6,7,8,9,"-"},MM_BU[[#This Row],[PROJECT'#]]),""))-1)</f>
        <v>BU</v>
      </c>
      <c r="AI1062" t="str">
        <f>IF(MM_BU[[#This Row],[BOM Received date]]&lt;&gt;"","BU table")</f>
        <v>BU table</v>
      </c>
      <c r="AJ1062" t="str">
        <f>TEXT(MM_BU[[#This Row],[BOM Received date]],"mmmm")</f>
        <v>February</v>
      </c>
      <c r="AK1062" t="str">
        <f>TEXT(MM_BU[[#This Row],[BOM Received date]],"yyyy")</f>
        <v>2024</v>
      </c>
    </row>
    <row r="1063" spans="1:37" ht="28.95" customHeight="1">
      <c r="A1063" s="21">
        <v>70</v>
      </c>
      <c r="B1063" s="56">
        <v>45337</v>
      </c>
      <c r="C1063" s="8">
        <v>40</v>
      </c>
      <c r="D1063" s="8" t="s">
        <v>2455</v>
      </c>
      <c r="E1063" s="23" t="s">
        <v>2456</v>
      </c>
      <c r="F1063" s="350">
        <v>9653102</v>
      </c>
      <c r="G1063" s="8" t="s">
        <v>1907</v>
      </c>
      <c r="H1063" s="24" t="s">
        <v>1901</v>
      </c>
      <c r="I1063" s="25">
        <v>54418</v>
      </c>
      <c r="J1063" s="1639">
        <v>45339</v>
      </c>
      <c r="K1063" s="26">
        <v>45341</v>
      </c>
      <c r="L1063" s="26" t="s">
        <v>1058</v>
      </c>
      <c r="M1063" s="27">
        <v>1</v>
      </c>
      <c r="N1063" s="27" t="s">
        <v>20</v>
      </c>
      <c r="O1063" s="25">
        <v>1</v>
      </c>
      <c r="P1063" s="286">
        <v>139.69</v>
      </c>
      <c r="Q1063" s="287">
        <v>139.69</v>
      </c>
      <c r="R1063" s="25" t="s">
        <v>2627</v>
      </c>
      <c r="S1063" s="25" t="s">
        <v>1058</v>
      </c>
      <c r="T1063" s="26">
        <v>45344</v>
      </c>
      <c r="U1063" s="26" t="s">
        <v>581</v>
      </c>
      <c r="V1063" s="8" t="s">
        <v>2628</v>
      </c>
      <c r="W1063" s="25" t="s">
        <v>1013</v>
      </c>
      <c r="X1063" s="26">
        <v>45344</v>
      </c>
      <c r="Y1063" s="25" t="s">
        <v>1068</v>
      </c>
      <c r="Z1063" s="26">
        <v>45344</v>
      </c>
      <c r="AA1063" s="24" t="s">
        <v>1075</v>
      </c>
      <c r="AB1063" s="24" t="s">
        <v>1070</v>
      </c>
      <c r="AC1063" s="26">
        <v>45382</v>
      </c>
      <c r="AD1063" s="8" t="s">
        <v>22</v>
      </c>
      <c r="AE1063" s="26">
        <v>45371</v>
      </c>
      <c r="AF1063" s="27" t="s">
        <v>424</v>
      </c>
      <c r="AG1063" s="7"/>
      <c r="AH1063" s="5" t="str" cm="1">
        <f t="array" ref="AH1063">LEFT(MM_BU[[#This Row],[PROJECT'#]],MIN(IFERROR(FIND({0,1,2,3,4,5,6,7,8,9,"-"},MM_BU[[#This Row],[PROJECT'#]]),""))-1)</f>
        <v>BU</v>
      </c>
      <c r="AI1063" t="str">
        <f>IF(MM_BU[[#This Row],[BOM Received date]]&lt;&gt;"","BU table")</f>
        <v>BU table</v>
      </c>
      <c r="AJ1063" t="str">
        <f>TEXT(MM_BU[[#This Row],[BOM Received date]],"mmmm")</f>
        <v>February</v>
      </c>
      <c r="AK1063" t="str">
        <f>TEXT(MM_BU[[#This Row],[BOM Received date]],"yyyy")</f>
        <v>2024</v>
      </c>
    </row>
    <row r="1064" spans="1:37" ht="28.95" customHeight="1">
      <c r="A1064" s="21">
        <v>70</v>
      </c>
      <c r="B1064" s="56">
        <v>45337</v>
      </c>
      <c r="C1064" s="8">
        <v>40</v>
      </c>
      <c r="D1064" s="8" t="s">
        <v>2455</v>
      </c>
      <c r="E1064" s="23" t="s">
        <v>2456</v>
      </c>
      <c r="F1064" s="350">
        <v>9653102</v>
      </c>
      <c r="G1064" s="8" t="s">
        <v>2427</v>
      </c>
      <c r="H1064" s="24" t="s">
        <v>2451</v>
      </c>
      <c r="I1064" s="25">
        <v>54416</v>
      </c>
      <c r="J1064" s="1639">
        <v>45339</v>
      </c>
      <c r="K1064" s="26">
        <v>45341</v>
      </c>
      <c r="L1064" s="26" t="s">
        <v>1058</v>
      </c>
      <c r="M1064" s="27">
        <v>1</v>
      </c>
      <c r="N1064" s="27" t="s">
        <v>20</v>
      </c>
      <c r="O1064" s="25">
        <v>6</v>
      </c>
      <c r="P1064" s="286">
        <v>22.2</v>
      </c>
      <c r="Q1064" s="287">
        <v>133.19999999999999</v>
      </c>
      <c r="R1064" s="25" t="s">
        <v>2630</v>
      </c>
      <c r="S1064" s="25" t="s">
        <v>1058</v>
      </c>
      <c r="T1064" s="26">
        <v>45355</v>
      </c>
      <c r="U1064" s="26">
        <v>45346</v>
      </c>
      <c r="V1064" s="8" t="s">
        <v>2685</v>
      </c>
      <c r="W1064" s="25" t="s">
        <v>1007</v>
      </c>
      <c r="X1064" s="26">
        <v>45351</v>
      </c>
      <c r="Y1064" s="25" t="s">
        <v>1068</v>
      </c>
      <c r="Z1064" s="26">
        <v>45351</v>
      </c>
      <c r="AA1064" s="24" t="s">
        <v>1075</v>
      </c>
      <c r="AB1064" s="24" t="s">
        <v>1072</v>
      </c>
      <c r="AC1064" s="26">
        <v>45361</v>
      </c>
      <c r="AD1064" s="8" t="s">
        <v>22</v>
      </c>
      <c r="AE1064" s="26">
        <v>45356</v>
      </c>
      <c r="AF1064" s="27" t="s">
        <v>427</v>
      </c>
      <c r="AG1064" s="7"/>
      <c r="AH1064" s="5" t="str" cm="1">
        <f t="array" ref="AH1064">LEFT(MM_BU[[#This Row],[PROJECT'#]],MIN(IFERROR(FIND({0,1,2,3,4,5,6,7,8,9,"-"},MM_BU[[#This Row],[PROJECT'#]]),""))-1)</f>
        <v>BU</v>
      </c>
      <c r="AI1064" t="str">
        <f>IF(MM_BU[[#This Row],[BOM Received date]]&lt;&gt;"","BU table")</f>
        <v>BU table</v>
      </c>
      <c r="AJ1064" t="str">
        <f>TEXT(MM_BU[[#This Row],[BOM Received date]],"mmmm")</f>
        <v>February</v>
      </c>
      <c r="AK1064" t="str">
        <f>TEXT(MM_BU[[#This Row],[BOM Received date]],"yyyy")</f>
        <v>2024</v>
      </c>
    </row>
    <row r="1065" spans="1:37" ht="28.95" customHeight="1">
      <c r="A1065" s="21">
        <v>70</v>
      </c>
      <c r="B1065" s="56">
        <v>45337</v>
      </c>
      <c r="C1065" s="8">
        <v>40</v>
      </c>
      <c r="D1065" s="8" t="s">
        <v>2455</v>
      </c>
      <c r="E1065" s="23" t="s">
        <v>2456</v>
      </c>
      <c r="F1065" s="350">
        <v>9653102</v>
      </c>
      <c r="G1065" s="8" t="s">
        <v>2428</v>
      </c>
      <c r="H1065" s="24" t="s">
        <v>2452</v>
      </c>
      <c r="I1065" s="25">
        <v>54415</v>
      </c>
      <c r="J1065" s="1639">
        <v>45339</v>
      </c>
      <c r="K1065" s="26">
        <v>45341</v>
      </c>
      <c r="L1065" s="26" t="s">
        <v>1058</v>
      </c>
      <c r="M1065" s="27">
        <v>4</v>
      </c>
      <c r="N1065" s="27" t="s">
        <v>20</v>
      </c>
      <c r="O1065" s="25">
        <v>4</v>
      </c>
      <c r="P1065" s="286">
        <v>153.18</v>
      </c>
      <c r="Q1065" s="287">
        <v>612.72</v>
      </c>
      <c r="R1065" s="25" t="s">
        <v>2627</v>
      </c>
      <c r="S1065" s="25" t="s">
        <v>1058</v>
      </c>
      <c r="T1065" s="26">
        <v>45344</v>
      </c>
      <c r="U1065" s="26" t="s">
        <v>581</v>
      </c>
      <c r="V1065" s="8" t="s">
        <v>2628</v>
      </c>
      <c r="W1065" s="25" t="s">
        <v>1012</v>
      </c>
      <c r="X1065" s="26">
        <v>45344</v>
      </c>
      <c r="Y1065" s="25" t="s">
        <v>1068</v>
      </c>
      <c r="Z1065" s="26">
        <v>45344</v>
      </c>
      <c r="AA1065" s="24" t="s">
        <v>1075</v>
      </c>
      <c r="AB1065" s="24" t="s">
        <v>1070</v>
      </c>
      <c r="AC1065" s="26">
        <v>45358</v>
      </c>
      <c r="AD1065" s="8" t="s">
        <v>22</v>
      </c>
      <c r="AE1065" s="26">
        <v>45346</v>
      </c>
      <c r="AF1065" s="27" t="s">
        <v>426</v>
      </c>
      <c r="AG1065" s="7"/>
      <c r="AH1065" s="5" t="str" cm="1">
        <f t="array" ref="AH1065">LEFT(MM_BU[[#This Row],[PROJECT'#]],MIN(IFERROR(FIND({0,1,2,3,4,5,6,7,8,9,"-"},MM_BU[[#This Row],[PROJECT'#]]),""))-1)</f>
        <v>BU</v>
      </c>
      <c r="AI1065" t="str">
        <f>IF(MM_BU[[#This Row],[BOM Received date]]&lt;&gt;"","BU table")</f>
        <v>BU table</v>
      </c>
      <c r="AJ1065" t="str">
        <f>TEXT(MM_BU[[#This Row],[BOM Received date]],"mmmm")</f>
        <v>February</v>
      </c>
      <c r="AK1065" t="str">
        <f>TEXT(MM_BU[[#This Row],[BOM Received date]],"yyyy")</f>
        <v>2024</v>
      </c>
    </row>
    <row r="1066" spans="1:37" ht="28.95" customHeight="1">
      <c r="A1066" s="21">
        <v>70</v>
      </c>
      <c r="B1066" s="56">
        <v>45337</v>
      </c>
      <c r="C1066" s="8">
        <v>40</v>
      </c>
      <c r="D1066" s="8" t="s">
        <v>2455</v>
      </c>
      <c r="E1066" s="23" t="s">
        <v>2456</v>
      </c>
      <c r="F1066" s="350">
        <v>9653102</v>
      </c>
      <c r="G1066" s="8" t="s">
        <v>374</v>
      </c>
      <c r="H1066" s="24" t="s">
        <v>384</v>
      </c>
      <c r="I1066" s="25">
        <v>54415</v>
      </c>
      <c r="J1066" s="1639">
        <v>45339</v>
      </c>
      <c r="K1066" s="26">
        <v>45341</v>
      </c>
      <c r="L1066" s="26" t="s">
        <v>1058</v>
      </c>
      <c r="M1066" s="27">
        <v>3</v>
      </c>
      <c r="N1066" s="27" t="s">
        <v>20</v>
      </c>
      <c r="O1066" s="25">
        <v>10</v>
      </c>
      <c r="P1066" s="286">
        <v>19.98</v>
      </c>
      <c r="Q1066" s="287">
        <v>199.8</v>
      </c>
      <c r="R1066" s="25" t="s">
        <v>2630</v>
      </c>
      <c r="S1066" s="25" t="s">
        <v>1058</v>
      </c>
      <c r="T1066" s="26">
        <v>45355</v>
      </c>
      <c r="U1066" s="26">
        <v>45346</v>
      </c>
      <c r="V1066" s="8" t="s">
        <v>2685</v>
      </c>
      <c r="W1066" s="25" t="s">
        <v>1006</v>
      </c>
      <c r="X1066" s="26">
        <v>45351</v>
      </c>
      <c r="Y1066" s="25" t="s">
        <v>1068</v>
      </c>
      <c r="Z1066" s="26">
        <v>45351</v>
      </c>
      <c r="AA1066" s="24" t="s">
        <v>1075</v>
      </c>
      <c r="AB1066" s="24" t="s">
        <v>1072</v>
      </c>
      <c r="AC1066" s="26">
        <v>45361</v>
      </c>
      <c r="AD1066" s="8" t="s">
        <v>22</v>
      </c>
      <c r="AE1066" s="26">
        <v>45356</v>
      </c>
      <c r="AF1066" s="27" t="s">
        <v>1001</v>
      </c>
      <c r="AG1066" s="7"/>
      <c r="AH1066" s="5" t="str" cm="1">
        <f t="array" ref="AH1066">LEFT(MM_BU[[#This Row],[PROJECT'#]],MIN(IFERROR(FIND({0,1,2,3,4,5,6,7,8,9,"-"},MM_BU[[#This Row],[PROJECT'#]]),""))-1)</f>
        <v>BU</v>
      </c>
      <c r="AI1066" t="str">
        <f>IF(MM_BU[[#This Row],[BOM Received date]]&lt;&gt;"","BU table")</f>
        <v>BU table</v>
      </c>
      <c r="AJ1066" t="str">
        <f>TEXT(MM_BU[[#This Row],[BOM Received date]],"mmmm")</f>
        <v>February</v>
      </c>
      <c r="AK1066" t="str">
        <f>TEXT(MM_BU[[#This Row],[BOM Received date]],"yyyy")</f>
        <v>2024</v>
      </c>
    </row>
    <row r="1067" spans="1:37" ht="28.95" customHeight="1">
      <c r="A1067" s="21">
        <v>70</v>
      </c>
      <c r="B1067" s="56">
        <v>45337</v>
      </c>
      <c r="C1067" s="8">
        <v>40</v>
      </c>
      <c r="D1067" s="8" t="s">
        <v>2455</v>
      </c>
      <c r="E1067" s="23" t="s">
        <v>2456</v>
      </c>
      <c r="F1067" s="350">
        <v>9653102</v>
      </c>
      <c r="G1067" s="8" t="s">
        <v>551</v>
      </c>
      <c r="H1067" s="24" t="s">
        <v>552</v>
      </c>
      <c r="I1067" s="25">
        <v>54415</v>
      </c>
      <c r="J1067" s="1639">
        <v>45339</v>
      </c>
      <c r="K1067" s="26">
        <v>45341</v>
      </c>
      <c r="L1067" s="26" t="s">
        <v>1058</v>
      </c>
      <c r="M1067" s="27">
        <v>2</v>
      </c>
      <c r="N1067" s="27" t="s">
        <v>20</v>
      </c>
      <c r="O1067" s="25">
        <v>6</v>
      </c>
      <c r="P1067" s="286">
        <v>30.64</v>
      </c>
      <c r="Q1067" s="287">
        <v>183.84</v>
      </c>
      <c r="R1067" s="25" t="s">
        <v>2627</v>
      </c>
      <c r="S1067" s="25" t="s">
        <v>1058</v>
      </c>
      <c r="T1067" s="26">
        <v>45344</v>
      </c>
      <c r="U1067" s="26" t="s">
        <v>581</v>
      </c>
      <c r="V1067" s="8" t="s">
        <v>2628</v>
      </c>
      <c r="W1067" s="25" t="s">
        <v>1011</v>
      </c>
      <c r="X1067" s="26">
        <v>45344</v>
      </c>
      <c r="Y1067" s="25" t="s">
        <v>1068</v>
      </c>
      <c r="Z1067" s="26">
        <v>45344</v>
      </c>
      <c r="AA1067" s="24" t="s">
        <v>1075</v>
      </c>
      <c r="AB1067" s="24" t="s">
        <v>1070</v>
      </c>
      <c r="AC1067" s="26">
        <v>45358</v>
      </c>
      <c r="AD1067" s="8" t="s">
        <v>22</v>
      </c>
      <c r="AE1067" s="26">
        <v>45346</v>
      </c>
      <c r="AF1067" s="27" t="s">
        <v>427</v>
      </c>
      <c r="AG1067" s="7"/>
      <c r="AH1067" s="5" t="str" cm="1">
        <f t="array" ref="AH1067">LEFT(MM_BU[[#This Row],[PROJECT'#]],MIN(IFERROR(FIND({0,1,2,3,4,5,6,7,8,9,"-"},MM_BU[[#This Row],[PROJECT'#]]),""))-1)</f>
        <v>BU</v>
      </c>
      <c r="AI1067" t="str">
        <f>IF(MM_BU[[#This Row],[BOM Received date]]&lt;&gt;"","BU table")</f>
        <v>BU table</v>
      </c>
      <c r="AJ1067" t="str">
        <f>TEXT(MM_BU[[#This Row],[BOM Received date]],"mmmm")</f>
        <v>February</v>
      </c>
      <c r="AK1067" t="str">
        <f>TEXT(MM_BU[[#This Row],[BOM Received date]],"yyyy")</f>
        <v>2024</v>
      </c>
    </row>
    <row r="1068" spans="1:37" ht="28.95" customHeight="1">
      <c r="A1068" s="21">
        <v>70</v>
      </c>
      <c r="B1068" s="56">
        <v>45337</v>
      </c>
      <c r="C1068" s="8">
        <v>40</v>
      </c>
      <c r="D1068" s="8" t="s">
        <v>2455</v>
      </c>
      <c r="E1068" s="23" t="s">
        <v>2456</v>
      </c>
      <c r="F1068" s="350">
        <v>9653102</v>
      </c>
      <c r="G1068" s="8" t="s">
        <v>173</v>
      </c>
      <c r="H1068" s="24" t="s">
        <v>282</v>
      </c>
      <c r="I1068" s="25">
        <v>54421</v>
      </c>
      <c r="J1068" s="1639">
        <v>45339</v>
      </c>
      <c r="K1068" s="26">
        <v>45341</v>
      </c>
      <c r="L1068" s="26" t="s">
        <v>1058</v>
      </c>
      <c r="M1068" s="27">
        <v>1</v>
      </c>
      <c r="N1068" s="27" t="s">
        <v>21</v>
      </c>
      <c r="O1068" s="25">
        <v>2</v>
      </c>
      <c r="P1068" s="286">
        <v>21.11</v>
      </c>
      <c r="Q1068" s="287">
        <v>42.22</v>
      </c>
      <c r="R1068" s="25" t="s">
        <v>2642</v>
      </c>
      <c r="S1068" s="25" t="s">
        <v>1058</v>
      </c>
      <c r="T1068" s="26">
        <v>45342</v>
      </c>
      <c r="U1068" s="26">
        <v>45342</v>
      </c>
      <c r="V1068" s="8" t="s">
        <v>2643</v>
      </c>
      <c r="W1068" s="25" t="s">
        <v>143</v>
      </c>
      <c r="X1068" s="26">
        <v>45342</v>
      </c>
      <c r="Y1068" s="25" t="s">
        <v>1068</v>
      </c>
      <c r="Z1068" s="26">
        <v>45342</v>
      </c>
      <c r="AA1068" s="24" t="s">
        <v>1710</v>
      </c>
      <c r="AB1068" s="24" t="s">
        <v>1070</v>
      </c>
      <c r="AC1068" s="26">
        <v>45366</v>
      </c>
      <c r="AD1068" s="8" t="s">
        <v>22</v>
      </c>
      <c r="AE1068" s="26">
        <v>45346</v>
      </c>
      <c r="AF1068" s="27" t="s">
        <v>425</v>
      </c>
      <c r="AG1068" s="7"/>
      <c r="AH1068" s="5" t="str" cm="1">
        <f t="array" ref="AH1068">LEFT(MM_BU[[#This Row],[PROJECT'#]],MIN(IFERROR(FIND({0,1,2,3,4,5,6,7,8,9,"-"},MM_BU[[#This Row],[PROJECT'#]]),""))-1)</f>
        <v>BU</v>
      </c>
      <c r="AI1068" t="str">
        <f>IF(MM_BU[[#This Row],[BOM Received date]]&lt;&gt;"","BU table")</f>
        <v>BU table</v>
      </c>
      <c r="AJ1068" t="str">
        <f>TEXT(MM_BU[[#This Row],[BOM Received date]],"mmmm")</f>
        <v>February</v>
      </c>
      <c r="AK1068" t="str">
        <f>TEXT(MM_BU[[#This Row],[BOM Received date]],"yyyy")</f>
        <v>2024</v>
      </c>
    </row>
    <row r="1069" spans="1:37" ht="28.95" customHeight="1">
      <c r="A1069" s="21">
        <v>70</v>
      </c>
      <c r="B1069" s="56">
        <v>45337</v>
      </c>
      <c r="C1069" s="8">
        <v>40</v>
      </c>
      <c r="D1069" s="8" t="s">
        <v>2455</v>
      </c>
      <c r="E1069" s="23" t="s">
        <v>2456</v>
      </c>
      <c r="F1069" s="350">
        <v>9653102</v>
      </c>
      <c r="G1069" s="8" t="s">
        <v>170</v>
      </c>
      <c r="H1069" s="24" t="s">
        <v>285</v>
      </c>
      <c r="I1069" s="25">
        <v>54419</v>
      </c>
      <c r="J1069" s="1639">
        <v>45339</v>
      </c>
      <c r="K1069" s="26">
        <v>45341</v>
      </c>
      <c r="L1069" s="26" t="s">
        <v>1058</v>
      </c>
      <c r="M1069" s="27">
        <v>3</v>
      </c>
      <c r="N1069" s="27" t="s">
        <v>21</v>
      </c>
      <c r="O1069" s="25">
        <v>2</v>
      </c>
      <c r="P1069" s="286">
        <v>10.1</v>
      </c>
      <c r="Q1069" s="287">
        <v>20.2</v>
      </c>
      <c r="R1069" s="25" t="s">
        <v>2642</v>
      </c>
      <c r="S1069" s="25" t="s">
        <v>1058</v>
      </c>
      <c r="T1069" s="26">
        <v>45342</v>
      </c>
      <c r="U1069" s="26">
        <v>45342</v>
      </c>
      <c r="V1069" s="8" t="s">
        <v>2643</v>
      </c>
      <c r="W1069" s="25" t="s">
        <v>141</v>
      </c>
      <c r="X1069" s="26">
        <v>45342</v>
      </c>
      <c r="Y1069" s="25" t="s">
        <v>1068</v>
      </c>
      <c r="Z1069" s="26">
        <v>45342</v>
      </c>
      <c r="AA1069" s="24" t="s">
        <v>1710</v>
      </c>
      <c r="AB1069" s="24" t="s">
        <v>1070</v>
      </c>
      <c r="AC1069" s="26">
        <v>45366</v>
      </c>
      <c r="AD1069" s="8" t="s">
        <v>22</v>
      </c>
      <c r="AE1069" s="26">
        <v>45346</v>
      </c>
      <c r="AF1069" s="27" t="s">
        <v>425</v>
      </c>
      <c r="AG1069" s="7"/>
      <c r="AH1069" s="5" t="str" cm="1">
        <f t="array" ref="AH1069">LEFT(MM_BU[[#This Row],[PROJECT'#]],MIN(IFERROR(FIND({0,1,2,3,4,5,6,7,8,9,"-"},MM_BU[[#This Row],[PROJECT'#]]),""))-1)</f>
        <v>BU</v>
      </c>
      <c r="AI1069" t="str">
        <f>IF(MM_BU[[#This Row],[BOM Received date]]&lt;&gt;"","BU table")</f>
        <v>BU table</v>
      </c>
      <c r="AJ1069" t="str">
        <f>TEXT(MM_BU[[#This Row],[BOM Received date]],"mmmm")</f>
        <v>February</v>
      </c>
      <c r="AK1069" t="str">
        <f>TEXT(MM_BU[[#This Row],[BOM Received date]],"yyyy")</f>
        <v>2024</v>
      </c>
    </row>
    <row r="1070" spans="1:37" ht="28.95" customHeight="1">
      <c r="A1070" s="21">
        <v>70</v>
      </c>
      <c r="B1070" s="56">
        <v>45337</v>
      </c>
      <c r="C1070" s="8">
        <v>40</v>
      </c>
      <c r="D1070" s="8" t="s">
        <v>2455</v>
      </c>
      <c r="E1070" s="23" t="s">
        <v>2456</v>
      </c>
      <c r="F1070" s="350">
        <v>9653102</v>
      </c>
      <c r="G1070" s="8" t="s">
        <v>346</v>
      </c>
      <c r="H1070" s="24" t="s">
        <v>347</v>
      </c>
      <c r="I1070" s="25">
        <v>54419</v>
      </c>
      <c r="J1070" s="1639">
        <v>45339</v>
      </c>
      <c r="K1070" s="26">
        <v>45341</v>
      </c>
      <c r="L1070" s="26" t="s">
        <v>1058</v>
      </c>
      <c r="M1070" s="27">
        <v>2</v>
      </c>
      <c r="N1070" s="27" t="s">
        <v>21</v>
      </c>
      <c r="O1070" s="25">
        <v>3</v>
      </c>
      <c r="P1070" s="286">
        <v>16.829999999999998</v>
      </c>
      <c r="Q1070" s="287">
        <v>50.49</v>
      </c>
      <c r="R1070" s="25" t="s">
        <v>2642</v>
      </c>
      <c r="S1070" s="25" t="s">
        <v>1058</v>
      </c>
      <c r="T1070" s="26">
        <v>45342</v>
      </c>
      <c r="U1070" s="26">
        <v>45342</v>
      </c>
      <c r="V1070" s="8" t="s">
        <v>2643</v>
      </c>
      <c r="W1070" s="25" t="s">
        <v>140</v>
      </c>
      <c r="X1070" s="26">
        <v>45342</v>
      </c>
      <c r="Y1070" s="25" t="s">
        <v>1068</v>
      </c>
      <c r="Z1070" s="26">
        <v>45342</v>
      </c>
      <c r="AA1070" s="24" t="s">
        <v>1710</v>
      </c>
      <c r="AB1070" s="24" t="s">
        <v>1070</v>
      </c>
      <c r="AC1070" s="26">
        <v>45366</v>
      </c>
      <c r="AD1070" s="8" t="s">
        <v>22</v>
      </c>
      <c r="AE1070" s="26">
        <v>45346</v>
      </c>
      <c r="AF1070" s="27" t="s">
        <v>428</v>
      </c>
      <c r="AG1070" s="7"/>
      <c r="AH1070" s="5" t="str" cm="1">
        <f t="array" ref="AH1070">LEFT(MM_BU[[#This Row],[PROJECT'#]],MIN(IFERROR(FIND({0,1,2,3,4,5,6,7,8,9,"-"},MM_BU[[#This Row],[PROJECT'#]]),""))-1)</f>
        <v>BU</v>
      </c>
      <c r="AI1070" t="str">
        <f>IF(MM_BU[[#This Row],[BOM Received date]]&lt;&gt;"","BU table")</f>
        <v>BU table</v>
      </c>
      <c r="AJ1070" t="str">
        <f>TEXT(MM_BU[[#This Row],[BOM Received date]],"mmmm")</f>
        <v>February</v>
      </c>
      <c r="AK1070" t="str">
        <f>TEXT(MM_BU[[#This Row],[BOM Received date]],"yyyy")</f>
        <v>2024</v>
      </c>
    </row>
    <row r="1071" spans="1:37" ht="28.95" customHeight="1">
      <c r="A1071" s="21">
        <v>70</v>
      </c>
      <c r="B1071" s="56">
        <v>45337</v>
      </c>
      <c r="C1071" s="8">
        <v>40</v>
      </c>
      <c r="D1071" s="8" t="s">
        <v>2455</v>
      </c>
      <c r="E1071" s="23" t="s">
        <v>2456</v>
      </c>
      <c r="F1071" s="350">
        <v>9653102</v>
      </c>
      <c r="G1071" s="8" t="s">
        <v>2429</v>
      </c>
      <c r="H1071" s="24" t="s">
        <v>2453</v>
      </c>
      <c r="I1071" s="25">
        <v>54415</v>
      </c>
      <c r="J1071" s="1639">
        <v>45339</v>
      </c>
      <c r="K1071" s="26">
        <v>45341</v>
      </c>
      <c r="L1071" s="26" t="s">
        <v>1058</v>
      </c>
      <c r="M1071" s="27">
        <v>1</v>
      </c>
      <c r="N1071" s="27" t="s">
        <v>36</v>
      </c>
      <c r="O1071" s="25">
        <v>1</v>
      </c>
      <c r="P1071" s="286">
        <v>115.38</v>
      </c>
      <c r="Q1071" s="287">
        <v>115.38</v>
      </c>
      <c r="R1071" s="25" t="s">
        <v>2630</v>
      </c>
      <c r="S1071" s="25" t="s">
        <v>1058</v>
      </c>
      <c r="T1071" s="26">
        <v>45355</v>
      </c>
      <c r="U1071" s="26">
        <v>45346</v>
      </c>
      <c r="V1071" s="8" t="s">
        <v>2685</v>
      </c>
      <c r="W1071" s="25" t="s">
        <v>1015</v>
      </c>
      <c r="X1071" s="26">
        <v>45351</v>
      </c>
      <c r="Y1071" s="25" t="s">
        <v>1068</v>
      </c>
      <c r="Z1071" s="26">
        <v>45351</v>
      </c>
      <c r="AA1071" s="24" t="s">
        <v>1075</v>
      </c>
      <c r="AB1071" s="24" t="s">
        <v>1072</v>
      </c>
      <c r="AC1071" s="26">
        <v>45361</v>
      </c>
      <c r="AD1071" s="8" t="s">
        <v>22</v>
      </c>
      <c r="AE1071" s="26">
        <v>45356</v>
      </c>
      <c r="AF1071" s="27" t="s">
        <v>424</v>
      </c>
      <c r="AG1071" s="7"/>
      <c r="AH1071" s="5" t="str" cm="1">
        <f t="array" ref="AH1071">LEFT(MM_BU[[#This Row],[PROJECT'#]],MIN(IFERROR(FIND({0,1,2,3,4,5,6,7,8,9,"-"},MM_BU[[#This Row],[PROJECT'#]]),""))-1)</f>
        <v>BU</v>
      </c>
      <c r="AI1071" t="str">
        <f>IF(MM_BU[[#This Row],[BOM Received date]]&lt;&gt;"","BU table")</f>
        <v>BU table</v>
      </c>
      <c r="AJ1071" t="str">
        <f>TEXT(MM_BU[[#This Row],[BOM Received date]],"mmmm")</f>
        <v>February</v>
      </c>
      <c r="AK1071" t="str">
        <f>TEXT(MM_BU[[#This Row],[BOM Received date]],"yyyy")</f>
        <v>2024</v>
      </c>
    </row>
    <row r="1072" spans="1:37" ht="28.95" customHeight="1">
      <c r="A1072" s="21">
        <v>70</v>
      </c>
      <c r="B1072" s="56">
        <v>45337</v>
      </c>
      <c r="C1072" s="8">
        <v>40</v>
      </c>
      <c r="D1072" s="8" t="s">
        <v>2455</v>
      </c>
      <c r="E1072" s="23" t="s">
        <v>2456</v>
      </c>
      <c r="F1072" s="350">
        <v>9653102</v>
      </c>
      <c r="G1072" s="8" t="s">
        <v>107</v>
      </c>
      <c r="H1072" s="24" t="s">
        <v>112</v>
      </c>
      <c r="I1072" s="25">
        <v>54419</v>
      </c>
      <c r="J1072" s="1639">
        <v>45339</v>
      </c>
      <c r="K1072" s="26">
        <v>45341</v>
      </c>
      <c r="L1072" s="26" t="s">
        <v>1058</v>
      </c>
      <c r="M1072" s="27">
        <v>1</v>
      </c>
      <c r="N1072" s="27" t="s">
        <v>20</v>
      </c>
      <c r="O1072" s="25">
        <v>10</v>
      </c>
      <c r="P1072" s="286">
        <v>2.5</v>
      </c>
      <c r="Q1072" s="287">
        <v>25</v>
      </c>
      <c r="R1072" s="25" t="s">
        <v>2642</v>
      </c>
      <c r="S1072" s="25" t="s">
        <v>1058</v>
      </c>
      <c r="T1072" s="26">
        <v>45342</v>
      </c>
      <c r="U1072" s="26">
        <v>45342</v>
      </c>
      <c r="V1072" s="8" t="s">
        <v>2643</v>
      </c>
      <c r="W1072" s="25" t="s">
        <v>139</v>
      </c>
      <c r="X1072" s="26">
        <v>45342</v>
      </c>
      <c r="Y1072" s="25" t="s">
        <v>1068</v>
      </c>
      <c r="Z1072" s="26">
        <v>45342</v>
      </c>
      <c r="AA1072" s="24" t="s">
        <v>1710</v>
      </c>
      <c r="AB1072" s="24" t="s">
        <v>1070</v>
      </c>
      <c r="AC1072" s="26">
        <v>45366</v>
      </c>
      <c r="AD1072" s="8" t="s">
        <v>22</v>
      </c>
      <c r="AE1072" s="26">
        <v>45346</v>
      </c>
      <c r="AF1072" s="27" t="s">
        <v>1001</v>
      </c>
      <c r="AG1072" s="7"/>
      <c r="AH1072" s="5" t="str" cm="1">
        <f t="array" ref="AH1072">LEFT(MM_BU[[#This Row],[PROJECT'#]],MIN(IFERROR(FIND({0,1,2,3,4,5,6,7,8,9,"-"},MM_BU[[#This Row],[PROJECT'#]]),""))-1)</f>
        <v>BU</v>
      </c>
      <c r="AI1072" t="str">
        <f>IF(MM_BU[[#This Row],[BOM Received date]]&lt;&gt;"","BU table")</f>
        <v>BU table</v>
      </c>
      <c r="AJ1072" t="str">
        <f>TEXT(MM_BU[[#This Row],[BOM Received date]],"mmmm")</f>
        <v>February</v>
      </c>
      <c r="AK1072" t="str">
        <f>TEXT(MM_BU[[#This Row],[BOM Received date]],"yyyy")</f>
        <v>2024</v>
      </c>
    </row>
    <row r="1073" spans="1:37" ht="28.95" customHeight="1">
      <c r="A1073" s="21">
        <v>70</v>
      </c>
      <c r="B1073" s="56">
        <v>45337</v>
      </c>
      <c r="C1073" s="8">
        <v>40</v>
      </c>
      <c r="D1073" s="8" t="s">
        <v>2455</v>
      </c>
      <c r="E1073" s="23" t="s">
        <v>2456</v>
      </c>
      <c r="F1073" s="350">
        <v>9653102</v>
      </c>
      <c r="G1073" s="8" t="s">
        <v>2430</v>
      </c>
      <c r="H1073" s="24" t="s">
        <v>2454</v>
      </c>
      <c r="I1073" s="25">
        <v>54417</v>
      </c>
      <c r="J1073" s="1639">
        <v>45339</v>
      </c>
      <c r="K1073" s="26">
        <v>45341</v>
      </c>
      <c r="L1073" s="26" t="s">
        <v>1058</v>
      </c>
      <c r="M1073" s="27">
        <v>1</v>
      </c>
      <c r="N1073" s="27" t="s">
        <v>55</v>
      </c>
      <c r="O1073" s="25">
        <v>1</v>
      </c>
      <c r="P1073" s="286">
        <v>29.97</v>
      </c>
      <c r="Q1073" s="287">
        <v>29.97</v>
      </c>
      <c r="R1073" s="25" t="s">
        <v>2639</v>
      </c>
      <c r="S1073" s="25" t="s">
        <v>1058</v>
      </c>
      <c r="T1073" s="26">
        <v>45342</v>
      </c>
      <c r="U1073" s="26">
        <v>45342</v>
      </c>
      <c r="V1073" s="8" t="s">
        <v>2640</v>
      </c>
      <c r="W1073" s="25" t="s">
        <v>140</v>
      </c>
      <c r="X1073" s="26">
        <v>45342</v>
      </c>
      <c r="Y1073" s="25" t="s">
        <v>1068</v>
      </c>
      <c r="Z1073" s="26">
        <v>45342</v>
      </c>
      <c r="AA1073" s="24" t="s">
        <v>1710</v>
      </c>
      <c r="AB1073" s="24" t="s">
        <v>1081</v>
      </c>
      <c r="AC1073" s="26">
        <v>45356</v>
      </c>
      <c r="AD1073" s="8" t="s">
        <v>22</v>
      </c>
      <c r="AE1073" s="26">
        <v>45346</v>
      </c>
      <c r="AF1073" s="27" t="s">
        <v>424</v>
      </c>
      <c r="AG1073" s="7"/>
      <c r="AH1073" s="5" t="str" cm="1">
        <f t="array" ref="AH1073">LEFT(MM_BU[[#This Row],[PROJECT'#]],MIN(IFERROR(FIND({0,1,2,3,4,5,6,7,8,9,"-"},MM_BU[[#This Row],[PROJECT'#]]),""))-1)</f>
        <v>BU</v>
      </c>
      <c r="AI1073" t="str">
        <f>IF(MM_BU[[#This Row],[BOM Received date]]&lt;&gt;"","BU table")</f>
        <v>BU table</v>
      </c>
      <c r="AJ1073" t="str">
        <f>TEXT(MM_BU[[#This Row],[BOM Received date]],"mmmm")</f>
        <v>February</v>
      </c>
      <c r="AK1073" t="str">
        <f>TEXT(MM_BU[[#This Row],[BOM Received date]],"yyyy")</f>
        <v>2024</v>
      </c>
    </row>
    <row r="1074" spans="1:37" ht="28.95" customHeight="1">
      <c r="A1074" s="21">
        <v>70</v>
      </c>
      <c r="B1074" s="56">
        <v>45337</v>
      </c>
      <c r="C1074" s="8">
        <v>40</v>
      </c>
      <c r="D1074" s="8" t="s">
        <v>2455</v>
      </c>
      <c r="E1074" s="23" t="s">
        <v>2456</v>
      </c>
      <c r="F1074" s="350">
        <v>9653102</v>
      </c>
      <c r="G1074" s="8" t="s">
        <v>943</v>
      </c>
      <c r="H1074" s="24" t="s">
        <v>946</v>
      </c>
      <c r="I1074" s="25">
        <v>54420</v>
      </c>
      <c r="J1074" s="1639">
        <v>45339</v>
      </c>
      <c r="K1074" s="26">
        <v>45341</v>
      </c>
      <c r="L1074" s="26" t="s">
        <v>1058</v>
      </c>
      <c r="M1074" s="27">
        <v>1</v>
      </c>
      <c r="N1074" s="27" t="s">
        <v>55</v>
      </c>
      <c r="O1074" s="25">
        <v>1</v>
      </c>
      <c r="P1074" s="286">
        <v>29.2</v>
      </c>
      <c r="Q1074" s="287">
        <v>29.2</v>
      </c>
      <c r="R1074" s="25" t="s">
        <v>2639</v>
      </c>
      <c r="S1074" s="25" t="s">
        <v>1058</v>
      </c>
      <c r="T1074" s="26">
        <v>45342</v>
      </c>
      <c r="U1074" s="26">
        <v>45342</v>
      </c>
      <c r="V1074" s="8" t="s">
        <v>2640</v>
      </c>
      <c r="W1074" s="25" t="s">
        <v>141</v>
      </c>
      <c r="X1074" s="26">
        <v>45342</v>
      </c>
      <c r="Y1074" s="25" t="s">
        <v>1068</v>
      </c>
      <c r="Z1074" s="26">
        <v>45342</v>
      </c>
      <c r="AA1074" s="24" t="s">
        <v>1710</v>
      </c>
      <c r="AB1074" s="24" t="s">
        <v>1081</v>
      </c>
      <c r="AC1074" s="26">
        <v>45356</v>
      </c>
      <c r="AD1074" s="8" t="s">
        <v>22</v>
      </c>
      <c r="AE1074" s="26">
        <v>45346</v>
      </c>
      <c r="AF1074" s="27" t="s">
        <v>424</v>
      </c>
      <c r="AG1074" s="7"/>
      <c r="AH1074" s="43" t="str" cm="1">
        <f t="array" ref="AH1074">LEFT(MM_BU[[#This Row],[PROJECT'#]],MIN(IFERROR(FIND({0,1,2,3,4,5,6,7,8,9,"-"},MM_BU[[#This Row],[PROJECT'#]]),""))-1)</f>
        <v>BU</v>
      </c>
      <c r="AI1074" t="str">
        <f>IF(MM_BU[[#This Row],[BOM Received date]]&lt;&gt;"","BU table")</f>
        <v>BU table</v>
      </c>
      <c r="AJ1074" t="str">
        <f>TEXT(MM_BU[[#This Row],[BOM Received date]],"mmmm")</f>
        <v>February</v>
      </c>
      <c r="AK1074" t="str">
        <f>TEXT(MM_BU[[#This Row],[BOM Received date]],"yyyy")</f>
        <v>2024</v>
      </c>
    </row>
    <row r="1075" spans="1:37" ht="28.95" customHeight="1" thickBot="1">
      <c r="A1075" s="140">
        <v>70</v>
      </c>
      <c r="B1075" s="199">
        <v>45337</v>
      </c>
      <c r="C1075" s="142">
        <v>40</v>
      </c>
      <c r="D1075" s="142" t="s">
        <v>2455</v>
      </c>
      <c r="E1075" s="143" t="s">
        <v>2456</v>
      </c>
      <c r="F1075" s="351">
        <v>9653102</v>
      </c>
      <c r="G1075" s="142" t="s">
        <v>2669</v>
      </c>
      <c r="H1075" s="144" t="s">
        <v>2670</v>
      </c>
      <c r="I1075" s="145">
        <v>55707</v>
      </c>
      <c r="J1075" s="1640">
        <v>45351</v>
      </c>
      <c r="K1075" s="146">
        <v>45354</v>
      </c>
      <c r="L1075" s="146" t="s">
        <v>1058</v>
      </c>
      <c r="M1075" s="147">
        <v>1</v>
      </c>
      <c r="N1075" s="147" t="s">
        <v>20</v>
      </c>
      <c r="O1075" s="145">
        <v>5</v>
      </c>
      <c r="P1075" s="288">
        <v>11.38</v>
      </c>
      <c r="Q1075" s="289">
        <v>56.9</v>
      </c>
      <c r="R1075" s="145" t="s">
        <v>3018</v>
      </c>
      <c r="S1075" s="145" t="s">
        <v>1058</v>
      </c>
      <c r="T1075" s="146">
        <v>45359</v>
      </c>
      <c r="U1075" s="146">
        <v>45358</v>
      </c>
      <c r="V1075" s="142" t="s">
        <v>3019</v>
      </c>
      <c r="W1075" s="145" t="s">
        <v>1003</v>
      </c>
      <c r="X1075" s="146">
        <v>45359</v>
      </c>
      <c r="Y1075" s="145" t="s">
        <v>1068</v>
      </c>
      <c r="Z1075" s="146">
        <v>45359</v>
      </c>
      <c r="AA1075" s="144" t="s">
        <v>1069</v>
      </c>
      <c r="AB1075" s="144" t="s">
        <v>1071</v>
      </c>
      <c r="AC1075" s="146">
        <v>45401</v>
      </c>
      <c r="AD1075" s="142" t="s">
        <v>22</v>
      </c>
      <c r="AE1075" s="146">
        <v>45363</v>
      </c>
      <c r="AF1075" s="147" t="s">
        <v>429</v>
      </c>
      <c r="AG1075" s="148"/>
      <c r="AH1075" s="5" t="str" cm="1">
        <f t="array" ref="AH1075">LEFT(MM_BU[[#This Row],[PROJECT'#]],MIN(IFERROR(FIND({0,1,2,3,4,5,6,7,8,9,"-"},MM_BU[[#This Row],[PROJECT'#]]),""))-1)</f>
        <v>BU</v>
      </c>
      <c r="AI1075" t="str">
        <f>IF(MM_BU[[#This Row],[BOM Received date]]&lt;&gt;"","BU table")</f>
        <v>BU table</v>
      </c>
      <c r="AJ1075" t="str">
        <f>TEXT(MM_BU[[#This Row],[BOM Received date]],"mmmm")</f>
        <v>February</v>
      </c>
      <c r="AK1075" t="str">
        <f>TEXT(MM_BU[[#This Row],[BOM Received date]],"yyyy")</f>
        <v>2024</v>
      </c>
    </row>
    <row r="1076" spans="1:37" ht="28.95" customHeight="1" thickTop="1" thickBot="1">
      <c r="A1076" s="1312">
        <v>71</v>
      </c>
      <c r="B1076" s="1313">
        <v>45334</v>
      </c>
      <c r="C1076" s="1314"/>
      <c r="D1076" s="1314" t="s">
        <v>2457</v>
      </c>
      <c r="E1076" s="1315" t="s">
        <v>2458</v>
      </c>
      <c r="F1076" s="1316"/>
      <c r="G1076" s="1314"/>
      <c r="H1076" s="1317"/>
      <c r="I1076" s="1239" t="s">
        <v>1259</v>
      </c>
      <c r="J1076" s="1672"/>
      <c r="K1076" s="1318" t="s">
        <v>581</v>
      </c>
      <c r="L1076" s="1318" t="s">
        <v>581</v>
      </c>
      <c r="M1076" s="1319" t="s">
        <v>581</v>
      </c>
      <c r="N1076" s="1319" t="s">
        <v>581</v>
      </c>
      <c r="O1076" s="1239" t="s">
        <v>581</v>
      </c>
      <c r="P1076" s="1320" t="s">
        <v>581</v>
      </c>
      <c r="Q1076" s="1321" t="s">
        <v>581</v>
      </c>
      <c r="R1076" s="1239" t="s">
        <v>581</v>
      </c>
      <c r="S1076" s="1239" t="s">
        <v>581</v>
      </c>
      <c r="T1076" s="1318" t="s">
        <v>581</v>
      </c>
      <c r="U1076" s="1318" t="s">
        <v>581</v>
      </c>
      <c r="V1076" s="1314" t="s">
        <v>581</v>
      </c>
      <c r="W1076" s="1239" t="s">
        <v>581</v>
      </c>
      <c r="X1076" s="1318" t="s">
        <v>581</v>
      </c>
      <c r="Y1076" s="1239" t="s">
        <v>581</v>
      </c>
      <c r="Z1076" s="1318" t="s">
        <v>581</v>
      </c>
      <c r="AA1076" s="1317" t="s">
        <v>581</v>
      </c>
      <c r="AB1076" s="1317" t="s">
        <v>581</v>
      </c>
      <c r="AC1076" s="1318" t="s">
        <v>581</v>
      </c>
      <c r="AD1076" s="1314" t="s">
        <v>581</v>
      </c>
      <c r="AE1076" s="1318" t="s">
        <v>581</v>
      </c>
      <c r="AF1076" s="1319" t="s">
        <v>581</v>
      </c>
      <c r="AG1076" s="1322" t="s">
        <v>2555</v>
      </c>
      <c r="AH1076" s="43" t="str" cm="1">
        <f t="array" ref="AH1076">LEFT(MM_BU[[#This Row],[PROJECT'#]],MIN(IFERROR(FIND({0,1,2,3,4,5,6,7,8,9,"-"},MM_BU[[#This Row],[PROJECT'#]]),""))-1)</f>
        <v>BU</v>
      </c>
      <c r="AI1076" t="str">
        <f>IF(MM_BU[[#This Row],[BOM Received date]]&lt;&gt;"","BU table")</f>
        <v>BU table</v>
      </c>
      <c r="AJ1076" t="str">
        <f>TEXT(MM_BU[[#This Row],[BOM Received date]],"mmmm")</f>
        <v>February</v>
      </c>
      <c r="AK1076" t="str">
        <f>TEXT(MM_BU[[#This Row],[BOM Received date]],"yyyy")</f>
        <v>2024</v>
      </c>
    </row>
    <row r="1077" spans="1:37" ht="28.95" customHeight="1" thickTop="1">
      <c r="A1077" s="149">
        <v>72</v>
      </c>
      <c r="B1077" s="196">
        <v>45340</v>
      </c>
      <c r="C1077" s="151">
        <v>30</v>
      </c>
      <c r="D1077" s="151" t="s">
        <v>2510</v>
      </c>
      <c r="E1077" s="152" t="s">
        <v>2511</v>
      </c>
      <c r="F1077" s="352">
        <v>9653621</v>
      </c>
      <c r="G1077" s="151" t="s">
        <v>2224</v>
      </c>
      <c r="H1077" s="153" t="s">
        <v>2232</v>
      </c>
      <c r="I1077" s="154">
        <v>54781</v>
      </c>
      <c r="J1077" s="1641">
        <v>45342</v>
      </c>
      <c r="K1077" s="155">
        <v>45346</v>
      </c>
      <c r="L1077" s="155" t="s">
        <v>1058</v>
      </c>
      <c r="M1077" s="156">
        <v>1</v>
      </c>
      <c r="N1077" s="156" t="s">
        <v>20</v>
      </c>
      <c r="O1077" s="154">
        <v>16</v>
      </c>
      <c r="P1077" s="290">
        <v>3.14</v>
      </c>
      <c r="Q1077" s="291">
        <v>50.24</v>
      </c>
      <c r="R1077" s="154" t="s">
        <v>2688</v>
      </c>
      <c r="S1077" s="154" t="s">
        <v>1058</v>
      </c>
      <c r="T1077" s="155">
        <v>45353</v>
      </c>
      <c r="U1077" s="155">
        <v>45353</v>
      </c>
      <c r="V1077" s="151" t="s">
        <v>2689</v>
      </c>
      <c r="W1077" s="154" t="s">
        <v>1003</v>
      </c>
      <c r="X1077" s="155">
        <v>45353</v>
      </c>
      <c r="Y1077" s="154" t="s">
        <v>1068</v>
      </c>
      <c r="Z1077" s="155">
        <v>45353</v>
      </c>
      <c r="AA1077" s="153" t="s">
        <v>1075</v>
      </c>
      <c r="AB1077" s="153" t="s">
        <v>1071</v>
      </c>
      <c r="AC1077" s="155">
        <v>45367</v>
      </c>
      <c r="AD1077" s="151" t="s">
        <v>22</v>
      </c>
      <c r="AE1077" s="155">
        <v>45356</v>
      </c>
      <c r="AF1077" s="156" t="s">
        <v>1157</v>
      </c>
      <c r="AG1077" s="157"/>
      <c r="AH1077" s="5" t="str">
        <f t="array" ref="AH1077">LEFT(MM_BU[[#This Row],[PROJECT'#]],MIN(IFERROR(FIND({0,1,2,3,4,5,6,7,8,9,"-"},MM_BU[[#This Row],[PROJECT'#]]),""))-1)</f>
        <v>BU</v>
      </c>
      <c r="AI1077" t="str">
        <f>IF(MM_BU[[#This Row],[BOM Received date]]&lt;&gt;"","BU table")</f>
        <v>BU table</v>
      </c>
      <c r="AJ1077" t="str">
        <f>TEXT(MM_BU[[#This Row],[BOM Received date]],"mmmm")</f>
        <v>February</v>
      </c>
      <c r="AK1077" t="str">
        <f>TEXT(MM_BU[[#This Row],[BOM Received date]],"yyyy")</f>
        <v>2024</v>
      </c>
    </row>
    <row r="1078" spans="1:37" ht="28.95" customHeight="1" thickBot="1">
      <c r="A1078" s="21">
        <v>72</v>
      </c>
      <c r="B1078" s="56">
        <v>45340</v>
      </c>
      <c r="C1078" s="8">
        <v>30</v>
      </c>
      <c r="D1078" s="8" t="s">
        <v>2510</v>
      </c>
      <c r="E1078" s="23" t="s">
        <v>2511</v>
      </c>
      <c r="F1078" s="350">
        <v>9653621</v>
      </c>
      <c r="G1078" s="8" t="s">
        <v>2528</v>
      </c>
      <c r="H1078" s="24" t="s">
        <v>2529</v>
      </c>
      <c r="I1078" s="25">
        <v>54780</v>
      </c>
      <c r="J1078" s="1639">
        <v>45342</v>
      </c>
      <c r="K1078" s="26">
        <v>45346</v>
      </c>
      <c r="L1078" s="26" t="s">
        <v>1058</v>
      </c>
      <c r="M1078" s="27">
        <v>1</v>
      </c>
      <c r="N1078" s="27" t="s">
        <v>20</v>
      </c>
      <c r="O1078" s="25">
        <v>2</v>
      </c>
      <c r="P1078" s="286">
        <v>8.1199999999999992</v>
      </c>
      <c r="Q1078" s="287">
        <v>16.239999999999998</v>
      </c>
      <c r="R1078" s="25" t="s">
        <v>2688</v>
      </c>
      <c r="S1078" s="25" t="s">
        <v>1058</v>
      </c>
      <c r="T1078" s="26">
        <v>45353</v>
      </c>
      <c r="U1078" s="26">
        <v>45353</v>
      </c>
      <c r="V1078" s="8" t="s">
        <v>2689</v>
      </c>
      <c r="W1078" s="25" t="s">
        <v>1002</v>
      </c>
      <c r="X1078" s="26">
        <v>45353</v>
      </c>
      <c r="Y1078" s="25" t="s">
        <v>1068</v>
      </c>
      <c r="Z1078" s="26">
        <v>45353</v>
      </c>
      <c r="AA1078" s="24" t="s">
        <v>1075</v>
      </c>
      <c r="AB1078" s="24" t="s">
        <v>1071</v>
      </c>
      <c r="AC1078" s="26">
        <v>45367</v>
      </c>
      <c r="AD1078" s="8" t="s">
        <v>22</v>
      </c>
      <c r="AE1078" s="26">
        <v>45356</v>
      </c>
      <c r="AF1078" s="27" t="s">
        <v>425</v>
      </c>
      <c r="AG1078" s="7"/>
      <c r="AH1078" s="5" t="str">
        <f t="array" ref="AH1078">LEFT(MM_BU[[#This Row],[PROJECT'#]],MIN(IFERROR(FIND({0,1,2,3,4,5,6,7,8,9,"-"},MM_BU[[#This Row],[PROJECT'#]]),""))-1)</f>
        <v>BU</v>
      </c>
      <c r="AI1078" t="str">
        <f>IF(MM_BU[[#This Row],[BOM Received date]]&lt;&gt;"","BU table")</f>
        <v>BU table</v>
      </c>
      <c r="AJ1078" t="str">
        <f>TEXT(MM_BU[[#This Row],[BOM Received date]],"mmmm")</f>
        <v>February</v>
      </c>
      <c r="AK1078" t="str">
        <f>TEXT(MM_BU[[#This Row],[BOM Received date]],"yyyy")</f>
        <v>2024</v>
      </c>
    </row>
    <row r="1079" spans="1:37" ht="28.95" customHeight="1" thickTop="1">
      <c r="A1079" s="646">
        <v>73</v>
      </c>
      <c r="B1079" s="647">
        <v>78</v>
      </c>
      <c r="C1079" s="648">
        <v>30</v>
      </c>
      <c r="D1079" s="648" t="s">
        <v>2512</v>
      </c>
      <c r="E1079" s="649" t="s">
        <v>2513</v>
      </c>
      <c r="F1079" s="650">
        <v>9722236</v>
      </c>
      <c r="G1079" s="648" t="s">
        <v>2523</v>
      </c>
      <c r="H1079" s="659" t="s">
        <v>2524</v>
      </c>
      <c r="I1079" s="656">
        <v>54615</v>
      </c>
      <c r="J1079" s="1663">
        <v>45340</v>
      </c>
      <c r="K1079" s="654" t="s">
        <v>581</v>
      </c>
      <c r="L1079" s="654" t="s">
        <v>119</v>
      </c>
      <c r="M1079" s="655">
        <v>1</v>
      </c>
      <c r="N1079" s="655" t="s">
        <v>938</v>
      </c>
      <c r="O1079" s="656">
        <v>120</v>
      </c>
      <c r="P1079" s="657">
        <v>96.57</v>
      </c>
      <c r="Q1079" s="658">
        <v>11588.4</v>
      </c>
      <c r="R1079" s="656" t="s">
        <v>581</v>
      </c>
      <c r="S1079" s="656" t="s">
        <v>581</v>
      </c>
      <c r="T1079" s="654" t="s">
        <v>581</v>
      </c>
      <c r="U1079" s="654" t="s">
        <v>581</v>
      </c>
      <c r="V1079" s="648" t="s">
        <v>581</v>
      </c>
      <c r="W1079" s="656" t="s">
        <v>581</v>
      </c>
      <c r="X1079" s="654" t="s">
        <v>581</v>
      </c>
      <c r="Y1079" s="656" t="s">
        <v>581</v>
      </c>
      <c r="Z1079" s="654" t="s">
        <v>581</v>
      </c>
      <c r="AA1079" s="659" t="s">
        <v>581</v>
      </c>
      <c r="AB1079" s="659" t="s">
        <v>581</v>
      </c>
      <c r="AC1079" s="654" t="s">
        <v>581</v>
      </c>
      <c r="AD1079" s="648" t="s">
        <v>581</v>
      </c>
      <c r="AE1079" s="654" t="s">
        <v>581</v>
      </c>
      <c r="AF1079" s="655" t="s">
        <v>581</v>
      </c>
      <c r="AG1079" s="660" t="s">
        <v>1752</v>
      </c>
      <c r="AH1079" s="5" t="str" cm="1">
        <f t="array" ref="AH1079">LEFT(MM_BU[[#This Row],[PROJECT'#]],MIN(IFERROR(FIND({0,1,2,3,4,5,6,7,8,9,"-"},MM_BU[[#This Row],[PROJECT'#]]),""))-1)</f>
        <v>BU</v>
      </c>
      <c r="AI1079" t="str">
        <f>IF(MM_BU[[#This Row],[BOM Received date]]&lt;&gt;"","BU table")</f>
        <v>BU table</v>
      </c>
      <c r="AJ1079" t="str">
        <f>TEXT(MM_BU[[#This Row],[BOM Received date]],"mmmm")</f>
        <v>March</v>
      </c>
      <c r="AK1079" t="str">
        <f>TEXT(MM_BU[[#This Row],[BOM Received date]],"yyyy")</f>
        <v>1900</v>
      </c>
    </row>
    <row r="1080" spans="1:37" ht="28.95" customHeight="1" thickBot="1">
      <c r="A1080" s="1288">
        <v>73</v>
      </c>
      <c r="B1080" s="1289">
        <v>45340</v>
      </c>
      <c r="C1080" s="1290">
        <v>30</v>
      </c>
      <c r="D1080" s="1290" t="s">
        <v>2512</v>
      </c>
      <c r="E1080" s="1291" t="s">
        <v>2513</v>
      </c>
      <c r="F1080" s="1292">
        <v>9722236</v>
      </c>
      <c r="G1080" s="1290" t="s">
        <v>1467</v>
      </c>
      <c r="H1080" s="1293" t="s">
        <v>1470</v>
      </c>
      <c r="I1080" s="1294">
        <v>54547</v>
      </c>
      <c r="J1080" s="1673">
        <v>45340</v>
      </c>
      <c r="K1080" s="1295" t="s">
        <v>581</v>
      </c>
      <c r="L1080" s="1295" t="s">
        <v>119</v>
      </c>
      <c r="M1080" s="1296">
        <v>1</v>
      </c>
      <c r="N1080" s="1296" t="s">
        <v>938</v>
      </c>
      <c r="O1080" s="1294">
        <v>91</v>
      </c>
      <c r="P1080" s="1297">
        <v>56.5</v>
      </c>
      <c r="Q1080" s="1298">
        <v>5141.5</v>
      </c>
      <c r="R1080" s="1294" t="s">
        <v>581</v>
      </c>
      <c r="S1080" s="1294" t="s">
        <v>581</v>
      </c>
      <c r="T1080" s="1295" t="s">
        <v>581</v>
      </c>
      <c r="U1080" s="1295" t="s">
        <v>581</v>
      </c>
      <c r="V1080" s="1290" t="s">
        <v>581</v>
      </c>
      <c r="W1080" s="1294" t="s">
        <v>581</v>
      </c>
      <c r="X1080" s="1295" t="s">
        <v>581</v>
      </c>
      <c r="Y1080" s="1294" t="s">
        <v>581</v>
      </c>
      <c r="Z1080" s="1295" t="s">
        <v>581</v>
      </c>
      <c r="AA1080" s="1293" t="s">
        <v>581</v>
      </c>
      <c r="AB1080" s="1293" t="s">
        <v>581</v>
      </c>
      <c r="AC1080" s="1295" t="s">
        <v>581</v>
      </c>
      <c r="AD1080" s="1290" t="s">
        <v>581</v>
      </c>
      <c r="AE1080" s="1295" t="s">
        <v>581</v>
      </c>
      <c r="AF1080" s="1296" t="s">
        <v>581</v>
      </c>
      <c r="AG1080" s="1299" t="s">
        <v>1752</v>
      </c>
      <c r="AH1080" s="43" t="str" cm="1">
        <f t="array" ref="AH1080">LEFT(MM_BU[[#This Row],[PROJECT'#]],MIN(IFERROR(FIND({0,1,2,3,4,5,6,7,8,9,"-"},MM_BU[[#This Row],[PROJECT'#]]),""))-1)</f>
        <v>BU</v>
      </c>
      <c r="AI1080" t="str">
        <f>IF(MM_BU[[#This Row],[BOM Received date]]&lt;&gt;"","BU table")</f>
        <v>BU table</v>
      </c>
      <c r="AJ1080" t="str">
        <f>TEXT(MM_BU[[#This Row],[BOM Received date]],"mmmm")</f>
        <v>February</v>
      </c>
      <c r="AK1080" t="str">
        <f>TEXT(MM_BU[[#This Row],[BOM Received date]],"yyyy")</f>
        <v>2024</v>
      </c>
    </row>
    <row r="1081" spans="1:37" ht="28.95" customHeight="1" thickTop="1">
      <c r="A1081" s="21">
        <v>74</v>
      </c>
      <c r="B1081" s="56">
        <v>45340</v>
      </c>
      <c r="C1081" s="8">
        <v>30</v>
      </c>
      <c r="D1081" s="8" t="s">
        <v>2514</v>
      </c>
      <c r="E1081" s="23" t="s">
        <v>2515</v>
      </c>
      <c r="F1081" s="350">
        <v>9671402</v>
      </c>
      <c r="G1081" s="8" t="s">
        <v>102</v>
      </c>
      <c r="H1081" s="153" t="s">
        <v>108</v>
      </c>
      <c r="I1081" s="154">
        <v>54532</v>
      </c>
      <c r="J1081" s="1641">
        <v>45340</v>
      </c>
      <c r="K1081" s="155">
        <v>45342</v>
      </c>
      <c r="L1081" s="155" t="s">
        <v>1058</v>
      </c>
      <c r="M1081" s="156">
        <v>4</v>
      </c>
      <c r="N1081" s="156" t="s">
        <v>20</v>
      </c>
      <c r="O1081" s="154">
        <v>2</v>
      </c>
      <c r="P1081" s="290">
        <v>10.1</v>
      </c>
      <c r="Q1081" s="291">
        <v>20.2</v>
      </c>
      <c r="R1081" s="154" t="s">
        <v>2642</v>
      </c>
      <c r="S1081" s="154" t="s">
        <v>1058</v>
      </c>
      <c r="T1081" s="155">
        <v>45342</v>
      </c>
      <c r="U1081" s="155">
        <v>45342</v>
      </c>
      <c r="V1081" s="8" t="s">
        <v>2643</v>
      </c>
      <c r="W1081" s="25" t="s">
        <v>1011</v>
      </c>
      <c r="X1081" s="26">
        <v>45342</v>
      </c>
      <c r="Y1081" s="25" t="s">
        <v>1068</v>
      </c>
      <c r="Z1081" s="26">
        <v>45342</v>
      </c>
      <c r="AA1081" s="24" t="s">
        <v>1710</v>
      </c>
      <c r="AB1081" s="24" t="s">
        <v>1070</v>
      </c>
      <c r="AC1081" s="26">
        <v>45366</v>
      </c>
      <c r="AD1081" s="8" t="s">
        <v>22</v>
      </c>
      <c r="AE1081" s="26">
        <v>45346</v>
      </c>
      <c r="AF1081" s="27" t="s">
        <v>425</v>
      </c>
      <c r="AG1081" s="7"/>
      <c r="AH1081" s="5" t="str" cm="1">
        <f t="array" ref="AH1081">LEFT(MM_BU[[#This Row],[PROJECT'#]],MIN(IFERROR(FIND({0,1,2,3,4,5,6,7,8,9,"-"},MM_BU[[#This Row],[PROJECT'#]]),""))-1)</f>
        <v>BU</v>
      </c>
      <c r="AI1081" t="str">
        <f>IF(MM_BU[[#This Row],[BOM Received date]]&lt;&gt;"","BU table")</f>
        <v>BU table</v>
      </c>
      <c r="AJ1081" t="str">
        <f>TEXT(MM_BU[[#This Row],[BOM Received date]],"mmmm")</f>
        <v>February</v>
      </c>
      <c r="AK1081" t="str">
        <f>TEXT(MM_BU[[#This Row],[BOM Received date]],"yyyy")</f>
        <v>2024</v>
      </c>
    </row>
    <row r="1082" spans="1:37" ht="28.95" customHeight="1">
      <c r="A1082" s="21">
        <v>74</v>
      </c>
      <c r="B1082" s="56">
        <v>45340</v>
      </c>
      <c r="C1082" s="8">
        <v>30</v>
      </c>
      <c r="D1082" s="8" t="s">
        <v>2514</v>
      </c>
      <c r="E1082" s="23" t="s">
        <v>2515</v>
      </c>
      <c r="F1082" s="350">
        <v>9671402</v>
      </c>
      <c r="G1082" s="8" t="s">
        <v>164</v>
      </c>
      <c r="H1082" s="24" t="s">
        <v>157</v>
      </c>
      <c r="I1082" s="25">
        <v>54531</v>
      </c>
      <c r="J1082" s="1639">
        <v>45340</v>
      </c>
      <c r="K1082" s="26">
        <v>45341</v>
      </c>
      <c r="L1082" s="26" t="s">
        <v>1058</v>
      </c>
      <c r="M1082" s="27">
        <v>3</v>
      </c>
      <c r="N1082" s="27" t="s">
        <v>20</v>
      </c>
      <c r="O1082" s="25">
        <v>10</v>
      </c>
      <c r="P1082" s="286">
        <v>4.3</v>
      </c>
      <c r="Q1082" s="287">
        <v>43</v>
      </c>
      <c r="R1082" s="25" t="s">
        <v>2639</v>
      </c>
      <c r="S1082" s="25" t="s">
        <v>1058</v>
      </c>
      <c r="T1082" s="26">
        <v>45342</v>
      </c>
      <c r="U1082" s="26">
        <v>45342</v>
      </c>
      <c r="V1082" s="8" t="s">
        <v>2640</v>
      </c>
      <c r="W1082" s="25" t="s">
        <v>1005</v>
      </c>
      <c r="X1082" s="26">
        <v>45342</v>
      </c>
      <c r="Y1082" s="25" t="s">
        <v>1068</v>
      </c>
      <c r="Z1082" s="26">
        <v>45342</v>
      </c>
      <c r="AA1082" s="24" t="s">
        <v>1710</v>
      </c>
      <c r="AB1082" s="24" t="s">
        <v>1081</v>
      </c>
      <c r="AC1082" s="26">
        <v>45356</v>
      </c>
      <c r="AD1082" s="8" t="s">
        <v>22</v>
      </c>
      <c r="AE1082" s="26">
        <v>45346</v>
      </c>
      <c r="AF1082" s="27" t="s">
        <v>1001</v>
      </c>
      <c r="AG1082" s="7"/>
      <c r="AH1082" s="5" t="str" cm="1">
        <f t="array" ref="AH1082">LEFT(MM_BU[[#This Row],[PROJECT'#]],MIN(IFERROR(FIND({0,1,2,3,4,5,6,7,8,9,"-"},MM_BU[[#This Row],[PROJECT'#]]),""))-1)</f>
        <v>BU</v>
      </c>
      <c r="AI1082" t="str">
        <f>IF(MM_BU[[#This Row],[BOM Received date]]&lt;&gt;"","BU table")</f>
        <v>BU table</v>
      </c>
      <c r="AJ1082" t="str">
        <f>TEXT(MM_BU[[#This Row],[BOM Received date]],"mmmm")</f>
        <v>February</v>
      </c>
      <c r="AK1082" t="str">
        <f>TEXT(MM_BU[[#This Row],[BOM Received date]],"yyyy")</f>
        <v>2024</v>
      </c>
    </row>
    <row r="1083" spans="1:37" ht="28.95" customHeight="1">
      <c r="A1083" s="21">
        <v>74</v>
      </c>
      <c r="B1083" s="56">
        <v>45340</v>
      </c>
      <c r="C1083" s="8">
        <v>30</v>
      </c>
      <c r="D1083" s="8" t="s">
        <v>2514</v>
      </c>
      <c r="E1083" s="23" t="s">
        <v>2515</v>
      </c>
      <c r="F1083" s="350">
        <v>9671402</v>
      </c>
      <c r="G1083" s="8" t="s">
        <v>97</v>
      </c>
      <c r="H1083" s="24" t="s">
        <v>546</v>
      </c>
      <c r="I1083" s="25">
        <v>54530</v>
      </c>
      <c r="J1083" s="1639">
        <v>45340</v>
      </c>
      <c r="K1083" s="26">
        <v>45341</v>
      </c>
      <c r="L1083" s="26" t="s">
        <v>1058</v>
      </c>
      <c r="M1083" s="27">
        <v>6</v>
      </c>
      <c r="N1083" s="27" t="s">
        <v>21</v>
      </c>
      <c r="O1083" s="25">
        <v>1</v>
      </c>
      <c r="P1083" s="286">
        <v>91.58</v>
      </c>
      <c r="Q1083" s="287">
        <v>91.58</v>
      </c>
      <c r="R1083" s="25" t="s">
        <v>2639</v>
      </c>
      <c r="S1083" s="25" t="s">
        <v>1058</v>
      </c>
      <c r="T1083" s="26">
        <v>45342</v>
      </c>
      <c r="U1083" s="26">
        <v>45342</v>
      </c>
      <c r="V1083" s="8" t="s">
        <v>2644</v>
      </c>
      <c r="W1083" s="25" t="s">
        <v>143</v>
      </c>
      <c r="X1083" s="26">
        <v>45342</v>
      </c>
      <c r="Y1083" s="25" t="s">
        <v>1068</v>
      </c>
      <c r="Z1083" s="26">
        <v>45342</v>
      </c>
      <c r="AA1083" s="24" t="s">
        <v>1710</v>
      </c>
      <c r="AB1083" s="24" t="s">
        <v>1070</v>
      </c>
      <c r="AC1083" s="26">
        <v>45356</v>
      </c>
      <c r="AD1083" s="8" t="s">
        <v>22</v>
      </c>
      <c r="AE1083" s="26">
        <v>45346</v>
      </c>
      <c r="AF1083" s="27" t="s">
        <v>424</v>
      </c>
      <c r="AG1083" s="7"/>
      <c r="AH1083" s="5" t="str" cm="1">
        <f t="array" ref="AH1083">LEFT(MM_BU[[#This Row],[PROJECT'#]],MIN(IFERROR(FIND({0,1,2,3,4,5,6,7,8,9,"-"},MM_BU[[#This Row],[PROJECT'#]]),""))-1)</f>
        <v>BU</v>
      </c>
      <c r="AI1083" t="str">
        <f>IF(MM_BU[[#This Row],[BOM Received date]]&lt;&gt;"","BU table")</f>
        <v>BU table</v>
      </c>
      <c r="AJ1083" t="str">
        <f>TEXT(MM_BU[[#This Row],[BOM Received date]],"mmmm")</f>
        <v>February</v>
      </c>
      <c r="AK1083" t="str">
        <f>TEXT(MM_BU[[#This Row],[BOM Received date]],"yyyy")</f>
        <v>2024</v>
      </c>
    </row>
    <row r="1084" spans="1:37" ht="28.95" customHeight="1">
      <c r="A1084" s="21">
        <v>74</v>
      </c>
      <c r="B1084" s="56">
        <v>45340</v>
      </c>
      <c r="C1084" s="8">
        <v>30</v>
      </c>
      <c r="D1084" s="8" t="s">
        <v>2514</v>
      </c>
      <c r="E1084" s="23" t="s">
        <v>2515</v>
      </c>
      <c r="F1084" s="350">
        <v>9671402</v>
      </c>
      <c r="G1084" s="8" t="s">
        <v>98</v>
      </c>
      <c r="H1084" s="24" t="s">
        <v>548</v>
      </c>
      <c r="I1084" s="25">
        <v>54530</v>
      </c>
      <c r="J1084" s="1639">
        <v>45340</v>
      </c>
      <c r="K1084" s="26">
        <v>45341</v>
      </c>
      <c r="L1084" s="26" t="s">
        <v>1058</v>
      </c>
      <c r="M1084" s="27">
        <v>5</v>
      </c>
      <c r="N1084" s="27" t="s">
        <v>21</v>
      </c>
      <c r="O1084" s="25">
        <v>1</v>
      </c>
      <c r="P1084" s="286">
        <v>91.58</v>
      </c>
      <c r="Q1084" s="287">
        <v>91.58</v>
      </c>
      <c r="R1084" s="25" t="s">
        <v>2639</v>
      </c>
      <c r="S1084" s="25" t="s">
        <v>1058</v>
      </c>
      <c r="T1084" s="26">
        <v>45342</v>
      </c>
      <c r="U1084" s="26">
        <v>45342</v>
      </c>
      <c r="V1084" s="8" t="s">
        <v>2644</v>
      </c>
      <c r="W1084" s="25" t="s">
        <v>142</v>
      </c>
      <c r="X1084" s="26">
        <v>45342</v>
      </c>
      <c r="Y1084" s="25" t="s">
        <v>1068</v>
      </c>
      <c r="Z1084" s="26">
        <v>45342</v>
      </c>
      <c r="AA1084" s="24" t="s">
        <v>1710</v>
      </c>
      <c r="AB1084" s="24" t="s">
        <v>1070</v>
      </c>
      <c r="AC1084" s="26">
        <v>45356</v>
      </c>
      <c r="AD1084" s="8" t="s">
        <v>22</v>
      </c>
      <c r="AE1084" s="26">
        <v>45346</v>
      </c>
      <c r="AF1084" s="27" t="s">
        <v>424</v>
      </c>
      <c r="AG1084" s="7"/>
      <c r="AH1084" s="5" t="str" cm="1">
        <f t="array" ref="AH1084">LEFT(MM_BU[[#This Row],[PROJECT'#]],MIN(IFERROR(FIND({0,1,2,3,4,5,6,7,8,9,"-"},MM_BU[[#This Row],[PROJECT'#]]),""))-1)</f>
        <v>BU</v>
      </c>
      <c r="AI1084" t="str">
        <f>IF(MM_BU[[#This Row],[BOM Received date]]&lt;&gt;"","BU table")</f>
        <v>BU table</v>
      </c>
      <c r="AJ1084" t="str">
        <f>TEXT(MM_BU[[#This Row],[BOM Received date]],"mmmm")</f>
        <v>February</v>
      </c>
      <c r="AK1084" t="str">
        <f>TEXT(MM_BU[[#This Row],[BOM Received date]],"yyyy")</f>
        <v>2024</v>
      </c>
    </row>
    <row r="1085" spans="1:37" ht="28.95" customHeight="1">
      <c r="A1085" s="21">
        <v>74</v>
      </c>
      <c r="B1085" s="56">
        <v>45340</v>
      </c>
      <c r="C1085" s="8">
        <v>30</v>
      </c>
      <c r="D1085" s="8" t="s">
        <v>2514</v>
      </c>
      <c r="E1085" s="23" t="s">
        <v>2515</v>
      </c>
      <c r="F1085" s="350">
        <v>9671402</v>
      </c>
      <c r="G1085" s="8" t="s">
        <v>99</v>
      </c>
      <c r="H1085" s="24" t="s">
        <v>549</v>
      </c>
      <c r="I1085" s="25">
        <v>54530</v>
      </c>
      <c r="J1085" s="1639">
        <v>45340</v>
      </c>
      <c r="K1085" s="26">
        <v>45341</v>
      </c>
      <c r="L1085" s="26" t="s">
        <v>1058</v>
      </c>
      <c r="M1085" s="27">
        <v>4</v>
      </c>
      <c r="N1085" s="27" t="s">
        <v>21</v>
      </c>
      <c r="O1085" s="25">
        <v>1</v>
      </c>
      <c r="P1085" s="286">
        <v>91.58</v>
      </c>
      <c r="Q1085" s="287">
        <v>91.58</v>
      </c>
      <c r="R1085" s="25" t="s">
        <v>2639</v>
      </c>
      <c r="S1085" s="25" t="s">
        <v>1058</v>
      </c>
      <c r="T1085" s="26">
        <v>45342</v>
      </c>
      <c r="U1085" s="26">
        <v>45342</v>
      </c>
      <c r="V1085" s="8" t="s">
        <v>2644</v>
      </c>
      <c r="W1085" s="25" t="s">
        <v>141</v>
      </c>
      <c r="X1085" s="26">
        <v>45342</v>
      </c>
      <c r="Y1085" s="25" t="s">
        <v>1068</v>
      </c>
      <c r="Z1085" s="26">
        <v>45342</v>
      </c>
      <c r="AA1085" s="24" t="s">
        <v>1710</v>
      </c>
      <c r="AB1085" s="24" t="s">
        <v>1070</v>
      </c>
      <c r="AC1085" s="26">
        <v>45356</v>
      </c>
      <c r="AD1085" s="8" t="s">
        <v>22</v>
      </c>
      <c r="AE1085" s="26">
        <v>45346</v>
      </c>
      <c r="AF1085" s="27" t="s">
        <v>424</v>
      </c>
      <c r="AG1085" s="7"/>
      <c r="AH1085" s="5" t="str" cm="1">
        <f t="array" ref="AH1085">LEFT(MM_BU[[#This Row],[PROJECT'#]],MIN(IFERROR(FIND({0,1,2,3,4,5,6,7,8,9,"-"},MM_BU[[#This Row],[PROJECT'#]]),""))-1)</f>
        <v>BU</v>
      </c>
      <c r="AI1085" t="str">
        <f>IF(MM_BU[[#This Row],[BOM Received date]]&lt;&gt;"","BU table")</f>
        <v>BU table</v>
      </c>
      <c r="AJ1085" t="str">
        <f>TEXT(MM_BU[[#This Row],[BOM Received date]],"mmmm")</f>
        <v>February</v>
      </c>
      <c r="AK1085" t="str">
        <f>TEXT(MM_BU[[#This Row],[BOM Received date]],"yyyy")</f>
        <v>2024</v>
      </c>
    </row>
    <row r="1086" spans="1:37" ht="28.95" customHeight="1">
      <c r="A1086" s="21">
        <v>74</v>
      </c>
      <c r="B1086" s="56">
        <v>45340</v>
      </c>
      <c r="C1086" s="8">
        <v>30</v>
      </c>
      <c r="D1086" s="8" t="s">
        <v>2514</v>
      </c>
      <c r="E1086" s="23" t="s">
        <v>2515</v>
      </c>
      <c r="F1086" s="350">
        <v>9671402</v>
      </c>
      <c r="G1086" s="8" t="s">
        <v>2242</v>
      </c>
      <c r="H1086" s="24" t="s">
        <v>2245</v>
      </c>
      <c r="I1086" s="25">
        <v>54533</v>
      </c>
      <c r="J1086" s="1639">
        <v>45340</v>
      </c>
      <c r="K1086" s="26">
        <v>45341</v>
      </c>
      <c r="L1086" s="26" t="s">
        <v>1058</v>
      </c>
      <c r="M1086" s="27">
        <v>2</v>
      </c>
      <c r="N1086" s="27" t="s">
        <v>20</v>
      </c>
      <c r="O1086" s="25">
        <v>10</v>
      </c>
      <c r="P1086" s="286">
        <v>3.61</v>
      </c>
      <c r="Q1086" s="287">
        <v>36.1</v>
      </c>
      <c r="R1086" s="25" t="s">
        <v>2630</v>
      </c>
      <c r="S1086" s="25" t="s">
        <v>1058</v>
      </c>
      <c r="T1086" s="26">
        <v>45355</v>
      </c>
      <c r="U1086" s="26">
        <v>45346</v>
      </c>
      <c r="V1086" s="8" t="s">
        <v>2685</v>
      </c>
      <c r="W1086" s="25" t="s">
        <v>1003</v>
      </c>
      <c r="X1086" s="26">
        <v>45351</v>
      </c>
      <c r="Y1086" s="25" t="s">
        <v>1068</v>
      </c>
      <c r="Z1086" s="26">
        <v>45351</v>
      </c>
      <c r="AA1086" s="24" t="s">
        <v>1075</v>
      </c>
      <c r="AB1086" s="24" t="s">
        <v>1072</v>
      </c>
      <c r="AC1086" s="26">
        <v>45379</v>
      </c>
      <c r="AD1086" s="8" t="s">
        <v>581</v>
      </c>
      <c r="AE1086" s="26" t="s">
        <v>581</v>
      </c>
      <c r="AF1086" s="27" t="s">
        <v>581</v>
      </c>
      <c r="AG1086" s="7"/>
      <c r="AH1086" s="5" t="str" cm="1">
        <f t="array" ref="AH1086">LEFT(MM_BU[[#This Row],[PROJECT'#]],MIN(IFERROR(FIND({0,1,2,3,4,5,6,7,8,9,"-"},MM_BU[[#This Row],[PROJECT'#]]),""))-1)</f>
        <v>BU</v>
      </c>
      <c r="AI1086" t="str">
        <f>IF(MM_BU[[#This Row],[BOM Received date]]&lt;&gt;"","BU table")</f>
        <v>BU table</v>
      </c>
      <c r="AJ1086" t="str">
        <f>TEXT(MM_BU[[#This Row],[BOM Received date]],"mmmm")</f>
        <v>February</v>
      </c>
      <c r="AK1086" t="str">
        <f>TEXT(MM_BU[[#This Row],[BOM Received date]],"yyyy")</f>
        <v>2024</v>
      </c>
    </row>
    <row r="1087" spans="1:37" ht="28.95" customHeight="1">
      <c r="A1087" s="21">
        <v>74</v>
      </c>
      <c r="B1087" s="56">
        <v>45340</v>
      </c>
      <c r="C1087" s="8">
        <v>30</v>
      </c>
      <c r="D1087" s="8" t="s">
        <v>2514</v>
      </c>
      <c r="E1087" s="23" t="s">
        <v>2515</v>
      </c>
      <c r="F1087" s="350">
        <v>9671402</v>
      </c>
      <c r="G1087" s="8" t="s">
        <v>84</v>
      </c>
      <c r="H1087" s="24" t="s">
        <v>85</v>
      </c>
      <c r="I1087" s="25">
        <v>54532</v>
      </c>
      <c r="J1087" s="1639">
        <v>45340</v>
      </c>
      <c r="K1087" s="26">
        <v>45342</v>
      </c>
      <c r="L1087" s="26" t="s">
        <v>1058</v>
      </c>
      <c r="M1087" s="27">
        <v>3</v>
      </c>
      <c r="N1087" s="27" t="s">
        <v>36</v>
      </c>
      <c r="O1087" s="25">
        <v>1</v>
      </c>
      <c r="P1087" s="286">
        <v>23.3</v>
      </c>
      <c r="Q1087" s="287">
        <v>23.3</v>
      </c>
      <c r="R1087" s="25" t="s">
        <v>2642</v>
      </c>
      <c r="S1087" s="25" t="s">
        <v>1058</v>
      </c>
      <c r="T1087" s="26">
        <v>45342</v>
      </c>
      <c r="U1087" s="26">
        <v>45342</v>
      </c>
      <c r="V1087" s="8" t="s">
        <v>2643</v>
      </c>
      <c r="W1087" s="25" t="s">
        <v>1009</v>
      </c>
      <c r="X1087" s="26">
        <v>45342</v>
      </c>
      <c r="Y1087" s="25" t="s">
        <v>1068</v>
      </c>
      <c r="Z1087" s="26">
        <v>45342</v>
      </c>
      <c r="AA1087" s="24" t="s">
        <v>1710</v>
      </c>
      <c r="AB1087" s="24" t="s">
        <v>1070</v>
      </c>
      <c r="AC1087" s="26">
        <v>45366</v>
      </c>
      <c r="AD1087" s="8" t="s">
        <v>22</v>
      </c>
      <c r="AE1087" s="26">
        <v>45346</v>
      </c>
      <c r="AF1087" s="27" t="s">
        <v>424</v>
      </c>
      <c r="AG1087" s="7"/>
      <c r="AH1087" s="5" t="str" cm="1">
        <f t="array" ref="AH1087">LEFT(MM_BU[[#This Row],[PROJECT'#]],MIN(IFERROR(FIND({0,1,2,3,4,5,6,7,8,9,"-"},MM_BU[[#This Row],[PROJECT'#]]),""))-1)</f>
        <v>BU</v>
      </c>
      <c r="AI1087" t="str">
        <f>IF(MM_BU[[#This Row],[BOM Received date]]&lt;&gt;"","BU table")</f>
        <v>BU table</v>
      </c>
      <c r="AJ1087" t="str">
        <f>TEXT(MM_BU[[#This Row],[BOM Received date]],"mmmm")</f>
        <v>February</v>
      </c>
      <c r="AK1087" t="str">
        <f>TEXT(MM_BU[[#This Row],[BOM Received date]],"yyyy")</f>
        <v>2024</v>
      </c>
    </row>
    <row r="1088" spans="1:37" ht="28.95" customHeight="1">
      <c r="A1088" s="21">
        <v>74</v>
      </c>
      <c r="B1088" s="56">
        <v>45340</v>
      </c>
      <c r="C1088" s="8">
        <v>30</v>
      </c>
      <c r="D1088" s="8" t="s">
        <v>2514</v>
      </c>
      <c r="E1088" s="23" t="s">
        <v>2515</v>
      </c>
      <c r="F1088" s="350">
        <v>9671402</v>
      </c>
      <c r="G1088" s="8" t="s">
        <v>1905</v>
      </c>
      <c r="H1088" s="24" t="s">
        <v>2519</v>
      </c>
      <c r="I1088" s="25">
        <v>54530</v>
      </c>
      <c r="J1088" s="1639">
        <v>45340</v>
      </c>
      <c r="K1088" s="26">
        <v>45341</v>
      </c>
      <c r="L1088" s="26" t="s">
        <v>1058</v>
      </c>
      <c r="M1088" s="27">
        <v>3</v>
      </c>
      <c r="N1088" s="27" t="s">
        <v>36</v>
      </c>
      <c r="O1088" s="25">
        <v>10</v>
      </c>
      <c r="P1088" s="286">
        <v>2.16</v>
      </c>
      <c r="Q1088" s="287">
        <v>21.6</v>
      </c>
      <c r="R1088" s="25" t="s">
        <v>2639</v>
      </c>
      <c r="S1088" s="25" t="s">
        <v>1058</v>
      </c>
      <c r="T1088" s="26">
        <v>45342</v>
      </c>
      <c r="U1088" s="26">
        <v>45342</v>
      </c>
      <c r="V1088" s="8" t="s">
        <v>2644</v>
      </c>
      <c r="W1088" s="25" t="s">
        <v>140</v>
      </c>
      <c r="X1088" s="26">
        <v>45342</v>
      </c>
      <c r="Y1088" s="25" t="s">
        <v>1068</v>
      </c>
      <c r="Z1088" s="26">
        <v>45342</v>
      </c>
      <c r="AA1088" s="24" t="s">
        <v>1710</v>
      </c>
      <c r="AB1088" s="24" t="s">
        <v>1070</v>
      </c>
      <c r="AC1088" s="26">
        <v>45356</v>
      </c>
      <c r="AD1088" s="8" t="s">
        <v>22</v>
      </c>
      <c r="AE1088" s="26">
        <v>45346</v>
      </c>
      <c r="AF1088" s="27" t="s">
        <v>1001</v>
      </c>
      <c r="AG1088" s="7"/>
      <c r="AH1088" s="5" t="str" cm="1">
        <f t="array" ref="AH1088">LEFT(MM_BU[[#This Row],[PROJECT'#]],MIN(IFERROR(FIND({0,1,2,3,4,5,6,7,8,9,"-"},MM_BU[[#This Row],[PROJECT'#]]),""))-1)</f>
        <v>BU</v>
      </c>
      <c r="AI1088" t="str">
        <f>IF(MM_BU[[#This Row],[BOM Received date]]&lt;&gt;"","BU table")</f>
        <v>BU table</v>
      </c>
      <c r="AJ1088" t="str">
        <f>TEXT(MM_BU[[#This Row],[BOM Received date]],"mmmm")</f>
        <v>February</v>
      </c>
      <c r="AK1088" t="str">
        <f>TEXT(MM_BU[[#This Row],[BOM Received date]],"yyyy")</f>
        <v>2024</v>
      </c>
    </row>
    <row r="1089" spans="1:37" ht="28.95" customHeight="1">
      <c r="A1089" s="21">
        <v>74</v>
      </c>
      <c r="B1089" s="56">
        <v>45340</v>
      </c>
      <c r="C1089" s="8">
        <v>30</v>
      </c>
      <c r="D1089" s="8" t="s">
        <v>2514</v>
      </c>
      <c r="E1089" s="23" t="s">
        <v>2515</v>
      </c>
      <c r="F1089" s="350">
        <v>9671402</v>
      </c>
      <c r="G1089" s="8" t="s">
        <v>351</v>
      </c>
      <c r="H1089" s="24" t="s">
        <v>402</v>
      </c>
      <c r="I1089" s="25">
        <v>54530</v>
      </c>
      <c r="J1089" s="1639">
        <v>45340</v>
      </c>
      <c r="K1089" s="26">
        <v>45341</v>
      </c>
      <c r="L1089" s="26" t="s">
        <v>1058</v>
      </c>
      <c r="M1089" s="27">
        <v>2</v>
      </c>
      <c r="N1089" s="27" t="s">
        <v>36</v>
      </c>
      <c r="O1089" s="25">
        <v>1</v>
      </c>
      <c r="P1089" s="286">
        <v>19.309999999999999</v>
      </c>
      <c r="Q1089" s="287">
        <v>19.309999999999999</v>
      </c>
      <c r="R1089" s="25" t="s">
        <v>2639</v>
      </c>
      <c r="S1089" s="25" t="s">
        <v>1058</v>
      </c>
      <c r="T1089" s="26">
        <v>45342</v>
      </c>
      <c r="U1089" s="26">
        <v>45342</v>
      </c>
      <c r="V1089" s="8" t="s">
        <v>2640</v>
      </c>
      <c r="W1089" s="25" t="s">
        <v>143</v>
      </c>
      <c r="X1089" s="26">
        <v>45342</v>
      </c>
      <c r="Y1089" s="25" t="s">
        <v>1068</v>
      </c>
      <c r="Z1089" s="26">
        <v>45342</v>
      </c>
      <c r="AA1089" s="24" t="s">
        <v>1710</v>
      </c>
      <c r="AB1089" s="24" t="s">
        <v>1081</v>
      </c>
      <c r="AC1089" s="26">
        <v>45356</v>
      </c>
      <c r="AD1089" s="8" t="s">
        <v>22</v>
      </c>
      <c r="AE1089" s="26">
        <v>45346</v>
      </c>
      <c r="AF1089" s="27" t="s">
        <v>424</v>
      </c>
      <c r="AG1089" s="7"/>
      <c r="AH1089" s="5" t="str" cm="1">
        <f t="array" ref="AH1089">LEFT(MM_BU[[#This Row],[PROJECT'#]],MIN(IFERROR(FIND({0,1,2,3,4,5,6,7,8,9,"-"},MM_BU[[#This Row],[PROJECT'#]]),""))-1)</f>
        <v>BU</v>
      </c>
      <c r="AI1089" t="str">
        <f>IF(MM_BU[[#This Row],[BOM Received date]]&lt;&gt;"","BU table")</f>
        <v>BU table</v>
      </c>
      <c r="AJ1089" t="str">
        <f>TEXT(MM_BU[[#This Row],[BOM Received date]],"mmmm")</f>
        <v>February</v>
      </c>
      <c r="AK1089" t="str">
        <f>TEXT(MM_BU[[#This Row],[BOM Received date]],"yyyy")</f>
        <v>2024</v>
      </c>
    </row>
    <row r="1090" spans="1:37" ht="28.95" customHeight="1">
      <c r="A1090" s="21">
        <v>74</v>
      </c>
      <c r="B1090" s="56">
        <v>45340</v>
      </c>
      <c r="C1090" s="8">
        <v>30</v>
      </c>
      <c r="D1090" s="8" t="s">
        <v>2514</v>
      </c>
      <c r="E1090" s="23" t="s">
        <v>2515</v>
      </c>
      <c r="F1090" s="350">
        <v>9671402</v>
      </c>
      <c r="G1090" s="8" t="s">
        <v>86</v>
      </c>
      <c r="H1090" s="24" t="s">
        <v>87</v>
      </c>
      <c r="I1090" s="25">
        <v>54532</v>
      </c>
      <c r="J1090" s="1639">
        <v>45340</v>
      </c>
      <c r="K1090" s="26">
        <v>45342</v>
      </c>
      <c r="L1090" s="26" t="s">
        <v>1058</v>
      </c>
      <c r="M1090" s="27">
        <v>2</v>
      </c>
      <c r="N1090" s="27" t="s">
        <v>55</v>
      </c>
      <c r="O1090" s="25">
        <v>1</v>
      </c>
      <c r="P1090" s="286">
        <v>92</v>
      </c>
      <c r="Q1090" s="287">
        <v>92</v>
      </c>
      <c r="R1090" s="25" t="s">
        <v>2642</v>
      </c>
      <c r="S1090" s="25" t="s">
        <v>1058</v>
      </c>
      <c r="T1090" s="26">
        <v>45342</v>
      </c>
      <c r="U1090" s="26">
        <v>45342</v>
      </c>
      <c r="V1090" s="8" t="s">
        <v>2643</v>
      </c>
      <c r="W1090" s="25" t="s">
        <v>1008</v>
      </c>
      <c r="X1090" s="26">
        <v>45342</v>
      </c>
      <c r="Y1090" s="25" t="s">
        <v>1068</v>
      </c>
      <c r="Z1090" s="26">
        <v>45342</v>
      </c>
      <c r="AA1090" s="24" t="s">
        <v>1710</v>
      </c>
      <c r="AB1090" s="24" t="s">
        <v>1070</v>
      </c>
      <c r="AC1090" s="26">
        <v>45366</v>
      </c>
      <c r="AD1090" s="8" t="s">
        <v>22</v>
      </c>
      <c r="AE1090" s="26">
        <v>45346</v>
      </c>
      <c r="AF1090" s="27" t="s">
        <v>424</v>
      </c>
      <c r="AG1090" s="7"/>
      <c r="AH1090" s="5" t="str" cm="1">
        <f t="array" ref="AH1090">LEFT(MM_BU[[#This Row],[PROJECT'#]],MIN(IFERROR(FIND({0,1,2,3,4,5,6,7,8,9,"-"},MM_BU[[#This Row],[PROJECT'#]]),""))-1)</f>
        <v>BU</v>
      </c>
      <c r="AI1090" t="str">
        <f>IF(MM_BU[[#This Row],[BOM Received date]]&lt;&gt;"","BU table")</f>
        <v>BU table</v>
      </c>
      <c r="AJ1090" t="str">
        <f>TEXT(MM_BU[[#This Row],[BOM Received date]],"mmmm")</f>
        <v>February</v>
      </c>
      <c r="AK1090" t="str">
        <f>TEXT(MM_BU[[#This Row],[BOM Received date]],"yyyy")</f>
        <v>2024</v>
      </c>
    </row>
    <row r="1091" spans="1:37" ht="28.95" customHeight="1">
      <c r="A1091" s="21">
        <v>74</v>
      </c>
      <c r="B1091" s="56">
        <v>45340</v>
      </c>
      <c r="C1091" s="8">
        <v>30</v>
      </c>
      <c r="D1091" s="8" t="s">
        <v>2514</v>
      </c>
      <c r="E1091" s="23" t="s">
        <v>2515</v>
      </c>
      <c r="F1091" s="350">
        <v>9671402</v>
      </c>
      <c r="G1091" s="8" t="s">
        <v>82</v>
      </c>
      <c r="H1091" s="24" t="s">
        <v>83</v>
      </c>
      <c r="I1091" s="25">
        <v>54532</v>
      </c>
      <c r="J1091" s="1639">
        <v>45340</v>
      </c>
      <c r="K1091" s="26">
        <v>45342</v>
      </c>
      <c r="L1091" s="26" t="s">
        <v>1058</v>
      </c>
      <c r="M1091" s="27">
        <v>1</v>
      </c>
      <c r="N1091" s="27" t="s">
        <v>20</v>
      </c>
      <c r="O1091" s="25">
        <v>2</v>
      </c>
      <c r="P1091" s="286">
        <v>27</v>
      </c>
      <c r="Q1091" s="287">
        <v>54</v>
      </c>
      <c r="R1091" s="25" t="s">
        <v>2642</v>
      </c>
      <c r="S1091" s="25" t="s">
        <v>1058</v>
      </c>
      <c r="T1091" s="26">
        <v>45342</v>
      </c>
      <c r="U1091" s="26">
        <v>45342</v>
      </c>
      <c r="V1091" s="8" t="s">
        <v>2643</v>
      </c>
      <c r="W1091" s="25" t="s">
        <v>1007</v>
      </c>
      <c r="X1091" s="26">
        <v>45342</v>
      </c>
      <c r="Y1091" s="25" t="s">
        <v>1068</v>
      </c>
      <c r="Z1091" s="26">
        <v>45342</v>
      </c>
      <c r="AA1091" s="24" t="s">
        <v>1710</v>
      </c>
      <c r="AB1091" s="24" t="s">
        <v>1070</v>
      </c>
      <c r="AC1091" s="26">
        <v>45366</v>
      </c>
      <c r="AD1091" s="8" t="s">
        <v>22</v>
      </c>
      <c r="AE1091" s="26">
        <v>45346</v>
      </c>
      <c r="AF1091" s="27" t="s">
        <v>425</v>
      </c>
      <c r="AG1091" s="7"/>
      <c r="AH1091" s="5" t="str" cm="1">
        <f t="array" ref="AH1091">LEFT(MM_BU[[#This Row],[PROJECT'#]],MIN(IFERROR(FIND({0,1,2,3,4,5,6,7,8,9,"-"},MM_BU[[#This Row],[PROJECT'#]]),""))-1)</f>
        <v>BU</v>
      </c>
      <c r="AI1091" t="str">
        <f>IF(MM_BU[[#This Row],[BOM Received date]]&lt;&gt;"","BU table")</f>
        <v>BU table</v>
      </c>
      <c r="AJ1091" t="str">
        <f>TEXT(MM_BU[[#This Row],[BOM Received date]],"mmmm")</f>
        <v>February</v>
      </c>
      <c r="AK1091" t="str">
        <f>TEXT(MM_BU[[#This Row],[BOM Received date]],"yyyy")</f>
        <v>2024</v>
      </c>
    </row>
    <row r="1092" spans="1:37" ht="28.95" customHeight="1">
      <c r="A1092" s="21">
        <v>74</v>
      </c>
      <c r="B1092" s="56">
        <v>45340</v>
      </c>
      <c r="C1092" s="8">
        <v>30</v>
      </c>
      <c r="D1092" s="8" t="s">
        <v>2514</v>
      </c>
      <c r="E1092" s="23" t="s">
        <v>2515</v>
      </c>
      <c r="F1092" s="350">
        <v>9671402</v>
      </c>
      <c r="G1092" s="8" t="s">
        <v>2115</v>
      </c>
      <c r="H1092" s="24" t="s">
        <v>2110</v>
      </c>
      <c r="I1092" s="25">
        <v>54530</v>
      </c>
      <c r="J1092" s="1639">
        <v>45340</v>
      </c>
      <c r="K1092" s="26">
        <v>45341</v>
      </c>
      <c r="L1092" s="26" t="s">
        <v>1058</v>
      </c>
      <c r="M1092" s="27">
        <v>1</v>
      </c>
      <c r="N1092" s="27" t="s">
        <v>20</v>
      </c>
      <c r="O1092" s="25">
        <v>1</v>
      </c>
      <c r="P1092" s="286">
        <v>14.32</v>
      </c>
      <c r="Q1092" s="287">
        <v>14.32</v>
      </c>
      <c r="R1092" s="25" t="s">
        <v>2639</v>
      </c>
      <c r="S1092" s="25" t="s">
        <v>1058</v>
      </c>
      <c r="T1092" s="26">
        <v>45342</v>
      </c>
      <c r="U1092" s="26">
        <v>45342</v>
      </c>
      <c r="V1092" s="8" t="s">
        <v>2644</v>
      </c>
      <c r="W1092" s="25" t="s">
        <v>139</v>
      </c>
      <c r="X1092" s="26">
        <v>45342</v>
      </c>
      <c r="Y1092" s="25" t="s">
        <v>1068</v>
      </c>
      <c r="Z1092" s="26">
        <v>45342</v>
      </c>
      <c r="AA1092" s="24" t="s">
        <v>1710</v>
      </c>
      <c r="AB1092" s="24" t="s">
        <v>1070</v>
      </c>
      <c r="AC1092" s="26">
        <v>45356</v>
      </c>
      <c r="AD1092" s="8" t="s">
        <v>22</v>
      </c>
      <c r="AE1092" s="26">
        <v>45346</v>
      </c>
      <c r="AF1092" s="27" t="s">
        <v>424</v>
      </c>
      <c r="AG1092" s="7"/>
      <c r="AH1092" s="5" t="str" cm="1">
        <f t="array" ref="AH1092">LEFT(MM_BU[[#This Row],[PROJECT'#]],MIN(IFERROR(FIND({0,1,2,3,4,5,6,7,8,9,"-"},MM_BU[[#This Row],[PROJECT'#]]),""))-1)</f>
        <v>BU</v>
      </c>
      <c r="AI1092" t="str">
        <f>IF(MM_BU[[#This Row],[BOM Received date]]&lt;&gt;"","BU table")</f>
        <v>BU table</v>
      </c>
      <c r="AJ1092" t="str">
        <f>TEXT(MM_BU[[#This Row],[BOM Received date]],"mmmm")</f>
        <v>February</v>
      </c>
      <c r="AK1092" t="str">
        <f>TEXT(MM_BU[[#This Row],[BOM Received date]],"yyyy")</f>
        <v>2024</v>
      </c>
    </row>
    <row r="1093" spans="1:37" ht="28.95" customHeight="1">
      <c r="A1093" s="21">
        <v>74</v>
      </c>
      <c r="B1093" s="56">
        <v>45340</v>
      </c>
      <c r="C1093" s="8">
        <v>30</v>
      </c>
      <c r="D1093" s="8" t="s">
        <v>2514</v>
      </c>
      <c r="E1093" s="23" t="s">
        <v>2515</v>
      </c>
      <c r="F1093" s="350">
        <v>9671402</v>
      </c>
      <c r="G1093" s="8" t="s">
        <v>2516</v>
      </c>
      <c r="H1093" s="24" t="s">
        <v>2520</v>
      </c>
      <c r="I1093" s="25">
        <v>54533</v>
      </c>
      <c r="J1093" s="1639">
        <v>45340</v>
      </c>
      <c r="K1093" s="26">
        <v>45341</v>
      </c>
      <c r="L1093" s="26" t="s">
        <v>1058</v>
      </c>
      <c r="M1093" s="27">
        <v>1</v>
      </c>
      <c r="N1093" s="27" t="s">
        <v>36</v>
      </c>
      <c r="O1093" s="25">
        <v>2</v>
      </c>
      <c r="P1093" s="286">
        <v>8</v>
      </c>
      <c r="Q1093" s="287">
        <v>16</v>
      </c>
      <c r="R1093" s="25" t="s">
        <v>2630</v>
      </c>
      <c r="S1093" s="25" t="s">
        <v>1058</v>
      </c>
      <c r="T1093" s="26">
        <v>45355</v>
      </c>
      <c r="U1093" s="26">
        <v>45346</v>
      </c>
      <c r="V1093" s="8" t="s">
        <v>2685</v>
      </c>
      <c r="W1093" s="25" t="s">
        <v>1002</v>
      </c>
      <c r="X1093" s="26">
        <v>45351</v>
      </c>
      <c r="Y1093" s="25" t="s">
        <v>1068</v>
      </c>
      <c r="Z1093" s="26">
        <v>45351</v>
      </c>
      <c r="AA1093" s="24" t="s">
        <v>1075</v>
      </c>
      <c r="AB1093" s="24" t="s">
        <v>1072</v>
      </c>
      <c r="AC1093" s="26">
        <v>45393</v>
      </c>
      <c r="AD1093" s="8" t="s">
        <v>22</v>
      </c>
      <c r="AE1093" s="26">
        <v>45363</v>
      </c>
      <c r="AF1093" s="27" t="s">
        <v>425</v>
      </c>
      <c r="AG1093" s="7"/>
      <c r="AH1093" s="5" t="str" cm="1">
        <f t="array" ref="AH1093">LEFT(MM_BU[[#This Row],[PROJECT'#]],MIN(IFERROR(FIND({0,1,2,3,4,5,6,7,8,9,"-"},MM_BU[[#This Row],[PROJECT'#]]),""))-1)</f>
        <v>BU</v>
      </c>
      <c r="AI1093" t="str">
        <f>IF(MM_BU[[#This Row],[BOM Received date]]&lt;&gt;"","BU table")</f>
        <v>BU table</v>
      </c>
      <c r="AJ1093" t="str">
        <f>TEXT(MM_BU[[#This Row],[BOM Received date]],"mmmm")</f>
        <v>February</v>
      </c>
      <c r="AK1093" t="str">
        <f>TEXT(MM_BU[[#This Row],[BOM Received date]],"yyyy")</f>
        <v>2024</v>
      </c>
    </row>
    <row r="1094" spans="1:37" ht="28.95" customHeight="1">
      <c r="A1094" s="103">
        <v>74</v>
      </c>
      <c r="B1094" s="336">
        <v>45340</v>
      </c>
      <c r="C1094" s="104">
        <v>30</v>
      </c>
      <c r="D1094" s="104" t="s">
        <v>2514</v>
      </c>
      <c r="E1094" s="337" t="s">
        <v>2515</v>
      </c>
      <c r="F1094" s="357">
        <v>9671402</v>
      </c>
      <c r="G1094" s="104" t="s">
        <v>2517</v>
      </c>
      <c r="H1094" s="24" t="s">
        <v>2521</v>
      </c>
      <c r="I1094" s="25">
        <v>54529</v>
      </c>
      <c r="J1094" s="1639">
        <v>45340</v>
      </c>
      <c r="K1094" s="26">
        <v>45341</v>
      </c>
      <c r="L1094" s="26" t="s">
        <v>1058</v>
      </c>
      <c r="M1094" s="27">
        <v>1</v>
      </c>
      <c r="N1094" s="27" t="s">
        <v>20</v>
      </c>
      <c r="O1094" s="25">
        <v>2</v>
      </c>
      <c r="P1094" s="286">
        <v>35.9</v>
      </c>
      <c r="Q1094" s="287">
        <v>71.8</v>
      </c>
      <c r="R1094" s="25" t="s">
        <v>2639</v>
      </c>
      <c r="S1094" s="25" t="s">
        <v>1058</v>
      </c>
      <c r="T1094" s="26">
        <v>45342</v>
      </c>
      <c r="U1094" s="26">
        <v>45342</v>
      </c>
      <c r="V1094" s="104" t="s">
        <v>2640</v>
      </c>
      <c r="W1094" s="339" t="s">
        <v>142</v>
      </c>
      <c r="X1094" s="340">
        <v>45342</v>
      </c>
      <c r="Y1094" s="339" t="s">
        <v>1068</v>
      </c>
      <c r="Z1094" s="340">
        <v>45342</v>
      </c>
      <c r="AA1094" s="338" t="s">
        <v>1710</v>
      </c>
      <c r="AB1094" s="338" t="s">
        <v>1081</v>
      </c>
      <c r="AC1094" s="340">
        <v>45356</v>
      </c>
      <c r="AD1094" s="104" t="s">
        <v>22</v>
      </c>
      <c r="AE1094" s="340">
        <v>45346</v>
      </c>
      <c r="AF1094" s="341" t="s">
        <v>425</v>
      </c>
      <c r="AG1094" s="57"/>
      <c r="AH1094" s="5" t="str" cm="1">
        <f t="array" ref="AH1094">LEFT(MM_BU[[#This Row],[PROJECT'#]],MIN(IFERROR(FIND({0,1,2,3,4,5,6,7,8,9,"-"},MM_BU[[#This Row],[PROJECT'#]]),""))-1)</f>
        <v>BU</v>
      </c>
      <c r="AI1094" t="str">
        <f>IF(MM_BU[[#This Row],[BOM Received date]]&lt;&gt;"","BU table")</f>
        <v>BU table</v>
      </c>
      <c r="AJ1094" t="str">
        <f>TEXT(MM_BU[[#This Row],[BOM Received date]],"mmmm")</f>
        <v>February</v>
      </c>
      <c r="AK1094" t="str">
        <f>TEXT(MM_BU[[#This Row],[BOM Received date]],"yyyy")</f>
        <v>2024</v>
      </c>
    </row>
    <row r="1095" spans="1:37" ht="28.95" customHeight="1">
      <c r="A1095" s="21">
        <v>74</v>
      </c>
      <c r="B1095" s="56">
        <v>45340</v>
      </c>
      <c r="C1095" s="8">
        <v>30</v>
      </c>
      <c r="D1095" s="8" t="s">
        <v>2514</v>
      </c>
      <c r="E1095" s="23" t="s">
        <v>2515</v>
      </c>
      <c r="F1095" s="350">
        <v>9671402</v>
      </c>
      <c r="G1095" s="8" t="s">
        <v>567</v>
      </c>
      <c r="H1095" s="24" t="s">
        <v>568</v>
      </c>
      <c r="I1095" s="25">
        <v>54531</v>
      </c>
      <c r="J1095" s="1639">
        <v>45340</v>
      </c>
      <c r="K1095" s="26">
        <v>45341</v>
      </c>
      <c r="L1095" s="26" t="s">
        <v>1058</v>
      </c>
      <c r="M1095" s="27">
        <v>2</v>
      </c>
      <c r="N1095" s="27" t="s">
        <v>20</v>
      </c>
      <c r="O1095" s="25">
        <v>1</v>
      </c>
      <c r="P1095" s="286">
        <v>24.7</v>
      </c>
      <c r="Q1095" s="287">
        <v>24.7</v>
      </c>
      <c r="R1095" s="25" t="s">
        <v>2639</v>
      </c>
      <c r="S1095" s="25" t="s">
        <v>1058</v>
      </c>
      <c r="T1095" s="26">
        <v>45342</v>
      </c>
      <c r="U1095" s="26">
        <v>45342</v>
      </c>
      <c r="V1095" s="8" t="s">
        <v>2640</v>
      </c>
      <c r="W1095" s="25" t="s">
        <v>1003</v>
      </c>
      <c r="X1095" s="26">
        <v>45342</v>
      </c>
      <c r="Y1095" s="25" t="s">
        <v>1068</v>
      </c>
      <c r="Z1095" s="26">
        <v>45342</v>
      </c>
      <c r="AA1095" s="24" t="s">
        <v>1710</v>
      </c>
      <c r="AB1095" s="24" t="s">
        <v>1081</v>
      </c>
      <c r="AC1095" s="26">
        <v>45356</v>
      </c>
      <c r="AD1095" s="8" t="s">
        <v>22</v>
      </c>
      <c r="AE1095" s="26">
        <v>45346</v>
      </c>
      <c r="AF1095" s="27" t="s">
        <v>424</v>
      </c>
      <c r="AG1095" s="7"/>
      <c r="AH1095" s="5" t="str" cm="1">
        <f t="array" ref="AH1095">LEFT(MM_BU[[#This Row],[PROJECT'#]],MIN(IFERROR(FIND({0,1,2,3,4,5,6,7,8,9,"-"},MM_BU[[#This Row],[PROJECT'#]]),""))-1)</f>
        <v>BU</v>
      </c>
      <c r="AI1095" t="str">
        <f>IF(MM_BU[[#This Row],[BOM Received date]]&lt;&gt;"","BU table")</f>
        <v>BU table</v>
      </c>
      <c r="AJ1095" t="str">
        <f>TEXT(MM_BU[[#This Row],[BOM Received date]],"mmmm")</f>
        <v>February</v>
      </c>
      <c r="AK1095" t="str">
        <f>TEXT(MM_BU[[#This Row],[BOM Received date]],"yyyy")</f>
        <v>2024</v>
      </c>
    </row>
    <row r="1096" spans="1:37" ht="28.95" customHeight="1" thickBot="1">
      <c r="A1096" s="140">
        <v>74</v>
      </c>
      <c r="B1096" s="199">
        <v>45340</v>
      </c>
      <c r="C1096" s="142">
        <v>30</v>
      </c>
      <c r="D1096" s="142" t="s">
        <v>2514</v>
      </c>
      <c r="E1096" s="143" t="s">
        <v>2515</v>
      </c>
      <c r="F1096" s="351">
        <v>9671402</v>
      </c>
      <c r="G1096" s="142" t="s">
        <v>2518</v>
      </c>
      <c r="H1096" s="144" t="s">
        <v>2522</v>
      </c>
      <c r="I1096" s="145">
        <v>54531</v>
      </c>
      <c r="J1096" s="1640">
        <v>45340</v>
      </c>
      <c r="K1096" s="146">
        <v>45341</v>
      </c>
      <c r="L1096" s="146" t="s">
        <v>1058</v>
      </c>
      <c r="M1096" s="147">
        <v>1</v>
      </c>
      <c r="N1096" s="147" t="s">
        <v>89</v>
      </c>
      <c r="O1096" s="145">
        <v>2</v>
      </c>
      <c r="P1096" s="288">
        <v>24.7</v>
      </c>
      <c r="Q1096" s="289">
        <v>49.4</v>
      </c>
      <c r="R1096" s="145" t="s">
        <v>2639</v>
      </c>
      <c r="S1096" s="145" t="s">
        <v>1058</v>
      </c>
      <c r="T1096" s="146">
        <v>45342</v>
      </c>
      <c r="U1096" s="146">
        <v>45342</v>
      </c>
      <c r="V1096" s="142" t="s">
        <v>2640</v>
      </c>
      <c r="W1096" s="145" t="s">
        <v>1002</v>
      </c>
      <c r="X1096" s="146">
        <v>45342</v>
      </c>
      <c r="Y1096" s="145" t="s">
        <v>1068</v>
      </c>
      <c r="Z1096" s="146">
        <v>45342</v>
      </c>
      <c r="AA1096" s="144" t="s">
        <v>1710</v>
      </c>
      <c r="AB1096" s="144" t="s">
        <v>1081</v>
      </c>
      <c r="AC1096" s="146">
        <v>45356</v>
      </c>
      <c r="AD1096" s="142" t="s">
        <v>22</v>
      </c>
      <c r="AE1096" s="146">
        <v>45356</v>
      </c>
      <c r="AF1096" s="147" t="s">
        <v>425</v>
      </c>
      <c r="AG1096" s="148"/>
      <c r="AH1096" s="5" t="str" cm="1">
        <f t="array" ref="AH1096">LEFT(MM_BU[[#This Row],[PROJECT'#]],MIN(IFERROR(FIND({0,1,2,3,4,5,6,7,8,9,"-"},MM_BU[[#This Row],[PROJECT'#]]),""))-1)</f>
        <v>BU</v>
      </c>
      <c r="AI1096" t="str">
        <f>IF(MM_BU[[#This Row],[BOM Received date]]&lt;&gt;"","BU table")</f>
        <v>BU table</v>
      </c>
      <c r="AJ1096" t="str">
        <f>TEXT(MM_BU[[#This Row],[BOM Received date]],"mmmm")</f>
        <v>February</v>
      </c>
      <c r="AK1096" t="str">
        <f>TEXT(MM_BU[[#This Row],[BOM Received date]],"yyyy")</f>
        <v>2024</v>
      </c>
    </row>
    <row r="1097" spans="1:37" ht="28.95" customHeight="1" thickTop="1">
      <c r="A1097" s="448">
        <v>75</v>
      </c>
      <c r="B1097" s="1133">
        <v>45343</v>
      </c>
      <c r="C1097" s="205">
        <v>30</v>
      </c>
      <c r="D1097" s="205" t="s">
        <v>2531</v>
      </c>
      <c r="E1097" s="1134" t="s">
        <v>2532</v>
      </c>
      <c r="F1097" s="1135">
        <v>9653682</v>
      </c>
      <c r="G1097" s="205" t="s">
        <v>278</v>
      </c>
      <c r="H1097" s="455" t="s">
        <v>1251</v>
      </c>
      <c r="I1097" s="154">
        <v>54793</v>
      </c>
      <c r="J1097" s="1641">
        <v>45343</v>
      </c>
      <c r="K1097" s="155">
        <v>45346</v>
      </c>
      <c r="L1097" s="155" t="s">
        <v>1058</v>
      </c>
      <c r="M1097" s="156">
        <v>7</v>
      </c>
      <c r="N1097" s="452" t="s">
        <v>190</v>
      </c>
      <c r="O1097" s="450">
        <v>15</v>
      </c>
      <c r="P1097" s="453">
        <v>47</v>
      </c>
      <c r="Q1097" s="454">
        <v>705</v>
      </c>
      <c r="R1097" s="450" t="s">
        <v>2645</v>
      </c>
      <c r="S1097" s="450" t="s">
        <v>1058</v>
      </c>
      <c r="T1097" s="451">
        <v>45347</v>
      </c>
      <c r="U1097" s="451" t="s">
        <v>581</v>
      </c>
      <c r="V1097" s="205" t="s">
        <v>2646</v>
      </c>
      <c r="W1097" s="450" t="s">
        <v>1013</v>
      </c>
      <c r="X1097" s="451">
        <v>45347</v>
      </c>
      <c r="Y1097" s="450" t="s">
        <v>1068</v>
      </c>
      <c r="Z1097" s="451">
        <v>45347</v>
      </c>
      <c r="AA1097" s="455" t="s">
        <v>1075</v>
      </c>
      <c r="AB1097" s="455" t="s">
        <v>1081</v>
      </c>
      <c r="AC1097" s="451">
        <v>45361</v>
      </c>
      <c r="AD1097" s="205" t="s">
        <v>22</v>
      </c>
      <c r="AE1097" s="451">
        <v>45349</v>
      </c>
      <c r="AF1097" s="452" t="s">
        <v>1021</v>
      </c>
      <c r="AG1097" s="456"/>
      <c r="AH1097" s="43" t="str" cm="1">
        <f t="array" ref="AH1097">LEFT(MM_BU[[#This Row],[PROJECT'#]],MIN(IFERROR(FIND({0,1,2,3,4,5,6,7,8,9,"-"},MM_BU[[#This Row],[PROJECT'#]]),""))-1)</f>
        <v>BU</v>
      </c>
      <c r="AI1097" t="str">
        <f>IF(MM_BU[[#This Row],[BOM Received date]]&lt;&gt;"","BU table")</f>
        <v>BU table</v>
      </c>
      <c r="AJ1097" t="str">
        <f>TEXT(MM_BU[[#This Row],[BOM Received date]],"mmmm")</f>
        <v>February</v>
      </c>
      <c r="AK1097" t="str">
        <f>TEXT(MM_BU[[#This Row],[BOM Received date]],"yyyy")</f>
        <v>2024</v>
      </c>
    </row>
    <row r="1098" spans="1:37" ht="28.95" customHeight="1">
      <c r="A1098" s="21">
        <v>75</v>
      </c>
      <c r="B1098" s="56">
        <v>45343</v>
      </c>
      <c r="C1098" s="8">
        <v>30</v>
      </c>
      <c r="D1098" s="8" t="s">
        <v>2531</v>
      </c>
      <c r="E1098" s="23" t="s">
        <v>2532</v>
      </c>
      <c r="F1098" s="350">
        <v>9653682</v>
      </c>
      <c r="G1098" s="8" t="s">
        <v>415</v>
      </c>
      <c r="H1098" s="24" t="s">
        <v>420</v>
      </c>
      <c r="I1098" s="25">
        <v>54793</v>
      </c>
      <c r="J1098" s="1639">
        <v>45343</v>
      </c>
      <c r="K1098" s="26">
        <v>45346</v>
      </c>
      <c r="L1098" s="26" t="s">
        <v>1058</v>
      </c>
      <c r="M1098" s="27">
        <v>6</v>
      </c>
      <c r="N1098" s="27" t="s">
        <v>190</v>
      </c>
      <c r="O1098" s="25">
        <v>15</v>
      </c>
      <c r="P1098" s="286">
        <v>61.61</v>
      </c>
      <c r="Q1098" s="287">
        <v>924.15</v>
      </c>
      <c r="R1098" s="25" t="s">
        <v>2647</v>
      </c>
      <c r="S1098" s="25" t="s">
        <v>1058</v>
      </c>
      <c r="T1098" s="26">
        <v>45351</v>
      </c>
      <c r="U1098" s="26">
        <v>45349</v>
      </c>
      <c r="V1098" s="8" t="s">
        <v>2690</v>
      </c>
      <c r="W1098" s="25" t="s">
        <v>140</v>
      </c>
      <c r="X1098" s="26">
        <v>45351</v>
      </c>
      <c r="Y1098" s="25" t="s">
        <v>1068</v>
      </c>
      <c r="Z1098" s="26">
        <v>45351</v>
      </c>
      <c r="AA1098" s="24" t="s">
        <v>1075</v>
      </c>
      <c r="AB1098" s="24" t="s">
        <v>1085</v>
      </c>
      <c r="AC1098" s="26">
        <v>45361</v>
      </c>
      <c r="AD1098" s="8" t="s">
        <v>22</v>
      </c>
      <c r="AE1098" s="26">
        <v>45355</v>
      </c>
      <c r="AF1098" s="27" t="s">
        <v>1021</v>
      </c>
      <c r="AG1098" s="7"/>
      <c r="AH1098" s="5" t="str" cm="1">
        <f t="array" ref="AH1098">LEFT(MM_BU[[#This Row],[PROJECT'#]],MIN(IFERROR(FIND({0,1,2,3,4,5,6,7,8,9,"-"},MM_BU[[#This Row],[PROJECT'#]]),""))-1)</f>
        <v>BU</v>
      </c>
      <c r="AI1098" t="str">
        <f>IF(MM_BU[[#This Row],[BOM Received date]]&lt;&gt;"","BU table")</f>
        <v>BU table</v>
      </c>
      <c r="AJ1098" t="str">
        <f>TEXT(MM_BU[[#This Row],[BOM Received date]],"mmmm")</f>
        <v>February</v>
      </c>
      <c r="AK1098" t="str">
        <f>TEXT(MM_BU[[#This Row],[BOM Received date]],"yyyy")</f>
        <v>2024</v>
      </c>
    </row>
    <row r="1099" spans="1:37" ht="28.95" customHeight="1">
      <c r="A1099" s="21">
        <v>75</v>
      </c>
      <c r="B1099" s="56">
        <v>45343</v>
      </c>
      <c r="C1099" s="8">
        <v>30</v>
      </c>
      <c r="D1099" s="8" t="s">
        <v>2531</v>
      </c>
      <c r="E1099" s="23" t="s">
        <v>2532</v>
      </c>
      <c r="F1099" s="350">
        <v>9653682</v>
      </c>
      <c r="G1099" s="8" t="s">
        <v>2533</v>
      </c>
      <c r="H1099" s="24" t="s">
        <v>2536</v>
      </c>
      <c r="I1099" s="25">
        <v>54794</v>
      </c>
      <c r="J1099" s="1639">
        <v>45343</v>
      </c>
      <c r="K1099" s="26" t="s">
        <v>581</v>
      </c>
      <c r="L1099" s="26" t="s">
        <v>581</v>
      </c>
      <c r="M1099" s="27">
        <v>1</v>
      </c>
      <c r="N1099" s="27" t="s">
        <v>20</v>
      </c>
      <c r="O1099" s="25">
        <v>35</v>
      </c>
      <c r="P1099" s="286" t="s">
        <v>581</v>
      </c>
      <c r="Q1099" s="287" t="s">
        <v>581</v>
      </c>
      <c r="R1099" s="25" t="s">
        <v>581</v>
      </c>
      <c r="S1099" s="25" t="s">
        <v>581</v>
      </c>
      <c r="T1099" s="26" t="s">
        <v>581</v>
      </c>
      <c r="U1099" s="26" t="s">
        <v>581</v>
      </c>
      <c r="V1099" s="8" t="s">
        <v>581</v>
      </c>
      <c r="W1099" s="25" t="s">
        <v>581</v>
      </c>
      <c r="X1099" s="26" t="s">
        <v>581</v>
      </c>
      <c r="Y1099" s="25" t="s">
        <v>581</v>
      </c>
      <c r="Z1099" s="26" t="s">
        <v>581</v>
      </c>
      <c r="AA1099" s="24" t="s">
        <v>581</v>
      </c>
      <c r="AB1099" s="24" t="s">
        <v>581</v>
      </c>
      <c r="AC1099" s="26" t="s">
        <v>581</v>
      </c>
      <c r="AD1099" s="8" t="s">
        <v>22</v>
      </c>
      <c r="AE1099" s="26" t="s">
        <v>581</v>
      </c>
      <c r="AF1099" s="27" t="s">
        <v>581</v>
      </c>
      <c r="AG1099" s="7"/>
      <c r="AH1099" s="5" t="str" cm="1">
        <f t="array" ref="AH1099">LEFT(MM_BU[[#This Row],[PROJECT'#]],MIN(IFERROR(FIND({0,1,2,3,4,5,6,7,8,9,"-"},MM_BU[[#This Row],[PROJECT'#]]),""))-1)</f>
        <v>BU</v>
      </c>
      <c r="AI1099" t="str">
        <f>IF(MM_BU[[#This Row],[BOM Received date]]&lt;&gt;"","BU table")</f>
        <v>BU table</v>
      </c>
      <c r="AJ1099" t="str">
        <f>TEXT(MM_BU[[#This Row],[BOM Received date]],"mmmm")</f>
        <v>February</v>
      </c>
      <c r="AK1099" t="str">
        <f>TEXT(MM_BU[[#This Row],[BOM Received date]],"yyyy")</f>
        <v>2024</v>
      </c>
    </row>
    <row r="1100" spans="1:37" ht="28.95" customHeight="1">
      <c r="A1100" s="21">
        <v>75</v>
      </c>
      <c r="B1100" s="56">
        <v>45343</v>
      </c>
      <c r="C1100" s="8">
        <v>30</v>
      </c>
      <c r="D1100" s="8" t="s">
        <v>2531</v>
      </c>
      <c r="E1100" s="23" t="s">
        <v>2532</v>
      </c>
      <c r="F1100" s="350">
        <v>9653682</v>
      </c>
      <c r="G1100" s="8" t="s">
        <v>2534</v>
      </c>
      <c r="H1100" s="24" t="s">
        <v>2537</v>
      </c>
      <c r="I1100" s="25">
        <v>54791</v>
      </c>
      <c r="J1100" s="1639">
        <v>45343</v>
      </c>
      <c r="K1100" s="26">
        <v>45346</v>
      </c>
      <c r="L1100" s="26" t="s">
        <v>1058</v>
      </c>
      <c r="M1100" s="27">
        <v>1</v>
      </c>
      <c r="N1100" s="27" t="s">
        <v>20</v>
      </c>
      <c r="O1100" s="25">
        <v>10</v>
      </c>
      <c r="P1100" s="286">
        <v>27.64</v>
      </c>
      <c r="Q1100" s="287">
        <v>276.39999999999998</v>
      </c>
      <c r="R1100" s="25" t="s">
        <v>2688</v>
      </c>
      <c r="S1100" s="25" t="s">
        <v>1058</v>
      </c>
      <c r="T1100" s="26">
        <v>45353</v>
      </c>
      <c r="U1100" s="26">
        <v>45353</v>
      </c>
      <c r="V1100" s="8" t="s">
        <v>2689</v>
      </c>
      <c r="W1100" s="25" t="s">
        <v>1006</v>
      </c>
      <c r="X1100" s="26">
        <v>45353</v>
      </c>
      <c r="Y1100" s="25" t="s">
        <v>1068</v>
      </c>
      <c r="Z1100" s="26">
        <v>45353</v>
      </c>
      <c r="AA1100" s="24" t="s">
        <v>1075</v>
      </c>
      <c r="AB1100" s="24" t="s">
        <v>1071</v>
      </c>
      <c r="AC1100" s="26">
        <v>45367</v>
      </c>
      <c r="AD1100" s="8" t="s">
        <v>22</v>
      </c>
      <c r="AE1100" s="26">
        <v>45356</v>
      </c>
      <c r="AF1100" s="27" t="s">
        <v>1001</v>
      </c>
      <c r="AG1100" s="7"/>
      <c r="AH1100" s="5" t="str" cm="1">
        <f t="array" ref="AH1100">LEFT(MM_BU[[#This Row],[PROJECT'#]],MIN(IFERROR(FIND({0,1,2,3,4,5,6,7,8,9,"-"},MM_BU[[#This Row],[PROJECT'#]]),""))-1)</f>
        <v>BU</v>
      </c>
      <c r="AI1100" t="str">
        <f>IF(MM_BU[[#This Row],[BOM Received date]]&lt;&gt;"","BU table")</f>
        <v>BU table</v>
      </c>
      <c r="AJ1100" t="str">
        <f>TEXT(MM_BU[[#This Row],[BOM Received date]],"mmmm")</f>
        <v>February</v>
      </c>
      <c r="AK1100" t="str">
        <f>TEXT(MM_BU[[#This Row],[BOM Received date]],"yyyy")</f>
        <v>2024</v>
      </c>
    </row>
    <row r="1101" spans="1:37" ht="28.95" customHeight="1">
      <c r="A1101" s="21">
        <v>75</v>
      </c>
      <c r="B1101" s="56">
        <v>45343</v>
      </c>
      <c r="C1101" s="8">
        <v>30</v>
      </c>
      <c r="D1101" s="8" t="s">
        <v>2531</v>
      </c>
      <c r="E1101" s="23" t="s">
        <v>2532</v>
      </c>
      <c r="F1101" s="350">
        <v>9653682</v>
      </c>
      <c r="G1101" s="8" t="s">
        <v>507</v>
      </c>
      <c r="H1101" s="24" t="s">
        <v>524</v>
      </c>
      <c r="I1101" s="25">
        <v>54789</v>
      </c>
      <c r="J1101" s="1639">
        <v>45343</v>
      </c>
      <c r="K1101" s="26">
        <v>45346</v>
      </c>
      <c r="L1101" s="26" t="s">
        <v>1058</v>
      </c>
      <c r="M1101" s="27">
        <v>1</v>
      </c>
      <c r="N1101" s="27" t="s">
        <v>20</v>
      </c>
      <c r="O1101" s="25">
        <v>15</v>
      </c>
      <c r="P1101" s="286">
        <v>30.64</v>
      </c>
      <c r="Q1101" s="287">
        <v>459.6</v>
      </c>
      <c r="R1101" s="25" t="s">
        <v>2688</v>
      </c>
      <c r="S1101" s="25" t="s">
        <v>1058</v>
      </c>
      <c r="T1101" s="26">
        <v>45353</v>
      </c>
      <c r="U1101" s="26">
        <v>45353</v>
      </c>
      <c r="V1101" s="8" t="s">
        <v>2689</v>
      </c>
      <c r="W1101" s="25" t="s">
        <v>1005</v>
      </c>
      <c r="X1101" s="26">
        <v>45353</v>
      </c>
      <c r="Y1101" s="25" t="s">
        <v>1068</v>
      </c>
      <c r="Z1101" s="26">
        <v>45353</v>
      </c>
      <c r="AA1101" s="24" t="s">
        <v>1075</v>
      </c>
      <c r="AB1101" s="24" t="s">
        <v>1071</v>
      </c>
      <c r="AC1101" s="26">
        <v>45367</v>
      </c>
      <c r="AD1101" s="8" t="s">
        <v>22</v>
      </c>
      <c r="AE1101" s="26">
        <v>45356</v>
      </c>
      <c r="AF1101" s="27" t="s">
        <v>1021</v>
      </c>
      <c r="AG1101" s="7"/>
      <c r="AH1101" s="5" t="str" cm="1">
        <f t="array" ref="AH1101">LEFT(MM_BU[[#This Row],[PROJECT'#]],MIN(IFERROR(FIND({0,1,2,3,4,5,6,7,8,9,"-"},MM_BU[[#This Row],[PROJECT'#]]),""))-1)</f>
        <v>BU</v>
      </c>
      <c r="AI1101" t="str">
        <f>IF(MM_BU[[#This Row],[BOM Received date]]&lt;&gt;"","BU table")</f>
        <v>BU table</v>
      </c>
      <c r="AJ1101" t="str">
        <f>TEXT(MM_BU[[#This Row],[BOM Received date]],"mmmm")</f>
        <v>February</v>
      </c>
      <c r="AK1101" t="str">
        <f>TEXT(MM_BU[[#This Row],[BOM Received date]],"yyyy")</f>
        <v>2024</v>
      </c>
    </row>
    <row r="1102" spans="1:37" ht="28.95" customHeight="1">
      <c r="A1102" s="21">
        <v>75</v>
      </c>
      <c r="B1102" s="56">
        <v>45343</v>
      </c>
      <c r="C1102" s="8">
        <v>30</v>
      </c>
      <c r="D1102" s="8" t="s">
        <v>2531</v>
      </c>
      <c r="E1102" s="23" t="s">
        <v>2532</v>
      </c>
      <c r="F1102" s="350">
        <v>9653682</v>
      </c>
      <c r="G1102" s="8" t="s">
        <v>1759</v>
      </c>
      <c r="H1102" s="24" t="s">
        <v>1766</v>
      </c>
      <c r="I1102" s="25">
        <v>54793</v>
      </c>
      <c r="J1102" s="1639">
        <v>45343</v>
      </c>
      <c r="K1102" s="26">
        <v>45346</v>
      </c>
      <c r="L1102" s="26" t="s">
        <v>1058</v>
      </c>
      <c r="M1102" s="27">
        <v>5</v>
      </c>
      <c r="N1102" s="27" t="s">
        <v>55</v>
      </c>
      <c r="O1102" s="25">
        <v>20</v>
      </c>
      <c r="P1102" s="286">
        <v>19.809999999999999</v>
      </c>
      <c r="Q1102" s="287">
        <v>396.2</v>
      </c>
      <c r="R1102" s="25" t="s">
        <v>2645</v>
      </c>
      <c r="S1102" s="25" t="s">
        <v>1058</v>
      </c>
      <c r="T1102" s="26">
        <v>45347</v>
      </c>
      <c r="U1102" s="26" t="s">
        <v>581</v>
      </c>
      <c r="V1102" s="8" t="s">
        <v>2646</v>
      </c>
      <c r="W1102" s="25" t="s">
        <v>1012</v>
      </c>
      <c r="X1102" s="26">
        <v>45347</v>
      </c>
      <c r="Y1102" s="25" t="s">
        <v>1068</v>
      </c>
      <c r="Z1102" s="26">
        <v>45347</v>
      </c>
      <c r="AA1102" s="24" t="s">
        <v>1075</v>
      </c>
      <c r="AB1102" s="24" t="s">
        <v>1081</v>
      </c>
      <c r="AC1102" s="26">
        <v>45361</v>
      </c>
      <c r="AD1102" s="8" t="s">
        <v>22</v>
      </c>
      <c r="AE1102" s="26">
        <v>45349</v>
      </c>
      <c r="AF1102" s="27" t="s">
        <v>1026</v>
      </c>
      <c r="AG1102" s="7"/>
      <c r="AH1102" s="5" t="str" cm="1">
        <f t="array" ref="AH1102">LEFT(MM_BU[[#This Row],[PROJECT'#]],MIN(IFERROR(FIND({0,1,2,3,4,5,6,7,8,9,"-"},MM_BU[[#This Row],[PROJECT'#]]),""))-1)</f>
        <v>BU</v>
      </c>
      <c r="AI1102" t="str">
        <f>IF(MM_BU[[#This Row],[BOM Received date]]&lt;&gt;"","BU table")</f>
        <v>BU table</v>
      </c>
      <c r="AJ1102" t="str">
        <f>TEXT(MM_BU[[#This Row],[BOM Received date]],"mmmm")</f>
        <v>February</v>
      </c>
      <c r="AK1102" t="str">
        <f>TEXT(MM_BU[[#This Row],[BOM Received date]],"yyyy")</f>
        <v>2024</v>
      </c>
    </row>
    <row r="1103" spans="1:37" ht="28.95" customHeight="1">
      <c r="A1103" s="21">
        <v>75</v>
      </c>
      <c r="B1103" s="56">
        <v>45343</v>
      </c>
      <c r="C1103" s="8">
        <v>30</v>
      </c>
      <c r="D1103" s="8" t="s">
        <v>2531</v>
      </c>
      <c r="E1103" s="23" t="s">
        <v>2532</v>
      </c>
      <c r="F1103" s="350">
        <v>9653682</v>
      </c>
      <c r="G1103" s="8" t="s">
        <v>502</v>
      </c>
      <c r="H1103" s="24" t="s">
        <v>519</v>
      </c>
      <c r="I1103" s="25">
        <v>54793</v>
      </c>
      <c r="J1103" s="1639">
        <v>45343</v>
      </c>
      <c r="K1103" s="26">
        <v>45346</v>
      </c>
      <c r="L1103" s="26" t="s">
        <v>1058</v>
      </c>
      <c r="M1103" s="27">
        <v>4</v>
      </c>
      <c r="N1103" s="27" t="s">
        <v>55</v>
      </c>
      <c r="O1103" s="25">
        <v>8</v>
      </c>
      <c r="P1103" s="286">
        <v>30.97</v>
      </c>
      <c r="Q1103" s="287">
        <v>247.76</v>
      </c>
      <c r="R1103" s="25" t="s">
        <v>2645</v>
      </c>
      <c r="S1103" s="25" t="s">
        <v>1058</v>
      </c>
      <c r="T1103" s="26">
        <v>45347</v>
      </c>
      <c r="U1103" s="26" t="s">
        <v>581</v>
      </c>
      <c r="V1103" s="8" t="s">
        <v>2646</v>
      </c>
      <c r="W1103" s="25" t="s">
        <v>1011</v>
      </c>
      <c r="X1103" s="26">
        <v>45347</v>
      </c>
      <c r="Y1103" s="25" t="s">
        <v>1068</v>
      </c>
      <c r="Z1103" s="26">
        <v>45347</v>
      </c>
      <c r="AA1103" s="24" t="s">
        <v>1075</v>
      </c>
      <c r="AB1103" s="24" t="s">
        <v>1081</v>
      </c>
      <c r="AC1103" s="26">
        <v>45368</v>
      </c>
      <c r="AD1103" s="8" t="s">
        <v>22</v>
      </c>
      <c r="AE1103" s="26">
        <v>45349</v>
      </c>
      <c r="AF1103" s="27" t="s">
        <v>1025</v>
      </c>
      <c r="AG1103" s="7"/>
      <c r="AH1103" s="5" t="str" cm="1">
        <f t="array" ref="AH1103">LEFT(MM_BU[[#This Row],[PROJECT'#]],MIN(IFERROR(FIND({0,1,2,3,4,5,6,7,8,9,"-"},MM_BU[[#This Row],[PROJECT'#]]),""))-1)</f>
        <v>BU</v>
      </c>
      <c r="AI1103" t="str">
        <f>IF(MM_BU[[#This Row],[BOM Received date]]&lt;&gt;"","BU table")</f>
        <v>BU table</v>
      </c>
      <c r="AJ1103" t="str">
        <f>TEXT(MM_BU[[#This Row],[BOM Received date]],"mmmm")</f>
        <v>February</v>
      </c>
      <c r="AK1103" t="str">
        <f>TEXT(MM_BU[[#This Row],[BOM Received date]],"yyyy")</f>
        <v>2024</v>
      </c>
    </row>
    <row r="1104" spans="1:37" ht="28.95" customHeight="1">
      <c r="A1104" s="21">
        <v>75</v>
      </c>
      <c r="B1104" s="56">
        <v>45343</v>
      </c>
      <c r="C1104" s="8">
        <v>30</v>
      </c>
      <c r="D1104" s="8" t="s">
        <v>2531</v>
      </c>
      <c r="E1104" s="23" t="s">
        <v>2532</v>
      </c>
      <c r="F1104" s="350">
        <v>9653682</v>
      </c>
      <c r="G1104" s="8" t="s">
        <v>276</v>
      </c>
      <c r="H1104" s="24" t="s">
        <v>277</v>
      </c>
      <c r="I1104" s="25">
        <v>54793</v>
      </c>
      <c r="J1104" s="1639">
        <v>45343</v>
      </c>
      <c r="K1104" s="26">
        <v>45346</v>
      </c>
      <c r="L1104" s="26" t="s">
        <v>1058</v>
      </c>
      <c r="M1104" s="27">
        <v>3</v>
      </c>
      <c r="N1104" s="27" t="s">
        <v>21</v>
      </c>
      <c r="O1104" s="25">
        <v>1</v>
      </c>
      <c r="P1104" s="286">
        <v>722.61</v>
      </c>
      <c r="Q1104" s="287">
        <v>722.61</v>
      </c>
      <c r="R1104" s="25" t="s">
        <v>2645</v>
      </c>
      <c r="S1104" s="25" t="s">
        <v>1058</v>
      </c>
      <c r="T1104" s="26">
        <v>45347</v>
      </c>
      <c r="U1104" s="26" t="s">
        <v>581</v>
      </c>
      <c r="V1104" s="8" t="s">
        <v>2646</v>
      </c>
      <c r="W1104" s="25" t="s">
        <v>1009</v>
      </c>
      <c r="X1104" s="26">
        <v>45347</v>
      </c>
      <c r="Y1104" s="25" t="s">
        <v>1068</v>
      </c>
      <c r="Z1104" s="26">
        <v>45347</v>
      </c>
      <c r="AA1104" s="24" t="s">
        <v>1075</v>
      </c>
      <c r="AB1104" s="24" t="s">
        <v>1081</v>
      </c>
      <c r="AC1104" s="26">
        <v>45361</v>
      </c>
      <c r="AD1104" s="8" t="s">
        <v>22</v>
      </c>
      <c r="AE1104" s="26">
        <v>45357</v>
      </c>
      <c r="AF1104" s="27" t="s">
        <v>424</v>
      </c>
      <c r="AG1104" s="7"/>
      <c r="AH1104" s="5" t="str" cm="1">
        <f t="array" ref="AH1104">LEFT(MM_BU[[#This Row],[PROJECT'#]],MIN(IFERROR(FIND({0,1,2,3,4,5,6,7,8,9,"-"},MM_BU[[#This Row],[PROJECT'#]]),""))-1)</f>
        <v>BU</v>
      </c>
      <c r="AI1104" t="str">
        <f>IF(MM_BU[[#This Row],[BOM Received date]]&lt;&gt;"","BU table")</f>
        <v>BU table</v>
      </c>
      <c r="AJ1104" t="str">
        <f>TEXT(MM_BU[[#This Row],[BOM Received date]],"mmmm")</f>
        <v>February</v>
      </c>
      <c r="AK1104" t="str">
        <f>TEXT(MM_BU[[#This Row],[BOM Received date]],"yyyy")</f>
        <v>2024</v>
      </c>
    </row>
    <row r="1105" spans="1:37" ht="28.95" customHeight="1">
      <c r="A1105" s="21">
        <v>75</v>
      </c>
      <c r="B1105" s="56">
        <v>45343</v>
      </c>
      <c r="C1105" s="8">
        <v>30</v>
      </c>
      <c r="D1105" s="8" t="s">
        <v>2531</v>
      </c>
      <c r="E1105" s="23" t="s">
        <v>2532</v>
      </c>
      <c r="F1105" s="350">
        <v>9653682</v>
      </c>
      <c r="G1105" s="8" t="s">
        <v>90</v>
      </c>
      <c r="H1105" s="24" t="s">
        <v>91</v>
      </c>
      <c r="I1105" s="25">
        <v>54795</v>
      </c>
      <c r="J1105" s="1639">
        <v>45343</v>
      </c>
      <c r="K1105" s="26">
        <v>45346</v>
      </c>
      <c r="L1105" s="26" t="s">
        <v>1058</v>
      </c>
      <c r="M1105" s="27">
        <v>3</v>
      </c>
      <c r="N1105" s="27" t="s">
        <v>88</v>
      </c>
      <c r="O1105" s="25">
        <v>3</v>
      </c>
      <c r="P1105" s="286">
        <v>185.7</v>
      </c>
      <c r="Q1105" s="287">
        <v>557.1</v>
      </c>
      <c r="R1105" s="25" t="s">
        <v>2648</v>
      </c>
      <c r="S1105" s="25" t="s">
        <v>1058</v>
      </c>
      <c r="T1105" s="26">
        <v>45359</v>
      </c>
      <c r="U1105" s="26" t="s">
        <v>581</v>
      </c>
      <c r="V1105" s="8" t="s">
        <v>2649</v>
      </c>
      <c r="W1105" s="25" t="s">
        <v>1014</v>
      </c>
      <c r="X1105" s="26">
        <v>45347</v>
      </c>
      <c r="Y1105" s="25" t="s">
        <v>1068</v>
      </c>
      <c r="Z1105" s="26">
        <v>45347</v>
      </c>
      <c r="AA1105" s="24" t="s">
        <v>1075</v>
      </c>
      <c r="AB1105" s="24" t="s">
        <v>1070</v>
      </c>
      <c r="AC1105" s="26">
        <v>45361</v>
      </c>
      <c r="AD1105" s="8" t="s">
        <v>22</v>
      </c>
      <c r="AE1105" s="26">
        <v>45349</v>
      </c>
      <c r="AF1105" s="27" t="s">
        <v>428</v>
      </c>
      <c r="AG1105" s="7"/>
      <c r="AH1105" s="5" t="str" cm="1">
        <f t="array" ref="AH1105">LEFT(MM_BU[[#This Row],[PROJECT'#]],MIN(IFERROR(FIND({0,1,2,3,4,5,6,7,8,9,"-"},MM_BU[[#This Row],[PROJECT'#]]),""))-1)</f>
        <v>BU</v>
      </c>
      <c r="AI1105" t="str">
        <f>IF(MM_BU[[#This Row],[BOM Received date]]&lt;&gt;"","BU table")</f>
        <v>BU table</v>
      </c>
      <c r="AJ1105" t="str">
        <f>TEXT(MM_BU[[#This Row],[BOM Received date]],"mmmm")</f>
        <v>February</v>
      </c>
      <c r="AK1105" t="str">
        <f>TEXT(MM_BU[[#This Row],[BOM Received date]],"yyyy")</f>
        <v>2024</v>
      </c>
    </row>
    <row r="1106" spans="1:37" ht="28.95" customHeight="1">
      <c r="A1106" s="21">
        <v>75</v>
      </c>
      <c r="B1106" s="56">
        <v>45343</v>
      </c>
      <c r="C1106" s="8">
        <v>30</v>
      </c>
      <c r="D1106" s="8" t="s">
        <v>2531</v>
      </c>
      <c r="E1106" s="23" t="s">
        <v>2532</v>
      </c>
      <c r="F1106" s="350">
        <v>9653682</v>
      </c>
      <c r="G1106" s="8" t="s">
        <v>503</v>
      </c>
      <c r="H1106" s="24" t="s">
        <v>520</v>
      </c>
      <c r="I1106" s="25">
        <v>54793</v>
      </c>
      <c r="J1106" s="1639">
        <v>45343</v>
      </c>
      <c r="K1106" s="26">
        <v>45346</v>
      </c>
      <c r="L1106" s="26" t="s">
        <v>1058</v>
      </c>
      <c r="M1106" s="27">
        <v>2</v>
      </c>
      <c r="N1106" s="27" t="s">
        <v>20</v>
      </c>
      <c r="O1106" s="25">
        <v>5</v>
      </c>
      <c r="P1106" s="286">
        <v>44.96</v>
      </c>
      <c r="Q1106" s="287">
        <v>224.8</v>
      </c>
      <c r="R1106" s="25" t="s">
        <v>2647</v>
      </c>
      <c r="S1106" s="25" t="s">
        <v>1058</v>
      </c>
      <c r="T1106" s="26">
        <v>45351</v>
      </c>
      <c r="U1106" s="26">
        <v>45349</v>
      </c>
      <c r="V1106" s="8" t="s">
        <v>2690</v>
      </c>
      <c r="W1106" s="25" t="s">
        <v>139</v>
      </c>
      <c r="X1106" s="26">
        <v>45351</v>
      </c>
      <c r="Y1106" s="25" t="s">
        <v>1068</v>
      </c>
      <c r="Z1106" s="26">
        <v>45351</v>
      </c>
      <c r="AA1106" s="24" t="s">
        <v>1075</v>
      </c>
      <c r="AB1106" s="24" t="s">
        <v>1085</v>
      </c>
      <c r="AC1106" s="26">
        <v>45361</v>
      </c>
      <c r="AD1106" s="8" t="s">
        <v>22</v>
      </c>
      <c r="AE1106" s="26">
        <v>45355</v>
      </c>
      <c r="AF1106" s="27" t="s">
        <v>429</v>
      </c>
      <c r="AG1106" s="7"/>
      <c r="AH1106" s="5" t="str" cm="1">
        <f t="array" ref="AH1106">LEFT(MM_BU[[#This Row],[PROJECT'#]],MIN(IFERROR(FIND({0,1,2,3,4,5,6,7,8,9,"-"},MM_BU[[#This Row],[PROJECT'#]]),""))-1)</f>
        <v>BU</v>
      </c>
      <c r="AI1106" t="str">
        <f>IF(MM_BU[[#This Row],[BOM Received date]]&lt;&gt;"","BU table")</f>
        <v>BU table</v>
      </c>
      <c r="AJ1106" t="str">
        <f>TEXT(MM_BU[[#This Row],[BOM Received date]],"mmmm")</f>
        <v>February</v>
      </c>
      <c r="AK1106" t="str">
        <f>TEXT(MM_BU[[#This Row],[BOM Received date]],"yyyy")</f>
        <v>2024</v>
      </c>
    </row>
    <row r="1107" spans="1:37" ht="28.95" customHeight="1">
      <c r="A1107" s="21">
        <v>75</v>
      </c>
      <c r="B1107" s="56">
        <v>45343</v>
      </c>
      <c r="C1107" s="8">
        <v>30</v>
      </c>
      <c r="D1107" s="8" t="s">
        <v>2531</v>
      </c>
      <c r="E1107" s="23" t="s">
        <v>2532</v>
      </c>
      <c r="F1107" s="350">
        <v>9653682</v>
      </c>
      <c r="G1107" s="8" t="s">
        <v>288</v>
      </c>
      <c r="H1107" s="24" t="s">
        <v>291</v>
      </c>
      <c r="I1107" s="25">
        <v>54793</v>
      </c>
      <c r="J1107" s="1639">
        <v>45343</v>
      </c>
      <c r="K1107" s="26">
        <v>45346</v>
      </c>
      <c r="L1107" s="26" t="s">
        <v>1058</v>
      </c>
      <c r="M1107" s="27">
        <v>1</v>
      </c>
      <c r="N1107" s="27" t="s">
        <v>20</v>
      </c>
      <c r="O1107" s="25">
        <v>15</v>
      </c>
      <c r="P1107" s="286">
        <v>45.4</v>
      </c>
      <c r="Q1107" s="287">
        <v>681</v>
      </c>
      <c r="R1107" s="25" t="s">
        <v>2645</v>
      </c>
      <c r="S1107" s="25" t="s">
        <v>1058</v>
      </c>
      <c r="T1107" s="26">
        <v>45347</v>
      </c>
      <c r="U1107" s="26" t="s">
        <v>581</v>
      </c>
      <c r="V1107" s="8" t="s">
        <v>2646</v>
      </c>
      <c r="W1107" s="25" t="s">
        <v>1008</v>
      </c>
      <c r="X1107" s="26">
        <v>45347</v>
      </c>
      <c r="Y1107" s="25" t="s">
        <v>1068</v>
      </c>
      <c r="Z1107" s="26">
        <v>45347</v>
      </c>
      <c r="AA1107" s="24" t="s">
        <v>1075</v>
      </c>
      <c r="AB1107" s="24" t="s">
        <v>1081</v>
      </c>
      <c r="AC1107" s="26">
        <v>45361</v>
      </c>
      <c r="AD1107" s="8" t="s">
        <v>22</v>
      </c>
      <c r="AE1107" s="26">
        <v>45349</v>
      </c>
      <c r="AF1107" s="27" t="s">
        <v>1021</v>
      </c>
      <c r="AG1107" s="7"/>
      <c r="AH1107" s="5" t="str" cm="1">
        <f t="array" ref="AH1107">LEFT(MM_BU[[#This Row],[PROJECT'#]],MIN(IFERROR(FIND({0,1,2,3,4,5,6,7,8,9,"-"},MM_BU[[#This Row],[PROJECT'#]]),""))-1)</f>
        <v>BU</v>
      </c>
      <c r="AI1107" t="str">
        <f>IF(MM_BU[[#This Row],[BOM Received date]]&lt;&gt;"","BU table")</f>
        <v>BU table</v>
      </c>
      <c r="AJ1107" t="str">
        <f>TEXT(MM_BU[[#This Row],[BOM Received date]],"mmmm")</f>
        <v>February</v>
      </c>
      <c r="AK1107" t="str">
        <f>TEXT(MM_BU[[#This Row],[BOM Received date]],"yyyy")</f>
        <v>2024</v>
      </c>
    </row>
    <row r="1108" spans="1:37" ht="28.95" customHeight="1">
      <c r="A1108" s="21">
        <v>75</v>
      </c>
      <c r="B1108" s="56">
        <v>45343</v>
      </c>
      <c r="C1108" s="8">
        <v>30</v>
      </c>
      <c r="D1108" s="8" t="s">
        <v>2531</v>
      </c>
      <c r="E1108" s="23" t="s">
        <v>2532</v>
      </c>
      <c r="F1108" s="350">
        <v>9653682</v>
      </c>
      <c r="G1108" s="8" t="s">
        <v>510</v>
      </c>
      <c r="H1108" s="24" t="s">
        <v>491</v>
      </c>
      <c r="I1108" s="25">
        <v>54795</v>
      </c>
      <c r="J1108" s="1639">
        <v>45343</v>
      </c>
      <c r="K1108" s="26">
        <v>45346</v>
      </c>
      <c r="L1108" s="26" t="s">
        <v>1058</v>
      </c>
      <c r="M1108" s="27">
        <v>2</v>
      </c>
      <c r="N1108" s="27" t="s">
        <v>55</v>
      </c>
      <c r="O1108" s="25">
        <v>1</v>
      </c>
      <c r="P1108" s="286">
        <v>143.19</v>
      </c>
      <c r="Q1108" s="287">
        <v>143.19</v>
      </c>
      <c r="R1108" s="25" t="s">
        <v>2648</v>
      </c>
      <c r="S1108" s="25" t="s">
        <v>1058</v>
      </c>
      <c r="T1108" s="26">
        <v>45359</v>
      </c>
      <c r="U1108" s="26" t="s">
        <v>581</v>
      </c>
      <c r="V1108" s="8" t="s">
        <v>2649</v>
      </c>
      <c r="W1108" s="25" t="s">
        <v>1013</v>
      </c>
      <c r="X1108" s="26">
        <v>45347</v>
      </c>
      <c r="Y1108" s="25" t="s">
        <v>1068</v>
      </c>
      <c r="Z1108" s="26">
        <v>45347</v>
      </c>
      <c r="AA1108" s="24" t="s">
        <v>1075</v>
      </c>
      <c r="AB1108" s="24" t="s">
        <v>1070</v>
      </c>
      <c r="AC1108" s="26">
        <v>45361</v>
      </c>
      <c r="AD1108" s="8" t="s">
        <v>22</v>
      </c>
      <c r="AE1108" s="26">
        <v>45351</v>
      </c>
      <c r="AF1108" s="27" t="s">
        <v>424</v>
      </c>
      <c r="AG1108" s="7"/>
      <c r="AH1108" s="5" t="str" cm="1">
        <f t="array" ref="AH1108">LEFT(MM_BU[[#This Row],[PROJECT'#]],MIN(IFERROR(FIND({0,1,2,3,4,5,6,7,8,9,"-"},MM_BU[[#This Row],[PROJECT'#]]),""))-1)</f>
        <v>BU</v>
      </c>
      <c r="AI1108" t="str">
        <f>IF(MM_BU[[#This Row],[BOM Received date]]&lt;&gt;"","BU table")</f>
        <v>BU table</v>
      </c>
      <c r="AJ1108" t="str">
        <f>TEXT(MM_BU[[#This Row],[BOM Received date]],"mmmm")</f>
        <v>February</v>
      </c>
      <c r="AK1108" t="str">
        <f>TEXT(MM_BU[[#This Row],[BOM Received date]],"yyyy")</f>
        <v>2024</v>
      </c>
    </row>
    <row r="1109" spans="1:37" ht="28.95" customHeight="1">
      <c r="A1109" s="21">
        <v>75</v>
      </c>
      <c r="B1109" s="56">
        <v>45343</v>
      </c>
      <c r="C1109" s="8">
        <v>30</v>
      </c>
      <c r="D1109" s="8" t="s">
        <v>2531</v>
      </c>
      <c r="E1109" s="23" t="s">
        <v>2532</v>
      </c>
      <c r="F1109" s="350">
        <v>9653682</v>
      </c>
      <c r="G1109" s="8" t="s">
        <v>71</v>
      </c>
      <c r="H1109" s="24" t="s">
        <v>72</v>
      </c>
      <c r="I1109" s="25">
        <v>54795</v>
      </c>
      <c r="J1109" s="1639">
        <v>45343</v>
      </c>
      <c r="K1109" s="26">
        <v>45346</v>
      </c>
      <c r="L1109" s="26" t="s">
        <v>1058</v>
      </c>
      <c r="M1109" s="27">
        <v>1</v>
      </c>
      <c r="N1109" s="27" t="s">
        <v>20</v>
      </c>
      <c r="O1109" s="25">
        <v>5</v>
      </c>
      <c r="P1109" s="286">
        <v>13.9</v>
      </c>
      <c r="Q1109" s="287">
        <v>69.5</v>
      </c>
      <c r="R1109" s="25" t="s">
        <v>2648</v>
      </c>
      <c r="S1109" s="25" t="s">
        <v>1058</v>
      </c>
      <c r="T1109" s="26">
        <v>45359</v>
      </c>
      <c r="U1109" s="26" t="s">
        <v>581</v>
      </c>
      <c r="V1109" s="8" t="s">
        <v>2649</v>
      </c>
      <c r="W1109" s="25" t="s">
        <v>1012</v>
      </c>
      <c r="X1109" s="26">
        <v>45347</v>
      </c>
      <c r="Y1109" s="25" t="s">
        <v>1068</v>
      </c>
      <c r="Z1109" s="26">
        <v>45347</v>
      </c>
      <c r="AA1109" s="24" t="s">
        <v>1075</v>
      </c>
      <c r="AB1109" s="24" t="s">
        <v>1070</v>
      </c>
      <c r="AC1109" s="26">
        <v>45361</v>
      </c>
      <c r="AD1109" s="8" t="s">
        <v>22</v>
      </c>
      <c r="AE1109" s="26">
        <v>45349</v>
      </c>
      <c r="AF1109" s="27" t="s">
        <v>429</v>
      </c>
      <c r="AG1109" s="7"/>
      <c r="AH1109" s="5" t="str" cm="1">
        <f t="array" ref="AH1109">LEFT(MM_BU[[#This Row],[PROJECT'#]],MIN(IFERROR(FIND({0,1,2,3,4,5,6,7,8,9,"-"},MM_BU[[#This Row],[PROJECT'#]]),""))-1)</f>
        <v>BU</v>
      </c>
      <c r="AI1109" t="str">
        <f>IF(MM_BU[[#This Row],[BOM Received date]]&lt;&gt;"","BU table")</f>
        <v>BU table</v>
      </c>
      <c r="AJ1109" t="str">
        <f>TEXT(MM_BU[[#This Row],[BOM Received date]],"mmmm")</f>
        <v>February</v>
      </c>
      <c r="AK1109" t="str">
        <f>TEXT(MM_BU[[#This Row],[BOM Received date]],"yyyy")</f>
        <v>2024</v>
      </c>
    </row>
    <row r="1110" spans="1:37" ht="28.95" customHeight="1">
      <c r="A1110" s="21">
        <v>75</v>
      </c>
      <c r="B1110" s="56">
        <v>45343</v>
      </c>
      <c r="C1110" s="8">
        <v>30</v>
      </c>
      <c r="D1110" s="8" t="s">
        <v>2531</v>
      </c>
      <c r="E1110" s="23" t="s">
        <v>2532</v>
      </c>
      <c r="F1110" s="350">
        <v>9653682</v>
      </c>
      <c r="G1110" s="8" t="s">
        <v>1262</v>
      </c>
      <c r="H1110" s="24" t="s">
        <v>1267</v>
      </c>
      <c r="I1110" s="25">
        <v>54790</v>
      </c>
      <c r="J1110" s="1639">
        <v>45343</v>
      </c>
      <c r="K1110" s="26">
        <v>45346</v>
      </c>
      <c r="L1110" s="26" t="s">
        <v>1058</v>
      </c>
      <c r="M1110" s="27">
        <v>1</v>
      </c>
      <c r="N1110" s="27" t="s">
        <v>20</v>
      </c>
      <c r="O1110" s="25">
        <v>1</v>
      </c>
      <c r="P1110" s="286">
        <v>49.95</v>
      </c>
      <c r="Q1110" s="287">
        <v>49.95</v>
      </c>
      <c r="R1110" s="25" t="s">
        <v>2691</v>
      </c>
      <c r="S1110" s="25" t="s">
        <v>1058</v>
      </c>
      <c r="T1110" s="26">
        <v>45351</v>
      </c>
      <c r="U1110" s="26" t="s">
        <v>581</v>
      </c>
      <c r="V1110" s="8" t="s">
        <v>2692</v>
      </c>
      <c r="W1110" s="25" t="s">
        <v>142</v>
      </c>
      <c r="X1110" s="26">
        <v>45351</v>
      </c>
      <c r="Y1110" s="25" t="s">
        <v>1068</v>
      </c>
      <c r="Z1110" s="26">
        <v>45351</v>
      </c>
      <c r="AA1110" s="24" t="s">
        <v>1075</v>
      </c>
      <c r="AB1110" s="24" t="s">
        <v>1081</v>
      </c>
      <c r="AC1110" s="26">
        <v>45366</v>
      </c>
      <c r="AD1110" s="8" t="s">
        <v>22</v>
      </c>
      <c r="AE1110" s="26">
        <v>45354</v>
      </c>
      <c r="AF1110" s="27" t="s">
        <v>424</v>
      </c>
      <c r="AG1110" s="7"/>
      <c r="AH1110" s="5" t="str" cm="1">
        <f t="array" ref="AH1110">LEFT(MM_BU[[#This Row],[PROJECT'#]],MIN(IFERROR(FIND({0,1,2,3,4,5,6,7,8,9,"-"},MM_BU[[#This Row],[PROJECT'#]]),""))-1)</f>
        <v>BU</v>
      </c>
      <c r="AI1110" t="str">
        <f>IF(MM_BU[[#This Row],[BOM Received date]]&lt;&gt;"","BU table")</f>
        <v>BU table</v>
      </c>
      <c r="AJ1110" t="str">
        <f>TEXT(MM_BU[[#This Row],[BOM Received date]],"mmmm")</f>
        <v>February</v>
      </c>
      <c r="AK1110" t="str">
        <f>TEXT(MM_BU[[#This Row],[BOM Received date]],"yyyy")</f>
        <v>2024</v>
      </c>
    </row>
    <row r="1111" spans="1:37" ht="28.95" customHeight="1" thickBot="1">
      <c r="A1111" s="140">
        <v>75</v>
      </c>
      <c r="B1111" s="199">
        <v>45343</v>
      </c>
      <c r="C1111" s="142">
        <v>30</v>
      </c>
      <c r="D1111" s="142" t="s">
        <v>2531</v>
      </c>
      <c r="E1111" s="143" t="s">
        <v>2532</v>
      </c>
      <c r="F1111" s="351">
        <v>9653682</v>
      </c>
      <c r="G1111" s="142" t="s">
        <v>2535</v>
      </c>
      <c r="H1111" s="144" t="s">
        <v>2539</v>
      </c>
      <c r="I1111" s="145">
        <v>54792</v>
      </c>
      <c r="J1111" s="1640">
        <v>45343</v>
      </c>
      <c r="K1111" s="146">
        <v>45346</v>
      </c>
      <c r="L1111" s="146" t="s">
        <v>1058</v>
      </c>
      <c r="M1111" s="147">
        <v>1</v>
      </c>
      <c r="N1111" s="147" t="s">
        <v>20</v>
      </c>
      <c r="O1111" s="145">
        <v>3</v>
      </c>
      <c r="P1111" s="288">
        <v>33.299999999999997</v>
      </c>
      <c r="Q1111" s="289">
        <v>99.9</v>
      </c>
      <c r="R1111" s="145" t="s">
        <v>2688</v>
      </c>
      <c r="S1111" s="145" t="s">
        <v>1058</v>
      </c>
      <c r="T1111" s="146">
        <v>45353</v>
      </c>
      <c r="U1111" s="146">
        <v>45353</v>
      </c>
      <c r="V1111" s="142" t="s">
        <v>2689</v>
      </c>
      <c r="W1111" s="145" t="s">
        <v>140</v>
      </c>
      <c r="X1111" s="146">
        <v>45353</v>
      </c>
      <c r="Y1111" s="145" t="s">
        <v>1068</v>
      </c>
      <c r="Z1111" s="146">
        <v>45353</v>
      </c>
      <c r="AA1111" s="144" t="s">
        <v>1075</v>
      </c>
      <c r="AB1111" s="144" t="s">
        <v>1071</v>
      </c>
      <c r="AC1111" s="146">
        <v>45381</v>
      </c>
      <c r="AD1111" s="142" t="s">
        <v>22</v>
      </c>
      <c r="AE1111" s="146">
        <v>45356</v>
      </c>
      <c r="AF1111" s="147" t="s">
        <v>428</v>
      </c>
      <c r="AG1111" s="148"/>
      <c r="AH1111" s="5" t="str" cm="1">
        <f t="array" ref="AH1111">LEFT(MM_BU[[#This Row],[PROJECT'#]],MIN(IFERROR(FIND({0,1,2,3,4,5,6,7,8,9,"-"},MM_BU[[#This Row],[PROJECT'#]]),""))-1)</f>
        <v>BU</v>
      </c>
      <c r="AI1111" t="str">
        <f>IF(MM_BU[[#This Row],[BOM Received date]]&lt;&gt;"","BU table")</f>
        <v>BU table</v>
      </c>
      <c r="AJ1111" t="str">
        <f>TEXT(MM_BU[[#This Row],[BOM Received date]],"mmmm")</f>
        <v>February</v>
      </c>
      <c r="AK1111" t="str">
        <f>TEXT(MM_BU[[#This Row],[BOM Received date]],"yyyy")</f>
        <v>2024</v>
      </c>
    </row>
    <row r="1112" spans="1:37" ht="28.95" customHeight="1" thickTop="1">
      <c r="A1112" s="103">
        <v>76</v>
      </c>
      <c r="B1112" s="336">
        <v>45343</v>
      </c>
      <c r="C1112" s="151">
        <v>30</v>
      </c>
      <c r="D1112" s="151" t="s">
        <v>2540</v>
      </c>
      <c r="E1112" s="152" t="s">
        <v>2541</v>
      </c>
      <c r="F1112" s="352">
        <v>9653523</v>
      </c>
      <c r="G1112" s="151" t="s">
        <v>278</v>
      </c>
      <c r="H1112" s="153" t="s">
        <v>1251</v>
      </c>
      <c r="I1112" s="154">
        <v>54815</v>
      </c>
      <c r="J1112" s="1641">
        <v>45343</v>
      </c>
      <c r="K1112" s="155">
        <v>45346</v>
      </c>
      <c r="L1112" s="155" t="s">
        <v>1058</v>
      </c>
      <c r="M1112" s="156">
        <v>7</v>
      </c>
      <c r="N1112" s="156" t="s">
        <v>190</v>
      </c>
      <c r="O1112" s="154">
        <v>15</v>
      </c>
      <c r="P1112" s="290">
        <v>47.45</v>
      </c>
      <c r="Q1112" s="291">
        <v>711.75</v>
      </c>
      <c r="R1112" s="154" t="s">
        <v>2645</v>
      </c>
      <c r="S1112" s="154" t="s">
        <v>1058</v>
      </c>
      <c r="T1112" s="155">
        <v>45347</v>
      </c>
      <c r="U1112" s="155" t="s">
        <v>581</v>
      </c>
      <c r="V1112" s="151" t="s">
        <v>2646</v>
      </c>
      <c r="W1112" s="154" t="s">
        <v>1007</v>
      </c>
      <c r="X1112" s="155">
        <v>45347</v>
      </c>
      <c r="Y1112" s="154" t="s">
        <v>1068</v>
      </c>
      <c r="Z1112" s="155">
        <v>45347</v>
      </c>
      <c r="AA1112" s="153" t="s">
        <v>1075</v>
      </c>
      <c r="AB1112" s="153" t="s">
        <v>1081</v>
      </c>
      <c r="AC1112" s="155">
        <v>45361</v>
      </c>
      <c r="AD1112" s="151" t="s">
        <v>22</v>
      </c>
      <c r="AE1112" s="155">
        <v>45349</v>
      </c>
      <c r="AF1112" s="156" t="s">
        <v>1021</v>
      </c>
      <c r="AG1112" s="157"/>
      <c r="AH1112" s="43" t="str" cm="1">
        <f t="array" ref="AH1112">LEFT(MM_BU[[#This Row],[PROJECT'#]],MIN(IFERROR(FIND({0,1,2,3,4,5,6,7,8,9,"-"},MM_BU[[#This Row],[PROJECT'#]]),""))-1)</f>
        <v>BU</v>
      </c>
      <c r="AI1112" t="str">
        <f>IF(MM_BU[[#This Row],[BOM Received date]]&lt;&gt;"","BU table")</f>
        <v>BU table</v>
      </c>
      <c r="AJ1112" t="str">
        <f>TEXT(MM_BU[[#This Row],[BOM Received date]],"mmmm")</f>
        <v>February</v>
      </c>
      <c r="AK1112" t="str">
        <f>TEXT(MM_BU[[#This Row],[BOM Received date]],"yyyy")</f>
        <v>2024</v>
      </c>
    </row>
    <row r="1113" spans="1:37" ht="28.95" customHeight="1">
      <c r="A1113" s="21">
        <v>76</v>
      </c>
      <c r="B1113" s="56">
        <v>45343</v>
      </c>
      <c r="C1113" s="8">
        <v>30</v>
      </c>
      <c r="D1113" s="8" t="s">
        <v>2540</v>
      </c>
      <c r="E1113" s="23" t="s">
        <v>2541</v>
      </c>
      <c r="F1113" s="350">
        <v>9653523</v>
      </c>
      <c r="G1113" s="8" t="s">
        <v>415</v>
      </c>
      <c r="H1113" s="24" t="s">
        <v>420</v>
      </c>
      <c r="I1113" s="25">
        <v>54815</v>
      </c>
      <c r="J1113" s="1639">
        <v>45343</v>
      </c>
      <c r="K1113" s="26">
        <v>45346</v>
      </c>
      <c r="L1113" s="26" t="s">
        <v>1058</v>
      </c>
      <c r="M1113" s="27">
        <v>6</v>
      </c>
      <c r="N1113" s="27" t="s">
        <v>190</v>
      </c>
      <c r="O1113" s="25">
        <v>15</v>
      </c>
      <c r="P1113" s="286">
        <v>61.61</v>
      </c>
      <c r="Q1113" s="287">
        <v>924.15</v>
      </c>
      <c r="R1113" s="25" t="s">
        <v>2647</v>
      </c>
      <c r="S1113" s="25" t="s">
        <v>1058</v>
      </c>
      <c r="T1113" s="26">
        <v>45351</v>
      </c>
      <c r="U1113" s="26">
        <v>45349</v>
      </c>
      <c r="V1113" s="8" t="s">
        <v>2690</v>
      </c>
      <c r="W1113" s="25" t="s">
        <v>142</v>
      </c>
      <c r="X1113" s="26">
        <v>45351</v>
      </c>
      <c r="Y1113" s="25" t="s">
        <v>1068</v>
      </c>
      <c r="Z1113" s="26">
        <v>45351</v>
      </c>
      <c r="AA1113" s="24" t="s">
        <v>1075</v>
      </c>
      <c r="AB1113" s="24" t="s">
        <v>1085</v>
      </c>
      <c r="AC1113" s="26">
        <v>45361</v>
      </c>
      <c r="AD1113" s="8" t="s">
        <v>22</v>
      </c>
      <c r="AE1113" s="26">
        <v>45355</v>
      </c>
      <c r="AF1113" s="27" t="s">
        <v>1021</v>
      </c>
      <c r="AG1113" s="7"/>
      <c r="AH1113" s="5" t="str" cm="1">
        <f t="array" ref="AH1113">LEFT(MM_BU[[#This Row],[PROJECT'#]],MIN(IFERROR(FIND({0,1,2,3,4,5,6,7,8,9,"-"},MM_BU[[#This Row],[PROJECT'#]]),""))-1)</f>
        <v>BU</v>
      </c>
      <c r="AI1113" t="str">
        <f>IF(MM_BU[[#This Row],[BOM Received date]]&lt;&gt;"","BU table")</f>
        <v>BU table</v>
      </c>
      <c r="AJ1113" t="str">
        <f>TEXT(MM_BU[[#This Row],[BOM Received date]],"mmmm")</f>
        <v>February</v>
      </c>
      <c r="AK1113" t="str">
        <f>TEXT(MM_BU[[#This Row],[BOM Received date]],"yyyy")</f>
        <v>2024</v>
      </c>
    </row>
    <row r="1114" spans="1:37" ht="28.95" customHeight="1">
      <c r="A1114" s="21">
        <v>76</v>
      </c>
      <c r="B1114" s="56">
        <v>45343</v>
      </c>
      <c r="C1114" s="8">
        <v>30</v>
      </c>
      <c r="D1114" s="8" t="s">
        <v>2540</v>
      </c>
      <c r="E1114" s="23" t="s">
        <v>2541</v>
      </c>
      <c r="F1114" s="350">
        <v>9653523</v>
      </c>
      <c r="G1114" s="8" t="s">
        <v>2533</v>
      </c>
      <c r="H1114" s="24" t="s">
        <v>2536</v>
      </c>
      <c r="I1114" s="25">
        <v>54816</v>
      </c>
      <c r="J1114" s="1639">
        <v>45343</v>
      </c>
      <c r="K1114" s="26" t="s">
        <v>581</v>
      </c>
      <c r="L1114" s="26" t="s">
        <v>581</v>
      </c>
      <c r="M1114" s="27">
        <v>1</v>
      </c>
      <c r="N1114" s="27" t="s">
        <v>20</v>
      </c>
      <c r="O1114" s="25">
        <v>35</v>
      </c>
      <c r="P1114" s="286" t="s">
        <v>581</v>
      </c>
      <c r="Q1114" s="287" t="s">
        <v>581</v>
      </c>
      <c r="R1114" s="25" t="s">
        <v>581</v>
      </c>
      <c r="S1114" s="25" t="s">
        <v>581</v>
      </c>
      <c r="T1114" s="26" t="s">
        <v>581</v>
      </c>
      <c r="U1114" s="26" t="s">
        <v>581</v>
      </c>
      <c r="V1114" s="8" t="s">
        <v>581</v>
      </c>
      <c r="W1114" s="25" t="s">
        <v>581</v>
      </c>
      <c r="X1114" s="26" t="s">
        <v>581</v>
      </c>
      <c r="Y1114" s="25" t="s">
        <v>581</v>
      </c>
      <c r="Z1114" s="26" t="s">
        <v>581</v>
      </c>
      <c r="AA1114" s="24" t="s">
        <v>581</v>
      </c>
      <c r="AB1114" s="24" t="s">
        <v>581</v>
      </c>
      <c r="AC1114" s="26" t="s">
        <v>581</v>
      </c>
      <c r="AD1114" s="8" t="s">
        <v>22</v>
      </c>
      <c r="AE1114" s="26" t="s">
        <v>581</v>
      </c>
      <c r="AF1114" s="27" t="s">
        <v>581</v>
      </c>
      <c r="AG1114" s="7"/>
      <c r="AH1114" s="5" t="str" cm="1">
        <f t="array" ref="AH1114">LEFT(MM_BU[[#This Row],[PROJECT'#]],MIN(IFERROR(FIND({0,1,2,3,4,5,6,7,8,9,"-"},MM_BU[[#This Row],[PROJECT'#]]),""))-1)</f>
        <v>BU</v>
      </c>
      <c r="AI1114" t="str">
        <f>IF(MM_BU[[#This Row],[BOM Received date]]&lt;&gt;"","BU table")</f>
        <v>BU table</v>
      </c>
      <c r="AJ1114" t="str">
        <f>TEXT(MM_BU[[#This Row],[BOM Received date]],"mmmm")</f>
        <v>February</v>
      </c>
      <c r="AK1114" t="str">
        <f>TEXT(MM_BU[[#This Row],[BOM Received date]],"yyyy")</f>
        <v>2024</v>
      </c>
    </row>
    <row r="1115" spans="1:37" ht="28.95" customHeight="1">
      <c r="A1115" s="21">
        <v>76</v>
      </c>
      <c r="B1115" s="56">
        <v>45343</v>
      </c>
      <c r="C1115" s="8">
        <v>30</v>
      </c>
      <c r="D1115" s="8" t="s">
        <v>2540</v>
      </c>
      <c r="E1115" s="23" t="s">
        <v>2541</v>
      </c>
      <c r="F1115" s="350">
        <v>9653523</v>
      </c>
      <c r="G1115" s="8" t="s">
        <v>2534</v>
      </c>
      <c r="H1115" s="24" t="s">
        <v>2537</v>
      </c>
      <c r="I1115" s="25">
        <v>54813</v>
      </c>
      <c r="J1115" s="1639">
        <v>45343</v>
      </c>
      <c r="K1115" s="26">
        <v>45346</v>
      </c>
      <c r="L1115" s="26" t="s">
        <v>1058</v>
      </c>
      <c r="M1115" s="27">
        <v>1</v>
      </c>
      <c r="N1115" s="27" t="s">
        <v>20</v>
      </c>
      <c r="O1115" s="25">
        <v>10</v>
      </c>
      <c r="P1115" s="286">
        <v>27.64</v>
      </c>
      <c r="Q1115" s="287">
        <v>276.39999999999998</v>
      </c>
      <c r="R1115" s="25" t="s">
        <v>2688</v>
      </c>
      <c r="S1115" s="25" t="s">
        <v>1058</v>
      </c>
      <c r="T1115" s="26">
        <v>45353</v>
      </c>
      <c r="U1115" s="26">
        <v>45353</v>
      </c>
      <c r="V1115" s="8" t="s">
        <v>2689</v>
      </c>
      <c r="W1115" s="25" t="s">
        <v>1008</v>
      </c>
      <c r="X1115" s="26">
        <v>45353</v>
      </c>
      <c r="Y1115" s="25" t="s">
        <v>1068</v>
      </c>
      <c r="Z1115" s="26">
        <v>45353</v>
      </c>
      <c r="AA1115" s="24" t="s">
        <v>1075</v>
      </c>
      <c r="AB1115" s="24" t="s">
        <v>1071</v>
      </c>
      <c r="AC1115" s="26">
        <v>45367</v>
      </c>
      <c r="AD1115" s="8" t="s">
        <v>22</v>
      </c>
      <c r="AE1115" s="26">
        <v>45356</v>
      </c>
      <c r="AF1115" s="27" t="s">
        <v>1001</v>
      </c>
      <c r="AG1115" s="7"/>
      <c r="AH1115" s="5" t="str" cm="1">
        <f t="array" ref="AH1115">LEFT(MM_BU[[#This Row],[PROJECT'#]],MIN(IFERROR(FIND({0,1,2,3,4,5,6,7,8,9,"-"},MM_BU[[#This Row],[PROJECT'#]]),""))-1)</f>
        <v>BU</v>
      </c>
      <c r="AI1115" t="str">
        <f>IF(MM_BU[[#This Row],[BOM Received date]]&lt;&gt;"","BU table")</f>
        <v>BU table</v>
      </c>
      <c r="AJ1115" t="str">
        <f>TEXT(MM_BU[[#This Row],[BOM Received date]],"mmmm")</f>
        <v>February</v>
      </c>
      <c r="AK1115" t="str">
        <f>TEXT(MM_BU[[#This Row],[BOM Received date]],"yyyy")</f>
        <v>2024</v>
      </c>
    </row>
    <row r="1116" spans="1:37" ht="28.95" customHeight="1">
      <c r="A1116" s="21">
        <v>76</v>
      </c>
      <c r="B1116" s="56">
        <v>45343</v>
      </c>
      <c r="C1116" s="8">
        <v>30</v>
      </c>
      <c r="D1116" s="8" t="s">
        <v>2540</v>
      </c>
      <c r="E1116" s="23" t="s">
        <v>2541</v>
      </c>
      <c r="F1116" s="350">
        <v>9653523</v>
      </c>
      <c r="G1116" s="8" t="s">
        <v>507</v>
      </c>
      <c r="H1116" s="24" t="s">
        <v>524</v>
      </c>
      <c r="I1116" s="25">
        <v>54811</v>
      </c>
      <c r="J1116" s="1639">
        <v>45343</v>
      </c>
      <c r="K1116" s="26">
        <v>45346</v>
      </c>
      <c r="L1116" s="26" t="s">
        <v>1058</v>
      </c>
      <c r="M1116" s="27">
        <v>1</v>
      </c>
      <c r="N1116" s="27" t="s">
        <v>20</v>
      </c>
      <c r="O1116" s="25">
        <v>15</v>
      </c>
      <c r="P1116" s="286">
        <v>30.64</v>
      </c>
      <c r="Q1116" s="287">
        <v>459.6</v>
      </c>
      <c r="R1116" s="25" t="s">
        <v>2688</v>
      </c>
      <c r="S1116" s="25" t="s">
        <v>1058</v>
      </c>
      <c r="T1116" s="26">
        <v>45353</v>
      </c>
      <c r="U1116" s="26">
        <v>45353</v>
      </c>
      <c r="V1116" s="8" t="s">
        <v>2689</v>
      </c>
      <c r="W1116" s="25" t="s">
        <v>1007</v>
      </c>
      <c r="X1116" s="26">
        <v>45353</v>
      </c>
      <c r="Y1116" s="25" t="s">
        <v>1068</v>
      </c>
      <c r="Z1116" s="26">
        <v>45353</v>
      </c>
      <c r="AA1116" s="24" t="s">
        <v>1075</v>
      </c>
      <c r="AB1116" s="24" t="s">
        <v>1071</v>
      </c>
      <c r="AC1116" s="26">
        <v>45367</v>
      </c>
      <c r="AD1116" s="8" t="s">
        <v>22</v>
      </c>
      <c r="AE1116" s="26">
        <v>45356</v>
      </c>
      <c r="AF1116" s="27" t="s">
        <v>1021</v>
      </c>
      <c r="AG1116" s="7"/>
      <c r="AH1116" s="5" t="str" cm="1">
        <f t="array" ref="AH1116">LEFT(MM_BU[[#This Row],[PROJECT'#]],MIN(IFERROR(FIND({0,1,2,3,4,5,6,7,8,9,"-"},MM_BU[[#This Row],[PROJECT'#]]),""))-1)</f>
        <v>BU</v>
      </c>
      <c r="AI1116" t="str">
        <f>IF(MM_BU[[#This Row],[BOM Received date]]&lt;&gt;"","BU table")</f>
        <v>BU table</v>
      </c>
      <c r="AJ1116" t="str">
        <f>TEXT(MM_BU[[#This Row],[BOM Received date]],"mmmm")</f>
        <v>February</v>
      </c>
      <c r="AK1116" t="str">
        <f>TEXT(MM_BU[[#This Row],[BOM Received date]],"yyyy")</f>
        <v>2024</v>
      </c>
    </row>
    <row r="1117" spans="1:37" ht="28.95" customHeight="1">
      <c r="A1117" s="21">
        <v>76</v>
      </c>
      <c r="B1117" s="56">
        <v>45343</v>
      </c>
      <c r="C1117" s="8">
        <v>30</v>
      </c>
      <c r="D1117" s="8" t="s">
        <v>2540</v>
      </c>
      <c r="E1117" s="23" t="s">
        <v>2541</v>
      </c>
      <c r="F1117" s="350">
        <v>9653523</v>
      </c>
      <c r="G1117" s="8" t="s">
        <v>1759</v>
      </c>
      <c r="H1117" s="24" t="s">
        <v>1766</v>
      </c>
      <c r="I1117" s="25">
        <v>54815</v>
      </c>
      <c r="J1117" s="1639">
        <v>45343</v>
      </c>
      <c r="K1117" s="26">
        <v>45346</v>
      </c>
      <c r="L1117" s="26" t="s">
        <v>1058</v>
      </c>
      <c r="M1117" s="27">
        <v>5</v>
      </c>
      <c r="N1117" s="27" t="s">
        <v>55</v>
      </c>
      <c r="O1117" s="25">
        <v>20</v>
      </c>
      <c r="P1117" s="286">
        <v>19.809999999999999</v>
      </c>
      <c r="Q1117" s="287">
        <v>396.2</v>
      </c>
      <c r="R1117" s="25" t="s">
        <v>2645</v>
      </c>
      <c r="S1117" s="25" t="s">
        <v>1058</v>
      </c>
      <c r="T1117" s="26">
        <v>45347</v>
      </c>
      <c r="U1117" s="26" t="s">
        <v>581</v>
      </c>
      <c r="V1117" s="8" t="s">
        <v>2646</v>
      </c>
      <c r="W1117" s="25" t="s">
        <v>1006</v>
      </c>
      <c r="X1117" s="26">
        <v>45347</v>
      </c>
      <c r="Y1117" s="25" t="s">
        <v>1068</v>
      </c>
      <c r="Z1117" s="26">
        <v>45347</v>
      </c>
      <c r="AA1117" s="24" t="s">
        <v>1075</v>
      </c>
      <c r="AB1117" s="24" t="s">
        <v>1081</v>
      </c>
      <c r="AC1117" s="26">
        <v>45361</v>
      </c>
      <c r="AD1117" s="8" t="s">
        <v>22</v>
      </c>
      <c r="AE1117" s="26">
        <v>45349</v>
      </c>
      <c r="AF1117" s="27" t="s">
        <v>1026</v>
      </c>
      <c r="AG1117" s="7"/>
      <c r="AH1117" s="5" t="str" cm="1">
        <f t="array" ref="AH1117">LEFT(MM_BU[[#This Row],[PROJECT'#]],MIN(IFERROR(FIND({0,1,2,3,4,5,6,7,8,9,"-"},MM_BU[[#This Row],[PROJECT'#]]),""))-1)</f>
        <v>BU</v>
      </c>
      <c r="AI1117" t="str">
        <f>IF(MM_BU[[#This Row],[BOM Received date]]&lt;&gt;"","BU table")</f>
        <v>BU table</v>
      </c>
      <c r="AJ1117" t="str">
        <f>TEXT(MM_BU[[#This Row],[BOM Received date]],"mmmm")</f>
        <v>February</v>
      </c>
      <c r="AK1117" t="str">
        <f>TEXT(MM_BU[[#This Row],[BOM Received date]],"yyyy")</f>
        <v>2024</v>
      </c>
    </row>
    <row r="1118" spans="1:37" ht="28.95" customHeight="1">
      <c r="A1118" s="21">
        <v>76</v>
      </c>
      <c r="B1118" s="56">
        <v>45343</v>
      </c>
      <c r="C1118" s="8">
        <v>30</v>
      </c>
      <c r="D1118" s="8" t="s">
        <v>2540</v>
      </c>
      <c r="E1118" s="23" t="s">
        <v>2541</v>
      </c>
      <c r="F1118" s="350">
        <v>9653523</v>
      </c>
      <c r="G1118" s="8" t="s">
        <v>502</v>
      </c>
      <c r="H1118" s="24" t="s">
        <v>2542</v>
      </c>
      <c r="I1118" s="25">
        <v>54815</v>
      </c>
      <c r="J1118" s="1639">
        <v>45343</v>
      </c>
      <c r="K1118" s="26">
        <v>45346</v>
      </c>
      <c r="L1118" s="26" t="s">
        <v>1058</v>
      </c>
      <c r="M1118" s="27">
        <v>4</v>
      </c>
      <c r="N1118" s="27" t="s">
        <v>55</v>
      </c>
      <c r="O1118" s="25">
        <v>8</v>
      </c>
      <c r="P1118" s="286">
        <v>30.97</v>
      </c>
      <c r="Q1118" s="287">
        <v>247.76</v>
      </c>
      <c r="R1118" s="25" t="s">
        <v>2645</v>
      </c>
      <c r="S1118" s="25" t="s">
        <v>1058</v>
      </c>
      <c r="T1118" s="26">
        <v>45347</v>
      </c>
      <c r="U1118" s="26" t="s">
        <v>581</v>
      </c>
      <c r="V1118" s="8" t="s">
        <v>2646</v>
      </c>
      <c r="W1118" s="25" t="s">
        <v>1005</v>
      </c>
      <c r="X1118" s="26">
        <v>45347</v>
      </c>
      <c r="Y1118" s="25" t="s">
        <v>1068</v>
      </c>
      <c r="Z1118" s="26">
        <v>45347</v>
      </c>
      <c r="AA1118" s="24" t="s">
        <v>1075</v>
      </c>
      <c r="AB1118" s="24" t="s">
        <v>1081</v>
      </c>
      <c r="AC1118" s="26">
        <v>45368</v>
      </c>
      <c r="AD1118" s="8" t="s">
        <v>22</v>
      </c>
      <c r="AE1118" s="26">
        <v>45349</v>
      </c>
      <c r="AF1118" s="27" t="s">
        <v>1025</v>
      </c>
      <c r="AG1118" s="7"/>
      <c r="AH1118" s="5" t="str" cm="1">
        <f t="array" ref="AH1118">LEFT(MM_BU[[#This Row],[PROJECT'#]],MIN(IFERROR(FIND({0,1,2,3,4,5,6,7,8,9,"-"},MM_BU[[#This Row],[PROJECT'#]]),""))-1)</f>
        <v>BU</v>
      </c>
      <c r="AI1118" t="str">
        <f>IF(MM_BU[[#This Row],[BOM Received date]]&lt;&gt;"","BU table")</f>
        <v>BU table</v>
      </c>
      <c r="AJ1118" t="str">
        <f>TEXT(MM_BU[[#This Row],[BOM Received date]],"mmmm")</f>
        <v>February</v>
      </c>
      <c r="AK1118" t="str">
        <f>TEXT(MM_BU[[#This Row],[BOM Received date]],"yyyy")</f>
        <v>2024</v>
      </c>
    </row>
    <row r="1119" spans="1:37" ht="28.95" customHeight="1">
      <c r="A1119" s="21">
        <v>76</v>
      </c>
      <c r="B1119" s="56">
        <v>45343</v>
      </c>
      <c r="C1119" s="8">
        <v>30</v>
      </c>
      <c r="D1119" s="8" t="s">
        <v>2540</v>
      </c>
      <c r="E1119" s="23" t="s">
        <v>2541</v>
      </c>
      <c r="F1119" s="350">
        <v>9653523</v>
      </c>
      <c r="G1119" s="8" t="s">
        <v>276</v>
      </c>
      <c r="H1119" s="24" t="s">
        <v>277</v>
      </c>
      <c r="I1119" s="25">
        <v>54815</v>
      </c>
      <c r="J1119" s="1639">
        <v>45343</v>
      </c>
      <c r="K1119" s="26">
        <v>45346</v>
      </c>
      <c r="L1119" s="26" t="s">
        <v>1058</v>
      </c>
      <c r="M1119" s="27">
        <v>3</v>
      </c>
      <c r="N1119" s="27" t="s">
        <v>21</v>
      </c>
      <c r="O1119" s="25">
        <v>1</v>
      </c>
      <c r="P1119" s="286">
        <v>722.61</v>
      </c>
      <c r="Q1119" s="287">
        <v>722.61</v>
      </c>
      <c r="R1119" s="25" t="s">
        <v>2645</v>
      </c>
      <c r="S1119" s="25" t="s">
        <v>1058</v>
      </c>
      <c r="T1119" s="26">
        <v>45347</v>
      </c>
      <c r="U1119" s="26" t="s">
        <v>581</v>
      </c>
      <c r="V1119" s="8" t="s">
        <v>2646</v>
      </c>
      <c r="W1119" s="25" t="s">
        <v>1003</v>
      </c>
      <c r="X1119" s="26">
        <v>45347</v>
      </c>
      <c r="Y1119" s="25" t="s">
        <v>1068</v>
      </c>
      <c r="Z1119" s="26">
        <v>45347</v>
      </c>
      <c r="AA1119" s="24" t="s">
        <v>1075</v>
      </c>
      <c r="AB1119" s="24" t="s">
        <v>1081</v>
      </c>
      <c r="AC1119" s="26">
        <v>45361</v>
      </c>
      <c r="AD1119" s="8" t="s">
        <v>22</v>
      </c>
      <c r="AE1119" s="26">
        <v>45357</v>
      </c>
      <c r="AF1119" s="27" t="s">
        <v>424</v>
      </c>
      <c r="AG1119" s="7"/>
      <c r="AH1119" s="5" t="str" cm="1">
        <f t="array" ref="AH1119">LEFT(MM_BU[[#This Row],[PROJECT'#]],MIN(IFERROR(FIND({0,1,2,3,4,5,6,7,8,9,"-"},MM_BU[[#This Row],[PROJECT'#]]),""))-1)</f>
        <v>BU</v>
      </c>
      <c r="AI1119" t="str">
        <f>IF(MM_BU[[#This Row],[BOM Received date]]&lt;&gt;"","BU table")</f>
        <v>BU table</v>
      </c>
      <c r="AJ1119" t="str">
        <f>TEXT(MM_BU[[#This Row],[BOM Received date]],"mmmm")</f>
        <v>February</v>
      </c>
      <c r="AK1119" t="str">
        <f>TEXT(MM_BU[[#This Row],[BOM Received date]],"yyyy")</f>
        <v>2024</v>
      </c>
    </row>
    <row r="1120" spans="1:37" ht="28.95" customHeight="1">
      <c r="A1120" s="21">
        <v>76</v>
      </c>
      <c r="B1120" s="56">
        <v>45343</v>
      </c>
      <c r="C1120" s="8">
        <v>30</v>
      </c>
      <c r="D1120" s="8" t="s">
        <v>2540</v>
      </c>
      <c r="E1120" s="23" t="s">
        <v>2541</v>
      </c>
      <c r="F1120" s="350">
        <v>9653523</v>
      </c>
      <c r="G1120" s="8" t="s">
        <v>90</v>
      </c>
      <c r="H1120" s="24" t="s">
        <v>2538</v>
      </c>
      <c r="I1120" s="25">
        <v>54817</v>
      </c>
      <c r="J1120" s="1639">
        <v>45343</v>
      </c>
      <c r="K1120" s="26">
        <v>45346</v>
      </c>
      <c r="L1120" s="26" t="s">
        <v>1058</v>
      </c>
      <c r="M1120" s="27">
        <v>3</v>
      </c>
      <c r="N1120" s="27" t="s">
        <v>88</v>
      </c>
      <c r="O1120" s="25">
        <v>3</v>
      </c>
      <c r="P1120" s="286">
        <v>185.7</v>
      </c>
      <c r="Q1120" s="287">
        <v>557.1</v>
      </c>
      <c r="R1120" s="25" t="s">
        <v>2648</v>
      </c>
      <c r="S1120" s="25" t="s">
        <v>1058</v>
      </c>
      <c r="T1120" s="26">
        <v>45359</v>
      </c>
      <c r="U1120" s="26" t="s">
        <v>581</v>
      </c>
      <c r="V1120" s="8" t="s">
        <v>2649</v>
      </c>
      <c r="W1120" s="25" t="s">
        <v>1011</v>
      </c>
      <c r="X1120" s="26">
        <v>45347</v>
      </c>
      <c r="Y1120" s="25" t="s">
        <v>1068</v>
      </c>
      <c r="Z1120" s="26">
        <v>45347</v>
      </c>
      <c r="AA1120" s="24" t="s">
        <v>1075</v>
      </c>
      <c r="AB1120" s="24" t="s">
        <v>1070</v>
      </c>
      <c r="AC1120" s="26">
        <v>45361</v>
      </c>
      <c r="AD1120" s="8" t="s">
        <v>22</v>
      </c>
      <c r="AE1120" s="26">
        <v>45349</v>
      </c>
      <c r="AF1120" s="27" t="s">
        <v>428</v>
      </c>
      <c r="AG1120" s="7"/>
      <c r="AH1120" s="5" t="str" cm="1">
        <f t="array" ref="AH1120">LEFT(MM_BU[[#This Row],[PROJECT'#]],MIN(IFERROR(FIND({0,1,2,3,4,5,6,7,8,9,"-"},MM_BU[[#This Row],[PROJECT'#]]),""))-1)</f>
        <v>BU</v>
      </c>
      <c r="AI1120" t="str">
        <f>IF(MM_BU[[#This Row],[BOM Received date]]&lt;&gt;"","BU table")</f>
        <v>BU table</v>
      </c>
      <c r="AJ1120" t="str">
        <f>TEXT(MM_BU[[#This Row],[BOM Received date]],"mmmm")</f>
        <v>February</v>
      </c>
      <c r="AK1120" t="str">
        <f>TEXT(MM_BU[[#This Row],[BOM Received date]],"yyyy")</f>
        <v>2024</v>
      </c>
    </row>
    <row r="1121" spans="1:37" ht="28.95" customHeight="1">
      <c r="A1121" s="21">
        <v>76</v>
      </c>
      <c r="B1121" s="56">
        <v>45343</v>
      </c>
      <c r="C1121" s="8">
        <v>30</v>
      </c>
      <c r="D1121" s="8" t="s">
        <v>2540</v>
      </c>
      <c r="E1121" s="23" t="s">
        <v>2541</v>
      </c>
      <c r="F1121" s="350">
        <v>9653523</v>
      </c>
      <c r="G1121" s="8" t="s">
        <v>503</v>
      </c>
      <c r="H1121" s="24" t="s">
        <v>520</v>
      </c>
      <c r="I1121" s="25">
        <v>54815</v>
      </c>
      <c r="J1121" s="1639">
        <v>45343</v>
      </c>
      <c r="K1121" s="26">
        <v>45346</v>
      </c>
      <c r="L1121" s="26" t="s">
        <v>1058</v>
      </c>
      <c r="M1121" s="27">
        <v>2</v>
      </c>
      <c r="N1121" s="27" t="s">
        <v>20</v>
      </c>
      <c r="O1121" s="25">
        <v>5</v>
      </c>
      <c r="P1121" s="286">
        <v>44.96</v>
      </c>
      <c r="Q1121" s="287">
        <v>224.8</v>
      </c>
      <c r="R1121" s="25" t="s">
        <v>2647</v>
      </c>
      <c r="S1121" s="25" t="s">
        <v>1058</v>
      </c>
      <c r="T1121" s="26">
        <v>45351</v>
      </c>
      <c r="U1121" s="26">
        <v>45349</v>
      </c>
      <c r="V1121" s="8" t="s">
        <v>2690</v>
      </c>
      <c r="W1121" s="25" t="s">
        <v>141</v>
      </c>
      <c r="X1121" s="26">
        <v>45351</v>
      </c>
      <c r="Y1121" s="25" t="s">
        <v>1068</v>
      </c>
      <c r="Z1121" s="26">
        <v>45351</v>
      </c>
      <c r="AA1121" s="24" t="s">
        <v>1075</v>
      </c>
      <c r="AB1121" s="24" t="s">
        <v>1085</v>
      </c>
      <c r="AC1121" s="26">
        <v>45361</v>
      </c>
      <c r="AD1121" s="8" t="s">
        <v>22</v>
      </c>
      <c r="AE1121" s="26">
        <v>45355</v>
      </c>
      <c r="AF1121" s="27" t="s">
        <v>429</v>
      </c>
      <c r="AG1121" s="7"/>
      <c r="AH1121" s="5" t="str" cm="1">
        <f t="array" ref="AH1121">LEFT(MM_BU[[#This Row],[PROJECT'#]],MIN(IFERROR(FIND({0,1,2,3,4,5,6,7,8,9,"-"},MM_BU[[#This Row],[PROJECT'#]]),""))-1)</f>
        <v>BU</v>
      </c>
      <c r="AI1121" t="str">
        <f>IF(MM_BU[[#This Row],[BOM Received date]]&lt;&gt;"","BU table")</f>
        <v>BU table</v>
      </c>
      <c r="AJ1121" t="str">
        <f>TEXT(MM_BU[[#This Row],[BOM Received date]],"mmmm")</f>
        <v>February</v>
      </c>
      <c r="AK1121" t="str">
        <f>TEXT(MM_BU[[#This Row],[BOM Received date]],"yyyy")</f>
        <v>2024</v>
      </c>
    </row>
    <row r="1122" spans="1:37" ht="28.95" customHeight="1">
      <c r="A1122" s="21">
        <v>76</v>
      </c>
      <c r="B1122" s="56">
        <v>45343</v>
      </c>
      <c r="C1122" s="8">
        <v>30</v>
      </c>
      <c r="D1122" s="8" t="s">
        <v>2540</v>
      </c>
      <c r="E1122" s="23" t="s">
        <v>2541</v>
      </c>
      <c r="F1122" s="350">
        <v>9653523</v>
      </c>
      <c r="G1122" s="8" t="s">
        <v>288</v>
      </c>
      <c r="H1122" s="24" t="s">
        <v>291</v>
      </c>
      <c r="I1122" s="25">
        <v>54815</v>
      </c>
      <c r="J1122" s="1639">
        <v>45343</v>
      </c>
      <c r="K1122" s="26">
        <v>45346</v>
      </c>
      <c r="L1122" s="26" t="s">
        <v>1058</v>
      </c>
      <c r="M1122" s="27">
        <v>1</v>
      </c>
      <c r="N1122" s="27" t="s">
        <v>20</v>
      </c>
      <c r="O1122" s="25">
        <v>15</v>
      </c>
      <c r="P1122" s="286">
        <v>45.4</v>
      </c>
      <c r="Q1122" s="287">
        <v>681</v>
      </c>
      <c r="R1122" s="25" t="s">
        <v>2645</v>
      </c>
      <c r="S1122" s="25" t="s">
        <v>1058</v>
      </c>
      <c r="T1122" s="26">
        <v>45347</v>
      </c>
      <c r="U1122" s="26" t="s">
        <v>581</v>
      </c>
      <c r="V1122" s="8" t="s">
        <v>2646</v>
      </c>
      <c r="W1122" s="25" t="s">
        <v>1002</v>
      </c>
      <c r="X1122" s="26">
        <v>45347</v>
      </c>
      <c r="Y1122" s="25" t="s">
        <v>1068</v>
      </c>
      <c r="Z1122" s="26">
        <v>45347</v>
      </c>
      <c r="AA1122" s="24" t="s">
        <v>1075</v>
      </c>
      <c r="AB1122" s="24" t="s">
        <v>1081</v>
      </c>
      <c r="AC1122" s="26">
        <v>45361</v>
      </c>
      <c r="AD1122" s="8" t="s">
        <v>22</v>
      </c>
      <c r="AE1122" s="26">
        <v>45349</v>
      </c>
      <c r="AF1122" s="27" t="s">
        <v>1021</v>
      </c>
      <c r="AG1122" s="7"/>
      <c r="AH1122" s="5" t="str" cm="1">
        <f t="array" ref="AH1122">LEFT(MM_BU[[#This Row],[PROJECT'#]],MIN(IFERROR(FIND({0,1,2,3,4,5,6,7,8,9,"-"},MM_BU[[#This Row],[PROJECT'#]]),""))-1)</f>
        <v>BU</v>
      </c>
      <c r="AI1122" t="str">
        <f>IF(MM_BU[[#This Row],[BOM Received date]]&lt;&gt;"","BU table")</f>
        <v>BU table</v>
      </c>
      <c r="AJ1122" t="str">
        <f>TEXT(MM_BU[[#This Row],[BOM Received date]],"mmmm")</f>
        <v>February</v>
      </c>
      <c r="AK1122" t="str">
        <f>TEXT(MM_BU[[#This Row],[BOM Received date]],"yyyy")</f>
        <v>2024</v>
      </c>
    </row>
    <row r="1123" spans="1:37" ht="28.95" customHeight="1">
      <c r="A1123" s="21">
        <v>76</v>
      </c>
      <c r="B1123" s="56">
        <v>45343</v>
      </c>
      <c r="C1123" s="8">
        <v>30</v>
      </c>
      <c r="D1123" s="8" t="s">
        <v>2540</v>
      </c>
      <c r="E1123" s="23" t="s">
        <v>2541</v>
      </c>
      <c r="F1123" s="350">
        <v>9653523</v>
      </c>
      <c r="G1123" s="8" t="s">
        <v>510</v>
      </c>
      <c r="H1123" s="24" t="s">
        <v>491</v>
      </c>
      <c r="I1123" s="25">
        <v>54817</v>
      </c>
      <c r="J1123" s="1639">
        <v>45343</v>
      </c>
      <c r="K1123" s="26">
        <v>45346</v>
      </c>
      <c r="L1123" s="26" t="s">
        <v>1058</v>
      </c>
      <c r="M1123" s="27">
        <v>2</v>
      </c>
      <c r="N1123" s="27" t="s">
        <v>55</v>
      </c>
      <c r="O1123" s="25">
        <v>1</v>
      </c>
      <c r="P1123" s="286">
        <v>142</v>
      </c>
      <c r="Q1123" s="287">
        <v>142</v>
      </c>
      <c r="R1123" s="25" t="s">
        <v>2648</v>
      </c>
      <c r="S1123" s="25" t="s">
        <v>1058</v>
      </c>
      <c r="T1123" s="26">
        <v>45359</v>
      </c>
      <c r="U1123" s="26" t="s">
        <v>581</v>
      </c>
      <c r="V1123" s="8" t="s">
        <v>2649</v>
      </c>
      <c r="W1123" s="25" t="s">
        <v>1009</v>
      </c>
      <c r="X1123" s="26">
        <v>45347</v>
      </c>
      <c r="Y1123" s="25" t="s">
        <v>1068</v>
      </c>
      <c r="Z1123" s="26">
        <v>45347</v>
      </c>
      <c r="AA1123" s="24" t="s">
        <v>1075</v>
      </c>
      <c r="AB1123" s="24" t="s">
        <v>1070</v>
      </c>
      <c r="AC1123" s="26">
        <v>45361</v>
      </c>
      <c r="AD1123" s="8" t="s">
        <v>22</v>
      </c>
      <c r="AE1123" s="26">
        <v>45351</v>
      </c>
      <c r="AF1123" s="27" t="s">
        <v>424</v>
      </c>
      <c r="AG1123" s="7"/>
      <c r="AH1123" s="5" t="str" cm="1">
        <f t="array" ref="AH1123">LEFT(MM_BU[[#This Row],[PROJECT'#]],MIN(IFERROR(FIND({0,1,2,3,4,5,6,7,8,9,"-"},MM_BU[[#This Row],[PROJECT'#]]),""))-1)</f>
        <v>BU</v>
      </c>
      <c r="AI1123" t="str">
        <f>IF(MM_BU[[#This Row],[BOM Received date]]&lt;&gt;"","BU table")</f>
        <v>BU table</v>
      </c>
      <c r="AJ1123" t="str">
        <f>TEXT(MM_BU[[#This Row],[BOM Received date]],"mmmm")</f>
        <v>February</v>
      </c>
      <c r="AK1123" t="str">
        <f>TEXT(MM_BU[[#This Row],[BOM Received date]],"yyyy")</f>
        <v>2024</v>
      </c>
    </row>
    <row r="1124" spans="1:37" ht="28.95" customHeight="1">
      <c r="A1124" s="21">
        <v>76</v>
      </c>
      <c r="B1124" s="56">
        <v>45343</v>
      </c>
      <c r="C1124" s="8">
        <v>30</v>
      </c>
      <c r="D1124" s="8" t="s">
        <v>2540</v>
      </c>
      <c r="E1124" s="23" t="s">
        <v>2541</v>
      </c>
      <c r="F1124" s="350">
        <v>9653523</v>
      </c>
      <c r="G1124" s="8" t="s">
        <v>71</v>
      </c>
      <c r="H1124" s="24" t="s">
        <v>72</v>
      </c>
      <c r="I1124" s="25">
        <v>54817</v>
      </c>
      <c r="J1124" s="1639">
        <v>45343</v>
      </c>
      <c r="K1124" s="26">
        <v>45346</v>
      </c>
      <c r="L1124" s="26" t="s">
        <v>1058</v>
      </c>
      <c r="M1124" s="27">
        <v>1</v>
      </c>
      <c r="N1124" s="27" t="s">
        <v>20</v>
      </c>
      <c r="O1124" s="25">
        <v>5</v>
      </c>
      <c r="P1124" s="286">
        <v>13.9</v>
      </c>
      <c r="Q1124" s="287">
        <v>69.5</v>
      </c>
      <c r="R1124" s="25" t="s">
        <v>2648</v>
      </c>
      <c r="S1124" s="25" t="s">
        <v>1058</v>
      </c>
      <c r="T1124" s="26">
        <v>45359</v>
      </c>
      <c r="U1124" s="26" t="s">
        <v>581</v>
      </c>
      <c r="V1124" s="8" t="s">
        <v>2649</v>
      </c>
      <c r="W1124" s="25" t="s">
        <v>1008</v>
      </c>
      <c r="X1124" s="26">
        <v>45347</v>
      </c>
      <c r="Y1124" s="25" t="s">
        <v>1068</v>
      </c>
      <c r="Z1124" s="26">
        <v>45347</v>
      </c>
      <c r="AA1124" s="24" t="s">
        <v>1075</v>
      </c>
      <c r="AB1124" s="24" t="s">
        <v>1070</v>
      </c>
      <c r="AC1124" s="26">
        <v>45361</v>
      </c>
      <c r="AD1124" s="8" t="s">
        <v>22</v>
      </c>
      <c r="AE1124" s="26">
        <v>45349</v>
      </c>
      <c r="AF1124" s="27" t="s">
        <v>429</v>
      </c>
      <c r="AG1124" s="7"/>
      <c r="AH1124" s="5" t="str" cm="1">
        <f t="array" ref="AH1124">LEFT(MM_BU[[#This Row],[PROJECT'#]],MIN(IFERROR(FIND({0,1,2,3,4,5,6,7,8,9,"-"},MM_BU[[#This Row],[PROJECT'#]]),""))-1)</f>
        <v>BU</v>
      </c>
      <c r="AI1124" t="str">
        <f>IF(MM_BU[[#This Row],[BOM Received date]]&lt;&gt;"","BU table")</f>
        <v>BU table</v>
      </c>
      <c r="AJ1124" t="str">
        <f>TEXT(MM_BU[[#This Row],[BOM Received date]],"mmmm")</f>
        <v>February</v>
      </c>
      <c r="AK1124" t="str">
        <f>TEXT(MM_BU[[#This Row],[BOM Received date]],"yyyy")</f>
        <v>2024</v>
      </c>
    </row>
    <row r="1125" spans="1:37" ht="28.95" customHeight="1">
      <c r="A1125" s="21">
        <v>76</v>
      </c>
      <c r="B1125" s="56">
        <v>45343</v>
      </c>
      <c r="C1125" s="8">
        <v>30</v>
      </c>
      <c r="D1125" s="8" t="s">
        <v>2540</v>
      </c>
      <c r="E1125" s="23" t="s">
        <v>2541</v>
      </c>
      <c r="F1125" s="350">
        <v>9653523</v>
      </c>
      <c r="G1125" s="8" t="s">
        <v>1262</v>
      </c>
      <c r="H1125" s="24" t="s">
        <v>1267</v>
      </c>
      <c r="I1125" s="25">
        <v>54812</v>
      </c>
      <c r="J1125" s="1639">
        <v>45343</v>
      </c>
      <c r="K1125" s="26">
        <v>45346</v>
      </c>
      <c r="L1125" s="26" t="s">
        <v>1058</v>
      </c>
      <c r="M1125" s="27">
        <v>1</v>
      </c>
      <c r="N1125" s="27" t="s">
        <v>20</v>
      </c>
      <c r="O1125" s="25">
        <v>1</v>
      </c>
      <c r="P1125" s="286">
        <v>49.95</v>
      </c>
      <c r="Q1125" s="287">
        <v>49.95</v>
      </c>
      <c r="R1125" s="25" t="s">
        <v>2691</v>
      </c>
      <c r="S1125" s="25" t="s">
        <v>1058</v>
      </c>
      <c r="T1125" s="26">
        <v>45351</v>
      </c>
      <c r="U1125" s="26" t="s">
        <v>581</v>
      </c>
      <c r="V1125" s="8" t="s">
        <v>2692</v>
      </c>
      <c r="W1125" s="25" t="s">
        <v>143</v>
      </c>
      <c r="X1125" s="26">
        <v>45351</v>
      </c>
      <c r="Y1125" s="25" t="s">
        <v>1068</v>
      </c>
      <c r="Z1125" s="26">
        <v>45351</v>
      </c>
      <c r="AA1125" s="24" t="s">
        <v>1075</v>
      </c>
      <c r="AB1125" s="24" t="s">
        <v>1081</v>
      </c>
      <c r="AC1125" s="26">
        <v>45366</v>
      </c>
      <c r="AD1125" s="8" t="s">
        <v>22</v>
      </c>
      <c r="AE1125" s="26">
        <v>45354</v>
      </c>
      <c r="AF1125" s="27" t="s">
        <v>424</v>
      </c>
      <c r="AG1125" s="7"/>
      <c r="AH1125" s="5" t="str" cm="1">
        <f t="array" ref="AH1125">LEFT(MM_BU[[#This Row],[PROJECT'#]],MIN(IFERROR(FIND({0,1,2,3,4,5,6,7,8,9,"-"},MM_BU[[#This Row],[PROJECT'#]]),""))-1)</f>
        <v>BU</v>
      </c>
      <c r="AI1125" t="str">
        <f>IF(MM_BU[[#This Row],[BOM Received date]]&lt;&gt;"","BU table")</f>
        <v>BU table</v>
      </c>
      <c r="AJ1125" t="str">
        <f>TEXT(MM_BU[[#This Row],[BOM Received date]],"mmmm")</f>
        <v>February</v>
      </c>
      <c r="AK1125" t="str">
        <f>TEXT(MM_BU[[#This Row],[BOM Received date]],"yyyy")</f>
        <v>2024</v>
      </c>
    </row>
    <row r="1126" spans="1:37" ht="28.95" customHeight="1" thickBot="1">
      <c r="A1126" s="103">
        <v>76</v>
      </c>
      <c r="B1126" s="336">
        <v>45343</v>
      </c>
      <c r="C1126" s="104">
        <v>30</v>
      </c>
      <c r="D1126" s="104" t="s">
        <v>2540</v>
      </c>
      <c r="E1126" s="337" t="s">
        <v>2541</v>
      </c>
      <c r="F1126" s="357">
        <v>9653523</v>
      </c>
      <c r="G1126" s="104" t="s">
        <v>2535</v>
      </c>
      <c r="H1126" s="338" t="s">
        <v>2539</v>
      </c>
      <c r="I1126" s="339">
        <v>54814</v>
      </c>
      <c r="J1126" s="1651">
        <v>45343</v>
      </c>
      <c r="K1126" s="340">
        <v>45346</v>
      </c>
      <c r="L1126" s="340" t="s">
        <v>1058</v>
      </c>
      <c r="M1126" s="341">
        <v>1</v>
      </c>
      <c r="N1126" s="341" t="s">
        <v>20</v>
      </c>
      <c r="O1126" s="339">
        <v>3</v>
      </c>
      <c r="P1126" s="342">
        <v>33.299999999999997</v>
      </c>
      <c r="Q1126" s="343">
        <v>99.9</v>
      </c>
      <c r="R1126" s="339" t="s">
        <v>2688</v>
      </c>
      <c r="S1126" s="339" t="s">
        <v>1058</v>
      </c>
      <c r="T1126" s="340">
        <v>45353</v>
      </c>
      <c r="U1126" s="340">
        <v>45353</v>
      </c>
      <c r="V1126" s="104" t="s">
        <v>2689</v>
      </c>
      <c r="W1126" s="339" t="s">
        <v>1009</v>
      </c>
      <c r="X1126" s="340">
        <v>45353</v>
      </c>
      <c r="Y1126" s="339" t="s">
        <v>1068</v>
      </c>
      <c r="Z1126" s="340">
        <v>45353</v>
      </c>
      <c r="AA1126" s="338" t="s">
        <v>1075</v>
      </c>
      <c r="AB1126" s="338" t="s">
        <v>1071</v>
      </c>
      <c r="AC1126" s="340">
        <v>45381</v>
      </c>
      <c r="AD1126" s="104" t="s">
        <v>581</v>
      </c>
      <c r="AE1126" s="340" t="s">
        <v>581</v>
      </c>
      <c r="AF1126" s="341" t="s">
        <v>581</v>
      </c>
      <c r="AG1126" s="57"/>
      <c r="AH1126" s="43" t="str" cm="1">
        <f t="array" ref="AH1126">LEFT(MM_BU[[#This Row],[PROJECT'#]],MIN(IFERROR(FIND({0,1,2,3,4,5,6,7,8,9,"-"},MM_BU[[#This Row],[PROJECT'#]]),""))-1)</f>
        <v>BU</v>
      </c>
      <c r="AI1126" t="str">
        <f>IF(MM_BU[[#This Row],[BOM Received date]]&lt;&gt;"","BU table")</f>
        <v>BU table</v>
      </c>
      <c r="AJ1126" t="str">
        <f>TEXT(MM_BU[[#This Row],[BOM Received date]],"mmmm")</f>
        <v>February</v>
      </c>
      <c r="AK1126" t="str">
        <f>TEXT(MM_BU[[#This Row],[BOM Received date]],"yyyy")</f>
        <v>2024</v>
      </c>
    </row>
    <row r="1127" spans="1:37" ht="28.95" customHeight="1" thickTop="1">
      <c r="A1127" s="149">
        <v>77</v>
      </c>
      <c r="B1127" s="196">
        <v>45343</v>
      </c>
      <c r="C1127" s="151">
        <v>30</v>
      </c>
      <c r="D1127" s="151" t="s">
        <v>2545</v>
      </c>
      <c r="E1127" s="152" t="s">
        <v>2546</v>
      </c>
      <c r="F1127" s="352">
        <v>9790969</v>
      </c>
      <c r="G1127" s="151" t="s">
        <v>2543</v>
      </c>
      <c r="H1127" s="153" t="s">
        <v>2544</v>
      </c>
      <c r="I1127" s="154">
        <v>54832</v>
      </c>
      <c r="J1127" s="1641">
        <v>45343</v>
      </c>
      <c r="K1127" s="155">
        <v>45346</v>
      </c>
      <c r="L1127" s="155" t="s">
        <v>1058</v>
      </c>
      <c r="M1127" s="156">
        <v>1</v>
      </c>
      <c r="N1127" s="156" t="s">
        <v>37</v>
      </c>
      <c r="O1127" s="154">
        <v>6</v>
      </c>
      <c r="P1127" s="290">
        <v>188.84</v>
      </c>
      <c r="Q1127" s="291">
        <v>1133.04</v>
      </c>
      <c r="R1127" s="154" t="s">
        <v>2648</v>
      </c>
      <c r="S1127" s="154" t="s">
        <v>1058</v>
      </c>
      <c r="T1127" s="155">
        <v>45359</v>
      </c>
      <c r="U1127" s="155" t="s">
        <v>581</v>
      </c>
      <c r="V1127" s="151" t="s">
        <v>2649</v>
      </c>
      <c r="W1127" s="154" t="s">
        <v>1007</v>
      </c>
      <c r="X1127" s="155">
        <v>45347</v>
      </c>
      <c r="Y1127" s="154" t="s">
        <v>1068</v>
      </c>
      <c r="Z1127" s="155">
        <v>45347</v>
      </c>
      <c r="AA1127" s="153" t="s">
        <v>1075</v>
      </c>
      <c r="AB1127" s="153" t="s">
        <v>1070</v>
      </c>
      <c r="AC1127" s="155">
        <v>45361</v>
      </c>
      <c r="AD1127" s="151" t="s">
        <v>22</v>
      </c>
      <c r="AE1127" s="155">
        <v>45349</v>
      </c>
      <c r="AF1127" s="156" t="s">
        <v>427</v>
      </c>
      <c r="AG1127" s="157"/>
      <c r="AH1127" s="228" t="str" cm="1">
        <f t="array" ref="AH1127">LEFT(MM_BU[[#This Row],[PROJECT'#]],MIN(IFERROR(FIND({0,1,2,3,4,5,6,7,8,9,"-"},MM_BU[[#This Row],[PROJECT'#]]),""))-1)</f>
        <v>BU</v>
      </c>
      <c r="AI1127" s="1306" t="str">
        <f>IF(MM_BU[[#This Row],[BOM Received date]]&lt;&gt;"","BU table")</f>
        <v>BU table</v>
      </c>
      <c r="AJ1127" s="1306" t="str">
        <f>TEXT(MM_BU[[#This Row],[BOM Received date]],"mmmm")</f>
        <v>February</v>
      </c>
      <c r="AK1127" s="1306" t="str">
        <f>TEXT(MM_BU[[#This Row],[BOM Received date]],"yyyy")</f>
        <v>2024</v>
      </c>
    </row>
    <row r="1128" spans="1:37" ht="28.95" customHeight="1">
      <c r="A1128" s="21">
        <v>77</v>
      </c>
      <c r="B1128" s="56">
        <v>45343</v>
      </c>
      <c r="C1128" s="8">
        <v>30</v>
      </c>
      <c r="D1128" s="8" t="s">
        <v>2545</v>
      </c>
      <c r="E1128" s="23" t="s">
        <v>2546</v>
      </c>
      <c r="F1128" s="350">
        <v>9790969</v>
      </c>
      <c r="G1128" s="8" t="s">
        <v>500</v>
      </c>
      <c r="H1128" s="24" t="s">
        <v>518</v>
      </c>
      <c r="I1128" s="25">
        <v>54834</v>
      </c>
      <c r="J1128" s="1639">
        <v>45343</v>
      </c>
      <c r="K1128" s="26">
        <v>45346</v>
      </c>
      <c r="L1128" s="26" t="s">
        <v>1058</v>
      </c>
      <c r="M1128" s="27">
        <v>3</v>
      </c>
      <c r="N1128" s="27" t="s">
        <v>20</v>
      </c>
      <c r="O1128" s="25">
        <v>10</v>
      </c>
      <c r="P1128" s="286">
        <v>29</v>
      </c>
      <c r="Q1128" s="287">
        <v>290</v>
      </c>
      <c r="R1128" s="25" t="s">
        <v>2650</v>
      </c>
      <c r="S1128" s="25" t="s">
        <v>1058</v>
      </c>
      <c r="T1128" s="26">
        <v>45347</v>
      </c>
      <c r="U1128" s="26" t="s">
        <v>581</v>
      </c>
      <c r="V1128" s="8" t="s">
        <v>2651</v>
      </c>
      <c r="W1128" s="25" t="s">
        <v>142</v>
      </c>
      <c r="X1128" s="26">
        <v>45347</v>
      </c>
      <c r="Y1128" s="25" t="s">
        <v>1068</v>
      </c>
      <c r="Z1128" s="26">
        <v>45347</v>
      </c>
      <c r="AA1128" s="24" t="s">
        <v>1075</v>
      </c>
      <c r="AB1128" s="24" t="s">
        <v>1070</v>
      </c>
      <c r="AC1128" s="26">
        <v>45361</v>
      </c>
      <c r="AD1128" s="8" t="s">
        <v>22</v>
      </c>
      <c r="AE1128" s="26">
        <v>45349</v>
      </c>
      <c r="AF1128" s="27" t="s">
        <v>1001</v>
      </c>
      <c r="AG1128" s="7"/>
      <c r="AH1128" s="5" t="str" cm="1">
        <f t="array" ref="AH1128">LEFT(MM_BU[[#This Row],[PROJECT'#]],MIN(IFERROR(FIND({0,1,2,3,4,5,6,7,8,9,"-"},MM_BU[[#This Row],[PROJECT'#]]),""))-1)</f>
        <v>BU</v>
      </c>
      <c r="AI1128" t="str">
        <f>IF(MM_BU[[#This Row],[BOM Received date]]&lt;&gt;"","BU table")</f>
        <v>BU table</v>
      </c>
      <c r="AJ1128" t="str">
        <f>TEXT(MM_BU[[#This Row],[BOM Received date]],"mmmm")</f>
        <v>February</v>
      </c>
      <c r="AK1128" t="str">
        <f>TEXT(MM_BU[[#This Row],[BOM Received date]],"yyyy")</f>
        <v>2024</v>
      </c>
    </row>
    <row r="1129" spans="1:37" ht="28.95" customHeight="1">
      <c r="A1129" s="21">
        <v>77</v>
      </c>
      <c r="B1129" s="56">
        <v>45343</v>
      </c>
      <c r="C1129" s="8">
        <v>30</v>
      </c>
      <c r="D1129" s="8" t="s">
        <v>2545</v>
      </c>
      <c r="E1129" s="23" t="s">
        <v>2546</v>
      </c>
      <c r="F1129" s="350">
        <v>9790969</v>
      </c>
      <c r="G1129" s="8" t="s">
        <v>71</v>
      </c>
      <c r="H1129" s="24" t="s">
        <v>72</v>
      </c>
      <c r="I1129" s="25">
        <v>54834</v>
      </c>
      <c r="J1129" s="1639">
        <v>45343</v>
      </c>
      <c r="K1129" s="26">
        <v>45346</v>
      </c>
      <c r="L1129" s="26" t="s">
        <v>1058</v>
      </c>
      <c r="M1129" s="27">
        <v>2</v>
      </c>
      <c r="N1129" s="27" t="s">
        <v>20</v>
      </c>
      <c r="O1129" s="25">
        <v>5</v>
      </c>
      <c r="P1129" s="286">
        <v>13.9</v>
      </c>
      <c r="Q1129" s="287">
        <v>69.5</v>
      </c>
      <c r="R1129" s="25" t="s">
        <v>2650</v>
      </c>
      <c r="S1129" s="25" t="s">
        <v>1058</v>
      </c>
      <c r="T1129" s="26">
        <v>45347</v>
      </c>
      <c r="U1129" s="26" t="s">
        <v>581</v>
      </c>
      <c r="V1129" s="8" t="s">
        <v>2651</v>
      </c>
      <c r="W1129" s="25" t="s">
        <v>141</v>
      </c>
      <c r="X1129" s="26">
        <v>45347</v>
      </c>
      <c r="Y1129" s="25" t="s">
        <v>1068</v>
      </c>
      <c r="Z1129" s="26">
        <v>45347</v>
      </c>
      <c r="AA1129" s="24" t="s">
        <v>1075</v>
      </c>
      <c r="AB1129" s="24" t="s">
        <v>1070</v>
      </c>
      <c r="AC1129" s="26">
        <v>45361</v>
      </c>
      <c r="AD1129" s="8" t="s">
        <v>22</v>
      </c>
      <c r="AE1129" s="26">
        <v>45349</v>
      </c>
      <c r="AF1129" s="27" t="s">
        <v>429</v>
      </c>
      <c r="AG1129" s="7"/>
      <c r="AH1129" s="5" t="str" cm="1">
        <f t="array" ref="AH1129">LEFT(MM_BU[[#This Row],[PROJECT'#]],MIN(IFERROR(FIND({0,1,2,3,4,5,6,7,8,9,"-"},MM_BU[[#This Row],[PROJECT'#]]),""))-1)</f>
        <v>BU</v>
      </c>
      <c r="AI1129" t="str">
        <f>IF(MM_BU[[#This Row],[BOM Received date]]&lt;&gt;"","BU table")</f>
        <v>BU table</v>
      </c>
      <c r="AJ1129" t="str">
        <f>TEXT(MM_BU[[#This Row],[BOM Received date]],"mmmm")</f>
        <v>February</v>
      </c>
      <c r="AK1129" t="str">
        <f>TEXT(MM_BU[[#This Row],[BOM Received date]],"yyyy")</f>
        <v>2024</v>
      </c>
    </row>
    <row r="1130" spans="1:37" ht="28.95" customHeight="1">
      <c r="A1130" s="21">
        <v>77</v>
      </c>
      <c r="B1130" s="56">
        <v>45343</v>
      </c>
      <c r="C1130" s="8">
        <v>30</v>
      </c>
      <c r="D1130" s="8" t="s">
        <v>2545</v>
      </c>
      <c r="E1130" s="23" t="s">
        <v>2546</v>
      </c>
      <c r="F1130" s="350">
        <v>9790969</v>
      </c>
      <c r="G1130" s="8" t="s">
        <v>1493</v>
      </c>
      <c r="H1130" s="24" t="s">
        <v>1503</v>
      </c>
      <c r="I1130" s="25">
        <v>54834</v>
      </c>
      <c r="J1130" s="1639">
        <v>45343</v>
      </c>
      <c r="K1130" s="26">
        <v>45346</v>
      </c>
      <c r="L1130" s="26" t="s">
        <v>1058</v>
      </c>
      <c r="M1130" s="27">
        <v>1</v>
      </c>
      <c r="N1130" s="27" t="s">
        <v>20</v>
      </c>
      <c r="O1130" s="25">
        <v>10</v>
      </c>
      <c r="P1130" s="286">
        <v>2.4</v>
      </c>
      <c r="Q1130" s="287">
        <v>24</v>
      </c>
      <c r="R1130" s="25" t="s">
        <v>2650</v>
      </c>
      <c r="S1130" s="25" t="s">
        <v>1058</v>
      </c>
      <c r="T1130" s="26">
        <v>45347</v>
      </c>
      <c r="U1130" s="26" t="s">
        <v>581</v>
      </c>
      <c r="V1130" s="8" t="s">
        <v>2651</v>
      </c>
      <c r="W1130" s="25" t="s">
        <v>140</v>
      </c>
      <c r="X1130" s="26">
        <v>45347</v>
      </c>
      <c r="Y1130" s="25" t="s">
        <v>1068</v>
      </c>
      <c r="Z1130" s="26">
        <v>45347</v>
      </c>
      <c r="AA1130" s="24" t="s">
        <v>1075</v>
      </c>
      <c r="AB1130" s="24" t="s">
        <v>1070</v>
      </c>
      <c r="AC1130" s="26">
        <v>45361</v>
      </c>
      <c r="AD1130" s="8" t="s">
        <v>22</v>
      </c>
      <c r="AE1130" s="26">
        <v>45349</v>
      </c>
      <c r="AF1130" s="27" t="s">
        <v>1001</v>
      </c>
      <c r="AG1130" s="7"/>
      <c r="AH1130" s="5" t="str" cm="1">
        <f t="array" ref="AH1130">LEFT(MM_BU[[#This Row],[PROJECT'#]],MIN(IFERROR(FIND({0,1,2,3,4,5,6,7,8,9,"-"},MM_BU[[#This Row],[PROJECT'#]]),""))-1)</f>
        <v>BU</v>
      </c>
      <c r="AI1130" t="str">
        <f>IF(MM_BU[[#This Row],[BOM Received date]]&lt;&gt;"","BU table")</f>
        <v>BU table</v>
      </c>
      <c r="AJ1130" t="str">
        <f>TEXT(MM_BU[[#This Row],[BOM Received date]],"mmmm")</f>
        <v>February</v>
      </c>
      <c r="AK1130" t="str">
        <f>TEXT(MM_BU[[#This Row],[BOM Received date]],"yyyy")</f>
        <v>2024</v>
      </c>
    </row>
    <row r="1131" spans="1:37" ht="28.95" customHeight="1">
      <c r="A1131" s="21">
        <v>77</v>
      </c>
      <c r="B1131" s="56">
        <v>45343</v>
      </c>
      <c r="C1131" s="8">
        <v>30</v>
      </c>
      <c r="D1131" s="8" t="s">
        <v>2545</v>
      </c>
      <c r="E1131" s="23" t="s">
        <v>2546</v>
      </c>
      <c r="F1131" s="350">
        <v>9790969</v>
      </c>
      <c r="G1131" s="8" t="s">
        <v>1261</v>
      </c>
      <c r="H1131" s="24" t="s">
        <v>1266</v>
      </c>
      <c r="I1131" s="25">
        <v>54833</v>
      </c>
      <c r="J1131" s="1639">
        <v>45343</v>
      </c>
      <c r="K1131" s="26">
        <v>45346</v>
      </c>
      <c r="L1131" s="26" t="s">
        <v>1058</v>
      </c>
      <c r="M1131" s="27">
        <v>2</v>
      </c>
      <c r="N1131" s="27" t="s">
        <v>20</v>
      </c>
      <c r="O1131" s="25">
        <v>10</v>
      </c>
      <c r="P1131" s="286">
        <v>14.6</v>
      </c>
      <c r="Q1131" s="287">
        <v>146</v>
      </c>
      <c r="R1131" s="25" t="s">
        <v>581</v>
      </c>
      <c r="S1131" s="25" t="s">
        <v>581</v>
      </c>
      <c r="T1131" s="26" t="s">
        <v>581</v>
      </c>
      <c r="U1131" s="26" t="s">
        <v>581</v>
      </c>
      <c r="V1131" s="8" t="s">
        <v>2652</v>
      </c>
      <c r="W1131" s="25" t="s">
        <v>140</v>
      </c>
      <c r="X1131" s="26">
        <v>45349</v>
      </c>
      <c r="Y1131" s="25" t="s">
        <v>1068</v>
      </c>
      <c r="Z1131" s="26">
        <v>45349</v>
      </c>
      <c r="AA1131" s="24" t="s">
        <v>1069</v>
      </c>
      <c r="AB1131" s="24" t="s">
        <v>1082</v>
      </c>
      <c r="AC1131" s="26">
        <v>45382</v>
      </c>
      <c r="AD1131" s="8" t="s">
        <v>22</v>
      </c>
      <c r="AE1131" s="26">
        <v>45351</v>
      </c>
      <c r="AF1131" s="27" t="s">
        <v>1001</v>
      </c>
      <c r="AG1131" s="7"/>
      <c r="AH1131" s="5" t="str" cm="1">
        <f t="array" ref="AH1131">LEFT(MM_BU[[#This Row],[PROJECT'#]],MIN(IFERROR(FIND({0,1,2,3,4,5,6,7,8,9,"-"},MM_BU[[#This Row],[PROJECT'#]]),""))-1)</f>
        <v>BU</v>
      </c>
      <c r="AI1131" t="str">
        <f>IF(MM_BU[[#This Row],[BOM Received date]]&lt;&gt;"","BU table")</f>
        <v>BU table</v>
      </c>
      <c r="AJ1131" t="str">
        <f>TEXT(MM_BU[[#This Row],[BOM Received date]],"mmmm")</f>
        <v>February</v>
      </c>
      <c r="AK1131" t="str">
        <f>TEXT(MM_BU[[#This Row],[BOM Received date]],"yyyy")</f>
        <v>2024</v>
      </c>
    </row>
    <row r="1132" spans="1:37" ht="28.95" customHeight="1">
      <c r="A1132" s="21">
        <v>77</v>
      </c>
      <c r="B1132" s="56">
        <v>45343</v>
      </c>
      <c r="C1132" s="8">
        <v>30</v>
      </c>
      <c r="D1132" s="8" t="s">
        <v>2545</v>
      </c>
      <c r="E1132" s="23" t="s">
        <v>2546</v>
      </c>
      <c r="F1132" s="350">
        <v>9790969</v>
      </c>
      <c r="G1132" s="8" t="s">
        <v>146</v>
      </c>
      <c r="H1132" s="24" t="s">
        <v>147</v>
      </c>
      <c r="I1132" s="25">
        <v>54833</v>
      </c>
      <c r="J1132" s="1639">
        <v>45343</v>
      </c>
      <c r="K1132" s="26">
        <v>45346</v>
      </c>
      <c r="L1132" s="26" t="s">
        <v>1058</v>
      </c>
      <c r="M1132" s="27">
        <v>1</v>
      </c>
      <c r="N1132" s="27" t="s">
        <v>20</v>
      </c>
      <c r="O1132" s="25">
        <v>20</v>
      </c>
      <c r="P1132" s="286">
        <v>8</v>
      </c>
      <c r="Q1132" s="287">
        <v>160</v>
      </c>
      <c r="R1132" s="25" t="s">
        <v>581</v>
      </c>
      <c r="S1132" s="25" t="s">
        <v>581</v>
      </c>
      <c r="T1132" s="26" t="s">
        <v>581</v>
      </c>
      <c r="U1132" s="26" t="s">
        <v>581</v>
      </c>
      <c r="V1132" s="8" t="s">
        <v>2652</v>
      </c>
      <c r="W1132" s="25" t="s">
        <v>139</v>
      </c>
      <c r="X1132" s="26">
        <v>45349</v>
      </c>
      <c r="Y1132" s="25" t="s">
        <v>1068</v>
      </c>
      <c r="Z1132" s="26">
        <v>45349</v>
      </c>
      <c r="AA1132" s="24" t="s">
        <v>1069</v>
      </c>
      <c r="AB1132" s="24" t="s">
        <v>1082</v>
      </c>
      <c r="AC1132" s="26">
        <v>45363</v>
      </c>
      <c r="AD1132" s="8" t="s">
        <v>22</v>
      </c>
      <c r="AE1132" s="26">
        <v>45351</v>
      </c>
      <c r="AF1132" s="27" t="s">
        <v>1026</v>
      </c>
      <c r="AG1132" s="7"/>
      <c r="AH1132" s="5" t="str" cm="1">
        <f t="array" ref="AH1132">LEFT(MM_BU[[#This Row],[PROJECT'#]],MIN(IFERROR(FIND({0,1,2,3,4,5,6,7,8,9,"-"},MM_BU[[#This Row],[PROJECT'#]]),""))-1)</f>
        <v>BU</v>
      </c>
      <c r="AI1132" t="str">
        <f>IF(MM_BU[[#This Row],[BOM Received date]]&lt;&gt;"","BU table")</f>
        <v>BU table</v>
      </c>
      <c r="AJ1132" t="str">
        <f>TEXT(MM_BU[[#This Row],[BOM Received date]],"mmmm")</f>
        <v>February</v>
      </c>
      <c r="AK1132" t="str">
        <f>TEXT(MM_BU[[#This Row],[BOM Received date]],"yyyy")</f>
        <v>2024</v>
      </c>
    </row>
    <row r="1133" spans="1:37" ht="28.95" customHeight="1" thickBot="1">
      <c r="A1133" s="140">
        <v>77</v>
      </c>
      <c r="B1133" s="199">
        <v>45343</v>
      </c>
      <c r="C1133" s="142">
        <v>30</v>
      </c>
      <c r="D1133" s="142" t="s">
        <v>2545</v>
      </c>
      <c r="E1133" s="143" t="s">
        <v>2546</v>
      </c>
      <c r="F1133" s="351">
        <v>9790969</v>
      </c>
      <c r="G1133" s="142" t="s">
        <v>1262</v>
      </c>
      <c r="H1133" s="144" t="s">
        <v>1267</v>
      </c>
      <c r="I1133" s="145">
        <v>54831</v>
      </c>
      <c r="J1133" s="1640">
        <v>45343</v>
      </c>
      <c r="K1133" s="146">
        <v>45346</v>
      </c>
      <c r="L1133" s="146" t="s">
        <v>1058</v>
      </c>
      <c r="M1133" s="147">
        <v>1</v>
      </c>
      <c r="N1133" s="147" t="s">
        <v>55</v>
      </c>
      <c r="O1133" s="145">
        <v>1</v>
      </c>
      <c r="P1133" s="288">
        <v>49.95</v>
      </c>
      <c r="Q1133" s="289">
        <v>49.95</v>
      </c>
      <c r="R1133" s="145" t="s">
        <v>2691</v>
      </c>
      <c r="S1133" s="145" t="s">
        <v>1058</v>
      </c>
      <c r="T1133" s="146">
        <v>45351</v>
      </c>
      <c r="U1133" s="146" t="s">
        <v>581</v>
      </c>
      <c r="V1133" s="142" t="s">
        <v>2692</v>
      </c>
      <c r="W1133" s="145" t="s">
        <v>1002</v>
      </c>
      <c r="X1133" s="146">
        <v>45351</v>
      </c>
      <c r="Y1133" s="145" t="s">
        <v>1068</v>
      </c>
      <c r="Z1133" s="146">
        <v>45351</v>
      </c>
      <c r="AA1133" s="144" t="s">
        <v>1075</v>
      </c>
      <c r="AB1133" s="144" t="s">
        <v>1081</v>
      </c>
      <c r="AC1133" s="146">
        <v>45366</v>
      </c>
      <c r="AD1133" s="142" t="s">
        <v>22</v>
      </c>
      <c r="AE1133" s="146">
        <v>45354</v>
      </c>
      <c r="AF1133" s="147" t="s">
        <v>424</v>
      </c>
      <c r="AG1133" s="148"/>
      <c r="AH1133" s="1307" t="str" cm="1">
        <f t="array" ref="AH1133">LEFT(MM_BU[[#This Row],[PROJECT'#]],MIN(IFERROR(FIND({0,1,2,3,4,5,6,7,8,9,"-"},MM_BU[[#This Row],[PROJECT'#]]),""))-1)</f>
        <v>BU</v>
      </c>
      <c r="AI1133" s="1308" t="str">
        <f>IF(MM_BU[[#This Row],[BOM Received date]]&lt;&gt;"","BU table")</f>
        <v>BU table</v>
      </c>
      <c r="AJ1133" s="1308" t="str">
        <f>TEXT(MM_BU[[#This Row],[BOM Received date]],"mmmm")</f>
        <v>February</v>
      </c>
      <c r="AK1133" s="1308" t="str">
        <f>TEXT(MM_BU[[#This Row],[BOM Received date]],"yyyy")</f>
        <v>2024</v>
      </c>
    </row>
    <row r="1134" spans="1:37" ht="28.95" customHeight="1" thickTop="1">
      <c r="A1134" s="149">
        <v>78</v>
      </c>
      <c r="B1134" s="196">
        <v>45343</v>
      </c>
      <c r="C1134" s="151">
        <v>30</v>
      </c>
      <c r="D1134" s="151" t="s">
        <v>2549</v>
      </c>
      <c r="E1134" s="152" t="s">
        <v>2550</v>
      </c>
      <c r="F1134" s="352">
        <v>9360741</v>
      </c>
      <c r="G1134" s="151" t="s">
        <v>2548</v>
      </c>
      <c r="H1134" s="153" t="s">
        <v>2547</v>
      </c>
      <c r="I1134" s="154">
        <v>54838</v>
      </c>
      <c r="J1134" s="1641">
        <v>45343</v>
      </c>
      <c r="K1134" s="155">
        <v>45346</v>
      </c>
      <c r="L1134" s="155" t="s">
        <v>1058</v>
      </c>
      <c r="M1134" s="156">
        <v>3</v>
      </c>
      <c r="N1134" s="1309" t="s">
        <v>20</v>
      </c>
      <c r="O1134" s="1309">
        <v>2</v>
      </c>
      <c r="P1134" s="290">
        <v>11.63</v>
      </c>
      <c r="Q1134" s="291">
        <v>23.26</v>
      </c>
      <c r="R1134" s="154" t="s">
        <v>2648</v>
      </c>
      <c r="S1134" s="154" t="s">
        <v>1058</v>
      </c>
      <c r="T1134" s="155">
        <v>45359</v>
      </c>
      <c r="U1134" s="155" t="s">
        <v>581</v>
      </c>
      <c r="V1134" s="205" t="s">
        <v>2649</v>
      </c>
      <c r="W1134" s="450" t="s">
        <v>1006</v>
      </c>
      <c r="X1134" s="451">
        <v>45347</v>
      </c>
      <c r="Y1134" s="450" t="s">
        <v>1068</v>
      </c>
      <c r="Z1134" s="451">
        <v>45347</v>
      </c>
      <c r="AA1134" s="455" t="s">
        <v>1075</v>
      </c>
      <c r="AB1134" s="455" t="s">
        <v>1070</v>
      </c>
      <c r="AC1134" s="451">
        <v>45361</v>
      </c>
      <c r="AD1134" s="205" t="s">
        <v>22</v>
      </c>
      <c r="AE1134" s="451">
        <v>45349</v>
      </c>
      <c r="AF1134" s="452" t="s">
        <v>425</v>
      </c>
      <c r="AG1134" s="456"/>
      <c r="AH1134" s="43" t="str" cm="1">
        <f t="array" ref="AH1134">LEFT(MM_BU[[#This Row],[PROJECT'#]],MIN(IFERROR(FIND({0,1,2,3,4,5,6,7,8,9,"-"},MM_BU[[#This Row],[PROJECT'#]]),""))-1)</f>
        <v>BU</v>
      </c>
      <c r="AI1134" t="str">
        <f>IF(MM_BU[[#This Row],[BOM Received date]]&lt;&gt;"","BU table")</f>
        <v>BU table</v>
      </c>
      <c r="AJ1134" t="str">
        <f>TEXT(MM_BU[[#This Row],[BOM Received date]],"mmmm")</f>
        <v>February</v>
      </c>
      <c r="AK1134" t="str">
        <f>TEXT(MM_BU[[#This Row],[BOM Received date]],"yyyy")</f>
        <v>2024</v>
      </c>
    </row>
    <row r="1135" spans="1:37" ht="28.95" customHeight="1">
      <c r="A1135" s="21">
        <v>78</v>
      </c>
      <c r="B1135" s="56">
        <v>45343</v>
      </c>
      <c r="C1135" s="8">
        <v>30</v>
      </c>
      <c r="D1135" s="8" t="s">
        <v>2549</v>
      </c>
      <c r="E1135" s="23" t="s">
        <v>2550</v>
      </c>
      <c r="F1135" s="350">
        <v>9360741</v>
      </c>
      <c r="G1135" s="8" t="s">
        <v>49</v>
      </c>
      <c r="H1135" s="24" t="s">
        <v>50</v>
      </c>
      <c r="I1135" s="25">
        <v>54838</v>
      </c>
      <c r="J1135" s="1639">
        <v>45343</v>
      </c>
      <c r="K1135" s="26">
        <v>45346</v>
      </c>
      <c r="L1135" s="26" t="s">
        <v>1058</v>
      </c>
      <c r="M1135" s="27">
        <v>2</v>
      </c>
      <c r="N1135" s="1310" t="s">
        <v>20</v>
      </c>
      <c r="O1135" s="1310">
        <v>9</v>
      </c>
      <c r="P1135" s="286">
        <v>242.35</v>
      </c>
      <c r="Q1135" s="287">
        <v>2181.15</v>
      </c>
      <c r="R1135" s="25" t="s">
        <v>2648</v>
      </c>
      <c r="S1135" s="25" t="s">
        <v>1058</v>
      </c>
      <c r="T1135" s="26">
        <v>45359</v>
      </c>
      <c r="U1135" s="26" t="s">
        <v>581</v>
      </c>
      <c r="V1135" s="8" t="s">
        <v>2649</v>
      </c>
      <c r="W1135" s="25" t="s">
        <v>1005</v>
      </c>
      <c r="X1135" s="26">
        <v>45347</v>
      </c>
      <c r="Y1135" s="25" t="s">
        <v>1068</v>
      </c>
      <c r="Z1135" s="26">
        <v>45347</v>
      </c>
      <c r="AA1135" s="24" t="s">
        <v>1075</v>
      </c>
      <c r="AB1135" s="24" t="s">
        <v>1070</v>
      </c>
      <c r="AC1135" s="26">
        <v>45361</v>
      </c>
      <c r="AD1135" s="8" t="s">
        <v>22</v>
      </c>
      <c r="AE1135" s="26">
        <v>45349</v>
      </c>
      <c r="AF1135" s="27" t="s">
        <v>1172</v>
      </c>
      <c r="AG1135" s="7"/>
      <c r="AH1135" s="5" t="str" cm="1">
        <f t="array" ref="AH1135">LEFT(MM_BU[[#This Row],[PROJECT'#]],MIN(IFERROR(FIND({0,1,2,3,4,5,6,7,8,9,"-"},MM_BU[[#This Row],[PROJECT'#]]),""))-1)</f>
        <v>BU</v>
      </c>
      <c r="AI1135" t="str">
        <f>IF(MM_BU[[#This Row],[BOM Received date]]&lt;&gt;"","BU table")</f>
        <v>BU table</v>
      </c>
      <c r="AJ1135" t="str">
        <f>TEXT(MM_BU[[#This Row],[BOM Received date]],"mmmm")</f>
        <v>February</v>
      </c>
      <c r="AK1135" t="str">
        <f>TEXT(MM_BU[[#This Row],[BOM Received date]],"yyyy")</f>
        <v>2024</v>
      </c>
    </row>
    <row r="1136" spans="1:37" ht="28.95" customHeight="1" thickBot="1">
      <c r="A1136" s="140">
        <v>78</v>
      </c>
      <c r="B1136" s="199">
        <v>45343</v>
      </c>
      <c r="C1136" s="142">
        <v>30</v>
      </c>
      <c r="D1136" s="142" t="s">
        <v>2549</v>
      </c>
      <c r="E1136" s="143" t="s">
        <v>2550</v>
      </c>
      <c r="F1136" s="351">
        <v>9360741</v>
      </c>
      <c r="G1136" s="142" t="s">
        <v>966</v>
      </c>
      <c r="H1136" s="144" t="s">
        <v>968</v>
      </c>
      <c r="I1136" s="145">
        <v>54838</v>
      </c>
      <c r="J1136" s="1640">
        <v>45343</v>
      </c>
      <c r="K1136" s="146">
        <v>45346</v>
      </c>
      <c r="L1136" s="146" t="s">
        <v>1058</v>
      </c>
      <c r="M1136" s="147">
        <v>1</v>
      </c>
      <c r="N1136" s="1311" t="s">
        <v>1380</v>
      </c>
      <c r="O1136" s="1311">
        <v>1</v>
      </c>
      <c r="P1136" s="288">
        <v>145.35</v>
      </c>
      <c r="Q1136" s="289">
        <v>145.35</v>
      </c>
      <c r="R1136" s="145" t="s">
        <v>2648</v>
      </c>
      <c r="S1136" s="145" t="s">
        <v>1058</v>
      </c>
      <c r="T1136" s="146">
        <v>45359</v>
      </c>
      <c r="U1136" s="146" t="s">
        <v>581</v>
      </c>
      <c r="V1136" s="142" t="s">
        <v>2649</v>
      </c>
      <c r="W1136" s="145" t="s">
        <v>1003</v>
      </c>
      <c r="X1136" s="146">
        <v>45347</v>
      </c>
      <c r="Y1136" s="145" t="s">
        <v>1068</v>
      </c>
      <c r="Z1136" s="146">
        <v>45347</v>
      </c>
      <c r="AA1136" s="144" t="s">
        <v>1075</v>
      </c>
      <c r="AB1136" s="144" t="s">
        <v>1070</v>
      </c>
      <c r="AC1136" s="146">
        <v>45361</v>
      </c>
      <c r="AD1136" s="142" t="s">
        <v>22</v>
      </c>
      <c r="AE1136" s="146">
        <v>45349</v>
      </c>
      <c r="AF1136" s="147" t="s">
        <v>424</v>
      </c>
      <c r="AG1136" s="148"/>
      <c r="AH1136" s="5" t="str" cm="1">
        <f t="array" ref="AH1136">LEFT(MM_BU[[#This Row],[PROJECT'#]],MIN(IFERROR(FIND({0,1,2,3,4,5,6,7,8,9,"-"},MM_BU[[#This Row],[PROJECT'#]]),""))-1)</f>
        <v>BU</v>
      </c>
      <c r="AI1136" t="str">
        <f>IF(MM_BU[[#This Row],[BOM Received date]]&lt;&gt;"","BU table")</f>
        <v>BU table</v>
      </c>
      <c r="AJ1136" t="str">
        <f>TEXT(MM_BU[[#This Row],[BOM Received date]],"mmmm")</f>
        <v>February</v>
      </c>
      <c r="AK1136" t="str">
        <f>TEXT(MM_BU[[#This Row],[BOM Received date]],"yyyy")</f>
        <v>2024</v>
      </c>
    </row>
    <row r="1137" spans="1:37" ht="28.95" customHeight="1" thickTop="1">
      <c r="A1137" s="149">
        <v>79</v>
      </c>
      <c r="B1137" s="196">
        <v>45343</v>
      </c>
      <c r="C1137" s="151">
        <v>30</v>
      </c>
      <c r="D1137" s="151" t="s">
        <v>2551</v>
      </c>
      <c r="E1137" s="152" t="s">
        <v>2552</v>
      </c>
      <c r="F1137" s="352">
        <v>9790884</v>
      </c>
      <c r="G1137" s="151" t="s">
        <v>2554</v>
      </c>
      <c r="H1137" s="153" t="s">
        <v>2553</v>
      </c>
      <c r="I1137" s="154">
        <v>54841</v>
      </c>
      <c r="J1137" s="1641">
        <v>45343</v>
      </c>
      <c r="K1137" s="155">
        <v>45346</v>
      </c>
      <c r="L1137" s="155" t="s">
        <v>1058</v>
      </c>
      <c r="M1137" s="156">
        <v>1</v>
      </c>
      <c r="N1137" s="156" t="s">
        <v>37</v>
      </c>
      <c r="O1137" s="154">
        <v>6</v>
      </c>
      <c r="P1137" s="290">
        <v>247.6</v>
      </c>
      <c r="Q1137" s="291">
        <v>1485.6</v>
      </c>
      <c r="R1137" s="154" t="s">
        <v>2648</v>
      </c>
      <c r="S1137" s="154" t="s">
        <v>1058</v>
      </c>
      <c r="T1137" s="155">
        <v>45359</v>
      </c>
      <c r="U1137" s="155" t="s">
        <v>581</v>
      </c>
      <c r="V1137" s="151" t="s">
        <v>2649</v>
      </c>
      <c r="W1137" s="154" t="s">
        <v>1002</v>
      </c>
      <c r="X1137" s="155">
        <v>45347</v>
      </c>
      <c r="Y1137" s="154" t="s">
        <v>1068</v>
      </c>
      <c r="Z1137" s="155">
        <v>45347</v>
      </c>
      <c r="AA1137" s="153" t="s">
        <v>1075</v>
      </c>
      <c r="AB1137" s="153" t="s">
        <v>1070</v>
      </c>
      <c r="AC1137" s="155">
        <v>45361</v>
      </c>
      <c r="AD1137" s="151" t="s">
        <v>22</v>
      </c>
      <c r="AE1137" s="155">
        <v>45363</v>
      </c>
      <c r="AF1137" s="156" t="s">
        <v>427</v>
      </c>
      <c r="AG1137" s="157"/>
      <c r="AH1137" s="5" t="str" cm="1">
        <f t="array" ref="AH1137">LEFT(MM_BU[[#This Row],[PROJECT'#]],MIN(IFERROR(FIND({0,1,2,3,4,5,6,7,8,9,"-"},MM_BU[[#This Row],[PROJECT'#]]),""))-1)</f>
        <v>BU</v>
      </c>
      <c r="AI1137" t="str">
        <f>IF(MM_BU[[#This Row],[BOM Received date]]&lt;&gt;"","BU table")</f>
        <v>BU table</v>
      </c>
      <c r="AJ1137" t="str">
        <f>TEXT(MM_BU[[#This Row],[BOM Received date]],"mmmm")</f>
        <v>February</v>
      </c>
      <c r="AK1137" t="str">
        <f>TEXT(MM_BU[[#This Row],[BOM Received date]],"yyyy")</f>
        <v>2024</v>
      </c>
    </row>
    <row r="1138" spans="1:37" ht="28.95" customHeight="1">
      <c r="A1138" s="21">
        <v>79</v>
      </c>
      <c r="B1138" s="56">
        <v>45343</v>
      </c>
      <c r="C1138" s="8">
        <v>30</v>
      </c>
      <c r="D1138" s="8" t="s">
        <v>2551</v>
      </c>
      <c r="E1138" s="23" t="s">
        <v>2552</v>
      </c>
      <c r="F1138" s="350">
        <v>9790884</v>
      </c>
      <c r="G1138" s="8" t="s">
        <v>500</v>
      </c>
      <c r="H1138" s="24" t="s">
        <v>518</v>
      </c>
      <c r="I1138" s="25">
        <v>54842</v>
      </c>
      <c r="J1138" s="1639">
        <v>45343</v>
      </c>
      <c r="K1138" s="26">
        <v>45346</v>
      </c>
      <c r="L1138" s="26" t="s">
        <v>1058</v>
      </c>
      <c r="M1138" s="27">
        <v>3</v>
      </c>
      <c r="N1138" s="27" t="s">
        <v>20</v>
      </c>
      <c r="O1138" s="25">
        <v>6</v>
      </c>
      <c r="P1138" s="286">
        <v>29</v>
      </c>
      <c r="Q1138" s="287">
        <v>174</v>
      </c>
      <c r="R1138" s="25" t="s">
        <v>2650</v>
      </c>
      <c r="S1138" s="25" t="s">
        <v>1058</v>
      </c>
      <c r="T1138" s="26">
        <v>45347</v>
      </c>
      <c r="U1138" s="26" t="s">
        <v>581</v>
      </c>
      <c r="V1138" s="8" t="s">
        <v>2651</v>
      </c>
      <c r="W1138" s="25" t="s">
        <v>1003</v>
      </c>
      <c r="X1138" s="26">
        <v>45347</v>
      </c>
      <c r="Y1138" s="25" t="s">
        <v>1068</v>
      </c>
      <c r="Z1138" s="26">
        <v>45347</v>
      </c>
      <c r="AA1138" s="24" t="s">
        <v>1075</v>
      </c>
      <c r="AB1138" s="24" t="s">
        <v>1070</v>
      </c>
      <c r="AC1138" s="26">
        <v>45361</v>
      </c>
      <c r="AD1138" s="8" t="s">
        <v>22</v>
      </c>
      <c r="AE1138" s="26">
        <v>45349</v>
      </c>
      <c r="AF1138" s="27" t="s">
        <v>427</v>
      </c>
      <c r="AG1138" s="7"/>
      <c r="AH1138" s="5" t="str" cm="1">
        <f t="array" ref="AH1138">LEFT(MM_BU[[#This Row],[PROJECT'#]],MIN(IFERROR(FIND({0,1,2,3,4,5,6,7,8,9,"-"},MM_BU[[#This Row],[PROJECT'#]]),""))-1)</f>
        <v>BU</v>
      </c>
      <c r="AI1138" t="str">
        <f>IF(MM_BU[[#This Row],[BOM Received date]]&lt;&gt;"","BU table")</f>
        <v>BU table</v>
      </c>
      <c r="AJ1138" t="str">
        <f>TEXT(MM_BU[[#This Row],[BOM Received date]],"mmmm")</f>
        <v>February</v>
      </c>
      <c r="AK1138" t="str">
        <f>TEXT(MM_BU[[#This Row],[BOM Received date]],"yyyy")</f>
        <v>2024</v>
      </c>
    </row>
    <row r="1139" spans="1:37" ht="28.95" customHeight="1">
      <c r="A1139" s="21">
        <v>79</v>
      </c>
      <c r="B1139" s="56">
        <v>45343</v>
      </c>
      <c r="C1139" s="8">
        <v>30</v>
      </c>
      <c r="D1139" s="8" t="s">
        <v>2551</v>
      </c>
      <c r="E1139" s="23" t="s">
        <v>2552</v>
      </c>
      <c r="F1139" s="350">
        <v>9790884</v>
      </c>
      <c r="G1139" s="8" t="s">
        <v>71</v>
      </c>
      <c r="H1139" s="24" t="s">
        <v>72</v>
      </c>
      <c r="I1139" s="25">
        <v>54842</v>
      </c>
      <c r="J1139" s="1639">
        <v>45343</v>
      </c>
      <c r="K1139" s="26">
        <v>45346</v>
      </c>
      <c r="L1139" s="26" t="s">
        <v>1058</v>
      </c>
      <c r="M1139" s="27">
        <v>2</v>
      </c>
      <c r="N1139" s="27" t="s">
        <v>20</v>
      </c>
      <c r="O1139" s="25">
        <v>10</v>
      </c>
      <c r="P1139" s="286">
        <v>13.99</v>
      </c>
      <c r="Q1139" s="287">
        <v>139.9</v>
      </c>
      <c r="R1139" s="25" t="s">
        <v>2650</v>
      </c>
      <c r="S1139" s="25" t="s">
        <v>1058</v>
      </c>
      <c r="T1139" s="26">
        <v>45347</v>
      </c>
      <c r="U1139" s="26" t="s">
        <v>581</v>
      </c>
      <c r="V1139" s="8" t="s">
        <v>2651</v>
      </c>
      <c r="W1139" s="25" t="s">
        <v>1002</v>
      </c>
      <c r="X1139" s="26">
        <v>45347</v>
      </c>
      <c r="Y1139" s="25" t="s">
        <v>1068</v>
      </c>
      <c r="Z1139" s="26">
        <v>45347</v>
      </c>
      <c r="AA1139" s="24" t="s">
        <v>1075</v>
      </c>
      <c r="AB1139" s="24" t="s">
        <v>1070</v>
      </c>
      <c r="AC1139" s="26">
        <v>45361</v>
      </c>
      <c r="AD1139" s="8" t="s">
        <v>22</v>
      </c>
      <c r="AE1139" s="26">
        <v>45349</v>
      </c>
      <c r="AF1139" s="27" t="s">
        <v>1001</v>
      </c>
      <c r="AG1139" s="7"/>
      <c r="AH1139" s="5" t="str" cm="1">
        <f t="array" ref="AH1139">LEFT(MM_BU[[#This Row],[PROJECT'#]],MIN(IFERROR(FIND({0,1,2,3,4,5,6,7,8,9,"-"},MM_BU[[#This Row],[PROJECT'#]]),""))-1)</f>
        <v>BU</v>
      </c>
      <c r="AI1139" t="str">
        <f>IF(MM_BU[[#This Row],[BOM Received date]]&lt;&gt;"","BU table")</f>
        <v>BU table</v>
      </c>
      <c r="AJ1139" t="str">
        <f>TEXT(MM_BU[[#This Row],[BOM Received date]],"mmmm")</f>
        <v>February</v>
      </c>
      <c r="AK1139" t="str">
        <f>TEXT(MM_BU[[#This Row],[BOM Received date]],"yyyy")</f>
        <v>2024</v>
      </c>
    </row>
    <row r="1140" spans="1:37" ht="28.95" customHeight="1">
      <c r="A1140" s="21">
        <v>79</v>
      </c>
      <c r="B1140" s="56">
        <v>45343</v>
      </c>
      <c r="C1140" s="8">
        <v>30</v>
      </c>
      <c r="D1140" s="8" t="s">
        <v>2551</v>
      </c>
      <c r="E1140" s="23" t="s">
        <v>2552</v>
      </c>
      <c r="F1140" s="350">
        <v>9790884</v>
      </c>
      <c r="G1140" s="8" t="s">
        <v>1493</v>
      </c>
      <c r="H1140" s="24" t="s">
        <v>1503</v>
      </c>
      <c r="I1140" s="25">
        <v>54842</v>
      </c>
      <c r="J1140" s="1639">
        <v>45343</v>
      </c>
      <c r="K1140" s="26">
        <v>45346</v>
      </c>
      <c r="L1140" s="26" t="s">
        <v>1058</v>
      </c>
      <c r="M1140" s="27">
        <v>1</v>
      </c>
      <c r="N1140" s="27" t="s">
        <v>20</v>
      </c>
      <c r="O1140" s="25">
        <v>10</v>
      </c>
      <c r="P1140" s="286">
        <v>2.4</v>
      </c>
      <c r="Q1140" s="287">
        <v>24</v>
      </c>
      <c r="R1140" s="25" t="s">
        <v>2650</v>
      </c>
      <c r="S1140" s="25" t="s">
        <v>1058</v>
      </c>
      <c r="T1140" s="26">
        <v>45347</v>
      </c>
      <c r="U1140" s="26" t="s">
        <v>581</v>
      </c>
      <c r="V1140" s="8" t="s">
        <v>2651</v>
      </c>
      <c r="W1140" s="25" t="s">
        <v>143</v>
      </c>
      <c r="X1140" s="26">
        <v>45347</v>
      </c>
      <c r="Y1140" s="25" t="s">
        <v>1068</v>
      </c>
      <c r="Z1140" s="26">
        <v>45347</v>
      </c>
      <c r="AA1140" s="24" t="s">
        <v>1075</v>
      </c>
      <c r="AB1140" s="24" t="s">
        <v>1070</v>
      </c>
      <c r="AC1140" s="26">
        <v>45361</v>
      </c>
      <c r="AD1140" s="8" t="s">
        <v>22</v>
      </c>
      <c r="AE1140" s="26">
        <v>45349</v>
      </c>
      <c r="AF1140" s="27" t="s">
        <v>1001</v>
      </c>
      <c r="AG1140" s="7"/>
      <c r="AH1140" s="5" t="str" cm="1">
        <f t="array" ref="AH1140">LEFT(MM_BU[[#This Row],[PROJECT'#]],MIN(IFERROR(FIND({0,1,2,3,4,5,6,7,8,9,"-"},MM_BU[[#This Row],[PROJECT'#]]),""))-1)</f>
        <v>BU</v>
      </c>
      <c r="AI1140" t="str">
        <f>IF(MM_BU[[#This Row],[BOM Received date]]&lt;&gt;"","BU table")</f>
        <v>BU table</v>
      </c>
      <c r="AJ1140" t="str">
        <f>TEXT(MM_BU[[#This Row],[BOM Received date]],"mmmm")</f>
        <v>February</v>
      </c>
      <c r="AK1140" t="str">
        <f>TEXT(MM_BU[[#This Row],[BOM Received date]],"yyyy")</f>
        <v>2024</v>
      </c>
    </row>
    <row r="1141" spans="1:37" ht="28.95" customHeight="1">
      <c r="A1141" s="21">
        <v>79</v>
      </c>
      <c r="B1141" s="56">
        <v>45343</v>
      </c>
      <c r="C1141" s="8">
        <v>30</v>
      </c>
      <c r="D1141" s="8" t="s">
        <v>2551</v>
      </c>
      <c r="E1141" s="23" t="s">
        <v>2552</v>
      </c>
      <c r="F1141" s="350">
        <v>9790884</v>
      </c>
      <c r="G1141" s="8" t="s">
        <v>1261</v>
      </c>
      <c r="H1141" s="24" t="s">
        <v>1266</v>
      </c>
      <c r="I1141" s="25">
        <v>54840</v>
      </c>
      <c r="J1141" s="1639">
        <v>45343</v>
      </c>
      <c r="K1141" s="26">
        <v>45346</v>
      </c>
      <c r="L1141" s="26" t="s">
        <v>1058</v>
      </c>
      <c r="M1141" s="27">
        <v>2</v>
      </c>
      <c r="N1141" s="27" t="s">
        <v>20</v>
      </c>
      <c r="O1141" s="25">
        <v>10</v>
      </c>
      <c r="P1141" s="286">
        <v>14.6</v>
      </c>
      <c r="Q1141" s="287">
        <v>146</v>
      </c>
      <c r="R1141" s="25" t="s">
        <v>581</v>
      </c>
      <c r="S1141" s="25" t="s">
        <v>581</v>
      </c>
      <c r="T1141" s="26" t="s">
        <v>581</v>
      </c>
      <c r="U1141" s="26" t="s">
        <v>581</v>
      </c>
      <c r="V1141" s="8" t="s">
        <v>2652</v>
      </c>
      <c r="W1141" s="25" t="s">
        <v>142</v>
      </c>
      <c r="X1141" s="26">
        <v>45349</v>
      </c>
      <c r="Y1141" s="25" t="s">
        <v>1068</v>
      </c>
      <c r="Z1141" s="26">
        <v>45349</v>
      </c>
      <c r="AA1141" s="24" t="s">
        <v>1069</v>
      </c>
      <c r="AB1141" s="24" t="s">
        <v>1082</v>
      </c>
      <c r="AC1141" s="26">
        <v>45382</v>
      </c>
      <c r="AD1141" s="8" t="s">
        <v>22</v>
      </c>
      <c r="AE1141" s="26">
        <v>45351</v>
      </c>
      <c r="AF1141" s="27" t="s">
        <v>1001</v>
      </c>
      <c r="AG1141" s="7"/>
      <c r="AH1141" s="5" t="str" cm="1">
        <f t="array" ref="AH1141">LEFT(MM_BU[[#This Row],[PROJECT'#]],MIN(IFERROR(FIND({0,1,2,3,4,5,6,7,8,9,"-"},MM_BU[[#This Row],[PROJECT'#]]),""))-1)</f>
        <v>BU</v>
      </c>
      <c r="AI1141" t="str">
        <f>IF(MM_BU[[#This Row],[BOM Received date]]&lt;&gt;"","BU table")</f>
        <v>BU table</v>
      </c>
      <c r="AJ1141" t="str">
        <f>TEXT(MM_BU[[#This Row],[BOM Received date]],"mmmm")</f>
        <v>February</v>
      </c>
      <c r="AK1141" t="str">
        <f>TEXT(MM_BU[[#This Row],[BOM Received date]],"yyyy")</f>
        <v>2024</v>
      </c>
    </row>
    <row r="1142" spans="1:37" ht="28.95" customHeight="1">
      <c r="A1142" s="21">
        <v>79</v>
      </c>
      <c r="B1142" s="56">
        <v>45343</v>
      </c>
      <c r="C1142" s="8">
        <v>30</v>
      </c>
      <c r="D1142" s="8" t="s">
        <v>2551</v>
      </c>
      <c r="E1142" s="23" t="s">
        <v>2552</v>
      </c>
      <c r="F1142" s="350">
        <v>9790884</v>
      </c>
      <c r="G1142" s="8" t="s">
        <v>146</v>
      </c>
      <c r="H1142" s="24" t="s">
        <v>147</v>
      </c>
      <c r="I1142" s="25">
        <v>54840</v>
      </c>
      <c r="J1142" s="1639">
        <v>45343</v>
      </c>
      <c r="K1142" s="26">
        <v>45346</v>
      </c>
      <c r="L1142" s="26" t="s">
        <v>1058</v>
      </c>
      <c r="M1142" s="27">
        <v>1</v>
      </c>
      <c r="N1142" s="27" t="s">
        <v>20</v>
      </c>
      <c r="O1142" s="25">
        <v>20</v>
      </c>
      <c r="P1142" s="286">
        <v>8</v>
      </c>
      <c r="Q1142" s="287">
        <v>160</v>
      </c>
      <c r="R1142" s="25" t="s">
        <v>581</v>
      </c>
      <c r="S1142" s="25" t="s">
        <v>581</v>
      </c>
      <c r="T1142" s="26" t="s">
        <v>581</v>
      </c>
      <c r="U1142" s="26" t="s">
        <v>581</v>
      </c>
      <c r="V1142" s="8" t="s">
        <v>2652</v>
      </c>
      <c r="W1142" s="25" t="s">
        <v>141</v>
      </c>
      <c r="X1142" s="26">
        <v>45349</v>
      </c>
      <c r="Y1142" s="25" t="s">
        <v>1068</v>
      </c>
      <c r="Z1142" s="26">
        <v>45349</v>
      </c>
      <c r="AA1142" s="24" t="s">
        <v>1069</v>
      </c>
      <c r="AB1142" s="24" t="s">
        <v>1082</v>
      </c>
      <c r="AC1142" s="26">
        <v>45363</v>
      </c>
      <c r="AD1142" s="8" t="s">
        <v>22</v>
      </c>
      <c r="AE1142" s="26">
        <v>45351</v>
      </c>
      <c r="AF1142" s="27" t="s">
        <v>1026</v>
      </c>
      <c r="AG1142" s="7"/>
      <c r="AH1142" s="5" t="str" cm="1">
        <f t="array" ref="AH1142">LEFT(MM_BU[[#This Row],[PROJECT'#]],MIN(IFERROR(FIND({0,1,2,3,4,5,6,7,8,9,"-"},MM_BU[[#This Row],[PROJECT'#]]),""))-1)</f>
        <v>BU</v>
      </c>
      <c r="AI1142" t="str">
        <f>IF(MM_BU[[#This Row],[BOM Received date]]&lt;&gt;"","BU table")</f>
        <v>BU table</v>
      </c>
      <c r="AJ1142" t="str">
        <f>TEXT(MM_BU[[#This Row],[BOM Received date]],"mmmm")</f>
        <v>February</v>
      </c>
      <c r="AK1142" t="str">
        <f>TEXT(MM_BU[[#This Row],[BOM Received date]],"yyyy")</f>
        <v>2024</v>
      </c>
    </row>
    <row r="1143" spans="1:37" ht="28.95" customHeight="1" thickBot="1">
      <c r="A1143" s="140">
        <v>79</v>
      </c>
      <c r="B1143" s="199">
        <v>45343</v>
      </c>
      <c r="C1143" s="142">
        <v>30</v>
      </c>
      <c r="D1143" s="142" t="s">
        <v>2551</v>
      </c>
      <c r="E1143" s="143" t="s">
        <v>2552</v>
      </c>
      <c r="F1143" s="351">
        <v>9790884</v>
      </c>
      <c r="G1143" s="142" t="s">
        <v>1262</v>
      </c>
      <c r="H1143" s="144" t="s">
        <v>1267</v>
      </c>
      <c r="I1143" s="145">
        <v>54839</v>
      </c>
      <c r="J1143" s="1640">
        <v>45343</v>
      </c>
      <c r="K1143" s="146">
        <v>45346</v>
      </c>
      <c r="L1143" s="146" t="s">
        <v>1058</v>
      </c>
      <c r="M1143" s="147">
        <v>1</v>
      </c>
      <c r="N1143" s="147" t="s">
        <v>55</v>
      </c>
      <c r="O1143" s="145">
        <v>1</v>
      </c>
      <c r="P1143" s="288">
        <v>49.95</v>
      </c>
      <c r="Q1143" s="289">
        <v>49.95</v>
      </c>
      <c r="R1143" s="145" t="s">
        <v>2653</v>
      </c>
      <c r="S1143" s="145" t="s">
        <v>1058</v>
      </c>
      <c r="T1143" s="146">
        <v>45352</v>
      </c>
      <c r="U1143" s="146" t="s">
        <v>581</v>
      </c>
      <c r="V1143" s="142" t="s">
        <v>2693</v>
      </c>
      <c r="W1143" s="145" t="s">
        <v>139</v>
      </c>
      <c r="X1143" s="146">
        <v>45352</v>
      </c>
      <c r="Y1143" s="145" t="s">
        <v>1068</v>
      </c>
      <c r="Z1143" s="146">
        <v>45352</v>
      </c>
      <c r="AA1143" s="144" t="s">
        <v>1069</v>
      </c>
      <c r="AB1143" s="144" t="s">
        <v>1080</v>
      </c>
      <c r="AC1143" s="146">
        <v>45360</v>
      </c>
      <c r="AD1143" s="142" t="s">
        <v>22</v>
      </c>
      <c r="AE1143" s="146">
        <v>45356</v>
      </c>
      <c r="AF1143" s="147" t="s">
        <v>424</v>
      </c>
      <c r="AG1143" s="148"/>
      <c r="AH1143" s="5" t="str" cm="1">
        <f t="array" ref="AH1143">LEFT(MM_BU[[#This Row],[PROJECT'#]],MIN(IFERROR(FIND({0,1,2,3,4,5,6,7,8,9,"-"},MM_BU[[#This Row],[PROJECT'#]]),""))-1)</f>
        <v>BU</v>
      </c>
      <c r="AI1143" t="str">
        <f>IF(MM_BU[[#This Row],[BOM Received date]]&lt;&gt;"","BU table")</f>
        <v>BU table</v>
      </c>
      <c r="AJ1143" t="str">
        <f>TEXT(MM_BU[[#This Row],[BOM Received date]],"mmmm")</f>
        <v>February</v>
      </c>
      <c r="AK1143" t="str">
        <f>TEXT(MM_BU[[#This Row],[BOM Received date]],"yyyy")</f>
        <v>2024</v>
      </c>
    </row>
    <row r="1144" spans="1:37" ht="28.95" customHeight="1" thickTop="1">
      <c r="A1144" s="21">
        <v>80</v>
      </c>
      <c r="B1144" s="56">
        <v>45343</v>
      </c>
      <c r="C1144" s="8">
        <v>30</v>
      </c>
      <c r="D1144" s="8" t="s">
        <v>2559</v>
      </c>
      <c r="E1144" s="23" t="s">
        <v>2560</v>
      </c>
      <c r="F1144" s="350">
        <v>9791053</v>
      </c>
      <c r="G1144" s="8" t="s">
        <v>2257</v>
      </c>
      <c r="H1144" s="153" t="s">
        <v>2267</v>
      </c>
      <c r="I1144" s="154">
        <v>55566</v>
      </c>
      <c r="J1144" s="1641">
        <v>45350</v>
      </c>
      <c r="K1144" s="155">
        <v>45351</v>
      </c>
      <c r="L1144" s="155" t="s">
        <v>1058</v>
      </c>
      <c r="M1144" s="27">
        <v>3</v>
      </c>
      <c r="N1144" s="27" t="s">
        <v>20</v>
      </c>
      <c r="O1144" s="25">
        <v>2</v>
      </c>
      <c r="P1144" s="286">
        <v>53.63</v>
      </c>
      <c r="Q1144" s="287">
        <v>107.26</v>
      </c>
      <c r="R1144" s="25" t="s">
        <v>2694</v>
      </c>
      <c r="S1144" s="25" t="s">
        <v>1058</v>
      </c>
      <c r="T1144" s="26">
        <v>45352</v>
      </c>
      <c r="U1144" s="26">
        <v>45352</v>
      </c>
      <c r="V1144" s="8" t="s">
        <v>2695</v>
      </c>
      <c r="W1144" s="25" t="s">
        <v>140</v>
      </c>
      <c r="X1144" s="26">
        <v>45352</v>
      </c>
      <c r="Y1144" s="25" t="s">
        <v>1068</v>
      </c>
      <c r="Z1144" s="26">
        <v>45352</v>
      </c>
      <c r="AA1144" s="24" t="s">
        <v>2634</v>
      </c>
      <c r="AB1144" s="24" t="s">
        <v>1082</v>
      </c>
      <c r="AC1144" s="26">
        <v>45394</v>
      </c>
      <c r="AD1144" s="8" t="s">
        <v>22</v>
      </c>
      <c r="AE1144" s="26">
        <v>45355</v>
      </c>
      <c r="AF1144" s="27" t="s">
        <v>425</v>
      </c>
      <c r="AG1144" s="7"/>
      <c r="AH1144" s="5" t="str" cm="1">
        <f t="array" ref="AH1144">LEFT(MM_BU[[#This Row],[PROJECT'#]],MIN(IFERROR(FIND({0,1,2,3,4,5,6,7,8,9,"-"},MM_BU[[#This Row],[PROJECT'#]]),""))-1)</f>
        <v>BU</v>
      </c>
      <c r="AI1144" t="str">
        <f>IF(MM_BU[[#This Row],[BOM Received date]]&lt;&gt;"","BU table")</f>
        <v>BU table</v>
      </c>
      <c r="AJ1144" t="str">
        <f>TEXT(MM_BU[[#This Row],[BOM Received date]],"mmmm")</f>
        <v>February</v>
      </c>
      <c r="AK1144" t="str">
        <f>TEXT(MM_BU[[#This Row],[BOM Received date]],"yyyy")</f>
        <v>2024</v>
      </c>
    </row>
    <row r="1145" spans="1:37" ht="28.95" customHeight="1">
      <c r="A1145" s="21">
        <v>80</v>
      </c>
      <c r="B1145" s="56">
        <v>45343</v>
      </c>
      <c r="C1145" s="8">
        <v>30</v>
      </c>
      <c r="D1145" s="8" t="s">
        <v>2559</v>
      </c>
      <c r="E1145" s="23" t="s">
        <v>2560</v>
      </c>
      <c r="F1145" s="350">
        <v>9791053</v>
      </c>
      <c r="G1145" s="8" t="s">
        <v>160</v>
      </c>
      <c r="H1145" s="24" t="s">
        <v>153</v>
      </c>
      <c r="I1145" s="25">
        <v>55565</v>
      </c>
      <c r="J1145" s="1639">
        <v>45350</v>
      </c>
      <c r="K1145" s="26">
        <v>45351</v>
      </c>
      <c r="L1145" s="26" t="s">
        <v>1058</v>
      </c>
      <c r="M1145" s="27">
        <v>2</v>
      </c>
      <c r="N1145" s="27" t="s">
        <v>55</v>
      </c>
      <c r="O1145" s="25">
        <v>1</v>
      </c>
      <c r="P1145" s="286">
        <v>29.37</v>
      </c>
      <c r="Q1145" s="287">
        <v>29.37</v>
      </c>
      <c r="R1145" s="25" t="s">
        <v>581</v>
      </c>
      <c r="S1145" s="25" t="s">
        <v>581</v>
      </c>
      <c r="T1145" s="26" t="s">
        <v>581</v>
      </c>
      <c r="U1145" s="26" t="s">
        <v>581</v>
      </c>
      <c r="V1145" s="8" t="s">
        <v>2696</v>
      </c>
      <c r="W1145" s="25" t="s">
        <v>143</v>
      </c>
      <c r="X1145" s="26">
        <v>45352</v>
      </c>
      <c r="Y1145" s="25" t="s">
        <v>1068</v>
      </c>
      <c r="Z1145" s="26">
        <v>45352</v>
      </c>
      <c r="AA1145" s="24" t="s">
        <v>2473</v>
      </c>
      <c r="AB1145" s="24" t="s">
        <v>1081</v>
      </c>
      <c r="AC1145" s="26">
        <v>45359</v>
      </c>
      <c r="AD1145" s="8" t="s">
        <v>22</v>
      </c>
      <c r="AE1145" s="26">
        <v>45355</v>
      </c>
      <c r="AF1145" s="27" t="s">
        <v>424</v>
      </c>
      <c r="AG1145" s="7"/>
      <c r="AH1145" s="5" t="str" cm="1">
        <f t="array" ref="AH1145">LEFT(MM_BU[[#This Row],[PROJECT'#]],MIN(IFERROR(FIND({0,1,2,3,4,5,6,7,8,9,"-"},MM_BU[[#This Row],[PROJECT'#]]),""))-1)</f>
        <v>BU</v>
      </c>
      <c r="AI1145" t="str">
        <f>IF(MM_BU[[#This Row],[BOM Received date]]&lt;&gt;"","BU table")</f>
        <v>BU table</v>
      </c>
      <c r="AJ1145" t="str">
        <f>TEXT(MM_BU[[#This Row],[BOM Received date]],"mmmm")</f>
        <v>February</v>
      </c>
      <c r="AK1145" t="str">
        <f>TEXT(MM_BU[[#This Row],[BOM Received date]],"yyyy")</f>
        <v>2024</v>
      </c>
    </row>
    <row r="1146" spans="1:37" ht="28.95" customHeight="1">
      <c r="A1146" s="21">
        <v>80</v>
      </c>
      <c r="B1146" s="56">
        <v>45343</v>
      </c>
      <c r="C1146" s="8">
        <v>30</v>
      </c>
      <c r="D1146" s="8" t="s">
        <v>2559</v>
      </c>
      <c r="E1146" s="23" t="s">
        <v>2560</v>
      </c>
      <c r="F1146" s="350">
        <v>9791053</v>
      </c>
      <c r="G1146" s="8" t="s">
        <v>2582</v>
      </c>
      <c r="H1146" s="24" t="s">
        <v>2595</v>
      </c>
      <c r="I1146" s="25">
        <v>55565</v>
      </c>
      <c r="J1146" s="1639">
        <v>45350</v>
      </c>
      <c r="K1146" s="26">
        <v>45351</v>
      </c>
      <c r="L1146" s="26" t="s">
        <v>1058</v>
      </c>
      <c r="M1146" s="27">
        <v>1</v>
      </c>
      <c r="N1146" s="27" t="s">
        <v>293</v>
      </c>
      <c r="O1146" s="25">
        <v>1</v>
      </c>
      <c r="P1146" s="286">
        <v>26.4</v>
      </c>
      <c r="Q1146" s="287">
        <v>26.4</v>
      </c>
      <c r="R1146" s="25" t="s">
        <v>581</v>
      </c>
      <c r="S1146" s="25" t="s">
        <v>581</v>
      </c>
      <c r="T1146" s="26" t="s">
        <v>581</v>
      </c>
      <c r="U1146" s="26" t="s">
        <v>581</v>
      </c>
      <c r="V1146" s="8" t="s">
        <v>2696</v>
      </c>
      <c r="W1146" s="25" t="s">
        <v>142</v>
      </c>
      <c r="X1146" s="26">
        <v>45352</v>
      </c>
      <c r="Y1146" s="25" t="s">
        <v>1068</v>
      </c>
      <c r="Z1146" s="26">
        <v>45352</v>
      </c>
      <c r="AA1146" s="24" t="s">
        <v>2473</v>
      </c>
      <c r="AB1146" s="24" t="s">
        <v>1081</v>
      </c>
      <c r="AC1146" s="26">
        <v>45359</v>
      </c>
      <c r="AD1146" s="8" t="s">
        <v>22</v>
      </c>
      <c r="AE1146" s="26">
        <v>45355</v>
      </c>
      <c r="AF1146" s="27" t="s">
        <v>424</v>
      </c>
      <c r="AG1146" s="7"/>
      <c r="AH1146" s="5" t="str" cm="1">
        <f t="array" ref="AH1146">LEFT(MM_BU[[#This Row],[PROJECT'#]],MIN(IFERROR(FIND({0,1,2,3,4,5,6,7,8,9,"-"},MM_BU[[#This Row],[PROJECT'#]]),""))-1)</f>
        <v>BU</v>
      </c>
      <c r="AI1146" t="str">
        <f>IF(MM_BU[[#This Row],[BOM Received date]]&lt;&gt;"","BU table")</f>
        <v>BU table</v>
      </c>
      <c r="AJ1146" t="str">
        <f>TEXT(MM_BU[[#This Row],[BOM Received date]],"mmmm")</f>
        <v>February</v>
      </c>
      <c r="AK1146" t="str">
        <f>TEXT(MM_BU[[#This Row],[BOM Received date]],"yyyy")</f>
        <v>2024</v>
      </c>
    </row>
    <row r="1147" spans="1:37" ht="28.95" customHeight="1">
      <c r="A1147" s="21">
        <v>80</v>
      </c>
      <c r="B1147" s="56">
        <v>45343</v>
      </c>
      <c r="C1147" s="8">
        <v>30</v>
      </c>
      <c r="D1147" s="8" t="s">
        <v>2559</v>
      </c>
      <c r="E1147" s="23" t="s">
        <v>2560</v>
      </c>
      <c r="F1147" s="350">
        <v>9791053</v>
      </c>
      <c r="G1147" s="8" t="s">
        <v>2018</v>
      </c>
      <c r="H1147" s="24" t="s">
        <v>2030</v>
      </c>
      <c r="I1147" s="25">
        <v>55568</v>
      </c>
      <c r="J1147" s="1639">
        <v>45350</v>
      </c>
      <c r="K1147" s="26">
        <v>45351</v>
      </c>
      <c r="L1147" s="340" t="s">
        <v>1058</v>
      </c>
      <c r="M1147" s="27">
        <v>4</v>
      </c>
      <c r="N1147" s="27" t="s">
        <v>20</v>
      </c>
      <c r="O1147" s="25">
        <v>1</v>
      </c>
      <c r="P1147" s="286">
        <v>29.9</v>
      </c>
      <c r="Q1147" s="287">
        <v>29.9</v>
      </c>
      <c r="R1147" s="25" t="s">
        <v>581</v>
      </c>
      <c r="S1147" s="25" t="s">
        <v>581</v>
      </c>
      <c r="T1147" s="26" t="s">
        <v>581</v>
      </c>
      <c r="U1147" s="26" t="s">
        <v>581</v>
      </c>
      <c r="V1147" s="8" t="s">
        <v>2696</v>
      </c>
      <c r="W1147" s="25" t="s">
        <v>1006</v>
      </c>
      <c r="X1147" s="26">
        <v>45352</v>
      </c>
      <c r="Y1147" s="25" t="s">
        <v>1068</v>
      </c>
      <c r="Z1147" s="26">
        <v>45352</v>
      </c>
      <c r="AA1147" s="24" t="s">
        <v>2473</v>
      </c>
      <c r="AB1147" s="24" t="s">
        <v>1081</v>
      </c>
      <c r="AC1147" s="26">
        <v>45359</v>
      </c>
      <c r="AD1147" s="8" t="s">
        <v>22</v>
      </c>
      <c r="AE1147" s="26">
        <v>45355</v>
      </c>
      <c r="AF1147" s="27" t="s">
        <v>424</v>
      </c>
      <c r="AG1147" s="7"/>
      <c r="AH1147" s="5" t="str" cm="1">
        <f t="array" ref="AH1147">LEFT(MM_BU[[#This Row],[PROJECT'#]],MIN(IFERROR(FIND({0,1,2,3,4,5,6,7,8,9,"-"},MM_BU[[#This Row],[PROJECT'#]]),""))-1)</f>
        <v>BU</v>
      </c>
      <c r="AI1147" t="str">
        <f>IF(MM_BU[[#This Row],[BOM Received date]]&lt;&gt;"","BU table")</f>
        <v>BU table</v>
      </c>
      <c r="AJ1147" t="str">
        <f>TEXT(MM_BU[[#This Row],[BOM Received date]],"mmmm")</f>
        <v>February</v>
      </c>
      <c r="AK1147" t="str">
        <f>TEXT(MM_BU[[#This Row],[BOM Received date]],"yyyy")</f>
        <v>2024</v>
      </c>
    </row>
    <row r="1148" spans="1:37" ht="28.95" customHeight="1">
      <c r="A1148" s="21">
        <v>80</v>
      </c>
      <c r="B1148" s="56">
        <v>45343</v>
      </c>
      <c r="C1148" s="8">
        <v>30</v>
      </c>
      <c r="D1148" s="8" t="s">
        <v>2559</v>
      </c>
      <c r="E1148" s="23" t="s">
        <v>2560</v>
      </c>
      <c r="F1148" s="350">
        <v>9791053</v>
      </c>
      <c r="G1148" s="8" t="s">
        <v>2583</v>
      </c>
      <c r="H1148" s="24" t="s">
        <v>2596</v>
      </c>
      <c r="I1148" s="25">
        <v>55568</v>
      </c>
      <c r="J1148" s="1639">
        <v>45350</v>
      </c>
      <c r="K1148" s="26">
        <v>45351</v>
      </c>
      <c r="L1148" s="340" t="s">
        <v>1058</v>
      </c>
      <c r="M1148" s="27">
        <v>3</v>
      </c>
      <c r="N1148" s="27" t="s">
        <v>20</v>
      </c>
      <c r="O1148" s="25">
        <v>4</v>
      </c>
      <c r="P1148" s="286">
        <v>79.2</v>
      </c>
      <c r="Q1148" s="287">
        <v>316.8</v>
      </c>
      <c r="R1148" s="25" t="s">
        <v>581</v>
      </c>
      <c r="S1148" s="25" t="s">
        <v>581</v>
      </c>
      <c r="T1148" s="26" t="s">
        <v>581</v>
      </c>
      <c r="U1148" s="26" t="s">
        <v>581</v>
      </c>
      <c r="V1148" s="8" t="s">
        <v>2696</v>
      </c>
      <c r="W1148" s="25" t="s">
        <v>1005</v>
      </c>
      <c r="X1148" s="26">
        <v>45352</v>
      </c>
      <c r="Y1148" s="25" t="s">
        <v>1068</v>
      </c>
      <c r="Z1148" s="26">
        <v>45352</v>
      </c>
      <c r="AA1148" s="24" t="s">
        <v>2473</v>
      </c>
      <c r="AB1148" s="24" t="s">
        <v>1081</v>
      </c>
      <c r="AC1148" s="26">
        <v>45359</v>
      </c>
      <c r="AD1148" s="8" t="s">
        <v>22</v>
      </c>
      <c r="AE1148" s="26">
        <v>45355</v>
      </c>
      <c r="AF1148" s="27" t="s">
        <v>426</v>
      </c>
      <c r="AG1148" s="7"/>
      <c r="AH1148" s="5" t="str" cm="1">
        <f t="array" ref="AH1148">LEFT(MM_BU[[#This Row],[PROJECT'#]],MIN(IFERROR(FIND({0,1,2,3,4,5,6,7,8,9,"-"},MM_BU[[#This Row],[PROJECT'#]]),""))-1)</f>
        <v>BU</v>
      </c>
      <c r="AI1148" t="str">
        <f>IF(MM_BU[[#This Row],[BOM Received date]]&lt;&gt;"","BU table")</f>
        <v>BU table</v>
      </c>
      <c r="AJ1148" t="str">
        <f>TEXT(MM_BU[[#This Row],[BOM Received date]],"mmmm")</f>
        <v>February</v>
      </c>
      <c r="AK1148" t="str">
        <f>TEXT(MM_BU[[#This Row],[BOM Received date]],"yyyy")</f>
        <v>2024</v>
      </c>
    </row>
    <row r="1149" spans="1:37" ht="28.95" customHeight="1">
      <c r="A1149" s="21">
        <v>80</v>
      </c>
      <c r="B1149" s="56">
        <v>45343</v>
      </c>
      <c r="C1149" s="8">
        <v>30</v>
      </c>
      <c r="D1149" s="8" t="s">
        <v>2559</v>
      </c>
      <c r="E1149" s="23" t="s">
        <v>2560</v>
      </c>
      <c r="F1149" s="350">
        <v>9791053</v>
      </c>
      <c r="G1149" s="8" t="s">
        <v>510</v>
      </c>
      <c r="H1149" s="24" t="s">
        <v>491</v>
      </c>
      <c r="I1149" s="25">
        <v>55569</v>
      </c>
      <c r="J1149" s="1639">
        <v>45350</v>
      </c>
      <c r="K1149" s="26">
        <v>45351</v>
      </c>
      <c r="L1149" s="340" t="s">
        <v>1058</v>
      </c>
      <c r="M1149" s="27">
        <v>4</v>
      </c>
      <c r="N1149" s="27" t="s">
        <v>55</v>
      </c>
      <c r="O1149" s="25">
        <v>1</v>
      </c>
      <c r="P1149" s="286">
        <v>142</v>
      </c>
      <c r="Q1149" s="287">
        <v>142</v>
      </c>
      <c r="R1149" s="25" t="s">
        <v>581</v>
      </c>
      <c r="S1149" s="25" t="s">
        <v>581</v>
      </c>
      <c r="T1149" s="26" t="s">
        <v>581</v>
      </c>
      <c r="U1149" s="26" t="s">
        <v>581</v>
      </c>
      <c r="V1149" s="8" t="s">
        <v>2697</v>
      </c>
      <c r="W1149" s="25" t="s">
        <v>1009</v>
      </c>
      <c r="X1149" s="26">
        <v>45352</v>
      </c>
      <c r="Y1149" s="25" t="s">
        <v>1068</v>
      </c>
      <c r="Z1149" s="26">
        <v>45352</v>
      </c>
      <c r="AA1149" s="24" t="s">
        <v>2473</v>
      </c>
      <c r="AB1149" s="24" t="s">
        <v>1070</v>
      </c>
      <c r="AC1149" s="26">
        <v>45373</v>
      </c>
      <c r="AD1149" s="8" t="s">
        <v>22</v>
      </c>
      <c r="AE1149" s="26">
        <v>45355</v>
      </c>
      <c r="AF1149" s="27" t="s">
        <v>424</v>
      </c>
      <c r="AG1149" s="7"/>
      <c r="AH1149" s="5" t="str" cm="1">
        <f t="array" ref="AH1149">LEFT(MM_BU[[#This Row],[PROJECT'#]],MIN(IFERROR(FIND({0,1,2,3,4,5,6,7,8,9,"-"},MM_BU[[#This Row],[PROJECT'#]]),""))-1)</f>
        <v>BU</v>
      </c>
      <c r="AI1149" t="str">
        <f>IF(MM_BU[[#This Row],[BOM Received date]]&lt;&gt;"","BU table")</f>
        <v>BU table</v>
      </c>
      <c r="AJ1149" t="str">
        <f>TEXT(MM_BU[[#This Row],[BOM Received date]],"mmmm")</f>
        <v>February</v>
      </c>
      <c r="AK1149" t="str">
        <f>TEXT(MM_BU[[#This Row],[BOM Received date]],"yyyy")</f>
        <v>2024</v>
      </c>
    </row>
    <row r="1150" spans="1:37" ht="28.95" customHeight="1">
      <c r="A1150" s="21">
        <v>80</v>
      </c>
      <c r="B1150" s="56">
        <v>45343</v>
      </c>
      <c r="C1150" s="8">
        <v>30</v>
      </c>
      <c r="D1150" s="8" t="s">
        <v>2559</v>
      </c>
      <c r="E1150" s="23" t="s">
        <v>2560</v>
      </c>
      <c r="F1150" s="350">
        <v>9791053</v>
      </c>
      <c r="G1150" s="8" t="s">
        <v>504</v>
      </c>
      <c r="H1150" s="24" t="s">
        <v>521</v>
      </c>
      <c r="I1150" s="25">
        <v>55569</v>
      </c>
      <c r="J1150" s="1639">
        <v>45350</v>
      </c>
      <c r="K1150" s="26">
        <v>45351</v>
      </c>
      <c r="L1150" s="340" t="s">
        <v>1058</v>
      </c>
      <c r="M1150" s="27">
        <v>3</v>
      </c>
      <c r="N1150" s="27" t="s">
        <v>37</v>
      </c>
      <c r="O1150" s="25">
        <v>1</v>
      </c>
      <c r="P1150" s="286">
        <v>41.3</v>
      </c>
      <c r="Q1150" s="287">
        <v>41.3</v>
      </c>
      <c r="R1150" s="25" t="s">
        <v>581</v>
      </c>
      <c r="S1150" s="25" t="s">
        <v>581</v>
      </c>
      <c r="T1150" s="26" t="s">
        <v>581</v>
      </c>
      <c r="U1150" s="26" t="s">
        <v>581</v>
      </c>
      <c r="V1150" s="8" t="s">
        <v>2697</v>
      </c>
      <c r="W1150" s="25" t="s">
        <v>1007</v>
      </c>
      <c r="X1150" s="26">
        <v>45352</v>
      </c>
      <c r="Y1150" s="25" t="s">
        <v>1068</v>
      </c>
      <c r="Z1150" s="26">
        <v>45352</v>
      </c>
      <c r="AA1150" s="24" t="s">
        <v>2473</v>
      </c>
      <c r="AB1150" s="24" t="s">
        <v>1070</v>
      </c>
      <c r="AC1150" s="26">
        <v>45359</v>
      </c>
      <c r="AD1150" s="8" t="s">
        <v>22</v>
      </c>
      <c r="AE1150" s="26">
        <v>45355</v>
      </c>
      <c r="AF1150" s="27" t="s">
        <v>424</v>
      </c>
      <c r="AG1150" s="7"/>
      <c r="AH1150" s="5" t="str" cm="1">
        <f t="array" ref="AH1150">LEFT(MM_BU[[#This Row],[PROJECT'#]],MIN(IFERROR(FIND({0,1,2,3,4,5,6,7,8,9,"-"},MM_BU[[#This Row],[PROJECT'#]]),""))-1)</f>
        <v>BU</v>
      </c>
      <c r="AI1150" t="str">
        <f>IF(MM_BU[[#This Row],[BOM Received date]]&lt;&gt;"","BU table")</f>
        <v>BU table</v>
      </c>
      <c r="AJ1150" t="str">
        <f>TEXT(MM_BU[[#This Row],[BOM Received date]],"mmmm")</f>
        <v>February</v>
      </c>
      <c r="AK1150" t="str">
        <f>TEXT(MM_BU[[#This Row],[BOM Received date]],"yyyy")</f>
        <v>2024</v>
      </c>
    </row>
    <row r="1151" spans="1:37" ht="28.95" customHeight="1">
      <c r="A1151" s="21">
        <v>80</v>
      </c>
      <c r="B1151" s="56">
        <v>45343</v>
      </c>
      <c r="C1151" s="8">
        <v>30</v>
      </c>
      <c r="D1151" s="8" t="s">
        <v>2559</v>
      </c>
      <c r="E1151" s="23" t="s">
        <v>2560</v>
      </c>
      <c r="F1151" s="350">
        <v>9791053</v>
      </c>
      <c r="G1151" s="8" t="s">
        <v>290</v>
      </c>
      <c r="H1151" s="24" t="s">
        <v>292</v>
      </c>
      <c r="I1151" s="25">
        <v>55569</v>
      </c>
      <c r="J1151" s="1639">
        <v>45350</v>
      </c>
      <c r="K1151" s="26">
        <v>45351</v>
      </c>
      <c r="L1151" s="340" t="s">
        <v>1058</v>
      </c>
      <c r="M1151" s="27">
        <v>5</v>
      </c>
      <c r="N1151" s="27" t="s">
        <v>37</v>
      </c>
      <c r="O1151" s="25">
        <v>1</v>
      </c>
      <c r="P1151" s="286">
        <v>39.6</v>
      </c>
      <c r="Q1151" s="287">
        <v>39.6</v>
      </c>
      <c r="R1151" s="25" t="s">
        <v>581</v>
      </c>
      <c r="S1151" s="25" t="s">
        <v>581</v>
      </c>
      <c r="T1151" s="26" t="s">
        <v>581</v>
      </c>
      <c r="U1151" s="26" t="s">
        <v>581</v>
      </c>
      <c r="V1151" s="8" t="s">
        <v>2697</v>
      </c>
      <c r="W1151" s="25" t="s">
        <v>1006</v>
      </c>
      <c r="X1151" s="26">
        <v>45352</v>
      </c>
      <c r="Y1151" s="25" t="s">
        <v>1068</v>
      </c>
      <c r="Z1151" s="26">
        <v>45352</v>
      </c>
      <c r="AA1151" s="24" t="s">
        <v>2473</v>
      </c>
      <c r="AB1151" s="24" t="s">
        <v>1070</v>
      </c>
      <c r="AC1151" s="26">
        <v>45359</v>
      </c>
      <c r="AD1151" s="8" t="s">
        <v>22</v>
      </c>
      <c r="AE1151" s="26">
        <v>45355</v>
      </c>
      <c r="AF1151" s="27" t="s">
        <v>424</v>
      </c>
      <c r="AG1151" s="7"/>
      <c r="AH1151" s="5" t="str" cm="1">
        <f t="array" ref="AH1151">LEFT(MM_BU[[#This Row],[PROJECT'#]],MIN(IFERROR(FIND({0,1,2,3,4,5,6,7,8,9,"-"},MM_BU[[#This Row],[PROJECT'#]]),""))-1)</f>
        <v>BU</v>
      </c>
      <c r="AI1151" t="str">
        <f>IF(MM_BU[[#This Row],[BOM Received date]]&lt;&gt;"","BU table")</f>
        <v>BU table</v>
      </c>
      <c r="AJ1151" t="str">
        <f>TEXT(MM_BU[[#This Row],[BOM Received date]],"mmmm")</f>
        <v>February</v>
      </c>
      <c r="AK1151" t="str">
        <f>TEXT(MM_BU[[#This Row],[BOM Received date]],"yyyy")</f>
        <v>2024</v>
      </c>
    </row>
    <row r="1152" spans="1:37" ht="28.95" customHeight="1">
      <c r="A1152" s="21">
        <v>80</v>
      </c>
      <c r="B1152" s="56">
        <v>45343</v>
      </c>
      <c r="C1152" s="8">
        <v>30</v>
      </c>
      <c r="D1152" s="8" t="s">
        <v>2559</v>
      </c>
      <c r="E1152" s="23" t="s">
        <v>2560</v>
      </c>
      <c r="F1152" s="350">
        <v>9791053</v>
      </c>
      <c r="G1152" s="8" t="s">
        <v>1261</v>
      </c>
      <c r="H1152" s="24" t="s">
        <v>1266</v>
      </c>
      <c r="I1152" s="25">
        <v>55567</v>
      </c>
      <c r="J1152" s="1639">
        <v>45350</v>
      </c>
      <c r="K1152" s="26">
        <v>45351</v>
      </c>
      <c r="L1152" s="340" t="s">
        <v>1058</v>
      </c>
      <c r="M1152" s="27">
        <v>1</v>
      </c>
      <c r="N1152" s="27" t="s">
        <v>20</v>
      </c>
      <c r="O1152" s="25">
        <v>2</v>
      </c>
      <c r="P1152" s="286">
        <v>14.6</v>
      </c>
      <c r="Q1152" s="287">
        <v>29.2</v>
      </c>
      <c r="R1152" s="25" t="s">
        <v>2694</v>
      </c>
      <c r="S1152" s="25" t="s">
        <v>1058</v>
      </c>
      <c r="T1152" s="26">
        <v>45352</v>
      </c>
      <c r="U1152" s="26">
        <v>45352</v>
      </c>
      <c r="V1152" s="8" t="s">
        <v>2695</v>
      </c>
      <c r="W1152" s="25" t="s">
        <v>141</v>
      </c>
      <c r="X1152" s="26">
        <v>45352</v>
      </c>
      <c r="Y1152" s="25" t="s">
        <v>1068</v>
      </c>
      <c r="Z1152" s="26">
        <v>45352</v>
      </c>
      <c r="AA1152" s="24" t="s">
        <v>2634</v>
      </c>
      <c r="AB1152" s="24" t="s">
        <v>1082</v>
      </c>
      <c r="AC1152" s="26">
        <v>45402</v>
      </c>
      <c r="AD1152" s="8" t="s">
        <v>22</v>
      </c>
      <c r="AE1152" s="26">
        <v>45355</v>
      </c>
      <c r="AF1152" s="27" t="s">
        <v>425</v>
      </c>
      <c r="AG1152" s="7"/>
      <c r="AH1152" s="5" t="str" cm="1">
        <f t="array" ref="AH1152">LEFT(MM_BU[[#This Row],[PROJECT'#]],MIN(IFERROR(FIND({0,1,2,3,4,5,6,7,8,9,"-"},MM_BU[[#This Row],[PROJECT'#]]),""))-1)</f>
        <v>BU</v>
      </c>
      <c r="AI1152" t="str">
        <f>IF(MM_BU[[#This Row],[BOM Received date]]&lt;&gt;"","BU table")</f>
        <v>BU table</v>
      </c>
      <c r="AJ1152" t="str">
        <f>TEXT(MM_BU[[#This Row],[BOM Received date]],"mmmm")</f>
        <v>February</v>
      </c>
      <c r="AK1152" t="str">
        <f>TEXT(MM_BU[[#This Row],[BOM Received date]],"yyyy")</f>
        <v>2024</v>
      </c>
    </row>
    <row r="1153" spans="1:37" ht="28.95" customHeight="1">
      <c r="A1153" s="21">
        <v>80</v>
      </c>
      <c r="B1153" s="56">
        <v>45343</v>
      </c>
      <c r="C1153" s="8">
        <v>30</v>
      </c>
      <c r="D1153" s="8" t="s">
        <v>2559</v>
      </c>
      <c r="E1153" s="23" t="s">
        <v>2560</v>
      </c>
      <c r="F1153" s="350">
        <v>9791053</v>
      </c>
      <c r="G1153" s="8" t="s">
        <v>500</v>
      </c>
      <c r="H1153" s="24" t="s">
        <v>518</v>
      </c>
      <c r="I1153" s="25">
        <v>55569</v>
      </c>
      <c r="J1153" s="1639">
        <v>45350</v>
      </c>
      <c r="K1153" s="26">
        <v>45351</v>
      </c>
      <c r="L1153" s="340" t="s">
        <v>1058</v>
      </c>
      <c r="M1153" s="27">
        <v>2</v>
      </c>
      <c r="N1153" s="27" t="s">
        <v>20</v>
      </c>
      <c r="O1153" s="25">
        <v>2</v>
      </c>
      <c r="P1153" s="286">
        <v>29</v>
      </c>
      <c r="Q1153" s="287">
        <v>58</v>
      </c>
      <c r="R1153" s="25" t="s">
        <v>581</v>
      </c>
      <c r="S1153" s="25" t="s">
        <v>581</v>
      </c>
      <c r="T1153" s="26" t="s">
        <v>581</v>
      </c>
      <c r="U1153" s="26" t="s">
        <v>581</v>
      </c>
      <c r="V1153" s="8" t="s">
        <v>2697</v>
      </c>
      <c r="W1153" s="25" t="s">
        <v>1008</v>
      </c>
      <c r="X1153" s="26">
        <v>45352</v>
      </c>
      <c r="Y1153" s="25" t="s">
        <v>1068</v>
      </c>
      <c r="Z1153" s="26">
        <v>45352</v>
      </c>
      <c r="AA1153" s="24" t="s">
        <v>2473</v>
      </c>
      <c r="AB1153" s="24" t="s">
        <v>1070</v>
      </c>
      <c r="AC1153" s="26">
        <v>45359</v>
      </c>
      <c r="AD1153" s="8" t="s">
        <v>22</v>
      </c>
      <c r="AE1153" s="26">
        <v>45355</v>
      </c>
      <c r="AF1153" s="27" t="s">
        <v>425</v>
      </c>
      <c r="AG1153" s="7"/>
      <c r="AH1153" s="5" t="str" cm="1">
        <f t="array" ref="AH1153">LEFT(MM_BU[[#This Row],[PROJECT'#]],MIN(IFERROR(FIND({0,1,2,3,4,5,6,7,8,9,"-"},MM_BU[[#This Row],[PROJECT'#]]),""))-1)</f>
        <v>BU</v>
      </c>
      <c r="AI1153" t="str">
        <f>IF(MM_BU[[#This Row],[BOM Received date]]&lt;&gt;"","BU table")</f>
        <v>BU table</v>
      </c>
      <c r="AJ1153" t="str">
        <f>TEXT(MM_BU[[#This Row],[BOM Received date]],"mmmm")</f>
        <v>February</v>
      </c>
      <c r="AK1153" t="str">
        <f>TEXT(MM_BU[[#This Row],[BOM Received date]],"yyyy")</f>
        <v>2024</v>
      </c>
    </row>
    <row r="1154" spans="1:37" ht="28.95" customHeight="1">
      <c r="A1154" s="21">
        <v>80</v>
      </c>
      <c r="B1154" s="56">
        <v>45343</v>
      </c>
      <c r="C1154" s="8">
        <v>30</v>
      </c>
      <c r="D1154" s="8" t="s">
        <v>2559</v>
      </c>
      <c r="E1154" s="23" t="s">
        <v>2560</v>
      </c>
      <c r="F1154" s="350">
        <v>9791053</v>
      </c>
      <c r="G1154" s="8" t="s">
        <v>276</v>
      </c>
      <c r="H1154" s="24" t="s">
        <v>277</v>
      </c>
      <c r="I1154" s="25">
        <v>55568</v>
      </c>
      <c r="J1154" s="1639">
        <v>45350</v>
      </c>
      <c r="K1154" s="26">
        <v>45351</v>
      </c>
      <c r="L1154" s="340" t="s">
        <v>1058</v>
      </c>
      <c r="M1154" s="27">
        <v>2</v>
      </c>
      <c r="N1154" s="27" t="s">
        <v>118</v>
      </c>
      <c r="O1154" s="25">
        <v>1</v>
      </c>
      <c r="P1154" s="286">
        <v>716.1</v>
      </c>
      <c r="Q1154" s="287">
        <v>716.1</v>
      </c>
      <c r="R1154" s="25" t="s">
        <v>581</v>
      </c>
      <c r="S1154" s="25" t="s">
        <v>581</v>
      </c>
      <c r="T1154" s="26" t="s">
        <v>581</v>
      </c>
      <c r="U1154" s="26" t="s">
        <v>581</v>
      </c>
      <c r="V1154" s="8" t="s">
        <v>2696</v>
      </c>
      <c r="W1154" s="25" t="s">
        <v>1003</v>
      </c>
      <c r="X1154" s="26">
        <v>45352</v>
      </c>
      <c r="Y1154" s="25" t="s">
        <v>1068</v>
      </c>
      <c r="Z1154" s="26">
        <v>45352</v>
      </c>
      <c r="AA1154" s="24" t="s">
        <v>2473</v>
      </c>
      <c r="AB1154" s="24" t="s">
        <v>1081</v>
      </c>
      <c r="AC1154" s="26">
        <v>45359</v>
      </c>
      <c r="AD1154" s="8" t="s">
        <v>22</v>
      </c>
      <c r="AE1154" s="26">
        <v>45362</v>
      </c>
      <c r="AF1154" s="27" t="s">
        <v>424</v>
      </c>
      <c r="AG1154" s="7"/>
      <c r="AH1154" s="5" t="str" cm="1">
        <f t="array" ref="AH1154">LEFT(MM_BU[[#This Row],[PROJECT'#]],MIN(IFERROR(FIND({0,1,2,3,4,5,6,7,8,9,"-"},MM_BU[[#This Row],[PROJECT'#]]),""))-1)</f>
        <v>BU</v>
      </c>
      <c r="AI1154" t="str">
        <f>IF(MM_BU[[#This Row],[BOM Received date]]&lt;&gt;"","BU table")</f>
        <v>BU table</v>
      </c>
      <c r="AJ1154" t="str">
        <f>TEXT(MM_BU[[#This Row],[BOM Received date]],"mmmm")</f>
        <v>February</v>
      </c>
      <c r="AK1154" t="str">
        <f>TEXT(MM_BU[[#This Row],[BOM Received date]],"yyyy")</f>
        <v>2024</v>
      </c>
    </row>
    <row r="1155" spans="1:37" ht="28.95" customHeight="1">
      <c r="A1155" s="21">
        <v>80</v>
      </c>
      <c r="B1155" s="56">
        <v>45343</v>
      </c>
      <c r="C1155" s="8">
        <v>30</v>
      </c>
      <c r="D1155" s="8" t="s">
        <v>2559</v>
      </c>
      <c r="E1155" s="23" t="s">
        <v>2560</v>
      </c>
      <c r="F1155" s="350">
        <v>9791053</v>
      </c>
      <c r="G1155" s="8" t="s">
        <v>288</v>
      </c>
      <c r="H1155" s="24" t="s">
        <v>291</v>
      </c>
      <c r="I1155" s="25">
        <v>55568</v>
      </c>
      <c r="J1155" s="1639">
        <v>45350</v>
      </c>
      <c r="K1155" s="26">
        <v>45351</v>
      </c>
      <c r="L1155" s="340" t="s">
        <v>1058</v>
      </c>
      <c r="M1155" s="27">
        <v>1</v>
      </c>
      <c r="N1155" s="27" t="s">
        <v>20</v>
      </c>
      <c r="O1155" s="25">
        <v>12</v>
      </c>
      <c r="P1155" s="286">
        <v>45.4</v>
      </c>
      <c r="Q1155" s="287">
        <v>544.79999999999995</v>
      </c>
      <c r="R1155" s="25" t="s">
        <v>581</v>
      </c>
      <c r="S1155" s="25" t="s">
        <v>581</v>
      </c>
      <c r="T1155" s="26" t="s">
        <v>581</v>
      </c>
      <c r="U1155" s="26" t="s">
        <v>581</v>
      </c>
      <c r="V1155" s="8" t="s">
        <v>2696</v>
      </c>
      <c r="W1155" s="25" t="s">
        <v>1002</v>
      </c>
      <c r="X1155" s="26">
        <v>45352</v>
      </c>
      <c r="Y1155" s="25" t="s">
        <v>1068</v>
      </c>
      <c r="Z1155" s="26">
        <v>45352</v>
      </c>
      <c r="AA1155" s="24" t="s">
        <v>2473</v>
      </c>
      <c r="AB1155" s="24" t="s">
        <v>1081</v>
      </c>
      <c r="AC1155" s="26">
        <v>45359</v>
      </c>
      <c r="AD1155" s="8" t="s">
        <v>22</v>
      </c>
      <c r="AE1155" s="26">
        <v>45355</v>
      </c>
      <c r="AF1155" s="27" t="s">
        <v>1027</v>
      </c>
      <c r="AG1155" s="7"/>
      <c r="AH1155" s="5" t="str" cm="1">
        <f t="array" ref="AH1155">LEFT(MM_BU[[#This Row],[PROJECT'#]],MIN(IFERROR(FIND({0,1,2,3,4,5,6,7,8,9,"-"},MM_BU[[#This Row],[PROJECT'#]]),""))-1)</f>
        <v>BU</v>
      </c>
      <c r="AI1155" t="str">
        <f>IF(MM_BU[[#This Row],[BOM Received date]]&lt;&gt;"","BU table")</f>
        <v>BU table</v>
      </c>
      <c r="AJ1155" t="str">
        <f>TEXT(MM_BU[[#This Row],[BOM Received date]],"mmmm")</f>
        <v>February</v>
      </c>
      <c r="AK1155" t="str">
        <f>TEXT(MM_BU[[#This Row],[BOM Received date]],"yyyy")</f>
        <v>2024</v>
      </c>
    </row>
    <row r="1156" spans="1:37" ht="28.95" customHeight="1">
      <c r="A1156" s="21">
        <v>80</v>
      </c>
      <c r="B1156" s="56">
        <v>45343</v>
      </c>
      <c r="C1156" s="8">
        <v>30</v>
      </c>
      <c r="D1156" s="8" t="s">
        <v>2559</v>
      </c>
      <c r="E1156" s="23" t="s">
        <v>2560</v>
      </c>
      <c r="F1156" s="350">
        <v>9791053</v>
      </c>
      <c r="G1156" s="8" t="s">
        <v>2021</v>
      </c>
      <c r="H1156" s="24" t="s">
        <v>2033</v>
      </c>
      <c r="I1156" s="25">
        <v>55566</v>
      </c>
      <c r="J1156" s="1639">
        <v>45350</v>
      </c>
      <c r="K1156" s="26">
        <v>45351</v>
      </c>
      <c r="L1156" s="340" t="s">
        <v>1058</v>
      </c>
      <c r="M1156" s="27">
        <v>2</v>
      </c>
      <c r="N1156" s="27" t="s">
        <v>21</v>
      </c>
      <c r="O1156" s="25">
        <v>2</v>
      </c>
      <c r="P1156" s="286">
        <v>19.8</v>
      </c>
      <c r="Q1156" s="287">
        <v>39.6</v>
      </c>
      <c r="R1156" s="25" t="s">
        <v>2698</v>
      </c>
      <c r="S1156" s="25" t="s">
        <v>1058</v>
      </c>
      <c r="T1156" s="26">
        <v>45352</v>
      </c>
      <c r="U1156" s="26">
        <v>45352</v>
      </c>
      <c r="V1156" s="8" t="s">
        <v>2699</v>
      </c>
      <c r="W1156" s="25" t="s">
        <v>139</v>
      </c>
      <c r="X1156" s="26">
        <v>45352</v>
      </c>
      <c r="Y1156" s="25" t="s">
        <v>1068</v>
      </c>
      <c r="Z1156" s="26">
        <v>45352</v>
      </c>
      <c r="AA1156" s="24" t="s">
        <v>2634</v>
      </c>
      <c r="AB1156" s="24" t="s">
        <v>1070</v>
      </c>
      <c r="AC1156" s="26">
        <v>45359</v>
      </c>
      <c r="AD1156" s="8" t="s">
        <v>22</v>
      </c>
      <c r="AE1156" s="26">
        <v>45355</v>
      </c>
      <c r="AF1156" s="27" t="s">
        <v>425</v>
      </c>
      <c r="AG1156" s="7"/>
      <c r="AH1156" s="5" t="str" cm="1">
        <f t="array" ref="AH1156">LEFT(MM_BU[[#This Row],[PROJECT'#]],MIN(IFERROR(FIND({0,1,2,3,4,5,6,7,8,9,"-"},MM_BU[[#This Row],[PROJECT'#]]),""))-1)</f>
        <v>BU</v>
      </c>
      <c r="AI1156" t="str">
        <f>IF(MM_BU[[#This Row],[BOM Received date]]&lt;&gt;"","BU table")</f>
        <v>BU table</v>
      </c>
      <c r="AJ1156" t="str">
        <f>TEXT(MM_BU[[#This Row],[BOM Received date]],"mmmm")</f>
        <v>February</v>
      </c>
      <c r="AK1156" t="str">
        <f>TEXT(MM_BU[[#This Row],[BOM Received date]],"yyyy")</f>
        <v>2024</v>
      </c>
    </row>
    <row r="1157" spans="1:37" ht="28.95" customHeight="1">
      <c r="A1157" s="21">
        <v>80</v>
      </c>
      <c r="B1157" s="56">
        <v>45343</v>
      </c>
      <c r="C1157" s="8">
        <v>30</v>
      </c>
      <c r="D1157" s="8" t="s">
        <v>2559</v>
      </c>
      <c r="E1157" s="23" t="s">
        <v>2560</v>
      </c>
      <c r="F1157" s="350">
        <v>9791053</v>
      </c>
      <c r="G1157" s="8" t="s">
        <v>986</v>
      </c>
      <c r="H1157" s="24" t="s">
        <v>2034</v>
      </c>
      <c r="I1157" s="25">
        <v>55564</v>
      </c>
      <c r="J1157" s="1639">
        <v>45350</v>
      </c>
      <c r="K1157" s="26">
        <v>45351</v>
      </c>
      <c r="L1157" s="340" t="s">
        <v>1058</v>
      </c>
      <c r="M1157" s="27">
        <v>1</v>
      </c>
      <c r="N1157" s="27" t="s">
        <v>20</v>
      </c>
      <c r="O1157" s="25">
        <v>2</v>
      </c>
      <c r="P1157" s="286">
        <v>16.170000000000002</v>
      </c>
      <c r="Q1157" s="287">
        <v>32.340000000000003</v>
      </c>
      <c r="R1157" s="25" t="s">
        <v>2700</v>
      </c>
      <c r="S1157" s="25" t="s">
        <v>1058</v>
      </c>
      <c r="T1157" s="26">
        <v>45356</v>
      </c>
      <c r="U1157" s="26">
        <v>45355</v>
      </c>
      <c r="V1157" s="8" t="s">
        <v>2701</v>
      </c>
      <c r="W1157" s="25" t="s">
        <v>1011</v>
      </c>
      <c r="X1157" s="26">
        <v>45352</v>
      </c>
      <c r="Y1157" s="25" t="s">
        <v>1068</v>
      </c>
      <c r="Z1157" s="26">
        <v>45352</v>
      </c>
      <c r="AA1157" s="24" t="s">
        <v>1069</v>
      </c>
      <c r="AB1157" s="24" t="s">
        <v>1072</v>
      </c>
      <c r="AC1157" s="26">
        <v>45360</v>
      </c>
      <c r="AD1157" s="8" t="s">
        <v>22</v>
      </c>
      <c r="AE1157" s="26">
        <v>45356</v>
      </c>
      <c r="AF1157" s="27" t="s">
        <v>425</v>
      </c>
      <c r="AG1157" s="7"/>
      <c r="AH1157" s="5" t="str" cm="1">
        <f t="array" ref="AH1157">LEFT(MM_BU[[#This Row],[PROJECT'#]],MIN(IFERROR(FIND({0,1,2,3,4,5,6,7,8,9,"-"},MM_BU[[#This Row],[PROJECT'#]]),""))-1)</f>
        <v>BU</v>
      </c>
      <c r="AI1157" t="str">
        <f>IF(MM_BU[[#This Row],[BOM Received date]]&lt;&gt;"","BU table")</f>
        <v>BU table</v>
      </c>
      <c r="AJ1157" t="str">
        <f>TEXT(MM_BU[[#This Row],[BOM Received date]],"mmmm")</f>
        <v>February</v>
      </c>
      <c r="AK1157" t="str">
        <f>TEXT(MM_BU[[#This Row],[BOM Received date]],"yyyy")</f>
        <v>2024</v>
      </c>
    </row>
    <row r="1158" spans="1:37" ht="28.95" customHeight="1">
      <c r="A1158" s="21">
        <v>80</v>
      </c>
      <c r="B1158" s="56">
        <v>45343</v>
      </c>
      <c r="C1158" s="8">
        <v>30</v>
      </c>
      <c r="D1158" s="8" t="s">
        <v>2559</v>
      </c>
      <c r="E1158" s="23" t="s">
        <v>2560</v>
      </c>
      <c r="F1158" s="350">
        <v>9791053</v>
      </c>
      <c r="G1158" s="8" t="s">
        <v>469</v>
      </c>
      <c r="H1158" s="24" t="s">
        <v>470</v>
      </c>
      <c r="I1158" s="25">
        <v>55563</v>
      </c>
      <c r="J1158" s="1639">
        <v>45350</v>
      </c>
      <c r="K1158" s="26">
        <v>45351</v>
      </c>
      <c r="L1158" s="340" t="s">
        <v>1058</v>
      </c>
      <c r="M1158" s="27">
        <v>1</v>
      </c>
      <c r="N1158" s="27" t="s">
        <v>20</v>
      </c>
      <c r="O1158" s="25">
        <v>2</v>
      </c>
      <c r="P1158" s="286">
        <v>53.3</v>
      </c>
      <c r="Q1158" s="287">
        <v>106.6</v>
      </c>
      <c r="R1158" s="25" t="s">
        <v>2700</v>
      </c>
      <c r="S1158" s="25" t="s">
        <v>1058</v>
      </c>
      <c r="T1158" s="26">
        <v>45356</v>
      </c>
      <c r="U1158" s="26">
        <v>45355</v>
      </c>
      <c r="V1158" s="8" t="s">
        <v>2701</v>
      </c>
      <c r="W1158" s="25" t="s">
        <v>1009</v>
      </c>
      <c r="X1158" s="26">
        <v>45352</v>
      </c>
      <c r="Y1158" s="25" t="s">
        <v>1068</v>
      </c>
      <c r="Z1158" s="26">
        <v>45352</v>
      </c>
      <c r="AA1158" s="24" t="s">
        <v>1069</v>
      </c>
      <c r="AB1158" s="24" t="s">
        <v>1072</v>
      </c>
      <c r="AC1158" s="26">
        <v>45360</v>
      </c>
      <c r="AD1158" s="8" t="s">
        <v>22</v>
      </c>
      <c r="AE1158" s="26">
        <v>45356</v>
      </c>
      <c r="AF1158" s="27" t="s">
        <v>425</v>
      </c>
      <c r="AG1158" s="7"/>
      <c r="AH1158" s="5" t="str" cm="1">
        <f t="array" ref="AH1158">LEFT(MM_BU[[#This Row],[PROJECT'#]],MIN(IFERROR(FIND({0,1,2,3,4,5,6,7,8,9,"-"},MM_BU[[#This Row],[PROJECT'#]]),""))-1)</f>
        <v>BU</v>
      </c>
      <c r="AI1158" t="str">
        <f>IF(MM_BU[[#This Row],[BOM Received date]]&lt;&gt;"","BU table")</f>
        <v>BU table</v>
      </c>
      <c r="AJ1158" t="str">
        <f>TEXT(MM_BU[[#This Row],[BOM Received date]],"mmmm")</f>
        <v>February</v>
      </c>
      <c r="AK1158" t="str">
        <f>TEXT(MM_BU[[#This Row],[BOM Received date]],"yyyy")</f>
        <v>2024</v>
      </c>
    </row>
    <row r="1159" spans="1:37" ht="28.95" customHeight="1">
      <c r="A1159" s="21">
        <v>80</v>
      </c>
      <c r="B1159" s="56">
        <v>45343</v>
      </c>
      <c r="C1159" s="8">
        <v>30</v>
      </c>
      <c r="D1159" s="8" t="s">
        <v>2559</v>
      </c>
      <c r="E1159" s="23" t="s">
        <v>2560</v>
      </c>
      <c r="F1159" s="350">
        <v>9791053</v>
      </c>
      <c r="G1159" s="8" t="s">
        <v>90</v>
      </c>
      <c r="H1159" s="24" t="s">
        <v>91</v>
      </c>
      <c r="I1159" s="25">
        <v>55569</v>
      </c>
      <c r="J1159" s="1639">
        <v>45350</v>
      </c>
      <c r="K1159" s="26">
        <v>45351</v>
      </c>
      <c r="L1159" s="340" t="s">
        <v>1058</v>
      </c>
      <c r="M1159" s="27">
        <v>1</v>
      </c>
      <c r="N1159" s="27" t="s">
        <v>88</v>
      </c>
      <c r="O1159" s="25">
        <v>4</v>
      </c>
      <c r="P1159" s="286">
        <v>185.7</v>
      </c>
      <c r="Q1159" s="287">
        <v>742.8</v>
      </c>
      <c r="R1159" s="25" t="s">
        <v>581</v>
      </c>
      <c r="S1159" s="25" t="s">
        <v>581</v>
      </c>
      <c r="T1159" s="26" t="s">
        <v>581</v>
      </c>
      <c r="U1159" s="26" t="s">
        <v>581</v>
      </c>
      <c r="V1159" s="8" t="s">
        <v>2697</v>
      </c>
      <c r="W1159" s="25" t="s">
        <v>1011</v>
      </c>
      <c r="X1159" s="26">
        <v>45352</v>
      </c>
      <c r="Y1159" s="25" t="s">
        <v>1068</v>
      </c>
      <c r="Z1159" s="26">
        <v>45352</v>
      </c>
      <c r="AA1159" s="24" t="s">
        <v>2473</v>
      </c>
      <c r="AB1159" s="24" t="s">
        <v>1070</v>
      </c>
      <c r="AC1159" s="26">
        <v>45359</v>
      </c>
      <c r="AD1159" s="8" t="s">
        <v>22</v>
      </c>
      <c r="AE1159" s="26">
        <v>45355</v>
      </c>
      <c r="AF1159" s="27" t="s">
        <v>426</v>
      </c>
      <c r="AG1159" s="7"/>
      <c r="AH1159" s="5" t="str" cm="1">
        <f t="array" ref="AH1159">LEFT(MM_BU[[#This Row],[PROJECT'#]],MIN(IFERROR(FIND({0,1,2,3,4,5,6,7,8,9,"-"},MM_BU[[#This Row],[PROJECT'#]]),""))-1)</f>
        <v>BU</v>
      </c>
      <c r="AI1159" t="str">
        <f>IF(MM_BU[[#This Row],[BOM Received date]]&lt;&gt;"","BU table")</f>
        <v>BU table</v>
      </c>
      <c r="AJ1159" t="str">
        <f>TEXT(MM_BU[[#This Row],[BOM Received date]],"mmmm")</f>
        <v>February</v>
      </c>
      <c r="AK1159" t="str">
        <f>TEXT(MM_BU[[#This Row],[BOM Received date]],"yyyy")</f>
        <v>2024</v>
      </c>
    </row>
    <row r="1160" spans="1:37" ht="28.95" customHeight="1">
      <c r="A1160" s="21">
        <v>80</v>
      </c>
      <c r="B1160" s="56">
        <v>45343</v>
      </c>
      <c r="C1160" s="8">
        <v>30</v>
      </c>
      <c r="D1160" s="8" t="s">
        <v>2559</v>
      </c>
      <c r="E1160" s="23" t="s">
        <v>2560</v>
      </c>
      <c r="F1160" s="350">
        <v>9791053</v>
      </c>
      <c r="G1160" s="8" t="s">
        <v>1629</v>
      </c>
      <c r="H1160" s="24" t="s">
        <v>1637</v>
      </c>
      <c r="I1160" s="25">
        <v>55566</v>
      </c>
      <c r="J1160" s="1639">
        <v>45350</v>
      </c>
      <c r="K1160" s="26">
        <v>45351</v>
      </c>
      <c r="L1160" s="340" t="s">
        <v>1058</v>
      </c>
      <c r="M1160" s="27">
        <v>1</v>
      </c>
      <c r="N1160" s="27" t="s">
        <v>20</v>
      </c>
      <c r="O1160" s="25">
        <v>3</v>
      </c>
      <c r="P1160" s="286">
        <v>11.55</v>
      </c>
      <c r="Q1160" s="287">
        <v>34.65</v>
      </c>
      <c r="R1160" s="25" t="s">
        <v>581</v>
      </c>
      <c r="S1160" s="25" t="s">
        <v>581</v>
      </c>
      <c r="T1160" s="26" t="s">
        <v>581</v>
      </c>
      <c r="U1160" s="26" t="s">
        <v>581</v>
      </c>
      <c r="V1160" s="8" t="s">
        <v>2702</v>
      </c>
      <c r="W1160" s="25" t="s">
        <v>139</v>
      </c>
      <c r="X1160" s="26">
        <v>45352</v>
      </c>
      <c r="Y1160" s="25" t="s">
        <v>1068</v>
      </c>
      <c r="Z1160" s="26">
        <v>45352</v>
      </c>
      <c r="AA1160" s="24" t="s">
        <v>2634</v>
      </c>
      <c r="AB1160" s="24" t="s">
        <v>1081</v>
      </c>
      <c r="AC1160" s="26">
        <v>45359</v>
      </c>
      <c r="AD1160" s="8" t="s">
        <v>22</v>
      </c>
      <c r="AE1160" s="26">
        <v>45355</v>
      </c>
      <c r="AF1160" s="27" t="s">
        <v>428</v>
      </c>
      <c r="AG1160" s="7"/>
      <c r="AH1160" s="5" t="str" cm="1">
        <f t="array" ref="AH1160">LEFT(MM_BU[[#This Row],[PROJECT'#]],MIN(IFERROR(FIND({0,1,2,3,4,5,6,7,8,9,"-"},MM_BU[[#This Row],[PROJECT'#]]),""))-1)</f>
        <v>BU</v>
      </c>
      <c r="AI1160" t="str">
        <f>IF(MM_BU[[#This Row],[BOM Received date]]&lt;&gt;"","BU table")</f>
        <v>BU table</v>
      </c>
      <c r="AJ1160" t="str">
        <f>TEXT(MM_BU[[#This Row],[BOM Received date]],"mmmm")</f>
        <v>February</v>
      </c>
      <c r="AK1160" t="str">
        <f>TEXT(MM_BU[[#This Row],[BOM Received date]],"yyyy")</f>
        <v>2024</v>
      </c>
    </row>
    <row r="1161" spans="1:37" ht="28.95" customHeight="1">
      <c r="A1161" s="21">
        <v>80</v>
      </c>
      <c r="B1161" s="56">
        <v>45343</v>
      </c>
      <c r="C1161" s="8">
        <v>40</v>
      </c>
      <c r="D1161" s="8" t="s">
        <v>2559</v>
      </c>
      <c r="E1161" s="23" t="s">
        <v>2560</v>
      </c>
      <c r="F1161" s="350">
        <v>9791053</v>
      </c>
      <c r="G1161" s="8" t="s">
        <v>258</v>
      </c>
      <c r="H1161" s="24" t="s">
        <v>259</v>
      </c>
      <c r="I1161" s="25">
        <v>55573</v>
      </c>
      <c r="J1161" s="1639">
        <v>45350</v>
      </c>
      <c r="K1161" s="26">
        <v>45351</v>
      </c>
      <c r="L1161" s="340" t="s">
        <v>1058</v>
      </c>
      <c r="M1161" s="27">
        <v>3</v>
      </c>
      <c r="N1161" s="27" t="s">
        <v>20</v>
      </c>
      <c r="O1161" s="25">
        <v>8</v>
      </c>
      <c r="P1161" s="286">
        <v>4.3</v>
      </c>
      <c r="Q1161" s="287">
        <v>34.4</v>
      </c>
      <c r="R1161" s="25" t="s">
        <v>581</v>
      </c>
      <c r="S1161" s="25" t="s">
        <v>581</v>
      </c>
      <c r="T1161" s="26" t="s">
        <v>581</v>
      </c>
      <c r="U1161" s="26" t="s">
        <v>581</v>
      </c>
      <c r="V1161" s="8" t="s">
        <v>2696</v>
      </c>
      <c r="W1161" s="25" t="s">
        <v>1009</v>
      </c>
      <c r="X1161" s="26">
        <v>45352</v>
      </c>
      <c r="Y1161" s="25" t="s">
        <v>1068</v>
      </c>
      <c r="Z1161" s="26">
        <v>45352</v>
      </c>
      <c r="AA1161" s="24" t="s">
        <v>2473</v>
      </c>
      <c r="AB1161" s="24" t="s">
        <v>1081</v>
      </c>
      <c r="AC1161" s="26">
        <v>45359</v>
      </c>
      <c r="AD1161" s="8" t="s">
        <v>22</v>
      </c>
      <c r="AE1161" s="26">
        <v>45355</v>
      </c>
      <c r="AF1161" s="27" t="s">
        <v>1025</v>
      </c>
      <c r="AG1161" s="7"/>
      <c r="AH1161" s="5" t="str" cm="1">
        <f t="array" ref="AH1161">LEFT(MM_BU[[#This Row],[PROJECT'#]],MIN(IFERROR(FIND({0,1,2,3,4,5,6,7,8,9,"-"},MM_BU[[#This Row],[PROJECT'#]]),""))-1)</f>
        <v>BU</v>
      </c>
      <c r="AI1161" t="str">
        <f>IF(MM_BU[[#This Row],[BOM Received date]]&lt;&gt;"","BU table")</f>
        <v>BU table</v>
      </c>
      <c r="AJ1161" t="str">
        <f>TEXT(MM_BU[[#This Row],[BOM Received date]],"mmmm")</f>
        <v>February</v>
      </c>
      <c r="AK1161" t="str">
        <f>TEXT(MM_BU[[#This Row],[BOM Received date]],"yyyy")</f>
        <v>2024</v>
      </c>
    </row>
    <row r="1162" spans="1:37" ht="28.95" customHeight="1">
      <c r="A1162" s="21">
        <v>80</v>
      </c>
      <c r="B1162" s="56">
        <v>45343</v>
      </c>
      <c r="C1162" s="8">
        <v>40</v>
      </c>
      <c r="D1162" s="8" t="s">
        <v>2559</v>
      </c>
      <c r="E1162" s="23" t="s">
        <v>2560</v>
      </c>
      <c r="F1162" s="350">
        <v>9791053</v>
      </c>
      <c r="G1162" s="8" t="s">
        <v>260</v>
      </c>
      <c r="H1162" s="24" t="s">
        <v>261</v>
      </c>
      <c r="I1162" s="25">
        <v>55573</v>
      </c>
      <c r="J1162" s="1639">
        <v>45350</v>
      </c>
      <c r="K1162" s="26">
        <v>45351</v>
      </c>
      <c r="L1162" s="340" t="s">
        <v>1058</v>
      </c>
      <c r="M1162" s="27">
        <v>2</v>
      </c>
      <c r="N1162" s="27" t="s">
        <v>20</v>
      </c>
      <c r="O1162" s="25">
        <v>1</v>
      </c>
      <c r="P1162" s="286">
        <v>31.4</v>
      </c>
      <c r="Q1162" s="287">
        <v>31.4</v>
      </c>
      <c r="R1162" s="25" t="s">
        <v>581</v>
      </c>
      <c r="S1162" s="25" t="s">
        <v>581</v>
      </c>
      <c r="T1162" s="26" t="s">
        <v>581</v>
      </c>
      <c r="U1162" s="26" t="s">
        <v>581</v>
      </c>
      <c r="V1162" s="8" t="s">
        <v>2696</v>
      </c>
      <c r="W1162" s="25" t="s">
        <v>1008</v>
      </c>
      <c r="X1162" s="26">
        <v>45352</v>
      </c>
      <c r="Y1162" s="25" t="s">
        <v>1068</v>
      </c>
      <c r="Z1162" s="26">
        <v>45352</v>
      </c>
      <c r="AA1162" s="24" t="s">
        <v>2473</v>
      </c>
      <c r="AB1162" s="24" t="s">
        <v>1081</v>
      </c>
      <c r="AC1162" s="26">
        <v>45359</v>
      </c>
      <c r="AD1162" s="8" t="s">
        <v>22</v>
      </c>
      <c r="AE1162" s="26">
        <v>45355</v>
      </c>
      <c r="AF1162" s="27" t="s">
        <v>424</v>
      </c>
      <c r="AG1162" s="7"/>
      <c r="AH1162" s="5" t="str" cm="1">
        <f t="array" ref="AH1162">LEFT(MM_BU[[#This Row],[PROJECT'#]],MIN(IFERROR(FIND({0,1,2,3,4,5,6,7,8,9,"-"},MM_BU[[#This Row],[PROJECT'#]]),""))-1)</f>
        <v>BU</v>
      </c>
      <c r="AI1162" t="str">
        <f>IF(MM_BU[[#This Row],[BOM Received date]]&lt;&gt;"","BU table")</f>
        <v>BU table</v>
      </c>
      <c r="AJ1162" t="str">
        <f>TEXT(MM_BU[[#This Row],[BOM Received date]],"mmmm")</f>
        <v>February</v>
      </c>
      <c r="AK1162" t="str">
        <f>TEXT(MM_BU[[#This Row],[BOM Received date]],"yyyy")</f>
        <v>2024</v>
      </c>
    </row>
    <row r="1163" spans="1:37" ht="28.95" customHeight="1">
      <c r="A1163" s="21">
        <v>80</v>
      </c>
      <c r="B1163" s="56">
        <v>45343</v>
      </c>
      <c r="C1163" s="8">
        <v>40</v>
      </c>
      <c r="D1163" s="8" t="s">
        <v>2559</v>
      </c>
      <c r="E1163" s="23" t="s">
        <v>2560</v>
      </c>
      <c r="F1163" s="350">
        <v>9791053</v>
      </c>
      <c r="G1163" s="8" t="s">
        <v>2584</v>
      </c>
      <c r="H1163" s="24" t="s">
        <v>2597</v>
      </c>
      <c r="I1163" s="25">
        <v>55573</v>
      </c>
      <c r="J1163" s="1639">
        <v>45350</v>
      </c>
      <c r="K1163" s="26">
        <v>45351</v>
      </c>
      <c r="L1163" s="340" t="s">
        <v>1058</v>
      </c>
      <c r="M1163" s="27">
        <v>1</v>
      </c>
      <c r="N1163" s="27" t="s">
        <v>20</v>
      </c>
      <c r="O1163" s="25">
        <v>4</v>
      </c>
      <c r="P1163" s="286">
        <v>24.6</v>
      </c>
      <c r="Q1163" s="287">
        <v>98.4</v>
      </c>
      <c r="R1163" s="25" t="s">
        <v>581</v>
      </c>
      <c r="S1163" s="25" t="s">
        <v>581</v>
      </c>
      <c r="T1163" s="26" t="s">
        <v>581</v>
      </c>
      <c r="U1163" s="26" t="s">
        <v>581</v>
      </c>
      <c r="V1163" s="8" t="s">
        <v>2696</v>
      </c>
      <c r="W1163" s="25" t="s">
        <v>1007</v>
      </c>
      <c r="X1163" s="26">
        <v>45352</v>
      </c>
      <c r="Y1163" s="25" t="s">
        <v>1068</v>
      </c>
      <c r="Z1163" s="26">
        <v>45352</v>
      </c>
      <c r="AA1163" s="24" t="s">
        <v>2473</v>
      </c>
      <c r="AB1163" s="24" t="s">
        <v>1081</v>
      </c>
      <c r="AC1163" s="26">
        <v>45359</v>
      </c>
      <c r="AD1163" s="8" t="s">
        <v>22</v>
      </c>
      <c r="AE1163" s="26">
        <v>45355</v>
      </c>
      <c r="AF1163" s="27" t="s">
        <v>426</v>
      </c>
      <c r="AG1163" s="7"/>
      <c r="AH1163" s="5" t="str" cm="1">
        <f t="array" ref="AH1163">LEFT(MM_BU[[#This Row],[PROJECT'#]],MIN(IFERROR(FIND({0,1,2,3,4,5,6,7,8,9,"-"},MM_BU[[#This Row],[PROJECT'#]]),""))-1)</f>
        <v>BU</v>
      </c>
      <c r="AI1163" t="str">
        <f>IF(MM_BU[[#This Row],[BOM Received date]]&lt;&gt;"","BU table")</f>
        <v>BU table</v>
      </c>
      <c r="AJ1163" t="str">
        <f>TEXT(MM_BU[[#This Row],[BOM Received date]],"mmmm")</f>
        <v>February</v>
      </c>
      <c r="AK1163" t="str">
        <f>TEXT(MM_BU[[#This Row],[BOM Received date]],"yyyy")</f>
        <v>2024</v>
      </c>
    </row>
    <row r="1164" spans="1:37" ht="28.95" customHeight="1">
      <c r="A1164" s="21">
        <v>80</v>
      </c>
      <c r="B1164" s="56">
        <v>45343</v>
      </c>
      <c r="C1164" s="8">
        <v>40</v>
      </c>
      <c r="D1164" s="8" t="s">
        <v>2559</v>
      </c>
      <c r="E1164" s="23" t="s">
        <v>2560</v>
      </c>
      <c r="F1164" s="350">
        <v>9791053</v>
      </c>
      <c r="G1164" s="8" t="s">
        <v>660</v>
      </c>
      <c r="H1164" s="24" t="s">
        <v>661</v>
      </c>
      <c r="I1164" s="25">
        <v>55574</v>
      </c>
      <c r="J1164" s="1639">
        <v>45350</v>
      </c>
      <c r="K1164" s="26">
        <v>45351</v>
      </c>
      <c r="L1164" s="340" t="s">
        <v>1058</v>
      </c>
      <c r="M1164" s="27">
        <v>2</v>
      </c>
      <c r="N1164" s="27" t="s">
        <v>20</v>
      </c>
      <c r="O1164" s="25">
        <v>1</v>
      </c>
      <c r="P1164" s="286">
        <v>18.2</v>
      </c>
      <c r="Q1164" s="287">
        <v>18.2</v>
      </c>
      <c r="R1164" s="25" t="s">
        <v>581</v>
      </c>
      <c r="S1164" s="25" t="s">
        <v>581</v>
      </c>
      <c r="T1164" s="26" t="s">
        <v>581</v>
      </c>
      <c r="U1164" s="26" t="s">
        <v>581</v>
      </c>
      <c r="V1164" s="8" t="s">
        <v>2697</v>
      </c>
      <c r="W1164" s="25" t="s">
        <v>1012</v>
      </c>
      <c r="X1164" s="26">
        <v>45352</v>
      </c>
      <c r="Y1164" s="25" t="s">
        <v>1068</v>
      </c>
      <c r="Z1164" s="26">
        <v>45352</v>
      </c>
      <c r="AA1164" s="24" t="s">
        <v>2473</v>
      </c>
      <c r="AB1164" s="24" t="s">
        <v>1070</v>
      </c>
      <c r="AC1164" s="26">
        <v>45359</v>
      </c>
      <c r="AD1164" s="8" t="s">
        <v>22</v>
      </c>
      <c r="AE1164" s="26">
        <v>45355</v>
      </c>
      <c r="AF1164" s="27" t="s">
        <v>424</v>
      </c>
      <c r="AG1164" s="7"/>
      <c r="AH1164" s="5" t="str" cm="1">
        <f t="array" ref="AH1164">LEFT(MM_BU[[#This Row],[PROJECT'#]],MIN(IFERROR(FIND({0,1,2,3,4,5,6,7,8,9,"-"},MM_BU[[#This Row],[PROJECT'#]]),""))-1)</f>
        <v>BU</v>
      </c>
      <c r="AI1164" t="str">
        <f>IF(MM_BU[[#This Row],[BOM Received date]]&lt;&gt;"","BU table")</f>
        <v>BU table</v>
      </c>
      <c r="AJ1164" t="str">
        <f>TEXT(MM_BU[[#This Row],[BOM Received date]],"mmmm")</f>
        <v>February</v>
      </c>
      <c r="AK1164" t="str">
        <f>TEXT(MM_BU[[#This Row],[BOM Received date]],"yyyy")</f>
        <v>2024</v>
      </c>
    </row>
    <row r="1165" spans="1:37" ht="28.95" customHeight="1">
      <c r="A1165" s="21">
        <v>80</v>
      </c>
      <c r="B1165" s="56">
        <v>45343</v>
      </c>
      <c r="C1165" s="8">
        <v>40</v>
      </c>
      <c r="D1165" s="8" t="s">
        <v>2559</v>
      </c>
      <c r="E1165" s="23" t="s">
        <v>2560</v>
      </c>
      <c r="F1165" s="350">
        <v>9791053</v>
      </c>
      <c r="G1165" s="8" t="s">
        <v>2585</v>
      </c>
      <c r="H1165" s="24" t="s">
        <v>2598</v>
      </c>
      <c r="I1165" s="25">
        <v>55572</v>
      </c>
      <c r="J1165" s="1639">
        <v>45350</v>
      </c>
      <c r="K1165" s="26">
        <v>45351</v>
      </c>
      <c r="L1165" s="340" t="s">
        <v>1058</v>
      </c>
      <c r="M1165" s="27">
        <v>1</v>
      </c>
      <c r="N1165" s="27" t="s">
        <v>20</v>
      </c>
      <c r="O1165" s="25">
        <v>1</v>
      </c>
      <c r="P1165" s="286">
        <v>21.65</v>
      </c>
      <c r="Q1165" s="287">
        <v>21.65</v>
      </c>
      <c r="R1165" s="25" t="s">
        <v>2700</v>
      </c>
      <c r="S1165" s="25" t="s">
        <v>1058</v>
      </c>
      <c r="T1165" s="26">
        <v>45356</v>
      </c>
      <c r="U1165" s="26">
        <v>45355</v>
      </c>
      <c r="V1165" s="8" t="s">
        <v>2701</v>
      </c>
      <c r="W1165" s="25" t="s">
        <v>1012</v>
      </c>
      <c r="X1165" s="26">
        <v>45352</v>
      </c>
      <c r="Y1165" s="25" t="s">
        <v>1068</v>
      </c>
      <c r="Z1165" s="26">
        <v>45352</v>
      </c>
      <c r="AA1165" s="24" t="s">
        <v>1069</v>
      </c>
      <c r="AB1165" s="24" t="s">
        <v>1072</v>
      </c>
      <c r="AC1165" s="26">
        <v>45360</v>
      </c>
      <c r="AD1165" s="8" t="s">
        <v>22</v>
      </c>
      <c r="AE1165" s="26">
        <v>45356</v>
      </c>
      <c r="AF1165" s="27" t="s">
        <v>424</v>
      </c>
      <c r="AG1165" s="7"/>
      <c r="AH1165" s="5" t="str" cm="1">
        <f t="array" ref="AH1165">LEFT(MM_BU[[#This Row],[PROJECT'#]],MIN(IFERROR(FIND({0,1,2,3,4,5,6,7,8,9,"-"},MM_BU[[#This Row],[PROJECT'#]]),""))-1)</f>
        <v>BU</v>
      </c>
      <c r="AI1165" t="str">
        <f>IF(MM_BU[[#This Row],[BOM Received date]]&lt;&gt;"","BU table")</f>
        <v>BU table</v>
      </c>
      <c r="AJ1165" t="str">
        <f>TEXT(MM_BU[[#This Row],[BOM Received date]],"mmmm")</f>
        <v>February</v>
      </c>
      <c r="AK1165" t="str">
        <f>TEXT(MM_BU[[#This Row],[BOM Received date]],"yyyy")</f>
        <v>2024</v>
      </c>
    </row>
    <row r="1166" spans="1:37" ht="28.95" customHeight="1">
      <c r="A1166" s="21">
        <v>80</v>
      </c>
      <c r="B1166" s="56">
        <v>45343</v>
      </c>
      <c r="C1166" s="8">
        <v>40</v>
      </c>
      <c r="D1166" s="8" t="s">
        <v>2559</v>
      </c>
      <c r="E1166" s="23" t="s">
        <v>2560</v>
      </c>
      <c r="F1166" s="350">
        <v>9791053</v>
      </c>
      <c r="G1166" s="8" t="s">
        <v>357</v>
      </c>
      <c r="H1166" s="24" t="s">
        <v>360</v>
      </c>
      <c r="I1166" s="25">
        <v>55574</v>
      </c>
      <c r="J1166" s="1639">
        <v>45350</v>
      </c>
      <c r="K1166" s="26">
        <v>45351</v>
      </c>
      <c r="L1166" s="340" t="s">
        <v>1058</v>
      </c>
      <c r="M1166" s="27">
        <v>1</v>
      </c>
      <c r="N1166" s="27" t="s">
        <v>20</v>
      </c>
      <c r="O1166" s="25">
        <v>1</v>
      </c>
      <c r="P1166" s="286">
        <v>73.900000000000006</v>
      </c>
      <c r="Q1166" s="287">
        <v>73.900000000000006</v>
      </c>
      <c r="R1166" s="25" t="s">
        <v>581</v>
      </c>
      <c r="S1166" s="25" t="s">
        <v>581</v>
      </c>
      <c r="T1166" s="26" t="s">
        <v>581</v>
      </c>
      <c r="U1166" s="26" t="s">
        <v>581</v>
      </c>
      <c r="V1166" s="8" t="s">
        <v>2697</v>
      </c>
      <c r="W1166" s="25" t="s">
        <v>139</v>
      </c>
      <c r="X1166" s="26">
        <v>45352</v>
      </c>
      <c r="Y1166" s="25" t="s">
        <v>1068</v>
      </c>
      <c r="Z1166" s="26">
        <v>45352</v>
      </c>
      <c r="AA1166" s="24" t="s">
        <v>2473</v>
      </c>
      <c r="AB1166" s="24" t="s">
        <v>1070</v>
      </c>
      <c r="AC1166" s="26">
        <v>45359</v>
      </c>
      <c r="AD1166" s="8" t="s">
        <v>22</v>
      </c>
      <c r="AE1166" s="26">
        <v>45355</v>
      </c>
      <c r="AF1166" s="27" t="s">
        <v>424</v>
      </c>
      <c r="AG1166" s="7"/>
      <c r="AH1166" s="5" t="str" cm="1">
        <f t="array" ref="AH1166">LEFT(MM_BU[[#This Row],[PROJECT'#]],MIN(IFERROR(FIND({0,1,2,3,4,5,6,7,8,9,"-"},MM_BU[[#This Row],[PROJECT'#]]),""))-1)</f>
        <v>BU</v>
      </c>
      <c r="AI1166" t="str">
        <f>IF(MM_BU[[#This Row],[BOM Received date]]&lt;&gt;"","BU table")</f>
        <v>BU table</v>
      </c>
      <c r="AJ1166" t="str">
        <f>TEXT(MM_BU[[#This Row],[BOM Received date]],"mmmm")</f>
        <v>February</v>
      </c>
      <c r="AK1166" t="str">
        <f>TEXT(MM_BU[[#This Row],[BOM Received date]],"yyyy")</f>
        <v>2024</v>
      </c>
    </row>
    <row r="1167" spans="1:37" ht="28.95" customHeight="1">
      <c r="A1167" s="21">
        <v>80</v>
      </c>
      <c r="B1167" s="56">
        <v>45343</v>
      </c>
      <c r="C1167" s="8">
        <v>40</v>
      </c>
      <c r="D1167" s="8" t="s">
        <v>2559</v>
      </c>
      <c r="E1167" s="23" t="s">
        <v>2560</v>
      </c>
      <c r="F1167" s="350">
        <v>9791053</v>
      </c>
      <c r="G1167" s="8" t="s">
        <v>2523</v>
      </c>
      <c r="H1167" s="24" t="s">
        <v>2524</v>
      </c>
      <c r="I1167" s="25">
        <v>55654</v>
      </c>
      <c r="J1167" s="1639">
        <v>45350</v>
      </c>
      <c r="K1167" s="26">
        <v>45354</v>
      </c>
      <c r="L1167" s="340" t="s">
        <v>1058</v>
      </c>
      <c r="M1167" s="27">
        <v>1</v>
      </c>
      <c r="N1167" s="27" t="s">
        <v>938</v>
      </c>
      <c r="O1167" s="25">
        <v>1</v>
      </c>
      <c r="P1167" s="286">
        <v>94.25</v>
      </c>
      <c r="Q1167" s="287">
        <v>94.25</v>
      </c>
      <c r="R1167" s="25" t="s">
        <v>2818</v>
      </c>
      <c r="S1167" s="25" t="s">
        <v>1058</v>
      </c>
      <c r="T1167" s="26">
        <v>45359</v>
      </c>
      <c r="U1167" s="26">
        <v>45357</v>
      </c>
      <c r="V1167" s="8" t="s">
        <v>2819</v>
      </c>
      <c r="W1167" s="25" t="s">
        <v>1007</v>
      </c>
      <c r="X1167" s="26">
        <v>45359</v>
      </c>
      <c r="Y1167" s="25" t="s">
        <v>1068</v>
      </c>
      <c r="Z1167" s="26">
        <v>45359</v>
      </c>
      <c r="AA1167" s="24" t="s">
        <v>1069</v>
      </c>
      <c r="AB1167" s="24" t="s">
        <v>1085</v>
      </c>
      <c r="AC1167" s="26">
        <v>45366</v>
      </c>
      <c r="AD1167" s="8" t="s">
        <v>22</v>
      </c>
      <c r="AE1167" s="26">
        <v>45365</v>
      </c>
      <c r="AF1167" s="27" t="s">
        <v>424</v>
      </c>
      <c r="AG1167" s="7"/>
      <c r="AH1167" s="5" t="str" cm="1">
        <f t="array" ref="AH1167">LEFT(MM_BU[[#This Row],[PROJECT'#]],MIN(IFERROR(FIND({0,1,2,3,4,5,6,7,8,9,"-"},MM_BU[[#This Row],[PROJECT'#]]),""))-1)</f>
        <v>BU</v>
      </c>
      <c r="AI1167" t="str">
        <f>IF(MM_BU[[#This Row],[BOM Received date]]&lt;&gt;"","BU table")</f>
        <v>BU table</v>
      </c>
      <c r="AJ1167" t="str">
        <f>TEXT(MM_BU[[#This Row],[BOM Received date]],"mmmm")</f>
        <v>February</v>
      </c>
      <c r="AK1167" t="str">
        <f>TEXT(MM_BU[[#This Row],[BOM Received date]],"yyyy")</f>
        <v>2024</v>
      </c>
    </row>
    <row r="1168" spans="1:37" ht="28.95" customHeight="1">
      <c r="A1168" s="21">
        <v>80</v>
      </c>
      <c r="B1168" s="56">
        <v>45343</v>
      </c>
      <c r="C1168" s="8">
        <v>50</v>
      </c>
      <c r="D1168" s="8" t="s">
        <v>2559</v>
      </c>
      <c r="E1168" s="23" t="s">
        <v>2560</v>
      </c>
      <c r="F1168" s="350">
        <v>9791053</v>
      </c>
      <c r="G1168" s="8" t="s">
        <v>1906</v>
      </c>
      <c r="H1168" s="24" t="s">
        <v>2599</v>
      </c>
      <c r="I1168" s="25">
        <v>55593</v>
      </c>
      <c r="J1168" s="1639">
        <v>45350</v>
      </c>
      <c r="K1168" s="26">
        <v>45352</v>
      </c>
      <c r="L1168" s="340" t="s">
        <v>1058</v>
      </c>
      <c r="M1168" s="27">
        <v>3</v>
      </c>
      <c r="N1168" s="27" t="s">
        <v>1996</v>
      </c>
      <c r="O1168" s="25">
        <v>25</v>
      </c>
      <c r="P1168" s="286">
        <v>65.510000000000005</v>
      </c>
      <c r="Q1168" s="287">
        <v>1637.75</v>
      </c>
      <c r="R1168" s="25" t="s">
        <v>581</v>
      </c>
      <c r="S1168" s="25" t="s">
        <v>581</v>
      </c>
      <c r="T1168" s="26" t="s">
        <v>581</v>
      </c>
      <c r="U1168" s="26" t="s">
        <v>581</v>
      </c>
      <c r="V1168" s="8" t="s">
        <v>2703</v>
      </c>
      <c r="W1168" s="25" t="s">
        <v>143</v>
      </c>
      <c r="X1168" s="26">
        <v>45352</v>
      </c>
      <c r="Y1168" s="25" t="s">
        <v>1068</v>
      </c>
      <c r="Z1168" s="26">
        <v>45352</v>
      </c>
      <c r="AA1168" s="24" t="s">
        <v>1069</v>
      </c>
      <c r="AB1168" s="24" t="s">
        <v>1070</v>
      </c>
      <c r="AC1168" s="26">
        <v>45360</v>
      </c>
      <c r="AD1168" s="8" t="s">
        <v>22</v>
      </c>
      <c r="AE1168" s="26">
        <v>45355</v>
      </c>
      <c r="AF1168" s="27" t="s">
        <v>1038</v>
      </c>
      <c r="AG1168" s="7"/>
      <c r="AH1168" s="5" t="str" cm="1">
        <f t="array" ref="AH1168">LEFT(MM_BU[[#This Row],[PROJECT'#]],MIN(IFERROR(FIND({0,1,2,3,4,5,6,7,8,9,"-"},MM_BU[[#This Row],[PROJECT'#]]),""))-1)</f>
        <v>BU</v>
      </c>
      <c r="AI1168" t="str">
        <f>IF(MM_BU[[#This Row],[BOM Received date]]&lt;&gt;"","BU table")</f>
        <v>BU table</v>
      </c>
      <c r="AJ1168" t="str">
        <f>TEXT(MM_BU[[#This Row],[BOM Received date]],"mmmm")</f>
        <v>February</v>
      </c>
      <c r="AK1168" t="str">
        <f>TEXT(MM_BU[[#This Row],[BOM Received date]],"yyyy")</f>
        <v>2024</v>
      </c>
    </row>
    <row r="1169" spans="1:37" ht="28.95" customHeight="1">
      <c r="A1169" s="21">
        <v>80</v>
      </c>
      <c r="B1169" s="56">
        <v>45343</v>
      </c>
      <c r="C1169" s="8">
        <v>50</v>
      </c>
      <c r="D1169" s="8" t="s">
        <v>2559</v>
      </c>
      <c r="E1169" s="23" t="s">
        <v>2560</v>
      </c>
      <c r="F1169" s="350">
        <v>9791053</v>
      </c>
      <c r="G1169" s="8" t="s">
        <v>921</v>
      </c>
      <c r="H1169" s="24" t="s">
        <v>931</v>
      </c>
      <c r="I1169" s="25">
        <v>55596</v>
      </c>
      <c r="J1169" s="1639">
        <v>45350</v>
      </c>
      <c r="K1169" s="26">
        <v>45352</v>
      </c>
      <c r="L1169" s="340" t="s">
        <v>1058</v>
      </c>
      <c r="M1169" s="27">
        <v>10</v>
      </c>
      <c r="N1169" s="27" t="s">
        <v>1130</v>
      </c>
      <c r="O1169" s="25">
        <v>25</v>
      </c>
      <c r="P1169" s="286">
        <v>28.1</v>
      </c>
      <c r="Q1169" s="287">
        <v>702.5</v>
      </c>
      <c r="R1169" s="25" t="s">
        <v>2704</v>
      </c>
      <c r="S1169" s="25" t="s">
        <v>1058</v>
      </c>
      <c r="T1169" s="26">
        <v>45352</v>
      </c>
      <c r="U1169" s="26" t="s">
        <v>581</v>
      </c>
      <c r="V1169" s="8" t="s">
        <v>2705</v>
      </c>
      <c r="W1169" s="25" t="s">
        <v>1008</v>
      </c>
      <c r="X1169" s="26">
        <v>45352</v>
      </c>
      <c r="Y1169" s="25" t="s">
        <v>1068</v>
      </c>
      <c r="Z1169" s="26">
        <v>45352</v>
      </c>
      <c r="AA1169" s="24" t="s">
        <v>1075</v>
      </c>
      <c r="AB1169" s="24" t="s">
        <v>1070</v>
      </c>
      <c r="AC1169" s="26">
        <v>45366</v>
      </c>
      <c r="AD1169" s="8" t="s">
        <v>22</v>
      </c>
      <c r="AE1169" s="26">
        <v>45355</v>
      </c>
      <c r="AF1169" s="27" t="s">
        <v>1038</v>
      </c>
      <c r="AG1169" s="7"/>
      <c r="AH1169" s="5" t="str" cm="1">
        <f t="array" ref="AH1169">LEFT(MM_BU[[#This Row],[PROJECT'#]],MIN(IFERROR(FIND({0,1,2,3,4,5,6,7,8,9,"-"},MM_BU[[#This Row],[PROJECT'#]]),""))-1)</f>
        <v>BU</v>
      </c>
      <c r="AI1169" t="str">
        <f>IF(MM_BU[[#This Row],[BOM Received date]]&lt;&gt;"","BU table")</f>
        <v>BU table</v>
      </c>
      <c r="AJ1169" t="str">
        <f>TEXT(MM_BU[[#This Row],[BOM Received date]],"mmmm")</f>
        <v>February</v>
      </c>
      <c r="AK1169" t="str">
        <f>TEXT(MM_BU[[#This Row],[BOM Received date]],"yyyy")</f>
        <v>2024</v>
      </c>
    </row>
    <row r="1170" spans="1:37" ht="28.95" customHeight="1">
      <c r="A1170" s="21">
        <v>80</v>
      </c>
      <c r="B1170" s="56">
        <v>45343</v>
      </c>
      <c r="C1170" s="8">
        <v>50</v>
      </c>
      <c r="D1170" s="8" t="s">
        <v>2559</v>
      </c>
      <c r="E1170" s="23" t="s">
        <v>2560</v>
      </c>
      <c r="F1170" s="350">
        <v>9791053</v>
      </c>
      <c r="G1170" s="8" t="s">
        <v>922</v>
      </c>
      <c r="H1170" s="24" t="s">
        <v>932</v>
      </c>
      <c r="I1170" s="25">
        <v>55595</v>
      </c>
      <c r="J1170" s="1639">
        <v>45350</v>
      </c>
      <c r="K1170" s="26">
        <v>45352</v>
      </c>
      <c r="L1170" s="340" t="s">
        <v>1058</v>
      </c>
      <c r="M1170" s="27">
        <v>3</v>
      </c>
      <c r="N1170" s="27" t="s">
        <v>36</v>
      </c>
      <c r="O1170" s="25">
        <v>1</v>
      </c>
      <c r="P1170" s="286">
        <v>70</v>
      </c>
      <c r="Q1170" s="287">
        <v>70</v>
      </c>
      <c r="R1170" s="25" t="s">
        <v>581</v>
      </c>
      <c r="S1170" s="25" t="s">
        <v>581</v>
      </c>
      <c r="T1170" s="26" t="s">
        <v>581</v>
      </c>
      <c r="U1170" s="26" t="s">
        <v>581</v>
      </c>
      <c r="V1170" s="8" t="s">
        <v>2706</v>
      </c>
      <c r="W1170" s="25" t="s">
        <v>141</v>
      </c>
      <c r="X1170" s="26">
        <v>45352</v>
      </c>
      <c r="Y1170" s="25" t="s">
        <v>1068</v>
      </c>
      <c r="Z1170" s="26">
        <v>45352</v>
      </c>
      <c r="AA1170" s="24" t="s">
        <v>2634</v>
      </c>
      <c r="AB1170" s="24" t="s">
        <v>1070</v>
      </c>
      <c r="AC1170" s="26">
        <v>45359</v>
      </c>
      <c r="AD1170" s="8" t="s">
        <v>22</v>
      </c>
      <c r="AE1170" s="26">
        <v>45355</v>
      </c>
      <c r="AF1170" s="27" t="s">
        <v>424</v>
      </c>
      <c r="AG1170" s="7"/>
      <c r="AH1170" s="5" t="str" cm="1">
        <f t="array" ref="AH1170">LEFT(MM_BU[[#This Row],[PROJECT'#]],MIN(IFERROR(FIND({0,1,2,3,4,5,6,7,8,9,"-"},MM_BU[[#This Row],[PROJECT'#]]),""))-1)</f>
        <v>BU</v>
      </c>
      <c r="AI1170" t="str">
        <f>IF(MM_BU[[#This Row],[BOM Received date]]&lt;&gt;"","BU table")</f>
        <v>BU table</v>
      </c>
      <c r="AJ1170" t="str">
        <f>TEXT(MM_BU[[#This Row],[BOM Received date]],"mmmm")</f>
        <v>February</v>
      </c>
      <c r="AK1170" t="str">
        <f>TEXT(MM_BU[[#This Row],[BOM Received date]],"yyyy")</f>
        <v>2024</v>
      </c>
    </row>
    <row r="1171" spans="1:37" ht="28.95" customHeight="1">
      <c r="A1171" s="21">
        <v>80</v>
      </c>
      <c r="B1171" s="56">
        <v>45343</v>
      </c>
      <c r="C1171" s="8">
        <v>50</v>
      </c>
      <c r="D1171" s="8" t="s">
        <v>2559</v>
      </c>
      <c r="E1171" s="23" t="s">
        <v>2560</v>
      </c>
      <c r="F1171" s="350">
        <v>9791053</v>
      </c>
      <c r="G1171" s="8" t="s">
        <v>2586</v>
      </c>
      <c r="H1171" s="24" t="s">
        <v>2600</v>
      </c>
      <c r="I1171" s="25">
        <v>55592</v>
      </c>
      <c r="J1171" s="1639">
        <v>45350</v>
      </c>
      <c r="K1171" s="26">
        <v>45352</v>
      </c>
      <c r="L1171" s="340" t="s">
        <v>1058</v>
      </c>
      <c r="M1171" s="27">
        <v>1</v>
      </c>
      <c r="N1171" s="27" t="s">
        <v>20</v>
      </c>
      <c r="O1171" s="25">
        <v>10</v>
      </c>
      <c r="P1171" s="286">
        <v>6.93</v>
      </c>
      <c r="Q1171" s="287">
        <v>69.3</v>
      </c>
      <c r="R1171" s="25" t="s">
        <v>2704</v>
      </c>
      <c r="S1171" s="25" t="s">
        <v>1058</v>
      </c>
      <c r="T1171" s="26">
        <v>45352</v>
      </c>
      <c r="U1171" s="26" t="s">
        <v>581</v>
      </c>
      <c r="V1171" s="8" t="s">
        <v>2705</v>
      </c>
      <c r="W1171" s="25" t="s">
        <v>139</v>
      </c>
      <c r="X1171" s="26">
        <v>45352</v>
      </c>
      <c r="Y1171" s="25" t="s">
        <v>1068</v>
      </c>
      <c r="Z1171" s="26">
        <v>45352</v>
      </c>
      <c r="AA1171" s="24" t="s">
        <v>1075</v>
      </c>
      <c r="AB1171" s="24" t="s">
        <v>1070</v>
      </c>
      <c r="AC1171" s="26">
        <v>45394</v>
      </c>
      <c r="AD1171" s="8" t="s">
        <v>22</v>
      </c>
      <c r="AE1171" s="26">
        <v>45355</v>
      </c>
      <c r="AF1171" s="27" t="s">
        <v>1001</v>
      </c>
      <c r="AG1171" s="7"/>
      <c r="AH1171" s="5" t="str" cm="1">
        <f t="array" ref="AH1171">LEFT(MM_BU[[#This Row],[PROJECT'#]],MIN(IFERROR(FIND({0,1,2,3,4,5,6,7,8,9,"-"},MM_BU[[#This Row],[PROJECT'#]]),""))-1)</f>
        <v>BU</v>
      </c>
      <c r="AI1171" t="str">
        <f>IF(MM_BU[[#This Row],[BOM Received date]]&lt;&gt;"","BU table")</f>
        <v>BU table</v>
      </c>
      <c r="AJ1171" t="str">
        <f>TEXT(MM_BU[[#This Row],[BOM Received date]],"mmmm")</f>
        <v>February</v>
      </c>
      <c r="AK1171" t="str">
        <f>TEXT(MM_BU[[#This Row],[BOM Received date]],"yyyy")</f>
        <v>2024</v>
      </c>
    </row>
    <row r="1172" spans="1:37" ht="28.95" customHeight="1">
      <c r="A1172" s="21">
        <v>80</v>
      </c>
      <c r="B1172" s="56">
        <v>45343</v>
      </c>
      <c r="C1172" s="8">
        <v>50</v>
      </c>
      <c r="D1172" s="8" t="s">
        <v>2559</v>
      </c>
      <c r="E1172" s="23" t="s">
        <v>2560</v>
      </c>
      <c r="F1172" s="350">
        <v>9791053</v>
      </c>
      <c r="G1172" s="8" t="s">
        <v>2587</v>
      </c>
      <c r="H1172" s="24" t="s">
        <v>2601</v>
      </c>
      <c r="I1172" s="25">
        <v>55596</v>
      </c>
      <c r="J1172" s="1639">
        <v>45350</v>
      </c>
      <c r="K1172" s="26">
        <v>45352</v>
      </c>
      <c r="L1172" s="340" t="s">
        <v>1058</v>
      </c>
      <c r="M1172" s="27">
        <v>9</v>
      </c>
      <c r="N1172" s="27" t="s">
        <v>203</v>
      </c>
      <c r="O1172" s="25">
        <v>1</v>
      </c>
      <c r="P1172" s="286">
        <v>81.2</v>
      </c>
      <c r="Q1172" s="287">
        <v>81.2</v>
      </c>
      <c r="R1172" s="25" t="s">
        <v>2704</v>
      </c>
      <c r="S1172" s="25" t="s">
        <v>1058</v>
      </c>
      <c r="T1172" s="26">
        <v>45352</v>
      </c>
      <c r="U1172" s="26" t="s">
        <v>581</v>
      </c>
      <c r="V1172" s="8" t="s">
        <v>2705</v>
      </c>
      <c r="W1172" s="25" t="s">
        <v>1007</v>
      </c>
      <c r="X1172" s="26">
        <v>45352</v>
      </c>
      <c r="Y1172" s="25" t="s">
        <v>1068</v>
      </c>
      <c r="Z1172" s="26">
        <v>45352</v>
      </c>
      <c r="AA1172" s="24" t="s">
        <v>1075</v>
      </c>
      <c r="AB1172" s="24" t="s">
        <v>1070</v>
      </c>
      <c r="AC1172" s="26">
        <v>45366</v>
      </c>
      <c r="AD1172" s="8" t="s">
        <v>22</v>
      </c>
      <c r="AE1172" s="26">
        <v>45355</v>
      </c>
      <c r="AF1172" s="27" t="s">
        <v>424</v>
      </c>
      <c r="AG1172" s="7"/>
      <c r="AH1172" s="5" t="str" cm="1">
        <f t="array" ref="AH1172">LEFT(MM_BU[[#This Row],[PROJECT'#]],MIN(IFERROR(FIND({0,1,2,3,4,5,6,7,8,9,"-"},MM_BU[[#This Row],[PROJECT'#]]),""))-1)</f>
        <v>BU</v>
      </c>
      <c r="AI1172" t="str">
        <f>IF(MM_BU[[#This Row],[BOM Received date]]&lt;&gt;"","BU table")</f>
        <v>BU table</v>
      </c>
      <c r="AJ1172" t="str">
        <f>TEXT(MM_BU[[#This Row],[BOM Received date]],"mmmm")</f>
        <v>February</v>
      </c>
      <c r="AK1172" t="str">
        <f>TEXT(MM_BU[[#This Row],[BOM Received date]],"yyyy")</f>
        <v>2024</v>
      </c>
    </row>
    <row r="1173" spans="1:37" ht="28.95" customHeight="1">
      <c r="A1173" s="21">
        <v>80</v>
      </c>
      <c r="B1173" s="56">
        <v>45343</v>
      </c>
      <c r="C1173" s="8">
        <v>50</v>
      </c>
      <c r="D1173" s="8" t="s">
        <v>2559</v>
      </c>
      <c r="E1173" s="23" t="s">
        <v>2560</v>
      </c>
      <c r="F1173" s="350">
        <v>9791053</v>
      </c>
      <c r="G1173" s="8" t="s">
        <v>925</v>
      </c>
      <c r="H1173" s="24" t="s">
        <v>935</v>
      </c>
      <c r="I1173" s="25">
        <v>55596</v>
      </c>
      <c r="J1173" s="1639">
        <v>45350</v>
      </c>
      <c r="K1173" s="26">
        <v>45352</v>
      </c>
      <c r="L1173" s="340" t="s">
        <v>1058</v>
      </c>
      <c r="M1173" s="27">
        <v>8</v>
      </c>
      <c r="N1173" s="27" t="s">
        <v>36</v>
      </c>
      <c r="O1173" s="25">
        <v>1</v>
      </c>
      <c r="P1173" s="286">
        <v>66.48</v>
      </c>
      <c r="Q1173" s="287">
        <v>66.48</v>
      </c>
      <c r="R1173" s="25" t="s">
        <v>2704</v>
      </c>
      <c r="S1173" s="25" t="s">
        <v>1058</v>
      </c>
      <c r="T1173" s="26">
        <v>45352</v>
      </c>
      <c r="U1173" s="26" t="s">
        <v>581</v>
      </c>
      <c r="V1173" s="8" t="s">
        <v>2705</v>
      </c>
      <c r="W1173" s="25" t="s">
        <v>1006</v>
      </c>
      <c r="X1173" s="26">
        <v>45352</v>
      </c>
      <c r="Y1173" s="25" t="s">
        <v>1068</v>
      </c>
      <c r="Z1173" s="26">
        <v>45352</v>
      </c>
      <c r="AA1173" s="24" t="s">
        <v>1075</v>
      </c>
      <c r="AB1173" s="24" t="s">
        <v>1070</v>
      </c>
      <c r="AC1173" s="26">
        <v>45366</v>
      </c>
      <c r="AD1173" s="8" t="s">
        <v>22</v>
      </c>
      <c r="AE1173" s="26">
        <v>45355</v>
      </c>
      <c r="AF1173" s="27" t="s">
        <v>424</v>
      </c>
      <c r="AG1173" s="7"/>
      <c r="AH1173" s="5" t="str" cm="1">
        <f t="array" ref="AH1173">LEFT(MM_BU[[#This Row],[PROJECT'#]],MIN(IFERROR(FIND({0,1,2,3,4,5,6,7,8,9,"-"},MM_BU[[#This Row],[PROJECT'#]]),""))-1)</f>
        <v>BU</v>
      </c>
      <c r="AI1173" t="str">
        <f>IF(MM_BU[[#This Row],[BOM Received date]]&lt;&gt;"","BU table")</f>
        <v>BU table</v>
      </c>
      <c r="AJ1173" t="str">
        <f>TEXT(MM_BU[[#This Row],[BOM Received date]],"mmmm")</f>
        <v>February</v>
      </c>
      <c r="AK1173" t="str">
        <f>TEXT(MM_BU[[#This Row],[BOM Received date]],"yyyy")</f>
        <v>2024</v>
      </c>
    </row>
    <row r="1174" spans="1:37" ht="28.95" customHeight="1">
      <c r="A1174" s="21">
        <v>80</v>
      </c>
      <c r="B1174" s="56">
        <v>45343</v>
      </c>
      <c r="C1174" s="8">
        <v>50</v>
      </c>
      <c r="D1174" s="8" t="s">
        <v>2559</v>
      </c>
      <c r="E1174" s="23" t="s">
        <v>2560</v>
      </c>
      <c r="F1174" s="350">
        <v>9791053</v>
      </c>
      <c r="G1174" s="8" t="s">
        <v>2588</v>
      </c>
      <c r="H1174" s="24" t="s">
        <v>2602</v>
      </c>
      <c r="I1174" s="25">
        <v>55595</v>
      </c>
      <c r="J1174" s="1639">
        <v>45350</v>
      </c>
      <c r="K1174" s="26">
        <v>45352</v>
      </c>
      <c r="L1174" s="340" t="s">
        <v>1058</v>
      </c>
      <c r="M1174" s="27">
        <v>2</v>
      </c>
      <c r="N1174" s="27" t="s">
        <v>20</v>
      </c>
      <c r="O1174" s="25">
        <v>1</v>
      </c>
      <c r="P1174" s="286">
        <v>29.7</v>
      </c>
      <c r="Q1174" s="287">
        <v>29.7</v>
      </c>
      <c r="R1174" s="25" t="s">
        <v>581</v>
      </c>
      <c r="S1174" s="25" t="s">
        <v>581</v>
      </c>
      <c r="T1174" s="26" t="s">
        <v>581</v>
      </c>
      <c r="U1174" s="26" t="s">
        <v>581</v>
      </c>
      <c r="V1174" s="8" t="s">
        <v>2707</v>
      </c>
      <c r="W1174" s="25" t="s">
        <v>139</v>
      </c>
      <c r="X1174" s="26">
        <v>45352</v>
      </c>
      <c r="Y1174" s="25" t="s">
        <v>1068</v>
      </c>
      <c r="Z1174" s="26">
        <v>45352</v>
      </c>
      <c r="AA1174" s="24" t="s">
        <v>2634</v>
      </c>
      <c r="AB1174" s="24" t="s">
        <v>1082</v>
      </c>
      <c r="AC1174" s="26">
        <v>45366</v>
      </c>
      <c r="AD1174" s="8" t="s">
        <v>22</v>
      </c>
      <c r="AE1174" s="26">
        <v>45355</v>
      </c>
      <c r="AF1174" s="27" t="s">
        <v>424</v>
      </c>
      <c r="AG1174" s="7"/>
      <c r="AH1174" s="5" t="str" cm="1">
        <f t="array" ref="AH1174">LEFT(MM_BU[[#This Row],[PROJECT'#]],MIN(IFERROR(FIND({0,1,2,3,4,5,6,7,8,9,"-"},MM_BU[[#This Row],[PROJECT'#]]),""))-1)</f>
        <v>BU</v>
      </c>
      <c r="AI1174" t="str">
        <f>IF(MM_BU[[#This Row],[BOM Received date]]&lt;&gt;"","BU table")</f>
        <v>BU table</v>
      </c>
      <c r="AJ1174" t="str">
        <f>TEXT(MM_BU[[#This Row],[BOM Received date]],"mmmm")</f>
        <v>February</v>
      </c>
      <c r="AK1174" t="str">
        <f>TEXT(MM_BU[[#This Row],[BOM Received date]],"yyyy")</f>
        <v>2024</v>
      </c>
    </row>
    <row r="1175" spans="1:37" ht="28.95" customHeight="1">
      <c r="A1175" s="21">
        <v>80</v>
      </c>
      <c r="B1175" s="56">
        <v>45343</v>
      </c>
      <c r="C1175" s="8">
        <v>50</v>
      </c>
      <c r="D1175" s="8" t="s">
        <v>2559</v>
      </c>
      <c r="E1175" s="23" t="s">
        <v>2560</v>
      </c>
      <c r="F1175" s="350">
        <v>9791053</v>
      </c>
      <c r="G1175" s="8" t="s">
        <v>397</v>
      </c>
      <c r="H1175" s="24" t="s">
        <v>400</v>
      </c>
      <c r="I1175" s="25">
        <v>55596</v>
      </c>
      <c r="J1175" s="1639">
        <v>45350</v>
      </c>
      <c r="K1175" s="26">
        <v>45352</v>
      </c>
      <c r="L1175" s="340" t="s">
        <v>1058</v>
      </c>
      <c r="M1175" s="27">
        <v>7</v>
      </c>
      <c r="N1175" s="27" t="s">
        <v>20</v>
      </c>
      <c r="O1175" s="25">
        <v>10</v>
      </c>
      <c r="P1175" s="286">
        <v>3.5</v>
      </c>
      <c r="Q1175" s="287">
        <v>35</v>
      </c>
      <c r="R1175" s="25" t="s">
        <v>2704</v>
      </c>
      <c r="S1175" s="25" t="s">
        <v>1058</v>
      </c>
      <c r="T1175" s="26">
        <v>45352</v>
      </c>
      <c r="U1175" s="26" t="s">
        <v>581</v>
      </c>
      <c r="V1175" s="8" t="s">
        <v>2705</v>
      </c>
      <c r="W1175" s="25" t="s">
        <v>1005</v>
      </c>
      <c r="X1175" s="26">
        <v>45352</v>
      </c>
      <c r="Y1175" s="25" t="s">
        <v>1068</v>
      </c>
      <c r="Z1175" s="26">
        <v>45352</v>
      </c>
      <c r="AA1175" s="24" t="s">
        <v>1075</v>
      </c>
      <c r="AB1175" s="24" t="s">
        <v>1070</v>
      </c>
      <c r="AC1175" s="26">
        <v>45366</v>
      </c>
      <c r="AD1175" s="8" t="s">
        <v>22</v>
      </c>
      <c r="AE1175" s="26">
        <v>45355</v>
      </c>
      <c r="AF1175" s="27" t="s">
        <v>1001</v>
      </c>
      <c r="AG1175" s="7"/>
      <c r="AH1175" s="5" t="str" cm="1">
        <f t="array" ref="AH1175">LEFT(MM_BU[[#This Row],[PROJECT'#]],MIN(IFERROR(FIND({0,1,2,3,4,5,6,7,8,9,"-"},MM_BU[[#This Row],[PROJECT'#]]),""))-1)</f>
        <v>BU</v>
      </c>
      <c r="AI1175" t="str">
        <f>IF(MM_BU[[#This Row],[BOM Received date]]&lt;&gt;"","BU table")</f>
        <v>BU table</v>
      </c>
      <c r="AJ1175" t="str">
        <f>TEXT(MM_BU[[#This Row],[BOM Received date]],"mmmm")</f>
        <v>February</v>
      </c>
      <c r="AK1175" t="str">
        <f>TEXT(MM_BU[[#This Row],[BOM Received date]],"yyyy")</f>
        <v>2024</v>
      </c>
    </row>
    <row r="1176" spans="1:37" ht="28.95" customHeight="1">
      <c r="A1176" s="21">
        <v>80</v>
      </c>
      <c r="B1176" s="56">
        <v>45343</v>
      </c>
      <c r="C1176" s="8">
        <v>50</v>
      </c>
      <c r="D1176" s="8" t="s">
        <v>2559</v>
      </c>
      <c r="E1176" s="23" t="s">
        <v>2560</v>
      </c>
      <c r="F1176" s="350">
        <v>9791053</v>
      </c>
      <c r="G1176" s="8" t="s">
        <v>918</v>
      </c>
      <c r="H1176" s="24" t="s">
        <v>928</v>
      </c>
      <c r="I1176" s="25">
        <v>55596</v>
      </c>
      <c r="J1176" s="1639">
        <v>45350</v>
      </c>
      <c r="K1176" s="26">
        <v>45352</v>
      </c>
      <c r="L1176" s="340" t="s">
        <v>1058</v>
      </c>
      <c r="M1176" s="27">
        <v>6</v>
      </c>
      <c r="N1176" s="27" t="s">
        <v>20</v>
      </c>
      <c r="O1176" s="25">
        <v>2</v>
      </c>
      <c r="P1176" s="286">
        <v>8</v>
      </c>
      <c r="Q1176" s="287">
        <v>16</v>
      </c>
      <c r="R1176" s="25" t="s">
        <v>2704</v>
      </c>
      <c r="S1176" s="25" t="s">
        <v>1058</v>
      </c>
      <c r="T1176" s="26">
        <v>45352</v>
      </c>
      <c r="U1176" s="26" t="s">
        <v>581</v>
      </c>
      <c r="V1176" s="8" t="s">
        <v>2705</v>
      </c>
      <c r="W1176" s="25" t="s">
        <v>1003</v>
      </c>
      <c r="X1176" s="26">
        <v>45352</v>
      </c>
      <c r="Y1176" s="25" t="s">
        <v>1068</v>
      </c>
      <c r="Z1176" s="26">
        <v>45352</v>
      </c>
      <c r="AA1176" s="24" t="s">
        <v>1075</v>
      </c>
      <c r="AB1176" s="24" t="s">
        <v>1070</v>
      </c>
      <c r="AC1176" s="26">
        <v>45366</v>
      </c>
      <c r="AD1176" s="8" t="s">
        <v>22</v>
      </c>
      <c r="AE1176" s="26">
        <v>45355</v>
      </c>
      <c r="AF1176" s="27" t="s">
        <v>425</v>
      </c>
      <c r="AG1176" s="7"/>
      <c r="AH1176" s="5" t="str" cm="1">
        <f t="array" ref="AH1176">LEFT(MM_BU[[#This Row],[PROJECT'#]],MIN(IFERROR(FIND({0,1,2,3,4,5,6,7,8,9,"-"},MM_BU[[#This Row],[PROJECT'#]]),""))-1)</f>
        <v>BU</v>
      </c>
      <c r="AI1176" t="str">
        <f>IF(MM_BU[[#This Row],[BOM Received date]]&lt;&gt;"","BU table")</f>
        <v>BU table</v>
      </c>
      <c r="AJ1176" t="str">
        <f>TEXT(MM_BU[[#This Row],[BOM Received date]],"mmmm")</f>
        <v>February</v>
      </c>
      <c r="AK1176" t="str">
        <f>TEXT(MM_BU[[#This Row],[BOM Received date]],"yyyy")</f>
        <v>2024</v>
      </c>
    </row>
    <row r="1177" spans="1:37" ht="28.95" customHeight="1">
      <c r="A1177" s="21">
        <v>80</v>
      </c>
      <c r="B1177" s="56">
        <v>45343</v>
      </c>
      <c r="C1177" s="8">
        <v>50</v>
      </c>
      <c r="D1177" s="8" t="s">
        <v>2559</v>
      </c>
      <c r="E1177" s="23" t="s">
        <v>2560</v>
      </c>
      <c r="F1177" s="350">
        <v>9791053</v>
      </c>
      <c r="G1177" s="8" t="s">
        <v>2589</v>
      </c>
      <c r="H1177" s="24" t="s">
        <v>2603</v>
      </c>
      <c r="I1177" s="25">
        <v>55597</v>
      </c>
      <c r="J1177" s="1639">
        <v>45350</v>
      </c>
      <c r="K1177" s="26">
        <v>45352</v>
      </c>
      <c r="L1177" s="340" t="s">
        <v>1058</v>
      </c>
      <c r="M1177" s="27">
        <v>2</v>
      </c>
      <c r="N1177" s="27" t="s">
        <v>1996</v>
      </c>
      <c r="O1177" s="25">
        <v>4</v>
      </c>
      <c r="P1177" s="286">
        <v>77.55</v>
      </c>
      <c r="Q1177" s="287">
        <v>310.2</v>
      </c>
      <c r="R1177" s="25" t="s">
        <v>2981</v>
      </c>
      <c r="S1177" s="25" t="s">
        <v>1058</v>
      </c>
      <c r="T1177" s="26">
        <v>45366</v>
      </c>
      <c r="U1177" s="26">
        <v>45354</v>
      </c>
      <c r="V1177" s="8" t="s">
        <v>2982</v>
      </c>
      <c r="W1177" s="25" t="s">
        <v>139</v>
      </c>
      <c r="X1177" s="26">
        <v>45366</v>
      </c>
      <c r="Y1177" s="25" t="s">
        <v>1058</v>
      </c>
      <c r="Z1177" s="26">
        <v>45370</v>
      </c>
      <c r="AA1177" s="24" t="s">
        <v>1075</v>
      </c>
      <c r="AB1177" s="24" t="s">
        <v>1070</v>
      </c>
      <c r="AC1177" s="26">
        <v>45394</v>
      </c>
      <c r="AD1177" s="8" t="s">
        <v>22</v>
      </c>
      <c r="AE1177" s="26">
        <v>45369</v>
      </c>
      <c r="AF1177" s="27" t="s">
        <v>426</v>
      </c>
      <c r="AG1177" s="7"/>
      <c r="AH1177" s="5" t="str" cm="1">
        <f t="array" ref="AH1177">LEFT(MM_BU[[#This Row],[PROJECT'#]],MIN(IFERROR(FIND({0,1,2,3,4,5,6,7,8,9,"-"},MM_BU[[#This Row],[PROJECT'#]]),""))-1)</f>
        <v>BU</v>
      </c>
      <c r="AI1177" t="str">
        <f>IF(MM_BU[[#This Row],[BOM Received date]]&lt;&gt;"","BU table")</f>
        <v>BU table</v>
      </c>
      <c r="AJ1177" t="str">
        <f>TEXT(MM_BU[[#This Row],[BOM Received date]],"mmmm")</f>
        <v>February</v>
      </c>
      <c r="AK1177" t="str">
        <f>TEXT(MM_BU[[#This Row],[BOM Received date]],"yyyy")</f>
        <v>2024</v>
      </c>
    </row>
    <row r="1178" spans="1:37" ht="28.95" customHeight="1">
      <c r="A1178" s="21">
        <v>80</v>
      </c>
      <c r="B1178" s="56">
        <v>45343</v>
      </c>
      <c r="C1178" s="8">
        <v>50</v>
      </c>
      <c r="D1178" s="8" t="s">
        <v>2559</v>
      </c>
      <c r="E1178" s="23" t="s">
        <v>2560</v>
      </c>
      <c r="F1178" s="350">
        <v>9791053</v>
      </c>
      <c r="G1178" s="8" t="s">
        <v>2590</v>
      </c>
      <c r="H1178" s="24" t="s">
        <v>2604</v>
      </c>
      <c r="I1178" s="25">
        <v>55591</v>
      </c>
      <c r="J1178" s="1639">
        <v>45350</v>
      </c>
      <c r="K1178" s="26">
        <v>45351</v>
      </c>
      <c r="L1178" s="340" t="s">
        <v>1058</v>
      </c>
      <c r="M1178" s="27">
        <v>2</v>
      </c>
      <c r="N1178" s="27" t="s">
        <v>20</v>
      </c>
      <c r="O1178" s="25">
        <v>3</v>
      </c>
      <c r="P1178" s="286">
        <v>503.25</v>
      </c>
      <c r="Q1178" s="287">
        <v>1509.75</v>
      </c>
      <c r="R1178" s="25" t="s">
        <v>581</v>
      </c>
      <c r="S1178" s="25" t="s">
        <v>581</v>
      </c>
      <c r="T1178" s="26" t="s">
        <v>581</v>
      </c>
      <c r="U1178" s="26" t="s">
        <v>581</v>
      </c>
      <c r="V1178" s="8" t="s">
        <v>2703</v>
      </c>
      <c r="W1178" s="25" t="s">
        <v>142</v>
      </c>
      <c r="X1178" s="26">
        <v>45352</v>
      </c>
      <c r="Y1178" s="25" t="s">
        <v>1068</v>
      </c>
      <c r="Z1178" s="26">
        <v>45352</v>
      </c>
      <c r="AA1178" s="24" t="s">
        <v>1069</v>
      </c>
      <c r="AB1178" s="24" t="s">
        <v>1070</v>
      </c>
      <c r="AC1178" s="26">
        <v>45412</v>
      </c>
      <c r="AD1178" s="8" t="s">
        <v>581</v>
      </c>
      <c r="AE1178" s="26" t="s">
        <v>581</v>
      </c>
      <c r="AF1178" s="27" t="s">
        <v>581</v>
      </c>
      <c r="AG1178" s="7"/>
      <c r="AH1178" s="5" t="str" cm="1">
        <f t="array" ref="AH1178">LEFT(MM_BU[[#This Row],[PROJECT'#]],MIN(IFERROR(FIND({0,1,2,3,4,5,6,7,8,9,"-"},MM_BU[[#This Row],[PROJECT'#]]),""))-1)</f>
        <v>BU</v>
      </c>
      <c r="AI1178" t="str">
        <f>IF(MM_BU[[#This Row],[BOM Received date]]&lt;&gt;"","BU table")</f>
        <v>BU table</v>
      </c>
      <c r="AJ1178" t="str">
        <f>TEXT(MM_BU[[#This Row],[BOM Received date]],"mmmm")</f>
        <v>February</v>
      </c>
      <c r="AK1178" t="str">
        <f>TEXT(MM_BU[[#This Row],[BOM Received date]],"yyyy")</f>
        <v>2024</v>
      </c>
    </row>
    <row r="1179" spans="1:37" ht="28.95" customHeight="1">
      <c r="A1179" s="21">
        <v>80</v>
      </c>
      <c r="B1179" s="56">
        <v>45343</v>
      </c>
      <c r="C1179" s="8">
        <v>50</v>
      </c>
      <c r="D1179" s="8" t="s">
        <v>2559</v>
      </c>
      <c r="E1179" s="23" t="s">
        <v>2560</v>
      </c>
      <c r="F1179" s="350">
        <v>9791053</v>
      </c>
      <c r="G1179" s="8" t="s">
        <v>2591</v>
      </c>
      <c r="H1179" s="24" t="s">
        <v>2605</v>
      </c>
      <c r="I1179" s="25">
        <v>55594</v>
      </c>
      <c r="J1179" s="1639">
        <v>45350</v>
      </c>
      <c r="K1179" s="26">
        <v>45352</v>
      </c>
      <c r="L1179" s="340" t="s">
        <v>1058</v>
      </c>
      <c r="M1179" s="27">
        <v>1</v>
      </c>
      <c r="N1179" s="27" t="s">
        <v>20</v>
      </c>
      <c r="O1179" s="25">
        <v>5</v>
      </c>
      <c r="P1179" s="286">
        <v>23.1</v>
      </c>
      <c r="Q1179" s="287">
        <v>115.5</v>
      </c>
      <c r="R1179" s="25" t="s">
        <v>581</v>
      </c>
      <c r="S1179" s="25" t="s">
        <v>581</v>
      </c>
      <c r="T1179" s="26" t="s">
        <v>581</v>
      </c>
      <c r="U1179" s="26" t="s">
        <v>581</v>
      </c>
      <c r="V1179" s="8" t="s">
        <v>2706</v>
      </c>
      <c r="W1179" s="25" t="s">
        <v>139</v>
      </c>
      <c r="X1179" s="26">
        <v>45352</v>
      </c>
      <c r="Y1179" s="25" t="s">
        <v>1068</v>
      </c>
      <c r="Z1179" s="26">
        <v>45352</v>
      </c>
      <c r="AA1179" s="24" t="s">
        <v>2634</v>
      </c>
      <c r="AB1179" s="24" t="s">
        <v>1070</v>
      </c>
      <c r="AC1179" s="26">
        <v>45373</v>
      </c>
      <c r="AD1179" s="8" t="s">
        <v>22</v>
      </c>
      <c r="AE1179" s="26">
        <v>45369</v>
      </c>
      <c r="AF1179" s="27" t="s">
        <v>429</v>
      </c>
      <c r="AG1179" s="7"/>
      <c r="AH1179" s="5" t="str" cm="1">
        <f t="array" ref="AH1179">LEFT(MM_BU[[#This Row],[PROJECT'#]],MIN(IFERROR(FIND({0,1,2,3,4,5,6,7,8,9,"-"},MM_BU[[#This Row],[PROJECT'#]]),""))-1)</f>
        <v>BU</v>
      </c>
      <c r="AI1179" t="str">
        <f>IF(MM_BU[[#This Row],[BOM Received date]]&lt;&gt;"","BU table")</f>
        <v>BU table</v>
      </c>
      <c r="AJ1179" t="str">
        <f>TEXT(MM_BU[[#This Row],[BOM Received date]],"mmmm")</f>
        <v>February</v>
      </c>
      <c r="AK1179" t="str">
        <f>TEXT(MM_BU[[#This Row],[BOM Received date]],"yyyy")</f>
        <v>2024</v>
      </c>
    </row>
    <row r="1180" spans="1:37" ht="28.95" customHeight="1">
      <c r="A1180" s="21">
        <v>80</v>
      </c>
      <c r="B1180" s="56">
        <v>45343</v>
      </c>
      <c r="C1180" s="8">
        <v>50</v>
      </c>
      <c r="D1180" s="8" t="s">
        <v>2559</v>
      </c>
      <c r="E1180" s="23" t="s">
        <v>2560</v>
      </c>
      <c r="F1180" s="350">
        <v>9791053</v>
      </c>
      <c r="G1180" s="8" t="s">
        <v>222</v>
      </c>
      <c r="H1180" s="24" t="s">
        <v>223</v>
      </c>
      <c r="I1180" s="25">
        <v>55596</v>
      </c>
      <c r="J1180" s="1639">
        <v>45350</v>
      </c>
      <c r="K1180" s="26">
        <v>45352</v>
      </c>
      <c r="L1180" s="340" t="s">
        <v>1058</v>
      </c>
      <c r="M1180" s="27">
        <v>5</v>
      </c>
      <c r="N1180" s="27" t="s">
        <v>20</v>
      </c>
      <c r="O1180" s="25">
        <v>3</v>
      </c>
      <c r="P1180" s="286">
        <v>12</v>
      </c>
      <c r="Q1180" s="287">
        <v>36</v>
      </c>
      <c r="R1180" s="25" t="s">
        <v>2704</v>
      </c>
      <c r="S1180" s="25" t="s">
        <v>1058</v>
      </c>
      <c r="T1180" s="26">
        <v>45352</v>
      </c>
      <c r="U1180" s="26" t="s">
        <v>581</v>
      </c>
      <c r="V1180" s="8" t="s">
        <v>2705</v>
      </c>
      <c r="W1180" s="25" t="s">
        <v>1002</v>
      </c>
      <c r="X1180" s="26">
        <v>45352</v>
      </c>
      <c r="Y1180" s="25" t="s">
        <v>1068</v>
      </c>
      <c r="Z1180" s="26">
        <v>45352</v>
      </c>
      <c r="AA1180" s="24" t="s">
        <v>1075</v>
      </c>
      <c r="AB1180" s="24" t="s">
        <v>1070</v>
      </c>
      <c r="AC1180" s="26">
        <v>45366</v>
      </c>
      <c r="AD1180" s="8" t="s">
        <v>22</v>
      </c>
      <c r="AE1180" s="26">
        <v>45355</v>
      </c>
      <c r="AF1180" s="27" t="s">
        <v>428</v>
      </c>
      <c r="AG1180" s="7"/>
      <c r="AH1180" s="5" t="str" cm="1">
        <f t="array" ref="AH1180">LEFT(MM_BU[[#This Row],[PROJECT'#]],MIN(IFERROR(FIND({0,1,2,3,4,5,6,7,8,9,"-"},MM_BU[[#This Row],[PROJECT'#]]),""))-1)</f>
        <v>BU</v>
      </c>
      <c r="AI1180" t="str">
        <f>IF(MM_BU[[#This Row],[BOM Received date]]&lt;&gt;"","BU table")</f>
        <v>BU table</v>
      </c>
      <c r="AJ1180" t="str">
        <f>TEXT(MM_BU[[#This Row],[BOM Received date]],"mmmm")</f>
        <v>February</v>
      </c>
      <c r="AK1180" t="str">
        <f>TEXT(MM_BU[[#This Row],[BOM Received date]],"yyyy")</f>
        <v>2024</v>
      </c>
    </row>
    <row r="1181" spans="1:37" ht="28.95" customHeight="1">
      <c r="A1181" s="21">
        <v>80</v>
      </c>
      <c r="B1181" s="56">
        <v>45343</v>
      </c>
      <c r="C1181" s="8">
        <v>50</v>
      </c>
      <c r="D1181" s="8" t="s">
        <v>2559</v>
      </c>
      <c r="E1181" s="23" t="s">
        <v>2560</v>
      </c>
      <c r="F1181" s="350">
        <v>9791053</v>
      </c>
      <c r="G1181" s="8" t="s">
        <v>2592</v>
      </c>
      <c r="H1181" s="24" t="s">
        <v>2606</v>
      </c>
      <c r="I1181" s="25">
        <v>55591</v>
      </c>
      <c r="J1181" s="1639">
        <v>45350</v>
      </c>
      <c r="K1181" s="26">
        <v>45351</v>
      </c>
      <c r="L1181" s="340" t="s">
        <v>1058</v>
      </c>
      <c r="M1181" s="27">
        <v>1</v>
      </c>
      <c r="N1181" s="27" t="s">
        <v>20</v>
      </c>
      <c r="O1181" s="25">
        <v>3</v>
      </c>
      <c r="P1181" s="286">
        <v>44.55</v>
      </c>
      <c r="Q1181" s="287">
        <v>133.65</v>
      </c>
      <c r="R1181" s="25" t="s">
        <v>2700</v>
      </c>
      <c r="S1181" s="25" t="s">
        <v>1058</v>
      </c>
      <c r="T1181" s="26">
        <v>45356</v>
      </c>
      <c r="U1181" s="26">
        <v>45355</v>
      </c>
      <c r="V1181" s="8" t="s">
        <v>2701</v>
      </c>
      <c r="W1181" s="25" t="s">
        <v>1013</v>
      </c>
      <c r="X1181" s="26">
        <v>45352</v>
      </c>
      <c r="Y1181" s="25" t="s">
        <v>1068</v>
      </c>
      <c r="Z1181" s="26">
        <v>45352</v>
      </c>
      <c r="AA1181" s="24" t="s">
        <v>1069</v>
      </c>
      <c r="AB1181" s="24" t="s">
        <v>1072</v>
      </c>
      <c r="AC1181" s="26">
        <v>45360</v>
      </c>
      <c r="AD1181" s="8" t="s">
        <v>22</v>
      </c>
      <c r="AE1181" s="26">
        <v>45360</v>
      </c>
      <c r="AF1181" s="27" t="s">
        <v>428</v>
      </c>
      <c r="AG1181" s="7"/>
      <c r="AH1181" s="5" t="str" cm="1">
        <f t="array" ref="AH1181">LEFT(MM_BU[[#This Row],[PROJECT'#]],MIN(IFERROR(FIND({0,1,2,3,4,5,6,7,8,9,"-"},MM_BU[[#This Row],[PROJECT'#]]),""))-1)</f>
        <v>BU</v>
      </c>
      <c r="AI1181" t="str">
        <f>IF(MM_BU[[#This Row],[BOM Received date]]&lt;&gt;"","BU table")</f>
        <v>BU table</v>
      </c>
      <c r="AJ1181" t="str">
        <f>TEXT(MM_BU[[#This Row],[BOM Received date]],"mmmm")</f>
        <v>February</v>
      </c>
      <c r="AK1181" t="str">
        <f>TEXT(MM_BU[[#This Row],[BOM Received date]],"yyyy")</f>
        <v>2024</v>
      </c>
    </row>
    <row r="1182" spans="1:37" ht="28.95" customHeight="1">
      <c r="A1182" s="21">
        <v>80</v>
      </c>
      <c r="B1182" s="56">
        <v>45343</v>
      </c>
      <c r="C1182" s="8">
        <v>50</v>
      </c>
      <c r="D1182" s="8" t="s">
        <v>2559</v>
      </c>
      <c r="E1182" s="23" t="s">
        <v>2560</v>
      </c>
      <c r="F1182" s="350">
        <v>9791053</v>
      </c>
      <c r="G1182" s="8" t="s">
        <v>170</v>
      </c>
      <c r="H1182" s="24" t="s">
        <v>285</v>
      </c>
      <c r="I1182" s="25">
        <v>55596</v>
      </c>
      <c r="J1182" s="1639">
        <v>45350</v>
      </c>
      <c r="K1182" s="26">
        <v>45352</v>
      </c>
      <c r="L1182" s="340" t="s">
        <v>1058</v>
      </c>
      <c r="M1182" s="27">
        <v>4</v>
      </c>
      <c r="N1182" s="27" t="s">
        <v>118</v>
      </c>
      <c r="O1182" s="25">
        <v>2</v>
      </c>
      <c r="P1182" s="286">
        <v>10.1</v>
      </c>
      <c r="Q1182" s="287">
        <v>20.2</v>
      </c>
      <c r="R1182" s="25" t="s">
        <v>2704</v>
      </c>
      <c r="S1182" s="25" t="s">
        <v>1058</v>
      </c>
      <c r="T1182" s="26">
        <v>45352</v>
      </c>
      <c r="U1182" s="26" t="s">
        <v>581</v>
      </c>
      <c r="V1182" s="8" t="s">
        <v>2705</v>
      </c>
      <c r="W1182" s="25" t="s">
        <v>143</v>
      </c>
      <c r="X1182" s="26">
        <v>45352</v>
      </c>
      <c r="Y1182" s="25" t="s">
        <v>1068</v>
      </c>
      <c r="Z1182" s="26">
        <v>45352</v>
      </c>
      <c r="AA1182" s="24" t="s">
        <v>1075</v>
      </c>
      <c r="AB1182" s="24" t="s">
        <v>1070</v>
      </c>
      <c r="AC1182" s="26">
        <v>45366</v>
      </c>
      <c r="AD1182" s="8" t="s">
        <v>22</v>
      </c>
      <c r="AE1182" s="26">
        <v>45355</v>
      </c>
      <c r="AF1182" s="27" t="s">
        <v>425</v>
      </c>
      <c r="AG1182" s="7"/>
      <c r="AH1182" s="5" t="str" cm="1">
        <f t="array" ref="AH1182">LEFT(MM_BU[[#This Row],[PROJECT'#]],MIN(IFERROR(FIND({0,1,2,3,4,5,6,7,8,9,"-"},MM_BU[[#This Row],[PROJECT'#]]),""))-1)</f>
        <v>BU</v>
      </c>
      <c r="AI1182" t="str">
        <f>IF(MM_BU[[#This Row],[BOM Received date]]&lt;&gt;"","BU table")</f>
        <v>BU table</v>
      </c>
      <c r="AJ1182" t="str">
        <f>TEXT(MM_BU[[#This Row],[BOM Received date]],"mmmm")</f>
        <v>February</v>
      </c>
      <c r="AK1182" t="str">
        <f>TEXT(MM_BU[[#This Row],[BOM Received date]],"yyyy")</f>
        <v>2024</v>
      </c>
    </row>
    <row r="1183" spans="1:37" ht="28.95" customHeight="1">
      <c r="A1183" s="21">
        <v>80</v>
      </c>
      <c r="B1183" s="56">
        <v>45343</v>
      </c>
      <c r="C1183" s="8">
        <v>50</v>
      </c>
      <c r="D1183" s="8" t="s">
        <v>2559</v>
      </c>
      <c r="E1183" s="23" t="s">
        <v>2560</v>
      </c>
      <c r="F1183" s="350">
        <v>9791053</v>
      </c>
      <c r="G1183" s="8" t="s">
        <v>173</v>
      </c>
      <c r="H1183" s="24" t="s">
        <v>282</v>
      </c>
      <c r="I1183" s="25">
        <v>55596</v>
      </c>
      <c r="J1183" s="1639">
        <v>45350</v>
      </c>
      <c r="K1183" s="26">
        <v>45352</v>
      </c>
      <c r="L1183" s="340" t="s">
        <v>1058</v>
      </c>
      <c r="M1183" s="27">
        <v>3</v>
      </c>
      <c r="N1183" s="27" t="s">
        <v>118</v>
      </c>
      <c r="O1183" s="25">
        <v>2</v>
      </c>
      <c r="P1183" s="286">
        <v>21.11</v>
      </c>
      <c r="Q1183" s="287">
        <v>42.22</v>
      </c>
      <c r="R1183" s="25" t="s">
        <v>2704</v>
      </c>
      <c r="S1183" s="25" t="s">
        <v>1058</v>
      </c>
      <c r="T1183" s="26">
        <v>45352</v>
      </c>
      <c r="U1183" s="26" t="s">
        <v>581</v>
      </c>
      <c r="V1183" s="8" t="s">
        <v>2705</v>
      </c>
      <c r="W1183" s="25" t="s">
        <v>142</v>
      </c>
      <c r="X1183" s="26">
        <v>45352</v>
      </c>
      <c r="Y1183" s="25" t="s">
        <v>1068</v>
      </c>
      <c r="Z1183" s="26">
        <v>45352</v>
      </c>
      <c r="AA1183" s="24" t="s">
        <v>1075</v>
      </c>
      <c r="AB1183" s="24" t="s">
        <v>1070</v>
      </c>
      <c r="AC1183" s="26">
        <v>45366</v>
      </c>
      <c r="AD1183" s="8" t="s">
        <v>22</v>
      </c>
      <c r="AE1183" s="26">
        <v>45355</v>
      </c>
      <c r="AF1183" s="27" t="s">
        <v>425</v>
      </c>
      <c r="AG1183" s="7"/>
      <c r="AH1183" s="5" t="str" cm="1">
        <f t="array" ref="AH1183">LEFT(MM_BU[[#This Row],[PROJECT'#]],MIN(IFERROR(FIND({0,1,2,3,4,5,6,7,8,9,"-"},MM_BU[[#This Row],[PROJECT'#]]),""))-1)</f>
        <v>BU</v>
      </c>
      <c r="AI1183" t="str">
        <f>IF(MM_BU[[#This Row],[BOM Received date]]&lt;&gt;"","BU table")</f>
        <v>BU table</v>
      </c>
      <c r="AJ1183" t="str">
        <f>TEXT(MM_BU[[#This Row],[BOM Received date]],"mmmm")</f>
        <v>February</v>
      </c>
      <c r="AK1183" t="str">
        <f>TEXT(MM_BU[[#This Row],[BOM Received date]],"yyyy")</f>
        <v>2024</v>
      </c>
    </row>
    <row r="1184" spans="1:37" ht="28.95" customHeight="1">
      <c r="A1184" s="21">
        <v>80</v>
      </c>
      <c r="B1184" s="56">
        <v>45343</v>
      </c>
      <c r="C1184" s="8">
        <v>50</v>
      </c>
      <c r="D1184" s="8" t="s">
        <v>2559</v>
      </c>
      <c r="E1184" s="23" t="s">
        <v>2560</v>
      </c>
      <c r="F1184" s="350">
        <v>9791053</v>
      </c>
      <c r="G1184" s="8" t="s">
        <v>2593</v>
      </c>
      <c r="H1184" s="24" t="s">
        <v>347</v>
      </c>
      <c r="I1184" s="25">
        <v>55595</v>
      </c>
      <c r="J1184" s="1639">
        <v>45350</v>
      </c>
      <c r="K1184" s="26">
        <v>45352</v>
      </c>
      <c r="L1184" s="340" t="s">
        <v>1058</v>
      </c>
      <c r="M1184" s="27">
        <v>1</v>
      </c>
      <c r="N1184" s="27" t="s">
        <v>21</v>
      </c>
      <c r="O1184" s="25">
        <v>2</v>
      </c>
      <c r="P1184" s="286">
        <v>16.5</v>
      </c>
      <c r="Q1184" s="287">
        <v>33</v>
      </c>
      <c r="R1184" s="25" t="s">
        <v>581</v>
      </c>
      <c r="S1184" s="25" t="s">
        <v>581</v>
      </c>
      <c r="T1184" s="26" t="s">
        <v>581</v>
      </c>
      <c r="U1184" s="26" t="s">
        <v>581</v>
      </c>
      <c r="V1184" s="8" t="s">
        <v>2706</v>
      </c>
      <c r="W1184" s="25" t="s">
        <v>140</v>
      </c>
      <c r="X1184" s="26">
        <v>45352</v>
      </c>
      <c r="Y1184" s="25" t="s">
        <v>1068</v>
      </c>
      <c r="Z1184" s="26">
        <v>45352</v>
      </c>
      <c r="AA1184" s="24" t="s">
        <v>2634</v>
      </c>
      <c r="AB1184" s="24" t="s">
        <v>1070</v>
      </c>
      <c r="AC1184" s="26">
        <v>45359</v>
      </c>
      <c r="AD1184" s="8" t="s">
        <v>22</v>
      </c>
      <c r="AE1184" s="26">
        <v>45355</v>
      </c>
      <c r="AF1184" s="27" t="s">
        <v>425</v>
      </c>
      <c r="AG1184" s="7"/>
      <c r="AH1184" s="5" t="str" cm="1">
        <f t="array" ref="AH1184">LEFT(MM_BU[[#This Row],[PROJECT'#]],MIN(IFERROR(FIND({0,1,2,3,4,5,6,7,8,9,"-"},MM_BU[[#This Row],[PROJECT'#]]),""))-1)</f>
        <v>BU</v>
      </c>
      <c r="AI1184" t="str">
        <f>IF(MM_BU[[#This Row],[BOM Received date]]&lt;&gt;"","BU table")</f>
        <v>BU table</v>
      </c>
      <c r="AJ1184" t="str">
        <f>TEXT(MM_BU[[#This Row],[BOM Received date]],"mmmm")</f>
        <v>February</v>
      </c>
      <c r="AK1184" t="str">
        <f>TEXT(MM_BU[[#This Row],[BOM Received date]],"yyyy")</f>
        <v>2024</v>
      </c>
    </row>
    <row r="1185" spans="1:37" ht="28.95" customHeight="1">
      <c r="A1185" s="21">
        <v>80</v>
      </c>
      <c r="B1185" s="56">
        <v>45343</v>
      </c>
      <c r="C1185" s="8">
        <v>50</v>
      </c>
      <c r="D1185" s="8" t="s">
        <v>2559</v>
      </c>
      <c r="E1185" s="23" t="s">
        <v>2560</v>
      </c>
      <c r="F1185" s="350">
        <v>9791053</v>
      </c>
      <c r="G1185" s="8" t="s">
        <v>578</v>
      </c>
      <c r="H1185" s="24" t="s">
        <v>579</v>
      </c>
      <c r="I1185" s="25">
        <v>55593</v>
      </c>
      <c r="J1185" s="1639">
        <v>45350</v>
      </c>
      <c r="K1185" s="26">
        <v>45352</v>
      </c>
      <c r="L1185" s="340" t="s">
        <v>1058</v>
      </c>
      <c r="M1185" s="27">
        <v>2</v>
      </c>
      <c r="N1185" s="27" t="s">
        <v>21</v>
      </c>
      <c r="O1185" s="25">
        <v>2</v>
      </c>
      <c r="P1185" s="286">
        <v>239.75</v>
      </c>
      <c r="Q1185" s="287">
        <v>479.5</v>
      </c>
      <c r="R1185" s="25" t="s">
        <v>2700</v>
      </c>
      <c r="S1185" s="25" t="s">
        <v>1058</v>
      </c>
      <c r="T1185" s="26">
        <v>45356</v>
      </c>
      <c r="U1185" s="26">
        <v>45355</v>
      </c>
      <c r="V1185" s="8" t="s">
        <v>2701</v>
      </c>
      <c r="W1185" s="25" t="s">
        <v>1015</v>
      </c>
      <c r="X1185" s="26">
        <v>45352</v>
      </c>
      <c r="Y1185" s="25" t="s">
        <v>1068</v>
      </c>
      <c r="Z1185" s="26">
        <v>45352</v>
      </c>
      <c r="AA1185" s="24" t="s">
        <v>1069</v>
      </c>
      <c r="AB1185" s="24" t="s">
        <v>1072</v>
      </c>
      <c r="AC1185" s="26">
        <v>45360</v>
      </c>
      <c r="AD1185" s="8" t="s">
        <v>22</v>
      </c>
      <c r="AE1185" s="26">
        <v>45356</v>
      </c>
      <c r="AF1185" s="27" t="s">
        <v>425</v>
      </c>
      <c r="AG1185" s="7"/>
      <c r="AH1185" s="5" t="str" cm="1">
        <f t="array" ref="AH1185">LEFT(MM_BU[[#This Row],[PROJECT'#]],MIN(IFERROR(FIND({0,1,2,3,4,5,6,7,8,9,"-"},MM_BU[[#This Row],[PROJECT'#]]),""))-1)</f>
        <v>BU</v>
      </c>
      <c r="AI1185" t="str">
        <f>IF(MM_BU[[#This Row],[BOM Received date]]&lt;&gt;"","BU table")</f>
        <v>BU table</v>
      </c>
      <c r="AJ1185" t="str">
        <f>TEXT(MM_BU[[#This Row],[BOM Received date]],"mmmm")</f>
        <v>February</v>
      </c>
      <c r="AK1185" t="str">
        <f>TEXT(MM_BU[[#This Row],[BOM Received date]],"yyyy")</f>
        <v>2024</v>
      </c>
    </row>
    <row r="1186" spans="1:37" ht="28.95" customHeight="1">
      <c r="A1186" s="21">
        <v>80</v>
      </c>
      <c r="B1186" s="56">
        <v>45343</v>
      </c>
      <c r="C1186" s="8">
        <v>50</v>
      </c>
      <c r="D1186" s="8" t="s">
        <v>2559</v>
      </c>
      <c r="E1186" s="23" t="s">
        <v>2560</v>
      </c>
      <c r="F1186" s="350">
        <v>9791053</v>
      </c>
      <c r="G1186" s="8" t="s">
        <v>674</v>
      </c>
      <c r="H1186" s="24" t="s">
        <v>679</v>
      </c>
      <c r="I1186" s="25">
        <v>55596</v>
      </c>
      <c r="J1186" s="1639">
        <v>45350</v>
      </c>
      <c r="K1186" s="26">
        <v>45352</v>
      </c>
      <c r="L1186" s="340" t="s">
        <v>1058</v>
      </c>
      <c r="M1186" s="27">
        <v>2</v>
      </c>
      <c r="N1186" s="27" t="s">
        <v>20</v>
      </c>
      <c r="O1186" s="25">
        <v>2</v>
      </c>
      <c r="P1186" s="286">
        <v>56.21</v>
      </c>
      <c r="Q1186" s="287">
        <v>112.42</v>
      </c>
      <c r="R1186" s="25" t="s">
        <v>2704</v>
      </c>
      <c r="S1186" s="25" t="s">
        <v>1058</v>
      </c>
      <c r="T1186" s="26">
        <v>45352</v>
      </c>
      <c r="U1186" s="26" t="s">
        <v>581</v>
      </c>
      <c r="V1186" s="8" t="s">
        <v>2705</v>
      </c>
      <c r="W1186" s="25" t="s">
        <v>141</v>
      </c>
      <c r="X1186" s="26">
        <v>45352</v>
      </c>
      <c r="Y1186" s="25" t="s">
        <v>1068</v>
      </c>
      <c r="Z1186" s="26">
        <v>45352</v>
      </c>
      <c r="AA1186" s="24" t="s">
        <v>1075</v>
      </c>
      <c r="AB1186" s="24" t="s">
        <v>1070</v>
      </c>
      <c r="AC1186" s="26">
        <v>45366</v>
      </c>
      <c r="AD1186" s="8" t="s">
        <v>22</v>
      </c>
      <c r="AE1186" s="26">
        <v>45355</v>
      </c>
      <c r="AF1186" s="27" t="s">
        <v>425</v>
      </c>
      <c r="AG1186" s="7"/>
      <c r="AH1186" s="5" t="str" cm="1">
        <f t="array" ref="AH1186">LEFT(MM_BU[[#This Row],[PROJECT'#]],MIN(IFERROR(FIND({0,1,2,3,4,5,6,7,8,9,"-"},MM_BU[[#This Row],[PROJECT'#]]),""))-1)</f>
        <v>BU</v>
      </c>
      <c r="AI1186" t="str">
        <f>IF(MM_BU[[#This Row],[BOM Received date]]&lt;&gt;"","BU table")</f>
        <v>BU table</v>
      </c>
      <c r="AJ1186" t="str">
        <f>TEXT(MM_BU[[#This Row],[BOM Received date]],"mmmm")</f>
        <v>February</v>
      </c>
      <c r="AK1186" t="str">
        <f>TEXT(MM_BU[[#This Row],[BOM Received date]],"yyyy")</f>
        <v>2024</v>
      </c>
    </row>
    <row r="1187" spans="1:37" ht="28.95" customHeight="1">
      <c r="A1187" s="21">
        <v>80</v>
      </c>
      <c r="B1187" s="56">
        <v>45343</v>
      </c>
      <c r="C1187" s="8">
        <v>50</v>
      </c>
      <c r="D1187" s="8" t="s">
        <v>2559</v>
      </c>
      <c r="E1187" s="23" t="s">
        <v>2560</v>
      </c>
      <c r="F1187" s="350">
        <v>9791053</v>
      </c>
      <c r="G1187" s="8" t="s">
        <v>942</v>
      </c>
      <c r="H1187" s="24" t="s">
        <v>2607</v>
      </c>
      <c r="I1187" s="25">
        <v>55596</v>
      </c>
      <c r="J1187" s="1639">
        <v>45350</v>
      </c>
      <c r="K1187" s="26">
        <v>45352</v>
      </c>
      <c r="L1187" s="340" t="s">
        <v>1058</v>
      </c>
      <c r="M1187" s="27">
        <v>1</v>
      </c>
      <c r="N1187" s="27" t="s">
        <v>20</v>
      </c>
      <c r="O1187" s="25">
        <v>2</v>
      </c>
      <c r="P1187" s="286">
        <v>25.25</v>
      </c>
      <c r="Q1187" s="287">
        <v>50.5</v>
      </c>
      <c r="R1187" s="25" t="s">
        <v>2704</v>
      </c>
      <c r="S1187" s="25" t="s">
        <v>1058</v>
      </c>
      <c r="T1187" s="26">
        <v>45352</v>
      </c>
      <c r="U1187" s="26" t="s">
        <v>581</v>
      </c>
      <c r="V1187" s="8" t="s">
        <v>2705</v>
      </c>
      <c r="W1187" s="25" t="s">
        <v>140</v>
      </c>
      <c r="X1187" s="26">
        <v>45352</v>
      </c>
      <c r="Y1187" s="25" t="s">
        <v>1068</v>
      </c>
      <c r="Z1187" s="26">
        <v>45352</v>
      </c>
      <c r="AA1187" s="24" t="s">
        <v>1075</v>
      </c>
      <c r="AB1187" s="24" t="s">
        <v>1070</v>
      </c>
      <c r="AC1187" s="26">
        <v>45366</v>
      </c>
      <c r="AD1187" s="8" t="s">
        <v>22</v>
      </c>
      <c r="AE1187" s="26">
        <v>45355</v>
      </c>
      <c r="AF1187" s="27" t="s">
        <v>425</v>
      </c>
      <c r="AG1187" s="7"/>
      <c r="AH1187" s="5" t="str" cm="1">
        <f t="array" ref="AH1187">LEFT(MM_BU[[#This Row],[PROJECT'#]],MIN(IFERROR(FIND({0,1,2,3,4,5,6,7,8,9,"-"},MM_BU[[#This Row],[PROJECT'#]]),""))-1)</f>
        <v>BU</v>
      </c>
      <c r="AI1187" t="str">
        <f>IF(MM_BU[[#This Row],[BOM Received date]]&lt;&gt;"","BU table")</f>
        <v>BU table</v>
      </c>
      <c r="AJ1187" t="str">
        <f>TEXT(MM_BU[[#This Row],[BOM Received date]],"mmmm")</f>
        <v>February</v>
      </c>
      <c r="AK1187" t="str">
        <f>TEXT(MM_BU[[#This Row],[BOM Received date]],"yyyy")</f>
        <v>2024</v>
      </c>
    </row>
    <row r="1188" spans="1:37" ht="28.95" customHeight="1">
      <c r="A1188" s="21">
        <v>80</v>
      </c>
      <c r="B1188" s="56">
        <v>45343</v>
      </c>
      <c r="C1188" s="8">
        <v>50</v>
      </c>
      <c r="D1188" s="8" t="s">
        <v>2559</v>
      </c>
      <c r="E1188" s="23" t="s">
        <v>2560</v>
      </c>
      <c r="F1188" s="350">
        <v>9791053</v>
      </c>
      <c r="G1188" s="8" t="s">
        <v>575</v>
      </c>
      <c r="H1188" s="24" t="s">
        <v>2010</v>
      </c>
      <c r="I1188" s="25">
        <v>55593</v>
      </c>
      <c r="J1188" s="1639">
        <v>45350</v>
      </c>
      <c r="K1188" s="26">
        <v>45352</v>
      </c>
      <c r="L1188" s="340" t="s">
        <v>1058</v>
      </c>
      <c r="M1188" s="27">
        <v>1</v>
      </c>
      <c r="N1188" s="27" t="s">
        <v>20</v>
      </c>
      <c r="O1188" s="25">
        <v>1</v>
      </c>
      <c r="P1188" s="286">
        <v>274.73</v>
      </c>
      <c r="Q1188" s="287">
        <v>274.73</v>
      </c>
      <c r="R1188" s="25" t="s">
        <v>2700</v>
      </c>
      <c r="S1188" s="25" t="s">
        <v>1058</v>
      </c>
      <c r="T1188" s="26">
        <v>45356</v>
      </c>
      <c r="U1188" s="26">
        <v>45355</v>
      </c>
      <c r="V1188" s="8" t="s">
        <v>2701</v>
      </c>
      <c r="W1188" s="25" t="s">
        <v>1014</v>
      </c>
      <c r="X1188" s="26">
        <v>45352</v>
      </c>
      <c r="Y1188" s="25" t="s">
        <v>1068</v>
      </c>
      <c r="Z1188" s="26">
        <v>45352</v>
      </c>
      <c r="AA1188" s="24" t="s">
        <v>1069</v>
      </c>
      <c r="AB1188" s="24" t="s">
        <v>1072</v>
      </c>
      <c r="AC1188" s="26">
        <v>45412</v>
      </c>
      <c r="AD1188" s="8" t="s">
        <v>581</v>
      </c>
      <c r="AE1188" s="26" t="s">
        <v>581</v>
      </c>
      <c r="AF1188" s="27" t="s">
        <v>581</v>
      </c>
      <c r="AG1188" s="7"/>
      <c r="AH1188" s="5" t="str" cm="1">
        <f t="array" ref="AH1188">LEFT(MM_BU[[#This Row],[PROJECT'#]],MIN(IFERROR(FIND({0,1,2,3,4,5,6,7,8,9,"-"},MM_BU[[#This Row],[PROJECT'#]]),""))-1)</f>
        <v>BU</v>
      </c>
      <c r="AI1188" t="str">
        <f>IF(MM_BU[[#This Row],[BOM Received date]]&lt;&gt;"","BU table")</f>
        <v>BU table</v>
      </c>
      <c r="AJ1188" t="str">
        <f>TEXT(MM_BU[[#This Row],[BOM Received date]],"mmmm")</f>
        <v>February</v>
      </c>
      <c r="AK1188" t="str">
        <f>TEXT(MM_BU[[#This Row],[BOM Received date]],"yyyy")</f>
        <v>2024</v>
      </c>
    </row>
    <row r="1189" spans="1:37" ht="28.95" customHeight="1" thickBot="1">
      <c r="A1189" s="140">
        <v>80</v>
      </c>
      <c r="B1189" s="199">
        <v>45343</v>
      </c>
      <c r="C1189" s="142">
        <v>50</v>
      </c>
      <c r="D1189" s="142" t="s">
        <v>2559</v>
      </c>
      <c r="E1189" s="143" t="s">
        <v>2560</v>
      </c>
      <c r="F1189" s="351">
        <v>9791053</v>
      </c>
      <c r="G1189" s="142" t="s">
        <v>2594</v>
      </c>
      <c r="H1189" s="144" t="s">
        <v>2608</v>
      </c>
      <c r="I1189" s="145">
        <v>55597</v>
      </c>
      <c r="J1189" s="1640">
        <v>45350</v>
      </c>
      <c r="K1189" s="146">
        <v>45352</v>
      </c>
      <c r="L1189" s="146" t="s">
        <v>1058</v>
      </c>
      <c r="M1189" s="147">
        <v>1</v>
      </c>
      <c r="N1189" s="147" t="s">
        <v>20</v>
      </c>
      <c r="O1189" s="145">
        <v>2</v>
      </c>
      <c r="P1189" s="288">
        <v>93.83</v>
      </c>
      <c r="Q1189" s="289">
        <v>187.66</v>
      </c>
      <c r="R1189" s="145" t="s">
        <v>2708</v>
      </c>
      <c r="S1189" s="145" t="s">
        <v>1059</v>
      </c>
      <c r="T1189" s="146">
        <v>45366</v>
      </c>
      <c r="U1189" s="146">
        <v>45354</v>
      </c>
      <c r="V1189" s="142" t="s">
        <v>2820</v>
      </c>
      <c r="W1189" s="145" t="s">
        <v>139</v>
      </c>
      <c r="X1189" s="146">
        <v>45359</v>
      </c>
      <c r="Y1189" s="145" t="s">
        <v>1068</v>
      </c>
      <c r="Z1189" s="146">
        <v>45359</v>
      </c>
      <c r="AA1189" s="144" t="s">
        <v>1075</v>
      </c>
      <c r="AB1189" s="144" t="s">
        <v>1089</v>
      </c>
      <c r="AC1189" s="146">
        <v>45401</v>
      </c>
      <c r="AD1189" s="142" t="s">
        <v>22</v>
      </c>
      <c r="AE1189" s="146">
        <v>45371</v>
      </c>
      <c r="AF1189" s="147" t="s">
        <v>425</v>
      </c>
      <c r="AG1189" s="148"/>
      <c r="AH1189" s="5" t="str" cm="1">
        <f t="array" ref="AH1189">LEFT(MM_BU[[#This Row],[PROJECT'#]],MIN(IFERROR(FIND({0,1,2,3,4,5,6,7,8,9,"-"},MM_BU[[#This Row],[PROJECT'#]]),""))-1)</f>
        <v>BU</v>
      </c>
      <c r="AI1189" t="str">
        <f>IF(MM_BU[[#This Row],[BOM Received date]]&lt;&gt;"","BU table")</f>
        <v>BU table</v>
      </c>
      <c r="AJ1189" t="str">
        <f>TEXT(MM_BU[[#This Row],[BOM Received date]],"mmmm")</f>
        <v>February</v>
      </c>
      <c r="AK1189" t="str">
        <f>TEXT(MM_BU[[#This Row],[BOM Received date]],"yyyy")</f>
        <v>2024</v>
      </c>
    </row>
    <row r="1190" spans="1:37" ht="28.95" customHeight="1" thickTop="1">
      <c r="A1190" s="376">
        <v>81</v>
      </c>
      <c r="B1190" s="380">
        <v>45344</v>
      </c>
      <c r="C1190" s="378">
        <v>30</v>
      </c>
      <c r="D1190" s="378" t="s">
        <v>2561</v>
      </c>
      <c r="E1190" s="381" t="s">
        <v>2562</v>
      </c>
      <c r="F1190" s="382">
        <v>9671349</v>
      </c>
      <c r="G1190" s="378" t="s">
        <v>2573</v>
      </c>
      <c r="H1190" s="383" t="s">
        <v>2567</v>
      </c>
      <c r="I1190" s="384">
        <v>55476</v>
      </c>
      <c r="J1190" s="1653">
        <v>45349</v>
      </c>
      <c r="K1190" s="385">
        <v>45351</v>
      </c>
      <c r="L1190" s="584" t="s">
        <v>1058</v>
      </c>
      <c r="M1190" s="386">
        <v>3</v>
      </c>
      <c r="N1190" s="386" t="s">
        <v>20</v>
      </c>
      <c r="O1190" s="1329">
        <v>6</v>
      </c>
      <c r="P1190" s="387">
        <v>42.5</v>
      </c>
      <c r="Q1190" s="388">
        <v>255</v>
      </c>
      <c r="R1190" s="384" t="s">
        <v>2700</v>
      </c>
      <c r="S1190" s="384" t="s">
        <v>1058</v>
      </c>
      <c r="T1190" s="385">
        <v>45356</v>
      </c>
      <c r="U1190" s="385">
        <v>45355</v>
      </c>
      <c r="V1190" s="378" t="s">
        <v>2701</v>
      </c>
      <c r="W1190" s="384" t="s">
        <v>1005</v>
      </c>
      <c r="X1190" s="385">
        <v>45352</v>
      </c>
      <c r="Y1190" s="384" t="s">
        <v>1068</v>
      </c>
      <c r="Z1190" s="385">
        <v>45352</v>
      </c>
      <c r="AA1190" s="383" t="s">
        <v>1069</v>
      </c>
      <c r="AB1190" s="383" t="s">
        <v>1072</v>
      </c>
      <c r="AC1190" s="385">
        <v>45366</v>
      </c>
      <c r="AD1190" s="378" t="s">
        <v>22</v>
      </c>
      <c r="AE1190" s="385">
        <v>45356</v>
      </c>
      <c r="AF1190" s="386" t="s">
        <v>427</v>
      </c>
      <c r="AG1190" s="389"/>
      <c r="AH1190" s="5" t="str" cm="1">
        <f t="array" ref="AH1190">LEFT(MM_BU[[#This Row],[PROJECT'#]],MIN(IFERROR(FIND({0,1,2,3,4,5,6,7,8,9,"-"},MM_BU[[#This Row],[PROJECT'#]]),""))-1)</f>
        <v>BU</v>
      </c>
      <c r="AI1190" t="str">
        <f>IF(MM_BU[[#This Row],[BOM Received date]]&lt;&gt;"","BU table")</f>
        <v>BU table</v>
      </c>
      <c r="AJ1190" t="str">
        <f>TEXT(MM_BU[[#This Row],[BOM Received date]],"mmmm")</f>
        <v>February</v>
      </c>
      <c r="AK1190" t="str">
        <f>TEXT(MM_BU[[#This Row],[BOM Received date]],"yyyy")</f>
        <v>2024</v>
      </c>
    </row>
    <row r="1191" spans="1:37" ht="28.95" customHeight="1">
      <c r="A1191" s="21">
        <v>81</v>
      </c>
      <c r="B1191" s="56">
        <v>45344</v>
      </c>
      <c r="C1191" s="8">
        <v>30</v>
      </c>
      <c r="D1191" s="8" t="s">
        <v>2561</v>
      </c>
      <c r="E1191" s="23" t="s">
        <v>2562</v>
      </c>
      <c r="F1191" s="350">
        <v>9671349</v>
      </c>
      <c r="G1191" s="8" t="s">
        <v>2574</v>
      </c>
      <c r="H1191" s="24" t="s">
        <v>2568</v>
      </c>
      <c r="I1191" s="25">
        <v>55480</v>
      </c>
      <c r="J1191" s="1639">
        <v>45349</v>
      </c>
      <c r="K1191" s="26">
        <v>45351</v>
      </c>
      <c r="L1191" s="26" t="s">
        <v>1058</v>
      </c>
      <c r="M1191" s="27">
        <v>7</v>
      </c>
      <c r="N1191" s="27" t="s">
        <v>20</v>
      </c>
      <c r="O1191" s="111">
        <v>6</v>
      </c>
      <c r="P1191" s="286">
        <v>11.02</v>
      </c>
      <c r="Q1191" s="287">
        <v>66.12</v>
      </c>
      <c r="R1191" s="25" t="s">
        <v>581</v>
      </c>
      <c r="S1191" s="25" t="s">
        <v>581</v>
      </c>
      <c r="T1191" s="26" t="s">
        <v>581</v>
      </c>
      <c r="U1191" s="26" t="s">
        <v>581</v>
      </c>
      <c r="V1191" s="8" t="s">
        <v>2697</v>
      </c>
      <c r="W1191" s="25" t="s">
        <v>142</v>
      </c>
      <c r="X1191" s="26">
        <v>45352</v>
      </c>
      <c r="Y1191" s="25" t="s">
        <v>1068</v>
      </c>
      <c r="Z1191" s="26">
        <v>45352</v>
      </c>
      <c r="AA1191" s="24" t="s">
        <v>2473</v>
      </c>
      <c r="AB1191" s="24" t="s">
        <v>1070</v>
      </c>
      <c r="AC1191" s="26">
        <v>45359</v>
      </c>
      <c r="AD1191" s="8" t="s">
        <v>22</v>
      </c>
      <c r="AE1191" s="26">
        <v>45355</v>
      </c>
      <c r="AF1191" s="27" t="s">
        <v>427</v>
      </c>
      <c r="AG1191" s="7"/>
      <c r="AH1191" s="5" t="str" cm="1">
        <f t="array" ref="AH1191">LEFT(MM_BU[[#This Row],[PROJECT'#]],MIN(IFERROR(FIND({0,1,2,3,4,5,6,7,8,9,"-"},MM_BU[[#This Row],[PROJECT'#]]),""))-1)</f>
        <v>BU</v>
      </c>
      <c r="AI1191" t="str">
        <f>IF(MM_BU[[#This Row],[BOM Received date]]&lt;&gt;"","BU table")</f>
        <v>BU table</v>
      </c>
      <c r="AJ1191" t="str">
        <f>TEXT(MM_BU[[#This Row],[BOM Received date]],"mmmm")</f>
        <v>February</v>
      </c>
      <c r="AK1191" t="str">
        <f>TEXT(MM_BU[[#This Row],[BOM Received date]],"yyyy")</f>
        <v>2024</v>
      </c>
    </row>
    <row r="1192" spans="1:37" ht="28.95" customHeight="1">
      <c r="A1192" s="21">
        <v>81</v>
      </c>
      <c r="B1192" s="56">
        <v>45344</v>
      </c>
      <c r="C1192" s="8">
        <v>30</v>
      </c>
      <c r="D1192" s="8" t="s">
        <v>2561</v>
      </c>
      <c r="E1192" s="23" t="s">
        <v>2562</v>
      </c>
      <c r="F1192" s="350">
        <v>9671349</v>
      </c>
      <c r="G1192" s="8" t="s">
        <v>1438</v>
      </c>
      <c r="H1192" s="24" t="s">
        <v>1445</v>
      </c>
      <c r="I1192" s="25">
        <v>55480</v>
      </c>
      <c r="J1192" s="1639">
        <v>45349</v>
      </c>
      <c r="K1192" s="26">
        <v>45351</v>
      </c>
      <c r="L1192" s="26" t="s">
        <v>1058</v>
      </c>
      <c r="M1192" s="27">
        <v>6</v>
      </c>
      <c r="N1192" s="27" t="s">
        <v>20</v>
      </c>
      <c r="O1192" s="111">
        <v>10</v>
      </c>
      <c r="P1192" s="286">
        <v>6.27</v>
      </c>
      <c r="Q1192" s="287">
        <v>62.7</v>
      </c>
      <c r="R1192" s="25" t="s">
        <v>581</v>
      </c>
      <c r="S1192" s="25" t="s">
        <v>581</v>
      </c>
      <c r="T1192" s="26" t="s">
        <v>581</v>
      </c>
      <c r="U1192" s="26" t="s">
        <v>581</v>
      </c>
      <c r="V1192" s="8" t="s">
        <v>2697</v>
      </c>
      <c r="W1192" s="25" t="s">
        <v>143</v>
      </c>
      <c r="X1192" s="26">
        <v>45352</v>
      </c>
      <c r="Y1192" s="25" t="s">
        <v>1068</v>
      </c>
      <c r="Z1192" s="26">
        <v>45352</v>
      </c>
      <c r="AA1192" s="24" t="s">
        <v>2473</v>
      </c>
      <c r="AB1192" s="24" t="s">
        <v>1070</v>
      </c>
      <c r="AC1192" s="26">
        <v>45359</v>
      </c>
      <c r="AD1192" s="8" t="s">
        <v>22</v>
      </c>
      <c r="AE1192" s="26">
        <v>45355</v>
      </c>
      <c r="AF1192" s="27" t="s">
        <v>1001</v>
      </c>
      <c r="AG1192" s="7"/>
      <c r="AH1192" s="5" t="str" cm="1">
        <f t="array" ref="AH1192">LEFT(MM_BU[[#This Row],[PROJECT'#]],MIN(IFERROR(FIND({0,1,2,3,4,5,6,7,8,9,"-"},MM_BU[[#This Row],[PROJECT'#]]),""))-1)</f>
        <v>BU</v>
      </c>
      <c r="AI1192" t="str">
        <f>IF(MM_BU[[#This Row],[BOM Received date]]&lt;&gt;"","BU table")</f>
        <v>BU table</v>
      </c>
      <c r="AJ1192" t="str">
        <f>TEXT(MM_BU[[#This Row],[BOM Received date]],"mmmm")</f>
        <v>February</v>
      </c>
      <c r="AK1192" t="str">
        <f>TEXT(MM_BU[[#This Row],[BOM Received date]],"yyyy")</f>
        <v>2024</v>
      </c>
    </row>
    <row r="1193" spans="1:37" ht="28.95" customHeight="1">
      <c r="A1193" s="21">
        <v>81</v>
      </c>
      <c r="B1193" s="56">
        <v>45344</v>
      </c>
      <c r="C1193" s="8">
        <v>30</v>
      </c>
      <c r="D1193" s="8" t="s">
        <v>2561</v>
      </c>
      <c r="E1193" s="23" t="s">
        <v>2562</v>
      </c>
      <c r="F1193" s="350">
        <v>9671349</v>
      </c>
      <c r="G1193" s="8" t="s">
        <v>97</v>
      </c>
      <c r="H1193" s="24" t="s">
        <v>546</v>
      </c>
      <c r="I1193" s="25">
        <v>55480</v>
      </c>
      <c r="J1193" s="1639">
        <v>45349</v>
      </c>
      <c r="K1193" s="26">
        <v>45351</v>
      </c>
      <c r="L1193" s="26" t="s">
        <v>1058</v>
      </c>
      <c r="M1193" s="27">
        <v>5</v>
      </c>
      <c r="N1193" s="27" t="s">
        <v>21</v>
      </c>
      <c r="O1193" s="111">
        <v>1</v>
      </c>
      <c r="P1193" s="286">
        <v>90.56</v>
      </c>
      <c r="Q1193" s="287">
        <v>90.56</v>
      </c>
      <c r="R1193" s="25" t="s">
        <v>581</v>
      </c>
      <c r="S1193" s="25" t="s">
        <v>581</v>
      </c>
      <c r="T1193" s="26" t="s">
        <v>581</v>
      </c>
      <c r="U1193" s="26" t="s">
        <v>581</v>
      </c>
      <c r="V1193" s="8" t="s">
        <v>2697</v>
      </c>
      <c r="W1193" s="25" t="s">
        <v>1002</v>
      </c>
      <c r="X1193" s="26">
        <v>45352</v>
      </c>
      <c r="Y1193" s="25" t="s">
        <v>1068</v>
      </c>
      <c r="Z1193" s="26">
        <v>45352</v>
      </c>
      <c r="AA1193" s="24" t="s">
        <v>2473</v>
      </c>
      <c r="AB1193" s="24" t="s">
        <v>1070</v>
      </c>
      <c r="AC1193" s="26">
        <v>45359</v>
      </c>
      <c r="AD1193" s="8" t="s">
        <v>22</v>
      </c>
      <c r="AE1193" s="26">
        <v>45355</v>
      </c>
      <c r="AF1193" s="27" t="s">
        <v>424</v>
      </c>
      <c r="AG1193" s="7"/>
      <c r="AH1193" s="5" t="str" cm="1">
        <f t="array" ref="AH1193">LEFT(MM_BU[[#This Row],[PROJECT'#]],MIN(IFERROR(FIND({0,1,2,3,4,5,6,7,8,9,"-"},MM_BU[[#This Row],[PROJECT'#]]),""))-1)</f>
        <v>BU</v>
      </c>
      <c r="AI1193" t="str">
        <f>IF(MM_BU[[#This Row],[BOM Received date]]&lt;&gt;"","BU table")</f>
        <v>BU table</v>
      </c>
      <c r="AJ1193" t="str">
        <f>TEXT(MM_BU[[#This Row],[BOM Received date]],"mmmm")</f>
        <v>February</v>
      </c>
      <c r="AK1193" t="str">
        <f>TEXT(MM_BU[[#This Row],[BOM Received date]],"yyyy")</f>
        <v>2024</v>
      </c>
    </row>
    <row r="1194" spans="1:37" ht="28.95" customHeight="1">
      <c r="A1194" s="21">
        <v>81</v>
      </c>
      <c r="B1194" s="56">
        <v>45344</v>
      </c>
      <c r="C1194" s="8">
        <v>30</v>
      </c>
      <c r="D1194" s="8" t="s">
        <v>2561</v>
      </c>
      <c r="E1194" s="23" t="s">
        <v>2562</v>
      </c>
      <c r="F1194" s="350">
        <v>9671349</v>
      </c>
      <c r="G1194" s="8" t="s">
        <v>98</v>
      </c>
      <c r="H1194" s="24" t="s">
        <v>548</v>
      </c>
      <c r="I1194" s="25">
        <v>55480</v>
      </c>
      <c r="J1194" s="1639">
        <v>45349</v>
      </c>
      <c r="K1194" s="26">
        <v>45351</v>
      </c>
      <c r="L1194" s="26" t="s">
        <v>1058</v>
      </c>
      <c r="M1194" s="27">
        <v>4</v>
      </c>
      <c r="N1194" s="27" t="s">
        <v>21</v>
      </c>
      <c r="O1194" s="111">
        <v>1</v>
      </c>
      <c r="P1194" s="286">
        <v>90.56</v>
      </c>
      <c r="Q1194" s="287">
        <v>90.56</v>
      </c>
      <c r="R1194" s="25" t="s">
        <v>581</v>
      </c>
      <c r="S1194" s="25" t="s">
        <v>581</v>
      </c>
      <c r="T1194" s="26" t="s">
        <v>581</v>
      </c>
      <c r="U1194" s="26" t="s">
        <v>581</v>
      </c>
      <c r="V1194" s="8" t="s">
        <v>2697</v>
      </c>
      <c r="W1194" s="25" t="s">
        <v>1003</v>
      </c>
      <c r="X1194" s="26">
        <v>45352</v>
      </c>
      <c r="Y1194" s="25" t="s">
        <v>1068</v>
      </c>
      <c r="Z1194" s="26">
        <v>45352</v>
      </c>
      <c r="AA1194" s="24" t="s">
        <v>2473</v>
      </c>
      <c r="AB1194" s="24" t="s">
        <v>1070</v>
      </c>
      <c r="AC1194" s="26">
        <v>45359</v>
      </c>
      <c r="AD1194" s="8" t="s">
        <v>22</v>
      </c>
      <c r="AE1194" s="26">
        <v>45355</v>
      </c>
      <c r="AF1194" s="27" t="s">
        <v>424</v>
      </c>
      <c r="AG1194" s="7"/>
      <c r="AH1194" s="5" t="str" cm="1">
        <f t="array" ref="AH1194">LEFT(MM_BU[[#This Row],[PROJECT'#]],MIN(IFERROR(FIND({0,1,2,3,4,5,6,7,8,9,"-"},MM_BU[[#This Row],[PROJECT'#]]),""))-1)</f>
        <v>BU</v>
      </c>
      <c r="AI1194" t="str">
        <f>IF(MM_BU[[#This Row],[BOM Received date]]&lt;&gt;"","BU table")</f>
        <v>BU table</v>
      </c>
      <c r="AJ1194" t="str">
        <f>TEXT(MM_BU[[#This Row],[BOM Received date]],"mmmm")</f>
        <v>February</v>
      </c>
      <c r="AK1194" t="str">
        <f>TEXT(MM_BU[[#This Row],[BOM Received date]],"yyyy")</f>
        <v>2024</v>
      </c>
    </row>
    <row r="1195" spans="1:37" ht="28.95" customHeight="1">
      <c r="A1195" s="21">
        <v>81</v>
      </c>
      <c r="B1195" s="56">
        <v>45344</v>
      </c>
      <c r="C1195" s="8">
        <v>30</v>
      </c>
      <c r="D1195" s="8" t="s">
        <v>2561</v>
      </c>
      <c r="E1195" s="23" t="s">
        <v>2562</v>
      </c>
      <c r="F1195" s="350">
        <v>9671349</v>
      </c>
      <c r="G1195" s="8" t="s">
        <v>99</v>
      </c>
      <c r="H1195" s="24" t="s">
        <v>549</v>
      </c>
      <c r="I1195" s="25">
        <v>55478</v>
      </c>
      <c r="J1195" s="1639">
        <v>45349</v>
      </c>
      <c r="K1195" s="26">
        <v>45351</v>
      </c>
      <c r="L1195" s="26" t="s">
        <v>1058</v>
      </c>
      <c r="M1195" s="27">
        <v>2</v>
      </c>
      <c r="N1195" s="27" t="s">
        <v>21</v>
      </c>
      <c r="O1195" s="111">
        <v>1</v>
      </c>
      <c r="P1195" s="286">
        <v>90</v>
      </c>
      <c r="Q1195" s="287">
        <v>90</v>
      </c>
      <c r="R1195" s="25" t="s">
        <v>2709</v>
      </c>
      <c r="S1195" s="25" t="s">
        <v>1058</v>
      </c>
      <c r="T1195" s="26">
        <v>45352</v>
      </c>
      <c r="U1195" s="26">
        <v>45352</v>
      </c>
      <c r="V1195" s="8" t="s">
        <v>2710</v>
      </c>
      <c r="W1195" s="25" t="s">
        <v>140</v>
      </c>
      <c r="X1195" s="26">
        <v>45352</v>
      </c>
      <c r="Y1195" s="25" t="s">
        <v>1068</v>
      </c>
      <c r="Z1195" s="26">
        <v>45352</v>
      </c>
      <c r="AA1195" s="24" t="s">
        <v>2634</v>
      </c>
      <c r="AB1195" s="24" t="s">
        <v>1070</v>
      </c>
      <c r="AC1195" s="26">
        <v>45358</v>
      </c>
      <c r="AD1195" s="8" t="s">
        <v>22</v>
      </c>
      <c r="AE1195" s="26">
        <v>45355</v>
      </c>
      <c r="AF1195" s="27" t="s">
        <v>424</v>
      </c>
      <c r="AG1195" s="7"/>
      <c r="AH1195" s="5" t="str" cm="1">
        <f t="array" ref="AH1195">LEFT(MM_BU[[#This Row],[PROJECT'#]],MIN(IFERROR(FIND({0,1,2,3,4,5,6,7,8,9,"-"},MM_BU[[#This Row],[PROJECT'#]]),""))-1)</f>
        <v>BU</v>
      </c>
      <c r="AI1195" t="str">
        <f>IF(MM_BU[[#This Row],[BOM Received date]]&lt;&gt;"","BU table")</f>
        <v>BU table</v>
      </c>
      <c r="AJ1195" t="str">
        <f>TEXT(MM_BU[[#This Row],[BOM Received date]],"mmmm")</f>
        <v>February</v>
      </c>
      <c r="AK1195" t="str">
        <f>TEXT(MM_BU[[#This Row],[BOM Received date]],"yyyy")</f>
        <v>2024</v>
      </c>
    </row>
    <row r="1196" spans="1:37" ht="28.95" customHeight="1">
      <c r="A1196" s="21">
        <v>81</v>
      </c>
      <c r="B1196" s="56">
        <v>45344</v>
      </c>
      <c r="C1196" s="8">
        <v>30</v>
      </c>
      <c r="D1196" s="8" t="s">
        <v>2561</v>
      </c>
      <c r="E1196" s="23" t="s">
        <v>2562</v>
      </c>
      <c r="F1196" s="350">
        <v>9671349</v>
      </c>
      <c r="G1196" s="8" t="s">
        <v>375</v>
      </c>
      <c r="H1196" s="24" t="s">
        <v>385</v>
      </c>
      <c r="I1196" s="25">
        <v>55476</v>
      </c>
      <c r="J1196" s="1639">
        <v>45349</v>
      </c>
      <c r="K1196" s="26">
        <v>45351</v>
      </c>
      <c r="L1196" s="26" t="s">
        <v>1058</v>
      </c>
      <c r="M1196" s="27">
        <v>2</v>
      </c>
      <c r="N1196" s="27" t="s">
        <v>20</v>
      </c>
      <c r="O1196" s="111">
        <v>30</v>
      </c>
      <c r="P1196" s="286">
        <v>17.16</v>
      </c>
      <c r="Q1196" s="287">
        <v>514.79999999999995</v>
      </c>
      <c r="R1196" s="25" t="s">
        <v>581</v>
      </c>
      <c r="S1196" s="25" t="s">
        <v>581</v>
      </c>
      <c r="T1196" s="26" t="s">
        <v>581</v>
      </c>
      <c r="U1196" s="26" t="s">
        <v>581</v>
      </c>
      <c r="V1196" s="8" t="s">
        <v>2703</v>
      </c>
      <c r="W1196" s="25" t="s">
        <v>140</v>
      </c>
      <c r="X1196" s="26">
        <v>45352</v>
      </c>
      <c r="Y1196" s="25" t="s">
        <v>1068</v>
      </c>
      <c r="Z1196" s="26">
        <v>45352</v>
      </c>
      <c r="AA1196" s="24" t="s">
        <v>1069</v>
      </c>
      <c r="AB1196" s="24" t="s">
        <v>1070</v>
      </c>
      <c r="AC1196" s="26">
        <v>45392</v>
      </c>
      <c r="AD1196" s="8" t="s">
        <v>22</v>
      </c>
      <c r="AE1196" s="26">
        <v>45362</v>
      </c>
      <c r="AF1196" s="27" t="s">
        <v>1021</v>
      </c>
      <c r="AG1196" s="7"/>
      <c r="AH1196" s="5" t="str" cm="1">
        <f t="array" ref="AH1196">LEFT(MM_BU[[#This Row],[PROJECT'#]],MIN(IFERROR(FIND({0,1,2,3,4,5,6,7,8,9,"-"},MM_BU[[#This Row],[PROJECT'#]]),""))-1)</f>
        <v>BU</v>
      </c>
      <c r="AI1196" t="str">
        <f>IF(MM_BU[[#This Row],[BOM Received date]]&lt;&gt;"","BU table")</f>
        <v>BU table</v>
      </c>
      <c r="AJ1196" t="str">
        <f>TEXT(MM_BU[[#This Row],[BOM Received date]],"mmmm")</f>
        <v>February</v>
      </c>
      <c r="AK1196" t="str">
        <f>TEXT(MM_BU[[#This Row],[BOM Received date]],"yyyy")</f>
        <v>2024</v>
      </c>
    </row>
    <row r="1197" spans="1:37" ht="28.95" customHeight="1">
      <c r="A1197" s="21">
        <v>81</v>
      </c>
      <c r="B1197" s="56">
        <v>45344</v>
      </c>
      <c r="C1197" s="8">
        <v>30</v>
      </c>
      <c r="D1197" s="8" t="s">
        <v>2561</v>
      </c>
      <c r="E1197" s="23" t="s">
        <v>2562</v>
      </c>
      <c r="F1197" s="350">
        <v>9671349</v>
      </c>
      <c r="G1197" s="8" t="s">
        <v>490</v>
      </c>
      <c r="H1197" s="24" t="s">
        <v>113</v>
      </c>
      <c r="I1197" s="25">
        <v>55476</v>
      </c>
      <c r="J1197" s="1639">
        <v>45349</v>
      </c>
      <c r="K1197" s="26">
        <v>45351</v>
      </c>
      <c r="L1197" s="26" t="s">
        <v>1058</v>
      </c>
      <c r="M1197" s="27">
        <v>1</v>
      </c>
      <c r="N1197" s="27" t="s">
        <v>20</v>
      </c>
      <c r="O1197" s="111">
        <v>5</v>
      </c>
      <c r="P1197" s="286">
        <v>1.95</v>
      </c>
      <c r="Q1197" s="287">
        <v>9.75</v>
      </c>
      <c r="R1197" s="25" t="s">
        <v>581</v>
      </c>
      <c r="S1197" s="25" t="s">
        <v>581</v>
      </c>
      <c r="T1197" s="26" t="s">
        <v>581</v>
      </c>
      <c r="U1197" s="26" t="s">
        <v>581</v>
      </c>
      <c r="V1197" s="8" t="s">
        <v>2703</v>
      </c>
      <c r="W1197" s="25" t="s">
        <v>139</v>
      </c>
      <c r="X1197" s="26">
        <v>45352</v>
      </c>
      <c r="Y1197" s="25" t="s">
        <v>1068</v>
      </c>
      <c r="Z1197" s="26">
        <v>45352</v>
      </c>
      <c r="AA1197" s="24" t="s">
        <v>1069</v>
      </c>
      <c r="AB1197" s="24" t="s">
        <v>1070</v>
      </c>
      <c r="AC1197" s="26">
        <v>45373</v>
      </c>
      <c r="AD1197" s="8" t="s">
        <v>22</v>
      </c>
      <c r="AE1197" s="26">
        <v>45355</v>
      </c>
      <c r="AF1197" s="27" t="s">
        <v>429</v>
      </c>
      <c r="AG1197" s="7"/>
      <c r="AH1197" s="5" t="str" cm="1">
        <f t="array" ref="AH1197">LEFT(MM_BU[[#This Row],[PROJECT'#]],MIN(IFERROR(FIND({0,1,2,3,4,5,6,7,8,9,"-"},MM_BU[[#This Row],[PROJECT'#]]),""))-1)</f>
        <v>BU</v>
      </c>
      <c r="AI1197" t="str">
        <f>IF(MM_BU[[#This Row],[BOM Received date]]&lt;&gt;"","BU table")</f>
        <v>BU table</v>
      </c>
      <c r="AJ1197" t="str">
        <f>TEXT(MM_BU[[#This Row],[BOM Received date]],"mmmm")</f>
        <v>February</v>
      </c>
      <c r="AK1197" t="str">
        <f>TEXT(MM_BU[[#This Row],[BOM Received date]],"yyyy")</f>
        <v>2024</v>
      </c>
    </row>
    <row r="1198" spans="1:37" ht="28.95" customHeight="1">
      <c r="A1198" s="21">
        <v>81</v>
      </c>
      <c r="B1198" s="56">
        <v>45344</v>
      </c>
      <c r="C1198" s="8">
        <v>30</v>
      </c>
      <c r="D1198" s="8" t="s">
        <v>2561</v>
      </c>
      <c r="E1198" s="23" t="s">
        <v>2562</v>
      </c>
      <c r="F1198" s="350">
        <v>9671349</v>
      </c>
      <c r="G1198" s="8" t="s">
        <v>106</v>
      </c>
      <c r="H1198" s="24" t="s">
        <v>550</v>
      </c>
      <c r="I1198" s="25">
        <v>55478</v>
      </c>
      <c r="J1198" s="1639">
        <v>45349</v>
      </c>
      <c r="K1198" s="26">
        <v>45351</v>
      </c>
      <c r="L1198" s="26" t="s">
        <v>1058</v>
      </c>
      <c r="M1198" s="27">
        <v>1</v>
      </c>
      <c r="N1198" s="27" t="s">
        <v>20</v>
      </c>
      <c r="O1198" s="111">
        <v>10</v>
      </c>
      <c r="P1198" s="286">
        <v>14.9</v>
      </c>
      <c r="Q1198" s="287">
        <v>149</v>
      </c>
      <c r="R1198" s="25" t="s">
        <v>2709</v>
      </c>
      <c r="S1198" s="25" t="s">
        <v>1058</v>
      </c>
      <c r="T1198" s="26">
        <v>45352</v>
      </c>
      <c r="U1198" s="26">
        <v>45352</v>
      </c>
      <c r="V1198" s="8" t="s">
        <v>2710</v>
      </c>
      <c r="W1198" s="25" t="s">
        <v>139</v>
      </c>
      <c r="X1198" s="26">
        <v>45352</v>
      </c>
      <c r="Y1198" s="25" t="s">
        <v>1068</v>
      </c>
      <c r="Z1198" s="26">
        <v>45352</v>
      </c>
      <c r="AA1198" s="24" t="s">
        <v>2634</v>
      </c>
      <c r="AB1198" s="24" t="s">
        <v>1070</v>
      </c>
      <c r="AC1198" s="26">
        <v>45358</v>
      </c>
      <c r="AD1198" s="8" t="s">
        <v>22</v>
      </c>
      <c r="AE1198" s="26">
        <v>45355</v>
      </c>
      <c r="AF1198" s="27" t="s">
        <v>1001</v>
      </c>
      <c r="AG1198" s="7"/>
      <c r="AH1198" s="5" t="str" cm="1">
        <f t="array" ref="AH1198">LEFT(MM_BU[[#This Row],[PROJECT'#]],MIN(IFERROR(FIND({0,1,2,3,4,5,6,7,8,9,"-"},MM_BU[[#This Row],[PROJECT'#]]),""))-1)</f>
        <v>BU</v>
      </c>
      <c r="AI1198" t="str">
        <f>IF(MM_BU[[#This Row],[BOM Received date]]&lt;&gt;"","BU table")</f>
        <v>BU table</v>
      </c>
      <c r="AJ1198" t="str">
        <f>TEXT(MM_BU[[#This Row],[BOM Received date]],"mmmm")</f>
        <v>February</v>
      </c>
      <c r="AK1198" t="str">
        <f>TEXT(MM_BU[[#This Row],[BOM Received date]],"yyyy")</f>
        <v>2024</v>
      </c>
    </row>
    <row r="1199" spans="1:37" ht="28.95" customHeight="1">
      <c r="A1199" s="21">
        <v>81</v>
      </c>
      <c r="B1199" s="56">
        <v>45344</v>
      </c>
      <c r="C1199" s="8">
        <v>30</v>
      </c>
      <c r="D1199" s="8" t="s">
        <v>2561</v>
      </c>
      <c r="E1199" s="23" t="s">
        <v>2562</v>
      </c>
      <c r="F1199" s="350">
        <v>9671349</v>
      </c>
      <c r="G1199" s="8" t="s">
        <v>2575</v>
      </c>
      <c r="H1199" s="24" t="s">
        <v>2569</v>
      </c>
      <c r="I1199" s="25">
        <v>55477</v>
      </c>
      <c r="J1199" s="1639">
        <v>45349</v>
      </c>
      <c r="K1199" s="26">
        <v>45351</v>
      </c>
      <c r="L1199" s="26" t="s">
        <v>1058</v>
      </c>
      <c r="M1199" s="27">
        <v>2</v>
      </c>
      <c r="N1199" s="27" t="s">
        <v>89</v>
      </c>
      <c r="O1199" s="111">
        <v>2</v>
      </c>
      <c r="P1199" s="286">
        <v>287.10000000000002</v>
      </c>
      <c r="Q1199" s="287">
        <v>574.20000000000005</v>
      </c>
      <c r="R1199" s="25" t="s">
        <v>2700</v>
      </c>
      <c r="S1199" s="25" t="s">
        <v>1058</v>
      </c>
      <c r="T1199" s="26">
        <v>45356</v>
      </c>
      <c r="U1199" s="26">
        <v>45355</v>
      </c>
      <c r="V1199" s="8" t="s">
        <v>2821</v>
      </c>
      <c r="W1199" s="25" t="s">
        <v>139</v>
      </c>
      <c r="X1199" s="26">
        <v>45356</v>
      </c>
      <c r="Y1199" s="25" t="s">
        <v>1058</v>
      </c>
      <c r="Z1199" s="26">
        <v>45363</v>
      </c>
      <c r="AA1199" s="24" t="s">
        <v>1069</v>
      </c>
      <c r="AB1199" s="24" t="s">
        <v>1072</v>
      </c>
      <c r="AC1199" s="26">
        <v>45363</v>
      </c>
      <c r="AD1199" s="8" t="s">
        <v>581</v>
      </c>
      <c r="AE1199" s="26" t="s">
        <v>581</v>
      </c>
      <c r="AF1199" s="27" t="s">
        <v>581</v>
      </c>
      <c r="AG1199" s="7"/>
      <c r="AH1199" s="5" t="str" cm="1">
        <f t="array" ref="AH1199">LEFT(MM_BU[[#This Row],[PROJECT'#]],MIN(IFERROR(FIND({0,1,2,3,4,5,6,7,8,9,"-"},MM_BU[[#This Row],[PROJECT'#]]),""))-1)</f>
        <v>BU</v>
      </c>
      <c r="AI1199" t="str">
        <f>IF(MM_BU[[#This Row],[BOM Received date]]&lt;&gt;"","BU table")</f>
        <v>BU table</v>
      </c>
      <c r="AJ1199" t="str">
        <f>TEXT(MM_BU[[#This Row],[BOM Received date]],"mmmm")</f>
        <v>February</v>
      </c>
      <c r="AK1199" t="str">
        <f>TEXT(MM_BU[[#This Row],[BOM Received date]],"yyyy")</f>
        <v>2024</v>
      </c>
    </row>
    <row r="1200" spans="1:37" ht="28.95" customHeight="1">
      <c r="A1200" s="21">
        <v>81</v>
      </c>
      <c r="B1200" s="56">
        <v>45344</v>
      </c>
      <c r="C1200" s="8">
        <v>30</v>
      </c>
      <c r="D1200" s="8" t="s">
        <v>2561</v>
      </c>
      <c r="E1200" s="23" t="s">
        <v>2562</v>
      </c>
      <c r="F1200" s="350">
        <v>9671349</v>
      </c>
      <c r="G1200" s="8" t="s">
        <v>2576</v>
      </c>
      <c r="H1200" s="24" t="s">
        <v>2570</v>
      </c>
      <c r="I1200" s="25">
        <v>55477</v>
      </c>
      <c r="J1200" s="1639">
        <v>45349</v>
      </c>
      <c r="K1200" s="26">
        <v>45351</v>
      </c>
      <c r="L1200" s="26" t="s">
        <v>1058</v>
      </c>
      <c r="M1200" s="27">
        <v>1</v>
      </c>
      <c r="N1200" s="27" t="s">
        <v>20</v>
      </c>
      <c r="O1200" s="111">
        <v>5</v>
      </c>
      <c r="P1200" s="286">
        <v>108.57</v>
      </c>
      <c r="Q1200" s="287">
        <v>542.85</v>
      </c>
      <c r="R1200" s="25" t="s">
        <v>581</v>
      </c>
      <c r="S1200" s="25" t="s">
        <v>581</v>
      </c>
      <c r="T1200" s="26" t="s">
        <v>581</v>
      </c>
      <c r="U1200" s="26" t="s">
        <v>581</v>
      </c>
      <c r="V1200" s="8" t="s">
        <v>2703</v>
      </c>
      <c r="W1200" s="25" t="s">
        <v>141</v>
      </c>
      <c r="X1200" s="26">
        <v>45352</v>
      </c>
      <c r="Y1200" s="25" t="s">
        <v>1068</v>
      </c>
      <c r="Z1200" s="26">
        <v>45352</v>
      </c>
      <c r="AA1200" s="24" t="s">
        <v>1069</v>
      </c>
      <c r="AB1200" s="24" t="s">
        <v>1070</v>
      </c>
      <c r="AC1200" s="26">
        <v>45412</v>
      </c>
      <c r="AD1200" s="8" t="s">
        <v>581</v>
      </c>
      <c r="AE1200" s="26" t="s">
        <v>581</v>
      </c>
      <c r="AF1200" s="27" t="s">
        <v>581</v>
      </c>
      <c r="AG1200" s="7"/>
      <c r="AH1200" s="5" t="str" cm="1">
        <f t="array" ref="AH1200">LEFT(MM_BU[[#This Row],[PROJECT'#]],MIN(IFERROR(FIND({0,1,2,3,4,5,6,7,8,9,"-"},MM_BU[[#This Row],[PROJECT'#]]),""))-1)</f>
        <v>BU</v>
      </c>
      <c r="AI1200" t="str">
        <f>IF(MM_BU[[#This Row],[BOM Received date]]&lt;&gt;"","BU table")</f>
        <v>BU table</v>
      </c>
      <c r="AJ1200" t="str">
        <f>TEXT(MM_BU[[#This Row],[BOM Received date]],"mmmm")</f>
        <v>February</v>
      </c>
      <c r="AK1200" t="str">
        <f>TEXT(MM_BU[[#This Row],[BOM Received date]],"yyyy")</f>
        <v>2024</v>
      </c>
    </row>
    <row r="1201" spans="1:37" ht="28.95" customHeight="1">
      <c r="A1201" s="21">
        <v>81</v>
      </c>
      <c r="B1201" s="56">
        <v>45344</v>
      </c>
      <c r="C1201" s="8">
        <v>30</v>
      </c>
      <c r="D1201" s="8" t="s">
        <v>2561</v>
      </c>
      <c r="E1201" s="23" t="s">
        <v>2562</v>
      </c>
      <c r="F1201" s="350">
        <v>9671349</v>
      </c>
      <c r="G1201" s="8" t="s">
        <v>84</v>
      </c>
      <c r="H1201" s="24" t="s">
        <v>85</v>
      </c>
      <c r="I1201" s="25">
        <v>55480</v>
      </c>
      <c r="J1201" s="1639">
        <v>45349</v>
      </c>
      <c r="K1201" s="26">
        <v>45351</v>
      </c>
      <c r="L1201" s="26" t="s">
        <v>1058</v>
      </c>
      <c r="M1201" s="27">
        <v>3</v>
      </c>
      <c r="N1201" s="27" t="s">
        <v>36</v>
      </c>
      <c r="O1201" s="73">
        <v>2</v>
      </c>
      <c r="P1201" s="286">
        <v>25.3</v>
      </c>
      <c r="Q1201" s="287">
        <v>50.6</v>
      </c>
      <c r="R1201" s="25" t="s">
        <v>581</v>
      </c>
      <c r="S1201" s="25" t="s">
        <v>581</v>
      </c>
      <c r="T1201" s="26" t="s">
        <v>581</v>
      </c>
      <c r="U1201" s="26" t="s">
        <v>581</v>
      </c>
      <c r="V1201" s="8" t="s">
        <v>2697</v>
      </c>
      <c r="W1201" s="25" t="s">
        <v>140</v>
      </c>
      <c r="X1201" s="26">
        <v>45352</v>
      </c>
      <c r="Y1201" s="25" t="s">
        <v>1068</v>
      </c>
      <c r="Z1201" s="26">
        <v>45352</v>
      </c>
      <c r="AA1201" s="24" t="s">
        <v>2473</v>
      </c>
      <c r="AB1201" s="24" t="s">
        <v>1070</v>
      </c>
      <c r="AC1201" s="26">
        <v>45359</v>
      </c>
      <c r="AD1201" s="8" t="s">
        <v>22</v>
      </c>
      <c r="AE1201" s="26">
        <v>45355</v>
      </c>
      <c r="AF1201" s="27" t="s">
        <v>425</v>
      </c>
      <c r="AG1201" s="7"/>
      <c r="AH1201" s="5" t="str" cm="1">
        <f t="array" ref="AH1201">LEFT(MM_BU[[#This Row],[PROJECT'#]],MIN(IFERROR(FIND({0,1,2,3,4,5,6,7,8,9,"-"},MM_BU[[#This Row],[PROJECT'#]]),""))-1)</f>
        <v>BU</v>
      </c>
      <c r="AI1201" t="str">
        <f>IF(MM_BU[[#This Row],[BOM Received date]]&lt;&gt;"","BU table")</f>
        <v>BU table</v>
      </c>
      <c r="AJ1201" t="str">
        <f>TEXT(MM_BU[[#This Row],[BOM Received date]],"mmmm")</f>
        <v>February</v>
      </c>
      <c r="AK1201" t="str">
        <f>TEXT(MM_BU[[#This Row],[BOM Received date]],"yyyy")</f>
        <v>2024</v>
      </c>
    </row>
    <row r="1202" spans="1:37" ht="28.95" customHeight="1">
      <c r="A1202" s="21">
        <v>81</v>
      </c>
      <c r="B1202" s="56">
        <v>45344</v>
      </c>
      <c r="C1202" s="8">
        <v>30</v>
      </c>
      <c r="D1202" s="8" t="s">
        <v>2561</v>
      </c>
      <c r="E1202" s="23" t="s">
        <v>2562</v>
      </c>
      <c r="F1202" s="350">
        <v>9671349</v>
      </c>
      <c r="G1202" s="8" t="s">
        <v>2577</v>
      </c>
      <c r="H1202" s="24" t="s">
        <v>2571</v>
      </c>
      <c r="I1202" s="25">
        <v>55480</v>
      </c>
      <c r="J1202" s="1639">
        <v>45349</v>
      </c>
      <c r="K1202" s="26">
        <v>45351</v>
      </c>
      <c r="L1202" s="26" t="s">
        <v>1058</v>
      </c>
      <c r="M1202" s="27">
        <v>2</v>
      </c>
      <c r="N1202" s="27" t="s">
        <v>203</v>
      </c>
      <c r="O1202" s="1327">
        <v>20</v>
      </c>
      <c r="P1202" s="286">
        <v>1.31</v>
      </c>
      <c r="Q1202" s="287">
        <v>26.2</v>
      </c>
      <c r="R1202" s="25" t="s">
        <v>581</v>
      </c>
      <c r="S1202" s="25" t="s">
        <v>581</v>
      </c>
      <c r="T1202" s="26" t="s">
        <v>581</v>
      </c>
      <c r="U1202" s="26" t="s">
        <v>581</v>
      </c>
      <c r="V1202" s="8" t="s">
        <v>2697</v>
      </c>
      <c r="W1202" s="25" t="s">
        <v>141</v>
      </c>
      <c r="X1202" s="26">
        <v>45352</v>
      </c>
      <c r="Y1202" s="25" t="s">
        <v>1068</v>
      </c>
      <c r="Z1202" s="26">
        <v>45352</v>
      </c>
      <c r="AA1202" s="24" t="s">
        <v>2473</v>
      </c>
      <c r="AB1202" s="24" t="s">
        <v>1070</v>
      </c>
      <c r="AC1202" s="26">
        <v>45359</v>
      </c>
      <c r="AD1202" s="8" t="s">
        <v>22</v>
      </c>
      <c r="AE1202" s="26">
        <v>45355</v>
      </c>
      <c r="AF1202" s="27" t="s">
        <v>1026</v>
      </c>
      <c r="AG1202" s="7"/>
      <c r="AH1202" s="5" t="str" cm="1">
        <f t="array" ref="AH1202">LEFT(MM_BU[[#This Row],[PROJECT'#]],MIN(IFERROR(FIND({0,1,2,3,4,5,6,7,8,9,"-"},MM_BU[[#This Row],[PROJECT'#]]),""))-1)</f>
        <v>BU</v>
      </c>
      <c r="AI1202" t="str">
        <f>IF(MM_BU[[#This Row],[BOM Received date]]&lt;&gt;"","BU table")</f>
        <v>BU table</v>
      </c>
      <c r="AJ1202" t="str">
        <f>TEXT(MM_BU[[#This Row],[BOM Received date]],"mmmm")</f>
        <v>February</v>
      </c>
      <c r="AK1202" t="str">
        <f>TEXT(MM_BU[[#This Row],[BOM Received date]],"yyyy")</f>
        <v>2024</v>
      </c>
    </row>
    <row r="1203" spans="1:37" ht="28.95" customHeight="1">
      <c r="A1203" s="21">
        <v>81</v>
      </c>
      <c r="B1203" s="56">
        <v>45344</v>
      </c>
      <c r="C1203" s="8">
        <v>30</v>
      </c>
      <c r="D1203" s="8" t="s">
        <v>2561</v>
      </c>
      <c r="E1203" s="23" t="s">
        <v>2562</v>
      </c>
      <c r="F1203" s="350">
        <v>9671349</v>
      </c>
      <c r="G1203" s="8" t="s">
        <v>2578</v>
      </c>
      <c r="H1203" s="24" t="s">
        <v>2572</v>
      </c>
      <c r="I1203" s="25">
        <v>55480</v>
      </c>
      <c r="J1203" s="1639">
        <v>45349</v>
      </c>
      <c r="K1203" s="26">
        <v>45351</v>
      </c>
      <c r="L1203" s="26" t="s">
        <v>1058</v>
      </c>
      <c r="M1203" s="27">
        <v>1</v>
      </c>
      <c r="N1203" s="27" t="s">
        <v>20</v>
      </c>
      <c r="O1203" s="1326">
        <v>2</v>
      </c>
      <c r="P1203" s="286">
        <v>230.62</v>
      </c>
      <c r="Q1203" s="287">
        <v>461.24</v>
      </c>
      <c r="R1203" s="25" t="s">
        <v>581</v>
      </c>
      <c r="S1203" s="25" t="s">
        <v>581</v>
      </c>
      <c r="T1203" s="26" t="s">
        <v>581</v>
      </c>
      <c r="U1203" s="26" t="s">
        <v>581</v>
      </c>
      <c r="V1203" s="8" t="s">
        <v>2697</v>
      </c>
      <c r="W1203" s="25" t="s">
        <v>1005</v>
      </c>
      <c r="X1203" s="26">
        <v>45352</v>
      </c>
      <c r="Y1203" s="25" t="s">
        <v>1068</v>
      </c>
      <c r="Z1203" s="26">
        <v>45352</v>
      </c>
      <c r="AA1203" s="24" t="s">
        <v>2473</v>
      </c>
      <c r="AB1203" s="24" t="s">
        <v>1070</v>
      </c>
      <c r="AC1203" s="26">
        <v>45359</v>
      </c>
      <c r="AD1203" s="8" t="s">
        <v>22</v>
      </c>
      <c r="AE1203" s="26">
        <v>45355</v>
      </c>
      <c r="AF1203" s="27" t="s">
        <v>425</v>
      </c>
      <c r="AG1203" s="7"/>
      <c r="AH1203" s="5" t="str" cm="1">
        <f t="array" ref="AH1203">LEFT(MM_BU[[#This Row],[PROJECT'#]],MIN(IFERROR(FIND({0,1,2,3,4,5,6,7,8,9,"-"},MM_BU[[#This Row],[PROJECT'#]]),""))-1)</f>
        <v>BU</v>
      </c>
      <c r="AI1203" t="str">
        <f>IF(MM_BU[[#This Row],[BOM Received date]]&lt;&gt;"","BU table")</f>
        <v>BU table</v>
      </c>
      <c r="AJ1203" t="str">
        <f>TEXT(MM_BU[[#This Row],[BOM Received date]],"mmmm")</f>
        <v>February</v>
      </c>
      <c r="AK1203" t="str">
        <f>TEXT(MM_BU[[#This Row],[BOM Received date]],"yyyy")</f>
        <v>2024</v>
      </c>
    </row>
    <row r="1204" spans="1:37" ht="28.95" customHeight="1" thickBot="1">
      <c r="A1204" s="103">
        <v>81</v>
      </c>
      <c r="B1204" s="336">
        <v>45344</v>
      </c>
      <c r="C1204" s="104">
        <v>30</v>
      </c>
      <c r="D1204" s="104" t="s">
        <v>2561</v>
      </c>
      <c r="E1204" s="337" t="s">
        <v>2562</v>
      </c>
      <c r="F1204" s="357">
        <v>9671349</v>
      </c>
      <c r="G1204" s="104" t="s">
        <v>2430</v>
      </c>
      <c r="H1204" s="338" t="s">
        <v>2454</v>
      </c>
      <c r="I1204" s="339">
        <v>55479</v>
      </c>
      <c r="J1204" s="1651">
        <v>45349</v>
      </c>
      <c r="K1204" s="340">
        <v>45351</v>
      </c>
      <c r="L1204" s="340" t="s">
        <v>1058</v>
      </c>
      <c r="M1204" s="341">
        <v>1</v>
      </c>
      <c r="N1204" s="341" t="s">
        <v>55</v>
      </c>
      <c r="O1204" s="1328">
        <v>1</v>
      </c>
      <c r="P1204" s="342">
        <v>29.5</v>
      </c>
      <c r="Q1204" s="343">
        <v>29.5</v>
      </c>
      <c r="R1204" s="339" t="s">
        <v>581</v>
      </c>
      <c r="S1204" s="339" t="s">
        <v>581</v>
      </c>
      <c r="T1204" s="340" t="s">
        <v>581</v>
      </c>
      <c r="U1204" s="340" t="s">
        <v>581</v>
      </c>
      <c r="V1204" s="104" t="s">
        <v>2696</v>
      </c>
      <c r="W1204" s="339" t="s">
        <v>140</v>
      </c>
      <c r="X1204" s="340">
        <v>45352</v>
      </c>
      <c r="Y1204" s="339" t="s">
        <v>1068</v>
      </c>
      <c r="Z1204" s="340">
        <v>45352</v>
      </c>
      <c r="AA1204" s="338" t="s">
        <v>2473</v>
      </c>
      <c r="AB1204" s="338" t="s">
        <v>1081</v>
      </c>
      <c r="AC1204" s="340">
        <v>45359</v>
      </c>
      <c r="AD1204" s="104" t="s">
        <v>22</v>
      </c>
      <c r="AE1204" s="340">
        <v>45355</v>
      </c>
      <c r="AF1204" s="341" t="s">
        <v>424</v>
      </c>
      <c r="AG1204" s="57"/>
      <c r="AH1204" s="5" t="str" cm="1">
        <f t="array" ref="AH1204">LEFT(MM_BU[[#This Row],[PROJECT'#]],MIN(IFERROR(FIND({0,1,2,3,4,5,6,7,8,9,"-"},MM_BU[[#This Row],[PROJECT'#]]),""))-1)</f>
        <v>BU</v>
      </c>
      <c r="AI1204" t="str">
        <f>IF(MM_BU[[#This Row],[BOM Received date]]&lt;&gt;"","BU table")</f>
        <v>BU table</v>
      </c>
      <c r="AJ1204" t="str">
        <f>TEXT(MM_BU[[#This Row],[BOM Received date]],"mmmm")</f>
        <v>February</v>
      </c>
      <c r="AK1204" t="str">
        <f>TEXT(MM_BU[[#This Row],[BOM Received date]],"yyyy")</f>
        <v>2024</v>
      </c>
    </row>
    <row r="1205" spans="1:37" ht="28.95" customHeight="1" thickTop="1">
      <c r="A1205" s="149">
        <v>82</v>
      </c>
      <c r="B1205" s="196">
        <v>45345</v>
      </c>
      <c r="C1205" s="151">
        <v>30</v>
      </c>
      <c r="D1205" s="151" t="s">
        <v>2563</v>
      </c>
      <c r="E1205" s="152" t="s">
        <v>2564</v>
      </c>
      <c r="F1205" s="352">
        <v>9808603</v>
      </c>
      <c r="G1205" s="151" t="s">
        <v>1649</v>
      </c>
      <c r="H1205" s="153" t="s">
        <v>1650</v>
      </c>
      <c r="I1205" s="154">
        <v>55474</v>
      </c>
      <c r="J1205" s="1641">
        <v>45349</v>
      </c>
      <c r="K1205" s="155">
        <v>45351</v>
      </c>
      <c r="L1205" s="155" t="s">
        <v>1058</v>
      </c>
      <c r="M1205" s="156">
        <v>5</v>
      </c>
      <c r="N1205" s="156" t="s">
        <v>20</v>
      </c>
      <c r="O1205" s="154">
        <v>2</v>
      </c>
      <c r="P1205" s="290">
        <v>6.34</v>
      </c>
      <c r="Q1205" s="291">
        <v>12.68</v>
      </c>
      <c r="R1205" s="154" t="s">
        <v>2700</v>
      </c>
      <c r="S1205" s="154" t="s">
        <v>1058</v>
      </c>
      <c r="T1205" s="155">
        <v>45356</v>
      </c>
      <c r="U1205" s="155">
        <v>45355</v>
      </c>
      <c r="V1205" s="151" t="s">
        <v>2701</v>
      </c>
      <c r="W1205" s="154" t="s">
        <v>1003</v>
      </c>
      <c r="X1205" s="155">
        <v>45352</v>
      </c>
      <c r="Y1205" s="154" t="s">
        <v>1068</v>
      </c>
      <c r="Z1205" s="155">
        <v>45352</v>
      </c>
      <c r="AA1205" s="153" t="s">
        <v>1069</v>
      </c>
      <c r="AB1205" s="153" t="s">
        <v>1072</v>
      </c>
      <c r="AC1205" s="155">
        <v>45360</v>
      </c>
      <c r="AD1205" s="151" t="s">
        <v>22</v>
      </c>
      <c r="AE1205" s="155">
        <v>45356</v>
      </c>
      <c r="AF1205" s="156" t="s">
        <v>425</v>
      </c>
      <c r="AG1205" s="157"/>
      <c r="AH1205" s="5" t="str" cm="1">
        <f t="array" ref="AH1205">LEFT(MM_BU[[#This Row],[PROJECT'#]],MIN(IFERROR(FIND({0,1,2,3,4,5,6,7,8,9,"-"},MM_BU[[#This Row],[PROJECT'#]]),""))-1)</f>
        <v>BU</v>
      </c>
      <c r="AI1205" t="str">
        <f>IF(MM_BU[[#This Row],[BOM Received date]]&lt;&gt;"","BU table")</f>
        <v>BU table</v>
      </c>
      <c r="AJ1205" t="str">
        <f>TEXT(MM_BU[[#This Row],[BOM Received date]],"mmmm")</f>
        <v>February</v>
      </c>
      <c r="AK1205" t="str">
        <f>TEXT(MM_BU[[#This Row],[BOM Received date]],"yyyy")</f>
        <v>2024</v>
      </c>
    </row>
    <row r="1206" spans="1:37" ht="28.95" customHeight="1">
      <c r="A1206" s="21">
        <v>82</v>
      </c>
      <c r="B1206" s="56">
        <v>45345</v>
      </c>
      <c r="C1206" s="8">
        <v>30</v>
      </c>
      <c r="D1206" s="8" t="s">
        <v>2563</v>
      </c>
      <c r="E1206" s="23" t="s">
        <v>2564</v>
      </c>
      <c r="F1206" s="350">
        <v>9808603</v>
      </c>
      <c r="G1206" s="8" t="s">
        <v>665</v>
      </c>
      <c r="H1206" s="24" t="s">
        <v>666</v>
      </c>
      <c r="I1206" s="25">
        <v>55469</v>
      </c>
      <c r="J1206" s="1639">
        <v>45349</v>
      </c>
      <c r="K1206" s="26">
        <v>45350</v>
      </c>
      <c r="L1206" s="26" t="s">
        <v>1058</v>
      </c>
      <c r="M1206" s="27">
        <v>3</v>
      </c>
      <c r="N1206" s="27" t="s">
        <v>55</v>
      </c>
      <c r="O1206" s="25">
        <v>1</v>
      </c>
      <c r="P1206" s="286">
        <v>52</v>
      </c>
      <c r="Q1206" s="287">
        <v>52</v>
      </c>
      <c r="R1206" s="25" t="s">
        <v>2711</v>
      </c>
      <c r="S1206" s="25" t="s">
        <v>1058</v>
      </c>
      <c r="T1206" s="26">
        <v>45352</v>
      </c>
      <c r="U1206" s="26">
        <v>45351</v>
      </c>
      <c r="V1206" s="8" t="s">
        <v>2712</v>
      </c>
      <c r="W1206" s="25" t="s">
        <v>1005</v>
      </c>
      <c r="X1206" s="26">
        <v>45352</v>
      </c>
      <c r="Y1206" s="25" t="s">
        <v>1068</v>
      </c>
      <c r="Z1206" s="26">
        <v>45352</v>
      </c>
      <c r="AA1206" s="24" t="s">
        <v>1069</v>
      </c>
      <c r="AB1206" s="24" t="s">
        <v>1083</v>
      </c>
      <c r="AC1206" s="26">
        <v>45360</v>
      </c>
      <c r="AD1206" s="8" t="s">
        <v>22</v>
      </c>
      <c r="AE1206" s="26">
        <v>45355</v>
      </c>
      <c r="AF1206" s="27" t="s">
        <v>424</v>
      </c>
      <c r="AG1206" s="7"/>
      <c r="AH1206" s="5" t="str" cm="1">
        <f t="array" ref="AH1206">LEFT(MM_BU[[#This Row],[PROJECT'#]],MIN(IFERROR(FIND({0,1,2,3,4,5,6,7,8,9,"-"},MM_BU[[#This Row],[PROJECT'#]]),""))-1)</f>
        <v>BU</v>
      </c>
      <c r="AI1206" t="str">
        <f>IF(MM_BU[[#This Row],[BOM Received date]]&lt;&gt;"","BU table")</f>
        <v>BU table</v>
      </c>
      <c r="AJ1206" t="str">
        <f>TEXT(MM_BU[[#This Row],[BOM Received date]],"mmmm")</f>
        <v>February</v>
      </c>
      <c r="AK1206" t="str">
        <f>TEXT(MM_BU[[#This Row],[BOM Received date]],"yyyy")</f>
        <v>2024</v>
      </c>
    </row>
    <row r="1207" spans="1:37" ht="28.95" customHeight="1">
      <c r="A1207" s="21">
        <v>82</v>
      </c>
      <c r="B1207" s="56">
        <v>45345</v>
      </c>
      <c r="C1207" s="8">
        <v>30</v>
      </c>
      <c r="D1207" s="8" t="s">
        <v>2563</v>
      </c>
      <c r="E1207" s="23" t="s">
        <v>2564</v>
      </c>
      <c r="F1207" s="350">
        <v>9808603</v>
      </c>
      <c r="G1207" s="8" t="s">
        <v>274</v>
      </c>
      <c r="H1207" s="24" t="s">
        <v>275</v>
      </c>
      <c r="I1207" s="25">
        <v>55474</v>
      </c>
      <c r="J1207" s="1639">
        <v>45349</v>
      </c>
      <c r="K1207" s="26">
        <v>45351</v>
      </c>
      <c r="L1207" s="26" t="s">
        <v>1058</v>
      </c>
      <c r="M1207" s="27">
        <v>4</v>
      </c>
      <c r="N1207" s="27" t="s">
        <v>20</v>
      </c>
      <c r="O1207" s="25">
        <v>2</v>
      </c>
      <c r="P1207" s="286">
        <v>19.100000000000001</v>
      </c>
      <c r="Q1207" s="287">
        <v>38.200000000000003</v>
      </c>
      <c r="R1207" s="25" t="s">
        <v>2700</v>
      </c>
      <c r="S1207" s="25" t="s">
        <v>1058</v>
      </c>
      <c r="T1207" s="26">
        <v>45356</v>
      </c>
      <c r="U1207" s="26">
        <v>45355</v>
      </c>
      <c r="V1207" s="8" t="s">
        <v>2701</v>
      </c>
      <c r="W1207" s="25" t="s">
        <v>1002</v>
      </c>
      <c r="X1207" s="26">
        <v>45352</v>
      </c>
      <c r="Y1207" s="25" t="s">
        <v>1068</v>
      </c>
      <c r="Z1207" s="26">
        <v>45352</v>
      </c>
      <c r="AA1207" s="24" t="s">
        <v>1069</v>
      </c>
      <c r="AB1207" s="24" t="s">
        <v>1072</v>
      </c>
      <c r="AC1207" s="26">
        <v>45360</v>
      </c>
      <c r="AD1207" s="8" t="s">
        <v>22</v>
      </c>
      <c r="AE1207" s="26">
        <v>45356</v>
      </c>
      <c r="AF1207" s="27" t="s">
        <v>425</v>
      </c>
      <c r="AG1207" s="7"/>
      <c r="AH1207" s="5" t="str" cm="1">
        <f t="array" ref="AH1207">LEFT(MM_BU[[#This Row],[PROJECT'#]],MIN(IFERROR(FIND({0,1,2,3,4,5,6,7,8,9,"-"},MM_BU[[#This Row],[PROJECT'#]]),""))-1)</f>
        <v>BU</v>
      </c>
      <c r="AI1207" t="str">
        <f>IF(MM_BU[[#This Row],[BOM Received date]]&lt;&gt;"","BU table")</f>
        <v>BU table</v>
      </c>
      <c r="AJ1207" t="str">
        <f>TEXT(MM_BU[[#This Row],[BOM Received date]],"mmmm")</f>
        <v>February</v>
      </c>
      <c r="AK1207" t="str">
        <f>TEXT(MM_BU[[#This Row],[BOM Received date]],"yyyy")</f>
        <v>2024</v>
      </c>
    </row>
    <row r="1208" spans="1:37" ht="28.95" customHeight="1">
      <c r="A1208" s="21">
        <v>82</v>
      </c>
      <c r="B1208" s="56">
        <v>45345</v>
      </c>
      <c r="C1208" s="8">
        <v>30</v>
      </c>
      <c r="D1208" s="8" t="s">
        <v>2563</v>
      </c>
      <c r="E1208" s="23" t="s">
        <v>2564</v>
      </c>
      <c r="F1208" s="350">
        <v>9808603</v>
      </c>
      <c r="G1208" s="8" t="s">
        <v>497</v>
      </c>
      <c r="H1208" s="24" t="s">
        <v>1617</v>
      </c>
      <c r="I1208" s="25">
        <v>55469</v>
      </c>
      <c r="J1208" s="1639">
        <v>45349</v>
      </c>
      <c r="K1208" s="26">
        <v>45350</v>
      </c>
      <c r="L1208" s="26" t="s">
        <v>1058</v>
      </c>
      <c r="M1208" s="27">
        <v>2</v>
      </c>
      <c r="N1208" s="27" t="s">
        <v>55</v>
      </c>
      <c r="O1208" s="25">
        <v>1</v>
      </c>
      <c r="P1208" s="286">
        <v>23.1</v>
      </c>
      <c r="Q1208" s="287">
        <v>23.1</v>
      </c>
      <c r="R1208" s="25" t="s">
        <v>2711</v>
      </c>
      <c r="S1208" s="25" t="s">
        <v>1058</v>
      </c>
      <c r="T1208" s="26">
        <v>45352</v>
      </c>
      <c r="U1208" s="26">
        <v>45351</v>
      </c>
      <c r="V1208" s="8" t="s">
        <v>2712</v>
      </c>
      <c r="W1208" s="25" t="s">
        <v>1003</v>
      </c>
      <c r="X1208" s="26">
        <v>45352</v>
      </c>
      <c r="Y1208" s="25" t="s">
        <v>1068</v>
      </c>
      <c r="Z1208" s="26">
        <v>45352</v>
      </c>
      <c r="AA1208" s="24" t="s">
        <v>1069</v>
      </c>
      <c r="AB1208" s="24" t="s">
        <v>1083</v>
      </c>
      <c r="AC1208" s="26">
        <v>45360</v>
      </c>
      <c r="AD1208" s="8" t="s">
        <v>22</v>
      </c>
      <c r="AE1208" s="26">
        <v>45355</v>
      </c>
      <c r="AF1208" s="27" t="s">
        <v>424</v>
      </c>
      <c r="AG1208" s="7"/>
      <c r="AH1208" s="5" t="str" cm="1">
        <f t="array" ref="AH1208">LEFT(MM_BU[[#This Row],[PROJECT'#]],MIN(IFERROR(FIND({0,1,2,3,4,5,6,7,8,9,"-"},MM_BU[[#This Row],[PROJECT'#]]),""))-1)</f>
        <v>BU</v>
      </c>
      <c r="AI1208" t="str">
        <f>IF(MM_BU[[#This Row],[BOM Received date]]&lt;&gt;"","BU table")</f>
        <v>BU table</v>
      </c>
      <c r="AJ1208" t="str">
        <f>TEXT(MM_BU[[#This Row],[BOM Received date]],"mmmm")</f>
        <v>February</v>
      </c>
      <c r="AK1208" t="str">
        <f>TEXT(MM_BU[[#This Row],[BOM Received date]],"yyyy")</f>
        <v>2024</v>
      </c>
    </row>
    <row r="1209" spans="1:37" ht="28.95" customHeight="1">
      <c r="A1209" s="21">
        <v>82</v>
      </c>
      <c r="B1209" s="56">
        <v>45345</v>
      </c>
      <c r="C1209" s="8">
        <v>30</v>
      </c>
      <c r="D1209" s="8" t="s">
        <v>2563</v>
      </c>
      <c r="E1209" s="23" t="s">
        <v>2564</v>
      </c>
      <c r="F1209" s="350">
        <v>9808603</v>
      </c>
      <c r="G1209" s="8" t="s">
        <v>189</v>
      </c>
      <c r="H1209" s="24" t="s">
        <v>185</v>
      </c>
      <c r="I1209" s="25">
        <v>55470</v>
      </c>
      <c r="J1209" s="1639">
        <v>45349</v>
      </c>
      <c r="K1209" s="26">
        <v>45350</v>
      </c>
      <c r="L1209" s="26" t="s">
        <v>1058</v>
      </c>
      <c r="M1209" s="27">
        <v>1</v>
      </c>
      <c r="N1209" s="27" t="s">
        <v>20</v>
      </c>
      <c r="O1209" s="25">
        <v>1</v>
      </c>
      <c r="P1209" s="286">
        <v>18.2</v>
      </c>
      <c r="Q1209" s="287">
        <v>18.2</v>
      </c>
      <c r="R1209" s="25" t="s">
        <v>2711</v>
      </c>
      <c r="S1209" s="25" t="s">
        <v>1058</v>
      </c>
      <c r="T1209" s="26">
        <v>45352</v>
      </c>
      <c r="U1209" s="26">
        <v>45351</v>
      </c>
      <c r="V1209" s="8" t="s">
        <v>2712</v>
      </c>
      <c r="W1209" s="25" t="s">
        <v>1006</v>
      </c>
      <c r="X1209" s="26">
        <v>45352</v>
      </c>
      <c r="Y1209" s="25" t="s">
        <v>1068</v>
      </c>
      <c r="Z1209" s="26">
        <v>45352</v>
      </c>
      <c r="AA1209" s="24" t="s">
        <v>1069</v>
      </c>
      <c r="AB1209" s="24" t="s">
        <v>1083</v>
      </c>
      <c r="AC1209" s="26">
        <v>45360</v>
      </c>
      <c r="AD1209" s="8" t="s">
        <v>22</v>
      </c>
      <c r="AE1209" s="26">
        <v>45355</v>
      </c>
      <c r="AF1209" s="27" t="s">
        <v>424</v>
      </c>
      <c r="AG1209" s="7"/>
      <c r="AH1209" s="5" t="str" cm="1">
        <f t="array" ref="AH1209">LEFT(MM_BU[[#This Row],[PROJECT'#]],MIN(IFERROR(FIND({0,1,2,3,4,5,6,7,8,9,"-"},MM_BU[[#This Row],[PROJECT'#]]),""))-1)</f>
        <v>BU</v>
      </c>
      <c r="AI1209" t="str">
        <f>IF(MM_BU[[#This Row],[BOM Received date]]&lt;&gt;"","BU table")</f>
        <v>BU table</v>
      </c>
      <c r="AJ1209" t="str">
        <f>TEXT(MM_BU[[#This Row],[BOM Received date]],"mmmm")</f>
        <v>February</v>
      </c>
      <c r="AK1209" t="str">
        <f>TEXT(MM_BU[[#This Row],[BOM Received date]],"yyyy")</f>
        <v>2024</v>
      </c>
    </row>
    <row r="1210" spans="1:37" ht="28.95" customHeight="1">
      <c r="A1210" s="21">
        <v>82</v>
      </c>
      <c r="B1210" s="56">
        <v>45345</v>
      </c>
      <c r="C1210" s="8">
        <v>30</v>
      </c>
      <c r="D1210" s="8" t="s">
        <v>2563</v>
      </c>
      <c r="E1210" s="23" t="s">
        <v>2564</v>
      </c>
      <c r="F1210" s="350">
        <v>9808603</v>
      </c>
      <c r="G1210" s="8" t="s">
        <v>188</v>
      </c>
      <c r="H1210" s="24" t="s">
        <v>184</v>
      </c>
      <c r="I1210" s="25">
        <v>55474</v>
      </c>
      <c r="J1210" s="1639">
        <v>45349</v>
      </c>
      <c r="K1210" s="26">
        <v>45351</v>
      </c>
      <c r="L1210" s="26" t="s">
        <v>1058</v>
      </c>
      <c r="M1210" s="27">
        <v>3</v>
      </c>
      <c r="N1210" s="27" t="s">
        <v>37</v>
      </c>
      <c r="O1210" s="25">
        <v>1</v>
      </c>
      <c r="P1210" s="286">
        <v>37</v>
      </c>
      <c r="Q1210" s="287">
        <v>37</v>
      </c>
      <c r="R1210" s="25" t="s">
        <v>581</v>
      </c>
      <c r="S1210" s="25" t="s">
        <v>581</v>
      </c>
      <c r="T1210" s="26" t="s">
        <v>581</v>
      </c>
      <c r="U1210" s="26" t="s">
        <v>581</v>
      </c>
      <c r="V1210" s="8" t="s">
        <v>2713</v>
      </c>
      <c r="W1210" s="25" t="s">
        <v>141</v>
      </c>
      <c r="X1210" s="26">
        <v>45352</v>
      </c>
      <c r="Y1210" s="25" t="s">
        <v>1068</v>
      </c>
      <c r="Z1210" s="26">
        <v>45352</v>
      </c>
      <c r="AA1210" s="24" t="s">
        <v>1069</v>
      </c>
      <c r="AB1210" s="24" t="s">
        <v>1081</v>
      </c>
      <c r="AC1210" s="26">
        <v>45359</v>
      </c>
      <c r="AD1210" s="8" t="s">
        <v>22</v>
      </c>
      <c r="AE1210" s="26">
        <v>45355</v>
      </c>
      <c r="AF1210" s="27" t="s">
        <v>424</v>
      </c>
      <c r="AG1210" s="7"/>
      <c r="AH1210" s="5" t="str" cm="1">
        <f t="array" ref="AH1210">LEFT(MM_BU[[#This Row],[PROJECT'#]],MIN(IFERROR(FIND({0,1,2,3,4,5,6,7,8,9,"-"},MM_BU[[#This Row],[PROJECT'#]]),""))-1)</f>
        <v>BU</v>
      </c>
      <c r="AI1210" t="str">
        <f>IF(MM_BU[[#This Row],[BOM Received date]]&lt;&gt;"","BU table")</f>
        <v>BU table</v>
      </c>
      <c r="AJ1210" t="str">
        <f>TEXT(MM_BU[[#This Row],[BOM Received date]],"mmmm")</f>
        <v>February</v>
      </c>
      <c r="AK1210" t="str">
        <f>TEXT(MM_BU[[#This Row],[BOM Received date]],"yyyy")</f>
        <v>2024</v>
      </c>
    </row>
    <row r="1211" spans="1:37" ht="28.95" customHeight="1">
      <c r="A1211" s="21">
        <v>82</v>
      </c>
      <c r="B1211" s="56">
        <v>45345</v>
      </c>
      <c r="C1211" s="8">
        <v>30</v>
      </c>
      <c r="D1211" s="8" t="s">
        <v>2563</v>
      </c>
      <c r="E1211" s="23" t="s">
        <v>2564</v>
      </c>
      <c r="F1211" s="350">
        <v>9808603</v>
      </c>
      <c r="G1211" s="8" t="s">
        <v>1608</v>
      </c>
      <c r="H1211" s="24" t="s">
        <v>147</v>
      </c>
      <c r="I1211" s="25">
        <v>55469</v>
      </c>
      <c r="J1211" s="1639">
        <v>45349</v>
      </c>
      <c r="K1211" s="26">
        <v>45350</v>
      </c>
      <c r="L1211" s="26" t="s">
        <v>1058</v>
      </c>
      <c r="M1211" s="27">
        <v>1</v>
      </c>
      <c r="N1211" s="27" t="s">
        <v>21</v>
      </c>
      <c r="O1211" s="25">
        <v>1</v>
      </c>
      <c r="P1211" s="286">
        <v>12.67</v>
      </c>
      <c r="Q1211" s="287">
        <v>12.67</v>
      </c>
      <c r="R1211" s="25" t="s">
        <v>2711</v>
      </c>
      <c r="S1211" s="25" t="s">
        <v>1058</v>
      </c>
      <c r="T1211" s="26">
        <v>45352</v>
      </c>
      <c r="U1211" s="26">
        <v>45351</v>
      </c>
      <c r="V1211" s="8" t="s">
        <v>2712</v>
      </c>
      <c r="W1211" s="25" t="s">
        <v>1002</v>
      </c>
      <c r="X1211" s="26">
        <v>45352</v>
      </c>
      <c r="Y1211" s="25" t="s">
        <v>1068</v>
      </c>
      <c r="Z1211" s="26">
        <v>45352</v>
      </c>
      <c r="AA1211" s="24" t="s">
        <v>1069</v>
      </c>
      <c r="AB1211" s="24" t="s">
        <v>1083</v>
      </c>
      <c r="AC1211" s="26">
        <v>45360</v>
      </c>
      <c r="AD1211" s="8" t="s">
        <v>22</v>
      </c>
      <c r="AE1211" s="26">
        <v>45355</v>
      </c>
      <c r="AF1211" s="27" t="s">
        <v>424</v>
      </c>
      <c r="AG1211" s="7"/>
      <c r="AH1211" s="5" t="str" cm="1">
        <f t="array" ref="AH1211">LEFT(MM_BU[[#This Row],[PROJECT'#]],MIN(IFERROR(FIND({0,1,2,3,4,5,6,7,8,9,"-"},MM_BU[[#This Row],[PROJECT'#]]),""))-1)</f>
        <v>BU</v>
      </c>
      <c r="AI1211" t="str">
        <f>IF(MM_BU[[#This Row],[BOM Received date]]&lt;&gt;"","BU table")</f>
        <v>BU table</v>
      </c>
      <c r="AJ1211" t="str">
        <f>TEXT(MM_BU[[#This Row],[BOM Received date]],"mmmm")</f>
        <v>February</v>
      </c>
      <c r="AK1211" t="str">
        <f>TEXT(MM_BU[[#This Row],[BOM Received date]],"yyyy")</f>
        <v>2024</v>
      </c>
    </row>
    <row r="1212" spans="1:37" ht="28.95" customHeight="1">
      <c r="A1212" s="21">
        <v>82</v>
      </c>
      <c r="B1212" s="56">
        <v>45345</v>
      </c>
      <c r="C1212" s="8">
        <v>30</v>
      </c>
      <c r="D1212" s="8" t="s">
        <v>2563</v>
      </c>
      <c r="E1212" s="23" t="s">
        <v>2564</v>
      </c>
      <c r="F1212" s="350">
        <v>9808603</v>
      </c>
      <c r="G1212" s="8" t="s">
        <v>1610</v>
      </c>
      <c r="H1212" s="24" t="s">
        <v>1620</v>
      </c>
      <c r="I1212" s="25">
        <v>55474</v>
      </c>
      <c r="J1212" s="1639">
        <v>45349</v>
      </c>
      <c r="K1212" s="26">
        <v>45351</v>
      </c>
      <c r="L1212" s="26" t="s">
        <v>1058</v>
      </c>
      <c r="M1212" s="27">
        <v>2</v>
      </c>
      <c r="N1212" s="27" t="s">
        <v>20</v>
      </c>
      <c r="O1212" s="25">
        <v>10</v>
      </c>
      <c r="P1212" s="286">
        <v>4.2</v>
      </c>
      <c r="Q1212" s="287">
        <v>42</v>
      </c>
      <c r="R1212" s="25" t="s">
        <v>581</v>
      </c>
      <c r="S1212" s="25" t="s">
        <v>581</v>
      </c>
      <c r="T1212" s="26" t="s">
        <v>581</v>
      </c>
      <c r="U1212" s="26" t="s">
        <v>581</v>
      </c>
      <c r="V1212" s="8" t="s">
        <v>2713</v>
      </c>
      <c r="W1212" s="25" t="s">
        <v>140</v>
      </c>
      <c r="X1212" s="26">
        <v>45352</v>
      </c>
      <c r="Y1212" s="25" t="s">
        <v>1068</v>
      </c>
      <c r="Z1212" s="26">
        <v>45352</v>
      </c>
      <c r="AA1212" s="24" t="s">
        <v>1069</v>
      </c>
      <c r="AB1212" s="24" t="s">
        <v>1081</v>
      </c>
      <c r="AC1212" s="26">
        <v>45359</v>
      </c>
      <c r="AD1212" s="8" t="s">
        <v>22</v>
      </c>
      <c r="AE1212" s="26">
        <v>45355</v>
      </c>
      <c r="AF1212" s="27" t="s">
        <v>1001</v>
      </c>
      <c r="AG1212" s="7"/>
      <c r="AH1212" s="5" t="str" cm="1">
        <f t="array" ref="AH1212">LEFT(MM_BU[[#This Row],[PROJECT'#]],MIN(IFERROR(FIND({0,1,2,3,4,5,6,7,8,9,"-"},MM_BU[[#This Row],[PROJECT'#]]),""))-1)</f>
        <v>BU</v>
      </c>
      <c r="AI1212" t="str">
        <f>IF(MM_BU[[#This Row],[BOM Received date]]&lt;&gt;"","BU table")</f>
        <v>BU table</v>
      </c>
      <c r="AJ1212" t="str">
        <f>TEXT(MM_BU[[#This Row],[BOM Received date]],"mmmm")</f>
        <v>February</v>
      </c>
      <c r="AK1212" t="str">
        <f>TEXT(MM_BU[[#This Row],[BOM Received date]],"yyyy")</f>
        <v>2024</v>
      </c>
    </row>
    <row r="1213" spans="1:37" ht="28.95" customHeight="1">
      <c r="A1213" s="21">
        <v>82</v>
      </c>
      <c r="B1213" s="56">
        <v>45345</v>
      </c>
      <c r="C1213" s="8">
        <v>30</v>
      </c>
      <c r="D1213" s="8" t="s">
        <v>2563</v>
      </c>
      <c r="E1213" s="23" t="s">
        <v>2564</v>
      </c>
      <c r="F1213" s="350">
        <v>9808603</v>
      </c>
      <c r="G1213" s="8" t="s">
        <v>1688</v>
      </c>
      <c r="H1213" s="24" t="s">
        <v>468</v>
      </c>
      <c r="I1213" s="25">
        <v>55474</v>
      </c>
      <c r="J1213" s="1639">
        <v>45349</v>
      </c>
      <c r="K1213" s="26">
        <v>45351</v>
      </c>
      <c r="L1213" s="26" t="s">
        <v>1058</v>
      </c>
      <c r="M1213" s="27">
        <v>1</v>
      </c>
      <c r="N1213" s="27" t="s">
        <v>37</v>
      </c>
      <c r="O1213" s="25">
        <v>1</v>
      </c>
      <c r="P1213" s="286">
        <v>55.08</v>
      </c>
      <c r="Q1213" s="287">
        <v>55.08</v>
      </c>
      <c r="R1213" s="25" t="s">
        <v>581</v>
      </c>
      <c r="S1213" s="25" t="s">
        <v>581</v>
      </c>
      <c r="T1213" s="26" t="s">
        <v>581</v>
      </c>
      <c r="U1213" s="26" t="s">
        <v>581</v>
      </c>
      <c r="V1213" s="8" t="s">
        <v>2713</v>
      </c>
      <c r="W1213" s="25" t="s">
        <v>139</v>
      </c>
      <c r="X1213" s="26">
        <v>45352</v>
      </c>
      <c r="Y1213" s="25" t="s">
        <v>1068</v>
      </c>
      <c r="Z1213" s="26">
        <v>45352</v>
      </c>
      <c r="AA1213" s="24" t="s">
        <v>1069</v>
      </c>
      <c r="AB1213" s="24" t="s">
        <v>1081</v>
      </c>
      <c r="AC1213" s="26">
        <v>45374</v>
      </c>
      <c r="AD1213" s="8" t="s">
        <v>22</v>
      </c>
      <c r="AE1213" s="26">
        <v>45355</v>
      </c>
      <c r="AF1213" s="27" t="s">
        <v>424</v>
      </c>
      <c r="AG1213" s="7"/>
      <c r="AH1213" s="5" t="str" cm="1">
        <f t="array" ref="AH1213">LEFT(MM_BU[[#This Row],[PROJECT'#]],MIN(IFERROR(FIND({0,1,2,3,4,5,6,7,8,9,"-"},MM_BU[[#This Row],[PROJECT'#]]),""))-1)</f>
        <v>BU</v>
      </c>
      <c r="AI1213" t="str">
        <f>IF(MM_BU[[#This Row],[BOM Received date]]&lt;&gt;"","BU table")</f>
        <v>BU table</v>
      </c>
      <c r="AJ1213" t="str">
        <f>TEXT(MM_BU[[#This Row],[BOM Received date]],"mmmm")</f>
        <v>February</v>
      </c>
      <c r="AK1213" t="str">
        <f>TEXT(MM_BU[[#This Row],[BOM Received date]],"yyyy")</f>
        <v>2024</v>
      </c>
    </row>
    <row r="1214" spans="1:37" ht="28.95" customHeight="1">
      <c r="A1214" s="21">
        <v>82</v>
      </c>
      <c r="B1214" s="56">
        <v>45345</v>
      </c>
      <c r="C1214" s="8">
        <v>30</v>
      </c>
      <c r="D1214" s="8" t="s">
        <v>2563</v>
      </c>
      <c r="E1214" s="23" t="s">
        <v>2564</v>
      </c>
      <c r="F1214" s="350">
        <v>9808603</v>
      </c>
      <c r="G1214" s="8" t="s">
        <v>1611</v>
      </c>
      <c r="H1214" s="24" t="s">
        <v>1621</v>
      </c>
      <c r="I1214" s="25">
        <v>55475</v>
      </c>
      <c r="J1214" s="1639">
        <v>45349</v>
      </c>
      <c r="K1214" s="26">
        <v>45351</v>
      </c>
      <c r="L1214" s="26" t="s">
        <v>1058</v>
      </c>
      <c r="M1214" s="27">
        <v>4</v>
      </c>
      <c r="N1214" s="27" t="s">
        <v>37</v>
      </c>
      <c r="O1214" s="25">
        <v>1</v>
      </c>
      <c r="P1214" s="286">
        <v>42.2</v>
      </c>
      <c r="Q1214" s="287">
        <v>42.2</v>
      </c>
      <c r="R1214" s="25" t="s">
        <v>2714</v>
      </c>
      <c r="S1214" s="25" t="s">
        <v>1058</v>
      </c>
      <c r="T1214" s="26">
        <v>45352</v>
      </c>
      <c r="U1214" s="26">
        <v>45352</v>
      </c>
      <c r="V1214" s="8" t="s">
        <v>2715</v>
      </c>
      <c r="W1214" s="25" t="s">
        <v>142</v>
      </c>
      <c r="X1214" s="26">
        <v>45353</v>
      </c>
      <c r="Y1214" s="25" t="s">
        <v>1068</v>
      </c>
      <c r="Z1214" s="26">
        <v>45353</v>
      </c>
      <c r="AA1214" s="24" t="s">
        <v>2634</v>
      </c>
      <c r="AB1214" s="24" t="s">
        <v>1070</v>
      </c>
      <c r="AC1214" s="26">
        <v>45358</v>
      </c>
      <c r="AD1214" s="8" t="s">
        <v>22</v>
      </c>
      <c r="AE1214" s="26">
        <v>45358</v>
      </c>
      <c r="AF1214" s="27" t="s">
        <v>424</v>
      </c>
      <c r="AG1214" s="7"/>
      <c r="AH1214" s="5" t="str" cm="1">
        <f t="array" ref="AH1214">LEFT(MM_BU[[#This Row],[PROJECT'#]],MIN(IFERROR(FIND({0,1,2,3,4,5,6,7,8,9,"-"},MM_BU[[#This Row],[PROJECT'#]]),""))-1)</f>
        <v>BU</v>
      </c>
      <c r="AI1214" t="str">
        <f>IF(MM_BU[[#This Row],[BOM Received date]]&lt;&gt;"","BU table")</f>
        <v>BU table</v>
      </c>
      <c r="AJ1214" t="str">
        <f>TEXT(MM_BU[[#This Row],[BOM Received date]],"mmmm")</f>
        <v>February</v>
      </c>
      <c r="AK1214" t="str">
        <f>TEXT(MM_BU[[#This Row],[BOM Received date]],"yyyy")</f>
        <v>2024</v>
      </c>
    </row>
    <row r="1215" spans="1:37" ht="28.95" customHeight="1">
      <c r="A1215" s="21">
        <v>82</v>
      </c>
      <c r="B1215" s="56">
        <v>45345</v>
      </c>
      <c r="C1215" s="8">
        <v>30</v>
      </c>
      <c r="D1215" s="8" t="s">
        <v>2563</v>
      </c>
      <c r="E1215" s="23" t="s">
        <v>2564</v>
      </c>
      <c r="F1215" s="350">
        <v>9808603</v>
      </c>
      <c r="G1215" s="8" t="s">
        <v>2579</v>
      </c>
      <c r="H1215" s="24" t="s">
        <v>1670</v>
      </c>
      <c r="I1215" s="25">
        <v>55475</v>
      </c>
      <c r="J1215" s="1639">
        <v>45349</v>
      </c>
      <c r="K1215" s="26">
        <v>45351</v>
      </c>
      <c r="L1215" s="26" t="s">
        <v>1058</v>
      </c>
      <c r="M1215" s="27">
        <v>3</v>
      </c>
      <c r="N1215" s="27" t="s">
        <v>37</v>
      </c>
      <c r="O1215" s="25">
        <v>1</v>
      </c>
      <c r="P1215" s="286">
        <v>39.6</v>
      </c>
      <c r="Q1215" s="287">
        <v>39.6</v>
      </c>
      <c r="R1215" s="25" t="s">
        <v>2714</v>
      </c>
      <c r="S1215" s="25" t="s">
        <v>1058</v>
      </c>
      <c r="T1215" s="26">
        <v>45352</v>
      </c>
      <c r="U1215" s="26">
        <v>45352</v>
      </c>
      <c r="V1215" s="8" t="s">
        <v>2715</v>
      </c>
      <c r="W1215" s="25" t="s">
        <v>141</v>
      </c>
      <c r="X1215" s="26">
        <v>45353</v>
      </c>
      <c r="Y1215" s="25" t="s">
        <v>1068</v>
      </c>
      <c r="Z1215" s="26">
        <v>45353</v>
      </c>
      <c r="AA1215" s="24" t="s">
        <v>2634</v>
      </c>
      <c r="AB1215" s="24" t="s">
        <v>1070</v>
      </c>
      <c r="AC1215" s="26">
        <v>45358</v>
      </c>
      <c r="AD1215" s="8" t="s">
        <v>22</v>
      </c>
      <c r="AE1215" s="26">
        <v>45355</v>
      </c>
      <c r="AF1215" s="27" t="s">
        <v>424</v>
      </c>
      <c r="AG1215" s="7"/>
      <c r="AH1215" s="5" t="str" cm="1">
        <f t="array" ref="AH1215">LEFT(MM_BU[[#This Row],[PROJECT'#]],MIN(IFERROR(FIND({0,1,2,3,4,5,6,7,8,9,"-"},MM_BU[[#This Row],[PROJECT'#]]),""))-1)</f>
        <v>BU</v>
      </c>
      <c r="AI1215" t="str">
        <f>IF(MM_BU[[#This Row],[BOM Received date]]&lt;&gt;"","BU table")</f>
        <v>BU table</v>
      </c>
      <c r="AJ1215" t="str">
        <f>TEXT(MM_BU[[#This Row],[BOM Received date]],"mmmm")</f>
        <v>February</v>
      </c>
      <c r="AK1215" t="str">
        <f>TEXT(MM_BU[[#This Row],[BOM Received date]],"yyyy")</f>
        <v>2024</v>
      </c>
    </row>
    <row r="1216" spans="1:37" ht="28.95" customHeight="1">
      <c r="A1216" s="21">
        <v>82</v>
      </c>
      <c r="B1216" s="56">
        <v>45345</v>
      </c>
      <c r="C1216" s="8">
        <v>30</v>
      </c>
      <c r="D1216" s="8" t="s">
        <v>2563</v>
      </c>
      <c r="E1216" s="23" t="s">
        <v>2564</v>
      </c>
      <c r="F1216" s="350">
        <v>9808603</v>
      </c>
      <c r="G1216" s="8" t="s">
        <v>1261</v>
      </c>
      <c r="H1216" s="24" t="s">
        <v>1266</v>
      </c>
      <c r="I1216" s="25">
        <v>55473</v>
      </c>
      <c r="J1216" s="1639">
        <v>45349</v>
      </c>
      <c r="K1216" s="26">
        <v>45351</v>
      </c>
      <c r="L1216" s="26" t="s">
        <v>1058</v>
      </c>
      <c r="M1216" s="27">
        <v>1</v>
      </c>
      <c r="N1216" s="27" t="s">
        <v>20</v>
      </c>
      <c r="O1216" s="25">
        <v>2</v>
      </c>
      <c r="P1216" s="286">
        <v>14.6</v>
      </c>
      <c r="Q1216" s="287">
        <v>29.2</v>
      </c>
      <c r="R1216" s="25" t="s">
        <v>2694</v>
      </c>
      <c r="S1216" s="25" t="s">
        <v>1058</v>
      </c>
      <c r="T1216" s="26">
        <v>45352</v>
      </c>
      <c r="U1216" s="26">
        <v>45352</v>
      </c>
      <c r="V1216" s="8" t="s">
        <v>2695</v>
      </c>
      <c r="W1216" s="25" t="s">
        <v>139</v>
      </c>
      <c r="X1216" s="26">
        <v>45352</v>
      </c>
      <c r="Y1216" s="25" t="s">
        <v>1068</v>
      </c>
      <c r="Z1216" s="26">
        <v>45352</v>
      </c>
      <c r="AA1216" s="24" t="s">
        <v>2634</v>
      </c>
      <c r="AB1216" s="24" t="s">
        <v>1082</v>
      </c>
      <c r="AC1216" s="26">
        <v>45402</v>
      </c>
      <c r="AD1216" s="8" t="s">
        <v>22</v>
      </c>
      <c r="AE1216" s="26">
        <v>45355</v>
      </c>
      <c r="AF1216" s="27" t="s">
        <v>425</v>
      </c>
      <c r="AG1216" s="7"/>
      <c r="AH1216" s="5" t="str" cm="1">
        <f t="array" ref="AH1216">LEFT(MM_BU[[#This Row],[PROJECT'#]],MIN(IFERROR(FIND({0,1,2,3,4,5,6,7,8,9,"-"},MM_BU[[#This Row],[PROJECT'#]]),""))-1)</f>
        <v>BU</v>
      </c>
      <c r="AI1216" t="str">
        <f>IF(MM_BU[[#This Row],[BOM Received date]]&lt;&gt;"","BU table")</f>
        <v>BU table</v>
      </c>
      <c r="AJ1216" t="str">
        <f>TEXT(MM_BU[[#This Row],[BOM Received date]],"mmmm")</f>
        <v>February</v>
      </c>
      <c r="AK1216" t="str">
        <f>TEXT(MM_BU[[#This Row],[BOM Received date]],"yyyy")</f>
        <v>2024</v>
      </c>
    </row>
    <row r="1217" spans="1:37" ht="28.95" customHeight="1">
      <c r="A1217" s="21">
        <v>82</v>
      </c>
      <c r="B1217" s="56">
        <v>45345</v>
      </c>
      <c r="C1217" s="8">
        <v>30</v>
      </c>
      <c r="D1217" s="8" t="s">
        <v>2563</v>
      </c>
      <c r="E1217" s="23" t="s">
        <v>2564</v>
      </c>
      <c r="F1217" s="350">
        <v>9808603</v>
      </c>
      <c r="G1217" s="8" t="s">
        <v>71</v>
      </c>
      <c r="H1217" s="24" t="s">
        <v>72</v>
      </c>
      <c r="I1217" s="25">
        <v>55475</v>
      </c>
      <c r="J1217" s="1639">
        <v>45349</v>
      </c>
      <c r="K1217" s="26">
        <v>45351</v>
      </c>
      <c r="L1217" s="26" t="s">
        <v>1058</v>
      </c>
      <c r="M1217" s="27">
        <v>2</v>
      </c>
      <c r="N1217" s="27" t="s">
        <v>20</v>
      </c>
      <c r="O1217" s="25">
        <v>2</v>
      </c>
      <c r="P1217" s="286">
        <v>13.9</v>
      </c>
      <c r="Q1217" s="287">
        <v>27.8</v>
      </c>
      <c r="R1217" s="25" t="s">
        <v>2714</v>
      </c>
      <c r="S1217" s="25" t="s">
        <v>1058</v>
      </c>
      <c r="T1217" s="26">
        <v>45352</v>
      </c>
      <c r="U1217" s="26">
        <v>45352</v>
      </c>
      <c r="V1217" s="8" t="s">
        <v>2715</v>
      </c>
      <c r="W1217" s="25" t="s">
        <v>140</v>
      </c>
      <c r="X1217" s="26">
        <v>45353</v>
      </c>
      <c r="Y1217" s="25" t="s">
        <v>1068</v>
      </c>
      <c r="Z1217" s="26">
        <v>45353</v>
      </c>
      <c r="AA1217" s="24" t="s">
        <v>2634</v>
      </c>
      <c r="AB1217" s="24" t="s">
        <v>1070</v>
      </c>
      <c r="AC1217" s="26">
        <v>45358</v>
      </c>
      <c r="AD1217" s="8" t="s">
        <v>22</v>
      </c>
      <c r="AE1217" s="26">
        <v>45355</v>
      </c>
      <c r="AF1217" s="27" t="s">
        <v>425</v>
      </c>
      <c r="AG1217" s="7"/>
      <c r="AH1217" s="5" t="str" cm="1">
        <f t="array" ref="AH1217">LEFT(MM_BU[[#This Row],[PROJECT'#]],MIN(IFERROR(FIND({0,1,2,3,4,5,6,7,8,9,"-"},MM_BU[[#This Row],[PROJECT'#]]),""))-1)</f>
        <v>BU</v>
      </c>
      <c r="AI1217" t="str">
        <f>IF(MM_BU[[#This Row],[BOM Received date]]&lt;&gt;"","BU table")</f>
        <v>BU table</v>
      </c>
      <c r="AJ1217" t="str">
        <f>TEXT(MM_BU[[#This Row],[BOM Received date]],"mmmm")</f>
        <v>February</v>
      </c>
      <c r="AK1217" t="str">
        <f>TEXT(MM_BU[[#This Row],[BOM Received date]],"yyyy")</f>
        <v>2024</v>
      </c>
    </row>
    <row r="1218" spans="1:37" ht="28.95" customHeight="1">
      <c r="A1218" s="21">
        <v>82</v>
      </c>
      <c r="B1218" s="56">
        <v>45345</v>
      </c>
      <c r="C1218" s="8">
        <v>30</v>
      </c>
      <c r="D1218" s="8" t="s">
        <v>2563</v>
      </c>
      <c r="E1218" s="23" t="s">
        <v>2564</v>
      </c>
      <c r="F1218" s="350">
        <v>9808603</v>
      </c>
      <c r="G1218" s="8" t="s">
        <v>500</v>
      </c>
      <c r="H1218" s="24" t="s">
        <v>1622</v>
      </c>
      <c r="I1218" s="25">
        <v>55475</v>
      </c>
      <c r="J1218" s="1639">
        <v>45349</v>
      </c>
      <c r="K1218" s="26">
        <v>45351</v>
      </c>
      <c r="L1218" s="26" t="s">
        <v>1058</v>
      </c>
      <c r="M1218" s="27">
        <v>1</v>
      </c>
      <c r="N1218" s="27" t="s">
        <v>20</v>
      </c>
      <c r="O1218" s="25">
        <v>2</v>
      </c>
      <c r="P1218" s="286">
        <v>29</v>
      </c>
      <c r="Q1218" s="287">
        <v>58</v>
      </c>
      <c r="R1218" s="25" t="s">
        <v>2714</v>
      </c>
      <c r="S1218" s="25" t="s">
        <v>1058</v>
      </c>
      <c r="T1218" s="26">
        <v>45352</v>
      </c>
      <c r="U1218" s="26">
        <v>45352</v>
      </c>
      <c r="V1218" s="8" t="s">
        <v>2715</v>
      </c>
      <c r="W1218" s="25" t="s">
        <v>139</v>
      </c>
      <c r="X1218" s="26">
        <v>45353</v>
      </c>
      <c r="Y1218" s="25" t="s">
        <v>1068</v>
      </c>
      <c r="Z1218" s="26">
        <v>45353</v>
      </c>
      <c r="AA1218" s="24" t="s">
        <v>2634</v>
      </c>
      <c r="AB1218" s="24" t="s">
        <v>1070</v>
      </c>
      <c r="AC1218" s="26">
        <v>45358</v>
      </c>
      <c r="AD1218" s="8" t="s">
        <v>22</v>
      </c>
      <c r="AE1218" s="26">
        <v>45355</v>
      </c>
      <c r="AF1218" s="27" t="s">
        <v>425</v>
      </c>
      <c r="AG1218" s="7"/>
      <c r="AH1218" s="5" t="str" cm="1">
        <f t="array" ref="AH1218">LEFT(MM_BU[[#This Row],[PROJECT'#]],MIN(IFERROR(FIND({0,1,2,3,4,5,6,7,8,9,"-"},MM_BU[[#This Row],[PROJECT'#]]),""))-1)</f>
        <v>BU</v>
      </c>
      <c r="AI1218" t="str">
        <f>IF(MM_BU[[#This Row],[BOM Received date]]&lt;&gt;"","BU table")</f>
        <v>BU table</v>
      </c>
      <c r="AJ1218" t="str">
        <f>TEXT(MM_BU[[#This Row],[BOM Received date]],"mmmm")</f>
        <v>February</v>
      </c>
      <c r="AK1218" t="str">
        <f>TEXT(MM_BU[[#This Row],[BOM Received date]],"yyyy")</f>
        <v>2024</v>
      </c>
    </row>
    <row r="1219" spans="1:37" ht="28.95" customHeight="1">
      <c r="A1219" s="21">
        <v>82</v>
      </c>
      <c r="B1219" s="56">
        <v>45345</v>
      </c>
      <c r="C1219" s="8">
        <v>30</v>
      </c>
      <c r="D1219" s="8" t="s">
        <v>2563</v>
      </c>
      <c r="E1219" s="23" t="s">
        <v>2564</v>
      </c>
      <c r="F1219" s="350">
        <v>9808603</v>
      </c>
      <c r="G1219" s="8" t="s">
        <v>531</v>
      </c>
      <c r="H1219" s="24" t="s">
        <v>532</v>
      </c>
      <c r="I1219" s="25">
        <v>55472</v>
      </c>
      <c r="J1219" s="1639">
        <v>45349</v>
      </c>
      <c r="K1219" s="26">
        <v>45351</v>
      </c>
      <c r="L1219" s="26" t="s">
        <v>1058</v>
      </c>
      <c r="M1219" s="27">
        <v>1</v>
      </c>
      <c r="N1219" s="27" t="s">
        <v>1995</v>
      </c>
      <c r="O1219" s="25">
        <v>2</v>
      </c>
      <c r="P1219" s="286">
        <v>8.42</v>
      </c>
      <c r="Q1219" s="287">
        <v>16.84</v>
      </c>
      <c r="R1219" s="25" t="s">
        <v>2700</v>
      </c>
      <c r="S1219" s="25" t="s">
        <v>1058</v>
      </c>
      <c r="T1219" s="26">
        <v>45356</v>
      </c>
      <c r="U1219" s="26">
        <v>45355</v>
      </c>
      <c r="V1219" s="8" t="s">
        <v>2701</v>
      </c>
      <c r="W1219" s="25" t="s">
        <v>143</v>
      </c>
      <c r="X1219" s="26">
        <v>45352</v>
      </c>
      <c r="Y1219" s="25" t="s">
        <v>1068</v>
      </c>
      <c r="Z1219" s="26">
        <v>45352</v>
      </c>
      <c r="AA1219" s="24" t="s">
        <v>1069</v>
      </c>
      <c r="AB1219" s="24" t="s">
        <v>1072</v>
      </c>
      <c r="AC1219" s="26">
        <v>45412</v>
      </c>
      <c r="AD1219" s="8" t="s">
        <v>22</v>
      </c>
      <c r="AE1219" s="26">
        <v>45368</v>
      </c>
      <c r="AF1219" s="27" t="s">
        <v>425</v>
      </c>
      <c r="AG1219" s="7"/>
      <c r="AH1219" s="5" t="str" cm="1">
        <f t="array" ref="AH1219">LEFT(MM_BU[[#This Row],[PROJECT'#]],MIN(IFERROR(FIND({0,1,2,3,4,5,6,7,8,9,"-"},MM_BU[[#This Row],[PROJECT'#]]),""))-1)</f>
        <v>BU</v>
      </c>
      <c r="AI1219" t="str">
        <f>IF(MM_BU[[#This Row],[BOM Received date]]&lt;&gt;"","BU table")</f>
        <v>BU table</v>
      </c>
      <c r="AJ1219" t="str">
        <f>TEXT(MM_BU[[#This Row],[BOM Received date]],"mmmm")</f>
        <v>February</v>
      </c>
      <c r="AK1219" t="str">
        <f>TEXT(MM_BU[[#This Row],[BOM Received date]],"yyyy")</f>
        <v>2024</v>
      </c>
    </row>
    <row r="1220" spans="1:37" ht="28.95" customHeight="1" thickBot="1">
      <c r="A1220" s="103">
        <v>82</v>
      </c>
      <c r="B1220" s="336">
        <v>45345</v>
      </c>
      <c r="C1220" s="104">
        <v>30</v>
      </c>
      <c r="D1220" s="104" t="s">
        <v>2563</v>
      </c>
      <c r="E1220" s="337" t="s">
        <v>2564</v>
      </c>
      <c r="F1220" s="357">
        <v>9808603</v>
      </c>
      <c r="G1220" s="104" t="s">
        <v>1612</v>
      </c>
      <c r="H1220" s="338" t="s">
        <v>1623</v>
      </c>
      <c r="I1220" s="339">
        <v>55471</v>
      </c>
      <c r="J1220" s="1651">
        <v>45349</v>
      </c>
      <c r="K1220" s="340">
        <v>45350</v>
      </c>
      <c r="L1220" s="340" t="s">
        <v>1058</v>
      </c>
      <c r="M1220" s="341">
        <v>1</v>
      </c>
      <c r="N1220" s="341" t="s">
        <v>55</v>
      </c>
      <c r="O1220" s="339">
        <v>1</v>
      </c>
      <c r="P1220" s="342">
        <v>18.48</v>
      </c>
      <c r="Q1220" s="343">
        <v>18.48</v>
      </c>
      <c r="R1220" s="339" t="s">
        <v>581</v>
      </c>
      <c r="S1220" s="339" t="s">
        <v>581</v>
      </c>
      <c r="T1220" s="340" t="s">
        <v>581</v>
      </c>
      <c r="U1220" s="340" t="s">
        <v>581</v>
      </c>
      <c r="V1220" s="104" t="s">
        <v>2716</v>
      </c>
      <c r="W1220" s="339" t="s">
        <v>139</v>
      </c>
      <c r="X1220" s="340">
        <v>45350</v>
      </c>
      <c r="Y1220" s="339" t="s">
        <v>1068</v>
      </c>
      <c r="Z1220" s="340">
        <v>45350</v>
      </c>
      <c r="AA1220" s="338" t="s">
        <v>2634</v>
      </c>
      <c r="AB1220" s="338" t="s">
        <v>1084</v>
      </c>
      <c r="AC1220" s="340">
        <v>45443</v>
      </c>
      <c r="AD1220" s="104" t="s">
        <v>22</v>
      </c>
      <c r="AE1220" s="340">
        <v>45353</v>
      </c>
      <c r="AF1220" s="341" t="s">
        <v>424</v>
      </c>
      <c r="AG1220" s="57"/>
      <c r="AH1220" s="5" t="str" cm="1">
        <f t="array" ref="AH1220">LEFT(MM_BU[[#This Row],[PROJECT'#]],MIN(IFERROR(FIND({0,1,2,3,4,5,6,7,8,9,"-"},MM_BU[[#This Row],[PROJECT'#]]),""))-1)</f>
        <v>BU</v>
      </c>
      <c r="AI1220" t="str">
        <f>IF(MM_BU[[#This Row],[BOM Received date]]&lt;&gt;"","BU table")</f>
        <v>BU table</v>
      </c>
      <c r="AJ1220" t="str">
        <f>TEXT(MM_BU[[#This Row],[BOM Received date]],"mmmm")</f>
        <v>February</v>
      </c>
      <c r="AK1220" t="str">
        <f>TEXT(MM_BU[[#This Row],[BOM Received date]],"yyyy")</f>
        <v>2024</v>
      </c>
    </row>
    <row r="1221" spans="1:37" ht="28.95" customHeight="1" thickTop="1">
      <c r="A1221" s="149">
        <v>83</v>
      </c>
      <c r="B1221" s="196">
        <v>45357</v>
      </c>
      <c r="C1221" s="151">
        <v>30</v>
      </c>
      <c r="D1221" s="151" t="s">
        <v>2565</v>
      </c>
      <c r="E1221" s="152" t="s">
        <v>2566</v>
      </c>
      <c r="F1221" s="352">
        <v>9791027</v>
      </c>
      <c r="G1221" s="151" t="s">
        <v>1124</v>
      </c>
      <c r="H1221" s="153" t="s">
        <v>2870</v>
      </c>
      <c r="I1221" s="154">
        <v>56822</v>
      </c>
      <c r="J1221" s="1641">
        <v>45365</v>
      </c>
      <c r="K1221" s="155">
        <v>45365</v>
      </c>
      <c r="L1221" s="155" t="s">
        <v>1058</v>
      </c>
      <c r="M1221" s="156">
        <v>3</v>
      </c>
      <c r="N1221" s="156" t="s">
        <v>20</v>
      </c>
      <c r="O1221" s="154">
        <v>12</v>
      </c>
      <c r="P1221" s="290">
        <v>28.71</v>
      </c>
      <c r="Q1221" s="291">
        <v>344.52</v>
      </c>
      <c r="R1221" s="154" t="s">
        <v>581</v>
      </c>
      <c r="S1221" s="154" t="s">
        <v>581</v>
      </c>
      <c r="T1221" s="155" t="s">
        <v>581</v>
      </c>
      <c r="U1221" s="155" t="s">
        <v>581</v>
      </c>
      <c r="V1221" s="151" t="s">
        <v>2983</v>
      </c>
      <c r="W1221" s="154" t="s">
        <v>1167</v>
      </c>
      <c r="X1221" s="155">
        <v>45366</v>
      </c>
      <c r="Y1221" s="154" t="s">
        <v>1068</v>
      </c>
      <c r="Z1221" s="155">
        <v>45366</v>
      </c>
      <c r="AA1221" s="153" t="s">
        <v>1069</v>
      </c>
      <c r="AB1221" s="153" t="s">
        <v>1070</v>
      </c>
      <c r="AC1221" s="155">
        <v>45373</v>
      </c>
      <c r="AD1221" s="151" t="s">
        <v>22</v>
      </c>
      <c r="AE1221" s="155">
        <v>45369</v>
      </c>
      <c r="AF1221" s="156" t="s">
        <v>1027</v>
      </c>
      <c r="AG1221" s="157"/>
      <c r="AH1221" s="5" t="str" cm="1">
        <f t="array" ref="AH1221">LEFT(MM_BU[[#This Row],[PROJECT'#]],MIN(IFERROR(FIND({0,1,2,3,4,5,6,7,8,9,"-"},MM_BU[[#This Row],[PROJECT'#]]),""))-1)</f>
        <v>BU</v>
      </c>
      <c r="AI1221" t="str">
        <f>IF(MM_BU[[#This Row],[BOM Received date]]&lt;&gt;"","BU table")</f>
        <v>BU table</v>
      </c>
      <c r="AJ1221" t="str">
        <f>TEXT(MM_BU[[#This Row],[BOM Received date]],"mmmm")</f>
        <v>March</v>
      </c>
      <c r="AK1221" t="str">
        <f>TEXT(MM_BU[[#This Row],[BOM Received date]],"yyyy")</f>
        <v>2024</v>
      </c>
    </row>
    <row r="1222" spans="1:37" ht="28.95" customHeight="1">
      <c r="A1222" s="21">
        <v>83</v>
      </c>
      <c r="B1222" s="56">
        <v>45357</v>
      </c>
      <c r="C1222" s="8">
        <v>30</v>
      </c>
      <c r="D1222" s="8" t="s">
        <v>2565</v>
      </c>
      <c r="E1222" s="23" t="s">
        <v>2566</v>
      </c>
      <c r="F1222" s="350">
        <v>9791027</v>
      </c>
      <c r="G1222" s="8" t="s">
        <v>1122</v>
      </c>
      <c r="H1222" s="24" t="s">
        <v>1123</v>
      </c>
      <c r="I1222" s="25">
        <v>56829</v>
      </c>
      <c r="J1222" s="1639">
        <v>45365</v>
      </c>
      <c r="K1222" s="26">
        <v>45365</v>
      </c>
      <c r="L1222" s="26" t="s">
        <v>1058</v>
      </c>
      <c r="M1222" s="27">
        <v>8</v>
      </c>
      <c r="N1222" s="27" t="s">
        <v>20</v>
      </c>
      <c r="O1222" s="25">
        <v>3</v>
      </c>
      <c r="P1222" s="286">
        <v>29</v>
      </c>
      <c r="Q1222" s="287">
        <v>87</v>
      </c>
      <c r="R1222" s="25" t="s">
        <v>581</v>
      </c>
      <c r="S1222" s="25" t="s">
        <v>581</v>
      </c>
      <c r="T1222" s="26" t="s">
        <v>581</v>
      </c>
      <c r="U1222" s="26" t="s">
        <v>581</v>
      </c>
      <c r="V1222" s="8" t="s">
        <v>2983</v>
      </c>
      <c r="W1222" s="25" t="s">
        <v>1326</v>
      </c>
      <c r="X1222" s="26">
        <v>45366</v>
      </c>
      <c r="Y1222" s="25" t="s">
        <v>1068</v>
      </c>
      <c r="Z1222" s="26">
        <v>45366</v>
      </c>
      <c r="AA1222" s="24" t="s">
        <v>1069</v>
      </c>
      <c r="AB1222" s="24" t="s">
        <v>1070</v>
      </c>
      <c r="AC1222" s="26">
        <v>45373</v>
      </c>
      <c r="AD1222" s="8" t="s">
        <v>22</v>
      </c>
      <c r="AE1222" s="26">
        <v>45369</v>
      </c>
      <c r="AF1222" s="27" t="s">
        <v>428</v>
      </c>
      <c r="AG1222" s="7"/>
      <c r="AH1222" s="5" t="str" cm="1">
        <f t="array" ref="AH1222">LEFT(MM_BU[[#This Row],[PROJECT'#]],MIN(IFERROR(FIND({0,1,2,3,4,5,6,7,8,9,"-"},MM_BU[[#This Row],[PROJECT'#]]),""))-1)</f>
        <v>BU</v>
      </c>
      <c r="AI1222" t="str">
        <f>IF(MM_BU[[#This Row],[BOM Received date]]&lt;&gt;"","BU table")</f>
        <v>BU table</v>
      </c>
      <c r="AJ1222" t="str">
        <f>TEXT(MM_BU[[#This Row],[BOM Received date]],"mmmm")</f>
        <v>March</v>
      </c>
      <c r="AK1222" t="str">
        <f>TEXT(MM_BU[[#This Row],[BOM Received date]],"yyyy")</f>
        <v>2024</v>
      </c>
    </row>
    <row r="1223" spans="1:37" ht="28.95" customHeight="1">
      <c r="A1223" s="21">
        <v>83</v>
      </c>
      <c r="B1223" s="56">
        <v>45357</v>
      </c>
      <c r="C1223" s="8">
        <v>30</v>
      </c>
      <c r="D1223" s="8" t="s">
        <v>2565</v>
      </c>
      <c r="E1223" s="23" t="s">
        <v>2566</v>
      </c>
      <c r="F1223" s="350">
        <v>9791027</v>
      </c>
      <c r="G1223" s="8" t="s">
        <v>1120</v>
      </c>
      <c r="H1223" s="24" t="s">
        <v>1121</v>
      </c>
      <c r="I1223" s="25">
        <v>56822</v>
      </c>
      <c r="J1223" s="1639">
        <v>45365</v>
      </c>
      <c r="K1223" s="26">
        <v>45365</v>
      </c>
      <c r="L1223" s="26" t="s">
        <v>1058</v>
      </c>
      <c r="M1223" s="27">
        <v>1</v>
      </c>
      <c r="N1223" s="27" t="s">
        <v>31</v>
      </c>
      <c r="O1223" s="25">
        <v>85</v>
      </c>
      <c r="P1223" s="286">
        <v>85.47</v>
      </c>
      <c r="Q1223" s="287">
        <v>7264.95</v>
      </c>
      <c r="R1223" s="25" t="s">
        <v>581</v>
      </c>
      <c r="S1223" s="25" t="s">
        <v>581</v>
      </c>
      <c r="T1223" s="26" t="s">
        <v>581</v>
      </c>
      <c r="U1223" s="26" t="s">
        <v>581</v>
      </c>
      <c r="V1223" s="8" t="s">
        <v>2983</v>
      </c>
      <c r="W1223" s="25" t="s">
        <v>1314</v>
      </c>
      <c r="X1223" s="26">
        <v>45366</v>
      </c>
      <c r="Y1223" s="25" t="s">
        <v>1068</v>
      </c>
      <c r="Z1223" s="26">
        <v>45366</v>
      </c>
      <c r="AA1223" s="24" t="s">
        <v>1069</v>
      </c>
      <c r="AB1223" s="24" t="s">
        <v>1070</v>
      </c>
      <c r="AC1223" s="26">
        <v>45373</v>
      </c>
      <c r="AD1223" s="8" t="s">
        <v>22</v>
      </c>
      <c r="AE1223" s="26">
        <v>45369</v>
      </c>
      <c r="AF1223" s="27" t="s">
        <v>3061</v>
      </c>
      <c r="AG1223" s="7"/>
      <c r="AH1223" s="5" t="str" cm="1">
        <f t="array" ref="AH1223">LEFT(MM_BU[[#This Row],[PROJECT'#]],MIN(IFERROR(FIND({0,1,2,3,4,5,6,7,8,9,"-"},MM_BU[[#This Row],[PROJECT'#]]),""))-1)</f>
        <v>BU</v>
      </c>
      <c r="AI1223" t="str">
        <f>IF(MM_BU[[#This Row],[BOM Received date]]&lt;&gt;"","BU table")</f>
        <v>BU table</v>
      </c>
      <c r="AJ1223" t="str">
        <f>TEXT(MM_BU[[#This Row],[BOM Received date]],"mmmm")</f>
        <v>March</v>
      </c>
      <c r="AK1223" t="str">
        <f>TEXT(MM_BU[[#This Row],[BOM Received date]],"yyyy")</f>
        <v>2024</v>
      </c>
    </row>
    <row r="1224" spans="1:37" ht="28.95" customHeight="1">
      <c r="A1224" s="21">
        <v>83</v>
      </c>
      <c r="B1224" s="56">
        <v>45357</v>
      </c>
      <c r="C1224" s="8">
        <v>30</v>
      </c>
      <c r="D1224" s="8" t="s">
        <v>2565</v>
      </c>
      <c r="E1224" s="23" t="s">
        <v>2566</v>
      </c>
      <c r="F1224" s="350">
        <v>9791027</v>
      </c>
      <c r="G1224" s="8" t="s">
        <v>1126</v>
      </c>
      <c r="H1224" s="24" t="s">
        <v>1127</v>
      </c>
      <c r="I1224" s="25">
        <v>56829</v>
      </c>
      <c r="J1224" s="1639">
        <v>45365</v>
      </c>
      <c r="K1224" s="26">
        <v>45365</v>
      </c>
      <c r="L1224" s="26" t="s">
        <v>1058</v>
      </c>
      <c r="M1224" s="27">
        <v>7</v>
      </c>
      <c r="N1224" s="27" t="s">
        <v>31</v>
      </c>
      <c r="O1224" s="25">
        <v>90</v>
      </c>
      <c r="P1224" s="286">
        <v>10.3</v>
      </c>
      <c r="Q1224" s="287">
        <v>927</v>
      </c>
      <c r="R1224" s="25" t="s">
        <v>581</v>
      </c>
      <c r="S1224" s="25" t="s">
        <v>581</v>
      </c>
      <c r="T1224" s="26" t="s">
        <v>581</v>
      </c>
      <c r="U1224" s="26" t="s">
        <v>581</v>
      </c>
      <c r="V1224" s="8" t="s">
        <v>2983</v>
      </c>
      <c r="W1224" s="25" t="s">
        <v>1170</v>
      </c>
      <c r="X1224" s="26">
        <v>45366</v>
      </c>
      <c r="Y1224" s="25" t="s">
        <v>1068</v>
      </c>
      <c r="Z1224" s="26">
        <v>45366</v>
      </c>
      <c r="AA1224" s="24" t="s">
        <v>1069</v>
      </c>
      <c r="AB1224" s="24" t="s">
        <v>1070</v>
      </c>
      <c r="AC1224" s="26">
        <v>45373</v>
      </c>
      <c r="AD1224" s="8" t="s">
        <v>22</v>
      </c>
      <c r="AE1224" s="26">
        <v>45369</v>
      </c>
      <c r="AF1224" s="27" t="s">
        <v>1042</v>
      </c>
      <c r="AG1224" s="7"/>
      <c r="AH1224" s="5" t="str" cm="1">
        <f t="array" ref="AH1224">LEFT(MM_BU[[#This Row],[PROJECT'#]],MIN(IFERROR(FIND({0,1,2,3,4,5,6,7,8,9,"-"},MM_BU[[#This Row],[PROJECT'#]]),""))-1)</f>
        <v>BU</v>
      </c>
      <c r="AI1224" t="str">
        <f>IF(MM_BU[[#This Row],[BOM Received date]]&lt;&gt;"","BU table")</f>
        <v>BU table</v>
      </c>
      <c r="AJ1224" t="str">
        <f>TEXT(MM_BU[[#This Row],[BOM Received date]],"mmmm")</f>
        <v>March</v>
      </c>
      <c r="AK1224" t="str">
        <f>TEXT(MM_BU[[#This Row],[BOM Received date]],"yyyy")</f>
        <v>2024</v>
      </c>
    </row>
    <row r="1225" spans="1:37" ht="28.95" customHeight="1">
      <c r="A1225" s="21">
        <v>83</v>
      </c>
      <c r="B1225" s="56">
        <v>45357</v>
      </c>
      <c r="C1225" s="8">
        <v>30</v>
      </c>
      <c r="D1225" s="8" t="s">
        <v>2565</v>
      </c>
      <c r="E1225" s="23" t="s">
        <v>2566</v>
      </c>
      <c r="F1225" s="350">
        <v>9791027</v>
      </c>
      <c r="G1225" s="8" t="s">
        <v>2854</v>
      </c>
      <c r="H1225" s="24" t="s">
        <v>2871</v>
      </c>
      <c r="I1225" s="25">
        <v>56822</v>
      </c>
      <c r="J1225" s="1639">
        <v>45365</v>
      </c>
      <c r="K1225" s="26">
        <v>45365</v>
      </c>
      <c r="L1225" s="26" t="s">
        <v>1058</v>
      </c>
      <c r="M1225" s="27">
        <v>2</v>
      </c>
      <c r="N1225" s="27" t="s">
        <v>36</v>
      </c>
      <c r="O1225" s="25">
        <v>1</v>
      </c>
      <c r="P1225" s="286">
        <v>78.05</v>
      </c>
      <c r="Q1225" s="287">
        <v>78.05</v>
      </c>
      <c r="R1225" s="25" t="s">
        <v>581</v>
      </c>
      <c r="S1225" s="25" t="s">
        <v>581</v>
      </c>
      <c r="T1225" s="26" t="s">
        <v>581</v>
      </c>
      <c r="U1225" s="26" t="s">
        <v>581</v>
      </c>
      <c r="V1225" s="8" t="s">
        <v>2983</v>
      </c>
      <c r="W1225" s="25" t="s">
        <v>1162</v>
      </c>
      <c r="X1225" s="26">
        <v>45366</v>
      </c>
      <c r="Y1225" s="25" t="s">
        <v>1068</v>
      </c>
      <c r="Z1225" s="26">
        <v>45366</v>
      </c>
      <c r="AA1225" s="24" t="s">
        <v>1069</v>
      </c>
      <c r="AB1225" s="24" t="s">
        <v>1070</v>
      </c>
      <c r="AC1225" s="26">
        <v>45373</v>
      </c>
      <c r="AD1225" s="8" t="s">
        <v>22</v>
      </c>
      <c r="AE1225" s="26">
        <v>45369</v>
      </c>
      <c r="AF1225" s="27" t="s">
        <v>424</v>
      </c>
      <c r="AG1225" s="7"/>
      <c r="AH1225" s="5" t="str" cm="1">
        <f t="array" ref="AH1225">LEFT(MM_BU[[#This Row],[PROJECT'#]],MIN(IFERROR(FIND({0,1,2,3,4,5,6,7,8,9,"-"},MM_BU[[#This Row],[PROJECT'#]]),""))-1)</f>
        <v>BU</v>
      </c>
      <c r="AI1225" t="str">
        <f>IF(MM_BU[[#This Row],[BOM Received date]]&lt;&gt;"","BU table")</f>
        <v>BU table</v>
      </c>
      <c r="AJ1225" t="str">
        <f>TEXT(MM_BU[[#This Row],[BOM Received date]],"mmmm")</f>
        <v>March</v>
      </c>
      <c r="AK1225" t="str">
        <f>TEXT(MM_BU[[#This Row],[BOM Received date]],"yyyy")</f>
        <v>2024</v>
      </c>
    </row>
    <row r="1226" spans="1:37" ht="28.95" customHeight="1">
      <c r="A1226" s="21">
        <v>83</v>
      </c>
      <c r="B1226" s="56">
        <v>45357</v>
      </c>
      <c r="C1226" s="8">
        <v>30</v>
      </c>
      <c r="D1226" s="8" t="s">
        <v>2565</v>
      </c>
      <c r="E1226" s="23" t="s">
        <v>2566</v>
      </c>
      <c r="F1226" s="350">
        <v>9791027</v>
      </c>
      <c r="G1226" s="8" t="s">
        <v>173</v>
      </c>
      <c r="H1226" s="24" t="s">
        <v>282</v>
      </c>
      <c r="I1226" s="25">
        <v>56829</v>
      </c>
      <c r="J1226" s="1639">
        <v>45365</v>
      </c>
      <c r="K1226" s="26">
        <v>45365</v>
      </c>
      <c r="L1226" s="26" t="s">
        <v>1058</v>
      </c>
      <c r="M1226" s="27">
        <v>6</v>
      </c>
      <c r="N1226" s="27" t="s">
        <v>21</v>
      </c>
      <c r="O1226" s="25">
        <v>1</v>
      </c>
      <c r="P1226" s="286">
        <v>21.11</v>
      </c>
      <c r="Q1226" s="287">
        <v>21.11</v>
      </c>
      <c r="R1226" s="25" t="s">
        <v>581</v>
      </c>
      <c r="S1226" s="25" t="s">
        <v>581</v>
      </c>
      <c r="T1226" s="26" t="s">
        <v>581</v>
      </c>
      <c r="U1226" s="26" t="s">
        <v>581</v>
      </c>
      <c r="V1226" s="8" t="s">
        <v>2983</v>
      </c>
      <c r="W1226" s="25" t="s">
        <v>1040</v>
      </c>
      <c r="X1226" s="26">
        <v>45366</v>
      </c>
      <c r="Y1226" s="25" t="s">
        <v>1068</v>
      </c>
      <c r="Z1226" s="26">
        <v>45366</v>
      </c>
      <c r="AA1226" s="24" t="s">
        <v>1069</v>
      </c>
      <c r="AB1226" s="24" t="s">
        <v>1070</v>
      </c>
      <c r="AC1226" s="26">
        <v>45373</v>
      </c>
      <c r="AD1226" s="8" t="s">
        <v>22</v>
      </c>
      <c r="AE1226" s="26">
        <v>45369</v>
      </c>
      <c r="AF1226" s="27" t="s">
        <v>424</v>
      </c>
      <c r="AG1226" s="7"/>
      <c r="AH1226" s="5" t="str" cm="1">
        <f t="array" ref="AH1226">LEFT(MM_BU[[#This Row],[PROJECT'#]],MIN(IFERROR(FIND({0,1,2,3,4,5,6,7,8,9,"-"},MM_BU[[#This Row],[PROJECT'#]]),""))-1)</f>
        <v>BU</v>
      </c>
      <c r="AI1226" t="str">
        <f>IF(MM_BU[[#This Row],[BOM Received date]]&lt;&gt;"","BU table")</f>
        <v>BU table</v>
      </c>
      <c r="AJ1226" t="str">
        <f>TEXT(MM_BU[[#This Row],[BOM Received date]],"mmmm")</f>
        <v>March</v>
      </c>
      <c r="AK1226" t="str">
        <f>TEXT(MM_BU[[#This Row],[BOM Received date]],"yyyy")</f>
        <v>2024</v>
      </c>
    </row>
    <row r="1227" spans="1:37" ht="28.95" customHeight="1">
      <c r="A1227" s="21">
        <v>83</v>
      </c>
      <c r="B1227" s="56">
        <v>45357</v>
      </c>
      <c r="C1227" s="8">
        <v>30</v>
      </c>
      <c r="D1227" s="8" t="s">
        <v>2565</v>
      </c>
      <c r="E1227" s="23" t="s">
        <v>2566</v>
      </c>
      <c r="F1227" s="350">
        <v>9791027</v>
      </c>
      <c r="G1227" s="8" t="s">
        <v>170</v>
      </c>
      <c r="H1227" s="24" t="s">
        <v>285</v>
      </c>
      <c r="I1227" s="25">
        <v>56829</v>
      </c>
      <c r="J1227" s="1639">
        <v>45365</v>
      </c>
      <c r="K1227" s="26">
        <v>45365</v>
      </c>
      <c r="L1227" s="26" t="s">
        <v>1058</v>
      </c>
      <c r="M1227" s="27">
        <v>5</v>
      </c>
      <c r="N1227" s="27" t="s">
        <v>21</v>
      </c>
      <c r="O1227" s="25">
        <v>1</v>
      </c>
      <c r="P1227" s="286">
        <v>10.1</v>
      </c>
      <c r="Q1227" s="287">
        <v>10.1</v>
      </c>
      <c r="R1227" s="25" t="s">
        <v>581</v>
      </c>
      <c r="S1227" s="25" t="s">
        <v>581</v>
      </c>
      <c r="T1227" s="26" t="s">
        <v>581</v>
      </c>
      <c r="U1227" s="26" t="s">
        <v>581</v>
      </c>
      <c r="V1227" s="8" t="s">
        <v>2983</v>
      </c>
      <c r="W1227" s="25" t="s">
        <v>1039</v>
      </c>
      <c r="X1227" s="26">
        <v>45366</v>
      </c>
      <c r="Y1227" s="25" t="s">
        <v>1068</v>
      </c>
      <c r="Z1227" s="26">
        <v>45366</v>
      </c>
      <c r="AA1227" s="24" t="s">
        <v>1069</v>
      </c>
      <c r="AB1227" s="24" t="s">
        <v>1070</v>
      </c>
      <c r="AC1227" s="26">
        <v>45373</v>
      </c>
      <c r="AD1227" s="8" t="s">
        <v>22</v>
      </c>
      <c r="AE1227" s="26">
        <v>45369</v>
      </c>
      <c r="AF1227" s="27" t="s">
        <v>424</v>
      </c>
      <c r="AG1227" s="7"/>
      <c r="AH1227" s="5" t="str" cm="1">
        <f t="array" ref="AH1227">LEFT(MM_BU[[#This Row],[PROJECT'#]],MIN(IFERROR(FIND({0,1,2,3,4,5,6,7,8,9,"-"},MM_BU[[#This Row],[PROJECT'#]]),""))-1)</f>
        <v>BU</v>
      </c>
      <c r="AI1227" t="str">
        <f>IF(MM_BU[[#This Row],[BOM Received date]]&lt;&gt;"","BU table")</f>
        <v>BU table</v>
      </c>
      <c r="AJ1227" t="str">
        <f>TEXT(MM_BU[[#This Row],[BOM Received date]],"mmmm")</f>
        <v>March</v>
      </c>
      <c r="AK1227" t="str">
        <f>TEXT(MM_BU[[#This Row],[BOM Received date]],"yyyy")</f>
        <v>2024</v>
      </c>
    </row>
    <row r="1228" spans="1:37" ht="28.95" customHeight="1">
      <c r="A1228" s="21">
        <v>83</v>
      </c>
      <c r="B1228" s="56">
        <v>45357</v>
      </c>
      <c r="C1228" s="8">
        <v>30</v>
      </c>
      <c r="D1228" s="8" t="s">
        <v>2565</v>
      </c>
      <c r="E1228" s="23" t="s">
        <v>2566</v>
      </c>
      <c r="F1228" s="350">
        <v>9791027</v>
      </c>
      <c r="G1228" s="8" t="s">
        <v>172</v>
      </c>
      <c r="H1228" s="24" t="s">
        <v>283</v>
      </c>
      <c r="I1228" s="25">
        <v>56829</v>
      </c>
      <c r="J1228" s="1639">
        <v>45365</v>
      </c>
      <c r="K1228" s="26">
        <v>45365</v>
      </c>
      <c r="L1228" s="26" t="s">
        <v>1058</v>
      </c>
      <c r="M1228" s="27">
        <v>4</v>
      </c>
      <c r="N1228" s="27" t="s">
        <v>21</v>
      </c>
      <c r="O1228" s="25">
        <v>1</v>
      </c>
      <c r="P1228" s="286">
        <v>10.1</v>
      </c>
      <c r="Q1228" s="287">
        <v>10.1</v>
      </c>
      <c r="R1228" s="25" t="s">
        <v>581</v>
      </c>
      <c r="S1228" s="25" t="s">
        <v>581</v>
      </c>
      <c r="T1228" s="26" t="s">
        <v>581</v>
      </c>
      <c r="U1228" s="26" t="s">
        <v>581</v>
      </c>
      <c r="V1228" s="8" t="s">
        <v>2983</v>
      </c>
      <c r="W1228" s="25" t="s">
        <v>1164</v>
      </c>
      <c r="X1228" s="26">
        <v>45366</v>
      </c>
      <c r="Y1228" s="25" t="s">
        <v>1068</v>
      </c>
      <c r="Z1228" s="26">
        <v>45366</v>
      </c>
      <c r="AA1228" s="24" t="s">
        <v>1069</v>
      </c>
      <c r="AB1228" s="24" t="s">
        <v>1070</v>
      </c>
      <c r="AC1228" s="26">
        <v>45373</v>
      </c>
      <c r="AD1228" s="8" t="s">
        <v>22</v>
      </c>
      <c r="AE1228" s="26">
        <v>45369</v>
      </c>
      <c r="AF1228" s="27" t="s">
        <v>424</v>
      </c>
      <c r="AG1228" s="7"/>
      <c r="AH1228" s="5" t="str" cm="1">
        <f t="array" ref="AH1228">LEFT(MM_BU[[#This Row],[PROJECT'#]],MIN(IFERROR(FIND({0,1,2,3,4,5,6,7,8,9,"-"},MM_BU[[#This Row],[PROJECT'#]]),""))-1)</f>
        <v>BU</v>
      </c>
      <c r="AI1228" t="str">
        <f>IF(MM_BU[[#This Row],[BOM Received date]]&lt;&gt;"","BU table")</f>
        <v>BU table</v>
      </c>
      <c r="AJ1228" t="str">
        <f>TEXT(MM_BU[[#This Row],[BOM Received date]],"mmmm")</f>
        <v>March</v>
      </c>
      <c r="AK1228" t="str">
        <f>TEXT(MM_BU[[#This Row],[BOM Received date]],"yyyy")</f>
        <v>2024</v>
      </c>
    </row>
    <row r="1229" spans="1:37" ht="28.95" customHeight="1">
      <c r="A1229" s="21">
        <v>83</v>
      </c>
      <c r="B1229" s="56">
        <v>45357</v>
      </c>
      <c r="C1229" s="8">
        <v>30</v>
      </c>
      <c r="D1229" s="8" t="s">
        <v>2565</v>
      </c>
      <c r="E1229" s="23" t="s">
        <v>2566</v>
      </c>
      <c r="F1229" s="350">
        <v>9791027</v>
      </c>
      <c r="G1229" s="8" t="s">
        <v>171</v>
      </c>
      <c r="H1229" s="24" t="s">
        <v>284</v>
      </c>
      <c r="I1229" s="25">
        <v>56829</v>
      </c>
      <c r="J1229" s="1639">
        <v>45365</v>
      </c>
      <c r="K1229" s="26">
        <v>45365</v>
      </c>
      <c r="L1229" s="26" t="s">
        <v>1058</v>
      </c>
      <c r="M1229" s="27">
        <v>3</v>
      </c>
      <c r="N1229" s="27" t="s">
        <v>21</v>
      </c>
      <c r="O1229" s="25">
        <v>1</v>
      </c>
      <c r="P1229" s="286">
        <v>10.1</v>
      </c>
      <c r="Q1229" s="287">
        <v>10.1</v>
      </c>
      <c r="R1229" s="25" t="s">
        <v>581</v>
      </c>
      <c r="S1229" s="25" t="s">
        <v>581</v>
      </c>
      <c r="T1229" s="26" t="s">
        <v>581</v>
      </c>
      <c r="U1229" s="26" t="s">
        <v>581</v>
      </c>
      <c r="V1229" s="8" t="s">
        <v>2983</v>
      </c>
      <c r="W1229" s="25" t="s">
        <v>1163</v>
      </c>
      <c r="X1229" s="26">
        <v>45366</v>
      </c>
      <c r="Y1229" s="25" t="s">
        <v>1068</v>
      </c>
      <c r="Z1229" s="26">
        <v>45366</v>
      </c>
      <c r="AA1229" s="24" t="s">
        <v>1069</v>
      </c>
      <c r="AB1229" s="24" t="s">
        <v>1070</v>
      </c>
      <c r="AC1229" s="26">
        <v>45373</v>
      </c>
      <c r="AD1229" s="8" t="s">
        <v>22</v>
      </c>
      <c r="AE1229" s="26">
        <v>45369</v>
      </c>
      <c r="AF1229" s="27" t="s">
        <v>424</v>
      </c>
      <c r="AG1229" s="7"/>
      <c r="AH1229" s="5" t="str" cm="1">
        <f t="array" ref="AH1229">LEFT(MM_BU[[#This Row],[PROJECT'#]],MIN(IFERROR(FIND({0,1,2,3,4,5,6,7,8,9,"-"},MM_BU[[#This Row],[PROJECT'#]]),""))-1)</f>
        <v>BU</v>
      </c>
      <c r="AI1229" t="str">
        <f>IF(MM_BU[[#This Row],[BOM Received date]]&lt;&gt;"","BU table")</f>
        <v>BU table</v>
      </c>
      <c r="AJ1229" t="str">
        <f>TEXT(MM_BU[[#This Row],[BOM Received date]],"mmmm")</f>
        <v>March</v>
      </c>
      <c r="AK1229" t="str">
        <f>TEXT(MM_BU[[#This Row],[BOM Received date]],"yyyy")</f>
        <v>2024</v>
      </c>
    </row>
    <row r="1230" spans="1:37" ht="28.95" customHeight="1">
      <c r="A1230" s="21">
        <v>83</v>
      </c>
      <c r="B1230" s="56">
        <v>45357</v>
      </c>
      <c r="C1230" s="8">
        <v>30</v>
      </c>
      <c r="D1230" s="8" t="s">
        <v>2565</v>
      </c>
      <c r="E1230" s="23" t="s">
        <v>2566</v>
      </c>
      <c r="F1230" s="350">
        <v>9791027</v>
      </c>
      <c r="G1230" s="8" t="s">
        <v>346</v>
      </c>
      <c r="H1230" s="24" t="s">
        <v>347</v>
      </c>
      <c r="I1230" s="25">
        <v>56829</v>
      </c>
      <c r="J1230" s="1639">
        <v>45365</v>
      </c>
      <c r="K1230" s="26">
        <v>45365</v>
      </c>
      <c r="L1230" s="26" t="s">
        <v>1058</v>
      </c>
      <c r="M1230" s="27">
        <v>2</v>
      </c>
      <c r="N1230" s="27" t="s">
        <v>21</v>
      </c>
      <c r="O1230" s="25">
        <v>1</v>
      </c>
      <c r="P1230" s="286">
        <v>16.829999999999998</v>
      </c>
      <c r="Q1230" s="287">
        <v>16.829999999999998</v>
      </c>
      <c r="R1230" s="25" t="s">
        <v>581</v>
      </c>
      <c r="S1230" s="25" t="s">
        <v>581</v>
      </c>
      <c r="T1230" s="26" t="s">
        <v>581</v>
      </c>
      <c r="U1230" s="26" t="s">
        <v>581</v>
      </c>
      <c r="V1230" s="8" t="s">
        <v>2983</v>
      </c>
      <c r="W1230" s="25" t="s">
        <v>1178</v>
      </c>
      <c r="X1230" s="26">
        <v>45366</v>
      </c>
      <c r="Y1230" s="25" t="s">
        <v>1068</v>
      </c>
      <c r="Z1230" s="26">
        <v>45366</v>
      </c>
      <c r="AA1230" s="24" t="s">
        <v>1069</v>
      </c>
      <c r="AB1230" s="24" t="s">
        <v>1070</v>
      </c>
      <c r="AC1230" s="26">
        <v>45373</v>
      </c>
      <c r="AD1230" s="8" t="s">
        <v>22</v>
      </c>
      <c r="AE1230" s="26">
        <v>45369</v>
      </c>
      <c r="AF1230" s="27" t="s">
        <v>424</v>
      </c>
      <c r="AG1230" s="7"/>
      <c r="AH1230" s="5" t="str" cm="1">
        <f t="array" ref="AH1230">LEFT(MM_BU[[#This Row],[PROJECT'#]],MIN(IFERROR(FIND({0,1,2,3,4,5,6,7,8,9,"-"},MM_BU[[#This Row],[PROJECT'#]]),""))-1)</f>
        <v>BU</v>
      </c>
      <c r="AI1230" t="str">
        <f>IF(MM_BU[[#This Row],[BOM Received date]]&lt;&gt;"","BU table")</f>
        <v>BU table</v>
      </c>
      <c r="AJ1230" t="str">
        <f>TEXT(MM_BU[[#This Row],[BOM Received date]],"mmmm")</f>
        <v>March</v>
      </c>
      <c r="AK1230" t="str">
        <f>TEXT(MM_BU[[#This Row],[BOM Received date]],"yyyy")</f>
        <v>2024</v>
      </c>
    </row>
    <row r="1231" spans="1:37" ht="28.95" customHeight="1">
      <c r="A1231" s="21">
        <v>83</v>
      </c>
      <c r="B1231" s="56">
        <v>45357</v>
      </c>
      <c r="C1231" s="8">
        <v>30</v>
      </c>
      <c r="D1231" s="8" t="s">
        <v>2565</v>
      </c>
      <c r="E1231" s="23" t="s">
        <v>2566</v>
      </c>
      <c r="F1231" s="350">
        <v>9791027</v>
      </c>
      <c r="G1231" s="8" t="s">
        <v>2085</v>
      </c>
      <c r="H1231" s="24" t="s">
        <v>2058</v>
      </c>
      <c r="I1231" s="25">
        <v>56823</v>
      </c>
      <c r="J1231" s="1639">
        <v>45365</v>
      </c>
      <c r="K1231" s="26">
        <v>45365</v>
      </c>
      <c r="L1231" s="26" t="s">
        <v>1058</v>
      </c>
      <c r="M1231" s="27">
        <v>1</v>
      </c>
      <c r="N1231" s="27" t="s">
        <v>20</v>
      </c>
      <c r="O1231" s="25">
        <v>10</v>
      </c>
      <c r="P1231" s="286">
        <v>46.2</v>
      </c>
      <c r="Q1231" s="287">
        <v>462</v>
      </c>
      <c r="R1231" s="25" t="s">
        <v>2984</v>
      </c>
      <c r="S1231" s="25" t="s">
        <v>1058</v>
      </c>
      <c r="T1231" s="26">
        <v>45371</v>
      </c>
      <c r="U1231" s="26">
        <v>45366</v>
      </c>
      <c r="V1231" s="8" t="s">
        <v>3062</v>
      </c>
      <c r="W1231" s="25" t="s">
        <v>143</v>
      </c>
      <c r="X1231" s="26">
        <v>45371</v>
      </c>
      <c r="Y1231" s="25" t="s">
        <v>1068</v>
      </c>
      <c r="Z1231" s="26">
        <v>45371</v>
      </c>
      <c r="AA1231" s="24" t="s">
        <v>1069</v>
      </c>
      <c r="AB1231" s="24" t="s">
        <v>1089</v>
      </c>
      <c r="AC1231" s="26">
        <v>45378</v>
      </c>
      <c r="AD1231" s="8" t="s">
        <v>581</v>
      </c>
      <c r="AE1231" s="26" t="s">
        <v>581</v>
      </c>
      <c r="AF1231" s="27" t="s">
        <v>581</v>
      </c>
      <c r="AG1231" s="7"/>
      <c r="AH1231" s="5" t="str" cm="1">
        <f t="array" ref="AH1231">LEFT(MM_BU[[#This Row],[PROJECT'#]],MIN(IFERROR(FIND({0,1,2,3,4,5,6,7,8,9,"-"},MM_BU[[#This Row],[PROJECT'#]]),""))-1)</f>
        <v>BU</v>
      </c>
      <c r="AI1231" t="str">
        <f>IF(MM_BU[[#This Row],[BOM Received date]]&lt;&gt;"","BU table")</f>
        <v>BU table</v>
      </c>
      <c r="AJ1231" t="str">
        <f>TEXT(MM_BU[[#This Row],[BOM Received date]],"mmmm")</f>
        <v>March</v>
      </c>
      <c r="AK1231" t="str">
        <f>TEXT(MM_BU[[#This Row],[BOM Received date]],"yyyy")</f>
        <v>2024</v>
      </c>
    </row>
    <row r="1232" spans="1:37" ht="28.95" customHeight="1">
      <c r="A1232" s="21">
        <v>83</v>
      </c>
      <c r="B1232" s="56">
        <v>45357</v>
      </c>
      <c r="C1232" s="8">
        <v>30</v>
      </c>
      <c r="D1232" s="8" t="s">
        <v>2565</v>
      </c>
      <c r="E1232" s="23" t="s">
        <v>2566</v>
      </c>
      <c r="F1232" s="350">
        <v>9791027</v>
      </c>
      <c r="G1232" s="8" t="s">
        <v>2855</v>
      </c>
      <c r="H1232" s="24" t="s">
        <v>2872</v>
      </c>
      <c r="I1232" s="25">
        <v>56830</v>
      </c>
      <c r="J1232" s="1639">
        <v>45365</v>
      </c>
      <c r="K1232" s="26">
        <v>45365</v>
      </c>
      <c r="L1232" s="26" t="s">
        <v>1058</v>
      </c>
      <c r="M1232" s="27">
        <v>12</v>
      </c>
      <c r="N1232" s="27" t="s">
        <v>55</v>
      </c>
      <c r="O1232" s="25">
        <v>3</v>
      </c>
      <c r="P1232" s="286">
        <v>15</v>
      </c>
      <c r="Q1232" s="287">
        <v>45</v>
      </c>
      <c r="R1232" s="25" t="s">
        <v>2985</v>
      </c>
      <c r="S1232" s="25" t="s">
        <v>1059</v>
      </c>
      <c r="T1232" s="26">
        <v>45373</v>
      </c>
      <c r="U1232" s="26">
        <v>45368</v>
      </c>
      <c r="V1232" s="8" t="s">
        <v>3063</v>
      </c>
      <c r="W1232" s="25" t="s">
        <v>1018</v>
      </c>
      <c r="X1232" s="26">
        <v>45372</v>
      </c>
      <c r="Y1232" s="25" t="s">
        <v>1068</v>
      </c>
      <c r="Z1232" s="26">
        <v>45372</v>
      </c>
      <c r="AA1232" s="24" t="s">
        <v>1075</v>
      </c>
      <c r="AB1232" s="24" t="s">
        <v>1083</v>
      </c>
      <c r="AC1232" s="26">
        <v>45397</v>
      </c>
      <c r="AD1232" s="8" t="s">
        <v>581</v>
      </c>
      <c r="AE1232" s="26" t="s">
        <v>581</v>
      </c>
      <c r="AF1232" s="27" t="s">
        <v>581</v>
      </c>
      <c r="AG1232" s="7"/>
      <c r="AH1232" s="5" t="str" cm="1">
        <f t="array" ref="AH1232">LEFT(MM_BU[[#This Row],[PROJECT'#]],MIN(IFERROR(FIND({0,1,2,3,4,5,6,7,8,9,"-"},MM_BU[[#This Row],[PROJECT'#]]),""))-1)</f>
        <v>BU</v>
      </c>
      <c r="AI1232" t="str">
        <f>IF(MM_BU[[#This Row],[BOM Received date]]&lt;&gt;"","BU table")</f>
        <v>BU table</v>
      </c>
      <c r="AJ1232" t="str">
        <f>TEXT(MM_BU[[#This Row],[BOM Received date]],"mmmm")</f>
        <v>March</v>
      </c>
      <c r="AK1232" t="str">
        <f>TEXT(MM_BU[[#This Row],[BOM Received date]],"yyyy")</f>
        <v>2024</v>
      </c>
    </row>
    <row r="1233" spans="1:37" ht="28.95" customHeight="1">
      <c r="A1233" s="21">
        <v>83</v>
      </c>
      <c r="B1233" s="56">
        <v>45357</v>
      </c>
      <c r="C1233" s="8">
        <v>30</v>
      </c>
      <c r="D1233" s="8" t="s">
        <v>2565</v>
      </c>
      <c r="E1233" s="23" t="s">
        <v>2566</v>
      </c>
      <c r="F1233" s="350">
        <v>9791027</v>
      </c>
      <c r="G1233" s="8" t="s">
        <v>499</v>
      </c>
      <c r="H1233" s="24" t="s">
        <v>517</v>
      </c>
      <c r="I1233" s="25">
        <v>56828</v>
      </c>
      <c r="J1233" s="1639">
        <v>45365</v>
      </c>
      <c r="K1233" s="26">
        <v>45365</v>
      </c>
      <c r="L1233" s="26" t="s">
        <v>1058</v>
      </c>
      <c r="M1233" s="27">
        <v>2</v>
      </c>
      <c r="N1233" s="27" t="s">
        <v>55</v>
      </c>
      <c r="O1233" s="25">
        <v>1</v>
      </c>
      <c r="P1233" s="286">
        <v>27.1</v>
      </c>
      <c r="Q1233" s="287">
        <v>27.1</v>
      </c>
      <c r="R1233" s="25" t="s">
        <v>2986</v>
      </c>
      <c r="S1233" s="25" t="s">
        <v>1058</v>
      </c>
      <c r="T1233" s="26">
        <v>45366</v>
      </c>
      <c r="U1233" s="26" t="s">
        <v>581</v>
      </c>
      <c r="V1233" s="8" t="s">
        <v>2987</v>
      </c>
      <c r="W1233" s="25" t="s">
        <v>1006</v>
      </c>
      <c r="X1233" s="26">
        <v>45366</v>
      </c>
      <c r="Y1233" s="25" t="s">
        <v>1068</v>
      </c>
      <c r="Z1233" s="26">
        <v>45366</v>
      </c>
      <c r="AA1233" s="24" t="s">
        <v>1075</v>
      </c>
      <c r="AB1233" s="24" t="s">
        <v>1081</v>
      </c>
      <c r="AC1233" s="26">
        <v>45380</v>
      </c>
      <c r="AD1233" s="8" t="s">
        <v>22</v>
      </c>
      <c r="AE1233" s="26">
        <v>45369</v>
      </c>
      <c r="AF1233" s="27" t="s">
        <v>424</v>
      </c>
      <c r="AG1233" s="7"/>
      <c r="AH1233" s="5" t="str" cm="1">
        <f t="array" ref="AH1233">LEFT(MM_BU[[#This Row],[PROJECT'#]],MIN(IFERROR(FIND({0,1,2,3,4,5,6,7,8,9,"-"},MM_BU[[#This Row],[PROJECT'#]]),""))-1)</f>
        <v>BU</v>
      </c>
      <c r="AI1233" t="str">
        <f>IF(MM_BU[[#This Row],[BOM Received date]]&lt;&gt;"","BU table")</f>
        <v>BU table</v>
      </c>
      <c r="AJ1233" t="str">
        <f>TEXT(MM_BU[[#This Row],[BOM Received date]],"mmmm")</f>
        <v>March</v>
      </c>
      <c r="AK1233" t="str">
        <f>TEXT(MM_BU[[#This Row],[BOM Received date]],"yyyy")</f>
        <v>2024</v>
      </c>
    </row>
    <row r="1234" spans="1:37" ht="28.95" customHeight="1">
      <c r="A1234" s="21">
        <v>83</v>
      </c>
      <c r="B1234" s="56">
        <v>45357</v>
      </c>
      <c r="C1234" s="8">
        <v>30</v>
      </c>
      <c r="D1234" s="8" t="s">
        <v>2565</v>
      </c>
      <c r="E1234" s="23" t="s">
        <v>2566</v>
      </c>
      <c r="F1234" s="350">
        <v>9791027</v>
      </c>
      <c r="G1234" s="8" t="s">
        <v>2097</v>
      </c>
      <c r="H1234" s="24" t="s">
        <v>553</v>
      </c>
      <c r="I1234" s="25">
        <v>56826</v>
      </c>
      <c r="J1234" s="1639">
        <v>45365</v>
      </c>
      <c r="K1234" s="26">
        <v>45365</v>
      </c>
      <c r="L1234" s="26" t="s">
        <v>1058</v>
      </c>
      <c r="M1234" s="27">
        <v>1</v>
      </c>
      <c r="N1234" s="27" t="s">
        <v>36</v>
      </c>
      <c r="O1234" s="25">
        <v>5</v>
      </c>
      <c r="P1234" s="286">
        <v>4.88</v>
      </c>
      <c r="Q1234" s="287">
        <v>24.4</v>
      </c>
      <c r="R1234" s="25" t="s">
        <v>2984</v>
      </c>
      <c r="S1234" s="25" t="s">
        <v>1058</v>
      </c>
      <c r="T1234" s="26">
        <v>45371</v>
      </c>
      <c r="U1234" s="26">
        <v>45366</v>
      </c>
      <c r="V1234" s="8" t="s">
        <v>3062</v>
      </c>
      <c r="W1234" s="25" t="s">
        <v>1002</v>
      </c>
      <c r="X1234" s="26">
        <v>45371</v>
      </c>
      <c r="Y1234" s="25" t="s">
        <v>1068</v>
      </c>
      <c r="Z1234" s="26">
        <v>45371</v>
      </c>
      <c r="AA1234" s="24" t="s">
        <v>1069</v>
      </c>
      <c r="AB1234" s="24" t="s">
        <v>1089</v>
      </c>
      <c r="AC1234" s="26">
        <v>45378</v>
      </c>
      <c r="AD1234" s="8" t="s">
        <v>581</v>
      </c>
      <c r="AE1234" s="26" t="s">
        <v>581</v>
      </c>
      <c r="AF1234" s="27" t="s">
        <v>581</v>
      </c>
      <c r="AG1234" s="7"/>
      <c r="AH1234" s="5" t="str" cm="1">
        <f t="array" ref="AH1234">LEFT(MM_BU[[#This Row],[PROJECT'#]],MIN(IFERROR(FIND({0,1,2,3,4,5,6,7,8,9,"-"},MM_BU[[#This Row],[PROJECT'#]]),""))-1)</f>
        <v>BU</v>
      </c>
      <c r="AI1234" t="str">
        <f>IF(MM_BU[[#This Row],[BOM Received date]]&lt;&gt;"","BU table")</f>
        <v>BU table</v>
      </c>
      <c r="AJ1234" t="str">
        <f>TEXT(MM_BU[[#This Row],[BOM Received date]],"mmmm")</f>
        <v>March</v>
      </c>
      <c r="AK1234" t="str">
        <f>TEXT(MM_BU[[#This Row],[BOM Received date]],"yyyy")</f>
        <v>2024</v>
      </c>
    </row>
    <row r="1235" spans="1:37" ht="28.95" customHeight="1">
      <c r="A1235" s="21">
        <v>83</v>
      </c>
      <c r="B1235" s="56">
        <v>45357</v>
      </c>
      <c r="C1235" s="8">
        <v>30</v>
      </c>
      <c r="D1235" s="8" t="s">
        <v>2565</v>
      </c>
      <c r="E1235" s="23" t="s">
        <v>2566</v>
      </c>
      <c r="F1235" s="350">
        <v>9791027</v>
      </c>
      <c r="G1235" s="8" t="s">
        <v>2856</v>
      </c>
      <c r="H1235" s="24" t="s">
        <v>2873</v>
      </c>
      <c r="I1235" s="25">
        <v>56824</v>
      </c>
      <c r="J1235" s="1639">
        <v>45365</v>
      </c>
      <c r="K1235" s="26">
        <v>45365</v>
      </c>
      <c r="L1235" s="26" t="s">
        <v>1058</v>
      </c>
      <c r="M1235" s="27">
        <v>2</v>
      </c>
      <c r="N1235" s="27" t="s">
        <v>20</v>
      </c>
      <c r="O1235" s="25">
        <v>40</v>
      </c>
      <c r="P1235" s="286">
        <v>10.89</v>
      </c>
      <c r="Q1235" s="287">
        <v>435.6</v>
      </c>
      <c r="R1235" s="25" t="s">
        <v>2986</v>
      </c>
      <c r="S1235" s="25" t="s">
        <v>1058</v>
      </c>
      <c r="T1235" s="26">
        <v>45366</v>
      </c>
      <c r="U1235" s="26" t="s">
        <v>581</v>
      </c>
      <c r="V1235" s="8" t="s">
        <v>2987</v>
      </c>
      <c r="W1235" s="25" t="s">
        <v>143</v>
      </c>
      <c r="X1235" s="26">
        <v>45366</v>
      </c>
      <c r="Y1235" s="25" t="s">
        <v>1068</v>
      </c>
      <c r="Z1235" s="26">
        <v>45366</v>
      </c>
      <c r="AA1235" s="24" t="s">
        <v>1075</v>
      </c>
      <c r="AB1235" s="24" t="s">
        <v>1081</v>
      </c>
      <c r="AC1235" s="26">
        <v>45380</v>
      </c>
      <c r="AD1235" s="8" t="s">
        <v>22</v>
      </c>
      <c r="AE1235" s="26">
        <v>45369</v>
      </c>
      <c r="AF1235" s="27" t="s">
        <v>1174</v>
      </c>
      <c r="AG1235" s="7"/>
      <c r="AH1235" s="5" t="str" cm="1">
        <f t="array" ref="AH1235">LEFT(MM_BU[[#This Row],[PROJECT'#]],MIN(IFERROR(FIND({0,1,2,3,4,5,6,7,8,9,"-"},MM_BU[[#This Row],[PROJECT'#]]),""))-1)</f>
        <v>BU</v>
      </c>
      <c r="AI1235" t="str">
        <f>IF(MM_BU[[#This Row],[BOM Received date]]&lt;&gt;"","BU table")</f>
        <v>BU table</v>
      </c>
      <c r="AJ1235" t="str">
        <f>TEXT(MM_BU[[#This Row],[BOM Received date]],"mmmm")</f>
        <v>March</v>
      </c>
      <c r="AK1235" t="str">
        <f>TEXT(MM_BU[[#This Row],[BOM Received date]],"yyyy")</f>
        <v>2024</v>
      </c>
    </row>
    <row r="1236" spans="1:37" ht="28.95" customHeight="1">
      <c r="A1236" s="21">
        <v>83</v>
      </c>
      <c r="B1236" s="56">
        <v>45357</v>
      </c>
      <c r="C1236" s="8">
        <v>30</v>
      </c>
      <c r="D1236" s="8" t="s">
        <v>2565</v>
      </c>
      <c r="E1236" s="23" t="s">
        <v>2566</v>
      </c>
      <c r="F1236" s="350">
        <v>9791027</v>
      </c>
      <c r="G1236" s="8" t="s">
        <v>2857</v>
      </c>
      <c r="H1236" s="24" t="s">
        <v>2874</v>
      </c>
      <c r="I1236" s="25">
        <v>56830</v>
      </c>
      <c r="J1236" s="1639">
        <v>45365</v>
      </c>
      <c r="K1236" s="26">
        <v>45365</v>
      </c>
      <c r="L1236" s="340" t="s">
        <v>1058</v>
      </c>
      <c r="M1236" s="27">
        <v>11</v>
      </c>
      <c r="N1236" s="1478" t="s">
        <v>20</v>
      </c>
      <c r="O1236" s="25">
        <v>30</v>
      </c>
      <c r="P1236" s="286">
        <v>0.6</v>
      </c>
      <c r="Q1236" s="287">
        <v>18</v>
      </c>
      <c r="R1236" s="25" t="s">
        <v>2985</v>
      </c>
      <c r="S1236" s="25" t="s">
        <v>1059</v>
      </c>
      <c r="T1236" s="26">
        <v>45373</v>
      </c>
      <c r="U1236" s="26">
        <v>45368</v>
      </c>
      <c r="V1236" s="8" t="s">
        <v>3063</v>
      </c>
      <c r="W1236" s="25" t="s">
        <v>1017</v>
      </c>
      <c r="X1236" s="26">
        <v>45372</v>
      </c>
      <c r="Y1236" s="25" t="s">
        <v>1068</v>
      </c>
      <c r="Z1236" s="26">
        <v>45372</v>
      </c>
      <c r="AA1236" s="24" t="s">
        <v>1075</v>
      </c>
      <c r="AB1236" s="24" t="s">
        <v>1083</v>
      </c>
      <c r="AC1236" s="26">
        <v>45397</v>
      </c>
      <c r="AD1236" s="8" t="s">
        <v>581</v>
      </c>
      <c r="AE1236" s="26" t="s">
        <v>581</v>
      </c>
      <c r="AF1236" s="27" t="s">
        <v>581</v>
      </c>
      <c r="AG1236" s="7"/>
      <c r="AH1236" s="5" t="str" cm="1">
        <f t="array" ref="AH1236">LEFT(MM_BU[[#This Row],[PROJECT'#]],MIN(IFERROR(FIND({0,1,2,3,4,5,6,7,8,9,"-"},MM_BU[[#This Row],[PROJECT'#]]),""))-1)</f>
        <v>BU</v>
      </c>
      <c r="AI1236" t="str">
        <f>IF(MM_BU[[#This Row],[BOM Received date]]&lt;&gt;"","BU table")</f>
        <v>BU table</v>
      </c>
      <c r="AJ1236" t="str">
        <f>TEXT(MM_BU[[#This Row],[BOM Received date]],"mmmm")</f>
        <v>March</v>
      </c>
      <c r="AK1236" t="str">
        <f>TEXT(MM_BU[[#This Row],[BOM Received date]],"yyyy")</f>
        <v>2024</v>
      </c>
    </row>
    <row r="1237" spans="1:37" ht="28.95" customHeight="1">
      <c r="A1237" s="21">
        <v>83</v>
      </c>
      <c r="B1237" s="56">
        <v>45357</v>
      </c>
      <c r="C1237" s="8">
        <v>30</v>
      </c>
      <c r="D1237" s="8" t="s">
        <v>2565</v>
      </c>
      <c r="E1237" s="23" t="s">
        <v>2566</v>
      </c>
      <c r="F1237" s="350">
        <v>9791027</v>
      </c>
      <c r="G1237" s="8" t="s">
        <v>2858</v>
      </c>
      <c r="H1237" s="24" t="s">
        <v>2875</v>
      </c>
      <c r="I1237" s="25">
        <v>56830</v>
      </c>
      <c r="J1237" s="1639">
        <v>45365</v>
      </c>
      <c r="K1237" s="26">
        <v>45365</v>
      </c>
      <c r="L1237" s="26" t="s">
        <v>1058</v>
      </c>
      <c r="M1237" s="27">
        <v>10</v>
      </c>
      <c r="N1237" s="27" t="s">
        <v>55</v>
      </c>
      <c r="O1237" s="25">
        <v>10</v>
      </c>
      <c r="P1237" s="286">
        <v>3.43</v>
      </c>
      <c r="Q1237" s="287">
        <v>34.299999999999997</v>
      </c>
      <c r="R1237" s="25" t="s">
        <v>2985</v>
      </c>
      <c r="S1237" s="25" t="s">
        <v>1059</v>
      </c>
      <c r="T1237" s="26">
        <v>45373</v>
      </c>
      <c r="U1237" s="26">
        <v>45368</v>
      </c>
      <c r="V1237" s="8" t="s">
        <v>3063</v>
      </c>
      <c r="W1237" s="25" t="s">
        <v>1016</v>
      </c>
      <c r="X1237" s="26">
        <v>45372</v>
      </c>
      <c r="Y1237" s="25" t="s">
        <v>1068</v>
      </c>
      <c r="Z1237" s="26">
        <v>45372</v>
      </c>
      <c r="AA1237" s="24" t="s">
        <v>1075</v>
      </c>
      <c r="AB1237" s="24" t="s">
        <v>1083</v>
      </c>
      <c r="AC1237" s="26">
        <v>45397</v>
      </c>
      <c r="AD1237" s="8" t="s">
        <v>581</v>
      </c>
      <c r="AE1237" s="26" t="s">
        <v>581</v>
      </c>
      <c r="AF1237" s="27" t="s">
        <v>581</v>
      </c>
      <c r="AG1237" s="7"/>
      <c r="AH1237" s="5" t="str" cm="1">
        <f t="array" ref="AH1237">LEFT(MM_BU[[#This Row],[PROJECT'#]],MIN(IFERROR(FIND({0,1,2,3,4,5,6,7,8,9,"-"},MM_BU[[#This Row],[PROJECT'#]]),""))-1)</f>
        <v>BU</v>
      </c>
      <c r="AI1237" t="str">
        <f>IF(MM_BU[[#This Row],[BOM Received date]]&lt;&gt;"","BU table")</f>
        <v>BU table</v>
      </c>
      <c r="AJ1237" t="str">
        <f>TEXT(MM_BU[[#This Row],[BOM Received date]],"mmmm")</f>
        <v>March</v>
      </c>
      <c r="AK1237" t="str">
        <f>TEXT(MM_BU[[#This Row],[BOM Received date]],"yyyy")</f>
        <v>2024</v>
      </c>
    </row>
    <row r="1238" spans="1:37" ht="28.95" customHeight="1">
      <c r="A1238" s="21">
        <v>83</v>
      </c>
      <c r="B1238" s="56">
        <v>45357</v>
      </c>
      <c r="C1238" s="8">
        <v>30</v>
      </c>
      <c r="D1238" s="8" t="s">
        <v>2565</v>
      </c>
      <c r="E1238" s="23" t="s">
        <v>2566</v>
      </c>
      <c r="F1238" s="350">
        <v>9791027</v>
      </c>
      <c r="G1238" s="8" t="s">
        <v>175</v>
      </c>
      <c r="H1238" s="24" t="s">
        <v>202</v>
      </c>
      <c r="I1238" s="25">
        <v>56829</v>
      </c>
      <c r="J1238" s="1639">
        <v>45365</v>
      </c>
      <c r="K1238" s="26">
        <v>45365</v>
      </c>
      <c r="L1238" s="26" t="s">
        <v>1058</v>
      </c>
      <c r="M1238" s="27">
        <v>1</v>
      </c>
      <c r="N1238" s="27" t="s">
        <v>203</v>
      </c>
      <c r="O1238" s="25">
        <v>3</v>
      </c>
      <c r="P1238" s="286">
        <v>26.52</v>
      </c>
      <c r="Q1238" s="287">
        <v>79.56</v>
      </c>
      <c r="R1238" s="25" t="s">
        <v>581</v>
      </c>
      <c r="S1238" s="25" t="s">
        <v>581</v>
      </c>
      <c r="T1238" s="26" t="s">
        <v>581</v>
      </c>
      <c r="U1238" s="26" t="s">
        <v>581</v>
      </c>
      <c r="V1238" s="8" t="s">
        <v>2983</v>
      </c>
      <c r="W1238" s="25" t="s">
        <v>1313</v>
      </c>
      <c r="X1238" s="26">
        <v>45366</v>
      </c>
      <c r="Y1238" s="25" t="s">
        <v>1068</v>
      </c>
      <c r="Z1238" s="26">
        <v>45366</v>
      </c>
      <c r="AA1238" s="24" t="s">
        <v>1069</v>
      </c>
      <c r="AB1238" s="24" t="s">
        <v>1070</v>
      </c>
      <c r="AC1238" s="26">
        <v>45373</v>
      </c>
      <c r="AD1238" s="8" t="s">
        <v>22</v>
      </c>
      <c r="AE1238" s="26">
        <v>45369</v>
      </c>
      <c r="AF1238" s="27" t="s">
        <v>428</v>
      </c>
      <c r="AG1238" s="7"/>
      <c r="AH1238" s="5" t="str" cm="1">
        <f t="array" ref="AH1238">LEFT(MM_BU[[#This Row],[PROJECT'#]],MIN(IFERROR(FIND({0,1,2,3,4,5,6,7,8,9,"-"},MM_BU[[#This Row],[PROJECT'#]]),""))-1)</f>
        <v>BU</v>
      </c>
      <c r="AI1238" t="str">
        <f>IF(MM_BU[[#This Row],[BOM Received date]]&lt;&gt;"","BU table")</f>
        <v>BU table</v>
      </c>
      <c r="AJ1238" t="str">
        <f>TEXT(MM_BU[[#This Row],[BOM Received date]],"mmmm")</f>
        <v>March</v>
      </c>
      <c r="AK1238" t="str">
        <f>TEXT(MM_BU[[#This Row],[BOM Received date]],"yyyy")</f>
        <v>2024</v>
      </c>
    </row>
    <row r="1239" spans="1:37" ht="28.95" customHeight="1">
      <c r="A1239" s="21">
        <v>83</v>
      </c>
      <c r="B1239" s="56">
        <v>45357</v>
      </c>
      <c r="C1239" s="8">
        <v>30</v>
      </c>
      <c r="D1239" s="8" t="s">
        <v>2565</v>
      </c>
      <c r="E1239" s="23" t="s">
        <v>2566</v>
      </c>
      <c r="F1239" s="350">
        <v>9791027</v>
      </c>
      <c r="G1239" s="8" t="s">
        <v>2859</v>
      </c>
      <c r="H1239" s="24" t="s">
        <v>2876</v>
      </c>
      <c r="I1239" s="25">
        <v>56830</v>
      </c>
      <c r="J1239" s="1639">
        <v>45365</v>
      </c>
      <c r="K1239" s="26">
        <v>45365</v>
      </c>
      <c r="L1239" s="26" t="s">
        <v>1058</v>
      </c>
      <c r="M1239" s="27">
        <v>9</v>
      </c>
      <c r="N1239" s="27" t="s">
        <v>36</v>
      </c>
      <c r="O1239" s="25">
        <v>6</v>
      </c>
      <c r="P1239" s="286">
        <v>29.7</v>
      </c>
      <c r="Q1239" s="287">
        <v>178.2</v>
      </c>
      <c r="R1239" s="25" t="s">
        <v>2985</v>
      </c>
      <c r="S1239" s="25" t="s">
        <v>1059</v>
      </c>
      <c r="T1239" s="26">
        <v>45373</v>
      </c>
      <c r="U1239" s="26">
        <v>45368</v>
      </c>
      <c r="V1239" s="8" t="s">
        <v>3063</v>
      </c>
      <c r="W1239" s="25" t="s">
        <v>1015</v>
      </c>
      <c r="X1239" s="26">
        <v>45372</v>
      </c>
      <c r="Y1239" s="25" t="s">
        <v>1068</v>
      </c>
      <c r="Z1239" s="26">
        <v>45372</v>
      </c>
      <c r="AA1239" s="24" t="s">
        <v>1075</v>
      </c>
      <c r="AB1239" s="24" t="s">
        <v>1083</v>
      </c>
      <c r="AC1239" s="26">
        <v>45411</v>
      </c>
      <c r="AD1239" s="8" t="s">
        <v>581</v>
      </c>
      <c r="AE1239" s="26" t="s">
        <v>581</v>
      </c>
      <c r="AF1239" s="27" t="s">
        <v>581</v>
      </c>
      <c r="AG1239" s="7"/>
      <c r="AH1239" s="5" t="str" cm="1">
        <f t="array" ref="AH1239">LEFT(MM_BU[[#This Row],[PROJECT'#]],MIN(IFERROR(FIND({0,1,2,3,4,5,6,7,8,9,"-"},MM_BU[[#This Row],[PROJECT'#]]),""))-1)</f>
        <v>BU</v>
      </c>
      <c r="AI1239" t="str">
        <f>IF(MM_BU[[#This Row],[BOM Received date]]&lt;&gt;"","BU table")</f>
        <v>BU table</v>
      </c>
      <c r="AJ1239" t="str">
        <f>TEXT(MM_BU[[#This Row],[BOM Received date]],"mmmm")</f>
        <v>March</v>
      </c>
      <c r="AK1239" t="str">
        <f>TEXT(MM_BU[[#This Row],[BOM Received date]],"yyyy")</f>
        <v>2024</v>
      </c>
    </row>
    <row r="1240" spans="1:37" ht="28.95" customHeight="1">
      <c r="A1240" s="21">
        <v>83</v>
      </c>
      <c r="B1240" s="56">
        <v>45357</v>
      </c>
      <c r="C1240" s="8">
        <v>30</v>
      </c>
      <c r="D1240" s="8" t="s">
        <v>2565</v>
      </c>
      <c r="E1240" s="23" t="s">
        <v>2566</v>
      </c>
      <c r="F1240" s="350">
        <v>9791027</v>
      </c>
      <c r="G1240" s="8" t="s">
        <v>2087</v>
      </c>
      <c r="H1240" s="24" t="s">
        <v>2061</v>
      </c>
      <c r="I1240" s="25">
        <v>56828</v>
      </c>
      <c r="J1240" s="1639">
        <v>45365</v>
      </c>
      <c r="K1240" s="26">
        <v>45365</v>
      </c>
      <c r="L1240" s="26" t="s">
        <v>1058</v>
      </c>
      <c r="M1240" s="27">
        <v>1</v>
      </c>
      <c r="N1240" s="27" t="s">
        <v>36</v>
      </c>
      <c r="O1240" s="25">
        <v>10</v>
      </c>
      <c r="P1240" s="286">
        <v>6.5</v>
      </c>
      <c r="Q1240" s="287">
        <v>65</v>
      </c>
      <c r="R1240" s="25" t="s">
        <v>2986</v>
      </c>
      <c r="S1240" s="25" t="s">
        <v>1058</v>
      </c>
      <c r="T1240" s="26">
        <v>45366</v>
      </c>
      <c r="U1240" s="26" t="s">
        <v>581</v>
      </c>
      <c r="V1240" s="8" t="s">
        <v>2987</v>
      </c>
      <c r="W1240" s="25" t="s">
        <v>1005</v>
      </c>
      <c r="X1240" s="26">
        <v>45366</v>
      </c>
      <c r="Y1240" s="25" t="s">
        <v>1068</v>
      </c>
      <c r="Z1240" s="26">
        <v>45366</v>
      </c>
      <c r="AA1240" s="24" t="s">
        <v>1075</v>
      </c>
      <c r="AB1240" s="24" t="s">
        <v>1081</v>
      </c>
      <c r="AC1240" s="26">
        <v>45380</v>
      </c>
      <c r="AD1240" s="8" t="s">
        <v>22</v>
      </c>
      <c r="AE1240" s="26">
        <v>45369</v>
      </c>
      <c r="AF1240" s="27" t="s">
        <v>1001</v>
      </c>
      <c r="AG1240" s="7"/>
      <c r="AH1240" s="5" t="str" cm="1">
        <f t="array" ref="AH1240">LEFT(MM_BU[[#This Row],[PROJECT'#]],MIN(IFERROR(FIND({0,1,2,3,4,5,6,7,8,9,"-"},MM_BU[[#This Row],[PROJECT'#]]),""))-1)</f>
        <v>BU</v>
      </c>
      <c r="AI1240" t="str">
        <f>IF(MM_BU[[#This Row],[BOM Received date]]&lt;&gt;"","BU table")</f>
        <v>BU table</v>
      </c>
      <c r="AJ1240" t="str">
        <f>TEXT(MM_BU[[#This Row],[BOM Received date]],"mmmm")</f>
        <v>March</v>
      </c>
      <c r="AK1240" t="str">
        <f>TEXT(MM_BU[[#This Row],[BOM Received date]],"yyyy")</f>
        <v>2024</v>
      </c>
    </row>
    <row r="1241" spans="1:37" ht="28.95" customHeight="1">
      <c r="A1241" s="21">
        <v>83</v>
      </c>
      <c r="B1241" s="56">
        <v>45357</v>
      </c>
      <c r="C1241" s="8">
        <v>30</v>
      </c>
      <c r="D1241" s="8" t="s">
        <v>2565</v>
      </c>
      <c r="E1241" s="23" t="s">
        <v>2566</v>
      </c>
      <c r="F1241" s="350">
        <v>9791027</v>
      </c>
      <c r="G1241" s="8" t="s">
        <v>2425</v>
      </c>
      <c r="H1241" s="24" t="s">
        <v>2449</v>
      </c>
      <c r="I1241" s="25">
        <v>56824</v>
      </c>
      <c r="J1241" s="1639">
        <v>45365</v>
      </c>
      <c r="K1241" s="26">
        <v>45365</v>
      </c>
      <c r="L1241" s="26" t="s">
        <v>1058</v>
      </c>
      <c r="M1241" s="27">
        <v>1</v>
      </c>
      <c r="N1241" s="27" t="s">
        <v>20</v>
      </c>
      <c r="O1241" s="25">
        <v>5</v>
      </c>
      <c r="P1241" s="286">
        <v>12.71</v>
      </c>
      <c r="Q1241" s="287">
        <v>63.55</v>
      </c>
      <c r="R1241" s="25" t="s">
        <v>2985</v>
      </c>
      <c r="S1241" s="25" t="s">
        <v>1059</v>
      </c>
      <c r="T1241" s="26">
        <v>45373</v>
      </c>
      <c r="U1241" s="26">
        <v>45368</v>
      </c>
      <c r="V1241" s="8" t="s">
        <v>3063</v>
      </c>
      <c r="W1241" s="25" t="s">
        <v>1005</v>
      </c>
      <c r="X1241" s="26">
        <v>45372</v>
      </c>
      <c r="Y1241" s="25" t="s">
        <v>1068</v>
      </c>
      <c r="Z1241" s="26">
        <v>45372</v>
      </c>
      <c r="AA1241" s="24" t="s">
        <v>1075</v>
      </c>
      <c r="AB1241" s="24" t="s">
        <v>1083</v>
      </c>
      <c r="AC1241" s="26">
        <v>45382</v>
      </c>
      <c r="AD1241" s="8" t="s">
        <v>581</v>
      </c>
      <c r="AE1241" s="26" t="s">
        <v>581</v>
      </c>
      <c r="AF1241" s="27" t="s">
        <v>581</v>
      </c>
      <c r="AG1241" s="7"/>
      <c r="AH1241" s="5" t="str" cm="1">
        <f t="array" ref="AH1241">LEFT(MM_BU[[#This Row],[PROJECT'#]],MIN(IFERROR(FIND({0,1,2,3,4,5,6,7,8,9,"-"},MM_BU[[#This Row],[PROJECT'#]]),""))-1)</f>
        <v>BU</v>
      </c>
      <c r="AI1241" t="str">
        <f>IF(MM_BU[[#This Row],[BOM Received date]]&lt;&gt;"","BU table")</f>
        <v>BU table</v>
      </c>
      <c r="AJ1241" t="str">
        <f>TEXT(MM_BU[[#This Row],[BOM Received date]],"mmmm")</f>
        <v>March</v>
      </c>
      <c r="AK1241" t="str">
        <f>TEXT(MM_BU[[#This Row],[BOM Received date]],"yyyy")</f>
        <v>2024</v>
      </c>
    </row>
    <row r="1242" spans="1:37" ht="28.95" customHeight="1">
      <c r="A1242" s="21">
        <v>83</v>
      </c>
      <c r="B1242" s="56">
        <v>45357</v>
      </c>
      <c r="C1242" s="8">
        <v>30</v>
      </c>
      <c r="D1242" s="8" t="s">
        <v>2565</v>
      </c>
      <c r="E1242" s="23" t="s">
        <v>2566</v>
      </c>
      <c r="F1242" s="350">
        <v>9791027</v>
      </c>
      <c r="G1242" s="8" t="s">
        <v>2860</v>
      </c>
      <c r="H1242" s="24" t="s">
        <v>2877</v>
      </c>
      <c r="I1242" s="25">
        <v>56830</v>
      </c>
      <c r="J1242" s="1639">
        <v>45365</v>
      </c>
      <c r="K1242" s="26">
        <v>45365</v>
      </c>
      <c r="L1242" s="26" t="s">
        <v>1058</v>
      </c>
      <c r="M1242" s="27">
        <v>8</v>
      </c>
      <c r="N1242" s="27" t="s">
        <v>20</v>
      </c>
      <c r="O1242" s="25">
        <v>30</v>
      </c>
      <c r="P1242" s="286">
        <v>41.6</v>
      </c>
      <c r="Q1242" s="287">
        <v>1248</v>
      </c>
      <c r="R1242" s="25" t="s">
        <v>2985</v>
      </c>
      <c r="S1242" s="25" t="s">
        <v>1059</v>
      </c>
      <c r="T1242" s="26">
        <v>45373</v>
      </c>
      <c r="U1242" s="26">
        <v>45368</v>
      </c>
      <c r="V1242" s="8" t="s">
        <v>3063</v>
      </c>
      <c r="W1242" s="25" t="s">
        <v>1014</v>
      </c>
      <c r="X1242" s="26">
        <v>45372</v>
      </c>
      <c r="Y1242" s="25" t="s">
        <v>1068</v>
      </c>
      <c r="Z1242" s="26">
        <v>45372</v>
      </c>
      <c r="AA1242" s="24" t="s">
        <v>1075</v>
      </c>
      <c r="AB1242" s="24" t="s">
        <v>1083</v>
      </c>
      <c r="AC1242" s="26">
        <v>45397</v>
      </c>
      <c r="AD1242" s="8" t="s">
        <v>581</v>
      </c>
      <c r="AE1242" s="26" t="s">
        <v>581</v>
      </c>
      <c r="AF1242" s="27" t="s">
        <v>581</v>
      </c>
      <c r="AG1242" s="7"/>
      <c r="AH1242" s="5" t="str" cm="1">
        <f t="array" ref="AH1242">LEFT(MM_BU[[#This Row],[PROJECT'#]],MIN(IFERROR(FIND({0,1,2,3,4,5,6,7,8,9,"-"},MM_BU[[#This Row],[PROJECT'#]]),""))-1)</f>
        <v>BU</v>
      </c>
      <c r="AI1242" t="str">
        <f>IF(MM_BU[[#This Row],[BOM Received date]]&lt;&gt;"","BU table")</f>
        <v>BU table</v>
      </c>
      <c r="AJ1242" t="str">
        <f>TEXT(MM_BU[[#This Row],[BOM Received date]],"mmmm")</f>
        <v>March</v>
      </c>
      <c r="AK1242" t="str">
        <f>TEXT(MM_BU[[#This Row],[BOM Received date]],"yyyy")</f>
        <v>2024</v>
      </c>
    </row>
    <row r="1243" spans="1:37" ht="28.95" customHeight="1">
      <c r="A1243" s="21">
        <v>83</v>
      </c>
      <c r="B1243" s="56">
        <v>45357</v>
      </c>
      <c r="C1243" s="8">
        <v>30</v>
      </c>
      <c r="D1243" s="8" t="s">
        <v>2565</v>
      </c>
      <c r="E1243" s="23" t="s">
        <v>2566</v>
      </c>
      <c r="F1243" s="350">
        <v>9791027</v>
      </c>
      <c r="G1243" s="8" t="s">
        <v>2861</v>
      </c>
      <c r="H1243" s="24" t="s">
        <v>2878</v>
      </c>
      <c r="I1243" s="25">
        <v>56830</v>
      </c>
      <c r="J1243" s="1639">
        <v>45365</v>
      </c>
      <c r="K1243" s="26">
        <v>45365</v>
      </c>
      <c r="L1243" s="26" t="s">
        <v>1058</v>
      </c>
      <c r="M1243" s="27">
        <v>7</v>
      </c>
      <c r="N1243" s="27" t="s">
        <v>20</v>
      </c>
      <c r="O1243" s="25">
        <v>10</v>
      </c>
      <c r="P1243" s="286">
        <v>24.7</v>
      </c>
      <c r="Q1243" s="287">
        <v>247</v>
      </c>
      <c r="R1243" s="25" t="s">
        <v>2985</v>
      </c>
      <c r="S1243" s="25" t="s">
        <v>1059</v>
      </c>
      <c r="T1243" s="26">
        <v>45373</v>
      </c>
      <c r="U1243" s="26">
        <v>45368</v>
      </c>
      <c r="V1243" s="8" t="s">
        <v>3063</v>
      </c>
      <c r="W1243" s="25" t="s">
        <v>1013</v>
      </c>
      <c r="X1243" s="26">
        <v>45372</v>
      </c>
      <c r="Y1243" s="25" t="s">
        <v>1068</v>
      </c>
      <c r="Z1243" s="26">
        <v>45372</v>
      </c>
      <c r="AA1243" s="24" t="s">
        <v>1075</v>
      </c>
      <c r="AB1243" s="24" t="s">
        <v>1083</v>
      </c>
      <c r="AC1243" s="26">
        <v>45397</v>
      </c>
      <c r="AD1243" s="8" t="s">
        <v>581</v>
      </c>
      <c r="AE1243" s="26" t="s">
        <v>581</v>
      </c>
      <c r="AF1243" s="27" t="s">
        <v>581</v>
      </c>
      <c r="AG1243" s="7"/>
      <c r="AH1243" s="5" t="str" cm="1">
        <f t="array" ref="AH1243">LEFT(MM_BU[[#This Row],[PROJECT'#]],MIN(IFERROR(FIND({0,1,2,3,4,5,6,7,8,9,"-"},MM_BU[[#This Row],[PROJECT'#]]),""))-1)</f>
        <v>BU</v>
      </c>
      <c r="AI1243" t="str">
        <f>IF(MM_BU[[#This Row],[BOM Received date]]&lt;&gt;"","BU table")</f>
        <v>BU table</v>
      </c>
      <c r="AJ1243" t="str">
        <f>TEXT(MM_BU[[#This Row],[BOM Received date]],"mmmm")</f>
        <v>March</v>
      </c>
      <c r="AK1243" t="str">
        <f>TEXT(MM_BU[[#This Row],[BOM Received date]],"yyyy")</f>
        <v>2024</v>
      </c>
    </row>
    <row r="1244" spans="1:37" ht="28.95" customHeight="1">
      <c r="A1244" s="21">
        <v>83</v>
      </c>
      <c r="B1244" s="56">
        <v>45357</v>
      </c>
      <c r="C1244" s="8">
        <v>30</v>
      </c>
      <c r="D1244" s="8" t="s">
        <v>2565</v>
      </c>
      <c r="E1244" s="23" t="s">
        <v>2566</v>
      </c>
      <c r="F1244" s="350">
        <v>9791027</v>
      </c>
      <c r="G1244" s="8" t="s">
        <v>2862</v>
      </c>
      <c r="H1244" s="24" t="s">
        <v>2879</v>
      </c>
      <c r="I1244" s="25">
        <v>56830</v>
      </c>
      <c r="J1244" s="1639">
        <v>45365</v>
      </c>
      <c r="K1244" s="26">
        <v>45365</v>
      </c>
      <c r="L1244" s="26" t="s">
        <v>1058</v>
      </c>
      <c r="M1244" s="27">
        <v>6</v>
      </c>
      <c r="N1244" s="27" t="s">
        <v>20</v>
      </c>
      <c r="O1244" s="25">
        <v>60</v>
      </c>
      <c r="P1244" s="286">
        <v>8.1300000000000008</v>
      </c>
      <c r="Q1244" s="287">
        <v>487.8</v>
      </c>
      <c r="R1244" s="25" t="s">
        <v>2985</v>
      </c>
      <c r="S1244" s="25" t="s">
        <v>1059</v>
      </c>
      <c r="T1244" s="26">
        <v>45373</v>
      </c>
      <c r="U1244" s="26">
        <v>45368</v>
      </c>
      <c r="V1244" s="8" t="s">
        <v>3063</v>
      </c>
      <c r="W1244" s="25" t="s">
        <v>1012</v>
      </c>
      <c r="X1244" s="26">
        <v>45372</v>
      </c>
      <c r="Y1244" s="25" t="s">
        <v>1068</v>
      </c>
      <c r="Z1244" s="26">
        <v>45372</v>
      </c>
      <c r="AA1244" s="24" t="s">
        <v>1075</v>
      </c>
      <c r="AB1244" s="24" t="s">
        <v>1083</v>
      </c>
      <c r="AC1244" s="26">
        <v>45397</v>
      </c>
      <c r="AD1244" s="8" t="s">
        <v>581</v>
      </c>
      <c r="AE1244" s="26" t="s">
        <v>581</v>
      </c>
      <c r="AF1244" s="27" t="s">
        <v>581</v>
      </c>
      <c r="AG1244" s="7"/>
      <c r="AH1244" s="5" t="str" cm="1">
        <f t="array" ref="AH1244">LEFT(MM_BU[[#This Row],[PROJECT'#]],MIN(IFERROR(FIND({0,1,2,3,4,5,6,7,8,9,"-"},MM_BU[[#This Row],[PROJECT'#]]),""))-1)</f>
        <v>BU</v>
      </c>
      <c r="AI1244" t="str">
        <f>IF(MM_BU[[#This Row],[BOM Received date]]&lt;&gt;"","BU table")</f>
        <v>BU table</v>
      </c>
      <c r="AJ1244" t="str">
        <f>TEXT(MM_BU[[#This Row],[BOM Received date]],"mmmm")</f>
        <v>March</v>
      </c>
      <c r="AK1244" t="str">
        <f>TEXT(MM_BU[[#This Row],[BOM Received date]],"yyyy")</f>
        <v>2024</v>
      </c>
    </row>
    <row r="1245" spans="1:37" ht="28.95" customHeight="1">
      <c r="A1245" s="21">
        <v>83</v>
      </c>
      <c r="B1245" s="56">
        <v>45357</v>
      </c>
      <c r="C1245" s="8">
        <v>30</v>
      </c>
      <c r="D1245" s="8" t="s">
        <v>2565</v>
      </c>
      <c r="E1245" s="23" t="s">
        <v>2566</v>
      </c>
      <c r="F1245" s="350">
        <v>9791027</v>
      </c>
      <c r="G1245" s="8" t="s">
        <v>2863</v>
      </c>
      <c r="H1245" s="24" t="s">
        <v>2880</v>
      </c>
      <c r="I1245" s="25">
        <v>56830</v>
      </c>
      <c r="J1245" s="1639">
        <v>45365</v>
      </c>
      <c r="K1245" s="26">
        <v>45365</v>
      </c>
      <c r="L1245" s="26" t="s">
        <v>1058</v>
      </c>
      <c r="M1245" s="27">
        <v>5</v>
      </c>
      <c r="N1245" s="27" t="s">
        <v>20</v>
      </c>
      <c r="O1245" s="25">
        <v>2</v>
      </c>
      <c r="P1245" s="286">
        <v>14.65</v>
      </c>
      <c r="Q1245" s="287">
        <v>29.3</v>
      </c>
      <c r="R1245" s="25" t="s">
        <v>2985</v>
      </c>
      <c r="S1245" s="25" t="s">
        <v>1059</v>
      </c>
      <c r="T1245" s="26">
        <v>45373</v>
      </c>
      <c r="U1245" s="26">
        <v>45368</v>
      </c>
      <c r="V1245" s="8" t="s">
        <v>3063</v>
      </c>
      <c r="W1245" s="25" t="s">
        <v>1011</v>
      </c>
      <c r="X1245" s="26">
        <v>45372</v>
      </c>
      <c r="Y1245" s="25" t="s">
        <v>1068</v>
      </c>
      <c r="Z1245" s="26">
        <v>45372</v>
      </c>
      <c r="AA1245" s="24" t="s">
        <v>1075</v>
      </c>
      <c r="AB1245" s="24" t="s">
        <v>1083</v>
      </c>
      <c r="AC1245" s="26">
        <v>45397</v>
      </c>
      <c r="AD1245" s="8" t="s">
        <v>581</v>
      </c>
      <c r="AE1245" s="26" t="s">
        <v>581</v>
      </c>
      <c r="AF1245" s="27" t="s">
        <v>581</v>
      </c>
      <c r="AG1245" s="7"/>
      <c r="AH1245" s="5" t="str" cm="1">
        <f t="array" ref="AH1245">LEFT(MM_BU[[#This Row],[PROJECT'#]],MIN(IFERROR(FIND({0,1,2,3,4,5,6,7,8,9,"-"},MM_BU[[#This Row],[PROJECT'#]]),""))-1)</f>
        <v>BU</v>
      </c>
      <c r="AI1245" t="str">
        <f>IF(MM_BU[[#This Row],[BOM Received date]]&lt;&gt;"","BU table")</f>
        <v>BU table</v>
      </c>
      <c r="AJ1245" t="str">
        <f>TEXT(MM_BU[[#This Row],[BOM Received date]],"mmmm")</f>
        <v>March</v>
      </c>
      <c r="AK1245" t="str">
        <f>TEXT(MM_BU[[#This Row],[BOM Received date]],"yyyy")</f>
        <v>2024</v>
      </c>
    </row>
    <row r="1246" spans="1:37" ht="28.95" customHeight="1">
      <c r="A1246" s="21">
        <v>83</v>
      </c>
      <c r="B1246" s="56">
        <v>45357</v>
      </c>
      <c r="C1246" s="8">
        <v>30</v>
      </c>
      <c r="D1246" s="8" t="s">
        <v>2565</v>
      </c>
      <c r="E1246" s="23" t="s">
        <v>2566</v>
      </c>
      <c r="F1246" s="350">
        <v>9791027</v>
      </c>
      <c r="G1246" s="8" t="s">
        <v>2864</v>
      </c>
      <c r="H1246" s="24" t="s">
        <v>2881</v>
      </c>
      <c r="I1246" s="25">
        <v>56830</v>
      </c>
      <c r="J1246" s="1639">
        <v>45365</v>
      </c>
      <c r="K1246" s="26">
        <v>45365</v>
      </c>
      <c r="L1246" s="26" t="s">
        <v>1058</v>
      </c>
      <c r="M1246" s="27">
        <v>4</v>
      </c>
      <c r="N1246" s="27" t="s">
        <v>20</v>
      </c>
      <c r="O1246" s="25">
        <v>4</v>
      </c>
      <c r="P1246" s="286">
        <v>21.14</v>
      </c>
      <c r="Q1246" s="287">
        <v>84.56</v>
      </c>
      <c r="R1246" s="25" t="s">
        <v>2985</v>
      </c>
      <c r="S1246" s="25" t="s">
        <v>1059</v>
      </c>
      <c r="T1246" s="26">
        <v>45373</v>
      </c>
      <c r="U1246" s="26">
        <v>45368</v>
      </c>
      <c r="V1246" s="8" t="s">
        <v>3063</v>
      </c>
      <c r="W1246" s="25" t="s">
        <v>1009</v>
      </c>
      <c r="X1246" s="26">
        <v>45372</v>
      </c>
      <c r="Y1246" s="25" t="s">
        <v>1068</v>
      </c>
      <c r="Z1246" s="26">
        <v>45372</v>
      </c>
      <c r="AA1246" s="24" t="s">
        <v>1075</v>
      </c>
      <c r="AB1246" s="24" t="s">
        <v>1083</v>
      </c>
      <c r="AC1246" s="26">
        <v>45397</v>
      </c>
      <c r="AD1246" s="8" t="s">
        <v>581</v>
      </c>
      <c r="AE1246" s="26" t="s">
        <v>581</v>
      </c>
      <c r="AF1246" s="27" t="s">
        <v>581</v>
      </c>
      <c r="AG1246" s="7"/>
      <c r="AH1246" s="5" t="str" cm="1">
        <f t="array" ref="AH1246">LEFT(MM_BU[[#This Row],[PROJECT'#]],MIN(IFERROR(FIND({0,1,2,3,4,5,6,7,8,9,"-"},MM_BU[[#This Row],[PROJECT'#]]),""))-1)</f>
        <v>BU</v>
      </c>
      <c r="AI1246" t="str">
        <f>IF(MM_BU[[#This Row],[BOM Received date]]&lt;&gt;"","BU table")</f>
        <v>BU table</v>
      </c>
      <c r="AJ1246" t="str">
        <f>TEXT(MM_BU[[#This Row],[BOM Received date]],"mmmm")</f>
        <v>March</v>
      </c>
      <c r="AK1246" t="str">
        <f>TEXT(MM_BU[[#This Row],[BOM Received date]],"yyyy")</f>
        <v>2024</v>
      </c>
    </row>
    <row r="1247" spans="1:37" ht="28.95" customHeight="1">
      <c r="A1247" s="21">
        <v>83</v>
      </c>
      <c r="B1247" s="56">
        <v>45357</v>
      </c>
      <c r="C1247" s="8">
        <v>30</v>
      </c>
      <c r="D1247" s="8" t="s">
        <v>2565</v>
      </c>
      <c r="E1247" s="23" t="s">
        <v>2566</v>
      </c>
      <c r="F1247" s="350">
        <v>9791027</v>
      </c>
      <c r="G1247" s="8" t="s">
        <v>2865</v>
      </c>
      <c r="H1247" s="24" t="s">
        <v>2882</v>
      </c>
      <c r="I1247" s="25">
        <v>56830</v>
      </c>
      <c r="J1247" s="1639">
        <v>45365</v>
      </c>
      <c r="K1247" s="26">
        <v>45365</v>
      </c>
      <c r="L1247" s="26" t="s">
        <v>1058</v>
      </c>
      <c r="M1247" s="27">
        <v>3</v>
      </c>
      <c r="N1247" s="27" t="s">
        <v>20</v>
      </c>
      <c r="O1247" s="25">
        <v>8</v>
      </c>
      <c r="P1247" s="286">
        <v>30.89</v>
      </c>
      <c r="Q1247" s="287">
        <v>247.12</v>
      </c>
      <c r="R1247" s="25" t="s">
        <v>2985</v>
      </c>
      <c r="S1247" s="25" t="s">
        <v>1059</v>
      </c>
      <c r="T1247" s="26">
        <v>45373</v>
      </c>
      <c r="U1247" s="26">
        <v>45368</v>
      </c>
      <c r="V1247" s="8" t="s">
        <v>3063</v>
      </c>
      <c r="W1247" s="25" t="s">
        <v>1008</v>
      </c>
      <c r="X1247" s="26">
        <v>45372</v>
      </c>
      <c r="Y1247" s="25" t="s">
        <v>1068</v>
      </c>
      <c r="Z1247" s="26">
        <v>45372</v>
      </c>
      <c r="AA1247" s="24" t="s">
        <v>1075</v>
      </c>
      <c r="AB1247" s="24" t="s">
        <v>1083</v>
      </c>
      <c r="AC1247" s="26">
        <v>45397</v>
      </c>
      <c r="AD1247" s="8" t="s">
        <v>581</v>
      </c>
      <c r="AE1247" s="26" t="s">
        <v>581</v>
      </c>
      <c r="AF1247" s="27" t="s">
        <v>581</v>
      </c>
      <c r="AG1247" s="7"/>
      <c r="AH1247" s="5" t="str" cm="1">
        <f t="array" ref="AH1247">LEFT(MM_BU[[#This Row],[PROJECT'#]],MIN(IFERROR(FIND({0,1,2,3,4,5,6,7,8,9,"-"},MM_BU[[#This Row],[PROJECT'#]]),""))-1)</f>
        <v>BU</v>
      </c>
      <c r="AI1247" t="str">
        <f>IF(MM_BU[[#This Row],[BOM Received date]]&lt;&gt;"","BU table")</f>
        <v>BU table</v>
      </c>
      <c r="AJ1247" t="str">
        <f>TEXT(MM_BU[[#This Row],[BOM Received date]],"mmmm")</f>
        <v>March</v>
      </c>
      <c r="AK1247" t="str">
        <f>TEXT(MM_BU[[#This Row],[BOM Received date]],"yyyy")</f>
        <v>2024</v>
      </c>
    </row>
    <row r="1248" spans="1:37" ht="28.95" customHeight="1">
      <c r="A1248" s="21">
        <v>83</v>
      </c>
      <c r="B1248" s="56">
        <v>45357</v>
      </c>
      <c r="C1248" s="8">
        <v>30</v>
      </c>
      <c r="D1248" s="8" t="s">
        <v>2565</v>
      </c>
      <c r="E1248" s="23" t="s">
        <v>2566</v>
      </c>
      <c r="F1248" s="350">
        <v>9791027</v>
      </c>
      <c r="G1248" s="8" t="s">
        <v>2866</v>
      </c>
      <c r="H1248" s="24" t="s">
        <v>2883</v>
      </c>
      <c r="I1248" s="25">
        <v>56830</v>
      </c>
      <c r="J1248" s="1639">
        <v>45365</v>
      </c>
      <c r="K1248" s="26">
        <v>45365</v>
      </c>
      <c r="L1248" s="26" t="s">
        <v>1058</v>
      </c>
      <c r="M1248" s="27">
        <v>2</v>
      </c>
      <c r="N1248" s="27" t="s">
        <v>20</v>
      </c>
      <c r="O1248" s="25">
        <v>6</v>
      </c>
      <c r="P1248" s="286">
        <v>30.89</v>
      </c>
      <c r="Q1248" s="287">
        <v>185.34</v>
      </c>
      <c r="R1248" s="25" t="s">
        <v>2985</v>
      </c>
      <c r="S1248" s="25" t="s">
        <v>1059</v>
      </c>
      <c r="T1248" s="26">
        <v>45373</v>
      </c>
      <c r="U1248" s="26">
        <v>45368</v>
      </c>
      <c r="V1248" s="8" t="s">
        <v>3063</v>
      </c>
      <c r="W1248" s="25" t="s">
        <v>1007</v>
      </c>
      <c r="X1248" s="26">
        <v>45372</v>
      </c>
      <c r="Y1248" s="25" t="s">
        <v>1068</v>
      </c>
      <c r="Z1248" s="26">
        <v>45372</v>
      </c>
      <c r="AA1248" s="24" t="s">
        <v>1075</v>
      </c>
      <c r="AB1248" s="24" t="s">
        <v>1083</v>
      </c>
      <c r="AC1248" s="26">
        <v>45397</v>
      </c>
      <c r="AD1248" s="8" t="s">
        <v>581</v>
      </c>
      <c r="AE1248" s="26" t="s">
        <v>581</v>
      </c>
      <c r="AF1248" s="27" t="s">
        <v>581</v>
      </c>
      <c r="AG1248" s="7"/>
      <c r="AH1248" s="5" t="str" cm="1">
        <f t="array" ref="AH1248">LEFT(MM_BU[[#This Row],[PROJECT'#]],MIN(IFERROR(FIND({0,1,2,3,4,5,6,7,8,9,"-"},MM_BU[[#This Row],[PROJECT'#]]),""))-1)</f>
        <v>BU</v>
      </c>
      <c r="AI1248" t="str">
        <f>IF(MM_BU[[#This Row],[BOM Received date]]&lt;&gt;"","BU table")</f>
        <v>BU table</v>
      </c>
      <c r="AJ1248" t="str">
        <f>TEXT(MM_BU[[#This Row],[BOM Received date]],"mmmm")</f>
        <v>March</v>
      </c>
      <c r="AK1248" t="str">
        <f>TEXT(MM_BU[[#This Row],[BOM Received date]],"yyyy")</f>
        <v>2024</v>
      </c>
    </row>
    <row r="1249" spans="1:37" ht="28.95" customHeight="1">
      <c r="A1249" s="21">
        <v>83</v>
      </c>
      <c r="B1249" s="56">
        <v>45357</v>
      </c>
      <c r="C1249" s="8">
        <v>30</v>
      </c>
      <c r="D1249" s="8" t="s">
        <v>2565</v>
      </c>
      <c r="E1249" s="23" t="s">
        <v>2566</v>
      </c>
      <c r="F1249" s="350">
        <v>9791027</v>
      </c>
      <c r="G1249" s="8" t="s">
        <v>2867</v>
      </c>
      <c r="H1249" s="24" t="s">
        <v>2884</v>
      </c>
      <c r="I1249" s="25">
        <v>56830</v>
      </c>
      <c r="J1249" s="1639">
        <v>45365</v>
      </c>
      <c r="K1249" s="26">
        <v>45365</v>
      </c>
      <c r="L1249" s="26" t="s">
        <v>1058</v>
      </c>
      <c r="M1249" s="27">
        <v>1</v>
      </c>
      <c r="N1249" s="27" t="s">
        <v>20</v>
      </c>
      <c r="O1249" s="25">
        <v>2</v>
      </c>
      <c r="P1249" s="286">
        <v>33.33</v>
      </c>
      <c r="Q1249" s="287">
        <v>66.66</v>
      </c>
      <c r="R1249" s="25" t="s">
        <v>2985</v>
      </c>
      <c r="S1249" s="25" t="s">
        <v>1059</v>
      </c>
      <c r="T1249" s="26">
        <v>45373</v>
      </c>
      <c r="U1249" s="26">
        <v>45368</v>
      </c>
      <c r="V1249" s="8" t="s">
        <v>3063</v>
      </c>
      <c r="W1249" s="25" t="s">
        <v>1006</v>
      </c>
      <c r="X1249" s="26">
        <v>45372</v>
      </c>
      <c r="Y1249" s="25" t="s">
        <v>1068</v>
      </c>
      <c r="Z1249" s="26">
        <v>45372</v>
      </c>
      <c r="AA1249" s="24" t="s">
        <v>1075</v>
      </c>
      <c r="AB1249" s="24" t="s">
        <v>1083</v>
      </c>
      <c r="AC1249" s="26">
        <v>45397</v>
      </c>
      <c r="AD1249" s="8" t="s">
        <v>581</v>
      </c>
      <c r="AE1249" s="26" t="s">
        <v>581</v>
      </c>
      <c r="AF1249" s="27" t="s">
        <v>581</v>
      </c>
      <c r="AG1249" s="7"/>
      <c r="AH1249" s="5" t="str" cm="1">
        <f t="array" ref="AH1249">LEFT(MM_BU[[#This Row],[PROJECT'#]],MIN(IFERROR(FIND({0,1,2,3,4,5,6,7,8,9,"-"},MM_BU[[#This Row],[PROJECT'#]]),""))-1)</f>
        <v>BU</v>
      </c>
      <c r="AI1249" t="str">
        <f>IF(MM_BU[[#This Row],[BOM Received date]]&lt;&gt;"","BU table")</f>
        <v>BU table</v>
      </c>
      <c r="AJ1249" t="str">
        <f>TEXT(MM_BU[[#This Row],[BOM Received date]],"mmmm")</f>
        <v>March</v>
      </c>
      <c r="AK1249" t="str">
        <f>TEXT(MM_BU[[#This Row],[BOM Received date]],"yyyy")</f>
        <v>2024</v>
      </c>
    </row>
    <row r="1250" spans="1:37" ht="28.95" customHeight="1">
      <c r="A1250" s="21">
        <v>83</v>
      </c>
      <c r="B1250" s="56">
        <v>45357</v>
      </c>
      <c r="C1250" s="8">
        <v>30</v>
      </c>
      <c r="D1250" s="8" t="s">
        <v>2565</v>
      </c>
      <c r="E1250" s="23" t="s">
        <v>2566</v>
      </c>
      <c r="F1250" s="350">
        <v>9791027</v>
      </c>
      <c r="G1250" s="8" t="s">
        <v>2868</v>
      </c>
      <c r="H1250" s="24" t="s">
        <v>2885</v>
      </c>
      <c r="I1250" s="25">
        <v>56825</v>
      </c>
      <c r="J1250" s="1639">
        <v>45365</v>
      </c>
      <c r="K1250" s="26">
        <v>45365</v>
      </c>
      <c r="L1250" s="26" t="s">
        <v>1058</v>
      </c>
      <c r="M1250" s="27">
        <v>1</v>
      </c>
      <c r="N1250" s="27" t="s">
        <v>20</v>
      </c>
      <c r="O1250" s="25">
        <v>24</v>
      </c>
      <c r="P1250" s="286">
        <v>5.28</v>
      </c>
      <c r="Q1250" s="287">
        <v>126.72</v>
      </c>
      <c r="R1250" s="25" t="s">
        <v>2986</v>
      </c>
      <c r="S1250" s="25" t="s">
        <v>1058</v>
      </c>
      <c r="T1250" s="26">
        <v>45366</v>
      </c>
      <c r="U1250" s="26" t="s">
        <v>581</v>
      </c>
      <c r="V1250" s="8" t="s">
        <v>2987</v>
      </c>
      <c r="W1250" s="25" t="s">
        <v>1002</v>
      </c>
      <c r="X1250" s="26">
        <v>45366</v>
      </c>
      <c r="Y1250" s="25" t="s">
        <v>1068</v>
      </c>
      <c r="Z1250" s="26">
        <v>45366</v>
      </c>
      <c r="AA1250" s="24" t="s">
        <v>1075</v>
      </c>
      <c r="AB1250" s="24" t="s">
        <v>1081</v>
      </c>
      <c r="AC1250" s="26">
        <v>45380</v>
      </c>
      <c r="AD1250" s="8" t="s">
        <v>22</v>
      </c>
      <c r="AE1250" s="26">
        <v>45369</v>
      </c>
      <c r="AF1250" s="27" t="s">
        <v>1231</v>
      </c>
      <c r="AG1250" s="7"/>
      <c r="AH1250" s="5" t="str" cm="1">
        <f t="array" ref="AH1250">LEFT(MM_BU[[#This Row],[PROJECT'#]],MIN(IFERROR(FIND({0,1,2,3,4,5,6,7,8,9,"-"},MM_BU[[#This Row],[PROJECT'#]]),""))-1)</f>
        <v>BU</v>
      </c>
      <c r="AI1250" t="str">
        <f>IF(MM_BU[[#This Row],[BOM Received date]]&lt;&gt;"","BU table")</f>
        <v>BU table</v>
      </c>
      <c r="AJ1250" t="str">
        <f>TEXT(MM_BU[[#This Row],[BOM Received date]],"mmmm")</f>
        <v>March</v>
      </c>
      <c r="AK1250" t="str">
        <f>TEXT(MM_BU[[#This Row],[BOM Received date]],"yyyy")</f>
        <v>2024</v>
      </c>
    </row>
    <row r="1251" spans="1:37" ht="28.95" customHeight="1" thickBot="1">
      <c r="A1251" s="21">
        <v>83</v>
      </c>
      <c r="B1251" s="56">
        <v>45357</v>
      </c>
      <c r="C1251" s="8">
        <v>30</v>
      </c>
      <c r="D1251" s="8" t="s">
        <v>2565</v>
      </c>
      <c r="E1251" s="23" t="s">
        <v>2566</v>
      </c>
      <c r="F1251" s="350">
        <v>9791027</v>
      </c>
      <c r="G1251" s="8" t="s">
        <v>2869</v>
      </c>
      <c r="H1251" s="24" t="s">
        <v>2886</v>
      </c>
      <c r="I1251" s="25">
        <v>56827</v>
      </c>
      <c r="J1251" s="1639">
        <v>45365</v>
      </c>
      <c r="K1251" s="26">
        <v>45365</v>
      </c>
      <c r="L1251" s="26" t="s">
        <v>1058</v>
      </c>
      <c r="M1251" s="27">
        <v>1</v>
      </c>
      <c r="N1251" s="27" t="s">
        <v>36</v>
      </c>
      <c r="O1251" s="25">
        <v>2</v>
      </c>
      <c r="P1251" s="286">
        <v>19.309999999999999</v>
      </c>
      <c r="Q1251" s="287">
        <v>38.619999999999997</v>
      </c>
      <c r="R1251" s="25" t="s">
        <v>2986</v>
      </c>
      <c r="S1251" s="25" t="s">
        <v>1058</v>
      </c>
      <c r="T1251" s="26">
        <v>45366</v>
      </c>
      <c r="U1251" s="26" t="s">
        <v>581</v>
      </c>
      <c r="V1251" s="8" t="s">
        <v>2987</v>
      </c>
      <c r="W1251" s="25" t="s">
        <v>1003</v>
      </c>
      <c r="X1251" s="26">
        <v>45366</v>
      </c>
      <c r="Y1251" s="25" t="s">
        <v>1068</v>
      </c>
      <c r="Z1251" s="26">
        <v>45366</v>
      </c>
      <c r="AA1251" s="24" t="s">
        <v>1075</v>
      </c>
      <c r="AB1251" s="24" t="s">
        <v>1081</v>
      </c>
      <c r="AC1251" s="26">
        <v>45380</v>
      </c>
      <c r="AD1251" s="8" t="s">
        <v>22</v>
      </c>
      <c r="AE1251" s="26">
        <v>45369</v>
      </c>
      <c r="AF1251" s="27" t="s">
        <v>425</v>
      </c>
      <c r="AG1251" s="7"/>
      <c r="AH1251" s="5" t="str" cm="1">
        <f t="array" ref="AH1251">LEFT(MM_BU[[#This Row],[PROJECT'#]],MIN(IFERROR(FIND({0,1,2,3,4,5,6,7,8,9,"-"},MM_BU[[#This Row],[PROJECT'#]]),""))-1)</f>
        <v>BU</v>
      </c>
      <c r="AI1251" t="str">
        <f>IF(MM_BU[[#This Row],[BOM Received date]]&lt;&gt;"","BU table")</f>
        <v>BU table</v>
      </c>
      <c r="AJ1251" t="str">
        <f>TEXT(MM_BU[[#This Row],[BOM Received date]],"mmmm")</f>
        <v>March</v>
      </c>
      <c r="AK1251" t="str">
        <f>TEXT(MM_BU[[#This Row],[BOM Received date]],"yyyy")</f>
        <v>2024</v>
      </c>
    </row>
    <row r="1252" spans="1:37" ht="28.95" customHeight="1" thickTop="1">
      <c r="A1252" s="149">
        <v>84</v>
      </c>
      <c r="B1252" s="196">
        <v>45351</v>
      </c>
      <c r="C1252" s="151">
        <v>50</v>
      </c>
      <c r="D1252" s="151" t="s">
        <v>2663</v>
      </c>
      <c r="E1252" s="152" t="s">
        <v>2664</v>
      </c>
      <c r="F1252" s="352">
        <v>7562117</v>
      </c>
      <c r="G1252" s="151" t="s">
        <v>2665</v>
      </c>
      <c r="H1252" s="153" t="s">
        <v>2666</v>
      </c>
      <c r="I1252" s="154">
        <v>55705</v>
      </c>
      <c r="J1252" s="1641">
        <v>45351</v>
      </c>
      <c r="K1252" s="155">
        <v>45354</v>
      </c>
      <c r="L1252" s="155" t="s">
        <v>1058</v>
      </c>
      <c r="M1252" s="156">
        <v>1</v>
      </c>
      <c r="N1252" s="156" t="s">
        <v>20</v>
      </c>
      <c r="O1252" s="154">
        <v>1</v>
      </c>
      <c r="P1252" s="290">
        <v>2046</v>
      </c>
      <c r="Q1252" s="291">
        <v>2046</v>
      </c>
      <c r="R1252" s="154" t="s">
        <v>2717</v>
      </c>
      <c r="S1252" s="154" t="s">
        <v>1059</v>
      </c>
      <c r="T1252" s="155">
        <v>45365</v>
      </c>
      <c r="U1252" s="155">
        <v>45356</v>
      </c>
      <c r="V1252" s="151" t="s">
        <v>2822</v>
      </c>
      <c r="W1252" s="154" t="s">
        <v>141</v>
      </c>
      <c r="X1252" s="155">
        <v>45359</v>
      </c>
      <c r="Y1252" s="154" t="s">
        <v>1068</v>
      </c>
      <c r="Z1252" s="155">
        <v>45359</v>
      </c>
      <c r="AA1252" s="153" t="s">
        <v>1075</v>
      </c>
      <c r="AB1252" s="153" t="s">
        <v>1070</v>
      </c>
      <c r="AC1252" s="155">
        <v>45412</v>
      </c>
      <c r="AD1252" s="151" t="s">
        <v>581</v>
      </c>
      <c r="AE1252" s="155" t="s">
        <v>581</v>
      </c>
      <c r="AF1252" s="156" t="s">
        <v>581</v>
      </c>
      <c r="AG1252" s="157"/>
      <c r="AH1252" s="43" t="str" cm="1">
        <f t="array" ref="AH1252">LEFT(MM_BU[[#This Row],[PROJECT'#]],MIN(IFERROR(FIND({0,1,2,3,4,5,6,7,8,9,"-"},MM_BU[[#This Row],[PROJECT'#]]),""))-1)</f>
        <v>BU</v>
      </c>
      <c r="AI1252" t="str">
        <f>IF(MM_BU[[#This Row],[BOM Received date]]&lt;&gt;"","BU table")</f>
        <v>BU table</v>
      </c>
      <c r="AJ1252" t="str">
        <f>TEXT(MM_BU[[#This Row],[BOM Received date]],"mmmm")</f>
        <v>February</v>
      </c>
      <c r="AK1252" t="str">
        <f>TEXT(MM_BU[[#This Row],[BOM Received date]],"yyyy")</f>
        <v>2024</v>
      </c>
    </row>
    <row r="1253" spans="1:37" ht="28.95" customHeight="1" thickBot="1">
      <c r="A1253" s="140">
        <v>84</v>
      </c>
      <c r="B1253" s="199">
        <v>45351</v>
      </c>
      <c r="C1253" s="142">
        <v>70</v>
      </c>
      <c r="D1253" s="142" t="s">
        <v>2663</v>
      </c>
      <c r="E1253" s="143" t="s">
        <v>2664</v>
      </c>
      <c r="F1253" s="351">
        <v>7562117</v>
      </c>
      <c r="G1253" s="142" t="s">
        <v>2665</v>
      </c>
      <c r="H1253" s="144" t="s">
        <v>2666</v>
      </c>
      <c r="I1253" s="145">
        <v>55697</v>
      </c>
      <c r="J1253" s="1640">
        <v>45351</v>
      </c>
      <c r="K1253" s="146">
        <v>45354</v>
      </c>
      <c r="L1253" s="146" t="s">
        <v>1058</v>
      </c>
      <c r="M1253" s="147">
        <v>1</v>
      </c>
      <c r="N1253" s="147" t="s">
        <v>20</v>
      </c>
      <c r="O1253" s="145">
        <v>1</v>
      </c>
      <c r="P1253" s="288">
        <v>2046</v>
      </c>
      <c r="Q1253" s="289">
        <v>2046</v>
      </c>
      <c r="R1253" s="145" t="s">
        <v>2717</v>
      </c>
      <c r="S1253" s="145" t="s">
        <v>1059</v>
      </c>
      <c r="T1253" s="146">
        <v>45365</v>
      </c>
      <c r="U1253" s="146">
        <v>45356</v>
      </c>
      <c r="V1253" s="142" t="s">
        <v>2822</v>
      </c>
      <c r="W1253" s="145" t="s">
        <v>139</v>
      </c>
      <c r="X1253" s="146">
        <v>45359</v>
      </c>
      <c r="Y1253" s="145" t="s">
        <v>1068</v>
      </c>
      <c r="Z1253" s="146">
        <v>45359</v>
      </c>
      <c r="AA1253" s="144" t="s">
        <v>1075</v>
      </c>
      <c r="AB1253" s="144" t="s">
        <v>1070</v>
      </c>
      <c r="AC1253" s="146">
        <v>45412</v>
      </c>
      <c r="AD1253" s="142" t="s">
        <v>581</v>
      </c>
      <c r="AE1253" s="146" t="s">
        <v>581</v>
      </c>
      <c r="AF1253" s="147" t="s">
        <v>581</v>
      </c>
      <c r="AG1253" s="148"/>
      <c r="AH1253" s="43" t="str" cm="1">
        <f t="array" ref="AH1253">LEFT(MM_BU[[#This Row],[PROJECT'#]],MIN(IFERROR(FIND({0,1,2,3,4,5,6,7,8,9,"-"},MM_BU[[#This Row],[PROJECT'#]]),""))-1)</f>
        <v>BU</v>
      </c>
      <c r="AI1253" t="str">
        <f>IF(MM_BU[[#This Row],[BOM Received date]]&lt;&gt;"","BU table")</f>
        <v>BU table</v>
      </c>
      <c r="AJ1253" t="str">
        <f>TEXT(MM_BU[[#This Row],[BOM Received date]],"mmmm")</f>
        <v>February</v>
      </c>
      <c r="AK1253" t="str">
        <f>TEXT(MM_BU[[#This Row],[BOM Received date]],"yyyy")</f>
        <v>2024</v>
      </c>
    </row>
    <row r="1254" spans="1:37" ht="28.95" customHeight="1" thickTop="1">
      <c r="A1254" s="21">
        <v>85</v>
      </c>
      <c r="B1254" s="56">
        <v>45353</v>
      </c>
      <c r="C1254" s="8">
        <v>30</v>
      </c>
      <c r="D1254" s="8" t="s">
        <v>2673</v>
      </c>
      <c r="E1254" s="23" t="s">
        <v>2674</v>
      </c>
      <c r="F1254" s="350">
        <v>9869144</v>
      </c>
      <c r="G1254" s="8" t="s">
        <v>2208</v>
      </c>
      <c r="H1254" s="24" t="s">
        <v>2735</v>
      </c>
      <c r="I1254" s="25">
        <v>56039</v>
      </c>
      <c r="J1254" s="1639">
        <v>45355</v>
      </c>
      <c r="K1254" s="26">
        <v>45358</v>
      </c>
      <c r="L1254" s="340" t="s">
        <v>1058</v>
      </c>
      <c r="M1254" s="27">
        <v>13</v>
      </c>
      <c r="N1254" s="27" t="s">
        <v>118</v>
      </c>
      <c r="O1254" s="25">
        <v>1</v>
      </c>
      <c r="P1254" s="286">
        <v>500.6</v>
      </c>
      <c r="Q1254" s="287">
        <v>500.6</v>
      </c>
      <c r="R1254" s="25" t="s">
        <v>581</v>
      </c>
      <c r="S1254" s="25" t="s">
        <v>581</v>
      </c>
      <c r="T1254" s="26" t="s">
        <v>581</v>
      </c>
      <c r="U1254" s="26" t="s">
        <v>581</v>
      </c>
      <c r="V1254" s="8" t="s">
        <v>2823</v>
      </c>
      <c r="W1254" s="25" t="s">
        <v>1014</v>
      </c>
      <c r="X1254" s="26">
        <v>45358</v>
      </c>
      <c r="Y1254" s="25" t="s">
        <v>1068</v>
      </c>
      <c r="Z1254" s="26">
        <v>45358</v>
      </c>
      <c r="AA1254" s="24" t="s">
        <v>1069</v>
      </c>
      <c r="AB1254" s="24" t="s">
        <v>1081</v>
      </c>
      <c r="AC1254" s="26">
        <v>45386</v>
      </c>
      <c r="AD1254" s="8" t="s">
        <v>22</v>
      </c>
      <c r="AE1254" s="26">
        <v>45362</v>
      </c>
      <c r="AF1254" s="27" t="s">
        <v>424</v>
      </c>
      <c r="AG1254" s="7"/>
      <c r="AH1254" s="5" t="str" cm="1">
        <f t="array" ref="AH1254">LEFT(MM_BU[[#This Row],[PROJECT'#]],MIN(IFERROR(FIND({0,1,2,3,4,5,6,7,8,9,"-"},MM_BU[[#This Row],[PROJECT'#]]),""))-1)</f>
        <v>BU</v>
      </c>
      <c r="AI1254" t="str">
        <f>IF(MM_BU[[#This Row],[BOM Received date]]&lt;&gt;"","BU table")</f>
        <v>BU table</v>
      </c>
      <c r="AJ1254" t="str">
        <f>TEXT(MM_BU[[#This Row],[BOM Received date]],"mmmm")</f>
        <v>March</v>
      </c>
      <c r="AK1254" t="str">
        <f>TEXT(MM_BU[[#This Row],[BOM Received date]],"yyyy")</f>
        <v>2024</v>
      </c>
    </row>
    <row r="1255" spans="1:37" ht="28.95" customHeight="1">
      <c r="A1255" s="21">
        <v>85</v>
      </c>
      <c r="B1255" s="56">
        <v>45353</v>
      </c>
      <c r="C1255" s="8">
        <v>30</v>
      </c>
      <c r="D1255" s="8" t="s">
        <v>2673</v>
      </c>
      <c r="E1255" s="23" t="s">
        <v>2674</v>
      </c>
      <c r="F1255" s="350">
        <v>9869144</v>
      </c>
      <c r="G1255" s="8" t="s">
        <v>1651</v>
      </c>
      <c r="H1255" s="24" t="s">
        <v>2209</v>
      </c>
      <c r="I1255" s="25">
        <v>56039</v>
      </c>
      <c r="J1255" s="1639">
        <v>45355</v>
      </c>
      <c r="K1255" s="26">
        <v>45358</v>
      </c>
      <c r="L1255" s="340" t="s">
        <v>1058</v>
      </c>
      <c r="M1255" s="27">
        <v>12</v>
      </c>
      <c r="N1255" s="27" t="s">
        <v>20</v>
      </c>
      <c r="O1255" s="25">
        <v>14</v>
      </c>
      <c r="P1255" s="286">
        <v>6.3</v>
      </c>
      <c r="Q1255" s="287">
        <v>88.2</v>
      </c>
      <c r="R1255" s="25" t="s">
        <v>2815</v>
      </c>
      <c r="S1255" s="25" t="s">
        <v>1058</v>
      </c>
      <c r="T1255" s="26">
        <v>45364</v>
      </c>
      <c r="U1255" s="26">
        <v>45363</v>
      </c>
      <c r="V1255" s="8" t="s">
        <v>2980</v>
      </c>
      <c r="W1255" s="25" t="s">
        <v>1003</v>
      </c>
      <c r="X1255" s="26">
        <v>45364</v>
      </c>
      <c r="Y1255" s="25" t="s">
        <v>1068</v>
      </c>
      <c r="Z1255" s="26">
        <v>45364</v>
      </c>
      <c r="AA1255" s="24" t="s">
        <v>1069</v>
      </c>
      <c r="AB1255" s="24" t="s">
        <v>1072</v>
      </c>
      <c r="AC1255" s="26">
        <v>45378</v>
      </c>
      <c r="AD1255" s="8" t="s">
        <v>22</v>
      </c>
      <c r="AE1255" s="26">
        <v>45368</v>
      </c>
      <c r="AF1255" s="27" t="s">
        <v>1177</v>
      </c>
      <c r="AG1255" s="7"/>
      <c r="AH1255" s="5" t="str" cm="1">
        <f t="array" ref="AH1255">LEFT(MM_BU[[#This Row],[PROJECT'#]],MIN(IFERROR(FIND({0,1,2,3,4,5,6,7,8,9,"-"},MM_BU[[#This Row],[PROJECT'#]]),""))-1)</f>
        <v>BU</v>
      </c>
      <c r="AI1255" t="str">
        <f>IF(MM_BU[[#This Row],[BOM Received date]]&lt;&gt;"","BU table")</f>
        <v>BU table</v>
      </c>
      <c r="AJ1255" t="str">
        <f>TEXT(MM_BU[[#This Row],[BOM Received date]],"mmmm")</f>
        <v>March</v>
      </c>
      <c r="AK1255" t="str">
        <f>TEXT(MM_BU[[#This Row],[BOM Received date]],"yyyy")</f>
        <v>2024</v>
      </c>
    </row>
    <row r="1256" spans="1:37" ht="28.95" customHeight="1">
      <c r="A1256" s="21">
        <v>85</v>
      </c>
      <c r="B1256" s="56">
        <v>45353</v>
      </c>
      <c r="C1256" s="8">
        <v>30</v>
      </c>
      <c r="D1256" s="8" t="s">
        <v>2673</v>
      </c>
      <c r="E1256" s="23" t="s">
        <v>2674</v>
      </c>
      <c r="F1256" s="350">
        <v>9869144</v>
      </c>
      <c r="G1256" s="8" t="s">
        <v>1649</v>
      </c>
      <c r="H1256" s="24" t="s">
        <v>1650</v>
      </c>
      <c r="I1256" s="25">
        <v>56034</v>
      </c>
      <c r="J1256" s="1639">
        <v>45355</v>
      </c>
      <c r="K1256" s="26">
        <v>45358</v>
      </c>
      <c r="L1256" s="340" t="s">
        <v>1058</v>
      </c>
      <c r="M1256" s="27">
        <v>2</v>
      </c>
      <c r="N1256" s="27" t="s">
        <v>20</v>
      </c>
      <c r="O1256" s="25">
        <v>14</v>
      </c>
      <c r="P1256" s="286">
        <v>6.27</v>
      </c>
      <c r="Q1256" s="287">
        <v>87.78</v>
      </c>
      <c r="R1256" s="25" t="s">
        <v>2815</v>
      </c>
      <c r="S1256" s="25" t="s">
        <v>1058</v>
      </c>
      <c r="T1256" s="26">
        <v>45364</v>
      </c>
      <c r="U1256" s="26">
        <v>45363</v>
      </c>
      <c r="V1256" s="8" t="s">
        <v>2980</v>
      </c>
      <c r="W1256" s="25" t="s">
        <v>142</v>
      </c>
      <c r="X1256" s="26">
        <v>45364</v>
      </c>
      <c r="Y1256" s="25" t="s">
        <v>1068</v>
      </c>
      <c r="Z1256" s="26">
        <v>45364</v>
      </c>
      <c r="AA1256" s="24" t="s">
        <v>1069</v>
      </c>
      <c r="AB1256" s="24" t="s">
        <v>1072</v>
      </c>
      <c r="AC1256" s="26">
        <v>45378</v>
      </c>
      <c r="AD1256" s="8" t="s">
        <v>22</v>
      </c>
      <c r="AE1256" s="26">
        <v>45368</v>
      </c>
      <c r="AF1256" s="27" t="s">
        <v>1177</v>
      </c>
      <c r="AG1256" s="7"/>
      <c r="AH1256" s="5" t="str" cm="1">
        <f t="array" ref="AH1256">LEFT(MM_BU[[#This Row],[PROJECT'#]],MIN(IFERROR(FIND({0,1,2,3,4,5,6,7,8,9,"-"},MM_BU[[#This Row],[PROJECT'#]]),""))-1)</f>
        <v>BU</v>
      </c>
      <c r="AI1256" t="str">
        <f>IF(MM_BU[[#This Row],[BOM Received date]]&lt;&gt;"","BU table")</f>
        <v>BU table</v>
      </c>
      <c r="AJ1256" t="str">
        <f>TEXT(MM_BU[[#This Row],[BOM Received date]],"mmmm")</f>
        <v>March</v>
      </c>
      <c r="AK1256" t="str">
        <f>TEXT(MM_BU[[#This Row],[BOM Received date]],"yyyy")</f>
        <v>2024</v>
      </c>
    </row>
    <row r="1257" spans="1:37" ht="28.95" customHeight="1">
      <c r="A1257" s="21">
        <v>85</v>
      </c>
      <c r="B1257" s="56">
        <v>45353</v>
      </c>
      <c r="C1257" s="8">
        <v>30</v>
      </c>
      <c r="D1257" s="8" t="s">
        <v>2673</v>
      </c>
      <c r="E1257" s="23" t="s">
        <v>2674</v>
      </c>
      <c r="F1257" s="350">
        <v>9869144</v>
      </c>
      <c r="G1257" s="8" t="s">
        <v>274</v>
      </c>
      <c r="H1257" s="24" t="s">
        <v>275</v>
      </c>
      <c r="I1257" s="25">
        <v>56034</v>
      </c>
      <c r="J1257" s="1639">
        <v>45355</v>
      </c>
      <c r="K1257" s="26">
        <v>45358</v>
      </c>
      <c r="L1257" s="340" t="s">
        <v>1058</v>
      </c>
      <c r="M1257" s="27">
        <v>1</v>
      </c>
      <c r="N1257" s="27" t="s">
        <v>20</v>
      </c>
      <c r="O1257" s="25">
        <v>15</v>
      </c>
      <c r="P1257" s="286">
        <v>19.100000000000001</v>
      </c>
      <c r="Q1257" s="287">
        <v>286.5</v>
      </c>
      <c r="R1257" s="25" t="s">
        <v>2815</v>
      </c>
      <c r="S1257" s="25" t="s">
        <v>1058</v>
      </c>
      <c r="T1257" s="26">
        <v>45364</v>
      </c>
      <c r="U1257" s="26">
        <v>45363</v>
      </c>
      <c r="V1257" s="8" t="s">
        <v>2980</v>
      </c>
      <c r="W1257" s="25" t="s">
        <v>141</v>
      </c>
      <c r="X1257" s="26">
        <v>45364</v>
      </c>
      <c r="Y1257" s="25" t="s">
        <v>1068</v>
      </c>
      <c r="Z1257" s="26">
        <v>45364</v>
      </c>
      <c r="AA1257" s="24" t="s">
        <v>1069</v>
      </c>
      <c r="AB1257" s="24" t="s">
        <v>1072</v>
      </c>
      <c r="AC1257" s="26">
        <v>45378</v>
      </c>
      <c r="AD1257" s="8" t="s">
        <v>22</v>
      </c>
      <c r="AE1257" s="26">
        <v>45368</v>
      </c>
      <c r="AF1257" s="27" t="s">
        <v>1021</v>
      </c>
      <c r="AG1257" s="7"/>
      <c r="AH1257" s="5" t="str" cm="1">
        <f t="array" ref="AH1257">LEFT(MM_BU[[#This Row],[PROJECT'#]],MIN(IFERROR(FIND({0,1,2,3,4,5,6,7,8,9,"-"},MM_BU[[#This Row],[PROJECT'#]]),""))-1)</f>
        <v>BU</v>
      </c>
      <c r="AI1257" t="str">
        <f>IF(MM_BU[[#This Row],[BOM Received date]]&lt;&gt;"","BU table")</f>
        <v>BU table</v>
      </c>
      <c r="AJ1257" t="str">
        <f>TEXT(MM_BU[[#This Row],[BOM Received date]],"mmmm")</f>
        <v>March</v>
      </c>
      <c r="AK1257" t="str">
        <f>TEXT(MM_BU[[#This Row],[BOM Received date]],"yyyy")</f>
        <v>2024</v>
      </c>
    </row>
    <row r="1258" spans="1:37" ht="28.95" customHeight="1">
      <c r="A1258" s="21">
        <v>85</v>
      </c>
      <c r="B1258" s="56">
        <v>45353</v>
      </c>
      <c r="C1258" s="8">
        <v>30</v>
      </c>
      <c r="D1258" s="8" t="s">
        <v>2673</v>
      </c>
      <c r="E1258" s="23" t="s">
        <v>2674</v>
      </c>
      <c r="F1258" s="350">
        <v>9869144</v>
      </c>
      <c r="G1258" s="8" t="s">
        <v>2731</v>
      </c>
      <c r="H1258" s="24" t="s">
        <v>2736</v>
      </c>
      <c r="I1258" s="25">
        <v>56041</v>
      </c>
      <c r="J1258" s="1639">
        <v>45355</v>
      </c>
      <c r="K1258" s="26">
        <v>45358</v>
      </c>
      <c r="L1258" s="340" t="s">
        <v>1058</v>
      </c>
      <c r="M1258" s="27">
        <v>5</v>
      </c>
      <c r="N1258" s="27" t="s">
        <v>20</v>
      </c>
      <c r="O1258" s="25">
        <v>2</v>
      </c>
      <c r="P1258" s="286">
        <v>14.79</v>
      </c>
      <c r="Q1258" s="287">
        <v>29.58</v>
      </c>
      <c r="R1258" s="25" t="s">
        <v>2815</v>
      </c>
      <c r="S1258" s="25" t="s">
        <v>1058</v>
      </c>
      <c r="T1258" s="26">
        <v>45364</v>
      </c>
      <c r="U1258" s="26">
        <v>45363</v>
      </c>
      <c r="V1258" s="8" t="s">
        <v>2980</v>
      </c>
      <c r="W1258" s="25" t="s">
        <v>1008</v>
      </c>
      <c r="X1258" s="26">
        <v>45364</v>
      </c>
      <c r="Y1258" s="25" t="s">
        <v>1068</v>
      </c>
      <c r="Z1258" s="26">
        <v>45364</v>
      </c>
      <c r="AA1258" s="24" t="s">
        <v>1069</v>
      </c>
      <c r="AB1258" s="24" t="s">
        <v>1072</v>
      </c>
      <c r="AC1258" s="26">
        <v>45406</v>
      </c>
      <c r="AD1258" s="8" t="s">
        <v>22</v>
      </c>
      <c r="AE1258" s="26">
        <v>45368</v>
      </c>
      <c r="AF1258" s="27" t="s">
        <v>425</v>
      </c>
      <c r="AG1258" s="7"/>
      <c r="AH1258" s="5" t="str" cm="1">
        <f t="array" ref="AH1258">LEFT(MM_BU[[#This Row],[PROJECT'#]],MIN(IFERROR(FIND({0,1,2,3,4,5,6,7,8,9,"-"},MM_BU[[#This Row],[PROJECT'#]]),""))-1)</f>
        <v>BU</v>
      </c>
      <c r="AI1258" t="str">
        <f>IF(MM_BU[[#This Row],[BOM Received date]]&lt;&gt;"","BU table")</f>
        <v>BU table</v>
      </c>
      <c r="AJ1258" t="str">
        <f>TEXT(MM_BU[[#This Row],[BOM Received date]],"mmmm")</f>
        <v>March</v>
      </c>
      <c r="AK1258" t="str">
        <f>TEXT(MM_BU[[#This Row],[BOM Received date]],"yyyy")</f>
        <v>2024</v>
      </c>
    </row>
    <row r="1259" spans="1:37" ht="28.95" customHeight="1">
      <c r="A1259" s="21">
        <v>85</v>
      </c>
      <c r="B1259" s="56">
        <v>45353</v>
      </c>
      <c r="C1259" s="8">
        <v>30</v>
      </c>
      <c r="D1259" s="8" t="s">
        <v>2673</v>
      </c>
      <c r="E1259" s="23" t="s">
        <v>2674</v>
      </c>
      <c r="F1259" s="350">
        <v>9869144</v>
      </c>
      <c r="G1259" s="8" t="s">
        <v>187</v>
      </c>
      <c r="H1259" s="24" t="s">
        <v>183</v>
      </c>
      <c r="I1259" s="25">
        <v>56039</v>
      </c>
      <c r="J1259" s="1639">
        <v>45355</v>
      </c>
      <c r="K1259" s="26">
        <v>45358</v>
      </c>
      <c r="L1259" s="340" t="s">
        <v>1058</v>
      </c>
      <c r="M1259" s="27">
        <v>11</v>
      </c>
      <c r="N1259" s="27" t="s">
        <v>55</v>
      </c>
      <c r="O1259" s="25">
        <v>2</v>
      </c>
      <c r="P1259" s="286">
        <v>19.600000000000001</v>
      </c>
      <c r="Q1259" s="287">
        <v>39.200000000000003</v>
      </c>
      <c r="R1259" s="25" t="s">
        <v>581</v>
      </c>
      <c r="S1259" s="25" t="s">
        <v>581</v>
      </c>
      <c r="T1259" s="26" t="s">
        <v>581</v>
      </c>
      <c r="U1259" s="26" t="s">
        <v>581</v>
      </c>
      <c r="V1259" s="8" t="s">
        <v>2823</v>
      </c>
      <c r="W1259" s="25" t="s">
        <v>1013</v>
      </c>
      <c r="X1259" s="26">
        <v>45358</v>
      </c>
      <c r="Y1259" s="25" t="s">
        <v>1068</v>
      </c>
      <c r="Z1259" s="26">
        <v>45358</v>
      </c>
      <c r="AA1259" s="24" t="s">
        <v>1069</v>
      </c>
      <c r="AB1259" s="24" t="s">
        <v>1081</v>
      </c>
      <c r="AC1259" s="26">
        <v>45386</v>
      </c>
      <c r="AD1259" s="8" t="s">
        <v>22</v>
      </c>
      <c r="AE1259" s="26">
        <v>45361</v>
      </c>
      <c r="AF1259" s="27" t="s">
        <v>425</v>
      </c>
      <c r="AG1259" s="7"/>
      <c r="AH1259" s="5" t="str" cm="1">
        <f t="array" ref="AH1259">LEFT(MM_BU[[#This Row],[PROJECT'#]],MIN(IFERROR(FIND({0,1,2,3,4,5,6,7,8,9,"-"},MM_BU[[#This Row],[PROJECT'#]]),""))-1)</f>
        <v>BU</v>
      </c>
      <c r="AI1259" t="str">
        <f>IF(MM_BU[[#This Row],[BOM Received date]]&lt;&gt;"","BU table")</f>
        <v>BU table</v>
      </c>
      <c r="AJ1259" t="str">
        <f>TEXT(MM_BU[[#This Row],[BOM Received date]],"mmmm")</f>
        <v>March</v>
      </c>
      <c r="AK1259" t="str">
        <f>TEXT(MM_BU[[#This Row],[BOM Received date]],"yyyy")</f>
        <v>2024</v>
      </c>
    </row>
    <row r="1260" spans="1:37" ht="28.95" customHeight="1">
      <c r="A1260" s="21">
        <v>85</v>
      </c>
      <c r="B1260" s="56">
        <v>45353</v>
      </c>
      <c r="C1260" s="8">
        <v>30</v>
      </c>
      <c r="D1260" s="8" t="s">
        <v>2673</v>
      </c>
      <c r="E1260" s="23" t="s">
        <v>2674</v>
      </c>
      <c r="F1260" s="350">
        <v>9869144</v>
      </c>
      <c r="G1260" s="8" t="s">
        <v>160</v>
      </c>
      <c r="H1260" s="24" t="s">
        <v>1614</v>
      </c>
      <c r="I1260" s="25">
        <v>56039</v>
      </c>
      <c r="J1260" s="1639">
        <v>45355</v>
      </c>
      <c r="K1260" s="26">
        <v>45358</v>
      </c>
      <c r="L1260" s="340" t="s">
        <v>1058</v>
      </c>
      <c r="M1260" s="27">
        <v>1</v>
      </c>
      <c r="N1260" s="27" t="s">
        <v>55</v>
      </c>
      <c r="O1260" s="25">
        <v>3</v>
      </c>
      <c r="P1260" s="286">
        <v>29.4</v>
      </c>
      <c r="Q1260" s="287">
        <v>88.2</v>
      </c>
      <c r="R1260" s="25" t="s">
        <v>581</v>
      </c>
      <c r="S1260" s="25" t="s">
        <v>581</v>
      </c>
      <c r="T1260" s="26" t="s">
        <v>581</v>
      </c>
      <c r="U1260" s="26" t="s">
        <v>581</v>
      </c>
      <c r="V1260" s="8" t="s">
        <v>2823</v>
      </c>
      <c r="W1260" s="25" t="s">
        <v>1002</v>
      </c>
      <c r="X1260" s="26">
        <v>45358</v>
      </c>
      <c r="Y1260" s="25" t="s">
        <v>1068</v>
      </c>
      <c r="Z1260" s="26">
        <v>45358</v>
      </c>
      <c r="AA1260" s="24" t="s">
        <v>1069</v>
      </c>
      <c r="AB1260" s="24" t="s">
        <v>1081</v>
      </c>
      <c r="AC1260" s="26">
        <v>45386</v>
      </c>
      <c r="AD1260" s="8" t="s">
        <v>22</v>
      </c>
      <c r="AE1260" s="26">
        <v>45361</v>
      </c>
      <c r="AF1260" s="27" t="s">
        <v>428</v>
      </c>
      <c r="AG1260" s="7"/>
      <c r="AH1260" s="5" t="str" cm="1">
        <f t="array" ref="AH1260">LEFT(MM_BU[[#This Row],[PROJECT'#]],MIN(IFERROR(FIND({0,1,2,3,4,5,6,7,8,9,"-"},MM_BU[[#This Row],[PROJECT'#]]),""))-1)</f>
        <v>BU</v>
      </c>
      <c r="AI1260" t="str">
        <f>IF(MM_BU[[#This Row],[BOM Received date]]&lt;&gt;"","BU table")</f>
        <v>BU table</v>
      </c>
      <c r="AJ1260" t="str">
        <f>TEXT(MM_BU[[#This Row],[BOM Received date]],"mmmm")</f>
        <v>March</v>
      </c>
      <c r="AK1260" t="str">
        <f>TEXT(MM_BU[[#This Row],[BOM Received date]],"yyyy")</f>
        <v>2024</v>
      </c>
    </row>
    <row r="1261" spans="1:37" ht="28.95" customHeight="1">
      <c r="A1261" s="21">
        <v>85</v>
      </c>
      <c r="B1261" s="56">
        <v>45353</v>
      </c>
      <c r="C1261" s="8">
        <v>30</v>
      </c>
      <c r="D1261" s="8" t="s">
        <v>2673</v>
      </c>
      <c r="E1261" s="23" t="s">
        <v>2674</v>
      </c>
      <c r="F1261" s="350">
        <v>9869144</v>
      </c>
      <c r="G1261" s="8" t="s">
        <v>188</v>
      </c>
      <c r="H1261" s="24" t="s">
        <v>184</v>
      </c>
      <c r="I1261" s="25">
        <v>56039</v>
      </c>
      <c r="J1261" s="1639">
        <v>45355</v>
      </c>
      <c r="K1261" s="26">
        <v>45358</v>
      </c>
      <c r="L1261" s="340" t="s">
        <v>1058</v>
      </c>
      <c r="M1261" s="27">
        <v>10</v>
      </c>
      <c r="N1261" s="27" t="s">
        <v>37</v>
      </c>
      <c r="O1261" s="25">
        <v>1</v>
      </c>
      <c r="P1261" s="286">
        <v>37</v>
      </c>
      <c r="Q1261" s="287">
        <v>37</v>
      </c>
      <c r="R1261" s="25" t="s">
        <v>581</v>
      </c>
      <c r="S1261" s="25" t="s">
        <v>581</v>
      </c>
      <c r="T1261" s="26" t="s">
        <v>581</v>
      </c>
      <c r="U1261" s="26" t="s">
        <v>581</v>
      </c>
      <c r="V1261" s="8" t="s">
        <v>2823</v>
      </c>
      <c r="W1261" s="25" t="s">
        <v>1012</v>
      </c>
      <c r="X1261" s="26">
        <v>45358</v>
      </c>
      <c r="Y1261" s="25" t="s">
        <v>1068</v>
      </c>
      <c r="Z1261" s="26">
        <v>45358</v>
      </c>
      <c r="AA1261" s="24" t="s">
        <v>1069</v>
      </c>
      <c r="AB1261" s="24" t="s">
        <v>1081</v>
      </c>
      <c r="AC1261" s="26">
        <v>45386</v>
      </c>
      <c r="AD1261" s="8" t="s">
        <v>22</v>
      </c>
      <c r="AE1261" s="26">
        <v>45361</v>
      </c>
      <c r="AF1261" s="27" t="s">
        <v>424</v>
      </c>
      <c r="AG1261" s="7"/>
      <c r="AH1261" s="5" t="str" cm="1">
        <f t="array" ref="AH1261">LEFT(MM_BU[[#This Row],[PROJECT'#]],MIN(IFERROR(FIND({0,1,2,3,4,5,6,7,8,9,"-"},MM_BU[[#This Row],[PROJECT'#]]),""))-1)</f>
        <v>BU</v>
      </c>
      <c r="AI1261" t="str">
        <f>IF(MM_BU[[#This Row],[BOM Received date]]&lt;&gt;"","BU table")</f>
        <v>BU table</v>
      </c>
      <c r="AJ1261" t="str">
        <f>TEXT(MM_BU[[#This Row],[BOM Received date]],"mmmm")</f>
        <v>March</v>
      </c>
      <c r="AK1261" t="str">
        <f>TEXT(MM_BU[[#This Row],[BOM Received date]],"yyyy")</f>
        <v>2024</v>
      </c>
    </row>
    <row r="1262" spans="1:37" ht="28.95" customHeight="1">
      <c r="A1262" s="21">
        <v>85</v>
      </c>
      <c r="B1262" s="56">
        <v>45353</v>
      </c>
      <c r="C1262" s="8">
        <v>30</v>
      </c>
      <c r="D1262" s="8" t="s">
        <v>2673</v>
      </c>
      <c r="E1262" s="23" t="s">
        <v>2674</v>
      </c>
      <c r="F1262" s="350">
        <v>9869144</v>
      </c>
      <c r="G1262" s="8" t="s">
        <v>189</v>
      </c>
      <c r="H1262" s="24" t="s">
        <v>185</v>
      </c>
      <c r="I1262" s="25">
        <v>56035</v>
      </c>
      <c r="J1262" s="1639">
        <v>45355</v>
      </c>
      <c r="K1262" s="26">
        <v>45358</v>
      </c>
      <c r="L1262" s="340" t="s">
        <v>1058</v>
      </c>
      <c r="M1262" s="27">
        <v>1</v>
      </c>
      <c r="N1262" s="27" t="s">
        <v>20</v>
      </c>
      <c r="O1262" s="25">
        <v>2</v>
      </c>
      <c r="P1262" s="286">
        <v>18.48</v>
      </c>
      <c r="Q1262" s="287">
        <v>36.96</v>
      </c>
      <c r="R1262" s="25" t="s">
        <v>2815</v>
      </c>
      <c r="S1262" s="25" t="s">
        <v>1058</v>
      </c>
      <c r="T1262" s="26">
        <v>45364</v>
      </c>
      <c r="U1262" s="26">
        <v>45363</v>
      </c>
      <c r="V1262" s="8" t="s">
        <v>2980</v>
      </c>
      <c r="W1262" s="25" t="s">
        <v>143</v>
      </c>
      <c r="X1262" s="26">
        <v>45364</v>
      </c>
      <c r="Y1262" s="25" t="s">
        <v>1068</v>
      </c>
      <c r="Z1262" s="26">
        <v>45364</v>
      </c>
      <c r="AA1262" s="24" t="s">
        <v>1069</v>
      </c>
      <c r="AB1262" s="24" t="s">
        <v>1072</v>
      </c>
      <c r="AC1262" s="26">
        <v>45378</v>
      </c>
      <c r="AD1262" s="8" t="s">
        <v>22</v>
      </c>
      <c r="AE1262" s="26">
        <v>45368</v>
      </c>
      <c r="AF1262" s="27" t="s">
        <v>425</v>
      </c>
      <c r="AG1262" s="7"/>
      <c r="AH1262" s="5" t="str" cm="1">
        <f t="array" ref="AH1262">LEFT(MM_BU[[#This Row],[PROJECT'#]],MIN(IFERROR(FIND({0,1,2,3,4,5,6,7,8,9,"-"},MM_BU[[#This Row],[PROJECT'#]]),""))-1)</f>
        <v>BU</v>
      </c>
      <c r="AI1262" t="str">
        <f>IF(MM_BU[[#This Row],[BOM Received date]]&lt;&gt;"","BU table")</f>
        <v>BU table</v>
      </c>
      <c r="AJ1262" t="str">
        <f>TEXT(MM_BU[[#This Row],[BOM Received date]],"mmmm")</f>
        <v>March</v>
      </c>
      <c r="AK1262" t="str">
        <f>TEXT(MM_BU[[#This Row],[BOM Received date]],"yyyy")</f>
        <v>2024</v>
      </c>
    </row>
    <row r="1263" spans="1:37" ht="28.95" customHeight="1">
      <c r="A1263" s="21">
        <v>85</v>
      </c>
      <c r="B1263" s="56">
        <v>45353</v>
      </c>
      <c r="C1263" s="8">
        <v>30</v>
      </c>
      <c r="D1263" s="8" t="s">
        <v>2673</v>
      </c>
      <c r="E1263" s="23" t="s">
        <v>2674</v>
      </c>
      <c r="F1263" s="350">
        <v>9869144</v>
      </c>
      <c r="G1263" s="8" t="s">
        <v>270</v>
      </c>
      <c r="H1263" s="24" t="s">
        <v>271</v>
      </c>
      <c r="I1263" s="25">
        <v>56040</v>
      </c>
      <c r="J1263" s="1639">
        <v>45355</v>
      </c>
      <c r="K1263" s="26">
        <v>45358</v>
      </c>
      <c r="L1263" s="340" t="s">
        <v>1058</v>
      </c>
      <c r="M1263" s="27">
        <v>10</v>
      </c>
      <c r="N1263" s="27" t="s">
        <v>37</v>
      </c>
      <c r="O1263" s="25">
        <v>2</v>
      </c>
      <c r="P1263" s="286">
        <v>44</v>
      </c>
      <c r="Q1263" s="287">
        <v>88</v>
      </c>
      <c r="R1263" s="25" t="s">
        <v>2824</v>
      </c>
      <c r="S1263" s="25" t="s">
        <v>1058</v>
      </c>
      <c r="T1263" s="26">
        <v>45358</v>
      </c>
      <c r="U1263" s="26" t="s">
        <v>581</v>
      </c>
      <c r="V1263" s="8" t="s">
        <v>2825</v>
      </c>
      <c r="W1263" s="25" t="s">
        <v>1006</v>
      </c>
      <c r="X1263" s="26">
        <v>45359</v>
      </c>
      <c r="Y1263" s="25" t="s">
        <v>1068</v>
      </c>
      <c r="Z1263" s="26">
        <v>45359</v>
      </c>
      <c r="AA1263" s="24" t="s">
        <v>1075</v>
      </c>
      <c r="AB1263" s="24" t="s">
        <v>1070</v>
      </c>
      <c r="AC1263" s="26">
        <v>45372</v>
      </c>
      <c r="AD1263" s="8" t="s">
        <v>22</v>
      </c>
      <c r="AE1263" s="26">
        <v>45362</v>
      </c>
      <c r="AF1263" s="27" t="s">
        <v>425</v>
      </c>
      <c r="AG1263" s="7"/>
      <c r="AH1263" s="5" t="str" cm="1">
        <f t="array" ref="AH1263">LEFT(MM_BU[[#This Row],[PROJECT'#]],MIN(IFERROR(FIND({0,1,2,3,4,5,6,7,8,9,"-"},MM_BU[[#This Row],[PROJECT'#]]),""))-1)</f>
        <v>BU</v>
      </c>
      <c r="AI1263" t="str">
        <f>IF(MM_BU[[#This Row],[BOM Received date]]&lt;&gt;"","BU table")</f>
        <v>BU table</v>
      </c>
      <c r="AJ1263" t="str">
        <f>TEXT(MM_BU[[#This Row],[BOM Received date]],"mmmm")</f>
        <v>March</v>
      </c>
      <c r="AK1263" t="str">
        <f>TEXT(MM_BU[[#This Row],[BOM Received date]],"yyyy")</f>
        <v>2024</v>
      </c>
    </row>
    <row r="1264" spans="1:37" ht="28.95" customHeight="1">
      <c r="A1264" s="21">
        <v>85</v>
      </c>
      <c r="B1264" s="56">
        <v>45353</v>
      </c>
      <c r="C1264" s="8">
        <v>30</v>
      </c>
      <c r="D1264" s="8" t="s">
        <v>2673</v>
      </c>
      <c r="E1264" s="23" t="s">
        <v>2674</v>
      </c>
      <c r="F1264" s="350">
        <v>9869144</v>
      </c>
      <c r="G1264" s="8" t="s">
        <v>500</v>
      </c>
      <c r="H1264" s="24" t="s">
        <v>518</v>
      </c>
      <c r="I1264" s="25">
        <v>56040</v>
      </c>
      <c r="J1264" s="1639">
        <v>45355</v>
      </c>
      <c r="K1264" s="26">
        <v>45358</v>
      </c>
      <c r="L1264" s="340" t="s">
        <v>1058</v>
      </c>
      <c r="M1264" s="27">
        <v>9</v>
      </c>
      <c r="N1264" s="27" t="s">
        <v>20</v>
      </c>
      <c r="O1264" s="25">
        <v>4</v>
      </c>
      <c r="P1264" s="286">
        <v>29</v>
      </c>
      <c r="Q1264" s="287">
        <v>116</v>
      </c>
      <c r="R1264" s="25" t="s">
        <v>2824</v>
      </c>
      <c r="S1264" s="25" t="s">
        <v>1058</v>
      </c>
      <c r="T1264" s="26">
        <v>45358</v>
      </c>
      <c r="U1264" s="26" t="s">
        <v>581</v>
      </c>
      <c r="V1264" s="8" t="s">
        <v>2825</v>
      </c>
      <c r="W1264" s="25" t="s">
        <v>1005</v>
      </c>
      <c r="X1264" s="26">
        <v>45359</v>
      </c>
      <c r="Y1264" s="25" t="s">
        <v>1068</v>
      </c>
      <c r="Z1264" s="26">
        <v>45359</v>
      </c>
      <c r="AA1264" s="24" t="s">
        <v>1075</v>
      </c>
      <c r="AB1264" s="24" t="s">
        <v>1070</v>
      </c>
      <c r="AC1264" s="26">
        <v>45372</v>
      </c>
      <c r="AD1264" s="8" t="s">
        <v>22</v>
      </c>
      <c r="AE1264" s="26">
        <v>45362</v>
      </c>
      <c r="AF1264" s="27" t="s">
        <v>426</v>
      </c>
      <c r="AG1264" s="7"/>
      <c r="AH1264" s="5" t="str" cm="1">
        <f t="array" ref="AH1264">LEFT(MM_BU[[#This Row],[PROJECT'#]],MIN(IFERROR(FIND({0,1,2,3,4,5,6,7,8,9,"-"},MM_BU[[#This Row],[PROJECT'#]]),""))-1)</f>
        <v>BU</v>
      </c>
      <c r="AI1264" t="str">
        <f>IF(MM_BU[[#This Row],[BOM Received date]]&lt;&gt;"","BU table")</f>
        <v>BU table</v>
      </c>
      <c r="AJ1264" t="str">
        <f>TEXT(MM_BU[[#This Row],[BOM Received date]],"mmmm")</f>
        <v>March</v>
      </c>
      <c r="AK1264" t="str">
        <f>TEXT(MM_BU[[#This Row],[BOM Received date]],"yyyy")</f>
        <v>2024</v>
      </c>
    </row>
    <row r="1265" spans="1:37" ht="28.95" customHeight="1">
      <c r="A1265" s="21">
        <v>85</v>
      </c>
      <c r="B1265" s="56">
        <v>45353</v>
      </c>
      <c r="C1265" s="8">
        <v>30</v>
      </c>
      <c r="D1265" s="8" t="s">
        <v>2673</v>
      </c>
      <c r="E1265" s="23" t="s">
        <v>2674</v>
      </c>
      <c r="F1265" s="350">
        <v>9869144</v>
      </c>
      <c r="G1265" s="8" t="s">
        <v>71</v>
      </c>
      <c r="H1265" s="24" t="s">
        <v>72</v>
      </c>
      <c r="I1265" s="25">
        <v>56040</v>
      </c>
      <c r="J1265" s="1639">
        <v>45355</v>
      </c>
      <c r="K1265" s="26">
        <v>45358</v>
      </c>
      <c r="L1265" s="340" t="s">
        <v>1058</v>
      </c>
      <c r="M1265" s="27">
        <v>8</v>
      </c>
      <c r="N1265" s="27" t="s">
        <v>20</v>
      </c>
      <c r="O1265" s="25">
        <v>2</v>
      </c>
      <c r="P1265" s="286">
        <v>13.9</v>
      </c>
      <c r="Q1265" s="287">
        <v>27.8</v>
      </c>
      <c r="R1265" s="25" t="s">
        <v>2824</v>
      </c>
      <c r="S1265" s="25" t="s">
        <v>1058</v>
      </c>
      <c r="T1265" s="26">
        <v>45358</v>
      </c>
      <c r="U1265" s="26" t="s">
        <v>581</v>
      </c>
      <c r="V1265" s="8" t="s">
        <v>2825</v>
      </c>
      <c r="W1265" s="25" t="s">
        <v>1003</v>
      </c>
      <c r="X1265" s="26">
        <v>45359</v>
      </c>
      <c r="Y1265" s="25" t="s">
        <v>1068</v>
      </c>
      <c r="Z1265" s="26">
        <v>45359</v>
      </c>
      <c r="AA1265" s="24" t="s">
        <v>1075</v>
      </c>
      <c r="AB1265" s="24" t="s">
        <v>1070</v>
      </c>
      <c r="AC1265" s="26">
        <v>45372</v>
      </c>
      <c r="AD1265" s="8" t="s">
        <v>22</v>
      </c>
      <c r="AE1265" s="26">
        <v>45362</v>
      </c>
      <c r="AF1265" s="27" t="s">
        <v>425</v>
      </c>
      <c r="AG1265" s="7"/>
      <c r="AH1265" s="5" t="str" cm="1">
        <f t="array" ref="AH1265">LEFT(MM_BU[[#This Row],[PROJECT'#]],MIN(IFERROR(FIND({0,1,2,3,4,5,6,7,8,9,"-"},MM_BU[[#This Row],[PROJECT'#]]),""))-1)</f>
        <v>BU</v>
      </c>
      <c r="AI1265" t="str">
        <f>IF(MM_BU[[#This Row],[BOM Received date]]&lt;&gt;"","BU table")</f>
        <v>BU table</v>
      </c>
      <c r="AJ1265" t="str">
        <f>TEXT(MM_BU[[#This Row],[BOM Received date]],"mmmm")</f>
        <v>March</v>
      </c>
      <c r="AK1265" t="str">
        <f>TEXT(MM_BU[[#This Row],[BOM Received date]],"yyyy")</f>
        <v>2024</v>
      </c>
    </row>
    <row r="1266" spans="1:37" ht="28.95" customHeight="1">
      <c r="A1266" s="21">
        <v>85</v>
      </c>
      <c r="B1266" s="56">
        <v>45353</v>
      </c>
      <c r="C1266" s="8">
        <v>30</v>
      </c>
      <c r="D1266" s="8" t="s">
        <v>2673</v>
      </c>
      <c r="E1266" s="23" t="s">
        <v>2674</v>
      </c>
      <c r="F1266" s="350">
        <v>9869144</v>
      </c>
      <c r="G1266" s="8" t="s">
        <v>1983</v>
      </c>
      <c r="H1266" s="24" t="s">
        <v>1973</v>
      </c>
      <c r="I1266" s="25">
        <v>56040</v>
      </c>
      <c r="J1266" s="1639">
        <v>45355</v>
      </c>
      <c r="K1266" s="26">
        <v>45358</v>
      </c>
      <c r="L1266" s="340" t="s">
        <v>1058</v>
      </c>
      <c r="M1266" s="27">
        <v>7</v>
      </c>
      <c r="N1266" s="27" t="s">
        <v>20</v>
      </c>
      <c r="O1266" s="25">
        <v>3</v>
      </c>
      <c r="P1266" s="286">
        <v>14.2</v>
      </c>
      <c r="Q1266" s="287">
        <v>42.6</v>
      </c>
      <c r="R1266" s="25" t="s">
        <v>2824</v>
      </c>
      <c r="S1266" s="25" t="s">
        <v>1058</v>
      </c>
      <c r="T1266" s="26">
        <v>45358</v>
      </c>
      <c r="U1266" s="26" t="s">
        <v>581</v>
      </c>
      <c r="V1266" s="8" t="s">
        <v>2825</v>
      </c>
      <c r="W1266" s="25" t="s">
        <v>1002</v>
      </c>
      <c r="X1266" s="26">
        <v>45359</v>
      </c>
      <c r="Y1266" s="25" t="s">
        <v>1068</v>
      </c>
      <c r="Z1266" s="26">
        <v>45359</v>
      </c>
      <c r="AA1266" s="24" t="s">
        <v>1075</v>
      </c>
      <c r="AB1266" s="24" t="s">
        <v>1070</v>
      </c>
      <c r="AC1266" s="26">
        <v>45412</v>
      </c>
      <c r="AD1266" s="8" t="s">
        <v>22</v>
      </c>
      <c r="AE1266" s="26">
        <v>45362</v>
      </c>
      <c r="AF1266" s="27" t="s">
        <v>428</v>
      </c>
      <c r="AG1266" s="7"/>
      <c r="AH1266" s="5" t="str" cm="1">
        <f t="array" ref="AH1266">LEFT(MM_BU[[#This Row],[PROJECT'#]],MIN(IFERROR(FIND({0,1,2,3,4,5,6,7,8,9,"-"},MM_BU[[#This Row],[PROJECT'#]]),""))-1)</f>
        <v>BU</v>
      </c>
      <c r="AI1266" t="str">
        <f>IF(MM_BU[[#This Row],[BOM Received date]]&lt;&gt;"","BU table")</f>
        <v>BU table</v>
      </c>
      <c r="AJ1266" t="str">
        <f>TEXT(MM_BU[[#This Row],[BOM Received date]],"mmmm")</f>
        <v>March</v>
      </c>
      <c r="AK1266" t="str">
        <f>TEXT(MM_BU[[#This Row],[BOM Received date]],"yyyy")</f>
        <v>2024</v>
      </c>
    </row>
    <row r="1267" spans="1:37" ht="28.95" customHeight="1">
      <c r="A1267" s="21">
        <v>85</v>
      </c>
      <c r="B1267" s="56">
        <v>45353</v>
      </c>
      <c r="C1267" s="8">
        <v>30</v>
      </c>
      <c r="D1267" s="8" t="s">
        <v>2673</v>
      </c>
      <c r="E1267" s="23" t="s">
        <v>2674</v>
      </c>
      <c r="F1267" s="350">
        <v>9869144</v>
      </c>
      <c r="G1267" s="8" t="s">
        <v>1261</v>
      </c>
      <c r="H1267" s="24" t="s">
        <v>1266</v>
      </c>
      <c r="I1267" s="25">
        <v>56038</v>
      </c>
      <c r="J1267" s="1639">
        <v>45355</v>
      </c>
      <c r="K1267" s="26">
        <v>45358</v>
      </c>
      <c r="L1267" s="340" t="s">
        <v>1058</v>
      </c>
      <c r="M1267" s="27">
        <v>2</v>
      </c>
      <c r="N1267" s="27" t="s">
        <v>20</v>
      </c>
      <c r="O1267" s="25">
        <v>4</v>
      </c>
      <c r="P1267" s="286">
        <v>14.6</v>
      </c>
      <c r="Q1267" s="287">
        <v>58.4</v>
      </c>
      <c r="R1267" s="25" t="s">
        <v>2826</v>
      </c>
      <c r="S1267" s="25" t="s">
        <v>1058</v>
      </c>
      <c r="T1267" s="26">
        <v>45358</v>
      </c>
      <c r="U1267" s="26" t="s">
        <v>581</v>
      </c>
      <c r="V1267" s="8" t="s">
        <v>2827</v>
      </c>
      <c r="W1267" s="25" t="s">
        <v>140</v>
      </c>
      <c r="X1267" s="26">
        <v>45358</v>
      </c>
      <c r="Y1267" s="25" t="s">
        <v>1068</v>
      </c>
      <c r="Z1267" s="26">
        <v>45358</v>
      </c>
      <c r="AA1267" s="24" t="s">
        <v>1075</v>
      </c>
      <c r="AB1267" s="24" t="s">
        <v>1082</v>
      </c>
      <c r="AC1267" s="26">
        <v>45400</v>
      </c>
      <c r="AD1267" s="8" t="s">
        <v>22</v>
      </c>
      <c r="AE1267" s="26">
        <v>45362</v>
      </c>
      <c r="AF1267" s="27" t="s">
        <v>426</v>
      </c>
      <c r="AG1267" s="7"/>
      <c r="AH1267" s="5" t="str" cm="1">
        <f t="array" ref="AH1267">LEFT(MM_BU[[#This Row],[PROJECT'#]],MIN(IFERROR(FIND({0,1,2,3,4,5,6,7,8,9,"-"},MM_BU[[#This Row],[PROJECT'#]]),""))-1)</f>
        <v>BU</v>
      </c>
      <c r="AI1267" t="str">
        <f>IF(MM_BU[[#This Row],[BOM Received date]]&lt;&gt;"","BU table")</f>
        <v>BU table</v>
      </c>
      <c r="AJ1267" t="str">
        <f>TEXT(MM_BU[[#This Row],[BOM Received date]],"mmmm")</f>
        <v>March</v>
      </c>
      <c r="AK1267" t="str">
        <f>TEXT(MM_BU[[#This Row],[BOM Received date]],"yyyy")</f>
        <v>2024</v>
      </c>
    </row>
    <row r="1268" spans="1:37" ht="28.95" customHeight="1">
      <c r="A1268" s="21">
        <v>85</v>
      </c>
      <c r="B1268" s="56">
        <v>45353</v>
      </c>
      <c r="C1268" s="8">
        <v>30</v>
      </c>
      <c r="D1268" s="8" t="s">
        <v>2673</v>
      </c>
      <c r="E1268" s="23" t="s">
        <v>2674</v>
      </c>
      <c r="F1268" s="350">
        <v>9869144</v>
      </c>
      <c r="G1268" s="8" t="s">
        <v>146</v>
      </c>
      <c r="H1268" s="24" t="s">
        <v>147</v>
      </c>
      <c r="I1268" s="25">
        <v>56038</v>
      </c>
      <c r="J1268" s="1639">
        <v>45355</v>
      </c>
      <c r="K1268" s="26">
        <v>45358</v>
      </c>
      <c r="L1268" s="340" t="s">
        <v>1058</v>
      </c>
      <c r="M1268" s="27">
        <v>1</v>
      </c>
      <c r="N1268" s="27" t="s">
        <v>20</v>
      </c>
      <c r="O1268" s="25">
        <v>2</v>
      </c>
      <c r="P1268" s="286">
        <v>8</v>
      </c>
      <c r="Q1268" s="287">
        <v>16</v>
      </c>
      <c r="R1268" s="25" t="s">
        <v>2826</v>
      </c>
      <c r="S1268" s="25" t="s">
        <v>1058</v>
      </c>
      <c r="T1268" s="26">
        <v>45358</v>
      </c>
      <c r="U1268" s="26" t="s">
        <v>581</v>
      </c>
      <c r="V1268" s="8" t="s">
        <v>2827</v>
      </c>
      <c r="W1268" s="25" t="s">
        <v>139</v>
      </c>
      <c r="X1268" s="26">
        <v>45358</v>
      </c>
      <c r="Y1268" s="25" t="s">
        <v>1068</v>
      </c>
      <c r="Z1268" s="26">
        <v>45358</v>
      </c>
      <c r="AA1268" s="24" t="s">
        <v>1075</v>
      </c>
      <c r="AB1268" s="24" t="s">
        <v>1082</v>
      </c>
      <c r="AC1268" s="26">
        <v>45372</v>
      </c>
      <c r="AD1268" s="8" t="s">
        <v>22</v>
      </c>
      <c r="AE1268" s="26">
        <v>45362</v>
      </c>
      <c r="AF1268" s="27" t="s">
        <v>425</v>
      </c>
      <c r="AG1268" s="7"/>
      <c r="AH1268" s="5" t="str" cm="1">
        <f t="array" ref="AH1268">LEFT(MM_BU[[#This Row],[PROJECT'#]],MIN(IFERROR(FIND({0,1,2,3,4,5,6,7,8,9,"-"},MM_BU[[#This Row],[PROJECT'#]]),""))-1)</f>
        <v>BU</v>
      </c>
      <c r="AI1268" t="str">
        <f>IF(MM_BU[[#This Row],[BOM Received date]]&lt;&gt;"","BU table")</f>
        <v>BU table</v>
      </c>
      <c r="AJ1268" t="str">
        <f>TEXT(MM_BU[[#This Row],[BOM Received date]],"mmmm")</f>
        <v>March</v>
      </c>
      <c r="AK1268" t="str">
        <f>TEXT(MM_BU[[#This Row],[BOM Received date]],"yyyy")</f>
        <v>2024</v>
      </c>
    </row>
    <row r="1269" spans="1:37" ht="28.95" customHeight="1">
      <c r="A1269" s="21">
        <v>85</v>
      </c>
      <c r="B1269" s="56">
        <v>45353</v>
      </c>
      <c r="C1269" s="8">
        <v>30</v>
      </c>
      <c r="D1269" s="8" t="s">
        <v>2673</v>
      </c>
      <c r="E1269" s="23" t="s">
        <v>2674</v>
      </c>
      <c r="F1269" s="350">
        <v>9869144</v>
      </c>
      <c r="G1269" s="8" t="s">
        <v>288</v>
      </c>
      <c r="H1269" s="24" t="s">
        <v>291</v>
      </c>
      <c r="I1269" s="25">
        <v>56039</v>
      </c>
      <c r="J1269" s="1639">
        <v>45355</v>
      </c>
      <c r="K1269" s="26">
        <v>45358</v>
      </c>
      <c r="L1269" s="340" t="s">
        <v>1058</v>
      </c>
      <c r="M1269" s="27">
        <v>9</v>
      </c>
      <c r="N1269" s="27" t="s">
        <v>1995</v>
      </c>
      <c r="O1269" s="25">
        <v>8</v>
      </c>
      <c r="P1269" s="286">
        <v>45.4</v>
      </c>
      <c r="Q1269" s="287">
        <v>363.2</v>
      </c>
      <c r="R1269" s="25" t="s">
        <v>581</v>
      </c>
      <c r="S1269" s="25" t="s">
        <v>581</v>
      </c>
      <c r="T1269" s="26" t="s">
        <v>581</v>
      </c>
      <c r="U1269" s="26" t="s">
        <v>581</v>
      </c>
      <c r="V1269" s="8" t="s">
        <v>2823</v>
      </c>
      <c r="W1269" s="25" t="s">
        <v>1011</v>
      </c>
      <c r="X1269" s="26">
        <v>45358</v>
      </c>
      <c r="Y1269" s="25" t="s">
        <v>1068</v>
      </c>
      <c r="Z1269" s="26">
        <v>45358</v>
      </c>
      <c r="AA1269" s="24" t="s">
        <v>1069</v>
      </c>
      <c r="AB1269" s="24" t="s">
        <v>1081</v>
      </c>
      <c r="AC1269" s="26">
        <v>45386</v>
      </c>
      <c r="AD1269" s="8" t="s">
        <v>22</v>
      </c>
      <c r="AE1269" s="26">
        <v>45361</v>
      </c>
      <c r="AF1269" s="27" t="s">
        <v>1025</v>
      </c>
      <c r="AG1269" s="7"/>
      <c r="AH1269" s="5" t="str" cm="1">
        <f t="array" ref="AH1269">LEFT(MM_BU[[#This Row],[PROJECT'#]],MIN(IFERROR(FIND({0,1,2,3,4,5,6,7,8,9,"-"},MM_BU[[#This Row],[PROJECT'#]]),""))-1)</f>
        <v>BU</v>
      </c>
      <c r="AI1269" t="str">
        <f>IF(MM_BU[[#This Row],[BOM Received date]]&lt;&gt;"","BU table")</f>
        <v>BU table</v>
      </c>
      <c r="AJ1269" t="str">
        <f>TEXT(MM_BU[[#This Row],[BOM Received date]],"mmmm")</f>
        <v>March</v>
      </c>
      <c r="AK1269" t="str">
        <f>TEXT(MM_BU[[#This Row],[BOM Received date]],"yyyy")</f>
        <v>2024</v>
      </c>
    </row>
    <row r="1270" spans="1:37" ht="28.95" customHeight="1">
      <c r="A1270" s="21">
        <v>85</v>
      </c>
      <c r="B1270" s="56">
        <v>45353</v>
      </c>
      <c r="C1270" s="8">
        <v>30</v>
      </c>
      <c r="D1270" s="8" t="s">
        <v>2673</v>
      </c>
      <c r="E1270" s="23" t="s">
        <v>2674</v>
      </c>
      <c r="F1270" s="350">
        <v>9869144</v>
      </c>
      <c r="G1270" s="8" t="s">
        <v>24</v>
      </c>
      <c r="H1270" s="24" t="s">
        <v>25</v>
      </c>
      <c r="I1270" s="25">
        <v>56039</v>
      </c>
      <c r="J1270" s="1639">
        <v>45355</v>
      </c>
      <c r="K1270" s="26">
        <v>45358</v>
      </c>
      <c r="L1270" s="340" t="s">
        <v>1058</v>
      </c>
      <c r="M1270" s="27">
        <v>8</v>
      </c>
      <c r="N1270" s="27" t="s">
        <v>1995</v>
      </c>
      <c r="O1270" s="25">
        <v>10</v>
      </c>
      <c r="P1270" s="286">
        <v>14.9</v>
      </c>
      <c r="Q1270" s="287">
        <v>149</v>
      </c>
      <c r="R1270" s="25" t="s">
        <v>2815</v>
      </c>
      <c r="S1270" s="25" t="s">
        <v>1058</v>
      </c>
      <c r="T1270" s="26">
        <v>45364</v>
      </c>
      <c r="U1270" s="26">
        <v>45363</v>
      </c>
      <c r="V1270" s="8" t="s">
        <v>2988</v>
      </c>
      <c r="W1270" s="25" t="s">
        <v>139</v>
      </c>
      <c r="X1270" s="26">
        <v>45364</v>
      </c>
      <c r="Y1270" s="25" t="s">
        <v>1068</v>
      </c>
      <c r="Z1270" s="26">
        <v>45364</v>
      </c>
      <c r="AA1270" s="24" t="s">
        <v>1069</v>
      </c>
      <c r="AB1270" s="24" t="s">
        <v>1081</v>
      </c>
      <c r="AC1270" s="26">
        <v>45382</v>
      </c>
      <c r="AD1270" s="8" t="s">
        <v>581</v>
      </c>
      <c r="AE1270" s="26" t="s">
        <v>581</v>
      </c>
      <c r="AF1270" s="27" t="s">
        <v>581</v>
      </c>
      <c r="AG1270" s="7"/>
      <c r="AH1270" s="5" t="str" cm="1">
        <f t="array" ref="AH1270">LEFT(MM_BU[[#This Row],[PROJECT'#]],MIN(IFERROR(FIND({0,1,2,3,4,5,6,7,8,9,"-"},MM_BU[[#This Row],[PROJECT'#]]),""))-1)</f>
        <v>BU</v>
      </c>
      <c r="AI1270" t="str">
        <f>IF(MM_BU[[#This Row],[BOM Received date]]&lt;&gt;"","BU table")</f>
        <v>BU table</v>
      </c>
      <c r="AJ1270" t="str">
        <f>TEXT(MM_BU[[#This Row],[BOM Received date]],"mmmm")</f>
        <v>March</v>
      </c>
      <c r="AK1270" t="str">
        <f>TEXT(MM_BU[[#This Row],[BOM Received date]],"yyyy")</f>
        <v>2024</v>
      </c>
    </row>
    <row r="1271" spans="1:37" ht="28.95" customHeight="1">
      <c r="A1271" s="21">
        <v>85</v>
      </c>
      <c r="B1271" s="56">
        <v>45353</v>
      </c>
      <c r="C1271" s="8">
        <v>30</v>
      </c>
      <c r="D1271" s="8" t="s">
        <v>2673</v>
      </c>
      <c r="E1271" s="23" t="s">
        <v>2674</v>
      </c>
      <c r="F1271" s="350">
        <v>9869144</v>
      </c>
      <c r="G1271" s="8" t="s">
        <v>2207</v>
      </c>
      <c r="H1271" s="24" t="s">
        <v>2217</v>
      </c>
      <c r="I1271" s="25">
        <v>56040</v>
      </c>
      <c r="J1271" s="1639">
        <v>45355</v>
      </c>
      <c r="K1271" s="26">
        <v>45358</v>
      </c>
      <c r="L1271" s="340" t="s">
        <v>1058</v>
      </c>
      <c r="M1271" s="27">
        <v>6</v>
      </c>
      <c r="N1271" s="27" t="s">
        <v>2743</v>
      </c>
      <c r="O1271" s="25">
        <v>1</v>
      </c>
      <c r="P1271" s="286">
        <v>39.700000000000003</v>
      </c>
      <c r="Q1271" s="287">
        <v>39.700000000000003</v>
      </c>
      <c r="R1271" s="25" t="s">
        <v>2828</v>
      </c>
      <c r="S1271" s="25" t="s">
        <v>1058</v>
      </c>
      <c r="T1271" s="26">
        <v>45358</v>
      </c>
      <c r="U1271" s="26" t="s">
        <v>581</v>
      </c>
      <c r="V1271" s="8" t="s">
        <v>2829</v>
      </c>
      <c r="W1271" s="25" t="s">
        <v>140</v>
      </c>
      <c r="X1271" s="26">
        <v>45358</v>
      </c>
      <c r="Y1271" s="25" t="s">
        <v>1068</v>
      </c>
      <c r="Z1271" s="26">
        <v>45358</v>
      </c>
      <c r="AA1271" s="24" t="s">
        <v>1075</v>
      </c>
      <c r="AB1271" s="24" t="s">
        <v>1081</v>
      </c>
      <c r="AC1271" s="26">
        <v>45372</v>
      </c>
      <c r="AD1271" s="8" t="s">
        <v>22</v>
      </c>
      <c r="AE1271" s="26">
        <v>45362</v>
      </c>
      <c r="AF1271" s="27" t="s">
        <v>424</v>
      </c>
      <c r="AG1271" s="7"/>
      <c r="AH1271" s="5" t="str" cm="1">
        <f t="array" ref="AH1271">LEFT(MM_BU[[#This Row],[PROJECT'#]],MIN(IFERROR(FIND({0,1,2,3,4,5,6,7,8,9,"-"},MM_BU[[#This Row],[PROJECT'#]]),""))-1)</f>
        <v>BU</v>
      </c>
      <c r="AI1271" t="str">
        <f>IF(MM_BU[[#This Row],[BOM Received date]]&lt;&gt;"","BU table")</f>
        <v>BU table</v>
      </c>
      <c r="AJ1271" t="str">
        <f>TEXT(MM_BU[[#This Row],[BOM Received date]],"mmmm")</f>
        <v>March</v>
      </c>
      <c r="AK1271" t="str">
        <f>TEXT(MM_BU[[#This Row],[BOM Received date]],"yyyy")</f>
        <v>2024</v>
      </c>
    </row>
    <row r="1272" spans="1:37" ht="28.95" customHeight="1">
      <c r="A1272" s="21">
        <v>85</v>
      </c>
      <c r="B1272" s="56">
        <v>45353</v>
      </c>
      <c r="C1272" s="8">
        <v>30</v>
      </c>
      <c r="D1272" s="8" t="s">
        <v>2673</v>
      </c>
      <c r="E1272" s="23" t="s">
        <v>2674</v>
      </c>
      <c r="F1272" s="350">
        <v>9869144</v>
      </c>
      <c r="G1272" s="8" t="s">
        <v>81</v>
      </c>
      <c r="H1272" s="24" t="s">
        <v>534</v>
      </c>
      <c r="I1272" s="25">
        <v>56037</v>
      </c>
      <c r="J1272" s="1639">
        <v>45355</v>
      </c>
      <c r="K1272" s="26">
        <v>45358</v>
      </c>
      <c r="L1272" s="340" t="s">
        <v>1058</v>
      </c>
      <c r="M1272" s="27">
        <v>1</v>
      </c>
      <c r="N1272" s="27" t="s">
        <v>2105</v>
      </c>
      <c r="O1272" s="25">
        <v>1</v>
      </c>
      <c r="P1272" s="286">
        <v>19.47</v>
      </c>
      <c r="Q1272" s="287">
        <v>19.47</v>
      </c>
      <c r="R1272" s="25" t="s">
        <v>2830</v>
      </c>
      <c r="S1272" s="25" t="s">
        <v>1058</v>
      </c>
      <c r="T1272" s="26">
        <v>45358</v>
      </c>
      <c r="U1272" s="26" t="s">
        <v>581</v>
      </c>
      <c r="V1272" s="8" t="s">
        <v>2831</v>
      </c>
      <c r="W1272" s="25" t="s">
        <v>139</v>
      </c>
      <c r="X1272" s="26">
        <v>45360</v>
      </c>
      <c r="Y1272" s="25" t="s">
        <v>1068</v>
      </c>
      <c r="Z1272" s="26">
        <v>45360</v>
      </c>
      <c r="AA1272" s="24" t="s">
        <v>1075</v>
      </c>
      <c r="AB1272" s="24" t="s">
        <v>1084</v>
      </c>
      <c r="AC1272" s="26">
        <v>45412</v>
      </c>
      <c r="AD1272" s="8" t="s">
        <v>22</v>
      </c>
      <c r="AE1272" s="26">
        <v>45362</v>
      </c>
      <c r="AF1272" s="27" t="s">
        <v>424</v>
      </c>
      <c r="AG1272" s="7"/>
      <c r="AH1272" s="5" t="str" cm="1">
        <f t="array" ref="AH1272">LEFT(MM_BU[[#This Row],[PROJECT'#]],MIN(IFERROR(FIND({0,1,2,3,4,5,6,7,8,9,"-"},MM_BU[[#This Row],[PROJECT'#]]),""))-1)</f>
        <v>BU</v>
      </c>
      <c r="AI1272" t="str">
        <f>IF(MM_BU[[#This Row],[BOM Received date]]&lt;&gt;"","BU table")</f>
        <v>BU table</v>
      </c>
      <c r="AJ1272" t="str">
        <f>TEXT(MM_BU[[#This Row],[BOM Received date]],"mmmm")</f>
        <v>March</v>
      </c>
      <c r="AK1272" t="str">
        <f>TEXT(MM_BU[[#This Row],[BOM Received date]],"yyyy")</f>
        <v>2024</v>
      </c>
    </row>
    <row r="1273" spans="1:37" ht="28.95" customHeight="1">
      <c r="A1273" s="21">
        <v>85</v>
      </c>
      <c r="B1273" s="56">
        <v>45353</v>
      </c>
      <c r="C1273" s="8">
        <v>30</v>
      </c>
      <c r="D1273" s="8" t="s">
        <v>2673</v>
      </c>
      <c r="E1273" s="23" t="s">
        <v>2674</v>
      </c>
      <c r="F1273" s="350">
        <v>9869144</v>
      </c>
      <c r="G1273" s="8" t="s">
        <v>289</v>
      </c>
      <c r="H1273" s="24" t="s">
        <v>2737</v>
      </c>
      <c r="I1273" s="25">
        <v>56040</v>
      </c>
      <c r="J1273" s="1639">
        <v>45355</v>
      </c>
      <c r="K1273" s="26">
        <v>45358</v>
      </c>
      <c r="L1273" s="340" t="s">
        <v>1058</v>
      </c>
      <c r="M1273" s="27">
        <v>5</v>
      </c>
      <c r="N1273" s="27" t="s">
        <v>2744</v>
      </c>
      <c r="O1273" s="25">
        <v>2</v>
      </c>
      <c r="P1273" s="286">
        <v>41.3</v>
      </c>
      <c r="Q1273" s="287">
        <v>82.6</v>
      </c>
      <c r="R1273" s="25" t="s">
        <v>2824</v>
      </c>
      <c r="S1273" s="25" t="s">
        <v>1058</v>
      </c>
      <c r="T1273" s="26">
        <v>45358</v>
      </c>
      <c r="U1273" s="26" t="s">
        <v>581</v>
      </c>
      <c r="V1273" s="8" t="s">
        <v>2825</v>
      </c>
      <c r="W1273" s="25" t="s">
        <v>143</v>
      </c>
      <c r="X1273" s="26">
        <v>45359</v>
      </c>
      <c r="Y1273" s="25" t="s">
        <v>1068</v>
      </c>
      <c r="Z1273" s="26">
        <v>45359</v>
      </c>
      <c r="AA1273" s="24" t="s">
        <v>1075</v>
      </c>
      <c r="AB1273" s="24" t="s">
        <v>1070</v>
      </c>
      <c r="AC1273" s="26">
        <v>45372</v>
      </c>
      <c r="AD1273" s="8" t="s">
        <v>22</v>
      </c>
      <c r="AE1273" s="26">
        <v>45362</v>
      </c>
      <c r="AF1273" s="27" t="s">
        <v>425</v>
      </c>
      <c r="AG1273" s="7"/>
      <c r="AH1273" s="5" t="str" cm="1">
        <f t="array" ref="AH1273">LEFT(MM_BU[[#This Row],[PROJECT'#]],MIN(IFERROR(FIND({0,1,2,3,4,5,6,7,8,9,"-"},MM_BU[[#This Row],[PROJECT'#]]),""))-1)</f>
        <v>BU</v>
      </c>
      <c r="AI1273" t="str">
        <f>IF(MM_BU[[#This Row],[BOM Received date]]&lt;&gt;"","BU table")</f>
        <v>BU table</v>
      </c>
      <c r="AJ1273" t="str">
        <f>TEXT(MM_BU[[#This Row],[BOM Received date]],"mmmm")</f>
        <v>March</v>
      </c>
      <c r="AK1273" t="str">
        <f>TEXT(MM_BU[[#This Row],[BOM Received date]],"yyyy")</f>
        <v>2024</v>
      </c>
    </row>
    <row r="1274" spans="1:37" ht="28.95" customHeight="1">
      <c r="A1274" s="21">
        <v>85</v>
      </c>
      <c r="B1274" s="56">
        <v>45353</v>
      </c>
      <c r="C1274" s="8">
        <v>30</v>
      </c>
      <c r="D1274" s="8" t="s">
        <v>2673</v>
      </c>
      <c r="E1274" s="23" t="s">
        <v>2674</v>
      </c>
      <c r="F1274" s="350">
        <v>9869144</v>
      </c>
      <c r="G1274" s="8" t="s">
        <v>1689</v>
      </c>
      <c r="H1274" s="24" t="s">
        <v>2216</v>
      </c>
      <c r="I1274" s="25">
        <v>56039</v>
      </c>
      <c r="J1274" s="1639">
        <v>45355</v>
      </c>
      <c r="K1274" s="26">
        <v>45358</v>
      </c>
      <c r="L1274" s="340" t="s">
        <v>1058</v>
      </c>
      <c r="M1274" s="27">
        <v>7</v>
      </c>
      <c r="N1274" s="27" t="s">
        <v>20</v>
      </c>
      <c r="O1274" s="25">
        <v>6</v>
      </c>
      <c r="P1274" s="286">
        <v>15</v>
      </c>
      <c r="Q1274" s="287">
        <v>90</v>
      </c>
      <c r="R1274" s="25" t="s">
        <v>581</v>
      </c>
      <c r="S1274" s="25" t="s">
        <v>581</v>
      </c>
      <c r="T1274" s="26" t="s">
        <v>581</v>
      </c>
      <c r="U1274" s="26" t="s">
        <v>581</v>
      </c>
      <c r="V1274" s="8" t="s">
        <v>2823</v>
      </c>
      <c r="W1274" s="25" t="s">
        <v>1009</v>
      </c>
      <c r="X1274" s="26">
        <v>45358</v>
      </c>
      <c r="Y1274" s="25" t="s">
        <v>1068</v>
      </c>
      <c r="Z1274" s="26">
        <v>45358</v>
      </c>
      <c r="AA1274" s="24" t="s">
        <v>1069</v>
      </c>
      <c r="AB1274" s="24" t="s">
        <v>1081</v>
      </c>
      <c r="AC1274" s="26">
        <v>45386</v>
      </c>
      <c r="AD1274" s="8" t="s">
        <v>22</v>
      </c>
      <c r="AE1274" s="26">
        <v>45361</v>
      </c>
      <c r="AF1274" s="27" t="s">
        <v>427</v>
      </c>
      <c r="AG1274" s="7"/>
      <c r="AH1274" s="5" t="str" cm="1">
        <f t="array" ref="AH1274">LEFT(MM_BU[[#This Row],[PROJECT'#]],MIN(IFERROR(FIND({0,1,2,3,4,5,6,7,8,9,"-"},MM_BU[[#This Row],[PROJECT'#]]),""))-1)</f>
        <v>BU</v>
      </c>
      <c r="AI1274" t="str">
        <f>IF(MM_BU[[#This Row],[BOM Received date]]&lt;&gt;"","BU table")</f>
        <v>BU table</v>
      </c>
      <c r="AJ1274" t="str">
        <f>TEXT(MM_BU[[#This Row],[BOM Received date]],"mmmm")</f>
        <v>March</v>
      </c>
      <c r="AK1274" t="str">
        <f>TEXT(MM_BU[[#This Row],[BOM Received date]],"yyyy")</f>
        <v>2024</v>
      </c>
    </row>
    <row r="1275" spans="1:37" ht="28.95" customHeight="1">
      <c r="A1275" s="21">
        <v>85</v>
      </c>
      <c r="B1275" s="56">
        <v>45353</v>
      </c>
      <c r="C1275" s="8">
        <v>30</v>
      </c>
      <c r="D1275" s="8" t="s">
        <v>2673</v>
      </c>
      <c r="E1275" s="23" t="s">
        <v>2674</v>
      </c>
      <c r="F1275" s="350">
        <v>9869144</v>
      </c>
      <c r="G1275" s="8" t="s">
        <v>1627</v>
      </c>
      <c r="H1275" s="24" t="s">
        <v>1633</v>
      </c>
      <c r="I1275" s="25">
        <v>56039</v>
      </c>
      <c r="J1275" s="1639">
        <v>45355</v>
      </c>
      <c r="K1275" s="26">
        <v>45358</v>
      </c>
      <c r="L1275" s="340" t="s">
        <v>1058</v>
      </c>
      <c r="M1275" s="27">
        <v>6</v>
      </c>
      <c r="N1275" s="27" t="s">
        <v>2745</v>
      </c>
      <c r="O1275" s="25">
        <v>1</v>
      </c>
      <c r="P1275" s="286">
        <v>14.8</v>
      </c>
      <c r="Q1275" s="287">
        <v>14.8</v>
      </c>
      <c r="R1275" s="25" t="s">
        <v>581</v>
      </c>
      <c r="S1275" s="25" t="s">
        <v>581</v>
      </c>
      <c r="T1275" s="26" t="s">
        <v>581</v>
      </c>
      <c r="U1275" s="26" t="s">
        <v>581</v>
      </c>
      <c r="V1275" s="8" t="s">
        <v>2823</v>
      </c>
      <c r="W1275" s="25" t="s">
        <v>1008</v>
      </c>
      <c r="X1275" s="26">
        <v>45358</v>
      </c>
      <c r="Y1275" s="25" t="s">
        <v>1068</v>
      </c>
      <c r="Z1275" s="26">
        <v>45358</v>
      </c>
      <c r="AA1275" s="24" t="s">
        <v>1069</v>
      </c>
      <c r="AB1275" s="24" t="s">
        <v>1081</v>
      </c>
      <c r="AC1275" s="26">
        <v>45386</v>
      </c>
      <c r="AD1275" s="8" t="s">
        <v>22</v>
      </c>
      <c r="AE1275" s="26">
        <v>45361</v>
      </c>
      <c r="AF1275" s="27" t="s">
        <v>424</v>
      </c>
      <c r="AG1275" s="7"/>
      <c r="AH1275" s="5" t="str" cm="1">
        <f t="array" ref="AH1275">LEFT(MM_BU[[#This Row],[PROJECT'#]],MIN(IFERROR(FIND({0,1,2,3,4,5,6,7,8,9,"-"},MM_BU[[#This Row],[PROJECT'#]]),""))-1)</f>
        <v>BU</v>
      </c>
      <c r="AI1275" t="str">
        <f>IF(MM_BU[[#This Row],[BOM Received date]]&lt;&gt;"","BU table")</f>
        <v>BU table</v>
      </c>
      <c r="AJ1275" t="str">
        <f>TEXT(MM_BU[[#This Row],[BOM Received date]],"mmmm")</f>
        <v>March</v>
      </c>
      <c r="AK1275" t="str">
        <f>TEXT(MM_BU[[#This Row],[BOM Received date]],"yyyy")</f>
        <v>2024</v>
      </c>
    </row>
    <row r="1276" spans="1:37" ht="28.95" customHeight="1">
      <c r="A1276" s="21">
        <v>85</v>
      </c>
      <c r="B1276" s="56">
        <v>45353</v>
      </c>
      <c r="C1276" s="8">
        <v>30</v>
      </c>
      <c r="D1276" s="8" t="s">
        <v>2673</v>
      </c>
      <c r="E1276" s="23" t="s">
        <v>2674</v>
      </c>
      <c r="F1276" s="350">
        <v>9869144</v>
      </c>
      <c r="G1276" s="8" t="s">
        <v>1610</v>
      </c>
      <c r="H1276" s="24" t="s">
        <v>1620</v>
      </c>
      <c r="I1276" s="25">
        <v>56039</v>
      </c>
      <c r="J1276" s="1639">
        <v>45355</v>
      </c>
      <c r="K1276" s="26">
        <v>45358</v>
      </c>
      <c r="L1276" s="340" t="s">
        <v>1058</v>
      </c>
      <c r="M1276" s="27">
        <v>5</v>
      </c>
      <c r="N1276" s="27" t="s">
        <v>1995</v>
      </c>
      <c r="O1276" s="25">
        <v>10</v>
      </c>
      <c r="P1276" s="286">
        <v>4.2</v>
      </c>
      <c r="Q1276" s="287">
        <v>42</v>
      </c>
      <c r="R1276" s="25" t="s">
        <v>581</v>
      </c>
      <c r="S1276" s="25" t="s">
        <v>581</v>
      </c>
      <c r="T1276" s="26" t="s">
        <v>581</v>
      </c>
      <c r="U1276" s="26" t="s">
        <v>581</v>
      </c>
      <c r="V1276" s="8" t="s">
        <v>2823</v>
      </c>
      <c r="W1276" s="25" t="s">
        <v>1007</v>
      </c>
      <c r="X1276" s="26">
        <v>45358</v>
      </c>
      <c r="Y1276" s="25" t="s">
        <v>1068</v>
      </c>
      <c r="Z1276" s="26">
        <v>45358</v>
      </c>
      <c r="AA1276" s="24" t="s">
        <v>1069</v>
      </c>
      <c r="AB1276" s="24" t="s">
        <v>1081</v>
      </c>
      <c r="AC1276" s="26">
        <v>45386</v>
      </c>
      <c r="AD1276" s="8" t="s">
        <v>22</v>
      </c>
      <c r="AE1276" s="26">
        <v>45361</v>
      </c>
      <c r="AF1276" s="27" t="s">
        <v>1001</v>
      </c>
      <c r="AG1276" s="7"/>
      <c r="AH1276" s="5" t="str" cm="1">
        <f t="array" ref="AH1276">LEFT(MM_BU[[#This Row],[PROJECT'#]],MIN(IFERROR(FIND({0,1,2,3,4,5,6,7,8,9,"-"},MM_BU[[#This Row],[PROJECT'#]]),""))-1)</f>
        <v>BU</v>
      </c>
      <c r="AI1276" t="str">
        <f>IF(MM_BU[[#This Row],[BOM Received date]]&lt;&gt;"","BU table")</f>
        <v>BU table</v>
      </c>
      <c r="AJ1276" t="str">
        <f>TEXT(MM_BU[[#This Row],[BOM Received date]],"mmmm")</f>
        <v>March</v>
      </c>
      <c r="AK1276" t="str">
        <f>TEXT(MM_BU[[#This Row],[BOM Received date]],"yyyy")</f>
        <v>2024</v>
      </c>
    </row>
    <row r="1277" spans="1:37" ht="28.95" customHeight="1">
      <c r="A1277" s="21">
        <v>85</v>
      </c>
      <c r="B1277" s="56">
        <v>45353</v>
      </c>
      <c r="C1277" s="8">
        <v>30</v>
      </c>
      <c r="D1277" s="8" t="s">
        <v>2673</v>
      </c>
      <c r="E1277" s="23" t="s">
        <v>2674</v>
      </c>
      <c r="F1277" s="350">
        <v>9869144</v>
      </c>
      <c r="G1277" s="8" t="s">
        <v>1609</v>
      </c>
      <c r="H1277" s="24" t="s">
        <v>1619</v>
      </c>
      <c r="I1277" s="25">
        <v>56033</v>
      </c>
      <c r="J1277" s="1639">
        <v>45355</v>
      </c>
      <c r="K1277" s="26">
        <v>45358</v>
      </c>
      <c r="L1277" s="340" t="s">
        <v>1058</v>
      </c>
      <c r="M1277" s="27">
        <v>3</v>
      </c>
      <c r="N1277" s="27" t="s">
        <v>1995</v>
      </c>
      <c r="O1277" s="25">
        <v>10</v>
      </c>
      <c r="P1277" s="286">
        <v>108.9</v>
      </c>
      <c r="Q1277" s="287">
        <v>1089</v>
      </c>
      <c r="R1277" s="25" t="s">
        <v>2832</v>
      </c>
      <c r="S1277" s="25" t="s">
        <v>1058</v>
      </c>
      <c r="T1277" s="26">
        <v>45362</v>
      </c>
      <c r="U1277" s="26">
        <v>45361</v>
      </c>
      <c r="V1277" s="8" t="s">
        <v>2989</v>
      </c>
      <c r="W1277" s="25" t="s">
        <v>1008</v>
      </c>
      <c r="X1277" s="26">
        <v>45362</v>
      </c>
      <c r="Y1277" s="25" t="s">
        <v>1068</v>
      </c>
      <c r="Z1277" s="26">
        <v>45362</v>
      </c>
      <c r="AA1277" s="24" t="s">
        <v>1075</v>
      </c>
      <c r="AB1277" s="24" t="s">
        <v>1085</v>
      </c>
      <c r="AC1277" s="26">
        <v>45376</v>
      </c>
      <c r="AD1277" s="8" t="s">
        <v>22</v>
      </c>
      <c r="AE1277" s="26">
        <v>45368</v>
      </c>
      <c r="AF1277" s="27" t="s">
        <v>1001</v>
      </c>
      <c r="AG1277" s="7"/>
      <c r="AH1277" s="5" t="str" cm="1">
        <f t="array" ref="AH1277">LEFT(MM_BU[[#This Row],[PROJECT'#]],MIN(IFERROR(FIND({0,1,2,3,4,5,6,7,8,9,"-"},MM_BU[[#This Row],[PROJECT'#]]),""))-1)</f>
        <v>BU</v>
      </c>
      <c r="AI1277" t="str">
        <f>IF(MM_BU[[#This Row],[BOM Received date]]&lt;&gt;"","BU table")</f>
        <v>BU table</v>
      </c>
      <c r="AJ1277" t="str">
        <f>TEXT(MM_BU[[#This Row],[BOM Received date]],"mmmm")</f>
        <v>March</v>
      </c>
      <c r="AK1277" t="str">
        <f>TEXT(MM_BU[[#This Row],[BOM Received date]],"yyyy")</f>
        <v>2024</v>
      </c>
    </row>
    <row r="1278" spans="1:37" ht="28.95" customHeight="1">
      <c r="A1278" s="21">
        <v>85</v>
      </c>
      <c r="B1278" s="56">
        <v>45353</v>
      </c>
      <c r="C1278" s="8">
        <v>30</v>
      </c>
      <c r="D1278" s="8" t="s">
        <v>2673</v>
      </c>
      <c r="E1278" s="23" t="s">
        <v>2674</v>
      </c>
      <c r="F1278" s="350">
        <v>9869144</v>
      </c>
      <c r="G1278" s="8" t="s">
        <v>56</v>
      </c>
      <c r="H1278" s="24" t="s">
        <v>1618</v>
      </c>
      <c r="I1278" s="25">
        <v>56039</v>
      </c>
      <c r="J1278" s="1639">
        <v>45355</v>
      </c>
      <c r="K1278" s="26">
        <v>45358</v>
      </c>
      <c r="L1278" s="340" t="s">
        <v>1058</v>
      </c>
      <c r="M1278" s="27">
        <v>4</v>
      </c>
      <c r="N1278" s="27" t="s">
        <v>2105</v>
      </c>
      <c r="O1278" s="25">
        <v>1</v>
      </c>
      <c r="P1278" s="286">
        <v>45.7</v>
      </c>
      <c r="Q1278" s="287">
        <v>45.7</v>
      </c>
      <c r="R1278" s="25" t="s">
        <v>581</v>
      </c>
      <c r="S1278" s="25" t="s">
        <v>581</v>
      </c>
      <c r="T1278" s="26" t="s">
        <v>581</v>
      </c>
      <c r="U1278" s="26" t="s">
        <v>581</v>
      </c>
      <c r="V1278" s="8" t="s">
        <v>2823</v>
      </c>
      <c r="W1278" s="25" t="s">
        <v>1006</v>
      </c>
      <c r="X1278" s="26">
        <v>45358</v>
      </c>
      <c r="Y1278" s="25" t="s">
        <v>1068</v>
      </c>
      <c r="Z1278" s="26">
        <v>45358</v>
      </c>
      <c r="AA1278" s="24" t="s">
        <v>1069</v>
      </c>
      <c r="AB1278" s="24" t="s">
        <v>1081</v>
      </c>
      <c r="AC1278" s="26">
        <v>45386</v>
      </c>
      <c r="AD1278" s="8" t="s">
        <v>22</v>
      </c>
      <c r="AE1278" s="26">
        <v>45361</v>
      </c>
      <c r="AF1278" s="27" t="s">
        <v>424</v>
      </c>
      <c r="AG1278" s="7"/>
      <c r="AH1278" s="5" t="str" cm="1">
        <f t="array" ref="AH1278">LEFT(MM_BU[[#This Row],[PROJECT'#]],MIN(IFERROR(FIND({0,1,2,3,4,5,6,7,8,9,"-"},MM_BU[[#This Row],[PROJECT'#]]),""))-1)</f>
        <v>BU</v>
      </c>
      <c r="AI1278" t="str">
        <f>IF(MM_BU[[#This Row],[BOM Received date]]&lt;&gt;"","BU table")</f>
        <v>BU table</v>
      </c>
      <c r="AJ1278" t="str">
        <f>TEXT(MM_BU[[#This Row],[BOM Received date]],"mmmm")</f>
        <v>March</v>
      </c>
      <c r="AK1278" t="str">
        <f>TEXT(MM_BU[[#This Row],[BOM Received date]],"yyyy")</f>
        <v>2024</v>
      </c>
    </row>
    <row r="1279" spans="1:37" ht="28.95" customHeight="1">
      <c r="A1279" s="21">
        <v>85</v>
      </c>
      <c r="B1279" s="56">
        <v>45353</v>
      </c>
      <c r="C1279" s="8">
        <v>30</v>
      </c>
      <c r="D1279" s="8" t="s">
        <v>2673</v>
      </c>
      <c r="E1279" s="23" t="s">
        <v>2674</v>
      </c>
      <c r="F1279" s="350">
        <v>9869144</v>
      </c>
      <c r="G1279" s="8" t="s">
        <v>2223</v>
      </c>
      <c r="H1279" s="24" t="s">
        <v>2231</v>
      </c>
      <c r="I1279" s="25">
        <v>56033</v>
      </c>
      <c r="J1279" s="1639">
        <v>45355</v>
      </c>
      <c r="K1279" s="26">
        <v>45358</v>
      </c>
      <c r="L1279" s="340" t="s">
        <v>1058</v>
      </c>
      <c r="M1279" s="27">
        <v>2</v>
      </c>
      <c r="N1279" s="27" t="s">
        <v>1995</v>
      </c>
      <c r="O1279" s="25">
        <v>4</v>
      </c>
      <c r="P1279" s="286">
        <v>41.25</v>
      </c>
      <c r="Q1279" s="287">
        <v>165</v>
      </c>
      <c r="R1279" s="25" t="s">
        <v>2832</v>
      </c>
      <c r="S1279" s="25" t="s">
        <v>1058</v>
      </c>
      <c r="T1279" s="26">
        <v>45362</v>
      </c>
      <c r="U1279" s="26">
        <v>45361</v>
      </c>
      <c r="V1279" s="8" t="s">
        <v>2989</v>
      </c>
      <c r="W1279" s="25" t="s">
        <v>1007</v>
      </c>
      <c r="X1279" s="26">
        <v>45362</v>
      </c>
      <c r="Y1279" s="25" t="s">
        <v>1068</v>
      </c>
      <c r="Z1279" s="26">
        <v>45362</v>
      </c>
      <c r="AA1279" s="24" t="s">
        <v>1075</v>
      </c>
      <c r="AB1279" s="24" t="s">
        <v>1085</v>
      </c>
      <c r="AC1279" s="26">
        <v>45376</v>
      </c>
      <c r="AD1279" s="8" t="s">
        <v>22</v>
      </c>
      <c r="AE1279" s="26">
        <v>45368</v>
      </c>
      <c r="AF1279" s="27" t="s">
        <v>426</v>
      </c>
      <c r="AG1279" s="7"/>
      <c r="AH1279" s="5" t="str" cm="1">
        <f t="array" ref="AH1279">LEFT(MM_BU[[#This Row],[PROJECT'#]],MIN(IFERROR(FIND({0,1,2,3,4,5,6,7,8,9,"-"},MM_BU[[#This Row],[PROJECT'#]]),""))-1)</f>
        <v>BU</v>
      </c>
      <c r="AI1279" t="str">
        <f>IF(MM_BU[[#This Row],[BOM Received date]]&lt;&gt;"","BU table")</f>
        <v>BU table</v>
      </c>
      <c r="AJ1279" t="str">
        <f>TEXT(MM_BU[[#This Row],[BOM Received date]],"mmmm")</f>
        <v>March</v>
      </c>
      <c r="AK1279" t="str">
        <f>TEXT(MM_BU[[#This Row],[BOM Received date]],"yyyy")</f>
        <v>2024</v>
      </c>
    </row>
    <row r="1280" spans="1:37" ht="28.95" customHeight="1">
      <c r="A1280" s="21">
        <v>85</v>
      </c>
      <c r="B1280" s="56">
        <v>45353</v>
      </c>
      <c r="C1280" s="8">
        <v>30</v>
      </c>
      <c r="D1280" s="8" t="s">
        <v>2673</v>
      </c>
      <c r="E1280" s="23" t="s">
        <v>2674</v>
      </c>
      <c r="F1280" s="350">
        <v>9869144</v>
      </c>
      <c r="G1280" s="8" t="s">
        <v>2224</v>
      </c>
      <c r="H1280" s="24" t="s">
        <v>2738</v>
      </c>
      <c r="I1280" s="25">
        <v>56036</v>
      </c>
      <c r="J1280" s="1639">
        <v>45355</v>
      </c>
      <c r="K1280" s="26">
        <v>45358</v>
      </c>
      <c r="L1280" s="340" t="s">
        <v>1058</v>
      </c>
      <c r="M1280" s="27">
        <v>1</v>
      </c>
      <c r="N1280" s="27" t="s">
        <v>1995</v>
      </c>
      <c r="O1280" s="25">
        <v>20</v>
      </c>
      <c r="P1280" s="286">
        <v>3.63</v>
      </c>
      <c r="Q1280" s="287">
        <v>72.599999999999994</v>
      </c>
      <c r="R1280" s="25" t="s">
        <v>2815</v>
      </c>
      <c r="S1280" s="25" t="s">
        <v>1058</v>
      </c>
      <c r="T1280" s="26">
        <v>45364</v>
      </c>
      <c r="U1280" s="26">
        <v>45363</v>
      </c>
      <c r="V1280" s="8" t="s">
        <v>2980</v>
      </c>
      <c r="W1280" s="25" t="s">
        <v>1002</v>
      </c>
      <c r="X1280" s="26">
        <v>45364</v>
      </c>
      <c r="Y1280" s="25" t="s">
        <v>1068</v>
      </c>
      <c r="Z1280" s="26">
        <v>45364</v>
      </c>
      <c r="AA1280" s="24" t="s">
        <v>1069</v>
      </c>
      <c r="AB1280" s="24" t="s">
        <v>1072</v>
      </c>
      <c r="AC1280" s="26">
        <v>45378</v>
      </c>
      <c r="AD1280" s="8" t="s">
        <v>22</v>
      </c>
      <c r="AE1280" s="26">
        <v>45368</v>
      </c>
      <c r="AF1280" s="27" t="s">
        <v>1026</v>
      </c>
      <c r="AG1280" s="7"/>
      <c r="AH1280" s="5" t="str" cm="1">
        <f t="array" ref="AH1280">LEFT(MM_BU[[#This Row],[PROJECT'#]],MIN(IFERROR(FIND({0,1,2,3,4,5,6,7,8,9,"-"},MM_BU[[#This Row],[PROJECT'#]]),""))-1)</f>
        <v>BU</v>
      </c>
      <c r="AI1280" t="str">
        <f>IF(MM_BU[[#This Row],[BOM Received date]]&lt;&gt;"","BU table")</f>
        <v>BU table</v>
      </c>
      <c r="AJ1280" t="str">
        <f>TEXT(MM_BU[[#This Row],[BOM Received date]],"mmmm")</f>
        <v>March</v>
      </c>
      <c r="AK1280" t="str">
        <f>TEXT(MM_BU[[#This Row],[BOM Received date]],"yyyy")</f>
        <v>2024</v>
      </c>
    </row>
    <row r="1281" spans="1:37" ht="28.95" customHeight="1">
      <c r="A1281" s="21">
        <v>85</v>
      </c>
      <c r="B1281" s="56">
        <v>45353</v>
      </c>
      <c r="C1281" s="8">
        <v>30</v>
      </c>
      <c r="D1281" s="8" t="s">
        <v>2673</v>
      </c>
      <c r="E1281" s="23" t="s">
        <v>2674</v>
      </c>
      <c r="F1281" s="350">
        <v>9869144</v>
      </c>
      <c r="G1281" s="8" t="s">
        <v>2732</v>
      </c>
      <c r="H1281" s="24" t="s">
        <v>2739</v>
      </c>
      <c r="I1281" s="25">
        <v>56041</v>
      </c>
      <c r="J1281" s="1639">
        <v>45355</v>
      </c>
      <c r="K1281" s="26">
        <v>45358</v>
      </c>
      <c r="L1281" s="340" t="s">
        <v>1058</v>
      </c>
      <c r="M1281" s="27">
        <v>4</v>
      </c>
      <c r="N1281" s="27" t="s">
        <v>1995</v>
      </c>
      <c r="O1281" s="25">
        <v>1</v>
      </c>
      <c r="P1281" s="286">
        <v>13.2</v>
      </c>
      <c r="Q1281" s="287">
        <v>13.2</v>
      </c>
      <c r="R1281" s="25" t="s">
        <v>2815</v>
      </c>
      <c r="S1281" s="25" t="s">
        <v>1058</v>
      </c>
      <c r="T1281" s="26">
        <v>45364</v>
      </c>
      <c r="U1281" s="26">
        <v>45363</v>
      </c>
      <c r="V1281" s="8" t="s">
        <v>2980</v>
      </c>
      <c r="W1281" s="25" t="s">
        <v>1007</v>
      </c>
      <c r="X1281" s="26">
        <v>45364</v>
      </c>
      <c r="Y1281" s="25" t="s">
        <v>1068</v>
      </c>
      <c r="Z1281" s="26">
        <v>45364</v>
      </c>
      <c r="AA1281" s="24" t="s">
        <v>1069</v>
      </c>
      <c r="AB1281" s="24" t="s">
        <v>1072</v>
      </c>
      <c r="AC1281" s="26">
        <v>45406</v>
      </c>
      <c r="AD1281" s="8" t="s">
        <v>22</v>
      </c>
      <c r="AE1281" s="26">
        <v>45368</v>
      </c>
      <c r="AF1281" s="27" t="s">
        <v>424</v>
      </c>
      <c r="AG1281" s="7"/>
      <c r="AH1281" s="5" t="str" cm="1">
        <f t="array" ref="AH1281">LEFT(MM_BU[[#This Row],[PROJECT'#]],MIN(IFERROR(FIND({0,1,2,3,4,5,6,7,8,9,"-"},MM_BU[[#This Row],[PROJECT'#]]),""))-1)</f>
        <v>BU</v>
      </c>
      <c r="AI1281" t="str">
        <f>IF(MM_BU[[#This Row],[BOM Received date]]&lt;&gt;"","BU table")</f>
        <v>BU table</v>
      </c>
      <c r="AJ1281" t="str">
        <f>TEXT(MM_BU[[#This Row],[BOM Received date]],"mmmm")</f>
        <v>March</v>
      </c>
      <c r="AK1281" t="str">
        <f>TEXT(MM_BU[[#This Row],[BOM Received date]],"yyyy")</f>
        <v>2024</v>
      </c>
    </row>
    <row r="1282" spans="1:37" ht="28.95" customHeight="1">
      <c r="A1282" s="21">
        <v>85</v>
      </c>
      <c r="B1282" s="56">
        <v>45353</v>
      </c>
      <c r="C1282" s="8">
        <v>30</v>
      </c>
      <c r="D1282" s="8" t="s">
        <v>2673</v>
      </c>
      <c r="E1282" s="23" t="s">
        <v>2674</v>
      </c>
      <c r="F1282" s="350">
        <v>9869144</v>
      </c>
      <c r="G1282" s="8" t="s">
        <v>476</v>
      </c>
      <c r="H1282" s="24" t="s">
        <v>477</v>
      </c>
      <c r="I1282" s="25">
        <v>56040</v>
      </c>
      <c r="J1282" s="1639">
        <v>45355</v>
      </c>
      <c r="K1282" s="26">
        <v>45358</v>
      </c>
      <c r="L1282" s="340" t="s">
        <v>1058</v>
      </c>
      <c r="M1282" s="27">
        <v>4</v>
      </c>
      <c r="N1282" s="27" t="s">
        <v>1993</v>
      </c>
      <c r="O1282" s="25">
        <v>1</v>
      </c>
      <c r="P1282" s="286">
        <v>54.6</v>
      </c>
      <c r="Q1282" s="287">
        <v>54.6</v>
      </c>
      <c r="R1282" s="25" t="s">
        <v>2824</v>
      </c>
      <c r="S1282" s="25" t="s">
        <v>1058</v>
      </c>
      <c r="T1282" s="26">
        <v>45358</v>
      </c>
      <c r="U1282" s="26" t="s">
        <v>581</v>
      </c>
      <c r="V1282" s="8" t="s">
        <v>2825</v>
      </c>
      <c r="W1282" s="25" t="s">
        <v>142</v>
      </c>
      <c r="X1282" s="26">
        <v>45359</v>
      </c>
      <c r="Y1282" s="25" t="s">
        <v>1068</v>
      </c>
      <c r="Z1282" s="26">
        <v>45359</v>
      </c>
      <c r="AA1282" s="24" t="s">
        <v>1075</v>
      </c>
      <c r="AB1282" s="24" t="s">
        <v>1070</v>
      </c>
      <c r="AC1282" s="26">
        <v>45372</v>
      </c>
      <c r="AD1282" s="8" t="s">
        <v>22</v>
      </c>
      <c r="AE1282" s="26">
        <v>45362</v>
      </c>
      <c r="AF1282" s="27" t="s">
        <v>424</v>
      </c>
      <c r="AG1282" s="7"/>
      <c r="AH1282" s="5" t="str" cm="1">
        <f t="array" ref="AH1282">LEFT(MM_BU[[#This Row],[PROJECT'#]],MIN(IFERROR(FIND({0,1,2,3,4,5,6,7,8,9,"-"},MM_BU[[#This Row],[PROJECT'#]]),""))-1)</f>
        <v>BU</v>
      </c>
      <c r="AI1282" t="str">
        <f>IF(MM_BU[[#This Row],[BOM Received date]]&lt;&gt;"","BU table")</f>
        <v>BU table</v>
      </c>
      <c r="AJ1282" t="str">
        <f>TEXT(MM_BU[[#This Row],[BOM Received date]],"mmmm")</f>
        <v>March</v>
      </c>
      <c r="AK1282" t="str">
        <f>TEXT(MM_BU[[#This Row],[BOM Received date]],"yyyy")</f>
        <v>2024</v>
      </c>
    </row>
    <row r="1283" spans="1:37" ht="28.95" customHeight="1">
      <c r="A1283" s="21">
        <v>85</v>
      </c>
      <c r="B1283" s="56">
        <v>45353</v>
      </c>
      <c r="C1283" s="8">
        <v>30</v>
      </c>
      <c r="D1283" s="8" t="s">
        <v>2673</v>
      </c>
      <c r="E1283" s="23" t="s">
        <v>2674</v>
      </c>
      <c r="F1283" s="350">
        <v>9869144</v>
      </c>
      <c r="G1283" s="8" t="s">
        <v>1457</v>
      </c>
      <c r="H1283" s="24" t="s">
        <v>2740</v>
      </c>
      <c r="I1283" s="25">
        <v>56062</v>
      </c>
      <c r="J1283" s="1639">
        <v>45355</v>
      </c>
      <c r="K1283" s="26">
        <v>45358</v>
      </c>
      <c r="L1283" s="340" t="s">
        <v>1058</v>
      </c>
      <c r="M1283" s="27">
        <v>1</v>
      </c>
      <c r="N1283" s="27" t="s">
        <v>1993</v>
      </c>
      <c r="O1283" s="25">
        <v>1</v>
      </c>
      <c r="P1283" s="286">
        <v>41.53</v>
      </c>
      <c r="Q1283" s="287">
        <v>41.53</v>
      </c>
      <c r="R1283" s="25" t="s">
        <v>2990</v>
      </c>
      <c r="S1283" s="25" t="s">
        <v>1058</v>
      </c>
      <c r="T1283" s="26">
        <v>45367</v>
      </c>
      <c r="U1283" s="26">
        <v>45361</v>
      </c>
      <c r="V1283" s="8" t="s">
        <v>2991</v>
      </c>
      <c r="W1283" s="25" t="s">
        <v>139</v>
      </c>
      <c r="X1283" s="26">
        <v>45367</v>
      </c>
      <c r="Y1283" s="25" t="s">
        <v>1068</v>
      </c>
      <c r="Z1283" s="26">
        <v>45367</v>
      </c>
      <c r="AA1283" s="24" t="s">
        <v>1075</v>
      </c>
      <c r="AB1283" s="24" t="s">
        <v>1091</v>
      </c>
      <c r="AC1283" s="26">
        <v>45375</v>
      </c>
      <c r="AD1283" s="8" t="s">
        <v>22</v>
      </c>
      <c r="AE1283" s="26">
        <v>45372</v>
      </c>
      <c r="AF1283" s="27" t="s">
        <v>424</v>
      </c>
      <c r="AG1283" s="7"/>
      <c r="AH1283" s="5" t="str" cm="1">
        <f t="array" ref="AH1283">LEFT(MM_BU[[#This Row],[PROJECT'#]],MIN(IFERROR(FIND({0,1,2,3,4,5,6,7,8,9,"-"},MM_BU[[#This Row],[PROJECT'#]]),""))-1)</f>
        <v>BU</v>
      </c>
      <c r="AI1283" t="str">
        <f>IF(MM_BU[[#This Row],[BOM Received date]]&lt;&gt;"","BU table")</f>
        <v>BU table</v>
      </c>
      <c r="AJ1283" t="str">
        <f>TEXT(MM_BU[[#This Row],[BOM Received date]],"mmmm")</f>
        <v>March</v>
      </c>
      <c r="AK1283" t="str">
        <f>TEXT(MM_BU[[#This Row],[BOM Received date]],"yyyy")</f>
        <v>2024</v>
      </c>
    </row>
    <row r="1284" spans="1:37" ht="28.95" customHeight="1">
      <c r="A1284" s="21">
        <v>85</v>
      </c>
      <c r="B1284" s="56">
        <v>45353</v>
      </c>
      <c r="C1284" s="8">
        <v>30</v>
      </c>
      <c r="D1284" s="8" t="s">
        <v>2673</v>
      </c>
      <c r="E1284" s="23" t="s">
        <v>2674</v>
      </c>
      <c r="F1284" s="350">
        <v>9869144</v>
      </c>
      <c r="G1284" s="8" t="s">
        <v>474</v>
      </c>
      <c r="H1284" s="24" t="s">
        <v>475</v>
      </c>
      <c r="I1284" s="25">
        <v>56040</v>
      </c>
      <c r="J1284" s="1639">
        <v>45355</v>
      </c>
      <c r="K1284" s="26">
        <v>45358</v>
      </c>
      <c r="L1284" s="340" t="s">
        <v>1058</v>
      </c>
      <c r="M1284" s="27">
        <v>3</v>
      </c>
      <c r="N1284" s="27" t="s">
        <v>2744</v>
      </c>
      <c r="O1284" s="25">
        <v>1</v>
      </c>
      <c r="P1284" s="286">
        <v>41.4</v>
      </c>
      <c r="Q1284" s="287">
        <v>41.4</v>
      </c>
      <c r="R1284" s="25" t="s">
        <v>2824</v>
      </c>
      <c r="S1284" s="25" t="s">
        <v>1058</v>
      </c>
      <c r="T1284" s="26">
        <v>45358</v>
      </c>
      <c r="U1284" s="26" t="s">
        <v>581</v>
      </c>
      <c r="V1284" s="8" t="s">
        <v>2825</v>
      </c>
      <c r="W1284" s="25" t="s">
        <v>141</v>
      </c>
      <c r="X1284" s="26">
        <v>45359</v>
      </c>
      <c r="Y1284" s="25" t="s">
        <v>1068</v>
      </c>
      <c r="Z1284" s="26">
        <v>45359</v>
      </c>
      <c r="AA1284" s="24" t="s">
        <v>1075</v>
      </c>
      <c r="AB1284" s="24" t="s">
        <v>1070</v>
      </c>
      <c r="AC1284" s="26">
        <v>45372</v>
      </c>
      <c r="AD1284" s="8" t="s">
        <v>22</v>
      </c>
      <c r="AE1284" s="26">
        <v>45365</v>
      </c>
      <c r="AF1284" s="27" t="s">
        <v>424</v>
      </c>
      <c r="AG1284" s="7"/>
      <c r="AH1284" s="5" t="str" cm="1">
        <f t="array" ref="AH1284">LEFT(MM_BU[[#This Row],[PROJECT'#]],MIN(IFERROR(FIND({0,1,2,3,4,5,6,7,8,9,"-"},MM_BU[[#This Row],[PROJECT'#]]),""))-1)</f>
        <v>BU</v>
      </c>
      <c r="AI1284" t="str">
        <f>IF(MM_BU[[#This Row],[BOM Received date]]&lt;&gt;"","BU table")</f>
        <v>BU table</v>
      </c>
      <c r="AJ1284" t="str">
        <f>TEXT(MM_BU[[#This Row],[BOM Received date]],"mmmm")</f>
        <v>March</v>
      </c>
      <c r="AK1284" t="str">
        <f>TEXT(MM_BU[[#This Row],[BOM Received date]],"yyyy")</f>
        <v>2024</v>
      </c>
    </row>
    <row r="1285" spans="1:37" ht="28.95" customHeight="1">
      <c r="A1285" s="21">
        <v>85</v>
      </c>
      <c r="B1285" s="56">
        <v>45353</v>
      </c>
      <c r="C1285" s="8">
        <v>30</v>
      </c>
      <c r="D1285" s="8" t="s">
        <v>2673</v>
      </c>
      <c r="E1285" s="23" t="s">
        <v>2674</v>
      </c>
      <c r="F1285" s="350">
        <v>9869144</v>
      </c>
      <c r="G1285" s="8" t="s">
        <v>1493</v>
      </c>
      <c r="H1285" s="24" t="s">
        <v>1503</v>
      </c>
      <c r="I1285" s="25">
        <v>56040</v>
      </c>
      <c r="J1285" s="1639">
        <v>45355</v>
      </c>
      <c r="K1285" s="26">
        <v>45358</v>
      </c>
      <c r="L1285" s="340" t="s">
        <v>1058</v>
      </c>
      <c r="M1285" s="27">
        <v>2</v>
      </c>
      <c r="N1285" s="27" t="s">
        <v>20</v>
      </c>
      <c r="O1285" s="25">
        <v>3</v>
      </c>
      <c r="P1285" s="286">
        <v>12.4</v>
      </c>
      <c r="Q1285" s="287">
        <v>37.200000000000003</v>
      </c>
      <c r="R1285" s="25" t="s">
        <v>2824</v>
      </c>
      <c r="S1285" s="25" t="s">
        <v>1058</v>
      </c>
      <c r="T1285" s="26">
        <v>45358</v>
      </c>
      <c r="U1285" s="26" t="s">
        <v>581</v>
      </c>
      <c r="V1285" s="8" t="s">
        <v>2825</v>
      </c>
      <c r="W1285" s="25" t="s">
        <v>140</v>
      </c>
      <c r="X1285" s="26">
        <v>45359</v>
      </c>
      <c r="Y1285" s="25" t="s">
        <v>1068</v>
      </c>
      <c r="Z1285" s="26">
        <v>45359</v>
      </c>
      <c r="AA1285" s="24" t="s">
        <v>1075</v>
      </c>
      <c r="AB1285" s="24" t="s">
        <v>1070</v>
      </c>
      <c r="AC1285" s="26">
        <v>45372</v>
      </c>
      <c r="AD1285" s="8" t="s">
        <v>22</v>
      </c>
      <c r="AE1285" s="26">
        <v>45362</v>
      </c>
      <c r="AF1285" s="27" t="s">
        <v>428</v>
      </c>
      <c r="AG1285" s="7"/>
      <c r="AH1285" s="5" t="str" cm="1">
        <f t="array" ref="AH1285">LEFT(MM_BU[[#This Row],[PROJECT'#]],MIN(IFERROR(FIND({0,1,2,3,4,5,6,7,8,9,"-"},MM_BU[[#This Row],[PROJECT'#]]),""))-1)</f>
        <v>BU</v>
      </c>
      <c r="AI1285" t="str">
        <f>IF(MM_BU[[#This Row],[BOM Received date]]&lt;&gt;"","BU table")</f>
        <v>BU table</v>
      </c>
      <c r="AJ1285" t="str">
        <f>TEXT(MM_BU[[#This Row],[BOM Received date]],"mmmm")</f>
        <v>March</v>
      </c>
      <c r="AK1285" t="str">
        <f>TEXT(MM_BU[[#This Row],[BOM Received date]],"yyyy")</f>
        <v>2024</v>
      </c>
    </row>
    <row r="1286" spans="1:37" ht="28.95" customHeight="1">
      <c r="A1286" s="21">
        <v>85</v>
      </c>
      <c r="B1286" s="56">
        <v>45353</v>
      </c>
      <c r="C1286" s="8">
        <v>30</v>
      </c>
      <c r="D1286" s="8" t="s">
        <v>2673</v>
      </c>
      <c r="E1286" s="23" t="s">
        <v>2674</v>
      </c>
      <c r="F1286" s="350">
        <v>9869144</v>
      </c>
      <c r="G1286" s="8" t="s">
        <v>1991</v>
      </c>
      <c r="H1286" s="24" t="s">
        <v>1980</v>
      </c>
      <c r="I1286" s="25">
        <v>56040</v>
      </c>
      <c r="J1286" s="1639">
        <v>45355</v>
      </c>
      <c r="K1286" s="26">
        <v>45358</v>
      </c>
      <c r="L1286" s="340" t="s">
        <v>1058</v>
      </c>
      <c r="M1286" s="27">
        <v>1</v>
      </c>
      <c r="N1286" s="27" t="s">
        <v>20</v>
      </c>
      <c r="O1286" s="25">
        <v>3</v>
      </c>
      <c r="P1286" s="286">
        <v>6.6</v>
      </c>
      <c r="Q1286" s="287">
        <v>19.8</v>
      </c>
      <c r="R1286" s="25" t="s">
        <v>2824</v>
      </c>
      <c r="S1286" s="25" t="s">
        <v>1058</v>
      </c>
      <c r="T1286" s="26">
        <v>45358</v>
      </c>
      <c r="U1286" s="26" t="s">
        <v>581</v>
      </c>
      <c r="V1286" s="8" t="s">
        <v>2825</v>
      </c>
      <c r="W1286" s="25" t="s">
        <v>139</v>
      </c>
      <c r="X1286" s="26">
        <v>45359</v>
      </c>
      <c r="Y1286" s="25" t="s">
        <v>1068</v>
      </c>
      <c r="Z1286" s="26">
        <v>45359</v>
      </c>
      <c r="AA1286" s="24" t="s">
        <v>1075</v>
      </c>
      <c r="AB1286" s="24" t="s">
        <v>1070</v>
      </c>
      <c r="AC1286" s="26">
        <v>45372</v>
      </c>
      <c r="AD1286" s="8" t="s">
        <v>22</v>
      </c>
      <c r="AE1286" s="26">
        <v>45363</v>
      </c>
      <c r="AF1286" s="27" t="s">
        <v>428</v>
      </c>
      <c r="AG1286" s="7"/>
      <c r="AH1286" s="5" t="str" cm="1">
        <f t="array" ref="AH1286">LEFT(MM_BU[[#This Row],[PROJECT'#]],MIN(IFERROR(FIND({0,1,2,3,4,5,6,7,8,9,"-"},MM_BU[[#This Row],[PROJECT'#]]),""))-1)</f>
        <v>BU</v>
      </c>
      <c r="AI1286" t="str">
        <f>IF(MM_BU[[#This Row],[BOM Received date]]&lt;&gt;"","BU table")</f>
        <v>BU table</v>
      </c>
      <c r="AJ1286" t="str">
        <f>TEXT(MM_BU[[#This Row],[BOM Received date]],"mmmm")</f>
        <v>March</v>
      </c>
      <c r="AK1286" t="str">
        <f>TEXT(MM_BU[[#This Row],[BOM Received date]],"yyyy")</f>
        <v>2024</v>
      </c>
    </row>
    <row r="1287" spans="1:37" ht="28.95" customHeight="1">
      <c r="A1287" s="21">
        <v>85</v>
      </c>
      <c r="B1287" s="56">
        <v>45353</v>
      </c>
      <c r="C1287" s="8">
        <v>30</v>
      </c>
      <c r="D1287" s="8" t="s">
        <v>2673</v>
      </c>
      <c r="E1287" s="23" t="s">
        <v>2674</v>
      </c>
      <c r="F1287" s="350">
        <v>9869144</v>
      </c>
      <c r="G1287" s="8" t="s">
        <v>2733</v>
      </c>
      <c r="H1287" s="24" t="s">
        <v>2741</v>
      </c>
      <c r="I1287" s="25">
        <v>56041</v>
      </c>
      <c r="J1287" s="1639">
        <v>45355</v>
      </c>
      <c r="K1287" s="26">
        <v>45358</v>
      </c>
      <c r="L1287" s="340" t="s">
        <v>1058</v>
      </c>
      <c r="M1287" s="27">
        <v>2</v>
      </c>
      <c r="N1287" s="27" t="s">
        <v>20</v>
      </c>
      <c r="O1287" s="25">
        <v>50</v>
      </c>
      <c r="P1287" s="286">
        <v>0.7</v>
      </c>
      <c r="Q1287" s="287">
        <v>35</v>
      </c>
      <c r="R1287" s="25" t="s">
        <v>2815</v>
      </c>
      <c r="S1287" s="25" t="s">
        <v>1058</v>
      </c>
      <c r="T1287" s="26">
        <v>45364</v>
      </c>
      <c r="U1287" s="26">
        <v>45363</v>
      </c>
      <c r="V1287" s="8" t="s">
        <v>2980</v>
      </c>
      <c r="W1287" s="25" t="s">
        <v>1006</v>
      </c>
      <c r="X1287" s="26">
        <v>45364</v>
      </c>
      <c r="Y1287" s="25" t="s">
        <v>1068</v>
      </c>
      <c r="Z1287" s="26">
        <v>45364</v>
      </c>
      <c r="AA1287" s="24" t="s">
        <v>1069</v>
      </c>
      <c r="AB1287" s="24" t="s">
        <v>1072</v>
      </c>
      <c r="AC1287" s="26">
        <v>45406</v>
      </c>
      <c r="AD1287" s="8" t="s">
        <v>22</v>
      </c>
      <c r="AE1287" s="26">
        <v>45368</v>
      </c>
      <c r="AF1287" s="27" t="s">
        <v>1034</v>
      </c>
      <c r="AG1287" s="7"/>
      <c r="AH1287" s="5" t="str" cm="1">
        <f t="array" ref="AH1287">LEFT(MM_BU[[#This Row],[PROJECT'#]],MIN(IFERROR(FIND({0,1,2,3,4,5,6,7,8,9,"-"},MM_BU[[#This Row],[PROJECT'#]]),""))-1)</f>
        <v>BU</v>
      </c>
      <c r="AI1287" t="str">
        <f>IF(MM_BU[[#This Row],[BOM Received date]]&lt;&gt;"","BU table")</f>
        <v>BU table</v>
      </c>
      <c r="AJ1287" t="str">
        <f>TEXT(MM_BU[[#This Row],[BOM Received date]],"mmmm")</f>
        <v>March</v>
      </c>
      <c r="AK1287" t="str">
        <f>TEXT(MM_BU[[#This Row],[BOM Received date]],"yyyy")</f>
        <v>2024</v>
      </c>
    </row>
    <row r="1288" spans="1:37" ht="28.95" customHeight="1">
      <c r="A1288" s="21">
        <v>85</v>
      </c>
      <c r="B1288" s="56">
        <v>45353</v>
      </c>
      <c r="C1288" s="8">
        <v>30</v>
      </c>
      <c r="D1288" s="8" t="s">
        <v>2673</v>
      </c>
      <c r="E1288" s="23" t="s">
        <v>2674</v>
      </c>
      <c r="F1288" s="350">
        <v>9869144</v>
      </c>
      <c r="G1288" s="8" t="s">
        <v>2228</v>
      </c>
      <c r="H1288" s="24" t="s">
        <v>2236</v>
      </c>
      <c r="I1288" s="25">
        <v>56039</v>
      </c>
      <c r="J1288" s="1639">
        <v>45355</v>
      </c>
      <c r="K1288" s="26">
        <v>45358</v>
      </c>
      <c r="L1288" s="340" t="s">
        <v>1058</v>
      </c>
      <c r="M1288" s="27">
        <v>3</v>
      </c>
      <c r="N1288" s="27" t="s">
        <v>2105</v>
      </c>
      <c r="O1288" s="25">
        <v>32</v>
      </c>
      <c r="P1288" s="286">
        <v>35.6</v>
      </c>
      <c r="Q1288" s="287">
        <v>1139.2</v>
      </c>
      <c r="R1288" s="25" t="s">
        <v>581</v>
      </c>
      <c r="S1288" s="25" t="s">
        <v>581</v>
      </c>
      <c r="T1288" s="26" t="s">
        <v>581</v>
      </c>
      <c r="U1288" s="26" t="s">
        <v>581</v>
      </c>
      <c r="V1288" s="8" t="s">
        <v>2823</v>
      </c>
      <c r="W1288" s="25" t="s">
        <v>1005</v>
      </c>
      <c r="X1288" s="26">
        <v>45358</v>
      </c>
      <c r="Y1288" s="25" t="s">
        <v>1068</v>
      </c>
      <c r="Z1288" s="26">
        <v>45358</v>
      </c>
      <c r="AA1288" s="24" t="s">
        <v>1069</v>
      </c>
      <c r="AB1288" s="24" t="s">
        <v>1081</v>
      </c>
      <c r="AC1288" s="26">
        <v>45386</v>
      </c>
      <c r="AD1288" s="8" t="s">
        <v>22</v>
      </c>
      <c r="AE1288" s="26">
        <v>45361</v>
      </c>
      <c r="AF1288" s="27" t="s">
        <v>1041</v>
      </c>
      <c r="AG1288" s="7"/>
      <c r="AH1288" s="5" t="str" cm="1">
        <f t="array" ref="AH1288">LEFT(MM_BU[[#This Row],[PROJECT'#]],MIN(IFERROR(FIND({0,1,2,3,4,5,6,7,8,9,"-"},MM_BU[[#This Row],[PROJECT'#]]),""))-1)</f>
        <v>BU</v>
      </c>
      <c r="AI1288" t="str">
        <f>IF(MM_BU[[#This Row],[BOM Received date]]&lt;&gt;"","BU table")</f>
        <v>BU table</v>
      </c>
      <c r="AJ1288" t="str">
        <f>TEXT(MM_BU[[#This Row],[BOM Received date]],"mmmm")</f>
        <v>March</v>
      </c>
      <c r="AK1288" t="str">
        <f>TEXT(MM_BU[[#This Row],[BOM Received date]],"yyyy")</f>
        <v>2024</v>
      </c>
    </row>
    <row r="1289" spans="1:37" ht="28.95" customHeight="1">
      <c r="A1289" s="21">
        <v>85</v>
      </c>
      <c r="B1289" s="56">
        <v>45353</v>
      </c>
      <c r="C1289" s="8">
        <v>30</v>
      </c>
      <c r="D1289" s="8" t="s">
        <v>2673</v>
      </c>
      <c r="E1289" s="23" t="s">
        <v>2674</v>
      </c>
      <c r="F1289" s="350">
        <v>9869144</v>
      </c>
      <c r="G1289" s="8" t="s">
        <v>2734</v>
      </c>
      <c r="H1289" s="24" t="s">
        <v>2742</v>
      </c>
      <c r="I1289" s="25">
        <v>56041</v>
      </c>
      <c r="J1289" s="1639">
        <v>45355</v>
      </c>
      <c r="K1289" s="26">
        <v>45358</v>
      </c>
      <c r="L1289" s="340" t="s">
        <v>1058</v>
      </c>
      <c r="M1289" s="27">
        <v>1</v>
      </c>
      <c r="N1289" s="27" t="s">
        <v>20</v>
      </c>
      <c r="O1289" s="25">
        <v>2</v>
      </c>
      <c r="P1289" s="286">
        <v>22.1</v>
      </c>
      <c r="Q1289" s="287">
        <v>44.2</v>
      </c>
      <c r="R1289" s="25" t="s">
        <v>2815</v>
      </c>
      <c r="S1289" s="25" t="s">
        <v>1058</v>
      </c>
      <c r="T1289" s="26">
        <v>45364</v>
      </c>
      <c r="U1289" s="26">
        <v>45363</v>
      </c>
      <c r="V1289" s="8" t="s">
        <v>2980</v>
      </c>
      <c r="W1289" s="25" t="s">
        <v>1005</v>
      </c>
      <c r="X1289" s="26">
        <v>45364</v>
      </c>
      <c r="Y1289" s="25" t="s">
        <v>1068</v>
      </c>
      <c r="Z1289" s="26">
        <v>45364</v>
      </c>
      <c r="AA1289" s="24" t="s">
        <v>1069</v>
      </c>
      <c r="AB1289" s="24" t="s">
        <v>1072</v>
      </c>
      <c r="AC1289" s="26">
        <v>45406</v>
      </c>
      <c r="AD1289" s="8" t="s">
        <v>22</v>
      </c>
      <c r="AE1289" s="26">
        <v>45368</v>
      </c>
      <c r="AF1289" s="27" t="s">
        <v>425</v>
      </c>
      <c r="AG1289" s="7"/>
      <c r="AH1289" s="5" t="str" cm="1">
        <f t="array" ref="AH1289">LEFT(MM_BU[[#This Row],[PROJECT'#]],MIN(IFERROR(FIND({0,1,2,3,4,5,6,7,8,9,"-"},MM_BU[[#This Row],[PROJECT'#]]),""))-1)</f>
        <v>BU</v>
      </c>
      <c r="AI1289" t="str">
        <f>IF(MM_BU[[#This Row],[BOM Received date]]&lt;&gt;"","BU table")</f>
        <v>BU table</v>
      </c>
      <c r="AJ1289" t="str">
        <f>TEXT(MM_BU[[#This Row],[BOM Received date]],"mmmm")</f>
        <v>March</v>
      </c>
      <c r="AK1289" t="str">
        <f>TEXT(MM_BU[[#This Row],[BOM Received date]],"yyyy")</f>
        <v>2024</v>
      </c>
    </row>
    <row r="1290" spans="1:37" ht="28.95" customHeight="1">
      <c r="A1290" s="21">
        <v>85</v>
      </c>
      <c r="B1290" s="56">
        <v>45353</v>
      </c>
      <c r="C1290" s="8">
        <v>30</v>
      </c>
      <c r="D1290" s="8" t="s">
        <v>2673</v>
      </c>
      <c r="E1290" s="23" t="s">
        <v>2674</v>
      </c>
      <c r="F1290" s="350">
        <v>9869144</v>
      </c>
      <c r="G1290" s="8" t="s">
        <v>2248</v>
      </c>
      <c r="H1290" s="24" t="s">
        <v>2239</v>
      </c>
      <c r="I1290" s="25">
        <v>56033</v>
      </c>
      <c r="J1290" s="1639">
        <v>45355</v>
      </c>
      <c r="K1290" s="26">
        <v>45358</v>
      </c>
      <c r="L1290" s="340" t="s">
        <v>1058</v>
      </c>
      <c r="M1290" s="27">
        <v>1</v>
      </c>
      <c r="N1290" s="27" t="s">
        <v>2105</v>
      </c>
      <c r="O1290" s="25">
        <v>1</v>
      </c>
      <c r="P1290" s="286">
        <v>53.46</v>
      </c>
      <c r="Q1290" s="287">
        <v>53.46</v>
      </c>
      <c r="R1290" s="25" t="s">
        <v>2832</v>
      </c>
      <c r="S1290" s="25" t="s">
        <v>1058</v>
      </c>
      <c r="T1290" s="26">
        <v>45362</v>
      </c>
      <c r="U1290" s="26">
        <v>45361</v>
      </c>
      <c r="V1290" s="8" t="s">
        <v>2989</v>
      </c>
      <c r="W1290" s="25" t="s">
        <v>1006</v>
      </c>
      <c r="X1290" s="26">
        <v>45362</v>
      </c>
      <c r="Y1290" s="25" t="s">
        <v>1068</v>
      </c>
      <c r="Z1290" s="26">
        <v>45362</v>
      </c>
      <c r="AA1290" s="24" t="s">
        <v>1075</v>
      </c>
      <c r="AB1290" s="24" t="s">
        <v>1085</v>
      </c>
      <c r="AC1290" s="26">
        <v>45376</v>
      </c>
      <c r="AD1290" s="8" t="s">
        <v>22</v>
      </c>
      <c r="AE1290" s="26">
        <v>45367</v>
      </c>
      <c r="AF1290" s="27" t="s">
        <v>424</v>
      </c>
      <c r="AG1290" s="7"/>
      <c r="AH1290" s="5" t="str" cm="1">
        <f t="array" ref="AH1290">LEFT(MM_BU[[#This Row],[PROJECT'#]],MIN(IFERROR(FIND({0,1,2,3,4,5,6,7,8,9,"-"},MM_BU[[#This Row],[PROJECT'#]]),""))-1)</f>
        <v>BU</v>
      </c>
      <c r="AI1290" t="str">
        <f>IF(MM_BU[[#This Row],[BOM Received date]]&lt;&gt;"","BU table")</f>
        <v>BU table</v>
      </c>
      <c r="AJ1290" t="str">
        <f>TEXT(MM_BU[[#This Row],[BOM Received date]],"mmmm")</f>
        <v>March</v>
      </c>
      <c r="AK1290" t="str">
        <f>TEXT(MM_BU[[#This Row],[BOM Received date]],"yyyy")</f>
        <v>2024</v>
      </c>
    </row>
    <row r="1291" spans="1:37" ht="28.95" customHeight="1" thickBot="1">
      <c r="A1291" s="21">
        <v>85</v>
      </c>
      <c r="B1291" s="56">
        <v>45353</v>
      </c>
      <c r="C1291" s="8">
        <v>30</v>
      </c>
      <c r="D1291" s="8" t="s">
        <v>2673</v>
      </c>
      <c r="E1291" s="23" t="s">
        <v>2674</v>
      </c>
      <c r="F1291" s="350">
        <v>9869144</v>
      </c>
      <c r="G1291" s="8" t="s">
        <v>1606</v>
      </c>
      <c r="H1291" s="24" t="s">
        <v>2210</v>
      </c>
      <c r="I1291" s="25">
        <v>56039</v>
      </c>
      <c r="J1291" s="1639">
        <v>45355</v>
      </c>
      <c r="K1291" s="26">
        <v>45358</v>
      </c>
      <c r="L1291" s="340" t="s">
        <v>1058</v>
      </c>
      <c r="M1291" s="27">
        <v>2</v>
      </c>
      <c r="N1291" s="27" t="s">
        <v>2745</v>
      </c>
      <c r="O1291" s="25">
        <v>1</v>
      </c>
      <c r="P1291" s="286">
        <v>44.9</v>
      </c>
      <c r="Q1291" s="287">
        <v>44.9</v>
      </c>
      <c r="R1291" s="25" t="s">
        <v>581</v>
      </c>
      <c r="S1291" s="25" t="s">
        <v>581</v>
      </c>
      <c r="T1291" s="26" t="s">
        <v>581</v>
      </c>
      <c r="U1291" s="26" t="s">
        <v>581</v>
      </c>
      <c r="V1291" s="8" t="s">
        <v>2823</v>
      </c>
      <c r="W1291" s="25" t="s">
        <v>1003</v>
      </c>
      <c r="X1291" s="26">
        <v>45358</v>
      </c>
      <c r="Y1291" s="25" t="s">
        <v>1068</v>
      </c>
      <c r="Z1291" s="26">
        <v>45358</v>
      </c>
      <c r="AA1291" s="24" t="s">
        <v>1069</v>
      </c>
      <c r="AB1291" s="24" t="s">
        <v>1081</v>
      </c>
      <c r="AC1291" s="26">
        <v>45386</v>
      </c>
      <c r="AD1291" s="8" t="s">
        <v>22</v>
      </c>
      <c r="AE1291" s="26">
        <v>45361</v>
      </c>
      <c r="AF1291" s="27" t="s">
        <v>424</v>
      </c>
      <c r="AG1291" s="7"/>
      <c r="AH1291" s="5" t="str" cm="1">
        <f t="array" ref="AH1291">LEFT(MM_BU[[#This Row],[PROJECT'#]],MIN(IFERROR(FIND({0,1,2,3,4,5,6,7,8,9,"-"},MM_BU[[#This Row],[PROJECT'#]]),""))-1)</f>
        <v>BU</v>
      </c>
      <c r="AI1291" t="str">
        <f>IF(MM_BU[[#This Row],[BOM Received date]]&lt;&gt;"","BU table")</f>
        <v>BU table</v>
      </c>
      <c r="AJ1291" t="str">
        <f>TEXT(MM_BU[[#This Row],[BOM Received date]],"mmmm")</f>
        <v>March</v>
      </c>
      <c r="AK1291" t="str">
        <f>TEXT(MM_BU[[#This Row],[BOM Received date]],"yyyy")</f>
        <v>2024</v>
      </c>
    </row>
    <row r="1292" spans="1:37" ht="28.95" customHeight="1" thickTop="1">
      <c r="A1292" s="149">
        <v>86</v>
      </c>
      <c r="B1292" s="196">
        <v>45355</v>
      </c>
      <c r="C1292" s="151">
        <v>40</v>
      </c>
      <c r="D1292" s="151" t="s">
        <v>2755</v>
      </c>
      <c r="E1292" s="152" t="s">
        <v>2756</v>
      </c>
      <c r="F1292" s="352">
        <v>8675135</v>
      </c>
      <c r="G1292" s="151" t="s">
        <v>1988</v>
      </c>
      <c r="H1292" s="153" t="s">
        <v>2772</v>
      </c>
      <c r="I1292" s="154">
        <v>56045</v>
      </c>
      <c r="J1292" s="1641">
        <v>45355</v>
      </c>
      <c r="K1292" s="155">
        <v>45358</v>
      </c>
      <c r="L1292" s="155" t="s">
        <v>1058</v>
      </c>
      <c r="M1292" s="156">
        <v>1</v>
      </c>
      <c r="N1292" s="156" t="s">
        <v>20</v>
      </c>
      <c r="O1292" s="154">
        <v>10</v>
      </c>
      <c r="P1292" s="290">
        <v>19.8</v>
      </c>
      <c r="Q1292" s="291">
        <v>198</v>
      </c>
      <c r="R1292" s="154" t="s">
        <v>2815</v>
      </c>
      <c r="S1292" s="154" t="s">
        <v>1058</v>
      </c>
      <c r="T1292" s="155">
        <v>45364</v>
      </c>
      <c r="U1292" s="155">
        <v>45363</v>
      </c>
      <c r="V1292" s="151" t="s">
        <v>2980</v>
      </c>
      <c r="W1292" s="154" t="s">
        <v>1009</v>
      </c>
      <c r="X1292" s="155">
        <v>45364</v>
      </c>
      <c r="Y1292" s="154" t="s">
        <v>1068</v>
      </c>
      <c r="Z1292" s="155">
        <v>45364</v>
      </c>
      <c r="AA1292" s="153" t="s">
        <v>1069</v>
      </c>
      <c r="AB1292" s="153" t="s">
        <v>1072</v>
      </c>
      <c r="AC1292" s="155">
        <v>45378</v>
      </c>
      <c r="AD1292" s="151" t="s">
        <v>22</v>
      </c>
      <c r="AE1292" s="155">
        <v>45368</v>
      </c>
      <c r="AF1292" s="156" t="s">
        <v>1001</v>
      </c>
      <c r="AG1292" s="157"/>
      <c r="AH1292" s="43" t="str" cm="1">
        <f t="array" ref="AH1292">LEFT(MM_BU[[#This Row],[PROJECT'#]],MIN(IFERROR(FIND({0,1,2,3,4,5,6,7,8,9,"-"},MM_BU[[#This Row],[PROJECT'#]]),""))-1)</f>
        <v>BU</v>
      </c>
      <c r="AI1292" t="str">
        <f>IF(MM_BU[[#This Row],[BOM Received date]]&lt;&gt;"","BU table")</f>
        <v>BU table</v>
      </c>
      <c r="AJ1292" t="str">
        <f>TEXT(MM_BU[[#This Row],[BOM Received date]],"mmmm")</f>
        <v>March</v>
      </c>
      <c r="AK1292" t="str">
        <f>TEXT(MM_BU[[#This Row],[BOM Received date]],"yyyy")</f>
        <v>2024</v>
      </c>
    </row>
    <row r="1293" spans="1:37" ht="28.95" customHeight="1">
      <c r="A1293" s="21">
        <v>86</v>
      </c>
      <c r="B1293" s="56">
        <v>45355</v>
      </c>
      <c r="C1293" s="8">
        <v>40</v>
      </c>
      <c r="D1293" s="8" t="s">
        <v>2755</v>
      </c>
      <c r="E1293" s="23" t="s">
        <v>2756</v>
      </c>
      <c r="F1293" s="350">
        <v>8675135</v>
      </c>
      <c r="G1293" s="8" t="s">
        <v>1668</v>
      </c>
      <c r="H1293" s="24" t="s">
        <v>1671</v>
      </c>
      <c r="I1293" s="25">
        <v>56047</v>
      </c>
      <c r="J1293" s="1639">
        <v>45355</v>
      </c>
      <c r="K1293" s="26">
        <v>45358</v>
      </c>
      <c r="L1293" s="26" t="s">
        <v>1058</v>
      </c>
      <c r="M1293" s="27">
        <v>2</v>
      </c>
      <c r="N1293" s="27" t="s">
        <v>20</v>
      </c>
      <c r="O1293" s="25">
        <v>15</v>
      </c>
      <c r="P1293" s="286">
        <v>12.8</v>
      </c>
      <c r="Q1293" s="287">
        <v>192</v>
      </c>
      <c r="R1293" s="25" t="s">
        <v>581</v>
      </c>
      <c r="S1293" s="25" t="s">
        <v>581</v>
      </c>
      <c r="T1293" s="26" t="s">
        <v>581</v>
      </c>
      <c r="U1293" s="26" t="s">
        <v>581</v>
      </c>
      <c r="V1293" s="8" t="s">
        <v>2823</v>
      </c>
      <c r="W1293" s="25" t="s">
        <v>1018</v>
      </c>
      <c r="X1293" s="26">
        <v>45358</v>
      </c>
      <c r="Y1293" s="25" t="s">
        <v>1068</v>
      </c>
      <c r="Z1293" s="26">
        <v>45358</v>
      </c>
      <c r="AA1293" s="24" t="s">
        <v>1069</v>
      </c>
      <c r="AB1293" s="24" t="s">
        <v>1081</v>
      </c>
      <c r="AC1293" s="26">
        <v>45386</v>
      </c>
      <c r="AD1293" s="8" t="s">
        <v>22</v>
      </c>
      <c r="AE1293" s="26">
        <v>45361</v>
      </c>
      <c r="AF1293" s="27" t="s">
        <v>1021</v>
      </c>
      <c r="AG1293" s="7"/>
      <c r="AH1293" s="5" t="str" cm="1">
        <f t="array" ref="AH1293">LEFT(MM_BU[[#This Row],[PROJECT'#]],MIN(IFERROR(FIND({0,1,2,3,4,5,6,7,8,9,"-"},MM_BU[[#This Row],[PROJECT'#]]),""))-1)</f>
        <v>BU</v>
      </c>
      <c r="AI1293" t="str">
        <f>IF(MM_BU[[#This Row],[BOM Received date]]&lt;&gt;"","BU table")</f>
        <v>BU table</v>
      </c>
      <c r="AJ1293" t="str">
        <f>TEXT(MM_BU[[#This Row],[BOM Received date]],"mmmm")</f>
        <v>March</v>
      </c>
      <c r="AK1293" t="str">
        <f>TEXT(MM_BU[[#This Row],[BOM Received date]],"yyyy")</f>
        <v>2024</v>
      </c>
    </row>
    <row r="1294" spans="1:37" ht="28.95" customHeight="1">
      <c r="A1294" s="21">
        <v>86</v>
      </c>
      <c r="B1294" s="56">
        <v>45355</v>
      </c>
      <c r="C1294" s="8">
        <v>40</v>
      </c>
      <c r="D1294" s="8" t="s">
        <v>2755</v>
      </c>
      <c r="E1294" s="23" t="s">
        <v>2756</v>
      </c>
      <c r="F1294" s="350">
        <v>8675135</v>
      </c>
      <c r="G1294" s="8" t="s">
        <v>2747</v>
      </c>
      <c r="H1294" s="24" t="s">
        <v>2751</v>
      </c>
      <c r="I1294" s="25">
        <v>56046</v>
      </c>
      <c r="J1294" s="1639">
        <v>45355</v>
      </c>
      <c r="K1294" s="26">
        <v>45358</v>
      </c>
      <c r="L1294" s="26" t="s">
        <v>1058</v>
      </c>
      <c r="M1294" s="27">
        <v>3</v>
      </c>
      <c r="N1294" s="27" t="s">
        <v>20</v>
      </c>
      <c r="O1294" s="25">
        <v>3</v>
      </c>
      <c r="P1294" s="286">
        <v>23.3</v>
      </c>
      <c r="Q1294" s="287">
        <v>69.900000000000006</v>
      </c>
      <c r="R1294" s="25" t="s">
        <v>2833</v>
      </c>
      <c r="S1294" s="25" t="s">
        <v>1059</v>
      </c>
      <c r="T1294" s="26">
        <v>45367</v>
      </c>
      <c r="U1294" s="26">
        <v>45361</v>
      </c>
      <c r="V1294" s="8" t="s">
        <v>2992</v>
      </c>
      <c r="W1294" s="25" t="s">
        <v>143</v>
      </c>
      <c r="X1294" s="26">
        <v>45366</v>
      </c>
      <c r="Y1294" s="25" t="s">
        <v>1068</v>
      </c>
      <c r="Z1294" s="26">
        <v>45366</v>
      </c>
      <c r="AA1294" s="24" t="s">
        <v>1075</v>
      </c>
      <c r="AB1294" s="24" t="s">
        <v>1091</v>
      </c>
      <c r="AC1294" s="26">
        <v>45373</v>
      </c>
      <c r="AD1294" s="8" t="s">
        <v>22</v>
      </c>
      <c r="AE1294" s="26">
        <v>45370</v>
      </c>
      <c r="AF1294" s="27" t="s">
        <v>428</v>
      </c>
      <c r="AG1294" s="7"/>
      <c r="AH1294" s="5" t="str" cm="1">
        <f t="array" ref="AH1294">LEFT(MM_BU[[#This Row],[PROJECT'#]],MIN(IFERROR(FIND({0,1,2,3,4,5,6,7,8,9,"-"},MM_BU[[#This Row],[PROJECT'#]]),""))-1)</f>
        <v>BU</v>
      </c>
      <c r="AI1294" t="str">
        <f>IF(MM_BU[[#This Row],[BOM Received date]]&lt;&gt;"","BU table")</f>
        <v>BU table</v>
      </c>
      <c r="AJ1294" t="str">
        <f>TEXT(MM_BU[[#This Row],[BOM Received date]],"mmmm")</f>
        <v>March</v>
      </c>
      <c r="AK1294" t="str">
        <f>TEXT(MM_BU[[#This Row],[BOM Received date]],"yyyy")</f>
        <v>2024</v>
      </c>
    </row>
    <row r="1295" spans="1:37" ht="28.95" customHeight="1">
      <c r="A1295" s="21">
        <v>86</v>
      </c>
      <c r="B1295" s="56">
        <v>45355</v>
      </c>
      <c r="C1295" s="8">
        <v>40</v>
      </c>
      <c r="D1295" s="8" t="s">
        <v>2755</v>
      </c>
      <c r="E1295" s="23" t="s">
        <v>2756</v>
      </c>
      <c r="F1295" s="350">
        <v>8675135</v>
      </c>
      <c r="G1295" s="8" t="s">
        <v>504</v>
      </c>
      <c r="H1295" s="24" t="s">
        <v>521</v>
      </c>
      <c r="I1295" s="25">
        <v>56048</v>
      </c>
      <c r="J1295" s="1639">
        <v>45355</v>
      </c>
      <c r="K1295" s="26">
        <v>45358</v>
      </c>
      <c r="L1295" s="26" t="s">
        <v>1058</v>
      </c>
      <c r="M1295" s="27">
        <v>5</v>
      </c>
      <c r="N1295" s="27" t="s">
        <v>88</v>
      </c>
      <c r="O1295" s="25">
        <v>6</v>
      </c>
      <c r="P1295" s="286">
        <v>41.3</v>
      </c>
      <c r="Q1295" s="287">
        <v>247.8</v>
      </c>
      <c r="R1295" s="25" t="s">
        <v>2824</v>
      </c>
      <c r="S1295" s="25" t="s">
        <v>1058</v>
      </c>
      <c r="T1295" s="26">
        <v>45358</v>
      </c>
      <c r="U1295" s="26" t="s">
        <v>581</v>
      </c>
      <c r="V1295" s="8" t="s">
        <v>2825</v>
      </c>
      <c r="W1295" s="25" t="s">
        <v>1012</v>
      </c>
      <c r="X1295" s="26">
        <v>45359</v>
      </c>
      <c r="Y1295" s="25" t="s">
        <v>1068</v>
      </c>
      <c r="Z1295" s="26">
        <v>45359</v>
      </c>
      <c r="AA1295" s="24" t="s">
        <v>1075</v>
      </c>
      <c r="AB1295" s="24" t="s">
        <v>1070</v>
      </c>
      <c r="AC1295" s="26">
        <v>45372</v>
      </c>
      <c r="AD1295" s="8" t="s">
        <v>22</v>
      </c>
      <c r="AE1295" s="26">
        <v>45362</v>
      </c>
      <c r="AF1295" s="27" t="s">
        <v>427</v>
      </c>
      <c r="AG1295" s="7"/>
      <c r="AH1295" s="5" t="str" cm="1">
        <f t="array" ref="AH1295">LEFT(MM_BU[[#This Row],[PROJECT'#]],MIN(IFERROR(FIND({0,1,2,3,4,5,6,7,8,9,"-"},MM_BU[[#This Row],[PROJECT'#]]),""))-1)</f>
        <v>BU</v>
      </c>
      <c r="AI1295" t="str">
        <f>IF(MM_BU[[#This Row],[BOM Received date]]&lt;&gt;"","BU table")</f>
        <v>BU table</v>
      </c>
      <c r="AJ1295" t="str">
        <f>TEXT(MM_BU[[#This Row],[BOM Received date]],"mmmm")</f>
        <v>March</v>
      </c>
      <c r="AK1295" t="str">
        <f>TEXT(MM_BU[[#This Row],[BOM Received date]],"yyyy")</f>
        <v>2024</v>
      </c>
    </row>
    <row r="1296" spans="1:37" ht="28.95" customHeight="1">
      <c r="A1296" s="21">
        <v>86</v>
      </c>
      <c r="B1296" s="56">
        <v>45355</v>
      </c>
      <c r="C1296" s="8">
        <v>40</v>
      </c>
      <c r="D1296" s="8" t="s">
        <v>2755</v>
      </c>
      <c r="E1296" s="23" t="s">
        <v>2756</v>
      </c>
      <c r="F1296" s="350">
        <v>8675135</v>
      </c>
      <c r="G1296" s="8" t="s">
        <v>290</v>
      </c>
      <c r="H1296" s="24" t="s">
        <v>292</v>
      </c>
      <c r="I1296" s="25">
        <v>56048</v>
      </c>
      <c r="J1296" s="1639">
        <v>45355</v>
      </c>
      <c r="K1296" s="26">
        <v>45358</v>
      </c>
      <c r="L1296" s="26" t="s">
        <v>1058</v>
      </c>
      <c r="M1296" s="27">
        <v>4</v>
      </c>
      <c r="N1296" s="27" t="s">
        <v>20</v>
      </c>
      <c r="O1296" s="25">
        <v>10</v>
      </c>
      <c r="P1296" s="286">
        <v>39.6</v>
      </c>
      <c r="Q1296" s="287">
        <v>396</v>
      </c>
      <c r="R1296" s="25" t="s">
        <v>2824</v>
      </c>
      <c r="S1296" s="25" t="s">
        <v>1058</v>
      </c>
      <c r="T1296" s="26">
        <v>45358</v>
      </c>
      <c r="U1296" s="26" t="s">
        <v>581</v>
      </c>
      <c r="V1296" s="8" t="s">
        <v>2825</v>
      </c>
      <c r="W1296" s="25" t="s">
        <v>1011</v>
      </c>
      <c r="X1296" s="26">
        <v>45359</v>
      </c>
      <c r="Y1296" s="25" t="s">
        <v>1068</v>
      </c>
      <c r="Z1296" s="26">
        <v>45359</v>
      </c>
      <c r="AA1296" s="24" t="s">
        <v>1075</v>
      </c>
      <c r="AB1296" s="24" t="s">
        <v>1070</v>
      </c>
      <c r="AC1296" s="26">
        <v>45372</v>
      </c>
      <c r="AD1296" s="8" t="s">
        <v>22</v>
      </c>
      <c r="AE1296" s="26">
        <v>45362</v>
      </c>
      <c r="AF1296" s="27" t="s">
        <v>1001</v>
      </c>
      <c r="AG1296" s="7"/>
      <c r="AH1296" s="5" t="str" cm="1">
        <f t="array" ref="AH1296">LEFT(MM_BU[[#This Row],[PROJECT'#]],MIN(IFERROR(FIND({0,1,2,3,4,5,6,7,8,9,"-"},MM_BU[[#This Row],[PROJECT'#]]),""))-1)</f>
        <v>BU</v>
      </c>
      <c r="AI1296" t="str">
        <f>IF(MM_BU[[#This Row],[BOM Received date]]&lt;&gt;"","BU table")</f>
        <v>BU table</v>
      </c>
      <c r="AJ1296" t="str">
        <f>TEXT(MM_BU[[#This Row],[BOM Received date]],"mmmm")</f>
        <v>March</v>
      </c>
      <c r="AK1296" t="str">
        <f>TEXT(MM_BU[[#This Row],[BOM Received date]],"yyyy")</f>
        <v>2024</v>
      </c>
    </row>
    <row r="1297" spans="1:37" ht="28.95" customHeight="1">
      <c r="A1297" s="21">
        <v>86</v>
      </c>
      <c r="B1297" s="56">
        <v>45355</v>
      </c>
      <c r="C1297" s="8">
        <v>40</v>
      </c>
      <c r="D1297" s="8" t="s">
        <v>2755</v>
      </c>
      <c r="E1297" s="23" t="s">
        <v>2756</v>
      </c>
      <c r="F1297" s="350">
        <v>8675135</v>
      </c>
      <c r="G1297" s="8" t="s">
        <v>81</v>
      </c>
      <c r="H1297" s="24" t="s">
        <v>534</v>
      </c>
      <c r="I1297" s="25">
        <v>56044</v>
      </c>
      <c r="J1297" s="1639">
        <v>45355</v>
      </c>
      <c r="K1297" s="26">
        <v>45358</v>
      </c>
      <c r="L1297" s="26" t="s">
        <v>1058</v>
      </c>
      <c r="M1297" s="27">
        <v>1</v>
      </c>
      <c r="N1297" s="27" t="s">
        <v>2105</v>
      </c>
      <c r="O1297" s="25">
        <v>2</v>
      </c>
      <c r="P1297" s="286">
        <v>19.47</v>
      </c>
      <c r="Q1297" s="287">
        <v>38.94</v>
      </c>
      <c r="R1297" s="25" t="s">
        <v>2830</v>
      </c>
      <c r="S1297" s="25" t="s">
        <v>1058</v>
      </c>
      <c r="T1297" s="26">
        <v>45358</v>
      </c>
      <c r="U1297" s="26" t="s">
        <v>581</v>
      </c>
      <c r="V1297" s="8" t="s">
        <v>2831</v>
      </c>
      <c r="W1297" s="25" t="s">
        <v>141</v>
      </c>
      <c r="X1297" s="26">
        <v>45360</v>
      </c>
      <c r="Y1297" s="25" t="s">
        <v>1068</v>
      </c>
      <c r="Z1297" s="26">
        <v>45360</v>
      </c>
      <c r="AA1297" s="24" t="s">
        <v>1075</v>
      </c>
      <c r="AB1297" s="24" t="s">
        <v>1084</v>
      </c>
      <c r="AC1297" s="26">
        <v>45412</v>
      </c>
      <c r="AD1297" s="8" t="s">
        <v>22</v>
      </c>
      <c r="AE1297" s="26">
        <v>45362</v>
      </c>
      <c r="AF1297" s="27" t="s">
        <v>425</v>
      </c>
      <c r="AG1297" s="7"/>
      <c r="AH1297" s="5" t="str" cm="1">
        <f t="array" ref="AH1297">LEFT(MM_BU[[#This Row],[PROJECT'#]],MIN(IFERROR(FIND({0,1,2,3,4,5,6,7,8,9,"-"},MM_BU[[#This Row],[PROJECT'#]]),""))-1)</f>
        <v>BU</v>
      </c>
      <c r="AI1297" t="str">
        <f>IF(MM_BU[[#This Row],[BOM Received date]]&lt;&gt;"","BU table")</f>
        <v>BU table</v>
      </c>
      <c r="AJ1297" t="str">
        <f>TEXT(MM_BU[[#This Row],[BOM Received date]],"mmmm")</f>
        <v>March</v>
      </c>
      <c r="AK1297" t="str">
        <f>TEXT(MM_BU[[#This Row],[BOM Received date]],"yyyy")</f>
        <v>2024</v>
      </c>
    </row>
    <row r="1298" spans="1:37" ht="28.95" customHeight="1">
      <c r="A1298" s="21">
        <v>86</v>
      </c>
      <c r="B1298" s="56">
        <v>45355</v>
      </c>
      <c r="C1298" s="8">
        <v>40</v>
      </c>
      <c r="D1298" s="8" t="s">
        <v>2755</v>
      </c>
      <c r="E1298" s="23" t="s">
        <v>2756</v>
      </c>
      <c r="F1298" s="350">
        <v>8675135</v>
      </c>
      <c r="G1298" s="8" t="s">
        <v>1261</v>
      </c>
      <c r="H1298" s="24" t="s">
        <v>1266</v>
      </c>
      <c r="I1298" s="25">
        <v>56046</v>
      </c>
      <c r="J1298" s="1639">
        <v>45355</v>
      </c>
      <c r="K1298" s="26">
        <v>45358</v>
      </c>
      <c r="L1298" s="26" t="s">
        <v>1058</v>
      </c>
      <c r="M1298" s="27">
        <v>2</v>
      </c>
      <c r="N1298" s="27" t="s">
        <v>20</v>
      </c>
      <c r="O1298" s="25">
        <v>8</v>
      </c>
      <c r="P1298" s="286">
        <v>14.6</v>
      </c>
      <c r="Q1298" s="287">
        <v>116.8</v>
      </c>
      <c r="R1298" s="25" t="s">
        <v>2826</v>
      </c>
      <c r="S1298" s="25" t="s">
        <v>1058</v>
      </c>
      <c r="T1298" s="26">
        <v>45358</v>
      </c>
      <c r="U1298" s="26" t="s">
        <v>581</v>
      </c>
      <c r="V1298" s="8" t="s">
        <v>2827</v>
      </c>
      <c r="W1298" s="25" t="s">
        <v>142</v>
      </c>
      <c r="X1298" s="26">
        <v>45358</v>
      </c>
      <c r="Y1298" s="25" t="s">
        <v>1068</v>
      </c>
      <c r="Z1298" s="26">
        <v>45358</v>
      </c>
      <c r="AA1298" s="24" t="s">
        <v>1075</v>
      </c>
      <c r="AB1298" s="24" t="s">
        <v>1082</v>
      </c>
      <c r="AC1298" s="26">
        <v>45400</v>
      </c>
      <c r="AD1298" s="8" t="s">
        <v>22</v>
      </c>
      <c r="AE1298" s="26">
        <v>45362</v>
      </c>
      <c r="AF1298" s="27" t="s">
        <v>1025</v>
      </c>
      <c r="AG1298" s="7"/>
      <c r="AH1298" s="5" t="str" cm="1">
        <f t="array" ref="AH1298">LEFT(MM_BU[[#This Row],[PROJECT'#]],MIN(IFERROR(FIND({0,1,2,3,4,5,6,7,8,9,"-"},MM_BU[[#This Row],[PROJECT'#]]),""))-1)</f>
        <v>BU</v>
      </c>
      <c r="AI1298" t="str">
        <f>IF(MM_BU[[#This Row],[BOM Received date]]&lt;&gt;"","BU table")</f>
        <v>BU table</v>
      </c>
      <c r="AJ1298" t="str">
        <f>TEXT(MM_BU[[#This Row],[BOM Received date]],"mmmm")</f>
        <v>March</v>
      </c>
      <c r="AK1298" t="str">
        <f>TEXT(MM_BU[[#This Row],[BOM Received date]],"yyyy")</f>
        <v>2024</v>
      </c>
    </row>
    <row r="1299" spans="1:37" ht="28.95" customHeight="1">
      <c r="A1299" s="21">
        <v>86</v>
      </c>
      <c r="B1299" s="56">
        <v>45355</v>
      </c>
      <c r="C1299" s="8">
        <v>40</v>
      </c>
      <c r="D1299" s="8" t="s">
        <v>2755</v>
      </c>
      <c r="E1299" s="23" t="s">
        <v>2756</v>
      </c>
      <c r="F1299" s="350">
        <v>8675135</v>
      </c>
      <c r="G1299" s="8" t="s">
        <v>2748</v>
      </c>
      <c r="H1299" s="24" t="s">
        <v>2752</v>
      </c>
      <c r="I1299" s="25">
        <v>56047</v>
      </c>
      <c r="J1299" s="1639">
        <v>45355</v>
      </c>
      <c r="K1299" s="26">
        <v>45358</v>
      </c>
      <c r="L1299" s="26" t="s">
        <v>1058</v>
      </c>
      <c r="M1299" s="27">
        <v>1</v>
      </c>
      <c r="N1299" s="27" t="s">
        <v>1995</v>
      </c>
      <c r="O1299" s="25">
        <v>4</v>
      </c>
      <c r="P1299" s="286">
        <v>24.1</v>
      </c>
      <c r="Q1299" s="287">
        <v>96.4</v>
      </c>
      <c r="R1299" s="25" t="s">
        <v>581</v>
      </c>
      <c r="S1299" s="25" t="s">
        <v>581</v>
      </c>
      <c r="T1299" s="26" t="s">
        <v>581</v>
      </c>
      <c r="U1299" s="26" t="s">
        <v>581</v>
      </c>
      <c r="V1299" s="8" t="s">
        <v>2823</v>
      </c>
      <c r="W1299" s="25" t="s">
        <v>1017</v>
      </c>
      <c r="X1299" s="26">
        <v>45358</v>
      </c>
      <c r="Y1299" s="25" t="s">
        <v>1068</v>
      </c>
      <c r="Z1299" s="26">
        <v>45358</v>
      </c>
      <c r="AA1299" s="24" t="s">
        <v>1069</v>
      </c>
      <c r="AB1299" s="24" t="s">
        <v>1081</v>
      </c>
      <c r="AC1299" s="26">
        <v>45386</v>
      </c>
      <c r="AD1299" s="8" t="s">
        <v>22</v>
      </c>
      <c r="AE1299" s="26">
        <v>45361</v>
      </c>
      <c r="AF1299" s="27" t="s">
        <v>426</v>
      </c>
      <c r="AG1299" s="7"/>
      <c r="AH1299" s="5" t="str" cm="1">
        <f t="array" ref="AH1299">LEFT(MM_BU[[#This Row],[PROJECT'#]],MIN(IFERROR(FIND({0,1,2,3,4,5,6,7,8,9,"-"},MM_BU[[#This Row],[PROJECT'#]]),""))-1)</f>
        <v>BU</v>
      </c>
      <c r="AI1299" t="str">
        <f>IF(MM_BU[[#This Row],[BOM Received date]]&lt;&gt;"","BU table")</f>
        <v>BU table</v>
      </c>
      <c r="AJ1299" t="str">
        <f>TEXT(MM_BU[[#This Row],[BOM Received date]],"mmmm")</f>
        <v>March</v>
      </c>
      <c r="AK1299" t="str">
        <f>TEXT(MM_BU[[#This Row],[BOM Received date]],"yyyy")</f>
        <v>2024</v>
      </c>
    </row>
    <row r="1300" spans="1:37" ht="28.95" customHeight="1">
      <c r="A1300" s="21">
        <v>86</v>
      </c>
      <c r="B1300" s="56">
        <v>45355</v>
      </c>
      <c r="C1300" s="8">
        <v>40</v>
      </c>
      <c r="D1300" s="8" t="s">
        <v>2755</v>
      </c>
      <c r="E1300" s="23" t="s">
        <v>2756</v>
      </c>
      <c r="F1300" s="350">
        <v>8675135</v>
      </c>
      <c r="G1300" s="8" t="s">
        <v>2749</v>
      </c>
      <c r="H1300" s="24" t="s">
        <v>2753</v>
      </c>
      <c r="I1300" s="25">
        <v>56046</v>
      </c>
      <c r="J1300" s="1639">
        <v>45355</v>
      </c>
      <c r="K1300" s="26">
        <v>45358</v>
      </c>
      <c r="L1300" s="26" t="s">
        <v>1058</v>
      </c>
      <c r="M1300" s="27">
        <v>1</v>
      </c>
      <c r="N1300" s="27" t="s">
        <v>57</v>
      </c>
      <c r="O1300" s="25">
        <v>15</v>
      </c>
      <c r="P1300" s="286">
        <v>23.5</v>
      </c>
      <c r="Q1300" s="287">
        <v>352.5</v>
      </c>
      <c r="R1300" s="25" t="s">
        <v>2833</v>
      </c>
      <c r="S1300" s="25" t="s">
        <v>1059</v>
      </c>
      <c r="T1300" s="26">
        <v>45367</v>
      </c>
      <c r="U1300" s="26">
        <v>45361</v>
      </c>
      <c r="V1300" s="8" t="s">
        <v>2992</v>
      </c>
      <c r="W1300" s="25" t="s">
        <v>142</v>
      </c>
      <c r="X1300" s="26">
        <v>45366</v>
      </c>
      <c r="Y1300" s="25" t="s">
        <v>1068</v>
      </c>
      <c r="Z1300" s="26">
        <v>45366</v>
      </c>
      <c r="AA1300" s="24" t="s">
        <v>1075</v>
      </c>
      <c r="AB1300" s="24" t="s">
        <v>1091</v>
      </c>
      <c r="AC1300" s="26">
        <v>45373</v>
      </c>
      <c r="AD1300" s="8" t="s">
        <v>22</v>
      </c>
      <c r="AE1300" s="26">
        <v>45370</v>
      </c>
      <c r="AF1300" s="27" t="s">
        <v>1021</v>
      </c>
      <c r="AG1300" s="7"/>
      <c r="AH1300" s="5" t="str" cm="1">
        <f t="array" ref="AH1300">LEFT(MM_BU[[#This Row],[PROJECT'#]],MIN(IFERROR(FIND({0,1,2,3,4,5,6,7,8,9,"-"},MM_BU[[#This Row],[PROJECT'#]]),""))-1)</f>
        <v>BU</v>
      </c>
      <c r="AI1300" t="str">
        <f>IF(MM_BU[[#This Row],[BOM Received date]]&lt;&gt;"","BU table")</f>
        <v>BU table</v>
      </c>
      <c r="AJ1300" t="str">
        <f>TEXT(MM_BU[[#This Row],[BOM Received date]],"mmmm")</f>
        <v>March</v>
      </c>
      <c r="AK1300" t="str">
        <f>TEXT(MM_BU[[#This Row],[BOM Received date]],"yyyy")</f>
        <v>2024</v>
      </c>
    </row>
    <row r="1301" spans="1:37" ht="28.95" customHeight="1">
      <c r="A1301" s="21">
        <v>86</v>
      </c>
      <c r="B1301" s="56">
        <v>45355</v>
      </c>
      <c r="C1301" s="8">
        <v>40</v>
      </c>
      <c r="D1301" s="8" t="s">
        <v>2755</v>
      </c>
      <c r="E1301" s="23" t="s">
        <v>2756</v>
      </c>
      <c r="F1301" s="350">
        <v>8675135</v>
      </c>
      <c r="G1301" s="8" t="s">
        <v>1493</v>
      </c>
      <c r="H1301" s="24" t="s">
        <v>1503</v>
      </c>
      <c r="I1301" s="25">
        <v>56048</v>
      </c>
      <c r="J1301" s="1639">
        <v>45355</v>
      </c>
      <c r="K1301" s="26">
        <v>45358</v>
      </c>
      <c r="L1301" s="26" t="s">
        <v>1058</v>
      </c>
      <c r="M1301" s="27">
        <v>3</v>
      </c>
      <c r="N1301" s="27" t="s">
        <v>20</v>
      </c>
      <c r="O1301" s="25">
        <v>4</v>
      </c>
      <c r="P1301" s="286">
        <v>12.4</v>
      </c>
      <c r="Q1301" s="287">
        <v>49.6</v>
      </c>
      <c r="R1301" s="25" t="s">
        <v>2824</v>
      </c>
      <c r="S1301" s="25" t="s">
        <v>1058</v>
      </c>
      <c r="T1301" s="26">
        <v>45358</v>
      </c>
      <c r="U1301" s="26" t="s">
        <v>581</v>
      </c>
      <c r="V1301" s="8" t="s">
        <v>2825</v>
      </c>
      <c r="W1301" s="25" t="s">
        <v>1009</v>
      </c>
      <c r="X1301" s="26">
        <v>45359</v>
      </c>
      <c r="Y1301" s="25" t="s">
        <v>1068</v>
      </c>
      <c r="Z1301" s="26">
        <v>45359</v>
      </c>
      <c r="AA1301" s="24" t="s">
        <v>1075</v>
      </c>
      <c r="AB1301" s="24" t="s">
        <v>1070</v>
      </c>
      <c r="AC1301" s="26">
        <v>45372</v>
      </c>
      <c r="AD1301" s="8" t="s">
        <v>22</v>
      </c>
      <c r="AE1301" s="26">
        <v>45362</v>
      </c>
      <c r="AF1301" s="27" t="s">
        <v>426</v>
      </c>
      <c r="AG1301" s="7"/>
      <c r="AH1301" s="5" t="str" cm="1">
        <f t="array" ref="AH1301">LEFT(MM_BU[[#This Row],[PROJECT'#]],MIN(IFERROR(FIND({0,1,2,3,4,5,6,7,8,9,"-"},MM_BU[[#This Row],[PROJECT'#]]),""))-1)</f>
        <v>BU</v>
      </c>
      <c r="AI1301" t="str">
        <f>IF(MM_BU[[#This Row],[BOM Received date]]&lt;&gt;"","BU table")</f>
        <v>BU table</v>
      </c>
      <c r="AJ1301" t="str">
        <f>TEXT(MM_BU[[#This Row],[BOM Received date]],"mmmm")</f>
        <v>March</v>
      </c>
      <c r="AK1301" t="str">
        <f>TEXT(MM_BU[[#This Row],[BOM Received date]],"yyyy")</f>
        <v>2024</v>
      </c>
    </row>
    <row r="1302" spans="1:37" ht="28.95" customHeight="1">
      <c r="A1302" s="21">
        <v>86</v>
      </c>
      <c r="B1302" s="56">
        <v>45355</v>
      </c>
      <c r="C1302" s="8">
        <v>40</v>
      </c>
      <c r="D1302" s="8" t="s">
        <v>2755</v>
      </c>
      <c r="E1302" s="23" t="s">
        <v>2756</v>
      </c>
      <c r="F1302" s="350">
        <v>8675135</v>
      </c>
      <c r="G1302" s="8" t="s">
        <v>1991</v>
      </c>
      <c r="H1302" s="24" t="s">
        <v>1980</v>
      </c>
      <c r="I1302" s="25">
        <v>56048</v>
      </c>
      <c r="J1302" s="1639">
        <v>45355</v>
      </c>
      <c r="K1302" s="26">
        <v>45358</v>
      </c>
      <c r="L1302" s="26" t="s">
        <v>1058</v>
      </c>
      <c r="M1302" s="27">
        <v>2</v>
      </c>
      <c r="N1302" s="27" t="s">
        <v>20</v>
      </c>
      <c r="O1302" s="25">
        <v>12</v>
      </c>
      <c r="P1302" s="286">
        <v>6.6</v>
      </c>
      <c r="Q1302" s="287">
        <v>79.2</v>
      </c>
      <c r="R1302" s="25" t="s">
        <v>2824</v>
      </c>
      <c r="S1302" s="25" t="s">
        <v>1058</v>
      </c>
      <c r="T1302" s="26">
        <v>45358</v>
      </c>
      <c r="U1302" s="26" t="s">
        <v>581</v>
      </c>
      <c r="V1302" s="8" t="s">
        <v>2825</v>
      </c>
      <c r="W1302" s="25" t="s">
        <v>1008</v>
      </c>
      <c r="X1302" s="26">
        <v>45359</v>
      </c>
      <c r="Y1302" s="25" t="s">
        <v>1068</v>
      </c>
      <c r="Z1302" s="26">
        <v>45359</v>
      </c>
      <c r="AA1302" s="24" t="s">
        <v>1075</v>
      </c>
      <c r="AB1302" s="24" t="s">
        <v>1070</v>
      </c>
      <c r="AC1302" s="26">
        <v>45372</v>
      </c>
      <c r="AD1302" s="8" t="s">
        <v>22</v>
      </c>
      <c r="AE1302" s="26">
        <v>45362</v>
      </c>
      <c r="AF1302" s="27" t="s">
        <v>1027</v>
      </c>
      <c r="AG1302" s="7"/>
      <c r="AH1302" s="5" t="str" cm="1">
        <f t="array" ref="AH1302">LEFT(MM_BU[[#This Row],[PROJECT'#]],MIN(IFERROR(FIND({0,1,2,3,4,5,6,7,8,9,"-"},MM_BU[[#This Row],[PROJECT'#]]),""))-1)</f>
        <v>BU</v>
      </c>
      <c r="AI1302" t="str">
        <f>IF(MM_BU[[#This Row],[BOM Received date]]&lt;&gt;"","BU table")</f>
        <v>BU table</v>
      </c>
      <c r="AJ1302" t="str">
        <f>TEXT(MM_BU[[#This Row],[BOM Received date]],"mmmm")</f>
        <v>March</v>
      </c>
      <c r="AK1302" t="str">
        <f>TEXT(MM_BU[[#This Row],[BOM Received date]],"yyyy")</f>
        <v>2024</v>
      </c>
    </row>
    <row r="1303" spans="1:37" ht="28.95" customHeight="1">
      <c r="A1303" s="21">
        <v>86</v>
      </c>
      <c r="B1303" s="56">
        <v>45355</v>
      </c>
      <c r="C1303" s="8">
        <v>40</v>
      </c>
      <c r="D1303" s="8" t="s">
        <v>2755</v>
      </c>
      <c r="E1303" s="23" t="s">
        <v>2756</v>
      </c>
      <c r="F1303" s="350">
        <v>8675135</v>
      </c>
      <c r="G1303" s="8" t="s">
        <v>500</v>
      </c>
      <c r="H1303" s="24" t="s">
        <v>518</v>
      </c>
      <c r="I1303" s="25">
        <v>56048</v>
      </c>
      <c r="J1303" s="1639">
        <v>45355</v>
      </c>
      <c r="K1303" s="26">
        <v>45358</v>
      </c>
      <c r="L1303" s="26" t="s">
        <v>1058</v>
      </c>
      <c r="M1303" s="27">
        <v>1</v>
      </c>
      <c r="N1303" s="27" t="s">
        <v>20</v>
      </c>
      <c r="O1303" s="25">
        <v>4</v>
      </c>
      <c r="P1303" s="286">
        <v>29</v>
      </c>
      <c r="Q1303" s="287">
        <v>116</v>
      </c>
      <c r="R1303" s="25" t="s">
        <v>2824</v>
      </c>
      <c r="S1303" s="25" t="s">
        <v>1058</v>
      </c>
      <c r="T1303" s="26">
        <v>45358</v>
      </c>
      <c r="U1303" s="26" t="s">
        <v>581</v>
      </c>
      <c r="V1303" s="8" t="s">
        <v>2825</v>
      </c>
      <c r="W1303" s="25" t="s">
        <v>1007</v>
      </c>
      <c r="X1303" s="26">
        <v>45359</v>
      </c>
      <c r="Y1303" s="25" t="s">
        <v>1068</v>
      </c>
      <c r="Z1303" s="26">
        <v>45359</v>
      </c>
      <c r="AA1303" s="24" t="s">
        <v>1075</v>
      </c>
      <c r="AB1303" s="24" t="s">
        <v>1070</v>
      </c>
      <c r="AC1303" s="26">
        <v>45372</v>
      </c>
      <c r="AD1303" s="8" t="s">
        <v>22</v>
      </c>
      <c r="AE1303" s="26">
        <v>45362</v>
      </c>
      <c r="AF1303" s="27" t="s">
        <v>426</v>
      </c>
      <c r="AG1303" s="7"/>
      <c r="AH1303" s="5" t="str" cm="1">
        <f t="array" ref="AH1303">LEFT(MM_BU[[#This Row],[PROJECT'#]],MIN(IFERROR(FIND({0,1,2,3,4,5,6,7,8,9,"-"},MM_BU[[#This Row],[PROJECT'#]]),""))-1)</f>
        <v>BU</v>
      </c>
      <c r="AI1303" t="str">
        <f>IF(MM_BU[[#This Row],[BOM Received date]]&lt;&gt;"","BU table")</f>
        <v>BU table</v>
      </c>
      <c r="AJ1303" t="str">
        <f>TEXT(MM_BU[[#This Row],[BOM Received date]],"mmmm")</f>
        <v>March</v>
      </c>
      <c r="AK1303" t="str">
        <f>TEXT(MM_BU[[#This Row],[BOM Received date]],"yyyy")</f>
        <v>2024</v>
      </c>
    </row>
    <row r="1304" spans="1:37" ht="28.95" customHeight="1">
      <c r="A1304" s="21">
        <v>86</v>
      </c>
      <c r="B1304" s="56">
        <v>45355</v>
      </c>
      <c r="C1304" s="8">
        <v>40</v>
      </c>
      <c r="D1304" s="8" t="s">
        <v>2755</v>
      </c>
      <c r="E1304" s="23" t="s">
        <v>2756</v>
      </c>
      <c r="F1304" s="350">
        <v>8675135</v>
      </c>
      <c r="G1304" s="8" t="s">
        <v>452</v>
      </c>
      <c r="H1304" s="24" t="s">
        <v>453</v>
      </c>
      <c r="I1304" s="25">
        <v>56043</v>
      </c>
      <c r="J1304" s="1639">
        <v>45355</v>
      </c>
      <c r="K1304" s="26">
        <v>45358</v>
      </c>
      <c r="L1304" s="26" t="s">
        <v>1058</v>
      </c>
      <c r="M1304" s="27">
        <v>2</v>
      </c>
      <c r="N1304" s="27" t="s">
        <v>1995</v>
      </c>
      <c r="O1304" s="25">
        <v>12</v>
      </c>
      <c r="P1304" s="286">
        <v>23.1</v>
      </c>
      <c r="Q1304" s="287">
        <v>277.2</v>
      </c>
      <c r="R1304" s="25" t="s">
        <v>581</v>
      </c>
      <c r="S1304" s="25" t="s">
        <v>581</v>
      </c>
      <c r="T1304" s="26" t="s">
        <v>581</v>
      </c>
      <c r="U1304" s="26" t="s">
        <v>581</v>
      </c>
      <c r="V1304" s="8" t="s">
        <v>2823</v>
      </c>
      <c r="W1304" s="25" t="s">
        <v>1016</v>
      </c>
      <c r="X1304" s="26">
        <v>45358</v>
      </c>
      <c r="Y1304" s="25" t="s">
        <v>1068</v>
      </c>
      <c r="Z1304" s="26">
        <v>45358</v>
      </c>
      <c r="AA1304" s="24" t="s">
        <v>1069</v>
      </c>
      <c r="AB1304" s="24" t="s">
        <v>1081</v>
      </c>
      <c r="AC1304" s="26">
        <v>45386</v>
      </c>
      <c r="AD1304" s="8" t="s">
        <v>22</v>
      </c>
      <c r="AE1304" s="26">
        <v>45361</v>
      </c>
      <c r="AF1304" s="27" t="s">
        <v>1027</v>
      </c>
      <c r="AG1304" s="7"/>
      <c r="AH1304" s="5" t="str" cm="1">
        <f t="array" ref="AH1304">LEFT(MM_BU[[#This Row],[PROJECT'#]],MIN(IFERROR(FIND({0,1,2,3,4,5,6,7,8,9,"-"},MM_BU[[#This Row],[PROJECT'#]]),""))-1)</f>
        <v>BU</v>
      </c>
      <c r="AI1304" t="str">
        <f>IF(MM_BU[[#This Row],[BOM Received date]]&lt;&gt;"","BU table")</f>
        <v>BU table</v>
      </c>
      <c r="AJ1304" t="str">
        <f>TEXT(MM_BU[[#This Row],[BOM Received date]],"mmmm")</f>
        <v>March</v>
      </c>
      <c r="AK1304" t="str">
        <f>TEXT(MM_BU[[#This Row],[BOM Received date]],"yyyy")</f>
        <v>2024</v>
      </c>
    </row>
    <row r="1305" spans="1:37" ht="28.95" customHeight="1">
      <c r="A1305" s="21">
        <v>86</v>
      </c>
      <c r="B1305" s="56">
        <v>45355</v>
      </c>
      <c r="C1305" s="8">
        <v>40</v>
      </c>
      <c r="D1305" s="8" t="s">
        <v>2755</v>
      </c>
      <c r="E1305" s="23" t="s">
        <v>2756</v>
      </c>
      <c r="F1305" s="350">
        <v>8675135</v>
      </c>
      <c r="G1305" s="8" t="s">
        <v>2750</v>
      </c>
      <c r="H1305" s="24" t="s">
        <v>2754</v>
      </c>
      <c r="I1305" s="25">
        <v>56043</v>
      </c>
      <c r="J1305" s="1639">
        <v>45355</v>
      </c>
      <c r="K1305" s="26">
        <v>45358</v>
      </c>
      <c r="L1305" s="26" t="s">
        <v>1058</v>
      </c>
      <c r="M1305" s="27">
        <v>1</v>
      </c>
      <c r="N1305" s="27" t="s">
        <v>20</v>
      </c>
      <c r="O1305" s="25">
        <v>1</v>
      </c>
      <c r="P1305" s="286">
        <v>1205.49</v>
      </c>
      <c r="Q1305" s="287">
        <v>1205.49</v>
      </c>
      <c r="R1305" s="25" t="s">
        <v>581</v>
      </c>
      <c r="S1305" s="25" t="s">
        <v>581</v>
      </c>
      <c r="T1305" s="26" t="s">
        <v>581</v>
      </c>
      <c r="U1305" s="26" t="s">
        <v>581</v>
      </c>
      <c r="V1305" s="8" t="s">
        <v>2823</v>
      </c>
      <c r="W1305" s="25" t="s">
        <v>1015</v>
      </c>
      <c r="X1305" s="26">
        <v>45358</v>
      </c>
      <c r="Y1305" s="25" t="s">
        <v>1068</v>
      </c>
      <c r="Z1305" s="26">
        <v>45358</v>
      </c>
      <c r="AA1305" s="24" t="s">
        <v>1069</v>
      </c>
      <c r="AB1305" s="24" t="s">
        <v>1081</v>
      </c>
      <c r="AC1305" s="26">
        <v>45386</v>
      </c>
      <c r="AD1305" s="8" t="s">
        <v>22</v>
      </c>
      <c r="AE1305" s="26">
        <v>45361</v>
      </c>
      <c r="AF1305" s="27" t="s">
        <v>424</v>
      </c>
      <c r="AG1305" s="7"/>
      <c r="AH1305" s="5" t="str" cm="1">
        <f t="array" ref="AH1305">LEFT(MM_BU[[#This Row],[PROJECT'#]],MIN(IFERROR(FIND({0,1,2,3,4,5,6,7,8,9,"-"},MM_BU[[#This Row],[PROJECT'#]]),""))-1)</f>
        <v>BU</v>
      </c>
      <c r="AI1305" t="str">
        <f>IF(MM_BU[[#This Row],[BOM Received date]]&lt;&gt;"","BU table")</f>
        <v>BU table</v>
      </c>
      <c r="AJ1305" t="str">
        <f>TEXT(MM_BU[[#This Row],[BOM Received date]],"mmmm")</f>
        <v>March</v>
      </c>
      <c r="AK1305" t="str">
        <f>TEXT(MM_BU[[#This Row],[BOM Received date]],"yyyy")</f>
        <v>2024</v>
      </c>
    </row>
    <row r="1306" spans="1:37" ht="28.95" customHeight="1">
      <c r="A1306" s="21">
        <v>86</v>
      </c>
      <c r="B1306" s="56">
        <v>45355</v>
      </c>
      <c r="C1306" s="8">
        <v>50</v>
      </c>
      <c r="D1306" s="8" t="s">
        <v>2755</v>
      </c>
      <c r="E1306" s="23" t="s">
        <v>2756</v>
      </c>
      <c r="F1306" s="350">
        <v>8675135</v>
      </c>
      <c r="G1306" s="8" t="s">
        <v>2757</v>
      </c>
      <c r="H1306" s="24" t="s">
        <v>2759</v>
      </c>
      <c r="I1306" s="25">
        <v>56069</v>
      </c>
      <c r="J1306" s="1639">
        <v>45355</v>
      </c>
      <c r="K1306" s="26">
        <v>45365</v>
      </c>
      <c r="L1306" s="26" t="s">
        <v>1058</v>
      </c>
      <c r="M1306" s="27">
        <v>1</v>
      </c>
      <c r="N1306" s="27" t="s">
        <v>20</v>
      </c>
      <c r="O1306" s="25">
        <v>33</v>
      </c>
      <c r="P1306" s="286">
        <v>169.65</v>
      </c>
      <c r="Q1306" s="287">
        <v>5598.45</v>
      </c>
      <c r="R1306" s="25" t="s">
        <v>2984</v>
      </c>
      <c r="S1306" s="25" t="s">
        <v>1058</v>
      </c>
      <c r="T1306" s="26">
        <v>45371</v>
      </c>
      <c r="U1306" s="26">
        <v>45366</v>
      </c>
      <c r="V1306" s="8" t="s">
        <v>3062</v>
      </c>
      <c r="W1306" s="25" t="s">
        <v>140</v>
      </c>
      <c r="X1306" s="26">
        <v>45371</v>
      </c>
      <c r="Y1306" s="25" t="s">
        <v>1068</v>
      </c>
      <c r="Z1306" s="26">
        <v>45371</v>
      </c>
      <c r="AA1306" s="24" t="s">
        <v>1069</v>
      </c>
      <c r="AB1306" s="24" t="s">
        <v>1089</v>
      </c>
      <c r="AC1306" s="26">
        <v>45378</v>
      </c>
      <c r="AD1306" s="8" t="s">
        <v>581</v>
      </c>
      <c r="AE1306" s="26" t="s">
        <v>581</v>
      </c>
      <c r="AF1306" s="27" t="s">
        <v>581</v>
      </c>
      <c r="AG1306" s="7"/>
      <c r="AH1306" s="5" t="str" cm="1">
        <f t="array" ref="AH1306">LEFT(MM_BU[[#This Row],[PROJECT'#]],MIN(IFERROR(FIND({0,1,2,3,4,5,6,7,8,9,"-"},MM_BU[[#This Row],[PROJECT'#]]),""))-1)</f>
        <v>BU</v>
      </c>
      <c r="AI1306" t="str">
        <f>IF(MM_BU[[#This Row],[BOM Received date]]&lt;&gt;"","BU table")</f>
        <v>BU table</v>
      </c>
      <c r="AJ1306" t="str">
        <f>TEXT(MM_BU[[#This Row],[BOM Received date]],"mmmm")</f>
        <v>March</v>
      </c>
      <c r="AK1306" t="str">
        <f>TEXT(MM_BU[[#This Row],[BOM Received date]],"yyyy")</f>
        <v>2024</v>
      </c>
    </row>
    <row r="1307" spans="1:37" ht="28.95" customHeight="1" thickBot="1">
      <c r="A1307" s="140">
        <v>86</v>
      </c>
      <c r="B1307" s="199">
        <v>45355</v>
      </c>
      <c r="C1307" s="142">
        <v>50</v>
      </c>
      <c r="D1307" s="142" t="s">
        <v>2755</v>
      </c>
      <c r="E1307" s="143" t="s">
        <v>2756</v>
      </c>
      <c r="F1307" s="351">
        <v>8675135</v>
      </c>
      <c r="G1307" s="142" t="s">
        <v>2758</v>
      </c>
      <c r="H1307" s="144" t="s">
        <v>2760</v>
      </c>
      <c r="I1307" s="145">
        <v>56070</v>
      </c>
      <c r="J1307" s="1640">
        <v>45355</v>
      </c>
      <c r="K1307" s="146">
        <v>45358</v>
      </c>
      <c r="L1307" s="146" t="s">
        <v>1058</v>
      </c>
      <c r="M1307" s="147">
        <v>1</v>
      </c>
      <c r="N1307" s="147" t="s">
        <v>20</v>
      </c>
      <c r="O1307" s="145">
        <v>24</v>
      </c>
      <c r="P1307" s="288">
        <v>21.47</v>
      </c>
      <c r="Q1307" s="289">
        <v>515.28</v>
      </c>
      <c r="R1307" s="145" t="s">
        <v>2815</v>
      </c>
      <c r="S1307" s="145" t="s">
        <v>1058</v>
      </c>
      <c r="T1307" s="146">
        <v>45364</v>
      </c>
      <c r="U1307" s="146">
        <v>45363</v>
      </c>
      <c r="V1307" s="142" t="s">
        <v>2980</v>
      </c>
      <c r="W1307" s="145" t="s">
        <v>1011</v>
      </c>
      <c r="X1307" s="146">
        <v>45364</v>
      </c>
      <c r="Y1307" s="145" t="s">
        <v>1068</v>
      </c>
      <c r="Z1307" s="146">
        <v>45364</v>
      </c>
      <c r="AA1307" s="144" t="s">
        <v>1069</v>
      </c>
      <c r="AB1307" s="144" t="s">
        <v>1072</v>
      </c>
      <c r="AC1307" s="146">
        <v>45378</v>
      </c>
      <c r="AD1307" s="142" t="s">
        <v>22</v>
      </c>
      <c r="AE1307" s="146">
        <v>45370</v>
      </c>
      <c r="AF1307" s="147" t="s">
        <v>1231</v>
      </c>
      <c r="AG1307" s="148"/>
      <c r="AH1307" s="43" t="str" cm="1">
        <f t="array" ref="AH1307">LEFT(MM_BU[[#This Row],[PROJECT'#]],MIN(IFERROR(FIND({0,1,2,3,4,5,6,7,8,9,"-"},MM_BU[[#This Row],[PROJECT'#]]),""))-1)</f>
        <v>BU</v>
      </c>
      <c r="AI1307" t="str">
        <f>IF(MM_BU[[#This Row],[BOM Received date]]&lt;&gt;"","BU table")</f>
        <v>BU table</v>
      </c>
      <c r="AJ1307" t="str">
        <f>TEXT(MM_BU[[#This Row],[BOM Received date]],"mmmm")</f>
        <v>March</v>
      </c>
      <c r="AK1307" t="str">
        <f>TEXT(MM_BU[[#This Row],[BOM Received date]],"yyyy")</f>
        <v>2024</v>
      </c>
    </row>
    <row r="1308" spans="1:37" ht="28.95" customHeight="1" thickTop="1">
      <c r="A1308" s="149">
        <v>87</v>
      </c>
      <c r="B1308" s="196">
        <v>45342</v>
      </c>
      <c r="C1308" s="151">
        <v>30</v>
      </c>
      <c r="D1308" s="151" t="s">
        <v>2761</v>
      </c>
      <c r="E1308" s="152" t="s">
        <v>2762</v>
      </c>
      <c r="F1308" s="352">
        <v>9548113</v>
      </c>
      <c r="G1308" s="1453" t="s">
        <v>672</v>
      </c>
      <c r="H1308" s="1454" t="s">
        <v>675</v>
      </c>
      <c r="I1308" s="154">
        <v>56512</v>
      </c>
      <c r="J1308" s="1641">
        <v>45360</v>
      </c>
      <c r="K1308" s="155">
        <v>45365</v>
      </c>
      <c r="L1308" s="155" t="s">
        <v>1058</v>
      </c>
      <c r="M1308" s="156">
        <v>1</v>
      </c>
      <c r="N1308" s="156" t="s">
        <v>20</v>
      </c>
      <c r="O1308" s="154">
        <v>2</v>
      </c>
      <c r="P1308" s="290">
        <v>14597.59</v>
      </c>
      <c r="Q1308" s="291">
        <v>29195.18</v>
      </c>
      <c r="R1308" s="154" t="s">
        <v>2993</v>
      </c>
      <c r="S1308" s="154" t="s">
        <v>1058</v>
      </c>
      <c r="T1308" s="451">
        <v>45371</v>
      </c>
      <c r="U1308" s="451">
        <v>45369</v>
      </c>
      <c r="V1308" s="205" t="s">
        <v>3064</v>
      </c>
      <c r="W1308" s="450" t="s">
        <v>140</v>
      </c>
      <c r="X1308" s="451">
        <v>45373</v>
      </c>
      <c r="Y1308" s="450" t="s">
        <v>1068</v>
      </c>
      <c r="Z1308" s="451">
        <v>45373</v>
      </c>
      <c r="AA1308" s="455" t="s">
        <v>1069</v>
      </c>
      <c r="AB1308" s="455" t="s">
        <v>1070</v>
      </c>
      <c r="AC1308" s="451">
        <v>45385</v>
      </c>
      <c r="AD1308" s="205" t="s">
        <v>581</v>
      </c>
      <c r="AE1308" s="451" t="s">
        <v>581</v>
      </c>
      <c r="AF1308" s="452" t="s">
        <v>581</v>
      </c>
      <c r="AG1308" s="456" t="s">
        <v>2764</v>
      </c>
      <c r="AH1308" s="43" t="str" cm="1">
        <f t="array" ref="AH1308">LEFT(MM_BU[[#This Row],[PROJECT'#]],MIN(IFERROR(FIND({0,1,2,3,4,5,6,7,8,9,"-"},MM_BU[[#This Row],[PROJECT'#]]),""))-1)</f>
        <v>BU</v>
      </c>
      <c r="AI1308" t="str">
        <f>IF(MM_BU[[#This Row],[BOM Received date]]&lt;&gt;"","BU table")</f>
        <v>BU table</v>
      </c>
      <c r="AJ1308" t="str">
        <f>TEXT(MM_BU[[#This Row],[BOM Received date]],"mmmm")</f>
        <v>February</v>
      </c>
      <c r="AK1308" t="str">
        <f>TEXT(MM_BU[[#This Row],[BOM Received date]],"yyyy")</f>
        <v>2024</v>
      </c>
    </row>
    <row r="1309" spans="1:37" ht="28.95" customHeight="1">
      <c r="A1309" s="21">
        <v>87</v>
      </c>
      <c r="B1309" s="56">
        <v>45342</v>
      </c>
      <c r="C1309" s="8">
        <v>30</v>
      </c>
      <c r="D1309" s="8" t="s">
        <v>2761</v>
      </c>
      <c r="E1309" s="23" t="s">
        <v>2762</v>
      </c>
      <c r="F1309" s="350">
        <v>9548113</v>
      </c>
      <c r="G1309" s="8" t="s">
        <v>395</v>
      </c>
      <c r="H1309" s="24" t="s">
        <v>399</v>
      </c>
      <c r="I1309" s="25">
        <v>56514</v>
      </c>
      <c r="J1309" s="1639">
        <v>45360</v>
      </c>
      <c r="K1309" s="26">
        <v>45365</v>
      </c>
      <c r="L1309" s="26" t="s">
        <v>1058</v>
      </c>
      <c r="M1309" s="27">
        <v>8</v>
      </c>
      <c r="N1309" s="27" t="s">
        <v>20</v>
      </c>
      <c r="O1309" s="25">
        <v>4</v>
      </c>
      <c r="P1309" s="286">
        <v>302.94</v>
      </c>
      <c r="Q1309" s="287">
        <v>1211.76</v>
      </c>
      <c r="R1309" s="25" t="s">
        <v>581</v>
      </c>
      <c r="S1309" s="25" t="s">
        <v>581</v>
      </c>
      <c r="T1309" s="26" t="s">
        <v>581</v>
      </c>
      <c r="U1309" s="26" t="s">
        <v>581</v>
      </c>
      <c r="V1309" s="8" t="s">
        <v>2983</v>
      </c>
      <c r="W1309" s="25" t="s">
        <v>1885</v>
      </c>
      <c r="X1309" s="26">
        <v>45366</v>
      </c>
      <c r="Y1309" s="25" t="s">
        <v>1068</v>
      </c>
      <c r="Z1309" s="26">
        <v>45366</v>
      </c>
      <c r="AA1309" s="24" t="s">
        <v>1069</v>
      </c>
      <c r="AB1309" s="24" t="s">
        <v>1070</v>
      </c>
      <c r="AC1309" s="26">
        <v>45373</v>
      </c>
      <c r="AD1309" s="8" t="s">
        <v>22</v>
      </c>
      <c r="AE1309" s="26">
        <v>45369</v>
      </c>
      <c r="AF1309" s="27" t="s">
        <v>426</v>
      </c>
      <c r="AG1309" s="7"/>
      <c r="AH1309" s="5" t="str" cm="1">
        <f t="array" ref="AH1309">LEFT(MM_BU[[#This Row],[PROJECT'#]],MIN(IFERROR(FIND({0,1,2,3,4,5,6,7,8,9,"-"},MM_BU[[#This Row],[PROJECT'#]]),""))-1)</f>
        <v>BU</v>
      </c>
      <c r="AI1309" t="str">
        <f>IF(MM_BU[[#This Row],[BOM Received date]]&lt;&gt;"","BU table")</f>
        <v>BU table</v>
      </c>
      <c r="AJ1309" t="str">
        <f>TEXT(MM_BU[[#This Row],[BOM Received date]],"mmmm")</f>
        <v>February</v>
      </c>
      <c r="AK1309" t="str">
        <f>TEXT(MM_BU[[#This Row],[BOM Received date]],"yyyy")</f>
        <v>2024</v>
      </c>
    </row>
    <row r="1310" spans="1:37" ht="28.95" customHeight="1">
      <c r="A1310" s="21">
        <v>87</v>
      </c>
      <c r="B1310" s="56">
        <v>45342</v>
      </c>
      <c r="C1310" s="8">
        <v>30</v>
      </c>
      <c r="D1310" s="8" t="s">
        <v>2761</v>
      </c>
      <c r="E1310" s="23" t="s">
        <v>2762</v>
      </c>
      <c r="F1310" s="350">
        <v>9548113</v>
      </c>
      <c r="G1310" s="8" t="s">
        <v>176</v>
      </c>
      <c r="H1310" s="24" t="s">
        <v>280</v>
      </c>
      <c r="I1310" s="25">
        <v>56514</v>
      </c>
      <c r="J1310" s="1639">
        <v>45360</v>
      </c>
      <c r="K1310" s="26">
        <v>45365</v>
      </c>
      <c r="L1310" s="26" t="s">
        <v>1058</v>
      </c>
      <c r="M1310" s="27">
        <v>7</v>
      </c>
      <c r="N1310" s="27" t="s">
        <v>20</v>
      </c>
      <c r="O1310" s="25">
        <v>4</v>
      </c>
      <c r="P1310" s="286">
        <v>58.91</v>
      </c>
      <c r="Q1310" s="287">
        <v>235.64</v>
      </c>
      <c r="R1310" s="25" t="s">
        <v>581</v>
      </c>
      <c r="S1310" s="25" t="s">
        <v>581</v>
      </c>
      <c r="T1310" s="26" t="s">
        <v>581</v>
      </c>
      <c r="U1310" s="26" t="s">
        <v>581</v>
      </c>
      <c r="V1310" s="8" t="s">
        <v>2983</v>
      </c>
      <c r="W1310" s="25" t="s">
        <v>1029</v>
      </c>
      <c r="X1310" s="26">
        <v>45366</v>
      </c>
      <c r="Y1310" s="25" t="s">
        <v>1068</v>
      </c>
      <c r="Z1310" s="26">
        <v>45366</v>
      </c>
      <c r="AA1310" s="24" t="s">
        <v>1069</v>
      </c>
      <c r="AB1310" s="24" t="s">
        <v>1070</v>
      </c>
      <c r="AC1310" s="26">
        <v>45373</v>
      </c>
      <c r="AD1310" s="8" t="s">
        <v>22</v>
      </c>
      <c r="AE1310" s="26">
        <v>45369</v>
      </c>
      <c r="AF1310" s="27" t="s">
        <v>426</v>
      </c>
      <c r="AG1310" s="7"/>
      <c r="AH1310" s="5" t="str" cm="1">
        <f t="array" ref="AH1310">LEFT(MM_BU[[#This Row],[PROJECT'#]],MIN(IFERROR(FIND({0,1,2,3,4,5,6,7,8,9,"-"},MM_BU[[#This Row],[PROJECT'#]]),""))-1)</f>
        <v>BU</v>
      </c>
      <c r="AI1310" t="str">
        <f>IF(MM_BU[[#This Row],[BOM Received date]]&lt;&gt;"","BU table")</f>
        <v>BU table</v>
      </c>
      <c r="AJ1310" t="str">
        <f>TEXT(MM_BU[[#This Row],[BOM Received date]],"mmmm")</f>
        <v>February</v>
      </c>
      <c r="AK1310" t="str">
        <f>TEXT(MM_BU[[#This Row],[BOM Received date]],"yyyy")</f>
        <v>2024</v>
      </c>
    </row>
    <row r="1311" spans="1:37" ht="28.95" customHeight="1">
      <c r="A1311" s="21">
        <v>87</v>
      </c>
      <c r="B1311" s="56">
        <v>45342</v>
      </c>
      <c r="C1311" s="8">
        <v>30</v>
      </c>
      <c r="D1311" s="8" t="s">
        <v>2761</v>
      </c>
      <c r="E1311" s="23" t="s">
        <v>2762</v>
      </c>
      <c r="F1311" s="350">
        <v>9548113</v>
      </c>
      <c r="G1311" s="8" t="s">
        <v>30</v>
      </c>
      <c r="H1311" s="24" t="s">
        <v>676</v>
      </c>
      <c r="I1311" s="25">
        <v>56514</v>
      </c>
      <c r="J1311" s="1639">
        <v>45360</v>
      </c>
      <c r="K1311" s="26">
        <v>45365</v>
      </c>
      <c r="L1311" s="26" t="s">
        <v>1058</v>
      </c>
      <c r="M1311" s="27">
        <v>6</v>
      </c>
      <c r="N1311" s="27" t="s">
        <v>31</v>
      </c>
      <c r="O1311" s="25">
        <v>30</v>
      </c>
      <c r="P1311" s="286">
        <v>26.5</v>
      </c>
      <c r="Q1311" s="287">
        <v>795</v>
      </c>
      <c r="R1311" s="25" t="s">
        <v>581</v>
      </c>
      <c r="S1311" s="25" t="s">
        <v>581</v>
      </c>
      <c r="T1311" s="26" t="s">
        <v>581</v>
      </c>
      <c r="U1311" s="26" t="s">
        <v>581</v>
      </c>
      <c r="V1311" s="8" t="s">
        <v>2983</v>
      </c>
      <c r="W1311" s="25" t="s">
        <v>1028</v>
      </c>
      <c r="X1311" s="26">
        <v>45366</v>
      </c>
      <c r="Y1311" s="25" t="s">
        <v>1068</v>
      </c>
      <c r="Z1311" s="26">
        <v>45366</v>
      </c>
      <c r="AA1311" s="24" t="s">
        <v>1069</v>
      </c>
      <c r="AB1311" s="24" t="s">
        <v>1070</v>
      </c>
      <c r="AC1311" s="26">
        <v>45373</v>
      </c>
      <c r="AD1311" s="8" t="s">
        <v>22</v>
      </c>
      <c r="AE1311" s="26">
        <v>45369</v>
      </c>
      <c r="AF1311" s="27" t="s">
        <v>1033</v>
      </c>
      <c r="AG1311" s="7"/>
      <c r="AH1311" s="5" t="str" cm="1">
        <f t="array" ref="AH1311">LEFT(MM_BU[[#This Row],[PROJECT'#]],MIN(IFERROR(FIND({0,1,2,3,4,5,6,7,8,9,"-"},MM_BU[[#This Row],[PROJECT'#]]),""))-1)</f>
        <v>BU</v>
      </c>
      <c r="AI1311" t="str">
        <f>IF(MM_BU[[#This Row],[BOM Received date]]&lt;&gt;"","BU table")</f>
        <v>BU table</v>
      </c>
      <c r="AJ1311" t="str">
        <f>TEXT(MM_BU[[#This Row],[BOM Received date]],"mmmm")</f>
        <v>February</v>
      </c>
      <c r="AK1311" t="str">
        <f>TEXT(MM_BU[[#This Row],[BOM Received date]],"yyyy")</f>
        <v>2024</v>
      </c>
    </row>
    <row r="1312" spans="1:37" ht="28.95" customHeight="1">
      <c r="A1312" s="21">
        <v>87</v>
      </c>
      <c r="B1312" s="56">
        <v>45342</v>
      </c>
      <c r="C1312" s="8">
        <v>30</v>
      </c>
      <c r="D1312" s="8" t="s">
        <v>2761</v>
      </c>
      <c r="E1312" s="23" t="s">
        <v>2762</v>
      </c>
      <c r="F1312" s="350">
        <v>9548113</v>
      </c>
      <c r="G1312" s="8" t="s">
        <v>39</v>
      </c>
      <c r="H1312" s="24" t="s">
        <v>40</v>
      </c>
      <c r="I1312" s="25">
        <v>56514</v>
      </c>
      <c r="J1312" s="1639">
        <v>45360</v>
      </c>
      <c r="K1312" s="26">
        <v>45365</v>
      </c>
      <c r="L1312" s="26" t="s">
        <v>1058</v>
      </c>
      <c r="M1312" s="27">
        <v>5</v>
      </c>
      <c r="N1312" s="27" t="s">
        <v>1130</v>
      </c>
      <c r="O1312" s="25">
        <v>35</v>
      </c>
      <c r="P1312" s="286">
        <v>242.58</v>
      </c>
      <c r="Q1312" s="287">
        <v>242.58</v>
      </c>
      <c r="R1312" s="25" t="s">
        <v>581</v>
      </c>
      <c r="S1312" s="25" t="s">
        <v>581</v>
      </c>
      <c r="T1312" s="26" t="s">
        <v>581</v>
      </c>
      <c r="U1312" s="26" t="s">
        <v>581</v>
      </c>
      <c r="V1312" s="8" t="s">
        <v>2983</v>
      </c>
      <c r="W1312" s="25" t="s">
        <v>1020</v>
      </c>
      <c r="X1312" s="26">
        <v>45366</v>
      </c>
      <c r="Y1312" s="25" t="s">
        <v>1068</v>
      </c>
      <c r="Z1312" s="26">
        <v>45366</v>
      </c>
      <c r="AA1312" s="24" t="s">
        <v>1069</v>
      </c>
      <c r="AB1312" s="24" t="s">
        <v>1070</v>
      </c>
      <c r="AC1312" s="26">
        <v>45373</v>
      </c>
      <c r="AD1312" s="8" t="s">
        <v>22</v>
      </c>
      <c r="AE1312" s="26">
        <v>45369</v>
      </c>
      <c r="AF1312" s="27" t="s">
        <v>424</v>
      </c>
      <c r="AG1312" s="7"/>
      <c r="AH1312" s="5" t="str" cm="1">
        <f t="array" ref="AH1312">LEFT(MM_BU[[#This Row],[PROJECT'#]],MIN(IFERROR(FIND({0,1,2,3,4,5,6,7,8,9,"-"},MM_BU[[#This Row],[PROJECT'#]]),""))-1)</f>
        <v>BU</v>
      </c>
      <c r="AI1312" t="str">
        <f>IF(MM_BU[[#This Row],[BOM Received date]]&lt;&gt;"","BU table")</f>
        <v>BU table</v>
      </c>
      <c r="AJ1312" t="str">
        <f>TEXT(MM_BU[[#This Row],[BOM Received date]],"mmmm")</f>
        <v>February</v>
      </c>
      <c r="AK1312" t="str">
        <f>TEXT(MM_BU[[#This Row],[BOM Received date]],"yyyy")</f>
        <v>2024</v>
      </c>
    </row>
    <row r="1313" spans="1:37" ht="28.95" customHeight="1">
      <c r="A1313" s="21">
        <v>87</v>
      </c>
      <c r="B1313" s="56">
        <v>45342</v>
      </c>
      <c r="C1313" s="8">
        <v>30</v>
      </c>
      <c r="D1313" s="8" t="s">
        <v>2761</v>
      </c>
      <c r="E1313" s="23" t="s">
        <v>2762</v>
      </c>
      <c r="F1313" s="350">
        <v>9548113</v>
      </c>
      <c r="G1313" s="8" t="s">
        <v>148</v>
      </c>
      <c r="H1313" s="24" t="s">
        <v>677</v>
      </c>
      <c r="I1313" s="25">
        <v>56513</v>
      </c>
      <c r="J1313" s="1639">
        <v>45360</v>
      </c>
      <c r="K1313" s="26">
        <v>45365</v>
      </c>
      <c r="L1313" s="26" t="s">
        <v>1058</v>
      </c>
      <c r="M1313" s="27">
        <v>1</v>
      </c>
      <c r="N1313" s="27" t="s">
        <v>20</v>
      </c>
      <c r="O1313" s="25">
        <v>10</v>
      </c>
      <c r="P1313" s="286">
        <v>5</v>
      </c>
      <c r="Q1313" s="287">
        <v>50</v>
      </c>
      <c r="R1313" s="25" t="s">
        <v>581</v>
      </c>
      <c r="S1313" s="25" t="s">
        <v>581</v>
      </c>
      <c r="T1313" s="26" t="s">
        <v>581</v>
      </c>
      <c r="U1313" s="26" t="s">
        <v>581</v>
      </c>
      <c r="V1313" s="8" t="s">
        <v>2983</v>
      </c>
      <c r="W1313" s="25" t="s">
        <v>1015</v>
      </c>
      <c r="X1313" s="26">
        <v>45366</v>
      </c>
      <c r="Y1313" s="25" t="s">
        <v>1068</v>
      </c>
      <c r="Z1313" s="26">
        <v>45366</v>
      </c>
      <c r="AA1313" s="24" t="s">
        <v>1069</v>
      </c>
      <c r="AB1313" s="24" t="s">
        <v>1070</v>
      </c>
      <c r="AC1313" s="26">
        <v>45373</v>
      </c>
      <c r="AD1313" s="8" t="s">
        <v>22</v>
      </c>
      <c r="AE1313" s="26">
        <v>45369</v>
      </c>
      <c r="AF1313" s="27" t="s">
        <v>1001</v>
      </c>
      <c r="AG1313" s="7"/>
      <c r="AH1313" s="5" t="str" cm="1">
        <f t="array" ref="AH1313">LEFT(MM_BU[[#This Row],[PROJECT'#]],MIN(IFERROR(FIND({0,1,2,3,4,5,6,7,8,9,"-"},MM_BU[[#This Row],[PROJECT'#]]),""))-1)</f>
        <v>BU</v>
      </c>
      <c r="AI1313" t="str">
        <f>IF(MM_BU[[#This Row],[BOM Received date]]&lt;&gt;"","BU table")</f>
        <v>BU table</v>
      </c>
      <c r="AJ1313" t="str">
        <f>TEXT(MM_BU[[#This Row],[BOM Received date]],"mmmm")</f>
        <v>February</v>
      </c>
      <c r="AK1313" t="str">
        <f>TEXT(MM_BU[[#This Row],[BOM Received date]],"yyyy")</f>
        <v>2024</v>
      </c>
    </row>
    <row r="1314" spans="1:37" ht="28.95" customHeight="1">
      <c r="A1314" s="21">
        <v>87</v>
      </c>
      <c r="B1314" s="56">
        <v>45342</v>
      </c>
      <c r="C1314" s="8">
        <v>30</v>
      </c>
      <c r="D1314" s="8" t="s">
        <v>2761</v>
      </c>
      <c r="E1314" s="23" t="s">
        <v>2762</v>
      </c>
      <c r="F1314" s="350">
        <v>9548113</v>
      </c>
      <c r="G1314" s="8" t="s">
        <v>128</v>
      </c>
      <c r="H1314" s="24" t="s">
        <v>129</v>
      </c>
      <c r="I1314" s="25">
        <v>56514</v>
      </c>
      <c r="J1314" s="1639">
        <v>45360</v>
      </c>
      <c r="K1314" s="26">
        <v>45365</v>
      </c>
      <c r="L1314" s="26" t="s">
        <v>1058</v>
      </c>
      <c r="M1314" s="27">
        <v>4</v>
      </c>
      <c r="N1314" s="27" t="s">
        <v>127</v>
      </c>
      <c r="O1314" s="25">
        <v>2</v>
      </c>
      <c r="P1314" s="286">
        <v>25.5</v>
      </c>
      <c r="Q1314" s="287">
        <v>51</v>
      </c>
      <c r="R1314" s="25" t="s">
        <v>581</v>
      </c>
      <c r="S1314" s="25" t="s">
        <v>581</v>
      </c>
      <c r="T1314" s="26" t="s">
        <v>581</v>
      </c>
      <c r="U1314" s="26" t="s">
        <v>581</v>
      </c>
      <c r="V1314" s="8" t="s">
        <v>2983</v>
      </c>
      <c r="W1314" s="25" t="s">
        <v>1019</v>
      </c>
      <c r="X1314" s="26">
        <v>45366</v>
      </c>
      <c r="Y1314" s="25" t="s">
        <v>1068</v>
      </c>
      <c r="Z1314" s="26">
        <v>45366</v>
      </c>
      <c r="AA1314" s="24" t="s">
        <v>1069</v>
      </c>
      <c r="AB1314" s="24" t="s">
        <v>1070</v>
      </c>
      <c r="AC1314" s="26">
        <v>45373</v>
      </c>
      <c r="AD1314" s="8" t="s">
        <v>22</v>
      </c>
      <c r="AE1314" s="26">
        <v>45369</v>
      </c>
      <c r="AF1314" s="27" t="s">
        <v>425</v>
      </c>
      <c r="AG1314" s="7"/>
      <c r="AH1314" s="5" t="str" cm="1">
        <f t="array" ref="AH1314">LEFT(MM_BU[[#This Row],[PROJECT'#]],MIN(IFERROR(FIND({0,1,2,3,4,5,6,7,8,9,"-"},MM_BU[[#This Row],[PROJECT'#]]),""))-1)</f>
        <v>BU</v>
      </c>
      <c r="AI1314" t="str">
        <f>IF(MM_BU[[#This Row],[BOM Received date]]&lt;&gt;"","BU table")</f>
        <v>BU table</v>
      </c>
      <c r="AJ1314" t="str">
        <f>TEXT(MM_BU[[#This Row],[BOM Received date]],"mmmm")</f>
        <v>February</v>
      </c>
      <c r="AK1314" t="str">
        <f>TEXT(MM_BU[[#This Row],[BOM Received date]],"yyyy")</f>
        <v>2024</v>
      </c>
    </row>
    <row r="1315" spans="1:37" ht="28.95" customHeight="1">
      <c r="A1315" s="21">
        <v>87</v>
      </c>
      <c r="B1315" s="56">
        <v>45342</v>
      </c>
      <c r="C1315" s="8">
        <v>30</v>
      </c>
      <c r="D1315" s="8" t="s">
        <v>2761</v>
      </c>
      <c r="E1315" s="23" t="s">
        <v>2762</v>
      </c>
      <c r="F1315" s="350">
        <v>9548113</v>
      </c>
      <c r="G1315" s="8" t="s">
        <v>673</v>
      </c>
      <c r="H1315" s="24" t="s">
        <v>678</v>
      </c>
      <c r="I1315" s="25">
        <v>56514</v>
      </c>
      <c r="J1315" s="1639">
        <v>45360</v>
      </c>
      <c r="K1315" s="26">
        <v>45365</v>
      </c>
      <c r="L1315" s="26" t="s">
        <v>1058</v>
      </c>
      <c r="M1315" s="27">
        <v>3</v>
      </c>
      <c r="N1315" s="27" t="s">
        <v>20</v>
      </c>
      <c r="O1315" s="25">
        <v>10</v>
      </c>
      <c r="P1315" s="286">
        <v>5</v>
      </c>
      <c r="Q1315" s="287">
        <v>50</v>
      </c>
      <c r="R1315" s="25" t="s">
        <v>581</v>
      </c>
      <c r="S1315" s="25" t="s">
        <v>581</v>
      </c>
      <c r="T1315" s="26" t="s">
        <v>581</v>
      </c>
      <c r="U1315" s="26" t="s">
        <v>581</v>
      </c>
      <c r="V1315" s="8" t="s">
        <v>2983</v>
      </c>
      <c r="W1315" s="25" t="s">
        <v>1018</v>
      </c>
      <c r="X1315" s="26">
        <v>45366</v>
      </c>
      <c r="Y1315" s="25" t="s">
        <v>1068</v>
      </c>
      <c r="Z1315" s="26">
        <v>45366</v>
      </c>
      <c r="AA1315" s="24" t="s">
        <v>1069</v>
      </c>
      <c r="AB1315" s="24" t="s">
        <v>1070</v>
      </c>
      <c r="AC1315" s="26">
        <v>45373</v>
      </c>
      <c r="AD1315" s="8" t="s">
        <v>22</v>
      </c>
      <c r="AE1315" s="26">
        <v>45369</v>
      </c>
      <c r="AF1315" s="27" t="s">
        <v>1001</v>
      </c>
      <c r="AG1315" s="7"/>
      <c r="AH1315" s="5" t="str" cm="1">
        <f t="array" ref="AH1315">LEFT(MM_BU[[#This Row],[PROJECT'#]],MIN(IFERROR(FIND({0,1,2,3,4,5,6,7,8,9,"-"},MM_BU[[#This Row],[PROJECT'#]]),""))-1)</f>
        <v>BU</v>
      </c>
      <c r="AI1315" t="str">
        <f>IF(MM_BU[[#This Row],[BOM Received date]]&lt;&gt;"","BU table")</f>
        <v>BU table</v>
      </c>
      <c r="AJ1315" t="str">
        <f>TEXT(MM_BU[[#This Row],[BOM Received date]],"mmmm")</f>
        <v>February</v>
      </c>
      <c r="AK1315" t="str">
        <f>TEXT(MM_BU[[#This Row],[BOM Received date]],"yyyy")</f>
        <v>2024</v>
      </c>
    </row>
    <row r="1316" spans="1:37" ht="28.95" customHeight="1">
      <c r="A1316" s="21">
        <v>87</v>
      </c>
      <c r="B1316" s="56">
        <v>45342</v>
      </c>
      <c r="C1316" s="8">
        <v>30</v>
      </c>
      <c r="D1316" s="8" t="s">
        <v>2761</v>
      </c>
      <c r="E1316" s="23" t="s">
        <v>2762</v>
      </c>
      <c r="F1316" s="350">
        <v>9548113</v>
      </c>
      <c r="G1316" s="8" t="s">
        <v>396</v>
      </c>
      <c r="H1316" s="24" t="s">
        <v>494</v>
      </c>
      <c r="I1316" s="25">
        <v>56514</v>
      </c>
      <c r="J1316" s="1639">
        <v>45360</v>
      </c>
      <c r="K1316" s="26">
        <v>45365</v>
      </c>
      <c r="L1316" s="26" t="s">
        <v>1058</v>
      </c>
      <c r="M1316" s="27">
        <v>2</v>
      </c>
      <c r="N1316" s="27" t="s">
        <v>1130</v>
      </c>
      <c r="O1316" s="25">
        <v>35</v>
      </c>
      <c r="P1316" s="286">
        <v>163</v>
      </c>
      <c r="Q1316" s="287">
        <v>163</v>
      </c>
      <c r="R1316" s="25" t="s">
        <v>581</v>
      </c>
      <c r="S1316" s="25" t="s">
        <v>581</v>
      </c>
      <c r="T1316" s="26" t="s">
        <v>581</v>
      </c>
      <c r="U1316" s="26" t="s">
        <v>581</v>
      </c>
      <c r="V1316" s="8" t="s">
        <v>2983</v>
      </c>
      <c r="W1316" s="25" t="s">
        <v>1017</v>
      </c>
      <c r="X1316" s="26">
        <v>45366</v>
      </c>
      <c r="Y1316" s="25" t="s">
        <v>1068</v>
      </c>
      <c r="Z1316" s="26">
        <v>45366</v>
      </c>
      <c r="AA1316" s="24" t="s">
        <v>1069</v>
      </c>
      <c r="AB1316" s="24" t="s">
        <v>1070</v>
      </c>
      <c r="AC1316" s="26">
        <v>45373</v>
      </c>
      <c r="AD1316" s="8" t="s">
        <v>22</v>
      </c>
      <c r="AE1316" s="26">
        <v>45369</v>
      </c>
      <c r="AF1316" s="27" t="s">
        <v>424</v>
      </c>
      <c r="AG1316" s="7"/>
      <c r="AH1316" s="5" t="str" cm="1">
        <f t="array" ref="AH1316">LEFT(MM_BU[[#This Row],[PROJECT'#]],MIN(IFERROR(FIND({0,1,2,3,4,5,6,7,8,9,"-"},MM_BU[[#This Row],[PROJECT'#]]),""))-1)</f>
        <v>BU</v>
      </c>
      <c r="AI1316" t="str">
        <f>IF(MM_BU[[#This Row],[BOM Received date]]&lt;&gt;"","BU table")</f>
        <v>BU table</v>
      </c>
      <c r="AJ1316" t="str">
        <f>TEXT(MM_BU[[#This Row],[BOM Received date]],"mmmm")</f>
        <v>February</v>
      </c>
      <c r="AK1316" t="str">
        <f>TEXT(MM_BU[[#This Row],[BOM Received date]],"yyyy")</f>
        <v>2024</v>
      </c>
    </row>
    <row r="1317" spans="1:37" ht="28.95" customHeight="1">
      <c r="A1317" s="21">
        <v>87</v>
      </c>
      <c r="B1317" s="56">
        <v>45342</v>
      </c>
      <c r="C1317" s="8">
        <v>30</v>
      </c>
      <c r="D1317" s="8" t="s">
        <v>2761</v>
      </c>
      <c r="E1317" s="23" t="s">
        <v>2762</v>
      </c>
      <c r="F1317" s="350">
        <v>9548113</v>
      </c>
      <c r="G1317" s="8" t="s">
        <v>674</v>
      </c>
      <c r="H1317" s="24" t="s">
        <v>679</v>
      </c>
      <c r="I1317" s="25">
        <v>56514</v>
      </c>
      <c r="J1317" s="1639">
        <v>45360</v>
      </c>
      <c r="K1317" s="26">
        <v>45365</v>
      </c>
      <c r="L1317" s="26" t="s">
        <v>1058</v>
      </c>
      <c r="M1317" s="27">
        <v>1</v>
      </c>
      <c r="N1317" s="27" t="s">
        <v>20</v>
      </c>
      <c r="O1317" s="25">
        <v>1</v>
      </c>
      <c r="P1317" s="286">
        <v>56.21</v>
      </c>
      <c r="Q1317" s="287">
        <v>56.21</v>
      </c>
      <c r="R1317" s="25" t="s">
        <v>581</v>
      </c>
      <c r="S1317" s="25" t="s">
        <v>581</v>
      </c>
      <c r="T1317" s="26" t="s">
        <v>581</v>
      </c>
      <c r="U1317" s="26" t="s">
        <v>581</v>
      </c>
      <c r="V1317" s="8" t="s">
        <v>2983</v>
      </c>
      <c r="W1317" s="25" t="s">
        <v>1016</v>
      </c>
      <c r="X1317" s="26">
        <v>45366</v>
      </c>
      <c r="Y1317" s="25" t="s">
        <v>1068</v>
      </c>
      <c r="Z1317" s="26">
        <v>45366</v>
      </c>
      <c r="AA1317" s="24" t="s">
        <v>1069</v>
      </c>
      <c r="AB1317" s="24" t="s">
        <v>1070</v>
      </c>
      <c r="AC1317" s="26">
        <v>45373</v>
      </c>
      <c r="AD1317" s="8" t="s">
        <v>22</v>
      </c>
      <c r="AE1317" s="26">
        <v>45369</v>
      </c>
      <c r="AF1317" s="27" t="s">
        <v>424</v>
      </c>
      <c r="AG1317" s="7"/>
      <c r="AH1317" s="5" t="str" cm="1">
        <f t="array" ref="AH1317">LEFT(MM_BU[[#This Row],[PROJECT'#]],MIN(IFERROR(FIND({0,1,2,3,4,5,6,7,8,9,"-"},MM_BU[[#This Row],[PROJECT'#]]),""))-1)</f>
        <v>BU</v>
      </c>
      <c r="AI1317" t="str">
        <f>IF(MM_BU[[#This Row],[BOM Received date]]&lt;&gt;"","BU table")</f>
        <v>BU table</v>
      </c>
      <c r="AJ1317" t="str">
        <f>TEXT(MM_BU[[#This Row],[BOM Received date]],"mmmm")</f>
        <v>February</v>
      </c>
      <c r="AK1317" t="str">
        <f>TEXT(MM_BU[[#This Row],[BOM Received date]],"yyyy")</f>
        <v>2024</v>
      </c>
    </row>
    <row r="1318" spans="1:37" ht="28.95" customHeight="1" thickBot="1">
      <c r="A1318" s="21">
        <v>87</v>
      </c>
      <c r="B1318" s="56">
        <v>45342</v>
      </c>
      <c r="C1318" s="8">
        <v>30</v>
      </c>
      <c r="D1318" s="8" t="s">
        <v>2761</v>
      </c>
      <c r="E1318" s="23" t="s">
        <v>2762</v>
      </c>
      <c r="F1318" s="350">
        <v>9548113</v>
      </c>
      <c r="G1318" s="8" t="s">
        <v>691</v>
      </c>
      <c r="H1318" s="24" t="s">
        <v>2603</v>
      </c>
      <c r="I1318" s="25">
        <v>56511</v>
      </c>
      <c r="J1318" s="1639">
        <v>45360</v>
      </c>
      <c r="K1318" s="26">
        <v>45365</v>
      </c>
      <c r="L1318" s="26" t="s">
        <v>1058</v>
      </c>
      <c r="M1318" s="27">
        <v>1</v>
      </c>
      <c r="N1318" s="27" t="s">
        <v>20</v>
      </c>
      <c r="O1318" s="25">
        <v>1</v>
      </c>
      <c r="P1318" s="286">
        <v>55.09</v>
      </c>
      <c r="Q1318" s="287">
        <v>55.09</v>
      </c>
      <c r="R1318" s="25" t="s">
        <v>2985</v>
      </c>
      <c r="S1318" s="25" t="s">
        <v>1059</v>
      </c>
      <c r="T1318" s="26">
        <v>45373</v>
      </c>
      <c r="U1318" s="26">
        <v>45368</v>
      </c>
      <c r="V1318" s="8" t="s">
        <v>3063</v>
      </c>
      <c r="W1318" s="25" t="s">
        <v>140</v>
      </c>
      <c r="X1318" s="26">
        <v>45372</v>
      </c>
      <c r="Y1318" s="25" t="s">
        <v>1068</v>
      </c>
      <c r="Z1318" s="26">
        <v>45372</v>
      </c>
      <c r="AA1318" s="24" t="s">
        <v>1075</v>
      </c>
      <c r="AB1318" s="24" t="s">
        <v>1083</v>
      </c>
      <c r="AC1318" s="26">
        <v>45382</v>
      </c>
      <c r="AD1318" s="8" t="s">
        <v>581</v>
      </c>
      <c r="AE1318" s="26" t="s">
        <v>581</v>
      </c>
      <c r="AF1318" s="27" t="s">
        <v>581</v>
      </c>
      <c r="AG1318" s="7"/>
      <c r="AH1318" s="5" t="str" cm="1">
        <f t="array" ref="AH1318">LEFT(MM_BU[[#This Row],[PROJECT'#]],MIN(IFERROR(FIND({0,1,2,3,4,5,6,7,8,9,"-"},MM_BU[[#This Row],[PROJECT'#]]),""))-1)</f>
        <v>BU</v>
      </c>
      <c r="AI1318" t="str">
        <f>IF(MM_BU[[#This Row],[BOM Received date]]&lt;&gt;"","BU table")</f>
        <v>BU table</v>
      </c>
      <c r="AJ1318" t="str">
        <f>TEXT(MM_BU[[#This Row],[BOM Received date]],"mmmm")</f>
        <v>February</v>
      </c>
      <c r="AK1318" t="str">
        <f>TEXT(MM_BU[[#This Row],[BOM Received date]],"yyyy")</f>
        <v>2024</v>
      </c>
    </row>
    <row r="1319" spans="1:37" ht="28.95" customHeight="1" thickTop="1">
      <c r="A1319" s="149">
        <v>88</v>
      </c>
      <c r="B1319" s="196">
        <v>45342</v>
      </c>
      <c r="C1319" s="151">
        <v>30</v>
      </c>
      <c r="D1319" s="151" t="s">
        <v>2765</v>
      </c>
      <c r="E1319" s="152" t="s">
        <v>2766</v>
      </c>
      <c r="F1319" s="352">
        <v>9548324</v>
      </c>
      <c r="G1319" s="151" t="s">
        <v>672</v>
      </c>
      <c r="H1319" s="153" t="s">
        <v>675</v>
      </c>
      <c r="I1319" s="154">
        <v>56508</v>
      </c>
      <c r="J1319" s="1641">
        <v>45360</v>
      </c>
      <c r="K1319" s="155">
        <v>45365</v>
      </c>
      <c r="L1319" s="155" t="s">
        <v>1058</v>
      </c>
      <c r="M1319" s="156">
        <v>1</v>
      </c>
      <c r="N1319" s="156" t="s">
        <v>20</v>
      </c>
      <c r="O1319" s="154">
        <v>2</v>
      </c>
      <c r="P1319" s="290">
        <v>14597.6</v>
      </c>
      <c r="Q1319" s="291">
        <v>29195.200000000001</v>
      </c>
      <c r="R1319" s="154" t="s">
        <v>2993</v>
      </c>
      <c r="S1319" s="154" t="s">
        <v>1058</v>
      </c>
      <c r="T1319" s="155">
        <v>45371</v>
      </c>
      <c r="U1319" s="155">
        <v>45369</v>
      </c>
      <c r="V1319" s="151" t="s">
        <v>3064</v>
      </c>
      <c r="W1319" s="154" t="s">
        <v>139</v>
      </c>
      <c r="X1319" s="155">
        <v>45373</v>
      </c>
      <c r="Y1319" s="154" t="s">
        <v>1068</v>
      </c>
      <c r="Z1319" s="155">
        <v>45373</v>
      </c>
      <c r="AA1319" s="153" t="s">
        <v>1069</v>
      </c>
      <c r="AB1319" s="153" t="s">
        <v>1070</v>
      </c>
      <c r="AC1319" s="155">
        <v>45385</v>
      </c>
      <c r="AD1319" s="151" t="s">
        <v>581</v>
      </c>
      <c r="AE1319" s="155" t="s">
        <v>581</v>
      </c>
      <c r="AF1319" s="156" t="s">
        <v>581</v>
      </c>
      <c r="AG1319" s="157"/>
      <c r="AH1319" s="43" t="str" cm="1">
        <f t="array" ref="AH1319">LEFT(MM_BU[[#This Row],[PROJECT'#]],MIN(IFERROR(FIND({0,1,2,3,4,5,6,7,8,9,"-"},MM_BU[[#This Row],[PROJECT'#]]),""))-1)</f>
        <v>BU</v>
      </c>
      <c r="AI1319" t="str">
        <f>IF(MM_BU[[#This Row],[BOM Received date]]&lt;&gt;"","BU table")</f>
        <v>BU table</v>
      </c>
      <c r="AJ1319" t="str">
        <f>TEXT(MM_BU[[#This Row],[BOM Received date]],"mmmm")</f>
        <v>February</v>
      </c>
      <c r="AK1319" t="str">
        <f>TEXT(MM_BU[[#This Row],[BOM Received date]],"yyyy")</f>
        <v>2024</v>
      </c>
    </row>
    <row r="1320" spans="1:37" ht="28.95" customHeight="1">
      <c r="A1320" s="21">
        <v>88</v>
      </c>
      <c r="B1320" s="56">
        <v>45342</v>
      </c>
      <c r="C1320" s="8">
        <v>30</v>
      </c>
      <c r="D1320" s="8" t="s">
        <v>2765</v>
      </c>
      <c r="E1320" s="23" t="s">
        <v>2766</v>
      </c>
      <c r="F1320" s="350">
        <v>9548324</v>
      </c>
      <c r="G1320" s="8" t="s">
        <v>395</v>
      </c>
      <c r="H1320" s="24" t="s">
        <v>399</v>
      </c>
      <c r="I1320" s="25">
        <v>56510</v>
      </c>
      <c r="J1320" s="1639">
        <v>45360</v>
      </c>
      <c r="K1320" s="26">
        <v>45365</v>
      </c>
      <c r="L1320" s="26" t="s">
        <v>1058</v>
      </c>
      <c r="M1320" s="27">
        <v>8</v>
      </c>
      <c r="N1320" s="27" t="s">
        <v>20</v>
      </c>
      <c r="O1320" s="25">
        <v>4</v>
      </c>
      <c r="P1320" s="286">
        <v>302.94</v>
      </c>
      <c r="Q1320" s="287">
        <v>1211.76</v>
      </c>
      <c r="R1320" s="25" t="s">
        <v>2994</v>
      </c>
      <c r="S1320" s="25" t="s">
        <v>1058</v>
      </c>
      <c r="T1320" s="26">
        <v>45366</v>
      </c>
      <c r="U1320" s="26" t="s">
        <v>581</v>
      </c>
      <c r="V1320" s="8" t="s">
        <v>2995</v>
      </c>
      <c r="W1320" s="25" t="s">
        <v>1008</v>
      </c>
      <c r="X1320" s="26">
        <v>45366</v>
      </c>
      <c r="Y1320" s="25" t="s">
        <v>1068</v>
      </c>
      <c r="Z1320" s="26">
        <v>45366</v>
      </c>
      <c r="AA1320" s="24" t="s">
        <v>1075</v>
      </c>
      <c r="AB1320" s="24" t="s">
        <v>1070</v>
      </c>
      <c r="AC1320" s="26">
        <v>45380</v>
      </c>
      <c r="AD1320" s="8" t="s">
        <v>22</v>
      </c>
      <c r="AE1320" s="26">
        <v>45369</v>
      </c>
      <c r="AF1320" s="27" t="s">
        <v>426</v>
      </c>
      <c r="AG1320" s="7"/>
      <c r="AH1320" s="5" t="str" cm="1">
        <f t="array" ref="AH1320">LEFT(MM_BU[[#This Row],[PROJECT'#]],MIN(IFERROR(FIND({0,1,2,3,4,5,6,7,8,9,"-"},MM_BU[[#This Row],[PROJECT'#]]),""))-1)</f>
        <v>BU</v>
      </c>
      <c r="AI1320" t="str">
        <f>IF(MM_BU[[#This Row],[BOM Received date]]&lt;&gt;"","BU table")</f>
        <v>BU table</v>
      </c>
      <c r="AJ1320" t="str">
        <f>TEXT(MM_BU[[#This Row],[BOM Received date]],"mmmm")</f>
        <v>February</v>
      </c>
      <c r="AK1320" t="str">
        <f>TEXT(MM_BU[[#This Row],[BOM Received date]],"yyyy")</f>
        <v>2024</v>
      </c>
    </row>
    <row r="1321" spans="1:37" ht="28.95" customHeight="1">
      <c r="A1321" s="21">
        <v>88</v>
      </c>
      <c r="B1321" s="56">
        <v>45342</v>
      </c>
      <c r="C1321" s="8">
        <v>30</v>
      </c>
      <c r="D1321" s="8" t="s">
        <v>2765</v>
      </c>
      <c r="E1321" s="23" t="s">
        <v>2766</v>
      </c>
      <c r="F1321" s="350">
        <v>9548324</v>
      </c>
      <c r="G1321" s="8" t="s">
        <v>176</v>
      </c>
      <c r="H1321" s="24" t="s">
        <v>280</v>
      </c>
      <c r="I1321" s="25">
        <v>56510</v>
      </c>
      <c r="J1321" s="1639">
        <v>45360</v>
      </c>
      <c r="K1321" s="26">
        <v>45365</v>
      </c>
      <c r="L1321" s="26" t="s">
        <v>1058</v>
      </c>
      <c r="M1321" s="27">
        <v>7</v>
      </c>
      <c r="N1321" s="27" t="s">
        <v>20</v>
      </c>
      <c r="O1321" s="25">
        <v>4</v>
      </c>
      <c r="P1321" s="286">
        <v>58.91</v>
      </c>
      <c r="Q1321" s="287">
        <v>235.64</v>
      </c>
      <c r="R1321" s="25" t="s">
        <v>2994</v>
      </c>
      <c r="S1321" s="25" t="s">
        <v>1058</v>
      </c>
      <c r="T1321" s="26">
        <v>45366</v>
      </c>
      <c r="U1321" s="26" t="s">
        <v>581</v>
      </c>
      <c r="V1321" s="8" t="s">
        <v>2995</v>
      </c>
      <c r="W1321" s="25" t="s">
        <v>1007</v>
      </c>
      <c r="X1321" s="26">
        <v>45366</v>
      </c>
      <c r="Y1321" s="25" t="s">
        <v>1068</v>
      </c>
      <c r="Z1321" s="26">
        <v>45366</v>
      </c>
      <c r="AA1321" s="24" t="s">
        <v>1075</v>
      </c>
      <c r="AB1321" s="24" t="s">
        <v>1070</v>
      </c>
      <c r="AC1321" s="26">
        <v>45380</v>
      </c>
      <c r="AD1321" s="8" t="s">
        <v>22</v>
      </c>
      <c r="AE1321" s="26">
        <v>45369</v>
      </c>
      <c r="AF1321" s="27" t="s">
        <v>426</v>
      </c>
      <c r="AG1321" s="7"/>
      <c r="AH1321" s="5" t="str" cm="1">
        <f t="array" ref="AH1321">LEFT(MM_BU[[#This Row],[PROJECT'#]],MIN(IFERROR(FIND({0,1,2,3,4,5,6,7,8,9,"-"},MM_BU[[#This Row],[PROJECT'#]]),""))-1)</f>
        <v>BU</v>
      </c>
      <c r="AI1321" t="str">
        <f>IF(MM_BU[[#This Row],[BOM Received date]]&lt;&gt;"","BU table")</f>
        <v>BU table</v>
      </c>
      <c r="AJ1321" t="str">
        <f>TEXT(MM_BU[[#This Row],[BOM Received date]],"mmmm")</f>
        <v>February</v>
      </c>
      <c r="AK1321" t="str">
        <f>TEXT(MM_BU[[#This Row],[BOM Received date]],"yyyy")</f>
        <v>2024</v>
      </c>
    </row>
    <row r="1322" spans="1:37" ht="28.95" customHeight="1">
      <c r="A1322" s="21">
        <v>88</v>
      </c>
      <c r="B1322" s="56">
        <v>45342</v>
      </c>
      <c r="C1322" s="8">
        <v>30</v>
      </c>
      <c r="D1322" s="8" t="s">
        <v>2765</v>
      </c>
      <c r="E1322" s="23" t="s">
        <v>2766</v>
      </c>
      <c r="F1322" s="350">
        <v>9548324</v>
      </c>
      <c r="G1322" s="8" t="s">
        <v>30</v>
      </c>
      <c r="H1322" s="24" t="s">
        <v>676</v>
      </c>
      <c r="I1322" s="25">
        <v>56510</v>
      </c>
      <c r="J1322" s="1639">
        <v>45360</v>
      </c>
      <c r="K1322" s="26">
        <v>45365</v>
      </c>
      <c r="L1322" s="26" t="s">
        <v>1058</v>
      </c>
      <c r="M1322" s="27">
        <v>6</v>
      </c>
      <c r="N1322" s="27" t="s">
        <v>31</v>
      </c>
      <c r="O1322" s="25">
        <v>30</v>
      </c>
      <c r="P1322" s="286">
        <v>26.5</v>
      </c>
      <c r="Q1322" s="287">
        <v>795</v>
      </c>
      <c r="R1322" s="25" t="s">
        <v>2994</v>
      </c>
      <c r="S1322" s="25" t="s">
        <v>1058</v>
      </c>
      <c r="T1322" s="26">
        <v>45366</v>
      </c>
      <c r="U1322" s="26" t="s">
        <v>581</v>
      </c>
      <c r="V1322" s="8" t="s">
        <v>2995</v>
      </c>
      <c r="W1322" s="25" t="s">
        <v>1006</v>
      </c>
      <c r="X1322" s="26">
        <v>45366</v>
      </c>
      <c r="Y1322" s="25" t="s">
        <v>1068</v>
      </c>
      <c r="Z1322" s="26">
        <v>45366</v>
      </c>
      <c r="AA1322" s="24" t="s">
        <v>1075</v>
      </c>
      <c r="AB1322" s="24" t="s">
        <v>1070</v>
      </c>
      <c r="AC1322" s="26">
        <v>45380</v>
      </c>
      <c r="AD1322" s="8" t="s">
        <v>22</v>
      </c>
      <c r="AE1322" s="26">
        <v>45369</v>
      </c>
      <c r="AF1322" s="27" t="s">
        <v>1033</v>
      </c>
      <c r="AG1322" s="7"/>
      <c r="AH1322" s="5" t="str" cm="1">
        <f t="array" ref="AH1322">LEFT(MM_BU[[#This Row],[PROJECT'#]],MIN(IFERROR(FIND({0,1,2,3,4,5,6,7,8,9,"-"},MM_BU[[#This Row],[PROJECT'#]]),""))-1)</f>
        <v>BU</v>
      </c>
      <c r="AI1322" t="str">
        <f>IF(MM_BU[[#This Row],[BOM Received date]]&lt;&gt;"","BU table")</f>
        <v>BU table</v>
      </c>
      <c r="AJ1322" t="str">
        <f>TEXT(MM_BU[[#This Row],[BOM Received date]],"mmmm")</f>
        <v>February</v>
      </c>
      <c r="AK1322" t="str">
        <f>TEXT(MM_BU[[#This Row],[BOM Received date]],"yyyy")</f>
        <v>2024</v>
      </c>
    </row>
    <row r="1323" spans="1:37" ht="28.95" customHeight="1">
      <c r="A1323" s="21">
        <v>88</v>
      </c>
      <c r="B1323" s="56">
        <v>45342</v>
      </c>
      <c r="C1323" s="8">
        <v>30</v>
      </c>
      <c r="D1323" s="8" t="s">
        <v>2765</v>
      </c>
      <c r="E1323" s="23" t="s">
        <v>2766</v>
      </c>
      <c r="F1323" s="350">
        <v>9548324</v>
      </c>
      <c r="G1323" s="8" t="s">
        <v>39</v>
      </c>
      <c r="H1323" s="24" t="s">
        <v>40</v>
      </c>
      <c r="I1323" s="25">
        <v>56510</v>
      </c>
      <c r="J1323" s="1639">
        <v>45360</v>
      </c>
      <c r="K1323" s="26">
        <v>45365</v>
      </c>
      <c r="L1323" s="26" t="s">
        <v>1058</v>
      </c>
      <c r="M1323" s="27">
        <v>5</v>
      </c>
      <c r="N1323" s="27" t="s">
        <v>1130</v>
      </c>
      <c r="O1323" s="25">
        <v>35</v>
      </c>
      <c r="P1323" s="286">
        <v>242.58</v>
      </c>
      <c r="Q1323" s="287">
        <v>242.58</v>
      </c>
      <c r="R1323" s="25" t="s">
        <v>2994</v>
      </c>
      <c r="S1323" s="25" t="s">
        <v>1058</v>
      </c>
      <c r="T1323" s="26">
        <v>45366</v>
      </c>
      <c r="U1323" s="26" t="s">
        <v>581</v>
      </c>
      <c r="V1323" s="8" t="s">
        <v>2995</v>
      </c>
      <c r="W1323" s="25" t="s">
        <v>1005</v>
      </c>
      <c r="X1323" s="26">
        <v>45366</v>
      </c>
      <c r="Y1323" s="25" t="s">
        <v>1068</v>
      </c>
      <c r="Z1323" s="26">
        <v>45366</v>
      </c>
      <c r="AA1323" s="24" t="s">
        <v>1075</v>
      </c>
      <c r="AB1323" s="24" t="s">
        <v>1070</v>
      </c>
      <c r="AC1323" s="26">
        <v>45380</v>
      </c>
      <c r="AD1323" s="8" t="s">
        <v>22</v>
      </c>
      <c r="AE1323" s="26">
        <v>45369</v>
      </c>
      <c r="AF1323" s="27" t="s">
        <v>424</v>
      </c>
      <c r="AG1323" s="7"/>
      <c r="AH1323" s="5" t="str" cm="1">
        <f t="array" ref="AH1323">LEFT(MM_BU[[#This Row],[PROJECT'#]],MIN(IFERROR(FIND({0,1,2,3,4,5,6,7,8,9,"-"},MM_BU[[#This Row],[PROJECT'#]]),""))-1)</f>
        <v>BU</v>
      </c>
      <c r="AI1323" t="str">
        <f>IF(MM_BU[[#This Row],[BOM Received date]]&lt;&gt;"","BU table")</f>
        <v>BU table</v>
      </c>
      <c r="AJ1323" t="str">
        <f>TEXT(MM_BU[[#This Row],[BOM Received date]],"mmmm")</f>
        <v>February</v>
      </c>
      <c r="AK1323" t="str">
        <f>TEXT(MM_BU[[#This Row],[BOM Received date]],"yyyy")</f>
        <v>2024</v>
      </c>
    </row>
    <row r="1324" spans="1:37" ht="28.95" customHeight="1">
      <c r="A1324" s="21">
        <v>88</v>
      </c>
      <c r="B1324" s="56">
        <v>45342</v>
      </c>
      <c r="C1324" s="8">
        <v>30</v>
      </c>
      <c r="D1324" s="8" t="s">
        <v>2765</v>
      </c>
      <c r="E1324" s="23" t="s">
        <v>2766</v>
      </c>
      <c r="F1324" s="350">
        <v>9548324</v>
      </c>
      <c r="G1324" s="8" t="s">
        <v>148</v>
      </c>
      <c r="H1324" s="24" t="s">
        <v>677</v>
      </c>
      <c r="I1324" s="25">
        <v>56509</v>
      </c>
      <c r="J1324" s="1639">
        <v>45360</v>
      </c>
      <c r="K1324" s="26">
        <v>45365</v>
      </c>
      <c r="L1324" s="26" t="s">
        <v>1058</v>
      </c>
      <c r="M1324" s="27">
        <v>1</v>
      </c>
      <c r="N1324" s="27" t="s">
        <v>20</v>
      </c>
      <c r="O1324" s="25">
        <v>10</v>
      </c>
      <c r="P1324" s="286">
        <v>5</v>
      </c>
      <c r="Q1324" s="287">
        <v>50</v>
      </c>
      <c r="R1324" s="25" t="s">
        <v>581</v>
      </c>
      <c r="S1324" s="25" t="s">
        <v>581</v>
      </c>
      <c r="T1324" s="26" t="s">
        <v>581</v>
      </c>
      <c r="U1324" s="26" t="s">
        <v>581</v>
      </c>
      <c r="V1324" s="8" t="s">
        <v>2983</v>
      </c>
      <c r="W1324" s="25" t="s">
        <v>1014</v>
      </c>
      <c r="X1324" s="26">
        <v>45366</v>
      </c>
      <c r="Y1324" s="25" t="s">
        <v>1068</v>
      </c>
      <c r="Z1324" s="26">
        <v>45366</v>
      </c>
      <c r="AA1324" s="24" t="s">
        <v>1069</v>
      </c>
      <c r="AB1324" s="24" t="s">
        <v>1070</v>
      </c>
      <c r="AC1324" s="26">
        <v>45373</v>
      </c>
      <c r="AD1324" s="8" t="s">
        <v>22</v>
      </c>
      <c r="AE1324" s="26">
        <v>45369</v>
      </c>
      <c r="AF1324" s="27" t="s">
        <v>1001</v>
      </c>
      <c r="AG1324" s="7"/>
      <c r="AH1324" s="5" t="str" cm="1">
        <f t="array" ref="AH1324">LEFT(MM_BU[[#This Row],[PROJECT'#]],MIN(IFERROR(FIND({0,1,2,3,4,5,6,7,8,9,"-"},MM_BU[[#This Row],[PROJECT'#]]),""))-1)</f>
        <v>BU</v>
      </c>
      <c r="AI1324" t="str">
        <f>IF(MM_BU[[#This Row],[BOM Received date]]&lt;&gt;"","BU table")</f>
        <v>BU table</v>
      </c>
      <c r="AJ1324" t="str">
        <f>TEXT(MM_BU[[#This Row],[BOM Received date]],"mmmm")</f>
        <v>February</v>
      </c>
      <c r="AK1324" t="str">
        <f>TEXT(MM_BU[[#This Row],[BOM Received date]],"yyyy")</f>
        <v>2024</v>
      </c>
    </row>
    <row r="1325" spans="1:37" ht="28.95" customHeight="1">
      <c r="A1325" s="21">
        <v>88</v>
      </c>
      <c r="B1325" s="56">
        <v>45342</v>
      </c>
      <c r="C1325" s="8">
        <v>30</v>
      </c>
      <c r="D1325" s="8" t="s">
        <v>2765</v>
      </c>
      <c r="E1325" s="23" t="s">
        <v>2766</v>
      </c>
      <c r="F1325" s="350">
        <v>9548324</v>
      </c>
      <c r="G1325" s="8" t="s">
        <v>128</v>
      </c>
      <c r="H1325" s="24" t="s">
        <v>129</v>
      </c>
      <c r="I1325" s="25">
        <v>56510</v>
      </c>
      <c r="J1325" s="1639">
        <v>45360</v>
      </c>
      <c r="K1325" s="26">
        <v>45365</v>
      </c>
      <c r="L1325" s="26" t="s">
        <v>1058</v>
      </c>
      <c r="M1325" s="27">
        <v>4</v>
      </c>
      <c r="N1325" s="27" t="s">
        <v>127</v>
      </c>
      <c r="O1325" s="25">
        <v>2</v>
      </c>
      <c r="P1325" s="286">
        <v>25.5</v>
      </c>
      <c r="Q1325" s="287">
        <v>51</v>
      </c>
      <c r="R1325" s="25" t="s">
        <v>2994</v>
      </c>
      <c r="S1325" s="25" t="s">
        <v>1058</v>
      </c>
      <c r="T1325" s="26">
        <v>45366</v>
      </c>
      <c r="U1325" s="26" t="s">
        <v>581</v>
      </c>
      <c r="V1325" s="8" t="s">
        <v>2995</v>
      </c>
      <c r="W1325" s="25" t="s">
        <v>1003</v>
      </c>
      <c r="X1325" s="26">
        <v>45366</v>
      </c>
      <c r="Y1325" s="25" t="s">
        <v>1068</v>
      </c>
      <c r="Z1325" s="26">
        <v>45366</v>
      </c>
      <c r="AA1325" s="24" t="s">
        <v>1075</v>
      </c>
      <c r="AB1325" s="24" t="s">
        <v>1070</v>
      </c>
      <c r="AC1325" s="26">
        <v>45380</v>
      </c>
      <c r="AD1325" s="8" t="s">
        <v>22</v>
      </c>
      <c r="AE1325" s="26">
        <v>45369</v>
      </c>
      <c r="AF1325" s="27" t="s">
        <v>425</v>
      </c>
      <c r="AG1325" s="7"/>
      <c r="AH1325" s="5" t="str" cm="1">
        <f t="array" ref="AH1325">LEFT(MM_BU[[#This Row],[PROJECT'#]],MIN(IFERROR(FIND({0,1,2,3,4,5,6,7,8,9,"-"},MM_BU[[#This Row],[PROJECT'#]]),""))-1)</f>
        <v>BU</v>
      </c>
      <c r="AI1325" t="str">
        <f>IF(MM_BU[[#This Row],[BOM Received date]]&lt;&gt;"","BU table")</f>
        <v>BU table</v>
      </c>
      <c r="AJ1325" t="str">
        <f>TEXT(MM_BU[[#This Row],[BOM Received date]],"mmmm")</f>
        <v>February</v>
      </c>
      <c r="AK1325" t="str">
        <f>TEXT(MM_BU[[#This Row],[BOM Received date]],"yyyy")</f>
        <v>2024</v>
      </c>
    </row>
    <row r="1326" spans="1:37" ht="28.95" customHeight="1">
      <c r="A1326" s="21">
        <v>88</v>
      </c>
      <c r="B1326" s="56">
        <v>45342</v>
      </c>
      <c r="C1326" s="8">
        <v>30</v>
      </c>
      <c r="D1326" s="8" t="s">
        <v>2765</v>
      </c>
      <c r="E1326" s="23" t="s">
        <v>2766</v>
      </c>
      <c r="F1326" s="350">
        <v>9548324</v>
      </c>
      <c r="G1326" s="8" t="s">
        <v>673</v>
      </c>
      <c r="H1326" s="24" t="s">
        <v>678</v>
      </c>
      <c r="I1326" s="25">
        <v>56510</v>
      </c>
      <c r="J1326" s="1639">
        <v>45360</v>
      </c>
      <c r="K1326" s="26">
        <v>45365</v>
      </c>
      <c r="L1326" s="26" t="s">
        <v>1058</v>
      </c>
      <c r="M1326" s="27">
        <v>3</v>
      </c>
      <c r="N1326" s="27" t="s">
        <v>20</v>
      </c>
      <c r="O1326" s="25">
        <v>10</v>
      </c>
      <c r="P1326" s="286">
        <v>5</v>
      </c>
      <c r="Q1326" s="287">
        <v>50</v>
      </c>
      <c r="R1326" s="25" t="s">
        <v>2994</v>
      </c>
      <c r="S1326" s="25" t="s">
        <v>1058</v>
      </c>
      <c r="T1326" s="26">
        <v>45366</v>
      </c>
      <c r="U1326" s="26" t="s">
        <v>581</v>
      </c>
      <c r="V1326" s="8" t="s">
        <v>2995</v>
      </c>
      <c r="W1326" s="25" t="s">
        <v>1002</v>
      </c>
      <c r="X1326" s="26">
        <v>45366</v>
      </c>
      <c r="Y1326" s="25" t="s">
        <v>1068</v>
      </c>
      <c r="Z1326" s="26">
        <v>45366</v>
      </c>
      <c r="AA1326" s="24" t="s">
        <v>1075</v>
      </c>
      <c r="AB1326" s="24" t="s">
        <v>1070</v>
      </c>
      <c r="AC1326" s="26">
        <v>45380</v>
      </c>
      <c r="AD1326" s="8" t="s">
        <v>22</v>
      </c>
      <c r="AE1326" s="26">
        <v>45369</v>
      </c>
      <c r="AF1326" s="27" t="s">
        <v>1001</v>
      </c>
      <c r="AG1326" s="7"/>
      <c r="AH1326" s="5" t="str" cm="1">
        <f t="array" ref="AH1326">LEFT(MM_BU[[#This Row],[PROJECT'#]],MIN(IFERROR(FIND({0,1,2,3,4,5,6,7,8,9,"-"},MM_BU[[#This Row],[PROJECT'#]]),""))-1)</f>
        <v>BU</v>
      </c>
      <c r="AI1326" t="str">
        <f>IF(MM_BU[[#This Row],[BOM Received date]]&lt;&gt;"","BU table")</f>
        <v>BU table</v>
      </c>
      <c r="AJ1326" t="str">
        <f>TEXT(MM_BU[[#This Row],[BOM Received date]],"mmmm")</f>
        <v>February</v>
      </c>
      <c r="AK1326" t="str">
        <f>TEXT(MM_BU[[#This Row],[BOM Received date]],"yyyy")</f>
        <v>2024</v>
      </c>
    </row>
    <row r="1327" spans="1:37" ht="28.95" customHeight="1">
      <c r="A1327" s="21">
        <v>88</v>
      </c>
      <c r="B1327" s="56">
        <v>45342</v>
      </c>
      <c r="C1327" s="8">
        <v>30</v>
      </c>
      <c r="D1327" s="8" t="s">
        <v>2765</v>
      </c>
      <c r="E1327" s="23" t="s">
        <v>2766</v>
      </c>
      <c r="F1327" s="350">
        <v>9548324</v>
      </c>
      <c r="G1327" s="8" t="s">
        <v>396</v>
      </c>
      <c r="H1327" s="24" t="s">
        <v>494</v>
      </c>
      <c r="I1327" s="25">
        <v>56510</v>
      </c>
      <c r="J1327" s="1639">
        <v>45360</v>
      </c>
      <c r="K1327" s="26">
        <v>45365</v>
      </c>
      <c r="L1327" s="26" t="s">
        <v>1058</v>
      </c>
      <c r="M1327" s="27">
        <v>2</v>
      </c>
      <c r="N1327" s="27" t="s">
        <v>1130</v>
      </c>
      <c r="O1327" s="25">
        <v>35</v>
      </c>
      <c r="P1327" s="286">
        <v>163</v>
      </c>
      <c r="Q1327" s="287">
        <v>163</v>
      </c>
      <c r="R1327" s="25" t="s">
        <v>2994</v>
      </c>
      <c r="S1327" s="25" t="s">
        <v>1058</v>
      </c>
      <c r="T1327" s="26">
        <v>45366</v>
      </c>
      <c r="U1327" s="26" t="s">
        <v>581</v>
      </c>
      <c r="V1327" s="8" t="s">
        <v>2995</v>
      </c>
      <c r="W1327" s="25" t="s">
        <v>143</v>
      </c>
      <c r="X1327" s="26">
        <v>45366</v>
      </c>
      <c r="Y1327" s="25" t="s">
        <v>1068</v>
      </c>
      <c r="Z1327" s="26">
        <v>45366</v>
      </c>
      <c r="AA1327" s="24" t="s">
        <v>1075</v>
      </c>
      <c r="AB1327" s="24" t="s">
        <v>1070</v>
      </c>
      <c r="AC1327" s="26">
        <v>45380</v>
      </c>
      <c r="AD1327" s="8" t="s">
        <v>22</v>
      </c>
      <c r="AE1327" s="26">
        <v>45369</v>
      </c>
      <c r="AF1327" s="27" t="s">
        <v>424</v>
      </c>
      <c r="AG1327" s="7"/>
      <c r="AH1327" s="5" t="str" cm="1">
        <f t="array" ref="AH1327">LEFT(MM_BU[[#This Row],[PROJECT'#]],MIN(IFERROR(FIND({0,1,2,3,4,5,6,7,8,9,"-"},MM_BU[[#This Row],[PROJECT'#]]),""))-1)</f>
        <v>BU</v>
      </c>
      <c r="AI1327" t="str">
        <f>IF(MM_BU[[#This Row],[BOM Received date]]&lt;&gt;"","BU table")</f>
        <v>BU table</v>
      </c>
      <c r="AJ1327" t="str">
        <f>TEXT(MM_BU[[#This Row],[BOM Received date]],"mmmm")</f>
        <v>February</v>
      </c>
      <c r="AK1327" t="str">
        <f>TEXT(MM_BU[[#This Row],[BOM Received date]],"yyyy")</f>
        <v>2024</v>
      </c>
    </row>
    <row r="1328" spans="1:37" ht="28.95" customHeight="1">
      <c r="A1328" s="21">
        <v>88</v>
      </c>
      <c r="B1328" s="56">
        <v>45342</v>
      </c>
      <c r="C1328" s="8">
        <v>30</v>
      </c>
      <c r="D1328" s="8" t="s">
        <v>2765</v>
      </c>
      <c r="E1328" s="23" t="s">
        <v>2766</v>
      </c>
      <c r="F1328" s="350">
        <v>9548324</v>
      </c>
      <c r="G1328" s="8" t="s">
        <v>674</v>
      </c>
      <c r="H1328" s="24" t="s">
        <v>679</v>
      </c>
      <c r="I1328" s="25">
        <v>56510</v>
      </c>
      <c r="J1328" s="1639">
        <v>45360</v>
      </c>
      <c r="K1328" s="26">
        <v>45365</v>
      </c>
      <c r="L1328" s="26" t="s">
        <v>1058</v>
      </c>
      <c r="M1328" s="27">
        <v>1</v>
      </c>
      <c r="N1328" s="27" t="s">
        <v>20</v>
      </c>
      <c r="O1328" s="25">
        <v>1</v>
      </c>
      <c r="P1328" s="286">
        <v>56.21</v>
      </c>
      <c r="Q1328" s="287">
        <v>56.21</v>
      </c>
      <c r="R1328" s="25" t="s">
        <v>2994</v>
      </c>
      <c r="S1328" s="25" t="s">
        <v>1058</v>
      </c>
      <c r="T1328" s="26">
        <v>45366</v>
      </c>
      <c r="U1328" s="26" t="s">
        <v>581</v>
      </c>
      <c r="V1328" s="8" t="s">
        <v>2995</v>
      </c>
      <c r="W1328" s="25" t="s">
        <v>142</v>
      </c>
      <c r="X1328" s="26">
        <v>45366</v>
      </c>
      <c r="Y1328" s="25" t="s">
        <v>1068</v>
      </c>
      <c r="Z1328" s="26">
        <v>45366</v>
      </c>
      <c r="AA1328" s="24" t="s">
        <v>1075</v>
      </c>
      <c r="AB1328" s="24" t="s">
        <v>1070</v>
      </c>
      <c r="AC1328" s="26">
        <v>45380</v>
      </c>
      <c r="AD1328" s="8" t="s">
        <v>22</v>
      </c>
      <c r="AE1328" s="26">
        <v>45369</v>
      </c>
      <c r="AF1328" s="27" t="s">
        <v>424</v>
      </c>
      <c r="AG1328" s="7"/>
      <c r="AH1328" s="5" t="str" cm="1">
        <f t="array" ref="AH1328">LEFT(MM_BU[[#This Row],[PROJECT'#]],MIN(IFERROR(FIND({0,1,2,3,4,5,6,7,8,9,"-"},MM_BU[[#This Row],[PROJECT'#]]),""))-1)</f>
        <v>BU</v>
      </c>
      <c r="AI1328" t="str">
        <f>IF(MM_BU[[#This Row],[BOM Received date]]&lt;&gt;"","BU table")</f>
        <v>BU table</v>
      </c>
      <c r="AJ1328" t="str">
        <f>TEXT(MM_BU[[#This Row],[BOM Received date]],"mmmm")</f>
        <v>February</v>
      </c>
      <c r="AK1328" t="str">
        <f>TEXT(MM_BU[[#This Row],[BOM Received date]],"yyyy")</f>
        <v>2024</v>
      </c>
    </row>
    <row r="1329" spans="1:37" ht="28.95" customHeight="1" thickBot="1">
      <c r="A1329" s="21">
        <v>88</v>
      </c>
      <c r="B1329" s="56">
        <v>45342</v>
      </c>
      <c r="C1329" s="8">
        <v>30</v>
      </c>
      <c r="D1329" s="8" t="s">
        <v>2765</v>
      </c>
      <c r="E1329" s="23" t="s">
        <v>2766</v>
      </c>
      <c r="F1329" s="350">
        <v>9548324</v>
      </c>
      <c r="G1329" s="8" t="s">
        <v>691</v>
      </c>
      <c r="H1329" s="24" t="s">
        <v>692</v>
      </c>
      <c r="I1329" s="25">
        <v>56507</v>
      </c>
      <c r="J1329" s="1639">
        <v>45360</v>
      </c>
      <c r="K1329" s="26">
        <v>45365</v>
      </c>
      <c r="L1329" s="26" t="s">
        <v>1058</v>
      </c>
      <c r="M1329" s="27">
        <v>1</v>
      </c>
      <c r="N1329" s="27" t="s">
        <v>20</v>
      </c>
      <c r="O1329" s="25">
        <v>1</v>
      </c>
      <c r="P1329" s="286">
        <v>55.09</v>
      </c>
      <c r="Q1329" s="287">
        <v>55.09</v>
      </c>
      <c r="R1329" s="25" t="s">
        <v>2985</v>
      </c>
      <c r="S1329" s="25" t="s">
        <v>1059</v>
      </c>
      <c r="T1329" s="26">
        <v>45373</v>
      </c>
      <c r="U1329" s="26">
        <v>45368</v>
      </c>
      <c r="V1329" s="8" t="s">
        <v>3063</v>
      </c>
      <c r="W1329" s="25" t="s">
        <v>139</v>
      </c>
      <c r="X1329" s="26">
        <v>45372</v>
      </c>
      <c r="Y1329" s="25" t="s">
        <v>1068</v>
      </c>
      <c r="Z1329" s="26">
        <v>45372</v>
      </c>
      <c r="AA1329" s="24" t="s">
        <v>1075</v>
      </c>
      <c r="AB1329" s="24" t="s">
        <v>1083</v>
      </c>
      <c r="AC1329" s="26">
        <v>45382</v>
      </c>
      <c r="AD1329" s="8" t="s">
        <v>581</v>
      </c>
      <c r="AE1329" s="26" t="s">
        <v>581</v>
      </c>
      <c r="AF1329" s="27" t="s">
        <v>581</v>
      </c>
      <c r="AG1329" s="7"/>
      <c r="AH1329" s="5" t="str" cm="1">
        <f t="array" ref="AH1329">LEFT(MM_BU[[#This Row],[PROJECT'#]],MIN(IFERROR(FIND({0,1,2,3,4,5,6,7,8,9,"-"},MM_BU[[#This Row],[PROJECT'#]]),""))-1)</f>
        <v>BU</v>
      </c>
      <c r="AI1329" t="str">
        <f>IF(MM_BU[[#This Row],[BOM Received date]]&lt;&gt;"","BU table")</f>
        <v>BU table</v>
      </c>
      <c r="AJ1329" t="str">
        <f>TEXT(MM_BU[[#This Row],[BOM Received date]],"mmmm")</f>
        <v>February</v>
      </c>
      <c r="AK1329" t="str">
        <f>TEXT(MM_BU[[#This Row],[BOM Received date]],"yyyy")</f>
        <v>2024</v>
      </c>
    </row>
    <row r="1330" spans="1:37" ht="28.95" customHeight="1" thickTop="1">
      <c r="A1330" s="149">
        <v>89</v>
      </c>
      <c r="B1330" s="196">
        <v>45355</v>
      </c>
      <c r="C1330" s="151">
        <v>30</v>
      </c>
      <c r="D1330" s="151" t="s">
        <v>2768</v>
      </c>
      <c r="E1330" s="152" t="s">
        <v>2769</v>
      </c>
      <c r="F1330" s="352">
        <v>9966783</v>
      </c>
      <c r="G1330" s="229" t="s">
        <v>2220</v>
      </c>
      <c r="H1330" s="153" t="s">
        <v>2222</v>
      </c>
      <c r="I1330" s="154">
        <v>56124</v>
      </c>
      <c r="J1330" s="1641">
        <v>45356</v>
      </c>
      <c r="K1330" s="155">
        <v>45358</v>
      </c>
      <c r="L1330" s="155" t="s">
        <v>1058</v>
      </c>
      <c r="M1330" s="154">
        <v>3</v>
      </c>
      <c r="N1330" s="154" t="s">
        <v>20</v>
      </c>
      <c r="O1330" s="154">
        <v>2</v>
      </c>
      <c r="P1330" s="290">
        <v>602.6</v>
      </c>
      <c r="Q1330" s="291">
        <v>1205.2</v>
      </c>
      <c r="R1330" s="154" t="s">
        <v>2828</v>
      </c>
      <c r="S1330" s="154" t="s">
        <v>1058</v>
      </c>
      <c r="T1330" s="155">
        <v>45358</v>
      </c>
      <c r="U1330" s="155" t="s">
        <v>581</v>
      </c>
      <c r="V1330" s="151" t="s">
        <v>2829</v>
      </c>
      <c r="W1330" s="154" t="s">
        <v>143</v>
      </c>
      <c r="X1330" s="155">
        <v>45358</v>
      </c>
      <c r="Y1330" s="154" t="s">
        <v>1068</v>
      </c>
      <c r="Z1330" s="155">
        <v>45358</v>
      </c>
      <c r="AA1330" s="153" t="s">
        <v>1075</v>
      </c>
      <c r="AB1330" s="153" t="s">
        <v>1081</v>
      </c>
      <c r="AC1330" s="155">
        <v>45372</v>
      </c>
      <c r="AD1330" s="151" t="s">
        <v>22</v>
      </c>
      <c r="AE1330" s="155">
        <v>45361</v>
      </c>
      <c r="AF1330" s="154" t="s">
        <v>425</v>
      </c>
      <c r="AG1330" s="157"/>
      <c r="AH1330" s="43" t="str" cm="1">
        <f t="array" ref="AH1330">LEFT(MM_BU[[#This Row],[PROJECT'#]],MIN(IFERROR(FIND({0,1,2,3,4,5,6,7,8,9,"-"},MM_BU[[#This Row],[PROJECT'#]]),""))-1)</f>
        <v>BU</v>
      </c>
      <c r="AI1330" t="str">
        <f>IF(MM_BU[[#This Row],[BOM Received date]]&lt;&gt;"","BU table")</f>
        <v>BU table</v>
      </c>
      <c r="AJ1330" t="str">
        <f>TEXT(MM_BU[[#This Row],[BOM Received date]],"mmmm")</f>
        <v>March</v>
      </c>
      <c r="AK1330" t="str">
        <f>TEXT(MM_BU[[#This Row],[BOM Received date]],"yyyy")</f>
        <v>2024</v>
      </c>
    </row>
    <row r="1331" spans="1:37" ht="28.95" customHeight="1">
      <c r="A1331" s="21">
        <v>89</v>
      </c>
      <c r="B1331" s="56">
        <v>45355</v>
      </c>
      <c r="C1331" s="8">
        <v>30</v>
      </c>
      <c r="D1331" s="8" t="s">
        <v>2768</v>
      </c>
      <c r="E1331" s="23" t="s">
        <v>2769</v>
      </c>
      <c r="F1331" s="350">
        <v>9966783</v>
      </c>
      <c r="G1331" s="1420" t="s">
        <v>2770</v>
      </c>
      <c r="H1331" s="24" t="s">
        <v>2771</v>
      </c>
      <c r="I1331" s="25">
        <v>56124</v>
      </c>
      <c r="J1331" s="1639">
        <v>45356</v>
      </c>
      <c r="K1331" s="26">
        <v>45358</v>
      </c>
      <c r="L1331" s="26" t="s">
        <v>1058</v>
      </c>
      <c r="M1331" s="25">
        <v>2</v>
      </c>
      <c r="N1331" s="25" t="s">
        <v>20</v>
      </c>
      <c r="O1331" s="25">
        <v>2</v>
      </c>
      <c r="P1331" s="286">
        <v>751.4</v>
      </c>
      <c r="Q1331" s="287">
        <v>1502.8</v>
      </c>
      <c r="R1331" s="25" t="s">
        <v>2828</v>
      </c>
      <c r="S1331" s="25" t="s">
        <v>1058</v>
      </c>
      <c r="T1331" s="26">
        <v>45358</v>
      </c>
      <c r="U1331" s="26" t="s">
        <v>581</v>
      </c>
      <c r="V1331" s="8" t="s">
        <v>2829</v>
      </c>
      <c r="W1331" s="25" t="s">
        <v>142</v>
      </c>
      <c r="X1331" s="26">
        <v>45358</v>
      </c>
      <c r="Y1331" s="25" t="s">
        <v>1068</v>
      </c>
      <c r="Z1331" s="26">
        <v>45358</v>
      </c>
      <c r="AA1331" s="24" t="s">
        <v>1075</v>
      </c>
      <c r="AB1331" s="24" t="s">
        <v>1081</v>
      </c>
      <c r="AC1331" s="26">
        <v>45372</v>
      </c>
      <c r="AD1331" s="8" t="s">
        <v>22</v>
      </c>
      <c r="AE1331" s="26">
        <v>45361</v>
      </c>
      <c r="AF1331" s="25" t="s">
        <v>425</v>
      </c>
      <c r="AG1331" s="7"/>
      <c r="AH1331" s="5" t="str" cm="1">
        <f t="array" ref="AH1331">LEFT(MM_BU[[#This Row],[PROJECT'#]],MIN(IFERROR(FIND({0,1,2,3,4,5,6,7,8,9,"-"},MM_BU[[#This Row],[PROJECT'#]]),""))-1)</f>
        <v>BU</v>
      </c>
      <c r="AI1331" t="str">
        <f>IF(MM_BU[[#This Row],[BOM Received date]]&lt;&gt;"","BU table")</f>
        <v>BU table</v>
      </c>
      <c r="AJ1331" t="str">
        <f>TEXT(MM_BU[[#This Row],[BOM Received date]],"mmmm")</f>
        <v>March</v>
      </c>
      <c r="AK1331" t="str">
        <f>TEXT(MM_BU[[#This Row],[BOM Received date]],"yyyy")</f>
        <v>2024</v>
      </c>
    </row>
    <row r="1332" spans="1:37" ht="28.95" customHeight="1" thickBot="1">
      <c r="A1332" s="140">
        <v>89</v>
      </c>
      <c r="B1332" s="199">
        <v>45355</v>
      </c>
      <c r="C1332" s="142">
        <v>30</v>
      </c>
      <c r="D1332" s="142" t="s">
        <v>2768</v>
      </c>
      <c r="E1332" s="143" t="s">
        <v>2769</v>
      </c>
      <c r="F1332" s="351">
        <v>9966783</v>
      </c>
      <c r="G1332" s="1421" t="s">
        <v>466</v>
      </c>
      <c r="H1332" s="144" t="s">
        <v>467</v>
      </c>
      <c r="I1332" s="145">
        <v>56124</v>
      </c>
      <c r="J1332" s="1640">
        <v>45356</v>
      </c>
      <c r="K1332" s="146">
        <v>45358</v>
      </c>
      <c r="L1332" s="146" t="s">
        <v>1058</v>
      </c>
      <c r="M1332" s="145">
        <v>1</v>
      </c>
      <c r="N1332" s="145" t="s">
        <v>20</v>
      </c>
      <c r="O1332" s="145">
        <v>2</v>
      </c>
      <c r="P1332" s="288">
        <v>2227.5</v>
      </c>
      <c r="Q1332" s="289">
        <v>4455</v>
      </c>
      <c r="R1332" s="145" t="s">
        <v>2828</v>
      </c>
      <c r="S1332" s="145" t="s">
        <v>1058</v>
      </c>
      <c r="T1332" s="146">
        <v>45358</v>
      </c>
      <c r="U1332" s="146" t="s">
        <v>581</v>
      </c>
      <c r="V1332" s="142" t="s">
        <v>2829</v>
      </c>
      <c r="W1332" s="145" t="s">
        <v>141</v>
      </c>
      <c r="X1332" s="146">
        <v>45358</v>
      </c>
      <c r="Y1332" s="145" t="s">
        <v>1068</v>
      </c>
      <c r="Z1332" s="146">
        <v>45358</v>
      </c>
      <c r="AA1332" s="144" t="s">
        <v>1075</v>
      </c>
      <c r="AB1332" s="144" t="s">
        <v>1081</v>
      </c>
      <c r="AC1332" s="146">
        <v>45372</v>
      </c>
      <c r="AD1332" s="142" t="s">
        <v>22</v>
      </c>
      <c r="AE1332" s="146">
        <v>45361</v>
      </c>
      <c r="AF1332" s="145" t="s">
        <v>425</v>
      </c>
      <c r="AG1332" s="148"/>
      <c r="AH1332" s="5" t="str" cm="1">
        <f t="array" ref="AH1332">LEFT(MM_BU[[#This Row],[PROJECT'#]],MIN(IFERROR(FIND({0,1,2,3,4,5,6,7,8,9,"-"},MM_BU[[#This Row],[PROJECT'#]]),""))-1)</f>
        <v>BU</v>
      </c>
      <c r="AI1332" t="str">
        <f>IF(MM_BU[[#This Row],[BOM Received date]]&lt;&gt;"","BU table")</f>
        <v>BU table</v>
      </c>
      <c r="AJ1332" t="str">
        <f>TEXT(MM_BU[[#This Row],[BOM Received date]],"mmmm")</f>
        <v>March</v>
      </c>
      <c r="AK1332" t="str">
        <f>TEXT(MM_BU[[#This Row],[BOM Received date]],"yyyy")</f>
        <v>2024</v>
      </c>
    </row>
    <row r="1333" spans="1:37" ht="28.95" customHeight="1" thickTop="1">
      <c r="A1333" s="149">
        <v>90</v>
      </c>
      <c r="B1333" s="196">
        <v>45356</v>
      </c>
      <c r="C1333" s="151">
        <v>30</v>
      </c>
      <c r="D1333" s="151" t="s">
        <v>2779</v>
      </c>
      <c r="E1333" s="152" t="s">
        <v>2780</v>
      </c>
      <c r="F1333" s="352">
        <v>8851969</v>
      </c>
      <c r="G1333" s="1433" t="s">
        <v>2372</v>
      </c>
      <c r="H1333" s="1434" t="s">
        <v>2375</v>
      </c>
      <c r="I1333" s="154">
        <v>56188</v>
      </c>
      <c r="J1333" s="1641">
        <v>45356</v>
      </c>
      <c r="K1333" s="155">
        <v>45358</v>
      </c>
      <c r="L1333" s="155" t="s">
        <v>1058</v>
      </c>
      <c r="M1333" s="154">
        <v>1</v>
      </c>
      <c r="N1333" s="154" t="s">
        <v>20</v>
      </c>
      <c r="O1333" s="154">
        <v>1</v>
      </c>
      <c r="P1333" s="290">
        <v>9.75</v>
      </c>
      <c r="Q1333" s="291">
        <v>9.75</v>
      </c>
      <c r="R1333" s="154" t="s">
        <v>2815</v>
      </c>
      <c r="S1333" s="154" t="s">
        <v>1058</v>
      </c>
      <c r="T1333" s="155">
        <v>45364</v>
      </c>
      <c r="U1333" s="155">
        <v>45363</v>
      </c>
      <c r="V1333" s="151" t="s">
        <v>2980</v>
      </c>
      <c r="W1333" s="154" t="s">
        <v>1018</v>
      </c>
      <c r="X1333" s="155">
        <v>45364</v>
      </c>
      <c r="Y1333" s="154" t="s">
        <v>1068</v>
      </c>
      <c r="Z1333" s="155">
        <v>45364</v>
      </c>
      <c r="AA1333" s="153" t="s">
        <v>1069</v>
      </c>
      <c r="AB1333" s="153" t="s">
        <v>1072</v>
      </c>
      <c r="AC1333" s="155">
        <v>45378</v>
      </c>
      <c r="AD1333" s="151" t="s">
        <v>22</v>
      </c>
      <c r="AE1333" s="155">
        <v>45368</v>
      </c>
      <c r="AF1333" s="154" t="s">
        <v>424</v>
      </c>
      <c r="AG1333" s="157"/>
      <c r="AH1333" s="43" t="str" cm="1">
        <f t="array" ref="AH1333">LEFT(MM_BU[[#This Row],[PROJECT'#]],MIN(IFERROR(FIND({0,1,2,3,4,5,6,7,8,9,"-"},MM_BU[[#This Row],[PROJECT'#]]),""))-1)</f>
        <v>BU</v>
      </c>
      <c r="AI1333" t="str">
        <f>IF(MM_BU[[#This Row],[BOM Received date]]&lt;&gt;"","BU table")</f>
        <v>BU table</v>
      </c>
      <c r="AJ1333" t="str">
        <f>TEXT(MM_BU[[#This Row],[BOM Received date]],"mmmm")</f>
        <v>March</v>
      </c>
      <c r="AK1333" t="str">
        <f>TEXT(MM_BU[[#This Row],[BOM Received date]],"yyyy")</f>
        <v>2024</v>
      </c>
    </row>
    <row r="1334" spans="1:37" ht="28.95" customHeight="1">
      <c r="A1334" s="21">
        <v>90</v>
      </c>
      <c r="B1334" s="56">
        <v>45356</v>
      </c>
      <c r="C1334" s="8">
        <v>30</v>
      </c>
      <c r="D1334" s="8" t="s">
        <v>2779</v>
      </c>
      <c r="E1334" s="23" t="s">
        <v>2780</v>
      </c>
      <c r="F1334" s="350">
        <v>8851969</v>
      </c>
      <c r="G1334" s="227" t="s">
        <v>481</v>
      </c>
      <c r="H1334" s="1435" t="s">
        <v>482</v>
      </c>
      <c r="I1334" s="25">
        <v>56156</v>
      </c>
      <c r="J1334" s="1639">
        <v>45356</v>
      </c>
      <c r="K1334" s="26">
        <v>45358</v>
      </c>
      <c r="L1334" s="26" t="s">
        <v>1058</v>
      </c>
      <c r="M1334" s="25">
        <v>1</v>
      </c>
      <c r="N1334" s="25" t="s">
        <v>36</v>
      </c>
      <c r="O1334" s="25">
        <v>1</v>
      </c>
      <c r="P1334" s="286">
        <v>17.059999999999999</v>
      </c>
      <c r="Q1334" s="287">
        <v>17.059999999999999</v>
      </c>
      <c r="R1334" s="25" t="s">
        <v>2815</v>
      </c>
      <c r="S1334" s="25" t="s">
        <v>1058</v>
      </c>
      <c r="T1334" s="26">
        <v>45364</v>
      </c>
      <c r="U1334" s="26">
        <v>45363</v>
      </c>
      <c r="V1334" s="8" t="s">
        <v>2980</v>
      </c>
      <c r="W1334" s="25" t="s">
        <v>1016</v>
      </c>
      <c r="X1334" s="26">
        <v>45364</v>
      </c>
      <c r="Y1334" s="25" t="s">
        <v>1068</v>
      </c>
      <c r="Z1334" s="26">
        <v>45364</v>
      </c>
      <c r="AA1334" s="24" t="s">
        <v>1069</v>
      </c>
      <c r="AB1334" s="24" t="s">
        <v>1072</v>
      </c>
      <c r="AC1334" s="26">
        <v>45378</v>
      </c>
      <c r="AD1334" s="8" t="s">
        <v>22</v>
      </c>
      <c r="AE1334" s="26">
        <v>45368</v>
      </c>
      <c r="AF1334" s="25" t="s">
        <v>424</v>
      </c>
      <c r="AG1334" s="7"/>
      <c r="AH1334" s="5" t="str" cm="1">
        <f t="array" ref="AH1334">LEFT(MM_BU[[#This Row],[PROJECT'#]],MIN(IFERROR(FIND({0,1,2,3,4,5,6,7,8,9,"-"},MM_BU[[#This Row],[PROJECT'#]]),""))-1)</f>
        <v>BU</v>
      </c>
      <c r="AI1334" t="str">
        <f>IF(MM_BU[[#This Row],[BOM Received date]]&lt;&gt;"","BU table")</f>
        <v>BU table</v>
      </c>
      <c r="AJ1334" t="str">
        <f>TEXT(MM_BU[[#This Row],[BOM Received date]],"mmmm")</f>
        <v>March</v>
      </c>
      <c r="AK1334" t="str">
        <f>TEXT(MM_BU[[#This Row],[BOM Received date]],"yyyy")</f>
        <v>2024</v>
      </c>
    </row>
    <row r="1335" spans="1:37" ht="28.95" customHeight="1">
      <c r="A1335" s="21">
        <v>90</v>
      </c>
      <c r="B1335" s="56">
        <v>45356</v>
      </c>
      <c r="C1335" s="8">
        <v>30</v>
      </c>
      <c r="D1335" s="8" t="s">
        <v>2779</v>
      </c>
      <c r="E1335" s="23" t="s">
        <v>2780</v>
      </c>
      <c r="F1335" s="350">
        <v>8851969</v>
      </c>
      <c r="G1335" s="227" t="s">
        <v>395</v>
      </c>
      <c r="H1335" s="1435" t="s">
        <v>399</v>
      </c>
      <c r="I1335" s="25">
        <v>56144</v>
      </c>
      <c r="J1335" s="1639">
        <v>45356</v>
      </c>
      <c r="K1335" s="26">
        <v>45358</v>
      </c>
      <c r="L1335" s="26" t="s">
        <v>1058</v>
      </c>
      <c r="M1335" s="25">
        <v>11</v>
      </c>
      <c r="N1335" s="25" t="s">
        <v>20</v>
      </c>
      <c r="O1335" s="25">
        <v>1</v>
      </c>
      <c r="P1335" s="286">
        <v>302.94</v>
      </c>
      <c r="Q1335" s="287">
        <v>302.94</v>
      </c>
      <c r="R1335" s="25" t="s">
        <v>2824</v>
      </c>
      <c r="S1335" s="25" t="s">
        <v>1058</v>
      </c>
      <c r="T1335" s="26">
        <v>45358</v>
      </c>
      <c r="U1335" s="26" t="s">
        <v>581</v>
      </c>
      <c r="V1335" s="8" t="s">
        <v>2825</v>
      </c>
      <c r="W1335" s="25" t="s">
        <v>1031</v>
      </c>
      <c r="X1335" s="26">
        <v>45359</v>
      </c>
      <c r="Y1335" s="25" t="s">
        <v>1068</v>
      </c>
      <c r="Z1335" s="26">
        <v>45359</v>
      </c>
      <c r="AA1335" s="24" t="s">
        <v>1075</v>
      </c>
      <c r="AB1335" s="24" t="s">
        <v>1070</v>
      </c>
      <c r="AC1335" s="26">
        <v>45372</v>
      </c>
      <c r="AD1335" s="8" t="s">
        <v>22</v>
      </c>
      <c r="AE1335" s="26">
        <v>45362</v>
      </c>
      <c r="AF1335" s="25" t="s">
        <v>424</v>
      </c>
      <c r="AG1335" s="7"/>
      <c r="AH1335" s="5" t="str" cm="1">
        <f t="array" ref="AH1335">LEFT(MM_BU[[#This Row],[PROJECT'#]],MIN(IFERROR(FIND({0,1,2,3,4,5,6,7,8,9,"-"},MM_BU[[#This Row],[PROJECT'#]]),""))-1)</f>
        <v>BU</v>
      </c>
      <c r="AI1335" t="str">
        <f>IF(MM_BU[[#This Row],[BOM Received date]]&lt;&gt;"","BU table")</f>
        <v>BU table</v>
      </c>
      <c r="AJ1335" t="str">
        <f>TEXT(MM_BU[[#This Row],[BOM Received date]],"mmmm")</f>
        <v>March</v>
      </c>
      <c r="AK1335" t="str">
        <f>TEXT(MM_BU[[#This Row],[BOM Received date]],"yyyy")</f>
        <v>2024</v>
      </c>
    </row>
    <row r="1336" spans="1:37" ht="28.95" customHeight="1">
      <c r="A1336" s="21">
        <v>90</v>
      </c>
      <c r="B1336" s="56">
        <v>45356</v>
      </c>
      <c r="C1336" s="8">
        <v>30</v>
      </c>
      <c r="D1336" s="8" t="s">
        <v>2779</v>
      </c>
      <c r="E1336" s="23" t="s">
        <v>2780</v>
      </c>
      <c r="F1336" s="350">
        <v>8851969</v>
      </c>
      <c r="G1336" s="227" t="s">
        <v>176</v>
      </c>
      <c r="H1336" s="1435" t="s">
        <v>280</v>
      </c>
      <c r="I1336" s="25">
        <v>56144</v>
      </c>
      <c r="J1336" s="1639">
        <v>45356</v>
      </c>
      <c r="K1336" s="26">
        <v>45358</v>
      </c>
      <c r="L1336" s="26" t="s">
        <v>1058</v>
      </c>
      <c r="M1336" s="25">
        <v>10</v>
      </c>
      <c r="N1336" s="25" t="s">
        <v>20</v>
      </c>
      <c r="O1336" s="25">
        <v>1</v>
      </c>
      <c r="P1336" s="286">
        <v>58.91</v>
      </c>
      <c r="Q1336" s="287">
        <v>58.91</v>
      </c>
      <c r="R1336" s="25" t="s">
        <v>2824</v>
      </c>
      <c r="S1336" s="25" t="s">
        <v>1058</v>
      </c>
      <c r="T1336" s="26">
        <v>45358</v>
      </c>
      <c r="U1336" s="26" t="s">
        <v>581</v>
      </c>
      <c r="V1336" s="8" t="s">
        <v>2825</v>
      </c>
      <c r="W1336" s="25" t="s">
        <v>1029</v>
      </c>
      <c r="X1336" s="26">
        <v>45359</v>
      </c>
      <c r="Y1336" s="25" t="s">
        <v>1068</v>
      </c>
      <c r="Z1336" s="26">
        <v>45359</v>
      </c>
      <c r="AA1336" s="24" t="s">
        <v>1075</v>
      </c>
      <c r="AB1336" s="24" t="s">
        <v>1070</v>
      </c>
      <c r="AC1336" s="26">
        <v>45372</v>
      </c>
      <c r="AD1336" s="8" t="s">
        <v>22</v>
      </c>
      <c r="AE1336" s="26">
        <v>45362</v>
      </c>
      <c r="AF1336" s="25" t="s">
        <v>424</v>
      </c>
      <c r="AG1336" s="7"/>
      <c r="AH1336" s="5" t="str" cm="1">
        <f t="array" ref="AH1336">LEFT(MM_BU[[#This Row],[PROJECT'#]],MIN(IFERROR(FIND({0,1,2,3,4,5,6,7,8,9,"-"},MM_BU[[#This Row],[PROJECT'#]]),""))-1)</f>
        <v>BU</v>
      </c>
      <c r="AI1336" t="str">
        <f>IF(MM_BU[[#This Row],[BOM Received date]]&lt;&gt;"","BU table")</f>
        <v>BU table</v>
      </c>
      <c r="AJ1336" t="str">
        <f>TEXT(MM_BU[[#This Row],[BOM Received date]],"mmmm")</f>
        <v>March</v>
      </c>
      <c r="AK1336" t="str">
        <f>TEXT(MM_BU[[#This Row],[BOM Received date]],"yyyy")</f>
        <v>2024</v>
      </c>
    </row>
    <row r="1337" spans="1:37" ht="28.95" customHeight="1">
      <c r="A1337" s="21">
        <v>90</v>
      </c>
      <c r="B1337" s="56">
        <v>45356</v>
      </c>
      <c r="C1337" s="8">
        <v>30</v>
      </c>
      <c r="D1337" s="8" t="s">
        <v>2779</v>
      </c>
      <c r="E1337" s="23" t="s">
        <v>2780</v>
      </c>
      <c r="F1337" s="350">
        <v>8851969</v>
      </c>
      <c r="G1337" s="227" t="s">
        <v>962</v>
      </c>
      <c r="H1337" s="1435" t="s">
        <v>963</v>
      </c>
      <c r="I1337" s="25">
        <v>56144</v>
      </c>
      <c r="J1337" s="1639">
        <v>45356</v>
      </c>
      <c r="K1337" s="26">
        <v>45358</v>
      </c>
      <c r="L1337" s="26" t="s">
        <v>1058</v>
      </c>
      <c r="M1337" s="25">
        <v>9</v>
      </c>
      <c r="N1337" s="25" t="s">
        <v>20</v>
      </c>
      <c r="O1337" s="25">
        <v>1</v>
      </c>
      <c r="P1337" s="286">
        <v>146.47</v>
      </c>
      <c r="Q1337" s="287">
        <v>146.47</v>
      </c>
      <c r="R1337" s="25" t="s">
        <v>2824</v>
      </c>
      <c r="S1337" s="25" t="s">
        <v>1058</v>
      </c>
      <c r="T1337" s="26">
        <v>45358</v>
      </c>
      <c r="U1337" s="26" t="s">
        <v>581</v>
      </c>
      <c r="V1337" s="8" t="s">
        <v>2825</v>
      </c>
      <c r="W1337" s="25" t="s">
        <v>1028</v>
      </c>
      <c r="X1337" s="26">
        <v>45359</v>
      </c>
      <c r="Y1337" s="25" t="s">
        <v>1068</v>
      </c>
      <c r="Z1337" s="26">
        <v>45359</v>
      </c>
      <c r="AA1337" s="24" t="s">
        <v>1075</v>
      </c>
      <c r="AB1337" s="24" t="s">
        <v>1070</v>
      </c>
      <c r="AC1337" s="26">
        <v>45372</v>
      </c>
      <c r="AD1337" s="8" t="s">
        <v>22</v>
      </c>
      <c r="AE1337" s="26">
        <v>45362</v>
      </c>
      <c r="AF1337" s="25" t="s">
        <v>424</v>
      </c>
      <c r="AG1337" s="7"/>
      <c r="AH1337" s="5" t="str" cm="1">
        <f t="array" ref="AH1337">LEFT(MM_BU[[#This Row],[PROJECT'#]],MIN(IFERROR(FIND({0,1,2,3,4,5,6,7,8,9,"-"},MM_BU[[#This Row],[PROJECT'#]]),""))-1)</f>
        <v>BU</v>
      </c>
      <c r="AI1337" t="str">
        <f>IF(MM_BU[[#This Row],[BOM Received date]]&lt;&gt;"","BU table")</f>
        <v>BU table</v>
      </c>
      <c r="AJ1337" t="str">
        <f>TEXT(MM_BU[[#This Row],[BOM Received date]],"mmmm")</f>
        <v>March</v>
      </c>
      <c r="AK1337" t="str">
        <f>TEXT(MM_BU[[#This Row],[BOM Received date]],"yyyy")</f>
        <v>2024</v>
      </c>
    </row>
    <row r="1338" spans="1:37" ht="28.95" customHeight="1">
      <c r="A1338" s="21">
        <v>90</v>
      </c>
      <c r="B1338" s="56">
        <v>45356</v>
      </c>
      <c r="C1338" s="8">
        <v>30</v>
      </c>
      <c r="D1338" s="8" t="s">
        <v>2779</v>
      </c>
      <c r="E1338" s="23" t="s">
        <v>2780</v>
      </c>
      <c r="F1338" s="350">
        <v>8851969</v>
      </c>
      <c r="G1338" s="1436" t="s">
        <v>2786</v>
      </c>
      <c r="H1338" s="1435" t="s">
        <v>2781</v>
      </c>
      <c r="I1338" s="25">
        <v>56144</v>
      </c>
      <c r="J1338" s="1639">
        <v>45356</v>
      </c>
      <c r="K1338" s="26">
        <v>45358</v>
      </c>
      <c r="L1338" s="26" t="s">
        <v>1058</v>
      </c>
      <c r="M1338" s="25">
        <v>8</v>
      </c>
      <c r="N1338" s="25" t="s">
        <v>21</v>
      </c>
      <c r="O1338" s="25">
        <v>2</v>
      </c>
      <c r="P1338" s="286" t="s">
        <v>581</v>
      </c>
      <c r="Q1338" s="287" t="s">
        <v>581</v>
      </c>
      <c r="R1338" s="25" t="s">
        <v>581</v>
      </c>
      <c r="S1338" s="25" t="s">
        <v>581</v>
      </c>
      <c r="T1338" s="26" t="s">
        <v>581</v>
      </c>
      <c r="U1338" s="26" t="s">
        <v>581</v>
      </c>
      <c r="V1338" s="8" t="s">
        <v>2825</v>
      </c>
      <c r="W1338" s="25">
        <v>22</v>
      </c>
      <c r="X1338" s="26" t="s">
        <v>581</v>
      </c>
      <c r="Y1338" s="25" t="s">
        <v>581</v>
      </c>
      <c r="Z1338" s="26" t="s">
        <v>581</v>
      </c>
      <c r="AA1338" s="24" t="s">
        <v>1075</v>
      </c>
      <c r="AB1338" s="24" t="s">
        <v>1070</v>
      </c>
      <c r="AC1338" s="26">
        <v>45372</v>
      </c>
      <c r="AD1338" s="8" t="s">
        <v>22</v>
      </c>
      <c r="AE1338" s="26">
        <v>45362</v>
      </c>
      <c r="AF1338" s="25" t="s">
        <v>581</v>
      </c>
      <c r="AG1338" s="7"/>
      <c r="AH1338" s="5" t="str" cm="1">
        <f t="array" ref="AH1338">LEFT(MM_BU[[#This Row],[PROJECT'#]],MIN(IFERROR(FIND({0,1,2,3,4,5,6,7,8,9,"-"},MM_BU[[#This Row],[PROJECT'#]]),""))-1)</f>
        <v>BU</v>
      </c>
      <c r="AI1338" t="str">
        <f>IF(MM_BU[[#This Row],[BOM Received date]]&lt;&gt;"","BU table")</f>
        <v>BU table</v>
      </c>
      <c r="AJ1338" t="str">
        <f>TEXT(MM_BU[[#This Row],[BOM Received date]],"mmmm")</f>
        <v>March</v>
      </c>
      <c r="AK1338" t="str">
        <f>TEXT(MM_BU[[#This Row],[BOM Received date]],"yyyy")</f>
        <v>2024</v>
      </c>
    </row>
    <row r="1339" spans="1:37" ht="28.95" customHeight="1">
      <c r="A1339" s="21">
        <v>90</v>
      </c>
      <c r="B1339" s="56">
        <v>45356</v>
      </c>
      <c r="C1339" s="8">
        <v>30</v>
      </c>
      <c r="D1339" s="8" t="s">
        <v>2779</v>
      </c>
      <c r="E1339" s="23" t="s">
        <v>2780</v>
      </c>
      <c r="F1339" s="350">
        <v>8851969</v>
      </c>
      <c r="G1339" s="1437" t="s">
        <v>397</v>
      </c>
      <c r="H1339" s="1435" t="s">
        <v>400</v>
      </c>
      <c r="I1339" s="25">
        <v>56144</v>
      </c>
      <c r="J1339" s="1639">
        <v>45356</v>
      </c>
      <c r="K1339" s="26">
        <v>45358</v>
      </c>
      <c r="L1339" s="26" t="s">
        <v>1058</v>
      </c>
      <c r="M1339" s="25">
        <v>7</v>
      </c>
      <c r="N1339" s="25" t="s">
        <v>20</v>
      </c>
      <c r="O1339" s="25">
        <v>6</v>
      </c>
      <c r="P1339" s="286">
        <v>3.26</v>
      </c>
      <c r="Q1339" s="287">
        <v>19.559999999999999</v>
      </c>
      <c r="R1339" s="25" t="s">
        <v>2824</v>
      </c>
      <c r="S1339" s="25" t="s">
        <v>1058</v>
      </c>
      <c r="T1339" s="26">
        <v>45358</v>
      </c>
      <c r="U1339" s="26" t="s">
        <v>581</v>
      </c>
      <c r="V1339" s="8" t="s">
        <v>2825</v>
      </c>
      <c r="W1339" s="25" t="s">
        <v>1019</v>
      </c>
      <c r="X1339" s="26">
        <v>45359</v>
      </c>
      <c r="Y1339" s="25" t="s">
        <v>1068</v>
      </c>
      <c r="Z1339" s="26">
        <v>45359</v>
      </c>
      <c r="AA1339" s="24" t="s">
        <v>1075</v>
      </c>
      <c r="AB1339" s="24" t="s">
        <v>1070</v>
      </c>
      <c r="AC1339" s="26">
        <v>45372</v>
      </c>
      <c r="AD1339" s="8" t="s">
        <v>22</v>
      </c>
      <c r="AE1339" s="26">
        <v>45362</v>
      </c>
      <c r="AF1339" s="25" t="s">
        <v>427</v>
      </c>
      <c r="AG1339" s="7"/>
      <c r="AH1339" s="5" t="str" cm="1">
        <f t="array" ref="AH1339">LEFT(MM_BU[[#This Row],[PROJECT'#]],MIN(IFERROR(FIND({0,1,2,3,4,5,6,7,8,9,"-"},MM_BU[[#This Row],[PROJECT'#]]),""))-1)</f>
        <v>BU</v>
      </c>
      <c r="AI1339" t="str">
        <f>IF(MM_BU[[#This Row],[BOM Received date]]&lt;&gt;"","BU table")</f>
        <v>BU table</v>
      </c>
      <c r="AJ1339" t="str">
        <f>TEXT(MM_BU[[#This Row],[BOM Received date]],"mmmm")</f>
        <v>March</v>
      </c>
      <c r="AK1339" t="str">
        <f>TEXT(MM_BU[[#This Row],[BOM Received date]],"yyyy")</f>
        <v>2024</v>
      </c>
    </row>
    <row r="1340" spans="1:37" ht="28.95" customHeight="1">
      <c r="A1340" s="21">
        <v>90</v>
      </c>
      <c r="B1340" s="56">
        <v>45356</v>
      </c>
      <c r="C1340" s="8">
        <v>30</v>
      </c>
      <c r="D1340" s="8" t="s">
        <v>2779</v>
      </c>
      <c r="E1340" s="23" t="s">
        <v>2780</v>
      </c>
      <c r="F1340" s="350">
        <v>8851969</v>
      </c>
      <c r="G1340" s="227" t="s">
        <v>86</v>
      </c>
      <c r="H1340" s="1435" t="s">
        <v>87</v>
      </c>
      <c r="I1340" s="25">
        <v>56144</v>
      </c>
      <c r="J1340" s="1639">
        <v>45356</v>
      </c>
      <c r="K1340" s="26">
        <v>45358</v>
      </c>
      <c r="L1340" s="26" t="s">
        <v>1058</v>
      </c>
      <c r="M1340" s="25">
        <v>6</v>
      </c>
      <c r="N1340" s="25" t="s">
        <v>21</v>
      </c>
      <c r="O1340" s="25">
        <v>1</v>
      </c>
      <c r="P1340" s="286">
        <v>92.02</v>
      </c>
      <c r="Q1340" s="287">
        <v>92.02</v>
      </c>
      <c r="R1340" s="25" t="s">
        <v>2824</v>
      </c>
      <c r="S1340" s="25" t="s">
        <v>1058</v>
      </c>
      <c r="T1340" s="26">
        <v>45358</v>
      </c>
      <c r="U1340" s="26" t="s">
        <v>581</v>
      </c>
      <c r="V1340" s="8" t="s">
        <v>2825</v>
      </c>
      <c r="W1340" s="25" t="s">
        <v>1018</v>
      </c>
      <c r="X1340" s="26">
        <v>45359</v>
      </c>
      <c r="Y1340" s="25" t="s">
        <v>1068</v>
      </c>
      <c r="Z1340" s="26">
        <v>45359</v>
      </c>
      <c r="AA1340" s="24" t="s">
        <v>1075</v>
      </c>
      <c r="AB1340" s="24" t="s">
        <v>1070</v>
      </c>
      <c r="AC1340" s="26">
        <v>45372</v>
      </c>
      <c r="AD1340" s="8" t="s">
        <v>22</v>
      </c>
      <c r="AE1340" s="26">
        <v>45361</v>
      </c>
      <c r="AF1340" s="25" t="s">
        <v>424</v>
      </c>
      <c r="AG1340" s="7"/>
      <c r="AH1340" s="5" t="str" cm="1">
        <f t="array" ref="AH1340">LEFT(MM_BU[[#This Row],[PROJECT'#]],MIN(IFERROR(FIND({0,1,2,3,4,5,6,7,8,9,"-"},MM_BU[[#This Row],[PROJECT'#]]),""))-1)</f>
        <v>BU</v>
      </c>
      <c r="AI1340" t="str">
        <f>IF(MM_BU[[#This Row],[BOM Received date]]&lt;&gt;"","BU table")</f>
        <v>BU table</v>
      </c>
      <c r="AJ1340" t="str">
        <f>TEXT(MM_BU[[#This Row],[BOM Received date]],"mmmm")</f>
        <v>March</v>
      </c>
      <c r="AK1340" t="str">
        <f>TEXT(MM_BU[[#This Row],[BOM Received date]],"yyyy")</f>
        <v>2024</v>
      </c>
    </row>
    <row r="1341" spans="1:37" ht="28.95" customHeight="1">
      <c r="A1341" s="21">
        <v>90</v>
      </c>
      <c r="B1341" s="56">
        <v>45356</v>
      </c>
      <c r="C1341" s="8">
        <v>30</v>
      </c>
      <c r="D1341" s="8" t="s">
        <v>2779</v>
      </c>
      <c r="E1341" s="23" t="s">
        <v>2780</v>
      </c>
      <c r="F1341" s="350">
        <v>8851969</v>
      </c>
      <c r="G1341" s="1431" t="s">
        <v>222</v>
      </c>
      <c r="H1341" s="1432"/>
      <c r="I1341" s="25">
        <v>56144</v>
      </c>
      <c r="J1341" s="1639">
        <v>45356</v>
      </c>
      <c r="K1341" s="26">
        <v>45358</v>
      </c>
      <c r="L1341" s="26" t="s">
        <v>1058</v>
      </c>
      <c r="M1341" s="25">
        <v>5</v>
      </c>
      <c r="N1341" s="25" t="s">
        <v>20</v>
      </c>
      <c r="O1341" s="25">
        <v>1</v>
      </c>
      <c r="P1341" s="286">
        <v>12</v>
      </c>
      <c r="Q1341" s="287">
        <v>12</v>
      </c>
      <c r="R1341" s="25" t="s">
        <v>2824</v>
      </c>
      <c r="S1341" s="25" t="s">
        <v>1058</v>
      </c>
      <c r="T1341" s="26">
        <v>45358</v>
      </c>
      <c r="U1341" s="26" t="s">
        <v>581</v>
      </c>
      <c r="V1341" s="8" t="s">
        <v>2825</v>
      </c>
      <c r="W1341" s="25" t="s">
        <v>1017</v>
      </c>
      <c r="X1341" s="26">
        <v>45359</v>
      </c>
      <c r="Y1341" s="25" t="s">
        <v>1068</v>
      </c>
      <c r="Z1341" s="26">
        <v>45359</v>
      </c>
      <c r="AA1341" s="24" t="s">
        <v>1075</v>
      </c>
      <c r="AB1341" s="24" t="s">
        <v>1070</v>
      </c>
      <c r="AC1341" s="26">
        <v>45372</v>
      </c>
      <c r="AD1341" s="8" t="s">
        <v>22</v>
      </c>
      <c r="AE1341" s="26">
        <v>45362</v>
      </c>
      <c r="AF1341" s="25" t="s">
        <v>424</v>
      </c>
      <c r="AG1341" s="7"/>
      <c r="AH1341" s="5" t="str" cm="1">
        <f t="array" ref="AH1341">LEFT(MM_BU[[#This Row],[PROJECT'#]],MIN(IFERROR(FIND({0,1,2,3,4,5,6,7,8,9,"-"},MM_BU[[#This Row],[PROJECT'#]]),""))-1)</f>
        <v>BU</v>
      </c>
      <c r="AI1341" t="str">
        <f>IF(MM_BU[[#This Row],[BOM Received date]]&lt;&gt;"","BU table")</f>
        <v>BU table</v>
      </c>
      <c r="AJ1341" t="str">
        <f>TEXT(MM_BU[[#This Row],[BOM Received date]],"mmmm")</f>
        <v>March</v>
      </c>
      <c r="AK1341" t="str">
        <f>TEXT(MM_BU[[#This Row],[BOM Received date]],"yyyy")</f>
        <v>2024</v>
      </c>
    </row>
    <row r="1342" spans="1:37" ht="28.95" customHeight="1">
      <c r="A1342" s="21">
        <v>90</v>
      </c>
      <c r="B1342" s="56">
        <v>45356</v>
      </c>
      <c r="C1342" s="8">
        <v>30</v>
      </c>
      <c r="D1342" s="8" t="s">
        <v>2779</v>
      </c>
      <c r="E1342" s="23" t="s">
        <v>2780</v>
      </c>
      <c r="F1342" s="350">
        <v>8851969</v>
      </c>
      <c r="G1342" s="4" t="s">
        <v>2787</v>
      </c>
      <c r="H1342" s="1435" t="s">
        <v>2782</v>
      </c>
      <c r="I1342" s="25">
        <v>56144</v>
      </c>
      <c r="J1342" s="1639">
        <v>45356</v>
      </c>
      <c r="K1342" s="26">
        <v>45358</v>
      </c>
      <c r="L1342" s="26" t="s">
        <v>1058</v>
      </c>
      <c r="M1342" s="25">
        <v>4</v>
      </c>
      <c r="N1342" s="25" t="s">
        <v>31</v>
      </c>
      <c r="O1342" s="25">
        <v>20</v>
      </c>
      <c r="P1342" s="286">
        <v>13.5</v>
      </c>
      <c r="Q1342" s="287">
        <v>270</v>
      </c>
      <c r="R1342" s="25" t="s">
        <v>2824</v>
      </c>
      <c r="S1342" s="25" t="s">
        <v>1058</v>
      </c>
      <c r="T1342" s="26">
        <v>45358</v>
      </c>
      <c r="U1342" s="26" t="s">
        <v>581</v>
      </c>
      <c r="V1342" s="8" t="s">
        <v>2825</v>
      </c>
      <c r="W1342" s="25" t="s">
        <v>1016</v>
      </c>
      <c r="X1342" s="26">
        <v>45359</v>
      </c>
      <c r="Y1342" s="25" t="s">
        <v>1068</v>
      </c>
      <c r="Z1342" s="26">
        <v>45359</v>
      </c>
      <c r="AA1342" s="24" t="s">
        <v>1075</v>
      </c>
      <c r="AB1342" s="24" t="s">
        <v>1070</v>
      </c>
      <c r="AC1342" s="26">
        <v>45372</v>
      </c>
      <c r="AD1342" s="8" t="s">
        <v>22</v>
      </c>
      <c r="AE1342" s="26">
        <v>45362</v>
      </c>
      <c r="AF1342" s="25" t="s">
        <v>1026</v>
      </c>
      <c r="AG1342" s="7"/>
      <c r="AH1342" s="5" t="str" cm="1">
        <f t="array" ref="AH1342">LEFT(MM_BU[[#This Row],[PROJECT'#]],MIN(IFERROR(FIND({0,1,2,3,4,5,6,7,8,9,"-"},MM_BU[[#This Row],[PROJECT'#]]),""))-1)</f>
        <v>BU</v>
      </c>
      <c r="AI1342" t="str">
        <f>IF(MM_BU[[#This Row],[BOM Received date]]&lt;&gt;"","BU table")</f>
        <v>BU table</v>
      </c>
      <c r="AJ1342" t="str">
        <f>TEXT(MM_BU[[#This Row],[BOM Received date]],"mmmm")</f>
        <v>March</v>
      </c>
      <c r="AK1342" t="str">
        <f>TEXT(MM_BU[[#This Row],[BOM Received date]],"yyyy")</f>
        <v>2024</v>
      </c>
    </row>
    <row r="1343" spans="1:37" ht="28.95" customHeight="1">
      <c r="A1343" s="21">
        <v>90</v>
      </c>
      <c r="B1343" s="56">
        <v>45356</v>
      </c>
      <c r="C1343" s="8">
        <v>30</v>
      </c>
      <c r="D1343" s="8" t="s">
        <v>2779</v>
      </c>
      <c r="E1343" s="23" t="s">
        <v>2780</v>
      </c>
      <c r="F1343" s="350">
        <v>8851969</v>
      </c>
      <c r="G1343" s="227" t="s">
        <v>2788</v>
      </c>
      <c r="H1343" s="1435" t="s">
        <v>380</v>
      </c>
      <c r="I1343" s="25">
        <v>56143</v>
      </c>
      <c r="J1343" s="1639">
        <v>45356</v>
      </c>
      <c r="K1343" s="26">
        <v>45358</v>
      </c>
      <c r="L1343" s="26" t="s">
        <v>1058</v>
      </c>
      <c r="M1343" s="25">
        <v>1</v>
      </c>
      <c r="N1343" s="25" t="s">
        <v>118</v>
      </c>
      <c r="O1343" s="25">
        <v>1</v>
      </c>
      <c r="P1343" s="286">
        <v>26</v>
      </c>
      <c r="Q1343" s="287">
        <v>26</v>
      </c>
      <c r="R1343" s="25" t="s">
        <v>581</v>
      </c>
      <c r="S1343" s="25" t="s">
        <v>581</v>
      </c>
      <c r="T1343" s="26" t="s">
        <v>581</v>
      </c>
      <c r="U1343" s="26" t="s">
        <v>581</v>
      </c>
      <c r="V1343" s="8" t="s">
        <v>2834</v>
      </c>
      <c r="W1343" s="25" t="s">
        <v>140</v>
      </c>
      <c r="X1343" s="26">
        <v>45358</v>
      </c>
      <c r="Y1343" s="25" t="s">
        <v>1068</v>
      </c>
      <c r="Z1343" s="26">
        <v>45358</v>
      </c>
      <c r="AA1343" s="24" t="s">
        <v>1069</v>
      </c>
      <c r="AB1343" s="24" t="s">
        <v>1082</v>
      </c>
      <c r="AC1343" s="26">
        <v>45382</v>
      </c>
      <c r="AD1343" s="8" t="s">
        <v>22</v>
      </c>
      <c r="AE1343" s="26">
        <v>45362</v>
      </c>
      <c r="AF1343" s="25" t="s">
        <v>424</v>
      </c>
      <c r="AG1343" s="7"/>
      <c r="AH1343" s="5" t="str" cm="1">
        <f t="array" ref="AH1343">LEFT(MM_BU[[#This Row],[PROJECT'#]],MIN(IFERROR(FIND({0,1,2,3,4,5,6,7,8,9,"-"},MM_BU[[#This Row],[PROJECT'#]]),""))-1)</f>
        <v>BU</v>
      </c>
      <c r="AI1343" t="str">
        <f>IF(MM_BU[[#This Row],[BOM Received date]]&lt;&gt;"","BU table")</f>
        <v>BU table</v>
      </c>
      <c r="AJ1343" t="str">
        <f>TEXT(MM_BU[[#This Row],[BOM Received date]],"mmmm")</f>
        <v>March</v>
      </c>
      <c r="AK1343" t="str">
        <f>TEXT(MM_BU[[#This Row],[BOM Received date]],"yyyy")</f>
        <v>2024</v>
      </c>
    </row>
    <row r="1344" spans="1:37" ht="28.95" customHeight="1">
      <c r="A1344" s="21">
        <v>90</v>
      </c>
      <c r="B1344" s="56">
        <v>45356</v>
      </c>
      <c r="C1344" s="8">
        <v>30</v>
      </c>
      <c r="D1344" s="8" t="s">
        <v>2779</v>
      </c>
      <c r="E1344" s="23" t="s">
        <v>2780</v>
      </c>
      <c r="F1344" s="350">
        <v>8851969</v>
      </c>
      <c r="G1344" s="227" t="s">
        <v>2789</v>
      </c>
      <c r="H1344" s="1435" t="s">
        <v>2783</v>
      </c>
      <c r="I1344" s="25">
        <v>56141</v>
      </c>
      <c r="J1344" s="1639">
        <v>45356</v>
      </c>
      <c r="K1344" s="26">
        <v>45358</v>
      </c>
      <c r="L1344" s="26" t="s">
        <v>1058</v>
      </c>
      <c r="M1344" s="25">
        <v>1</v>
      </c>
      <c r="N1344" s="25" t="s">
        <v>127</v>
      </c>
      <c r="O1344" s="25">
        <v>1</v>
      </c>
      <c r="P1344" s="286">
        <v>273.24</v>
      </c>
      <c r="Q1344" s="287">
        <v>273.24</v>
      </c>
      <c r="R1344" s="25" t="s">
        <v>581</v>
      </c>
      <c r="S1344" s="25" t="s">
        <v>581</v>
      </c>
      <c r="T1344" s="26" t="s">
        <v>581</v>
      </c>
      <c r="U1344" s="26" t="s">
        <v>581</v>
      </c>
      <c r="V1344" s="8" t="s">
        <v>2835</v>
      </c>
      <c r="W1344" s="25" t="s">
        <v>139</v>
      </c>
      <c r="X1344" s="26">
        <v>45358</v>
      </c>
      <c r="Y1344" s="25" t="s">
        <v>1068</v>
      </c>
      <c r="Z1344" s="26">
        <v>45358</v>
      </c>
      <c r="AA1344" s="24" t="s">
        <v>1069</v>
      </c>
      <c r="AB1344" s="24" t="s">
        <v>1070</v>
      </c>
      <c r="AC1344" s="26">
        <v>45365</v>
      </c>
      <c r="AD1344" s="8" t="s">
        <v>22</v>
      </c>
      <c r="AE1344" s="26">
        <v>45362</v>
      </c>
      <c r="AF1344" s="25" t="s">
        <v>424</v>
      </c>
      <c r="AG1344" s="7"/>
      <c r="AH1344" s="5" t="str" cm="1">
        <f t="array" ref="AH1344">LEFT(MM_BU[[#This Row],[PROJECT'#]],MIN(IFERROR(FIND({0,1,2,3,4,5,6,7,8,9,"-"},MM_BU[[#This Row],[PROJECT'#]]),""))-1)</f>
        <v>BU</v>
      </c>
      <c r="AI1344" t="str">
        <f>IF(MM_BU[[#This Row],[BOM Received date]]&lt;&gt;"","BU table")</f>
        <v>BU table</v>
      </c>
      <c r="AJ1344" t="str">
        <f>TEXT(MM_BU[[#This Row],[BOM Received date]],"mmmm")</f>
        <v>March</v>
      </c>
      <c r="AK1344" t="str">
        <f>TEXT(MM_BU[[#This Row],[BOM Received date]],"yyyy")</f>
        <v>2024</v>
      </c>
    </row>
    <row r="1345" spans="1:37" ht="28.95" customHeight="1">
      <c r="A1345" s="21">
        <v>90</v>
      </c>
      <c r="B1345" s="56">
        <v>45356</v>
      </c>
      <c r="C1345" s="8">
        <v>30</v>
      </c>
      <c r="D1345" s="8" t="s">
        <v>2779</v>
      </c>
      <c r="E1345" s="23" t="s">
        <v>2780</v>
      </c>
      <c r="F1345" s="350">
        <v>8851969</v>
      </c>
      <c r="G1345" s="1436" t="s">
        <v>47</v>
      </c>
      <c r="H1345" s="1435" t="s">
        <v>48</v>
      </c>
      <c r="I1345" s="25">
        <v>56144</v>
      </c>
      <c r="J1345" s="1639">
        <v>45356</v>
      </c>
      <c r="K1345" s="26">
        <v>45358</v>
      </c>
      <c r="L1345" s="26" t="s">
        <v>1058</v>
      </c>
      <c r="M1345" s="25">
        <v>3</v>
      </c>
      <c r="N1345" s="25" t="s">
        <v>20</v>
      </c>
      <c r="O1345" s="25">
        <v>1</v>
      </c>
      <c r="P1345" s="286">
        <v>260.02</v>
      </c>
      <c r="Q1345" s="287">
        <v>260.02</v>
      </c>
      <c r="R1345" s="25" t="s">
        <v>2824</v>
      </c>
      <c r="S1345" s="25" t="s">
        <v>1058</v>
      </c>
      <c r="T1345" s="26">
        <v>45358</v>
      </c>
      <c r="U1345" s="26" t="s">
        <v>581</v>
      </c>
      <c r="V1345" s="8" t="s">
        <v>2825</v>
      </c>
      <c r="W1345" s="25" t="s">
        <v>1015</v>
      </c>
      <c r="X1345" s="26">
        <v>45359</v>
      </c>
      <c r="Y1345" s="25" t="s">
        <v>1068</v>
      </c>
      <c r="Z1345" s="26">
        <v>45359</v>
      </c>
      <c r="AA1345" s="24" t="s">
        <v>1075</v>
      </c>
      <c r="AB1345" s="24" t="s">
        <v>1070</v>
      </c>
      <c r="AC1345" s="26">
        <v>45372</v>
      </c>
      <c r="AD1345" s="8" t="s">
        <v>22</v>
      </c>
      <c r="AE1345" s="26">
        <v>45362</v>
      </c>
      <c r="AF1345" s="25" t="s">
        <v>424</v>
      </c>
      <c r="AG1345" s="7"/>
      <c r="AH1345" s="5" t="str" cm="1">
        <f t="array" ref="AH1345">LEFT(MM_BU[[#This Row],[PROJECT'#]],MIN(IFERROR(FIND({0,1,2,3,4,5,6,7,8,9,"-"},MM_BU[[#This Row],[PROJECT'#]]),""))-1)</f>
        <v>BU</v>
      </c>
      <c r="AI1345" t="str">
        <f>IF(MM_BU[[#This Row],[BOM Received date]]&lt;&gt;"","BU table")</f>
        <v>BU table</v>
      </c>
      <c r="AJ1345" t="str">
        <f>TEXT(MM_BU[[#This Row],[BOM Received date]],"mmmm")</f>
        <v>March</v>
      </c>
      <c r="AK1345" t="str">
        <f>TEXT(MM_BU[[#This Row],[BOM Received date]],"yyyy")</f>
        <v>2024</v>
      </c>
    </row>
    <row r="1346" spans="1:37" ht="28.95" customHeight="1">
      <c r="A1346" s="21">
        <v>90</v>
      </c>
      <c r="B1346" s="56">
        <v>45356</v>
      </c>
      <c r="C1346" s="8">
        <v>30</v>
      </c>
      <c r="D1346" s="8" t="s">
        <v>2779</v>
      </c>
      <c r="E1346" s="23" t="s">
        <v>2780</v>
      </c>
      <c r="F1346" s="350">
        <v>8851969</v>
      </c>
      <c r="G1346" s="1420" t="s">
        <v>49</v>
      </c>
      <c r="H1346" s="1435" t="s">
        <v>50</v>
      </c>
      <c r="I1346" s="25">
        <v>56144</v>
      </c>
      <c r="J1346" s="1639">
        <v>45356</v>
      </c>
      <c r="K1346" s="26">
        <v>45358</v>
      </c>
      <c r="L1346" s="26" t="s">
        <v>1058</v>
      </c>
      <c r="M1346" s="25">
        <v>2</v>
      </c>
      <c r="N1346" s="25" t="s">
        <v>20</v>
      </c>
      <c r="O1346" s="25">
        <v>2</v>
      </c>
      <c r="P1346" s="286">
        <v>242.35</v>
      </c>
      <c r="Q1346" s="287">
        <v>484.7</v>
      </c>
      <c r="R1346" s="25" t="s">
        <v>2824</v>
      </c>
      <c r="S1346" s="25" t="s">
        <v>1058</v>
      </c>
      <c r="T1346" s="26">
        <v>45358</v>
      </c>
      <c r="U1346" s="26" t="s">
        <v>581</v>
      </c>
      <c r="V1346" s="8" t="s">
        <v>2825</v>
      </c>
      <c r="W1346" s="25" t="s">
        <v>1014</v>
      </c>
      <c r="X1346" s="26">
        <v>45359</v>
      </c>
      <c r="Y1346" s="25" t="s">
        <v>1068</v>
      </c>
      <c r="Z1346" s="26">
        <v>45359</v>
      </c>
      <c r="AA1346" s="24" t="s">
        <v>1075</v>
      </c>
      <c r="AB1346" s="24" t="s">
        <v>1070</v>
      </c>
      <c r="AC1346" s="26">
        <v>45372</v>
      </c>
      <c r="AD1346" s="8" t="s">
        <v>22</v>
      </c>
      <c r="AE1346" s="26">
        <v>45362</v>
      </c>
      <c r="AF1346" s="25" t="s">
        <v>425</v>
      </c>
      <c r="AG1346" s="7"/>
      <c r="AH1346" s="5" t="str" cm="1">
        <f t="array" ref="AH1346">LEFT(MM_BU[[#This Row],[PROJECT'#]],MIN(IFERROR(FIND({0,1,2,3,4,5,6,7,8,9,"-"},MM_BU[[#This Row],[PROJECT'#]]),""))-1)</f>
        <v>BU</v>
      </c>
      <c r="AI1346" t="str">
        <f>IF(MM_BU[[#This Row],[BOM Received date]]&lt;&gt;"","BU table")</f>
        <v>BU table</v>
      </c>
      <c r="AJ1346" t="str">
        <f>TEXT(MM_BU[[#This Row],[BOM Received date]],"mmmm")</f>
        <v>March</v>
      </c>
      <c r="AK1346" t="str">
        <f>TEXT(MM_BU[[#This Row],[BOM Received date]],"yyyy")</f>
        <v>2024</v>
      </c>
    </row>
    <row r="1347" spans="1:37" ht="28.95" customHeight="1">
      <c r="A1347" s="21">
        <v>90</v>
      </c>
      <c r="B1347" s="56">
        <v>45356</v>
      </c>
      <c r="C1347" s="8">
        <v>30</v>
      </c>
      <c r="D1347" s="8" t="s">
        <v>2779</v>
      </c>
      <c r="E1347" s="23" t="s">
        <v>2780</v>
      </c>
      <c r="F1347" s="350">
        <v>8851969</v>
      </c>
      <c r="G1347" s="1438" t="s">
        <v>483</v>
      </c>
      <c r="H1347" s="1439" t="s">
        <v>484</v>
      </c>
      <c r="I1347" s="25">
        <v>56144</v>
      </c>
      <c r="J1347" s="1639">
        <v>45356</v>
      </c>
      <c r="K1347" s="26">
        <v>45358</v>
      </c>
      <c r="L1347" s="26" t="s">
        <v>1058</v>
      </c>
      <c r="M1347" s="25">
        <v>1</v>
      </c>
      <c r="N1347" s="25" t="s">
        <v>20</v>
      </c>
      <c r="O1347" s="25">
        <v>1</v>
      </c>
      <c r="P1347" s="286">
        <v>142.6</v>
      </c>
      <c r="Q1347" s="287">
        <v>142.6</v>
      </c>
      <c r="R1347" s="25" t="s">
        <v>2824</v>
      </c>
      <c r="S1347" s="25" t="s">
        <v>1058</v>
      </c>
      <c r="T1347" s="26">
        <v>45358</v>
      </c>
      <c r="U1347" s="26" t="s">
        <v>581</v>
      </c>
      <c r="V1347" s="8" t="s">
        <v>2825</v>
      </c>
      <c r="W1347" s="25" t="s">
        <v>1013</v>
      </c>
      <c r="X1347" s="26">
        <v>45359</v>
      </c>
      <c r="Y1347" s="25" t="s">
        <v>1068</v>
      </c>
      <c r="Z1347" s="26">
        <v>45359</v>
      </c>
      <c r="AA1347" s="24" t="s">
        <v>1075</v>
      </c>
      <c r="AB1347" s="24" t="s">
        <v>1070</v>
      </c>
      <c r="AC1347" s="26">
        <v>45372</v>
      </c>
      <c r="AD1347" s="8" t="s">
        <v>22</v>
      </c>
      <c r="AE1347" s="26">
        <v>45362</v>
      </c>
      <c r="AF1347" s="25" t="s">
        <v>424</v>
      </c>
      <c r="AG1347" s="7"/>
      <c r="AH1347" s="5" t="str" cm="1">
        <f t="array" ref="AH1347">LEFT(MM_BU[[#This Row],[PROJECT'#]],MIN(IFERROR(FIND({0,1,2,3,4,5,6,7,8,9,"-"},MM_BU[[#This Row],[PROJECT'#]]),""))-1)</f>
        <v>BU</v>
      </c>
      <c r="AI1347" t="str">
        <f>IF(MM_BU[[#This Row],[BOM Received date]]&lt;&gt;"","BU table")</f>
        <v>BU table</v>
      </c>
      <c r="AJ1347" t="str">
        <f>TEXT(MM_BU[[#This Row],[BOM Received date]],"mmmm")</f>
        <v>March</v>
      </c>
      <c r="AK1347" t="str">
        <f>TEXT(MM_BU[[#This Row],[BOM Received date]],"yyyy")</f>
        <v>2024</v>
      </c>
    </row>
    <row r="1348" spans="1:37" ht="28.95" customHeight="1">
      <c r="A1348" s="21">
        <v>90</v>
      </c>
      <c r="B1348" s="56">
        <v>45356</v>
      </c>
      <c r="C1348" s="8">
        <v>30</v>
      </c>
      <c r="D1348" s="8" t="s">
        <v>2779</v>
      </c>
      <c r="E1348" s="23" t="s">
        <v>2780</v>
      </c>
      <c r="F1348" s="350">
        <v>8851969</v>
      </c>
      <c r="G1348" s="1438" t="s">
        <v>28</v>
      </c>
      <c r="H1348" s="1439" t="s">
        <v>29</v>
      </c>
      <c r="I1348" s="25">
        <v>56142</v>
      </c>
      <c r="J1348" s="1639">
        <v>45356</v>
      </c>
      <c r="K1348" s="26">
        <v>45358</v>
      </c>
      <c r="L1348" s="26" t="s">
        <v>1058</v>
      </c>
      <c r="M1348" s="25">
        <v>1</v>
      </c>
      <c r="N1348" s="25" t="s">
        <v>20</v>
      </c>
      <c r="O1348" s="25">
        <v>1</v>
      </c>
      <c r="P1348" s="286">
        <v>117.81</v>
      </c>
      <c r="Q1348" s="287">
        <v>117.81</v>
      </c>
      <c r="R1348" s="25" t="s">
        <v>2815</v>
      </c>
      <c r="S1348" s="25" t="s">
        <v>1058</v>
      </c>
      <c r="T1348" s="26">
        <v>45364</v>
      </c>
      <c r="U1348" s="26">
        <v>45363</v>
      </c>
      <c r="V1348" s="8" t="s">
        <v>2980</v>
      </c>
      <c r="W1348" s="25" t="s">
        <v>1013</v>
      </c>
      <c r="X1348" s="26">
        <v>45364</v>
      </c>
      <c r="Y1348" s="25" t="s">
        <v>1068</v>
      </c>
      <c r="Z1348" s="26">
        <v>45364</v>
      </c>
      <c r="AA1348" s="24" t="s">
        <v>1069</v>
      </c>
      <c r="AB1348" s="24" t="s">
        <v>1072</v>
      </c>
      <c r="AC1348" s="26">
        <v>45378</v>
      </c>
      <c r="AD1348" s="8" t="s">
        <v>22</v>
      </c>
      <c r="AE1348" s="26">
        <v>45368</v>
      </c>
      <c r="AF1348" s="25" t="s">
        <v>424</v>
      </c>
      <c r="AG1348" s="7"/>
      <c r="AH1348" s="5" t="str" cm="1">
        <f t="array" ref="AH1348">LEFT(MM_BU[[#This Row],[PROJECT'#]],MIN(IFERROR(FIND({0,1,2,3,4,5,6,7,8,9,"-"},MM_BU[[#This Row],[PROJECT'#]]),""))-1)</f>
        <v>BU</v>
      </c>
      <c r="AI1348" t="str">
        <f>IF(MM_BU[[#This Row],[BOM Received date]]&lt;&gt;"","BU table")</f>
        <v>BU table</v>
      </c>
      <c r="AJ1348" t="str">
        <f>TEXT(MM_BU[[#This Row],[BOM Received date]],"mmmm")</f>
        <v>March</v>
      </c>
      <c r="AK1348" t="str">
        <f>TEXT(MM_BU[[#This Row],[BOM Received date]],"yyyy")</f>
        <v>2024</v>
      </c>
    </row>
    <row r="1349" spans="1:37" ht="28.95" customHeight="1">
      <c r="A1349" s="21">
        <v>90</v>
      </c>
      <c r="B1349" s="56">
        <v>45356</v>
      </c>
      <c r="C1349" s="8">
        <v>30</v>
      </c>
      <c r="D1349" s="8" t="s">
        <v>2779</v>
      </c>
      <c r="E1349" s="23" t="s">
        <v>2780</v>
      </c>
      <c r="F1349" s="350">
        <v>8851969</v>
      </c>
      <c r="G1349" s="1438" t="s">
        <v>2346</v>
      </c>
      <c r="H1349" s="1439" t="s">
        <v>2784</v>
      </c>
      <c r="I1349" s="25">
        <v>56155</v>
      </c>
      <c r="J1349" s="1639">
        <v>45356</v>
      </c>
      <c r="K1349" s="26">
        <v>45358</v>
      </c>
      <c r="L1349" s="26" t="s">
        <v>1058</v>
      </c>
      <c r="M1349" s="25">
        <v>1</v>
      </c>
      <c r="N1349" s="25" t="s">
        <v>20</v>
      </c>
      <c r="O1349" s="25">
        <v>1</v>
      </c>
      <c r="P1349" s="286">
        <v>211.79</v>
      </c>
      <c r="Q1349" s="287">
        <v>211.79</v>
      </c>
      <c r="R1349" s="25" t="s">
        <v>2815</v>
      </c>
      <c r="S1349" s="25" t="s">
        <v>1058</v>
      </c>
      <c r="T1349" s="26">
        <v>45364</v>
      </c>
      <c r="U1349" s="26">
        <v>45363</v>
      </c>
      <c r="V1349" s="8" t="s">
        <v>2980</v>
      </c>
      <c r="W1349" s="25" t="s">
        <v>1015</v>
      </c>
      <c r="X1349" s="26">
        <v>45364</v>
      </c>
      <c r="Y1349" s="25" t="s">
        <v>1068</v>
      </c>
      <c r="Z1349" s="26">
        <v>45364</v>
      </c>
      <c r="AA1349" s="24" t="s">
        <v>1069</v>
      </c>
      <c r="AB1349" s="24" t="s">
        <v>1072</v>
      </c>
      <c r="AC1349" s="26">
        <v>45378</v>
      </c>
      <c r="AD1349" s="8" t="s">
        <v>22</v>
      </c>
      <c r="AE1349" s="26">
        <v>45368</v>
      </c>
      <c r="AF1349" s="25" t="s">
        <v>424</v>
      </c>
      <c r="AG1349" s="7"/>
      <c r="AH1349" s="5" t="str" cm="1">
        <f t="array" ref="AH1349">LEFT(MM_BU[[#This Row],[PROJECT'#]],MIN(IFERROR(FIND({0,1,2,3,4,5,6,7,8,9,"-"},MM_BU[[#This Row],[PROJECT'#]]),""))-1)</f>
        <v>BU</v>
      </c>
      <c r="AI1349" t="str">
        <f>IF(MM_BU[[#This Row],[BOM Received date]]&lt;&gt;"","BU table")</f>
        <v>BU table</v>
      </c>
      <c r="AJ1349" t="str">
        <f>TEXT(MM_BU[[#This Row],[BOM Received date]],"mmmm")</f>
        <v>March</v>
      </c>
      <c r="AK1349" t="str">
        <f>TEXT(MM_BU[[#This Row],[BOM Received date]],"yyyy")</f>
        <v>2024</v>
      </c>
    </row>
    <row r="1350" spans="1:37" ht="28.95" customHeight="1" thickBot="1">
      <c r="A1350" s="140">
        <v>90</v>
      </c>
      <c r="B1350" s="199">
        <v>45356</v>
      </c>
      <c r="C1350" s="142">
        <v>30</v>
      </c>
      <c r="D1350" s="142" t="s">
        <v>2779</v>
      </c>
      <c r="E1350" s="143" t="s">
        <v>2780</v>
      </c>
      <c r="F1350" s="351">
        <v>8851969</v>
      </c>
      <c r="G1350" s="1440" t="s">
        <v>2790</v>
      </c>
      <c r="H1350" s="1441" t="s">
        <v>2785</v>
      </c>
      <c r="I1350" s="145">
        <v>56154</v>
      </c>
      <c r="J1350" s="1640">
        <v>45356</v>
      </c>
      <c r="K1350" s="146">
        <v>45358</v>
      </c>
      <c r="L1350" s="146" t="s">
        <v>1058</v>
      </c>
      <c r="M1350" s="145">
        <v>1</v>
      </c>
      <c r="N1350" s="145" t="s">
        <v>20</v>
      </c>
      <c r="O1350" s="145">
        <v>1</v>
      </c>
      <c r="P1350" s="288">
        <v>169.99</v>
      </c>
      <c r="Q1350" s="289">
        <v>169.99</v>
      </c>
      <c r="R1350" s="145" t="s">
        <v>2815</v>
      </c>
      <c r="S1350" s="145" t="s">
        <v>1058</v>
      </c>
      <c r="T1350" s="146">
        <v>45364</v>
      </c>
      <c r="U1350" s="146">
        <v>45363</v>
      </c>
      <c r="V1350" s="142" t="s">
        <v>2980</v>
      </c>
      <c r="W1350" s="145" t="s">
        <v>1014</v>
      </c>
      <c r="X1350" s="146">
        <v>45364</v>
      </c>
      <c r="Y1350" s="145" t="s">
        <v>1068</v>
      </c>
      <c r="Z1350" s="146">
        <v>45364</v>
      </c>
      <c r="AA1350" s="144" t="s">
        <v>1069</v>
      </c>
      <c r="AB1350" s="144" t="s">
        <v>1072</v>
      </c>
      <c r="AC1350" s="146">
        <v>45378</v>
      </c>
      <c r="AD1350" s="142" t="s">
        <v>22</v>
      </c>
      <c r="AE1350" s="146">
        <v>45368</v>
      </c>
      <c r="AF1350" s="145" t="s">
        <v>424</v>
      </c>
      <c r="AG1350" s="148"/>
      <c r="AH1350" s="5" t="str" cm="1">
        <f t="array" ref="AH1350">LEFT(MM_BU[[#This Row],[PROJECT'#]],MIN(IFERROR(FIND({0,1,2,3,4,5,6,7,8,9,"-"},MM_BU[[#This Row],[PROJECT'#]]),""))-1)</f>
        <v>BU</v>
      </c>
      <c r="AI1350" t="str">
        <f>IF(MM_BU[[#This Row],[BOM Received date]]&lt;&gt;"","BU table")</f>
        <v>BU table</v>
      </c>
      <c r="AJ1350" t="str">
        <f>TEXT(MM_BU[[#This Row],[BOM Received date]],"mmmm")</f>
        <v>March</v>
      </c>
      <c r="AK1350" t="str">
        <f>TEXT(MM_BU[[#This Row],[BOM Received date]],"yyyy")</f>
        <v>2024</v>
      </c>
    </row>
    <row r="1351" spans="1:37" ht="28.95" customHeight="1" thickTop="1">
      <c r="A1351" s="149">
        <v>91</v>
      </c>
      <c r="B1351" s="196">
        <v>45358</v>
      </c>
      <c r="C1351" s="151">
        <v>30</v>
      </c>
      <c r="D1351" s="151" t="s">
        <v>2791</v>
      </c>
      <c r="E1351" s="152" t="s">
        <v>2792</v>
      </c>
      <c r="F1351" s="352">
        <v>9978852</v>
      </c>
      <c r="G1351" s="151" t="s">
        <v>452</v>
      </c>
      <c r="H1351" s="153" t="s">
        <v>453</v>
      </c>
      <c r="I1351" s="154">
        <v>56364</v>
      </c>
      <c r="J1351" s="1641">
        <v>45358</v>
      </c>
      <c r="K1351" s="155">
        <v>45360</v>
      </c>
      <c r="L1351" s="155" t="s">
        <v>1058</v>
      </c>
      <c r="M1351" s="156">
        <v>1</v>
      </c>
      <c r="N1351" s="156" t="s">
        <v>516</v>
      </c>
      <c r="O1351" s="154">
        <v>24</v>
      </c>
      <c r="P1351" s="290">
        <v>23.1</v>
      </c>
      <c r="Q1351" s="291">
        <v>554.4</v>
      </c>
      <c r="R1351" s="154" t="s">
        <v>2836</v>
      </c>
      <c r="S1351" s="154" t="s">
        <v>1058</v>
      </c>
      <c r="T1351" s="155">
        <v>45361</v>
      </c>
      <c r="U1351" s="155" t="s">
        <v>581</v>
      </c>
      <c r="V1351" s="151" t="s">
        <v>2837</v>
      </c>
      <c r="W1351" s="154" t="s">
        <v>1002</v>
      </c>
      <c r="X1351" s="155">
        <v>45361</v>
      </c>
      <c r="Y1351" s="154" t="s">
        <v>1068</v>
      </c>
      <c r="Z1351" s="155">
        <v>45361</v>
      </c>
      <c r="AA1351" s="153" t="s">
        <v>1075</v>
      </c>
      <c r="AB1351" s="153" t="s">
        <v>1081</v>
      </c>
      <c r="AC1351" s="155">
        <v>45375</v>
      </c>
      <c r="AD1351" s="151" t="s">
        <v>581</v>
      </c>
      <c r="AE1351" s="155" t="s">
        <v>581</v>
      </c>
      <c r="AF1351" s="156" t="s">
        <v>581</v>
      </c>
      <c r="AG1351" s="157"/>
      <c r="AH1351" s="5" t="str" cm="1">
        <f t="array" ref="AH1351">LEFT(MM_BU[[#This Row],[PROJECT'#]],MIN(IFERROR(FIND({0,1,2,3,4,5,6,7,8,9,"-"},MM_BU[[#This Row],[PROJECT'#]]),""))-1)</f>
        <v>BU</v>
      </c>
      <c r="AI1351" t="str">
        <f>IF(MM_BU[[#This Row],[BOM Received date]]&lt;&gt;"","BU table")</f>
        <v>BU table</v>
      </c>
      <c r="AJ1351" t="str">
        <f>TEXT(MM_BU[[#This Row],[BOM Received date]],"mmmm")</f>
        <v>March</v>
      </c>
      <c r="AK1351" t="str">
        <f>TEXT(MM_BU[[#This Row],[BOM Received date]],"yyyy")</f>
        <v>2024</v>
      </c>
    </row>
    <row r="1352" spans="1:37" ht="28.95" customHeight="1">
      <c r="A1352" s="21">
        <v>91</v>
      </c>
      <c r="B1352" s="56">
        <v>45358</v>
      </c>
      <c r="C1352" s="8">
        <v>30</v>
      </c>
      <c r="D1352" s="8" t="s">
        <v>2791</v>
      </c>
      <c r="E1352" s="23" t="s">
        <v>2792</v>
      </c>
      <c r="F1352" s="350">
        <v>9978852</v>
      </c>
      <c r="G1352" s="8" t="s">
        <v>510</v>
      </c>
      <c r="H1352" s="24" t="s">
        <v>491</v>
      </c>
      <c r="I1352" s="25">
        <v>56366</v>
      </c>
      <c r="J1352" s="1639">
        <v>45360</v>
      </c>
      <c r="K1352" s="26">
        <v>45360</v>
      </c>
      <c r="L1352" s="26" t="s">
        <v>1058</v>
      </c>
      <c r="M1352" s="27">
        <v>3</v>
      </c>
      <c r="N1352" s="27" t="s">
        <v>55</v>
      </c>
      <c r="O1352" s="25">
        <v>1</v>
      </c>
      <c r="P1352" s="286">
        <v>141.9</v>
      </c>
      <c r="Q1352" s="287">
        <v>141.9</v>
      </c>
      <c r="R1352" s="25" t="s">
        <v>581</v>
      </c>
      <c r="S1352" s="25" t="s">
        <v>581</v>
      </c>
      <c r="T1352" s="26" t="s">
        <v>581</v>
      </c>
      <c r="U1352" s="26" t="s">
        <v>581</v>
      </c>
      <c r="V1352" s="8" t="s">
        <v>2838</v>
      </c>
      <c r="W1352" s="25" t="s">
        <v>141</v>
      </c>
      <c r="X1352" s="26">
        <v>45360</v>
      </c>
      <c r="Y1352" s="25" t="s">
        <v>1068</v>
      </c>
      <c r="Z1352" s="26">
        <v>45360</v>
      </c>
      <c r="AA1352" s="24" t="s">
        <v>1069</v>
      </c>
      <c r="AB1352" s="24" t="s">
        <v>1070</v>
      </c>
      <c r="AC1352" s="26">
        <v>45367</v>
      </c>
      <c r="AD1352" s="8" t="s">
        <v>22</v>
      </c>
      <c r="AE1352" s="26">
        <v>45363</v>
      </c>
      <c r="AF1352" s="27" t="s">
        <v>424</v>
      </c>
      <c r="AG1352" s="7"/>
      <c r="AH1352" s="5" t="str" cm="1">
        <f t="array" ref="AH1352">LEFT(MM_BU[[#This Row],[PROJECT'#]],MIN(IFERROR(FIND({0,1,2,3,4,5,6,7,8,9,"-"},MM_BU[[#This Row],[PROJECT'#]]),""))-1)</f>
        <v>BU</v>
      </c>
      <c r="AI1352" t="str">
        <f>IF(MM_BU[[#This Row],[BOM Received date]]&lt;&gt;"","BU table")</f>
        <v>BU table</v>
      </c>
      <c r="AJ1352" t="str">
        <f>TEXT(MM_BU[[#This Row],[BOM Received date]],"mmmm")</f>
        <v>March</v>
      </c>
      <c r="AK1352" t="str">
        <f>TEXT(MM_BU[[#This Row],[BOM Received date]],"yyyy")</f>
        <v>2024</v>
      </c>
    </row>
    <row r="1353" spans="1:37" ht="28.95" customHeight="1">
      <c r="A1353" s="21">
        <v>91</v>
      </c>
      <c r="B1353" s="56">
        <v>45358</v>
      </c>
      <c r="C1353" s="8">
        <v>30</v>
      </c>
      <c r="D1353" s="8" t="s">
        <v>2791</v>
      </c>
      <c r="E1353" s="23" t="s">
        <v>2792</v>
      </c>
      <c r="F1353" s="350">
        <v>9978852</v>
      </c>
      <c r="G1353" s="8" t="s">
        <v>1455</v>
      </c>
      <c r="H1353" s="24" t="s">
        <v>1461</v>
      </c>
      <c r="I1353" s="25">
        <v>56366</v>
      </c>
      <c r="J1353" s="1639">
        <v>45360</v>
      </c>
      <c r="K1353" s="26">
        <v>45360</v>
      </c>
      <c r="L1353" s="385" t="s">
        <v>1058</v>
      </c>
      <c r="M1353" s="27">
        <v>2</v>
      </c>
      <c r="N1353" s="27" t="s">
        <v>190</v>
      </c>
      <c r="O1353" s="25">
        <v>1</v>
      </c>
      <c r="P1353" s="286">
        <v>181.5</v>
      </c>
      <c r="Q1353" s="287">
        <v>181.5</v>
      </c>
      <c r="R1353" s="25" t="s">
        <v>581</v>
      </c>
      <c r="S1353" s="25" t="s">
        <v>581</v>
      </c>
      <c r="T1353" s="26" t="s">
        <v>581</v>
      </c>
      <c r="U1353" s="26" t="s">
        <v>581</v>
      </c>
      <c r="V1353" s="8" t="s">
        <v>2838</v>
      </c>
      <c r="W1353" s="25" t="s">
        <v>140</v>
      </c>
      <c r="X1353" s="26">
        <v>45360</v>
      </c>
      <c r="Y1353" s="25" t="s">
        <v>1068</v>
      </c>
      <c r="Z1353" s="26">
        <v>45360</v>
      </c>
      <c r="AA1353" s="24" t="s">
        <v>1069</v>
      </c>
      <c r="AB1353" s="24" t="s">
        <v>1070</v>
      </c>
      <c r="AC1353" s="26">
        <v>45367</v>
      </c>
      <c r="AD1353" s="8" t="s">
        <v>22</v>
      </c>
      <c r="AE1353" s="26">
        <v>45363</v>
      </c>
      <c r="AF1353" s="27" t="s">
        <v>424</v>
      </c>
      <c r="AG1353" s="7"/>
      <c r="AH1353" s="5" t="str" cm="1">
        <f t="array" ref="AH1353">LEFT(MM_BU[[#This Row],[PROJECT'#]],MIN(IFERROR(FIND({0,1,2,3,4,5,6,7,8,9,"-"},MM_BU[[#This Row],[PROJECT'#]]),""))-1)</f>
        <v>BU</v>
      </c>
      <c r="AI1353" t="str">
        <f>IF(MM_BU[[#This Row],[BOM Received date]]&lt;&gt;"","BU table")</f>
        <v>BU table</v>
      </c>
      <c r="AJ1353" t="str">
        <f>TEXT(MM_BU[[#This Row],[BOM Received date]],"mmmm")</f>
        <v>March</v>
      </c>
      <c r="AK1353" t="str">
        <f>TEXT(MM_BU[[#This Row],[BOM Received date]],"yyyy")</f>
        <v>2024</v>
      </c>
    </row>
    <row r="1354" spans="1:37" ht="28.95" customHeight="1">
      <c r="A1354" s="21">
        <v>91</v>
      </c>
      <c r="B1354" s="56">
        <v>45358</v>
      </c>
      <c r="C1354" s="8">
        <v>30</v>
      </c>
      <c r="D1354" s="8" t="s">
        <v>2791</v>
      </c>
      <c r="E1354" s="23" t="s">
        <v>2792</v>
      </c>
      <c r="F1354" s="350">
        <v>9978852</v>
      </c>
      <c r="G1354" s="8" t="s">
        <v>2793</v>
      </c>
      <c r="H1354" s="24" t="s">
        <v>2797</v>
      </c>
      <c r="I1354" s="25">
        <v>56366</v>
      </c>
      <c r="J1354" s="1639">
        <v>45360</v>
      </c>
      <c r="K1354" s="26">
        <v>45360</v>
      </c>
      <c r="L1354" s="385" t="s">
        <v>1058</v>
      </c>
      <c r="M1354" s="27">
        <v>1</v>
      </c>
      <c r="N1354" s="27" t="s">
        <v>2802</v>
      </c>
      <c r="O1354" s="25">
        <v>3</v>
      </c>
      <c r="P1354" s="286">
        <v>57.5</v>
      </c>
      <c r="Q1354" s="287">
        <v>172.5</v>
      </c>
      <c r="R1354" s="25" t="s">
        <v>581</v>
      </c>
      <c r="S1354" s="25" t="s">
        <v>581</v>
      </c>
      <c r="T1354" s="26" t="s">
        <v>581</v>
      </c>
      <c r="U1354" s="26" t="s">
        <v>581</v>
      </c>
      <c r="V1354" s="8" t="s">
        <v>2838</v>
      </c>
      <c r="W1354" s="25" t="s">
        <v>139</v>
      </c>
      <c r="X1354" s="26">
        <v>45360</v>
      </c>
      <c r="Y1354" s="25" t="s">
        <v>1068</v>
      </c>
      <c r="Z1354" s="26">
        <v>45360</v>
      </c>
      <c r="AA1354" s="24" t="s">
        <v>1069</v>
      </c>
      <c r="AB1354" s="24" t="s">
        <v>1070</v>
      </c>
      <c r="AC1354" s="26">
        <v>45367</v>
      </c>
      <c r="AD1354" s="8" t="s">
        <v>22</v>
      </c>
      <c r="AE1354" s="26">
        <v>45363</v>
      </c>
      <c r="AF1354" s="27" t="s">
        <v>428</v>
      </c>
      <c r="AG1354" s="7"/>
      <c r="AH1354" s="5" t="str" cm="1">
        <f t="array" ref="AH1354">LEFT(MM_BU[[#This Row],[PROJECT'#]],MIN(IFERROR(FIND({0,1,2,3,4,5,6,7,8,9,"-"},MM_BU[[#This Row],[PROJECT'#]]),""))-1)</f>
        <v>BU</v>
      </c>
      <c r="AI1354" t="str">
        <f>IF(MM_BU[[#This Row],[BOM Received date]]&lt;&gt;"","BU table")</f>
        <v>BU table</v>
      </c>
      <c r="AJ1354" t="str">
        <f>TEXT(MM_BU[[#This Row],[BOM Received date]],"mmmm")</f>
        <v>March</v>
      </c>
      <c r="AK1354" t="str">
        <f>TEXT(MM_BU[[#This Row],[BOM Received date]],"yyyy")</f>
        <v>2024</v>
      </c>
    </row>
    <row r="1355" spans="1:37" ht="28.95" customHeight="1">
      <c r="A1355" s="21">
        <v>91</v>
      </c>
      <c r="B1355" s="56">
        <v>45358</v>
      </c>
      <c r="C1355" s="8">
        <v>30</v>
      </c>
      <c r="D1355" s="8" t="s">
        <v>2791</v>
      </c>
      <c r="E1355" s="23" t="s">
        <v>2792</v>
      </c>
      <c r="F1355" s="350">
        <v>9978852</v>
      </c>
      <c r="G1355" s="8" t="s">
        <v>160</v>
      </c>
      <c r="H1355" s="24" t="s">
        <v>153</v>
      </c>
      <c r="I1355" s="25">
        <v>56365</v>
      </c>
      <c r="J1355" s="1639">
        <v>45360</v>
      </c>
      <c r="K1355" s="26">
        <v>45360</v>
      </c>
      <c r="L1355" s="385" t="s">
        <v>1058</v>
      </c>
      <c r="M1355" s="27">
        <v>1</v>
      </c>
      <c r="N1355" s="27" t="s">
        <v>55</v>
      </c>
      <c r="O1355" s="25">
        <v>1</v>
      </c>
      <c r="P1355" s="286">
        <v>29.4</v>
      </c>
      <c r="Q1355" s="287">
        <v>29.4</v>
      </c>
      <c r="R1355" s="25" t="s">
        <v>581</v>
      </c>
      <c r="S1355" s="25" t="s">
        <v>581</v>
      </c>
      <c r="T1355" s="26" t="s">
        <v>581</v>
      </c>
      <c r="U1355" s="26" t="s">
        <v>581</v>
      </c>
      <c r="V1355" s="8" t="s">
        <v>2839</v>
      </c>
      <c r="W1355" s="25" t="s">
        <v>143</v>
      </c>
      <c r="X1355" s="26">
        <v>45360</v>
      </c>
      <c r="Y1355" s="25" t="s">
        <v>1068</v>
      </c>
      <c r="Z1355" s="26">
        <v>45360</v>
      </c>
      <c r="AA1355" s="24" t="s">
        <v>1069</v>
      </c>
      <c r="AB1355" s="24" t="s">
        <v>1081</v>
      </c>
      <c r="AC1355" s="26">
        <v>45367</v>
      </c>
      <c r="AD1355" s="8" t="s">
        <v>22</v>
      </c>
      <c r="AE1355" s="26">
        <v>45363</v>
      </c>
      <c r="AF1355" s="27" t="s">
        <v>424</v>
      </c>
      <c r="AG1355" s="7"/>
      <c r="AH1355" s="5" t="str" cm="1">
        <f t="array" ref="AH1355">LEFT(MM_BU[[#This Row],[PROJECT'#]],MIN(IFERROR(FIND({0,1,2,3,4,5,6,7,8,9,"-"},MM_BU[[#This Row],[PROJECT'#]]),""))-1)</f>
        <v>BU</v>
      </c>
      <c r="AI1355" t="str">
        <f>IF(MM_BU[[#This Row],[BOM Received date]]&lt;&gt;"","BU table")</f>
        <v>BU table</v>
      </c>
      <c r="AJ1355" t="str">
        <f>TEXT(MM_BU[[#This Row],[BOM Received date]],"mmmm")</f>
        <v>March</v>
      </c>
      <c r="AK1355" t="str">
        <f>TEXT(MM_BU[[#This Row],[BOM Received date]],"yyyy")</f>
        <v>2024</v>
      </c>
    </row>
    <row r="1356" spans="1:37" ht="28.95" customHeight="1">
      <c r="A1356" s="21">
        <v>91</v>
      </c>
      <c r="B1356" s="56">
        <v>45358</v>
      </c>
      <c r="C1356" s="8">
        <v>40</v>
      </c>
      <c r="D1356" s="8" t="s">
        <v>2791</v>
      </c>
      <c r="E1356" s="23" t="s">
        <v>2792</v>
      </c>
      <c r="F1356" s="350">
        <v>9978852</v>
      </c>
      <c r="G1356" s="8" t="s">
        <v>2372</v>
      </c>
      <c r="H1356" s="24" t="s">
        <v>2375</v>
      </c>
      <c r="I1356" s="25">
        <v>56459</v>
      </c>
      <c r="J1356" s="1639">
        <v>45360</v>
      </c>
      <c r="K1356" s="26">
        <v>45360</v>
      </c>
      <c r="L1356" s="385" t="s">
        <v>1058</v>
      </c>
      <c r="M1356" s="27">
        <v>1</v>
      </c>
      <c r="N1356" s="27" t="s">
        <v>20</v>
      </c>
      <c r="O1356" s="25">
        <v>1</v>
      </c>
      <c r="P1356" s="286">
        <v>9.9</v>
      </c>
      <c r="Q1356" s="287">
        <v>9.9</v>
      </c>
      <c r="R1356" s="25" t="s">
        <v>2840</v>
      </c>
      <c r="S1356" s="25" t="s">
        <v>1059</v>
      </c>
      <c r="T1356" s="26">
        <v>45373</v>
      </c>
      <c r="U1356" s="26">
        <v>45363</v>
      </c>
      <c r="V1356" s="8" t="s">
        <v>2996</v>
      </c>
      <c r="W1356" s="25" t="s">
        <v>141</v>
      </c>
      <c r="X1356" s="26">
        <v>45366</v>
      </c>
      <c r="Y1356" s="25" t="s">
        <v>1068</v>
      </c>
      <c r="Z1356" s="26">
        <v>45366</v>
      </c>
      <c r="AA1356" s="24" t="s">
        <v>1075</v>
      </c>
      <c r="AB1356" s="24" t="s">
        <v>1072</v>
      </c>
      <c r="AC1356" s="26">
        <v>45373</v>
      </c>
      <c r="AD1356" s="8" t="s">
        <v>22</v>
      </c>
      <c r="AE1356" s="26">
        <v>45369</v>
      </c>
      <c r="AF1356" s="27" t="s">
        <v>424</v>
      </c>
      <c r="AG1356" s="7"/>
      <c r="AH1356" s="5" t="str" cm="1">
        <f t="array" ref="AH1356">LEFT(MM_BU[[#This Row],[PROJECT'#]],MIN(IFERROR(FIND({0,1,2,3,4,5,6,7,8,9,"-"},MM_BU[[#This Row],[PROJECT'#]]),""))-1)</f>
        <v>BU</v>
      </c>
      <c r="AI1356" t="str">
        <f>IF(MM_BU[[#This Row],[BOM Received date]]&lt;&gt;"","BU table")</f>
        <v>BU table</v>
      </c>
      <c r="AJ1356" t="str">
        <f>TEXT(MM_BU[[#This Row],[BOM Received date]],"mmmm")</f>
        <v>March</v>
      </c>
      <c r="AK1356" t="str">
        <f>TEXT(MM_BU[[#This Row],[BOM Received date]],"yyyy")</f>
        <v>2024</v>
      </c>
    </row>
    <row r="1357" spans="1:37" ht="28.95" customHeight="1">
      <c r="A1357" s="21">
        <v>91</v>
      </c>
      <c r="B1357" s="56">
        <v>45358</v>
      </c>
      <c r="C1357" s="8">
        <v>40</v>
      </c>
      <c r="D1357" s="8" t="s">
        <v>2791</v>
      </c>
      <c r="E1357" s="23" t="s">
        <v>2792</v>
      </c>
      <c r="F1357" s="350">
        <v>9978852</v>
      </c>
      <c r="G1357" s="8" t="s">
        <v>481</v>
      </c>
      <c r="H1357" s="24" t="s">
        <v>482</v>
      </c>
      <c r="I1357" s="25">
        <v>56462</v>
      </c>
      <c r="J1357" s="1639">
        <v>45360</v>
      </c>
      <c r="K1357" s="26">
        <v>45365</v>
      </c>
      <c r="L1357" s="385" t="s">
        <v>1058</v>
      </c>
      <c r="M1357" s="27">
        <v>1</v>
      </c>
      <c r="N1357" s="27" t="s">
        <v>36</v>
      </c>
      <c r="O1357" s="25">
        <v>1</v>
      </c>
      <c r="P1357" s="286">
        <v>17.329999999999998</v>
      </c>
      <c r="Q1357" s="287">
        <v>17.329999999999998</v>
      </c>
      <c r="R1357" s="25" t="s">
        <v>2984</v>
      </c>
      <c r="S1357" s="25" t="s">
        <v>1058</v>
      </c>
      <c r="T1357" s="26">
        <v>45371</v>
      </c>
      <c r="U1357" s="26">
        <v>45366</v>
      </c>
      <c r="V1357" s="8" t="s">
        <v>3062</v>
      </c>
      <c r="W1357" s="25" t="s">
        <v>141</v>
      </c>
      <c r="X1357" s="26">
        <v>45371</v>
      </c>
      <c r="Y1357" s="25" t="s">
        <v>1068</v>
      </c>
      <c r="Z1357" s="26">
        <v>45371</v>
      </c>
      <c r="AA1357" s="24" t="s">
        <v>1069</v>
      </c>
      <c r="AB1357" s="24" t="s">
        <v>1089</v>
      </c>
      <c r="AC1357" s="26">
        <v>45378</v>
      </c>
      <c r="AD1357" s="8" t="s">
        <v>581</v>
      </c>
      <c r="AE1357" s="26" t="s">
        <v>581</v>
      </c>
      <c r="AF1357" s="27" t="s">
        <v>581</v>
      </c>
      <c r="AG1357" s="221"/>
      <c r="AH1357" s="5" t="str" cm="1">
        <f t="array" ref="AH1357">LEFT(MM_BU[[#This Row],[PROJECT'#]],MIN(IFERROR(FIND({0,1,2,3,4,5,6,7,8,9,"-"},MM_BU[[#This Row],[PROJECT'#]]),""))-1)</f>
        <v>BU</v>
      </c>
      <c r="AI1357" t="str">
        <f>IF(MM_BU[[#This Row],[BOM Received date]]&lt;&gt;"","BU table")</f>
        <v>BU table</v>
      </c>
      <c r="AJ1357" t="str">
        <f>TEXT(MM_BU[[#This Row],[BOM Received date]],"mmmm")</f>
        <v>March</v>
      </c>
      <c r="AK1357" t="str">
        <f>TEXT(MM_BU[[#This Row],[BOM Received date]],"yyyy")</f>
        <v>2024</v>
      </c>
    </row>
    <row r="1358" spans="1:37" ht="28.95" customHeight="1">
      <c r="A1358" s="21">
        <v>91</v>
      </c>
      <c r="B1358" s="56">
        <v>45358</v>
      </c>
      <c r="C1358" s="8">
        <v>40</v>
      </c>
      <c r="D1358" s="8" t="s">
        <v>2791</v>
      </c>
      <c r="E1358" s="23" t="s">
        <v>2792</v>
      </c>
      <c r="F1358" s="350">
        <v>9978852</v>
      </c>
      <c r="G1358" s="8" t="s">
        <v>395</v>
      </c>
      <c r="H1358" s="24" t="s">
        <v>399</v>
      </c>
      <c r="I1358" s="25">
        <v>56464</v>
      </c>
      <c r="J1358" s="1639">
        <v>45360</v>
      </c>
      <c r="K1358" s="26">
        <v>45365</v>
      </c>
      <c r="L1358" s="385" t="s">
        <v>1058</v>
      </c>
      <c r="M1358" s="27">
        <v>9</v>
      </c>
      <c r="N1358" s="27" t="s">
        <v>20</v>
      </c>
      <c r="O1358" s="25">
        <v>1</v>
      </c>
      <c r="P1358" s="286">
        <v>302.94</v>
      </c>
      <c r="Q1358" s="287">
        <v>302.94</v>
      </c>
      <c r="R1358" s="25" t="s">
        <v>581</v>
      </c>
      <c r="S1358" s="25" t="s">
        <v>581</v>
      </c>
      <c r="T1358" s="26" t="s">
        <v>581</v>
      </c>
      <c r="U1358" s="26" t="s">
        <v>581</v>
      </c>
      <c r="V1358" s="8" t="s">
        <v>2983</v>
      </c>
      <c r="W1358" s="25" t="s">
        <v>1006</v>
      </c>
      <c r="X1358" s="26">
        <v>45366</v>
      </c>
      <c r="Y1358" s="25" t="s">
        <v>1068</v>
      </c>
      <c r="Z1358" s="26">
        <v>45366</v>
      </c>
      <c r="AA1358" s="24" t="s">
        <v>1069</v>
      </c>
      <c r="AB1358" s="24" t="s">
        <v>1070</v>
      </c>
      <c r="AC1358" s="26">
        <v>45373</v>
      </c>
      <c r="AD1358" s="8" t="s">
        <v>22</v>
      </c>
      <c r="AE1358" s="26">
        <v>45369</v>
      </c>
      <c r="AF1358" s="27" t="s">
        <v>424</v>
      </c>
      <c r="AG1358" s="221"/>
      <c r="AH1358" s="5" t="str" cm="1">
        <f t="array" ref="AH1358">LEFT(MM_BU[[#This Row],[PROJECT'#]],MIN(IFERROR(FIND({0,1,2,3,4,5,6,7,8,9,"-"},MM_BU[[#This Row],[PROJECT'#]]),""))-1)</f>
        <v>BU</v>
      </c>
      <c r="AI1358" t="str">
        <f>IF(MM_BU[[#This Row],[BOM Received date]]&lt;&gt;"","BU table")</f>
        <v>BU table</v>
      </c>
      <c r="AJ1358" t="str">
        <f>TEXT(MM_BU[[#This Row],[BOM Received date]],"mmmm")</f>
        <v>March</v>
      </c>
      <c r="AK1358" t="str">
        <f>TEXT(MM_BU[[#This Row],[BOM Received date]],"yyyy")</f>
        <v>2024</v>
      </c>
    </row>
    <row r="1359" spans="1:37" ht="28.95" customHeight="1">
      <c r="A1359" s="21">
        <v>91</v>
      </c>
      <c r="B1359" s="56">
        <v>45358</v>
      </c>
      <c r="C1359" s="8">
        <v>40</v>
      </c>
      <c r="D1359" s="8" t="s">
        <v>2791</v>
      </c>
      <c r="E1359" s="23" t="s">
        <v>2792</v>
      </c>
      <c r="F1359" s="350">
        <v>9978852</v>
      </c>
      <c r="G1359" s="8" t="s">
        <v>176</v>
      </c>
      <c r="H1359" s="24" t="s">
        <v>280</v>
      </c>
      <c r="I1359" s="25">
        <v>56464</v>
      </c>
      <c r="J1359" s="1639">
        <v>45360</v>
      </c>
      <c r="K1359" s="26">
        <v>45365</v>
      </c>
      <c r="L1359" s="385" t="s">
        <v>1058</v>
      </c>
      <c r="M1359" s="27">
        <v>8</v>
      </c>
      <c r="N1359" s="27" t="s">
        <v>20</v>
      </c>
      <c r="O1359" s="25">
        <v>1</v>
      </c>
      <c r="P1359" s="286">
        <v>58.91</v>
      </c>
      <c r="Q1359" s="287">
        <v>58.91</v>
      </c>
      <c r="R1359" s="25" t="s">
        <v>581</v>
      </c>
      <c r="S1359" s="25" t="s">
        <v>581</v>
      </c>
      <c r="T1359" s="26" t="s">
        <v>581</v>
      </c>
      <c r="U1359" s="26" t="s">
        <v>581</v>
      </c>
      <c r="V1359" s="8" t="s">
        <v>2983</v>
      </c>
      <c r="W1359" s="25" t="s">
        <v>1005</v>
      </c>
      <c r="X1359" s="26">
        <v>45366</v>
      </c>
      <c r="Y1359" s="25" t="s">
        <v>1068</v>
      </c>
      <c r="Z1359" s="26">
        <v>45366</v>
      </c>
      <c r="AA1359" s="24" t="s">
        <v>1069</v>
      </c>
      <c r="AB1359" s="24" t="s">
        <v>1070</v>
      </c>
      <c r="AC1359" s="26">
        <v>45373</v>
      </c>
      <c r="AD1359" s="8" t="s">
        <v>22</v>
      </c>
      <c r="AE1359" s="26">
        <v>45369</v>
      </c>
      <c r="AF1359" s="27" t="s">
        <v>424</v>
      </c>
      <c r="AG1359" s="221"/>
      <c r="AH1359" s="5" t="str" cm="1">
        <f t="array" ref="AH1359">LEFT(MM_BU[[#This Row],[PROJECT'#]],MIN(IFERROR(FIND({0,1,2,3,4,5,6,7,8,9,"-"},MM_BU[[#This Row],[PROJECT'#]]),""))-1)</f>
        <v>BU</v>
      </c>
      <c r="AI1359" t="str">
        <f>IF(MM_BU[[#This Row],[BOM Received date]]&lt;&gt;"","BU table")</f>
        <v>BU table</v>
      </c>
      <c r="AJ1359" t="str">
        <f>TEXT(MM_BU[[#This Row],[BOM Received date]],"mmmm")</f>
        <v>March</v>
      </c>
      <c r="AK1359" t="str">
        <f>TEXT(MM_BU[[#This Row],[BOM Received date]],"yyyy")</f>
        <v>2024</v>
      </c>
    </row>
    <row r="1360" spans="1:37" ht="28.95" customHeight="1">
      <c r="A1360" s="21">
        <v>91</v>
      </c>
      <c r="B1360" s="56">
        <v>45358</v>
      </c>
      <c r="C1360" s="8"/>
      <c r="D1360" s="8" t="s">
        <v>2791</v>
      </c>
      <c r="E1360" s="23" t="s">
        <v>2792</v>
      </c>
      <c r="F1360" s="350">
        <v>9978852</v>
      </c>
      <c r="G1360" s="8" t="s">
        <v>2852</v>
      </c>
      <c r="H1360" s="24" t="s">
        <v>2853</v>
      </c>
      <c r="I1360" s="25">
        <v>56800</v>
      </c>
      <c r="J1360" s="1639">
        <v>45364</v>
      </c>
      <c r="K1360" s="26">
        <v>45365</v>
      </c>
      <c r="L1360" s="385" t="s">
        <v>1068</v>
      </c>
      <c r="M1360" s="27">
        <v>2</v>
      </c>
      <c r="N1360" s="27" t="s">
        <v>20</v>
      </c>
      <c r="O1360" s="25">
        <v>1</v>
      </c>
      <c r="P1360" s="286">
        <v>18.88</v>
      </c>
      <c r="Q1360" s="287">
        <v>18.88</v>
      </c>
      <c r="R1360" s="25" t="s">
        <v>2997</v>
      </c>
      <c r="S1360" s="25" t="s">
        <v>1059</v>
      </c>
      <c r="T1360" s="26">
        <v>45366</v>
      </c>
      <c r="U1360" s="26">
        <v>45369</v>
      </c>
      <c r="V1360" s="8" t="s">
        <v>581</v>
      </c>
      <c r="W1360" s="25" t="s">
        <v>581</v>
      </c>
      <c r="X1360" s="26" t="s">
        <v>581</v>
      </c>
      <c r="Y1360" s="25" t="s">
        <v>581</v>
      </c>
      <c r="Z1360" s="26" t="s">
        <v>581</v>
      </c>
      <c r="AA1360" s="24" t="s">
        <v>581</v>
      </c>
      <c r="AB1360" s="24" t="s">
        <v>581</v>
      </c>
      <c r="AC1360" s="26" t="s">
        <v>581</v>
      </c>
      <c r="AD1360" s="8" t="s">
        <v>581</v>
      </c>
      <c r="AE1360" s="26" t="s">
        <v>581</v>
      </c>
      <c r="AF1360" s="27" t="s">
        <v>581</v>
      </c>
      <c r="AG1360" s="221"/>
      <c r="AH1360" s="5" t="str" cm="1">
        <f t="array" ref="AH1360">LEFT(MM_BU[[#This Row],[PROJECT'#]],MIN(IFERROR(FIND({0,1,2,3,4,5,6,7,8,9,"-"},MM_BU[[#This Row],[PROJECT'#]]),""))-1)</f>
        <v>BU</v>
      </c>
      <c r="AI1360" t="str">
        <f>IF(MM_BU[[#This Row],[BOM Received date]]&lt;&gt;"","BU table")</f>
        <v>BU table</v>
      </c>
      <c r="AJ1360" t="str">
        <f>TEXT(MM_BU[[#This Row],[BOM Received date]],"mmmm")</f>
        <v>March</v>
      </c>
      <c r="AK1360" t="str">
        <f>TEXT(MM_BU[[#This Row],[BOM Received date]],"yyyy")</f>
        <v>2024</v>
      </c>
    </row>
    <row r="1361" spans="1:37" ht="28.95" customHeight="1">
      <c r="A1361" s="21">
        <v>91</v>
      </c>
      <c r="B1361" s="56">
        <v>45358</v>
      </c>
      <c r="C1361" s="8">
        <v>40</v>
      </c>
      <c r="D1361" s="8" t="s">
        <v>2791</v>
      </c>
      <c r="E1361" s="23" t="s">
        <v>2792</v>
      </c>
      <c r="F1361" s="350">
        <v>9978852</v>
      </c>
      <c r="G1361" s="8" t="s">
        <v>941</v>
      </c>
      <c r="H1361" s="24" t="s">
        <v>944</v>
      </c>
      <c r="I1361" s="25">
        <v>56464</v>
      </c>
      <c r="J1361" s="1639">
        <v>45360</v>
      </c>
      <c r="K1361" s="26">
        <v>45365</v>
      </c>
      <c r="L1361" s="385" t="s">
        <v>1058</v>
      </c>
      <c r="M1361" s="27">
        <v>7</v>
      </c>
      <c r="N1361" s="27" t="s">
        <v>20</v>
      </c>
      <c r="O1361" s="25">
        <v>5</v>
      </c>
      <c r="P1361" s="286">
        <v>11.83</v>
      </c>
      <c r="Q1361" s="287">
        <v>59.15</v>
      </c>
      <c r="R1361" s="25" t="s">
        <v>581</v>
      </c>
      <c r="S1361" s="25" t="s">
        <v>581</v>
      </c>
      <c r="T1361" s="26" t="s">
        <v>581</v>
      </c>
      <c r="U1361" s="26" t="s">
        <v>581</v>
      </c>
      <c r="V1361" s="8" t="s">
        <v>2983</v>
      </c>
      <c r="W1361" s="25" t="s">
        <v>1003</v>
      </c>
      <c r="X1361" s="26">
        <v>45366</v>
      </c>
      <c r="Y1361" s="25" t="s">
        <v>1068</v>
      </c>
      <c r="Z1361" s="26">
        <v>45366</v>
      </c>
      <c r="AA1361" s="24" t="s">
        <v>1069</v>
      </c>
      <c r="AB1361" s="24" t="s">
        <v>1070</v>
      </c>
      <c r="AC1361" s="26">
        <v>45373</v>
      </c>
      <c r="AD1361" s="8" t="s">
        <v>22</v>
      </c>
      <c r="AE1361" s="26">
        <v>45369</v>
      </c>
      <c r="AF1361" s="27" t="s">
        <v>429</v>
      </c>
      <c r="AG1361" s="221"/>
      <c r="AH1361" s="5" t="str" cm="1">
        <f t="array" ref="AH1361">LEFT(MM_BU[[#This Row],[PROJECT'#]],MIN(IFERROR(FIND({0,1,2,3,4,5,6,7,8,9,"-"},MM_BU[[#This Row],[PROJECT'#]]),""))-1)</f>
        <v>BU</v>
      </c>
      <c r="AI1361" t="str">
        <f>IF(MM_BU[[#This Row],[BOM Received date]]&lt;&gt;"","BU table")</f>
        <v>BU table</v>
      </c>
      <c r="AJ1361" t="str">
        <f>TEXT(MM_BU[[#This Row],[BOM Received date]],"mmmm")</f>
        <v>March</v>
      </c>
      <c r="AK1361" t="str">
        <f>TEXT(MM_BU[[#This Row],[BOM Received date]],"yyyy")</f>
        <v>2024</v>
      </c>
    </row>
    <row r="1362" spans="1:37" ht="28.95" customHeight="1">
      <c r="A1362" s="21">
        <v>91</v>
      </c>
      <c r="B1362" s="56">
        <v>45358</v>
      </c>
      <c r="C1362" s="8">
        <v>40</v>
      </c>
      <c r="D1362" s="8" t="s">
        <v>2791</v>
      </c>
      <c r="E1362" s="23" t="s">
        <v>2792</v>
      </c>
      <c r="F1362" s="350">
        <v>9978852</v>
      </c>
      <c r="G1362" s="8" t="s">
        <v>47</v>
      </c>
      <c r="H1362" s="24" t="s">
        <v>48</v>
      </c>
      <c r="I1362" s="25">
        <v>56464</v>
      </c>
      <c r="J1362" s="1639">
        <v>45360</v>
      </c>
      <c r="K1362" s="26">
        <v>45365</v>
      </c>
      <c r="L1362" s="385" t="s">
        <v>1058</v>
      </c>
      <c r="M1362" s="27">
        <v>6</v>
      </c>
      <c r="N1362" s="27" t="s">
        <v>20</v>
      </c>
      <c r="O1362" s="25">
        <v>1</v>
      </c>
      <c r="P1362" s="286">
        <v>260.02</v>
      </c>
      <c r="Q1362" s="287">
        <v>260.02</v>
      </c>
      <c r="R1362" s="25" t="s">
        <v>581</v>
      </c>
      <c r="S1362" s="25" t="s">
        <v>581</v>
      </c>
      <c r="T1362" s="26" t="s">
        <v>581</v>
      </c>
      <c r="U1362" s="26" t="s">
        <v>581</v>
      </c>
      <c r="V1362" s="8" t="s">
        <v>2983</v>
      </c>
      <c r="W1362" s="25" t="s">
        <v>1002</v>
      </c>
      <c r="X1362" s="26">
        <v>45366</v>
      </c>
      <c r="Y1362" s="25" t="s">
        <v>1068</v>
      </c>
      <c r="Z1362" s="26">
        <v>45366</v>
      </c>
      <c r="AA1362" s="24" t="s">
        <v>1069</v>
      </c>
      <c r="AB1362" s="24" t="s">
        <v>1070</v>
      </c>
      <c r="AC1362" s="26">
        <v>45373</v>
      </c>
      <c r="AD1362" s="8" t="s">
        <v>22</v>
      </c>
      <c r="AE1362" s="26">
        <v>45369</v>
      </c>
      <c r="AF1362" s="27" t="s">
        <v>424</v>
      </c>
      <c r="AG1362" s="221"/>
      <c r="AH1362" s="5" t="str" cm="1">
        <f t="array" ref="AH1362">LEFT(MM_BU[[#This Row],[PROJECT'#]],MIN(IFERROR(FIND({0,1,2,3,4,5,6,7,8,9,"-"},MM_BU[[#This Row],[PROJECT'#]]),""))-1)</f>
        <v>BU</v>
      </c>
      <c r="AI1362" t="str">
        <f>IF(MM_BU[[#This Row],[BOM Received date]]&lt;&gt;"","BU table")</f>
        <v>BU table</v>
      </c>
      <c r="AJ1362" t="str">
        <f>TEXT(MM_BU[[#This Row],[BOM Received date]],"mmmm")</f>
        <v>March</v>
      </c>
      <c r="AK1362" t="str">
        <f>TEXT(MM_BU[[#This Row],[BOM Received date]],"yyyy")</f>
        <v>2024</v>
      </c>
    </row>
    <row r="1363" spans="1:37" ht="28.95" customHeight="1">
      <c r="A1363" s="21">
        <v>91</v>
      </c>
      <c r="B1363" s="56">
        <v>45358</v>
      </c>
      <c r="C1363" s="8">
        <v>40</v>
      </c>
      <c r="D1363" s="8" t="s">
        <v>2791</v>
      </c>
      <c r="E1363" s="23" t="s">
        <v>2792</v>
      </c>
      <c r="F1363" s="350">
        <v>9978852</v>
      </c>
      <c r="G1363" s="8" t="s">
        <v>2786</v>
      </c>
      <c r="H1363" s="24" t="s">
        <v>2781</v>
      </c>
      <c r="I1363" s="25">
        <v>56464</v>
      </c>
      <c r="J1363" s="1639">
        <v>45360</v>
      </c>
      <c r="K1363" s="26" t="s">
        <v>581</v>
      </c>
      <c r="L1363" s="385" t="s">
        <v>581</v>
      </c>
      <c r="M1363" s="27">
        <v>5</v>
      </c>
      <c r="N1363" s="27" t="s">
        <v>21</v>
      </c>
      <c r="O1363" s="25">
        <v>1</v>
      </c>
      <c r="P1363" s="286" t="s">
        <v>581</v>
      </c>
      <c r="Q1363" s="287" t="s">
        <v>581</v>
      </c>
      <c r="R1363" s="25" t="s">
        <v>581</v>
      </c>
      <c r="S1363" s="25" t="s">
        <v>581</v>
      </c>
      <c r="T1363" s="26" t="s">
        <v>581</v>
      </c>
      <c r="U1363" s="26" t="s">
        <v>581</v>
      </c>
      <c r="V1363" s="8" t="s">
        <v>581</v>
      </c>
      <c r="W1363" s="25" t="s">
        <v>581</v>
      </c>
      <c r="X1363" s="26" t="s">
        <v>581</v>
      </c>
      <c r="Y1363" s="25" t="s">
        <v>581</v>
      </c>
      <c r="Z1363" s="26" t="s">
        <v>581</v>
      </c>
      <c r="AA1363" s="24" t="s">
        <v>581</v>
      </c>
      <c r="AB1363" s="24" t="s">
        <v>581</v>
      </c>
      <c r="AC1363" s="26" t="s">
        <v>581</v>
      </c>
      <c r="AD1363" s="8" t="s">
        <v>581</v>
      </c>
      <c r="AE1363" s="26" t="s">
        <v>581</v>
      </c>
      <c r="AF1363" s="27" t="s">
        <v>581</v>
      </c>
      <c r="AG1363" s="221"/>
      <c r="AH1363" s="5" t="str" cm="1">
        <f t="array" ref="AH1363">LEFT(MM_BU[[#This Row],[PROJECT'#]],MIN(IFERROR(FIND({0,1,2,3,4,5,6,7,8,9,"-"},MM_BU[[#This Row],[PROJECT'#]]),""))-1)</f>
        <v>BU</v>
      </c>
      <c r="AI1363" t="str">
        <f>IF(MM_BU[[#This Row],[BOM Received date]]&lt;&gt;"","BU table")</f>
        <v>BU table</v>
      </c>
      <c r="AJ1363" t="str">
        <f>TEXT(MM_BU[[#This Row],[BOM Received date]],"mmmm")</f>
        <v>March</v>
      </c>
      <c r="AK1363" t="str">
        <f>TEXT(MM_BU[[#This Row],[BOM Received date]],"yyyy")</f>
        <v>2024</v>
      </c>
    </row>
    <row r="1364" spans="1:37" ht="28.95" customHeight="1">
      <c r="A1364" s="21">
        <v>91</v>
      </c>
      <c r="B1364" s="56">
        <v>45358</v>
      </c>
      <c r="C1364" s="8">
        <v>40</v>
      </c>
      <c r="D1364" s="8" t="s">
        <v>2791</v>
      </c>
      <c r="E1364" s="23" t="s">
        <v>2792</v>
      </c>
      <c r="F1364" s="350">
        <v>9978852</v>
      </c>
      <c r="G1364" s="8" t="s">
        <v>397</v>
      </c>
      <c r="H1364" s="24" t="s">
        <v>400</v>
      </c>
      <c r="I1364" s="25">
        <v>56464</v>
      </c>
      <c r="J1364" s="1639">
        <v>45360</v>
      </c>
      <c r="K1364" s="26">
        <v>45365</v>
      </c>
      <c r="L1364" s="385" t="s">
        <v>1058</v>
      </c>
      <c r="M1364" s="27">
        <v>4</v>
      </c>
      <c r="N1364" s="27" t="s">
        <v>20</v>
      </c>
      <c r="O1364" s="25">
        <v>6</v>
      </c>
      <c r="P1364" s="286">
        <v>3.7</v>
      </c>
      <c r="Q1364" s="287">
        <v>22.2</v>
      </c>
      <c r="R1364" s="25" t="s">
        <v>581</v>
      </c>
      <c r="S1364" s="25" t="s">
        <v>581</v>
      </c>
      <c r="T1364" s="26" t="s">
        <v>581</v>
      </c>
      <c r="U1364" s="26" t="s">
        <v>581</v>
      </c>
      <c r="V1364" s="8" t="s">
        <v>2983</v>
      </c>
      <c r="W1364" s="25" t="s">
        <v>142</v>
      </c>
      <c r="X1364" s="26">
        <v>45366</v>
      </c>
      <c r="Y1364" s="25" t="s">
        <v>1068</v>
      </c>
      <c r="Z1364" s="26">
        <v>45366</v>
      </c>
      <c r="AA1364" s="24" t="s">
        <v>1069</v>
      </c>
      <c r="AB1364" s="24" t="s">
        <v>1070</v>
      </c>
      <c r="AC1364" s="26">
        <v>45373</v>
      </c>
      <c r="AD1364" s="8" t="s">
        <v>22</v>
      </c>
      <c r="AE1364" s="26">
        <v>45369</v>
      </c>
      <c r="AF1364" s="27" t="s">
        <v>427</v>
      </c>
      <c r="AG1364" s="221"/>
      <c r="AH1364" s="5" t="str" cm="1">
        <f t="array" ref="AH1364">LEFT(MM_BU[[#This Row],[PROJECT'#]],MIN(IFERROR(FIND({0,1,2,3,4,5,6,7,8,9,"-"},MM_BU[[#This Row],[PROJECT'#]]),""))-1)</f>
        <v>BU</v>
      </c>
      <c r="AI1364" t="str">
        <f>IF(MM_BU[[#This Row],[BOM Received date]]&lt;&gt;"","BU table")</f>
        <v>BU table</v>
      </c>
      <c r="AJ1364" t="str">
        <f>TEXT(MM_BU[[#This Row],[BOM Received date]],"mmmm")</f>
        <v>March</v>
      </c>
      <c r="AK1364" t="str">
        <f>TEXT(MM_BU[[#This Row],[BOM Received date]],"yyyy")</f>
        <v>2024</v>
      </c>
    </row>
    <row r="1365" spans="1:37" ht="28.95" customHeight="1">
      <c r="A1365" s="21">
        <v>91</v>
      </c>
      <c r="B1365" s="56">
        <v>45358</v>
      </c>
      <c r="C1365" s="8">
        <v>40</v>
      </c>
      <c r="D1365" s="8" t="s">
        <v>2791</v>
      </c>
      <c r="E1365" s="23" t="s">
        <v>2792</v>
      </c>
      <c r="F1365" s="350">
        <v>9978852</v>
      </c>
      <c r="G1365" s="8" t="s">
        <v>2794</v>
      </c>
      <c r="H1365" s="24" t="s">
        <v>2798</v>
      </c>
      <c r="I1365" s="25">
        <v>56461</v>
      </c>
      <c r="J1365" s="1639">
        <v>45360</v>
      </c>
      <c r="K1365" s="26">
        <v>45360</v>
      </c>
      <c r="L1365" s="584" t="s">
        <v>1058</v>
      </c>
      <c r="M1365" s="27">
        <v>1</v>
      </c>
      <c r="N1365" s="27" t="s">
        <v>89</v>
      </c>
      <c r="O1365" s="25">
        <v>1</v>
      </c>
      <c r="P1365" s="286">
        <v>94.71</v>
      </c>
      <c r="Q1365" s="287">
        <v>94.71</v>
      </c>
      <c r="R1365" s="25" t="s">
        <v>581</v>
      </c>
      <c r="S1365" s="25" t="s">
        <v>581</v>
      </c>
      <c r="T1365" s="26" t="s">
        <v>581</v>
      </c>
      <c r="U1365" s="26" t="s">
        <v>581</v>
      </c>
      <c r="V1365" s="8" t="s">
        <v>2839</v>
      </c>
      <c r="W1365" s="25" t="s">
        <v>1008</v>
      </c>
      <c r="X1365" s="26">
        <v>45360</v>
      </c>
      <c r="Y1365" s="25" t="s">
        <v>1068</v>
      </c>
      <c r="Z1365" s="26">
        <v>45360</v>
      </c>
      <c r="AA1365" s="24" t="s">
        <v>1069</v>
      </c>
      <c r="AB1365" s="24" t="s">
        <v>1081</v>
      </c>
      <c r="AC1365" s="26">
        <v>45375</v>
      </c>
      <c r="AD1365" s="8" t="s">
        <v>581</v>
      </c>
      <c r="AE1365" s="26" t="s">
        <v>581</v>
      </c>
      <c r="AF1365" s="27" t="s">
        <v>581</v>
      </c>
      <c r="AG1365" s="221"/>
      <c r="AH1365" s="5" t="str" cm="1">
        <f t="array" ref="AH1365">LEFT(MM_BU[[#This Row],[PROJECT'#]],MIN(IFERROR(FIND({0,1,2,3,4,5,6,7,8,9,"-"},MM_BU[[#This Row],[PROJECT'#]]),""))-1)</f>
        <v>BU</v>
      </c>
      <c r="AI1365" t="str">
        <f>IF(MM_BU[[#This Row],[BOM Received date]]&lt;&gt;"","BU table")</f>
        <v>BU table</v>
      </c>
      <c r="AJ1365" t="str">
        <f>TEXT(MM_BU[[#This Row],[BOM Received date]],"mmmm")</f>
        <v>March</v>
      </c>
      <c r="AK1365" t="str">
        <f>TEXT(MM_BU[[#This Row],[BOM Received date]],"yyyy")</f>
        <v>2024</v>
      </c>
    </row>
    <row r="1366" spans="1:37" ht="28.95" customHeight="1">
      <c r="A1366" s="21">
        <v>91</v>
      </c>
      <c r="B1366" s="56">
        <v>45358</v>
      </c>
      <c r="C1366" s="8">
        <v>40</v>
      </c>
      <c r="D1366" s="8" t="s">
        <v>2791</v>
      </c>
      <c r="E1366" s="23" t="s">
        <v>2792</v>
      </c>
      <c r="F1366" s="350">
        <v>9978852</v>
      </c>
      <c r="G1366" s="8" t="s">
        <v>2346</v>
      </c>
      <c r="H1366" s="24" t="s">
        <v>2347</v>
      </c>
      <c r="I1366" s="25">
        <v>56460</v>
      </c>
      <c r="J1366" s="1639">
        <v>45360</v>
      </c>
      <c r="K1366" s="26">
        <v>45360</v>
      </c>
      <c r="L1366" s="26" t="s">
        <v>1058</v>
      </c>
      <c r="M1366" s="27">
        <v>1</v>
      </c>
      <c r="N1366" s="27" t="s">
        <v>20</v>
      </c>
      <c r="O1366" s="25">
        <v>3</v>
      </c>
      <c r="P1366" s="286">
        <v>74.25</v>
      </c>
      <c r="Q1366" s="287">
        <v>222.75</v>
      </c>
      <c r="R1366" s="25" t="s">
        <v>2840</v>
      </c>
      <c r="S1366" s="25" t="s">
        <v>1059</v>
      </c>
      <c r="T1366" s="26">
        <v>45373</v>
      </c>
      <c r="U1366" s="26">
        <v>45363</v>
      </c>
      <c r="V1366" s="8" t="s">
        <v>2996</v>
      </c>
      <c r="W1366" s="25" t="s">
        <v>142</v>
      </c>
      <c r="X1366" s="26">
        <v>45366</v>
      </c>
      <c r="Y1366" s="25" t="s">
        <v>1068</v>
      </c>
      <c r="Z1366" s="26">
        <v>45366</v>
      </c>
      <c r="AA1366" s="24" t="s">
        <v>1075</v>
      </c>
      <c r="AB1366" s="24" t="s">
        <v>1072</v>
      </c>
      <c r="AC1366" s="26">
        <v>45373</v>
      </c>
      <c r="AD1366" s="8" t="s">
        <v>22</v>
      </c>
      <c r="AE1366" s="26">
        <v>45370</v>
      </c>
      <c r="AF1366" s="27" t="s">
        <v>428</v>
      </c>
      <c r="AG1366" s="221"/>
      <c r="AH1366" s="5" t="str" cm="1">
        <f t="array" ref="AH1366">LEFT(MM_BU[[#This Row],[PROJECT'#]],MIN(IFERROR(FIND({0,1,2,3,4,5,6,7,8,9,"-"},MM_BU[[#This Row],[PROJECT'#]]),""))-1)</f>
        <v>BU</v>
      </c>
      <c r="AI1366" t="str">
        <f>IF(MM_BU[[#This Row],[BOM Received date]]&lt;&gt;"","BU table")</f>
        <v>BU table</v>
      </c>
      <c r="AJ1366" t="str">
        <f>TEXT(MM_BU[[#This Row],[BOM Received date]],"mmmm")</f>
        <v>March</v>
      </c>
      <c r="AK1366" t="str">
        <f>TEXT(MM_BU[[#This Row],[BOM Received date]],"yyyy")</f>
        <v>2024</v>
      </c>
    </row>
    <row r="1367" spans="1:37" ht="28.95" customHeight="1">
      <c r="A1367" s="21">
        <v>91</v>
      </c>
      <c r="B1367" s="56">
        <v>45358</v>
      </c>
      <c r="C1367" s="8">
        <v>40</v>
      </c>
      <c r="D1367" s="8" t="s">
        <v>2791</v>
      </c>
      <c r="E1367" s="23" t="s">
        <v>2792</v>
      </c>
      <c r="F1367" s="350">
        <v>9978852</v>
      </c>
      <c r="G1367" s="8" t="s">
        <v>222</v>
      </c>
      <c r="H1367" s="24" t="s">
        <v>223</v>
      </c>
      <c r="I1367" s="25">
        <v>56464</v>
      </c>
      <c r="J1367" s="1639">
        <v>45360</v>
      </c>
      <c r="K1367" s="26">
        <v>45365</v>
      </c>
      <c r="L1367" s="385" t="s">
        <v>1058</v>
      </c>
      <c r="M1367" s="27">
        <v>3</v>
      </c>
      <c r="N1367" s="27" t="s">
        <v>20</v>
      </c>
      <c r="O1367" s="25">
        <v>3</v>
      </c>
      <c r="P1367" s="286">
        <v>13.1</v>
      </c>
      <c r="Q1367" s="287">
        <v>39.299999999999997</v>
      </c>
      <c r="R1367" s="25" t="s">
        <v>581</v>
      </c>
      <c r="S1367" s="25" t="s">
        <v>581</v>
      </c>
      <c r="T1367" s="26" t="s">
        <v>581</v>
      </c>
      <c r="U1367" s="26" t="s">
        <v>581</v>
      </c>
      <c r="V1367" s="8" t="s">
        <v>2983</v>
      </c>
      <c r="W1367" s="25" t="s">
        <v>141</v>
      </c>
      <c r="X1367" s="26">
        <v>45366</v>
      </c>
      <c r="Y1367" s="25" t="s">
        <v>1068</v>
      </c>
      <c r="Z1367" s="26">
        <v>45366</v>
      </c>
      <c r="AA1367" s="24" t="s">
        <v>1069</v>
      </c>
      <c r="AB1367" s="24" t="s">
        <v>1070</v>
      </c>
      <c r="AC1367" s="26">
        <v>45373</v>
      </c>
      <c r="AD1367" s="8" t="s">
        <v>22</v>
      </c>
      <c r="AE1367" s="26">
        <v>45369</v>
      </c>
      <c r="AF1367" s="27" t="s">
        <v>428</v>
      </c>
      <c r="AG1367" s="221"/>
      <c r="AH1367" s="5" t="str" cm="1">
        <f t="array" ref="AH1367">LEFT(MM_BU[[#This Row],[PROJECT'#]],MIN(IFERROR(FIND({0,1,2,3,4,5,6,7,8,9,"-"},MM_BU[[#This Row],[PROJECT'#]]),""))-1)</f>
        <v>BU</v>
      </c>
      <c r="AI1367" t="str">
        <f>IF(MM_BU[[#This Row],[BOM Received date]]&lt;&gt;"","BU table")</f>
        <v>BU table</v>
      </c>
      <c r="AJ1367" t="str">
        <f>TEXT(MM_BU[[#This Row],[BOM Received date]],"mmmm")</f>
        <v>March</v>
      </c>
      <c r="AK1367" t="str">
        <f>TEXT(MM_BU[[#This Row],[BOM Received date]],"yyyy")</f>
        <v>2024</v>
      </c>
    </row>
    <row r="1368" spans="1:37" ht="28.95" customHeight="1">
      <c r="A1368" s="21">
        <v>91</v>
      </c>
      <c r="B1368" s="56">
        <v>45358</v>
      </c>
      <c r="C1368" s="8">
        <v>40</v>
      </c>
      <c r="D1368" s="8" t="s">
        <v>2791</v>
      </c>
      <c r="E1368" s="23" t="s">
        <v>2792</v>
      </c>
      <c r="F1368" s="350">
        <v>9978852</v>
      </c>
      <c r="G1368" s="8" t="s">
        <v>2787</v>
      </c>
      <c r="H1368" s="24" t="s">
        <v>2782</v>
      </c>
      <c r="I1368" s="25">
        <v>56464</v>
      </c>
      <c r="J1368" s="1639">
        <v>45360</v>
      </c>
      <c r="K1368" s="26">
        <v>45365</v>
      </c>
      <c r="L1368" s="385" t="s">
        <v>1058</v>
      </c>
      <c r="M1368" s="27">
        <v>2</v>
      </c>
      <c r="N1368" s="27" t="s">
        <v>31</v>
      </c>
      <c r="O1368" s="25">
        <v>20</v>
      </c>
      <c r="P1368" s="286">
        <v>12.75</v>
      </c>
      <c r="Q1368" s="287">
        <v>255</v>
      </c>
      <c r="R1368" s="25" t="s">
        <v>581</v>
      </c>
      <c r="S1368" s="25" t="s">
        <v>581</v>
      </c>
      <c r="T1368" s="26" t="s">
        <v>581</v>
      </c>
      <c r="U1368" s="26" t="s">
        <v>581</v>
      </c>
      <c r="V1368" s="8" t="s">
        <v>2983</v>
      </c>
      <c r="W1368" s="25" t="s">
        <v>140</v>
      </c>
      <c r="X1368" s="26">
        <v>45366</v>
      </c>
      <c r="Y1368" s="25" t="s">
        <v>1068</v>
      </c>
      <c r="Z1368" s="26">
        <v>45366</v>
      </c>
      <c r="AA1368" s="24" t="s">
        <v>1069</v>
      </c>
      <c r="AB1368" s="24" t="s">
        <v>1070</v>
      </c>
      <c r="AC1368" s="26">
        <v>45373</v>
      </c>
      <c r="AD1368" s="8" t="s">
        <v>22</v>
      </c>
      <c r="AE1368" s="26">
        <v>45369</v>
      </c>
      <c r="AF1368" s="27" t="s">
        <v>1026</v>
      </c>
      <c r="AG1368" s="221"/>
      <c r="AH1368" s="5" t="str" cm="1">
        <f t="array" ref="AH1368">LEFT(MM_BU[[#This Row],[PROJECT'#]],MIN(IFERROR(FIND({0,1,2,3,4,5,6,7,8,9,"-"},MM_BU[[#This Row],[PROJECT'#]]),""))-1)</f>
        <v>BU</v>
      </c>
      <c r="AI1368" t="str">
        <f>IF(MM_BU[[#This Row],[BOM Received date]]&lt;&gt;"","BU table")</f>
        <v>BU table</v>
      </c>
      <c r="AJ1368" t="str">
        <f>TEXT(MM_BU[[#This Row],[BOM Received date]],"mmmm")</f>
        <v>March</v>
      </c>
      <c r="AK1368" t="str">
        <f>TEXT(MM_BU[[#This Row],[BOM Received date]],"yyyy")</f>
        <v>2024</v>
      </c>
    </row>
    <row r="1369" spans="1:37" ht="28.95" customHeight="1">
      <c r="A1369" s="21">
        <v>91</v>
      </c>
      <c r="B1369" s="56">
        <v>45358</v>
      </c>
      <c r="C1369" s="8">
        <v>40</v>
      </c>
      <c r="D1369" s="8" t="s">
        <v>2791</v>
      </c>
      <c r="E1369" s="23" t="s">
        <v>2792</v>
      </c>
      <c r="F1369" s="350">
        <v>9978852</v>
      </c>
      <c r="G1369" s="8" t="s">
        <v>2788</v>
      </c>
      <c r="H1369" s="24" t="s">
        <v>380</v>
      </c>
      <c r="I1369" s="25">
        <v>56463</v>
      </c>
      <c r="J1369" s="1639">
        <v>45360</v>
      </c>
      <c r="K1369" s="26">
        <v>45365</v>
      </c>
      <c r="L1369" s="385" t="s">
        <v>1058</v>
      </c>
      <c r="M1369" s="27">
        <v>1</v>
      </c>
      <c r="N1369" s="27" t="s">
        <v>118</v>
      </c>
      <c r="O1369" s="25">
        <v>1</v>
      </c>
      <c r="P1369" s="286">
        <v>26</v>
      </c>
      <c r="Q1369" s="287">
        <v>26</v>
      </c>
      <c r="R1369" s="25" t="s">
        <v>581</v>
      </c>
      <c r="S1369" s="25" t="s">
        <v>581</v>
      </c>
      <c r="T1369" s="26" t="s">
        <v>581</v>
      </c>
      <c r="U1369" s="26" t="s">
        <v>581</v>
      </c>
      <c r="V1369" s="8" t="s">
        <v>2998</v>
      </c>
      <c r="W1369" s="25" t="s">
        <v>139</v>
      </c>
      <c r="X1369" s="26">
        <v>45366</v>
      </c>
      <c r="Y1369" s="25" t="s">
        <v>1068</v>
      </c>
      <c r="Z1369" s="26">
        <v>45366</v>
      </c>
      <c r="AA1369" s="24" t="s">
        <v>1069</v>
      </c>
      <c r="AB1369" s="24" t="s">
        <v>1082</v>
      </c>
      <c r="AC1369" s="26">
        <v>45387</v>
      </c>
      <c r="AD1369" s="8" t="s">
        <v>22</v>
      </c>
      <c r="AE1369" s="26">
        <v>45369</v>
      </c>
      <c r="AF1369" s="27" t="s">
        <v>424</v>
      </c>
      <c r="AG1369" s="7"/>
      <c r="AH1369" s="5" t="str" cm="1">
        <f t="array" ref="AH1369">LEFT(MM_BU[[#This Row],[PROJECT'#]],MIN(IFERROR(FIND({0,1,2,3,4,5,6,7,8,9,"-"},MM_BU[[#This Row],[PROJECT'#]]),""))-1)</f>
        <v>BU</v>
      </c>
      <c r="AI1369" t="str">
        <f>IF(MM_BU[[#This Row],[BOM Received date]]&lt;&gt;"","BU table")</f>
        <v>BU table</v>
      </c>
      <c r="AJ1369" t="str">
        <f>TEXT(MM_BU[[#This Row],[BOM Received date]],"mmmm")</f>
        <v>March</v>
      </c>
      <c r="AK1369" t="str">
        <f>TEXT(MM_BU[[#This Row],[BOM Received date]],"yyyy")</f>
        <v>2024</v>
      </c>
    </row>
    <row r="1370" spans="1:37" ht="28.95" customHeight="1">
      <c r="A1370" s="21">
        <v>91</v>
      </c>
      <c r="B1370" s="56">
        <v>45358</v>
      </c>
      <c r="C1370" s="8">
        <v>40</v>
      </c>
      <c r="D1370" s="8" t="s">
        <v>2791</v>
      </c>
      <c r="E1370" s="23" t="s">
        <v>2792</v>
      </c>
      <c r="F1370" s="350">
        <v>9978852</v>
      </c>
      <c r="G1370" s="8" t="s">
        <v>2348</v>
      </c>
      <c r="H1370" s="24" t="s">
        <v>2352</v>
      </c>
      <c r="I1370" s="25">
        <v>56464</v>
      </c>
      <c r="J1370" s="1639">
        <v>45360</v>
      </c>
      <c r="K1370" s="26">
        <v>45365</v>
      </c>
      <c r="L1370" s="385" t="s">
        <v>1058</v>
      </c>
      <c r="M1370" s="27">
        <v>1</v>
      </c>
      <c r="N1370" s="27" t="s">
        <v>20</v>
      </c>
      <c r="O1370" s="25">
        <v>1</v>
      </c>
      <c r="P1370" s="286">
        <v>639.54</v>
      </c>
      <c r="Q1370" s="287">
        <v>639.54</v>
      </c>
      <c r="R1370" s="25" t="s">
        <v>581</v>
      </c>
      <c r="S1370" s="25" t="s">
        <v>581</v>
      </c>
      <c r="T1370" s="26" t="s">
        <v>581</v>
      </c>
      <c r="U1370" s="26" t="s">
        <v>581</v>
      </c>
      <c r="V1370" s="8" t="s">
        <v>2983</v>
      </c>
      <c r="W1370" s="25" t="s">
        <v>139</v>
      </c>
      <c r="X1370" s="26">
        <v>45366</v>
      </c>
      <c r="Y1370" s="25" t="s">
        <v>1068</v>
      </c>
      <c r="Z1370" s="26">
        <v>45366</v>
      </c>
      <c r="AA1370" s="24" t="s">
        <v>1069</v>
      </c>
      <c r="AB1370" s="24" t="s">
        <v>1070</v>
      </c>
      <c r="AC1370" s="26">
        <v>45387</v>
      </c>
      <c r="AD1370" s="8" t="s">
        <v>581</v>
      </c>
      <c r="AE1370" s="26" t="s">
        <v>581</v>
      </c>
      <c r="AF1370" s="27" t="s">
        <v>581</v>
      </c>
      <c r="AG1370" s="7"/>
      <c r="AH1370" s="5" t="str" cm="1">
        <f t="array" ref="AH1370">LEFT(MM_BU[[#This Row],[PROJECT'#]],MIN(IFERROR(FIND({0,1,2,3,4,5,6,7,8,9,"-"},MM_BU[[#This Row],[PROJECT'#]]),""))-1)</f>
        <v>BU</v>
      </c>
      <c r="AI1370" t="str">
        <f>IF(MM_BU[[#This Row],[BOM Received date]]&lt;&gt;"","BU table")</f>
        <v>BU table</v>
      </c>
      <c r="AJ1370" t="str">
        <f>TEXT(MM_BU[[#This Row],[BOM Received date]],"mmmm")</f>
        <v>March</v>
      </c>
      <c r="AK1370" t="str">
        <f>TEXT(MM_BU[[#This Row],[BOM Received date]],"yyyy")</f>
        <v>2024</v>
      </c>
    </row>
    <row r="1371" spans="1:37" ht="28.95" customHeight="1">
      <c r="A1371" s="21">
        <v>91</v>
      </c>
      <c r="B1371" s="56">
        <v>45358</v>
      </c>
      <c r="C1371" s="8">
        <v>50</v>
      </c>
      <c r="D1371" s="8" t="s">
        <v>2791</v>
      </c>
      <c r="E1371" s="23" t="s">
        <v>2792</v>
      </c>
      <c r="F1371" s="350">
        <v>9978852</v>
      </c>
      <c r="G1371" s="8" t="s">
        <v>206</v>
      </c>
      <c r="H1371" s="24" t="s">
        <v>207</v>
      </c>
      <c r="I1371" s="25">
        <v>56471</v>
      </c>
      <c r="J1371" s="1639">
        <v>45360</v>
      </c>
      <c r="K1371" s="26">
        <v>45365</v>
      </c>
      <c r="L1371" s="385" t="s">
        <v>1058</v>
      </c>
      <c r="M1371" s="27">
        <v>2</v>
      </c>
      <c r="N1371" s="27" t="s">
        <v>21</v>
      </c>
      <c r="O1371" s="25">
        <v>1</v>
      </c>
      <c r="P1371" s="286">
        <v>32</v>
      </c>
      <c r="Q1371" s="287">
        <v>32</v>
      </c>
      <c r="R1371" s="25" t="s">
        <v>2986</v>
      </c>
      <c r="S1371" s="25" t="s">
        <v>1058</v>
      </c>
      <c r="T1371" s="26">
        <v>45366</v>
      </c>
      <c r="U1371" s="26" t="s">
        <v>581</v>
      </c>
      <c r="V1371" s="8" t="s">
        <v>2987</v>
      </c>
      <c r="W1371" s="25" t="s">
        <v>140</v>
      </c>
      <c r="X1371" s="26">
        <v>45366</v>
      </c>
      <c r="Y1371" s="25" t="s">
        <v>1068</v>
      </c>
      <c r="Z1371" s="26">
        <v>45366</v>
      </c>
      <c r="AA1371" s="24" t="s">
        <v>1075</v>
      </c>
      <c r="AB1371" s="24" t="s">
        <v>1081</v>
      </c>
      <c r="AC1371" s="26">
        <v>45380</v>
      </c>
      <c r="AD1371" s="8" t="s">
        <v>22</v>
      </c>
      <c r="AE1371" s="26">
        <v>45369</v>
      </c>
      <c r="AF1371" s="27" t="s">
        <v>424</v>
      </c>
      <c r="AG1371" s="7"/>
      <c r="AH1371" s="5" t="str" cm="1">
        <f t="array" ref="AH1371">LEFT(MM_BU[[#This Row],[PROJECT'#]],MIN(IFERROR(FIND({0,1,2,3,4,5,6,7,8,9,"-"},MM_BU[[#This Row],[PROJECT'#]]),""))-1)</f>
        <v>BU</v>
      </c>
      <c r="AI1371" t="str">
        <f>IF(MM_BU[[#This Row],[BOM Received date]]&lt;&gt;"","BU table")</f>
        <v>BU table</v>
      </c>
      <c r="AJ1371" t="str">
        <f>TEXT(MM_BU[[#This Row],[BOM Received date]],"mmmm")</f>
        <v>March</v>
      </c>
      <c r="AK1371" t="str">
        <f>TEXT(MM_BU[[#This Row],[BOM Received date]],"yyyy")</f>
        <v>2024</v>
      </c>
    </row>
    <row r="1372" spans="1:37" ht="28.95" customHeight="1">
      <c r="A1372" s="21">
        <v>91</v>
      </c>
      <c r="B1372" s="56">
        <v>45358</v>
      </c>
      <c r="C1372" s="8">
        <v>50</v>
      </c>
      <c r="D1372" s="8" t="s">
        <v>2791</v>
      </c>
      <c r="E1372" s="23" t="s">
        <v>2792</v>
      </c>
      <c r="F1372" s="350">
        <v>9978852</v>
      </c>
      <c r="G1372" s="8" t="s">
        <v>2795</v>
      </c>
      <c r="H1372" s="24" t="s">
        <v>2799</v>
      </c>
      <c r="I1372" s="25">
        <v>56468</v>
      </c>
      <c r="J1372" s="1639">
        <v>45360</v>
      </c>
      <c r="K1372" s="26">
        <v>45365</v>
      </c>
      <c r="L1372" s="385" t="s">
        <v>1058</v>
      </c>
      <c r="M1372" s="27">
        <v>1</v>
      </c>
      <c r="N1372" s="27" t="s">
        <v>21</v>
      </c>
      <c r="O1372" s="25">
        <v>1</v>
      </c>
      <c r="P1372" s="286">
        <v>21.45</v>
      </c>
      <c r="Q1372" s="287">
        <v>21.45</v>
      </c>
      <c r="R1372" s="25" t="s">
        <v>2994</v>
      </c>
      <c r="S1372" s="25" t="s">
        <v>1058</v>
      </c>
      <c r="T1372" s="26">
        <v>45366</v>
      </c>
      <c r="U1372" s="26" t="s">
        <v>581</v>
      </c>
      <c r="V1372" s="8" t="s">
        <v>2995</v>
      </c>
      <c r="W1372" s="25" t="s">
        <v>139</v>
      </c>
      <c r="X1372" s="26">
        <v>45366</v>
      </c>
      <c r="Y1372" s="25" t="s">
        <v>1068</v>
      </c>
      <c r="Z1372" s="26">
        <v>45366</v>
      </c>
      <c r="AA1372" s="24" t="s">
        <v>1075</v>
      </c>
      <c r="AB1372" s="24" t="s">
        <v>1070</v>
      </c>
      <c r="AC1372" s="26">
        <v>45380</v>
      </c>
      <c r="AD1372" s="8" t="s">
        <v>22</v>
      </c>
      <c r="AE1372" s="26">
        <v>45369</v>
      </c>
      <c r="AF1372" s="27" t="s">
        <v>424</v>
      </c>
      <c r="AG1372" s="7"/>
      <c r="AH1372" s="5" t="str" cm="1">
        <f t="array" ref="AH1372">LEFT(MM_BU[[#This Row],[PROJECT'#]],MIN(IFERROR(FIND({0,1,2,3,4,5,6,7,8,9,"-"},MM_BU[[#This Row],[PROJECT'#]]),""))-1)</f>
        <v>BU</v>
      </c>
      <c r="AI1372" t="str">
        <f>IF(MM_BU[[#This Row],[BOM Received date]]&lt;&gt;"","BU table")</f>
        <v>BU table</v>
      </c>
      <c r="AJ1372" t="str">
        <f>TEXT(MM_BU[[#This Row],[BOM Received date]],"mmmm")</f>
        <v>March</v>
      </c>
      <c r="AK1372" t="str">
        <f>TEXT(MM_BU[[#This Row],[BOM Received date]],"yyyy")</f>
        <v>2024</v>
      </c>
    </row>
    <row r="1373" spans="1:37" ht="28.95" customHeight="1">
      <c r="A1373" s="21">
        <v>91</v>
      </c>
      <c r="B1373" s="56">
        <v>45358</v>
      </c>
      <c r="C1373" s="8">
        <v>50</v>
      </c>
      <c r="D1373" s="8" t="s">
        <v>2791</v>
      </c>
      <c r="E1373" s="23" t="s">
        <v>2792</v>
      </c>
      <c r="F1373" s="350">
        <v>9978852</v>
      </c>
      <c r="G1373" s="8" t="s">
        <v>86</v>
      </c>
      <c r="H1373" s="24" t="s">
        <v>87</v>
      </c>
      <c r="I1373" s="25">
        <v>56472</v>
      </c>
      <c r="J1373" s="1639">
        <v>45360</v>
      </c>
      <c r="K1373" s="26">
        <v>45365</v>
      </c>
      <c r="L1373" s="385" t="s">
        <v>1058</v>
      </c>
      <c r="M1373" s="27">
        <v>6</v>
      </c>
      <c r="N1373" s="27" t="s">
        <v>21</v>
      </c>
      <c r="O1373" s="25">
        <v>1</v>
      </c>
      <c r="P1373" s="286">
        <v>92</v>
      </c>
      <c r="Q1373" s="287">
        <v>92</v>
      </c>
      <c r="R1373" s="25" t="s">
        <v>581</v>
      </c>
      <c r="S1373" s="25" t="s">
        <v>581</v>
      </c>
      <c r="T1373" s="26" t="s">
        <v>581</v>
      </c>
      <c r="U1373" s="26" t="s">
        <v>581</v>
      </c>
      <c r="V1373" s="8" t="s">
        <v>2983</v>
      </c>
      <c r="W1373" s="25" t="s">
        <v>1013</v>
      </c>
      <c r="X1373" s="26">
        <v>45366</v>
      </c>
      <c r="Y1373" s="25" t="s">
        <v>1068</v>
      </c>
      <c r="Z1373" s="26">
        <v>45366</v>
      </c>
      <c r="AA1373" s="24" t="s">
        <v>1069</v>
      </c>
      <c r="AB1373" s="24" t="s">
        <v>1070</v>
      </c>
      <c r="AC1373" s="26">
        <v>45373</v>
      </c>
      <c r="AD1373" s="8" t="s">
        <v>22</v>
      </c>
      <c r="AE1373" s="26">
        <v>45369</v>
      </c>
      <c r="AF1373" s="27" t="s">
        <v>424</v>
      </c>
      <c r="AG1373" s="7"/>
      <c r="AH1373" s="5" t="str" cm="1">
        <f t="array" ref="AH1373">LEFT(MM_BU[[#This Row],[PROJECT'#]],MIN(IFERROR(FIND({0,1,2,3,4,5,6,7,8,9,"-"},MM_BU[[#This Row],[PROJECT'#]]),""))-1)</f>
        <v>BU</v>
      </c>
      <c r="AI1373" t="str">
        <f>IF(MM_BU[[#This Row],[BOM Received date]]&lt;&gt;"","BU table")</f>
        <v>BU table</v>
      </c>
      <c r="AJ1373" t="str">
        <f>TEXT(MM_BU[[#This Row],[BOM Received date]],"mmmm")</f>
        <v>March</v>
      </c>
      <c r="AK1373" t="str">
        <f>TEXT(MM_BU[[#This Row],[BOM Received date]],"yyyy")</f>
        <v>2024</v>
      </c>
    </row>
    <row r="1374" spans="1:37" ht="28.95" customHeight="1">
      <c r="A1374" s="21">
        <v>91</v>
      </c>
      <c r="B1374" s="56">
        <v>45358</v>
      </c>
      <c r="C1374" s="8">
        <v>50</v>
      </c>
      <c r="D1374" s="8" t="s">
        <v>2791</v>
      </c>
      <c r="E1374" s="23" t="s">
        <v>2792</v>
      </c>
      <c r="F1374" s="350">
        <v>9978852</v>
      </c>
      <c r="G1374" s="8" t="s">
        <v>921</v>
      </c>
      <c r="H1374" s="24" t="s">
        <v>931</v>
      </c>
      <c r="I1374" s="25">
        <v>56472</v>
      </c>
      <c r="J1374" s="1639">
        <v>45360</v>
      </c>
      <c r="K1374" s="26">
        <v>45365</v>
      </c>
      <c r="L1374" s="385" t="s">
        <v>1058</v>
      </c>
      <c r="M1374" s="27">
        <v>5</v>
      </c>
      <c r="N1374" s="27" t="s">
        <v>21</v>
      </c>
      <c r="O1374" s="25">
        <v>1</v>
      </c>
      <c r="P1374" s="286">
        <v>28.1</v>
      </c>
      <c r="Q1374" s="287">
        <v>28.1</v>
      </c>
      <c r="R1374" s="25" t="s">
        <v>581</v>
      </c>
      <c r="S1374" s="25" t="s">
        <v>581</v>
      </c>
      <c r="T1374" s="26" t="s">
        <v>581</v>
      </c>
      <c r="U1374" s="26" t="s">
        <v>581</v>
      </c>
      <c r="V1374" s="8" t="s">
        <v>2983</v>
      </c>
      <c r="W1374" s="25" t="s">
        <v>1012</v>
      </c>
      <c r="X1374" s="26">
        <v>45366</v>
      </c>
      <c r="Y1374" s="25" t="s">
        <v>1068</v>
      </c>
      <c r="Z1374" s="26">
        <v>45366</v>
      </c>
      <c r="AA1374" s="24" t="s">
        <v>1069</v>
      </c>
      <c r="AB1374" s="24" t="s">
        <v>1070</v>
      </c>
      <c r="AC1374" s="26">
        <v>45373</v>
      </c>
      <c r="AD1374" s="8" t="s">
        <v>22</v>
      </c>
      <c r="AE1374" s="26">
        <v>45369</v>
      </c>
      <c r="AF1374" s="27" t="s">
        <v>424</v>
      </c>
      <c r="AG1374" s="7"/>
      <c r="AH1374" s="5" t="str" cm="1">
        <f t="array" ref="AH1374">LEFT(MM_BU[[#This Row],[PROJECT'#]],MIN(IFERROR(FIND({0,1,2,3,4,5,6,7,8,9,"-"},MM_BU[[#This Row],[PROJECT'#]]),""))-1)</f>
        <v>BU</v>
      </c>
      <c r="AI1374" t="str">
        <f>IF(MM_BU[[#This Row],[BOM Received date]]&lt;&gt;"","BU table")</f>
        <v>BU table</v>
      </c>
      <c r="AJ1374" t="str">
        <f>TEXT(MM_BU[[#This Row],[BOM Received date]],"mmmm")</f>
        <v>March</v>
      </c>
      <c r="AK1374" t="str">
        <f>TEXT(MM_BU[[#This Row],[BOM Received date]],"yyyy")</f>
        <v>2024</v>
      </c>
    </row>
    <row r="1375" spans="1:37" ht="28.95" customHeight="1">
      <c r="A1375" s="21">
        <v>91</v>
      </c>
      <c r="B1375" s="56">
        <v>45358</v>
      </c>
      <c r="C1375" s="8">
        <v>50</v>
      </c>
      <c r="D1375" s="8" t="s">
        <v>2791</v>
      </c>
      <c r="E1375" s="23" t="s">
        <v>2792</v>
      </c>
      <c r="F1375" s="350">
        <v>9978852</v>
      </c>
      <c r="G1375" s="8" t="s">
        <v>922</v>
      </c>
      <c r="H1375" s="24" t="s">
        <v>2800</v>
      </c>
      <c r="I1375" s="25">
        <v>56472</v>
      </c>
      <c r="J1375" s="1639">
        <v>45360</v>
      </c>
      <c r="K1375" s="26">
        <v>45365</v>
      </c>
      <c r="L1375" s="385" t="s">
        <v>1058</v>
      </c>
      <c r="M1375" s="27">
        <v>4</v>
      </c>
      <c r="N1375" s="27" t="s">
        <v>36</v>
      </c>
      <c r="O1375" s="25">
        <v>1</v>
      </c>
      <c r="P1375" s="286">
        <v>51.82</v>
      </c>
      <c r="Q1375" s="287">
        <v>51.82</v>
      </c>
      <c r="R1375" s="25" t="s">
        <v>581</v>
      </c>
      <c r="S1375" s="25" t="s">
        <v>581</v>
      </c>
      <c r="T1375" s="26" t="s">
        <v>581</v>
      </c>
      <c r="U1375" s="26" t="s">
        <v>581</v>
      </c>
      <c r="V1375" s="8" t="s">
        <v>2983</v>
      </c>
      <c r="W1375" s="25" t="s">
        <v>1011</v>
      </c>
      <c r="X1375" s="26">
        <v>45366</v>
      </c>
      <c r="Y1375" s="25" t="s">
        <v>1068</v>
      </c>
      <c r="Z1375" s="26">
        <v>45366</v>
      </c>
      <c r="AA1375" s="24" t="s">
        <v>1069</v>
      </c>
      <c r="AB1375" s="24" t="s">
        <v>1070</v>
      </c>
      <c r="AC1375" s="26">
        <v>45373</v>
      </c>
      <c r="AD1375" s="8" t="s">
        <v>22</v>
      </c>
      <c r="AE1375" s="26">
        <v>45369</v>
      </c>
      <c r="AF1375" s="27" t="s">
        <v>424</v>
      </c>
      <c r="AG1375" s="221"/>
      <c r="AH1375" s="5" t="str" cm="1">
        <f t="array" ref="AH1375">LEFT(MM_BU[[#This Row],[PROJECT'#]],MIN(IFERROR(FIND({0,1,2,3,4,5,6,7,8,9,"-"},MM_BU[[#This Row],[PROJECT'#]]),""))-1)</f>
        <v>BU</v>
      </c>
      <c r="AI1375" t="str">
        <f>IF(MM_BU[[#This Row],[BOM Received date]]&lt;&gt;"","BU table")</f>
        <v>BU table</v>
      </c>
      <c r="AJ1375" t="str">
        <f>TEXT(MM_BU[[#This Row],[BOM Received date]],"mmmm")</f>
        <v>March</v>
      </c>
      <c r="AK1375" t="str">
        <f>TEXT(MM_BU[[#This Row],[BOM Received date]],"yyyy")</f>
        <v>2024</v>
      </c>
    </row>
    <row r="1376" spans="1:37" ht="28.95" customHeight="1">
      <c r="A1376" s="21">
        <v>91</v>
      </c>
      <c r="B1376" s="56">
        <v>45358</v>
      </c>
      <c r="C1376" s="8"/>
      <c r="D1376" s="8" t="s">
        <v>2791</v>
      </c>
      <c r="E1376" s="23" t="s">
        <v>2792</v>
      </c>
      <c r="F1376" s="350">
        <v>9978852</v>
      </c>
      <c r="G1376" s="8" t="s">
        <v>2796</v>
      </c>
      <c r="H1376" s="24" t="s">
        <v>2801</v>
      </c>
      <c r="I1376" s="25">
        <v>56800</v>
      </c>
      <c r="J1376" s="1639">
        <v>45364</v>
      </c>
      <c r="K1376" s="26">
        <v>45365</v>
      </c>
      <c r="L1376" s="385" t="s">
        <v>1068</v>
      </c>
      <c r="M1376" s="27">
        <v>1</v>
      </c>
      <c r="N1376" s="27" t="s">
        <v>127</v>
      </c>
      <c r="O1376" s="25">
        <v>1</v>
      </c>
      <c r="P1376" s="286">
        <v>182.73</v>
      </c>
      <c r="Q1376" s="287">
        <v>182.73</v>
      </c>
      <c r="R1376" s="25" t="s">
        <v>2997</v>
      </c>
      <c r="S1376" s="25" t="s">
        <v>1059</v>
      </c>
      <c r="T1376" s="26">
        <v>45366</v>
      </c>
      <c r="U1376" s="26">
        <v>45369</v>
      </c>
      <c r="V1376" s="8" t="s">
        <v>581</v>
      </c>
      <c r="W1376" s="25" t="s">
        <v>581</v>
      </c>
      <c r="X1376" s="26" t="s">
        <v>581</v>
      </c>
      <c r="Y1376" s="25" t="s">
        <v>581</v>
      </c>
      <c r="Z1376" s="26" t="s">
        <v>581</v>
      </c>
      <c r="AA1376" s="24" t="s">
        <v>581</v>
      </c>
      <c r="AB1376" s="24" t="s">
        <v>581</v>
      </c>
      <c r="AC1376" s="26" t="s">
        <v>581</v>
      </c>
      <c r="AD1376" s="8" t="s">
        <v>581</v>
      </c>
      <c r="AE1376" s="26" t="s">
        <v>581</v>
      </c>
      <c r="AF1376" s="27" t="s">
        <v>581</v>
      </c>
      <c r="AG1376" s="221" t="s">
        <v>2803</v>
      </c>
      <c r="AH1376" s="5" t="str" cm="1">
        <f t="array" ref="AH1376">LEFT(MM_BU[[#This Row],[PROJECT'#]],MIN(IFERROR(FIND({0,1,2,3,4,5,6,7,8,9,"-"},MM_BU[[#This Row],[PROJECT'#]]),""))-1)</f>
        <v>BU</v>
      </c>
      <c r="AI1376" t="str">
        <f>IF(MM_BU[[#This Row],[BOM Received date]]&lt;&gt;"","BU table")</f>
        <v>BU table</v>
      </c>
      <c r="AJ1376" t="str">
        <f>TEXT(MM_BU[[#This Row],[BOM Received date]],"mmmm")</f>
        <v>March</v>
      </c>
      <c r="AK1376" t="str">
        <f>TEXT(MM_BU[[#This Row],[BOM Received date]],"yyyy")</f>
        <v>2024</v>
      </c>
    </row>
    <row r="1377" spans="1:37" ht="28.95" customHeight="1">
      <c r="A1377" s="21">
        <v>91</v>
      </c>
      <c r="B1377" s="56">
        <v>45358</v>
      </c>
      <c r="C1377" s="8">
        <v>50</v>
      </c>
      <c r="D1377" s="8" t="s">
        <v>2791</v>
      </c>
      <c r="E1377" s="23" t="s">
        <v>2792</v>
      </c>
      <c r="F1377" s="350">
        <v>9978852</v>
      </c>
      <c r="G1377" s="8" t="s">
        <v>204</v>
      </c>
      <c r="H1377" s="24" t="s">
        <v>205</v>
      </c>
      <c r="I1377" s="25">
        <v>56472</v>
      </c>
      <c r="J1377" s="1639">
        <v>45360</v>
      </c>
      <c r="K1377" s="26">
        <v>45365</v>
      </c>
      <c r="L1377" s="385" t="s">
        <v>1058</v>
      </c>
      <c r="M1377" s="27">
        <v>3</v>
      </c>
      <c r="N1377" s="27" t="s">
        <v>20</v>
      </c>
      <c r="O1377" s="25">
        <v>1</v>
      </c>
      <c r="P1377" s="286">
        <v>52</v>
      </c>
      <c r="Q1377" s="287">
        <v>52</v>
      </c>
      <c r="R1377" s="25" t="s">
        <v>581</v>
      </c>
      <c r="S1377" s="25" t="s">
        <v>581</v>
      </c>
      <c r="T1377" s="26" t="s">
        <v>581</v>
      </c>
      <c r="U1377" s="26" t="s">
        <v>581</v>
      </c>
      <c r="V1377" s="8" t="s">
        <v>2983</v>
      </c>
      <c r="W1377" s="25" t="s">
        <v>1009</v>
      </c>
      <c r="X1377" s="26">
        <v>45366</v>
      </c>
      <c r="Y1377" s="25" t="s">
        <v>1068</v>
      </c>
      <c r="Z1377" s="26">
        <v>45366</v>
      </c>
      <c r="AA1377" s="24" t="s">
        <v>1069</v>
      </c>
      <c r="AB1377" s="24" t="s">
        <v>1070</v>
      </c>
      <c r="AC1377" s="26">
        <v>45373</v>
      </c>
      <c r="AD1377" s="8" t="s">
        <v>22</v>
      </c>
      <c r="AE1377" s="26">
        <v>45369</v>
      </c>
      <c r="AF1377" s="27" t="s">
        <v>424</v>
      </c>
      <c r="AG1377" s="221"/>
      <c r="AH1377" s="5" t="str" cm="1">
        <f t="array" ref="AH1377">LEFT(MM_BU[[#This Row],[PROJECT'#]],MIN(IFERROR(FIND({0,1,2,3,4,5,6,7,8,9,"-"},MM_BU[[#This Row],[PROJECT'#]]),""))-1)</f>
        <v>BU</v>
      </c>
      <c r="AI1377" t="str">
        <f>IF(MM_BU[[#This Row],[BOM Received date]]&lt;&gt;"","BU table")</f>
        <v>BU table</v>
      </c>
      <c r="AJ1377" t="str">
        <f>TEXT(MM_BU[[#This Row],[BOM Received date]],"mmmm")</f>
        <v>March</v>
      </c>
      <c r="AK1377" t="str">
        <f>TEXT(MM_BU[[#This Row],[BOM Received date]],"yyyy")</f>
        <v>2024</v>
      </c>
    </row>
    <row r="1378" spans="1:37" ht="28.95" customHeight="1">
      <c r="A1378" s="21">
        <v>91</v>
      </c>
      <c r="B1378" s="56">
        <v>45358</v>
      </c>
      <c r="C1378" s="8">
        <v>50</v>
      </c>
      <c r="D1378" s="8" t="s">
        <v>2791</v>
      </c>
      <c r="E1378" s="23" t="s">
        <v>2792</v>
      </c>
      <c r="F1378" s="350">
        <v>9978852</v>
      </c>
      <c r="G1378" s="8" t="s">
        <v>67</v>
      </c>
      <c r="H1378" s="24" t="s">
        <v>68</v>
      </c>
      <c r="I1378" s="25">
        <v>56472</v>
      </c>
      <c r="J1378" s="1639">
        <v>45360</v>
      </c>
      <c r="K1378" s="26">
        <v>45365</v>
      </c>
      <c r="L1378" s="385" t="s">
        <v>1058</v>
      </c>
      <c r="M1378" s="27">
        <v>2</v>
      </c>
      <c r="N1378" s="27" t="s">
        <v>20</v>
      </c>
      <c r="O1378" s="25">
        <v>4</v>
      </c>
      <c r="P1378" s="286">
        <v>2.96</v>
      </c>
      <c r="Q1378" s="287">
        <v>11.84</v>
      </c>
      <c r="R1378" s="25" t="s">
        <v>581</v>
      </c>
      <c r="S1378" s="25" t="s">
        <v>581</v>
      </c>
      <c r="T1378" s="26" t="s">
        <v>581</v>
      </c>
      <c r="U1378" s="26" t="s">
        <v>581</v>
      </c>
      <c r="V1378" s="8" t="s">
        <v>2983</v>
      </c>
      <c r="W1378" s="25" t="s">
        <v>1008</v>
      </c>
      <c r="X1378" s="26">
        <v>45366</v>
      </c>
      <c r="Y1378" s="25" t="s">
        <v>1068</v>
      </c>
      <c r="Z1378" s="26">
        <v>45366</v>
      </c>
      <c r="AA1378" s="24" t="s">
        <v>1069</v>
      </c>
      <c r="AB1378" s="24" t="s">
        <v>1070</v>
      </c>
      <c r="AC1378" s="26">
        <v>45373</v>
      </c>
      <c r="AD1378" s="8" t="s">
        <v>22</v>
      </c>
      <c r="AE1378" s="26">
        <v>45369</v>
      </c>
      <c r="AF1378" s="27" t="s">
        <v>426</v>
      </c>
      <c r="AG1378" s="221"/>
      <c r="AH1378" s="5" t="str" cm="1">
        <f t="array" ref="AH1378">LEFT(MM_BU[[#This Row],[PROJECT'#]],MIN(IFERROR(FIND({0,1,2,3,4,5,6,7,8,9,"-"},MM_BU[[#This Row],[PROJECT'#]]),""))-1)</f>
        <v>BU</v>
      </c>
      <c r="AI1378" t="str">
        <f>IF(MM_BU[[#This Row],[BOM Received date]]&lt;&gt;"","BU table")</f>
        <v>BU table</v>
      </c>
      <c r="AJ1378" t="str">
        <f>TEXT(MM_BU[[#This Row],[BOM Received date]],"mmmm")</f>
        <v>March</v>
      </c>
      <c r="AK1378" t="str">
        <f>TEXT(MM_BU[[#This Row],[BOM Received date]],"yyyy")</f>
        <v>2024</v>
      </c>
    </row>
    <row r="1379" spans="1:37" ht="28.95" customHeight="1">
      <c r="A1379" s="21">
        <v>91</v>
      </c>
      <c r="B1379" s="56">
        <v>45358</v>
      </c>
      <c r="C1379" s="8">
        <v>50</v>
      </c>
      <c r="D1379" s="8" t="s">
        <v>2791</v>
      </c>
      <c r="E1379" s="23" t="s">
        <v>2792</v>
      </c>
      <c r="F1379" s="350">
        <v>9978852</v>
      </c>
      <c r="G1379" s="8" t="s">
        <v>208</v>
      </c>
      <c r="H1379" s="24" t="s">
        <v>209</v>
      </c>
      <c r="I1379" s="25">
        <v>56470</v>
      </c>
      <c r="J1379" s="1639">
        <v>45360</v>
      </c>
      <c r="K1379" s="26">
        <v>45365</v>
      </c>
      <c r="L1379" s="584" t="s">
        <v>1058</v>
      </c>
      <c r="M1379" s="27">
        <v>2</v>
      </c>
      <c r="N1379" s="27" t="s">
        <v>20</v>
      </c>
      <c r="O1379" s="25">
        <v>4</v>
      </c>
      <c r="P1379" s="286">
        <v>9.4</v>
      </c>
      <c r="Q1379" s="287">
        <v>37.6</v>
      </c>
      <c r="R1379" s="25" t="s">
        <v>581</v>
      </c>
      <c r="S1379" s="25" t="s">
        <v>581</v>
      </c>
      <c r="T1379" s="26" t="s">
        <v>581</v>
      </c>
      <c r="U1379" s="26" t="s">
        <v>581</v>
      </c>
      <c r="V1379" s="8" t="s">
        <v>2998</v>
      </c>
      <c r="W1379" s="25" t="s">
        <v>141</v>
      </c>
      <c r="X1379" s="26">
        <v>45366</v>
      </c>
      <c r="Y1379" s="25" t="s">
        <v>1068</v>
      </c>
      <c r="Z1379" s="26">
        <v>45366</v>
      </c>
      <c r="AA1379" s="24" t="s">
        <v>1069</v>
      </c>
      <c r="AB1379" s="24" t="s">
        <v>1082</v>
      </c>
      <c r="AC1379" s="26">
        <v>45387</v>
      </c>
      <c r="AD1379" s="8" t="s">
        <v>22</v>
      </c>
      <c r="AE1379" s="26">
        <v>45369</v>
      </c>
      <c r="AF1379" s="27" t="s">
        <v>426</v>
      </c>
      <c r="AG1379" s="221"/>
      <c r="AH1379" s="5" t="str" cm="1">
        <f t="array" ref="AH1379">LEFT(MM_BU[[#This Row],[PROJECT'#]],MIN(IFERROR(FIND({0,1,2,3,4,5,6,7,8,9,"-"},MM_BU[[#This Row],[PROJECT'#]]),""))-1)</f>
        <v>BU</v>
      </c>
      <c r="AI1379" t="str">
        <f>IF(MM_BU[[#This Row],[BOM Received date]]&lt;&gt;"","BU table")</f>
        <v>BU table</v>
      </c>
      <c r="AJ1379" t="str">
        <f>TEXT(MM_BU[[#This Row],[BOM Received date]],"mmmm")</f>
        <v>March</v>
      </c>
      <c r="AK1379" t="str">
        <f>TEXT(MM_BU[[#This Row],[BOM Received date]],"yyyy")</f>
        <v>2024</v>
      </c>
    </row>
    <row r="1380" spans="1:37" ht="28.95" customHeight="1">
      <c r="A1380" s="21">
        <v>91</v>
      </c>
      <c r="B1380" s="56">
        <v>45358</v>
      </c>
      <c r="C1380" s="8">
        <v>50</v>
      </c>
      <c r="D1380" s="8" t="s">
        <v>2791</v>
      </c>
      <c r="E1380" s="23" t="s">
        <v>2792</v>
      </c>
      <c r="F1380" s="350">
        <v>9978852</v>
      </c>
      <c r="G1380" s="8" t="s">
        <v>201</v>
      </c>
      <c r="H1380" s="24" t="s">
        <v>156</v>
      </c>
      <c r="I1380" s="25">
        <v>56470</v>
      </c>
      <c r="J1380" s="1639">
        <v>45360</v>
      </c>
      <c r="K1380" s="26">
        <v>45365</v>
      </c>
      <c r="L1380" s="26" t="s">
        <v>1058</v>
      </c>
      <c r="M1380" s="27">
        <v>1</v>
      </c>
      <c r="N1380" s="27" t="s">
        <v>20</v>
      </c>
      <c r="O1380" s="25">
        <v>1</v>
      </c>
      <c r="P1380" s="286">
        <v>17.5</v>
      </c>
      <c r="Q1380" s="287">
        <v>17.5</v>
      </c>
      <c r="R1380" s="25" t="s">
        <v>581</v>
      </c>
      <c r="S1380" s="25" t="s">
        <v>581</v>
      </c>
      <c r="T1380" s="26" t="s">
        <v>581</v>
      </c>
      <c r="U1380" s="26" t="s">
        <v>581</v>
      </c>
      <c r="V1380" s="8" t="s">
        <v>2998</v>
      </c>
      <c r="W1380" s="25" t="s">
        <v>140</v>
      </c>
      <c r="X1380" s="26">
        <v>45366</v>
      </c>
      <c r="Y1380" s="25" t="s">
        <v>1068</v>
      </c>
      <c r="Z1380" s="26">
        <v>45366</v>
      </c>
      <c r="AA1380" s="24" t="s">
        <v>1069</v>
      </c>
      <c r="AB1380" s="24" t="s">
        <v>1082</v>
      </c>
      <c r="AC1380" s="26">
        <v>45387</v>
      </c>
      <c r="AD1380" s="8" t="s">
        <v>22</v>
      </c>
      <c r="AE1380" s="26">
        <v>45369</v>
      </c>
      <c r="AF1380" s="27" t="s">
        <v>424</v>
      </c>
      <c r="AG1380" s="221"/>
      <c r="AH1380" s="5" t="str" cm="1">
        <f t="array" ref="AH1380">LEFT(MM_BU[[#This Row],[PROJECT'#]],MIN(IFERROR(FIND({0,1,2,3,4,5,6,7,8,9,"-"},MM_BU[[#This Row],[PROJECT'#]]),""))-1)</f>
        <v>BU</v>
      </c>
      <c r="AI1380" t="str">
        <f>IF(MM_BU[[#This Row],[BOM Received date]]&lt;&gt;"","BU table")</f>
        <v>BU table</v>
      </c>
      <c r="AJ1380" t="str">
        <f>TEXT(MM_BU[[#This Row],[BOM Received date]],"mmmm")</f>
        <v>March</v>
      </c>
      <c r="AK1380" t="str">
        <f>TEXT(MM_BU[[#This Row],[BOM Received date]],"yyyy")</f>
        <v>2024</v>
      </c>
    </row>
    <row r="1381" spans="1:37" ht="28.95" customHeight="1">
      <c r="A1381" s="21">
        <v>91</v>
      </c>
      <c r="B1381" s="56">
        <v>45358</v>
      </c>
      <c r="C1381" s="8">
        <v>50</v>
      </c>
      <c r="D1381" s="8" t="s">
        <v>2791</v>
      </c>
      <c r="E1381" s="23" t="s">
        <v>2792</v>
      </c>
      <c r="F1381" s="350">
        <v>9978852</v>
      </c>
      <c r="G1381" s="8" t="s">
        <v>210</v>
      </c>
      <c r="H1381" s="24" t="s">
        <v>211</v>
      </c>
      <c r="I1381" s="25">
        <v>56471</v>
      </c>
      <c r="J1381" s="1639">
        <v>45360</v>
      </c>
      <c r="K1381" s="26">
        <v>45365</v>
      </c>
      <c r="L1381" s="26" t="s">
        <v>1058</v>
      </c>
      <c r="M1381" s="27">
        <v>1</v>
      </c>
      <c r="N1381" s="27" t="s">
        <v>36</v>
      </c>
      <c r="O1381" s="25">
        <v>1</v>
      </c>
      <c r="P1381" s="286">
        <v>68</v>
      </c>
      <c r="Q1381" s="287">
        <v>68</v>
      </c>
      <c r="R1381" s="25" t="s">
        <v>2986</v>
      </c>
      <c r="S1381" s="25" t="s">
        <v>1058</v>
      </c>
      <c r="T1381" s="26">
        <v>45366</v>
      </c>
      <c r="U1381" s="26" t="s">
        <v>581</v>
      </c>
      <c r="V1381" s="8" t="s">
        <v>2987</v>
      </c>
      <c r="W1381" s="25" t="s">
        <v>139</v>
      </c>
      <c r="X1381" s="26">
        <v>45366</v>
      </c>
      <c r="Y1381" s="25" t="s">
        <v>1068</v>
      </c>
      <c r="Z1381" s="26">
        <v>45366</v>
      </c>
      <c r="AA1381" s="24" t="s">
        <v>1075</v>
      </c>
      <c r="AB1381" s="24" t="s">
        <v>1081</v>
      </c>
      <c r="AC1381" s="26">
        <v>45380</v>
      </c>
      <c r="AD1381" s="8" t="s">
        <v>22</v>
      </c>
      <c r="AE1381" s="26">
        <v>45369</v>
      </c>
      <c r="AF1381" s="27" t="s">
        <v>424</v>
      </c>
      <c r="AG1381" s="221"/>
      <c r="AH1381" s="5" t="str" cm="1">
        <f t="array" ref="AH1381">LEFT(MM_BU[[#This Row],[PROJECT'#]],MIN(IFERROR(FIND({0,1,2,3,4,5,6,7,8,9,"-"},MM_BU[[#This Row],[PROJECT'#]]),""))-1)</f>
        <v>BU</v>
      </c>
      <c r="AI1381" t="str">
        <f>IF(MM_BU[[#This Row],[BOM Received date]]&lt;&gt;"","BU table")</f>
        <v>BU table</v>
      </c>
      <c r="AJ1381" t="str">
        <f>TEXT(MM_BU[[#This Row],[BOM Received date]],"mmmm")</f>
        <v>March</v>
      </c>
      <c r="AK1381" t="str">
        <f>TEXT(MM_BU[[#This Row],[BOM Received date]],"yyyy")</f>
        <v>2024</v>
      </c>
    </row>
    <row r="1382" spans="1:37" ht="28.95" customHeight="1">
      <c r="A1382" s="21">
        <v>91</v>
      </c>
      <c r="B1382" s="56">
        <v>45358</v>
      </c>
      <c r="C1382" s="8">
        <v>50</v>
      </c>
      <c r="D1382" s="8" t="s">
        <v>2791</v>
      </c>
      <c r="E1382" s="23" t="s">
        <v>2792</v>
      </c>
      <c r="F1382" s="350">
        <v>9978852</v>
      </c>
      <c r="G1382" s="8" t="s">
        <v>60</v>
      </c>
      <c r="H1382" s="24" t="s">
        <v>61</v>
      </c>
      <c r="I1382" s="25">
        <v>56472</v>
      </c>
      <c r="J1382" s="1639">
        <v>45360</v>
      </c>
      <c r="K1382" s="26">
        <v>45365</v>
      </c>
      <c r="L1382" s="385" t="s">
        <v>1058</v>
      </c>
      <c r="M1382" s="27">
        <v>1</v>
      </c>
      <c r="N1382" s="27" t="s">
        <v>20</v>
      </c>
      <c r="O1382" s="25">
        <v>1</v>
      </c>
      <c r="P1382" s="286">
        <v>19.5</v>
      </c>
      <c r="Q1382" s="287">
        <v>19.5</v>
      </c>
      <c r="R1382" s="25" t="s">
        <v>581</v>
      </c>
      <c r="S1382" s="25" t="s">
        <v>581</v>
      </c>
      <c r="T1382" s="26" t="s">
        <v>581</v>
      </c>
      <c r="U1382" s="26" t="s">
        <v>581</v>
      </c>
      <c r="V1382" s="8" t="s">
        <v>2983</v>
      </c>
      <c r="W1382" s="25" t="s">
        <v>1007</v>
      </c>
      <c r="X1382" s="26">
        <v>45366</v>
      </c>
      <c r="Y1382" s="25" t="s">
        <v>1068</v>
      </c>
      <c r="Z1382" s="26">
        <v>45366</v>
      </c>
      <c r="AA1382" s="24" t="s">
        <v>1069</v>
      </c>
      <c r="AB1382" s="24" t="s">
        <v>1070</v>
      </c>
      <c r="AC1382" s="26">
        <v>45373</v>
      </c>
      <c r="AD1382" s="8" t="s">
        <v>22</v>
      </c>
      <c r="AE1382" s="26">
        <v>45369</v>
      </c>
      <c r="AF1382" s="27" t="s">
        <v>424</v>
      </c>
      <c r="AG1382" s="221"/>
      <c r="AH1382" s="5" t="str" cm="1">
        <f t="array" ref="AH1382">LEFT(MM_BU[[#This Row],[PROJECT'#]],MIN(IFERROR(FIND({0,1,2,3,4,5,6,7,8,9,"-"},MM_BU[[#This Row],[PROJECT'#]]),""))-1)</f>
        <v>BU</v>
      </c>
      <c r="AI1382" t="str">
        <f>IF(MM_BU[[#This Row],[BOM Received date]]&lt;&gt;"","BU table")</f>
        <v>BU table</v>
      </c>
      <c r="AJ1382" t="str">
        <f>TEXT(MM_BU[[#This Row],[BOM Received date]],"mmmm")</f>
        <v>March</v>
      </c>
      <c r="AK1382" t="str">
        <f>TEXT(MM_BU[[#This Row],[BOM Received date]],"yyyy")</f>
        <v>2024</v>
      </c>
    </row>
    <row r="1383" spans="1:37" ht="28.95" customHeight="1" thickBot="1">
      <c r="A1383" s="140">
        <v>91</v>
      </c>
      <c r="B1383" s="199">
        <v>45358</v>
      </c>
      <c r="C1383" s="142">
        <v>50</v>
      </c>
      <c r="D1383" s="142" t="s">
        <v>2791</v>
      </c>
      <c r="E1383" s="143" t="s">
        <v>2792</v>
      </c>
      <c r="F1383" s="351">
        <v>9978852</v>
      </c>
      <c r="G1383" s="142" t="s">
        <v>286</v>
      </c>
      <c r="H1383" s="144" t="s">
        <v>287</v>
      </c>
      <c r="I1383" s="145">
        <v>56469</v>
      </c>
      <c r="J1383" s="1640">
        <v>45360</v>
      </c>
      <c r="K1383" s="146">
        <v>45365</v>
      </c>
      <c r="L1383" s="146" t="s">
        <v>1058</v>
      </c>
      <c r="M1383" s="147">
        <v>1</v>
      </c>
      <c r="N1383" s="147" t="s">
        <v>20</v>
      </c>
      <c r="O1383" s="145">
        <v>1</v>
      </c>
      <c r="P1383" s="288">
        <v>28.71</v>
      </c>
      <c r="Q1383" s="289">
        <v>28.71</v>
      </c>
      <c r="R1383" s="145" t="s">
        <v>2984</v>
      </c>
      <c r="S1383" s="145" t="s">
        <v>1058</v>
      </c>
      <c r="T1383" s="146">
        <v>45371</v>
      </c>
      <c r="U1383" s="146">
        <v>45366</v>
      </c>
      <c r="V1383" s="142" t="s">
        <v>3062</v>
      </c>
      <c r="W1383" s="145" t="s">
        <v>142</v>
      </c>
      <c r="X1383" s="146">
        <v>45371</v>
      </c>
      <c r="Y1383" s="145" t="s">
        <v>1068</v>
      </c>
      <c r="Z1383" s="146">
        <v>45371</v>
      </c>
      <c r="AA1383" s="144" t="s">
        <v>1069</v>
      </c>
      <c r="AB1383" s="144" t="s">
        <v>1089</v>
      </c>
      <c r="AC1383" s="146">
        <v>45378</v>
      </c>
      <c r="AD1383" s="142" t="s">
        <v>581</v>
      </c>
      <c r="AE1383" s="146" t="s">
        <v>581</v>
      </c>
      <c r="AF1383" s="147" t="s">
        <v>581</v>
      </c>
      <c r="AG1383" s="223"/>
      <c r="AH1383" s="5" t="str" cm="1">
        <f t="array" ref="AH1383">LEFT(MM_BU[[#This Row],[PROJECT'#]],MIN(IFERROR(FIND({0,1,2,3,4,5,6,7,8,9,"-"},MM_BU[[#This Row],[PROJECT'#]]),""))-1)</f>
        <v>BU</v>
      </c>
      <c r="AI1383" t="str">
        <f>IF(MM_BU[[#This Row],[BOM Received date]]&lt;&gt;"","BU table")</f>
        <v>BU table</v>
      </c>
      <c r="AJ1383" t="str">
        <f>TEXT(MM_BU[[#This Row],[BOM Received date]],"mmmm")</f>
        <v>March</v>
      </c>
      <c r="AK1383" t="str">
        <f>TEXT(MM_BU[[#This Row],[BOM Received date]],"yyyy")</f>
        <v>2024</v>
      </c>
    </row>
    <row r="1384" spans="1:37" ht="28.95" customHeight="1" thickTop="1">
      <c r="A1384" s="149">
        <v>92</v>
      </c>
      <c r="B1384" s="196">
        <v>45360</v>
      </c>
      <c r="C1384" s="151">
        <v>40</v>
      </c>
      <c r="D1384" s="151" t="s">
        <v>2549</v>
      </c>
      <c r="E1384" s="152" t="s">
        <v>2809</v>
      </c>
      <c r="F1384" s="352">
        <v>9360741</v>
      </c>
      <c r="G1384" s="151" t="s">
        <v>47</v>
      </c>
      <c r="H1384" s="153" t="s">
        <v>48</v>
      </c>
      <c r="I1384" s="154">
        <v>56500</v>
      </c>
      <c r="J1384" s="1641">
        <v>45360</v>
      </c>
      <c r="K1384" s="155">
        <v>45365</v>
      </c>
      <c r="L1384" s="155" t="s">
        <v>1058</v>
      </c>
      <c r="M1384" s="156">
        <v>2</v>
      </c>
      <c r="N1384" s="156" t="s">
        <v>20</v>
      </c>
      <c r="O1384" s="154">
        <v>3</v>
      </c>
      <c r="P1384" s="290">
        <v>260.02</v>
      </c>
      <c r="Q1384" s="291">
        <v>780.06</v>
      </c>
      <c r="R1384" s="154" t="s">
        <v>2994</v>
      </c>
      <c r="S1384" s="154" t="s">
        <v>1058</v>
      </c>
      <c r="T1384" s="155">
        <v>45366</v>
      </c>
      <c r="U1384" s="155" t="s">
        <v>581</v>
      </c>
      <c r="V1384" s="151" t="s">
        <v>2995</v>
      </c>
      <c r="W1384" s="154" t="s">
        <v>141</v>
      </c>
      <c r="X1384" s="155">
        <v>45366</v>
      </c>
      <c r="Y1384" s="154" t="s">
        <v>1068</v>
      </c>
      <c r="Z1384" s="155">
        <v>45366</v>
      </c>
      <c r="AA1384" s="153" t="s">
        <v>1075</v>
      </c>
      <c r="AB1384" s="153" t="s">
        <v>1070</v>
      </c>
      <c r="AC1384" s="155">
        <v>45380</v>
      </c>
      <c r="AD1384" s="151" t="s">
        <v>22</v>
      </c>
      <c r="AE1384" s="155">
        <v>45369</v>
      </c>
      <c r="AF1384" s="156" t="s">
        <v>428</v>
      </c>
      <c r="AG1384" s="157" t="s">
        <v>2812</v>
      </c>
      <c r="AH1384" s="43" t="str" cm="1">
        <f t="array" ref="AH1384">LEFT(MM_BU[[#This Row],[PROJECT'#]],MIN(IFERROR(FIND({0,1,2,3,4,5,6,7,8,9,"-"},MM_BU[[#This Row],[PROJECT'#]]),""))-1)</f>
        <v>BU</v>
      </c>
      <c r="AI1384" t="str">
        <f>IF(MM_BU[[#This Row],[BOM Received date]]&lt;&gt;"","BU table")</f>
        <v>BU table</v>
      </c>
      <c r="AJ1384" t="str">
        <f>TEXT(MM_BU[[#This Row],[BOM Received date]],"mmmm")</f>
        <v>March</v>
      </c>
      <c r="AK1384" t="str">
        <f>TEXT(MM_BU[[#This Row],[BOM Received date]],"yyyy")</f>
        <v>2024</v>
      </c>
    </row>
    <row r="1385" spans="1:37" ht="28.95" customHeight="1">
      <c r="A1385" s="21">
        <v>92</v>
      </c>
      <c r="B1385" s="56">
        <v>45360</v>
      </c>
      <c r="C1385" s="8">
        <v>40</v>
      </c>
      <c r="D1385" s="8" t="s">
        <v>2549</v>
      </c>
      <c r="E1385" s="23" t="s">
        <v>2809</v>
      </c>
      <c r="F1385" s="350">
        <v>9360741</v>
      </c>
      <c r="G1385" s="8" t="s">
        <v>2810</v>
      </c>
      <c r="H1385" s="24" t="s">
        <v>2811</v>
      </c>
      <c r="I1385" s="25">
        <v>56501</v>
      </c>
      <c r="J1385" s="1639">
        <v>45360</v>
      </c>
      <c r="K1385" s="26">
        <v>45365</v>
      </c>
      <c r="L1385" s="26" t="s">
        <v>1068</v>
      </c>
      <c r="M1385" s="27">
        <v>1</v>
      </c>
      <c r="N1385" s="27" t="s">
        <v>20</v>
      </c>
      <c r="O1385" s="25">
        <v>30</v>
      </c>
      <c r="P1385" s="286">
        <v>1.49</v>
      </c>
      <c r="Q1385" s="287">
        <v>44.7</v>
      </c>
      <c r="R1385" s="25" t="s">
        <v>2997</v>
      </c>
      <c r="S1385" s="25" t="s">
        <v>1059</v>
      </c>
      <c r="T1385" s="26">
        <v>45366</v>
      </c>
      <c r="U1385" s="26">
        <v>45369</v>
      </c>
      <c r="V1385" s="8" t="s">
        <v>581</v>
      </c>
      <c r="W1385" s="25" t="s">
        <v>581</v>
      </c>
      <c r="X1385" s="26" t="s">
        <v>581</v>
      </c>
      <c r="Y1385" s="25" t="s">
        <v>581</v>
      </c>
      <c r="Z1385" s="26" t="s">
        <v>581</v>
      </c>
      <c r="AA1385" s="24" t="s">
        <v>581</v>
      </c>
      <c r="AB1385" s="24" t="s">
        <v>581</v>
      </c>
      <c r="AC1385" s="26" t="s">
        <v>581</v>
      </c>
      <c r="AD1385" s="8" t="s">
        <v>581</v>
      </c>
      <c r="AE1385" s="26" t="s">
        <v>581</v>
      </c>
      <c r="AF1385" s="27" t="s">
        <v>581</v>
      </c>
      <c r="AG1385" s="7"/>
      <c r="AH1385" s="5" t="str" cm="1">
        <f t="array" ref="AH1385">LEFT(MM_BU[[#This Row],[PROJECT'#]],MIN(IFERROR(FIND({0,1,2,3,4,5,6,7,8,9,"-"},MM_BU[[#This Row],[PROJECT'#]]),""))-1)</f>
        <v>BU</v>
      </c>
      <c r="AI1385" t="str">
        <f>IF(MM_BU[[#This Row],[BOM Received date]]&lt;&gt;"","BU table")</f>
        <v>BU table</v>
      </c>
      <c r="AJ1385" t="str">
        <f>TEXT(MM_BU[[#This Row],[BOM Received date]],"mmmm")</f>
        <v>March</v>
      </c>
      <c r="AK1385" t="str">
        <f>TEXT(MM_BU[[#This Row],[BOM Received date]],"yyyy")</f>
        <v>2024</v>
      </c>
    </row>
    <row r="1386" spans="1:37" ht="28.95" customHeight="1" thickBot="1">
      <c r="A1386" s="140">
        <v>92</v>
      </c>
      <c r="B1386" s="199">
        <v>45360</v>
      </c>
      <c r="C1386" s="142">
        <v>40</v>
      </c>
      <c r="D1386" s="142" t="s">
        <v>2549</v>
      </c>
      <c r="E1386" s="143" t="s">
        <v>2809</v>
      </c>
      <c r="F1386" s="351">
        <v>9360741</v>
      </c>
      <c r="G1386" s="142" t="s">
        <v>82</v>
      </c>
      <c r="H1386" s="144" t="s">
        <v>83</v>
      </c>
      <c r="I1386" s="145">
        <v>56500</v>
      </c>
      <c r="J1386" s="1640">
        <v>45360</v>
      </c>
      <c r="K1386" s="146">
        <v>45365</v>
      </c>
      <c r="L1386" s="146" t="s">
        <v>1058</v>
      </c>
      <c r="M1386" s="147">
        <v>1</v>
      </c>
      <c r="N1386" s="147" t="s">
        <v>20</v>
      </c>
      <c r="O1386" s="145">
        <v>10</v>
      </c>
      <c r="P1386" s="288">
        <v>27</v>
      </c>
      <c r="Q1386" s="289">
        <v>270</v>
      </c>
      <c r="R1386" s="145" t="s">
        <v>2994</v>
      </c>
      <c r="S1386" s="145" t="s">
        <v>1058</v>
      </c>
      <c r="T1386" s="146">
        <v>45366</v>
      </c>
      <c r="U1386" s="146" t="s">
        <v>581</v>
      </c>
      <c r="V1386" s="142" t="s">
        <v>2995</v>
      </c>
      <c r="W1386" s="145" t="s">
        <v>140</v>
      </c>
      <c r="X1386" s="146">
        <v>45366</v>
      </c>
      <c r="Y1386" s="145" t="s">
        <v>1068</v>
      </c>
      <c r="Z1386" s="146">
        <v>45366</v>
      </c>
      <c r="AA1386" s="144" t="s">
        <v>1075</v>
      </c>
      <c r="AB1386" s="144" t="s">
        <v>1070</v>
      </c>
      <c r="AC1386" s="146">
        <v>45380</v>
      </c>
      <c r="AD1386" s="142" t="s">
        <v>22</v>
      </c>
      <c r="AE1386" s="146">
        <v>45369</v>
      </c>
      <c r="AF1386" s="147" t="s">
        <v>1001</v>
      </c>
      <c r="AG1386" s="148"/>
      <c r="AH1386" s="5" t="str" cm="1">
        <f t="array" ref="AH1386">LEFT(MM_BU[[#This Row],[PROJECT'#]],MIN(IFERROR(FIND({0,1,2,3,4,5,6,7,8,9,"-"},MM_BU[[#This Row],[PROJECT'#]]),""))-1)</f>
        <v>BU</v>
      </c>
      <c r="AI1386" t="str">
        <f>IF(MM_BU[[#This Row],[BOM Received date]]&lt;&gt;"","BU table")</f>
        <v>BU table</v>
      </c>
      <c r="AJ1386" t="str">
        <f>TEXT(MM_BU[[#This Row],[BOM Received date]],"mmmm")</f>
        <v>March</v>
      </c>
      <c r="AK1386" t="str">
        <f>TEXT(MM_BU[[#This Row],[BOM Received date]],"yyyy")</f>
        <v>2024</v>
      </c>
    </row>
    <row r="1387" spans="1:37" ht="28.95" customHeight="1" thickTop="1">
      <c r="A1387" s="149">
        <v>93</v>
      </c>
      <c r="B1387" s="196">
        <v>45361</v>
      </c>
      <c r="C1387" s="151">
        <v>30</v>
      </c>
      <c r="D1387" s="151" t="s">
        <v>2813</v>
      </c>
      <c r="E1387" s="152" t="s">
        <v>2814</v>
      </c>
      <c r="F1387" s="352">
        <v>10050442</v>
      </c>
      <c r="G1387" s="151" t="s">
        <v>2842</v>
      </c>
      <c r="H1387" s="153" t="s">
        <v>2845</v>
      </c>
      <c r="I1387" s="154">
        <v>56694</v>
      </c>
      <c r="J1387" s="1641">
        <v>45363</v>
      </c>
      <c r="K1387" s="155">
        <v>45365</v>
      </c>
      <c r="L1387" s="155" t="s">
        <v>1058</v>
      </c>
      <c r="M1387" s="156">
        <v>1</v>
      </c>
      <c r="N1387" s="156" t="s">
        <v>938</v>
      </c>
      <c r="O1387" s="154">
        <v>40</v>
      </c>
      <c r="P1387" s="290">
        <v>156.75</v>
      </c>
      <c r="Q1387" s="291">
        <v>6270</v>
      </c>
      <c r="R1387" s="154" t="s">
        <v>2999</v>
      </c>
      <c r="S1387" s="154" t="s">
        <v>1058</v>
      </c>
      <c r="T1387" s="155">
        <v>45371</v>
      </c>
      <c r="U1387" s="155">
        <v>45369</v>
      </c>
      <c r="V1387" s="151" t="s">
        <v>3065</v>
      </c>
      <c r="W1387" s="154" t="s">
        <v>140</v>
      </c>
      <c r="X1387" s="155">
        <v>45373</v>
      </c>
      <c r="Y1387" s="154" t="s">
        <v>1068</v>
      </c>
      <c r="Z1387" s="155">
        <v>45373</v>
      </c>
      <c r="AA1387" s="153" t="s">
        <v>1069</v>
      </c>
      <c r="AB1387" s="153" t="s">
        <v>1212</v>
      </c>
      <c r="AC1387" s="155">
        <v>45382</v>
      </c>
      <c r="AD1387" s="151" t="s">
        <v>581</v>
      </c>
      <c r="AE1387" s="155" t="s">
        <v>581</v>
      </c>
      <c r="AF1387" s="156" t="s">
        <v>581</v>
      </c>
      <c r="AG1387" s="157"/>
      <c r="AH1387" s="5" t="str" cm="1">
        <f t="array" ref="AH1387">LEFT(MM_BU[[#This Row],[PROJECT'#]],MIN(IFERROR(FIND({0,1,2,3,4,5,6,7,8,9,"-"},MM_BU[[#This Row],[PROJECT'#]]),""))-1)</f>
        <v>BU</v>
      </c>
      <c r="AI1387" t="str">
        <f>IF(MM_BU[[#This Row],[BOM Received date]]&lt;&gt;"","BU table")</f>
        <v>BU table</v>
      </c>
      <c r="AJ1387" t="str">
        <f>TEXT(MM_BU[[#This Row],[BOM Received date]],"mmmm")</f>
        <v>March</v>
      </c>
      <c r="AK1387" t="str">
        <f>TEXT(MM_BU[[#This Row],[BOM Received date]],"yyyy")</f>
        <v>2024</v>
      </c>
    </row>
    <row r="1388" spans="1:37" ht="28.95" customHeight="1">
      <c r="A1388" s="21">
        <v>93</v>
      </c>
      <c r="B1388" s="56">
        <v>45361</v>
      </c>
      <c r="C1388" s="8">
        <v>30</v>
      </c>
      <c r="D1388" s="8" t="s">
        <v>2813</v>
      </c>
      <c r="E1388" s="23" t="s">
        <v>2814</v>
      </c>
      <c r="F1388" s="350">
        <v>10050442</v>
      </c>
      <c r="G1388" s="8" t="s">
        <v>1467</v>
      </c>
      <c r="H1388" s="24" t="s">
        <v>1470</v>
      </c>
      <c r="I1388" s="25">
        <v>56691</v>
      </c>
      <c r="J1388" s="1639">
        <v>45363</v>
      </c>
      <c r="K1388" s="26">
        <v>45365</v>
      </c>
      <c r="L1388" s="26" t="s">
        <v>1058</v>
      </c>
      <c r="M1388" s="27">
        <v>1</v>
      </c>
      <c r="N1388" s="27" t="s">
        <v>938</v>
      </c>
      <c r="O1388" s="25">
        <v>85</v>
      </c>
      <c r="P1388" s="286">
        <v>57.75</v>
      </c>
      <c r="Q1388" s="287">
        <v>4908.75</v>
      </c>
      <c r="R1388" s="25" t="s">
        <v>2999</v>
      </c>
      <c r="S1388" s="25" t="s">
        <v>1058</v>
      </c>
      <c r="T1388" s="26">
        <v>45371</v>
      </c>
      <c r="U1388" s="26">
        <v>45369</v>
      </c>
      <c r="V1388" s="8" t="s">
        <v>3065</v>
      </c>
      <c r="W1388" s="25" t="s">
        <v>139</v>
      </c>
      <c r="X1388" s="26">
        <v>45373</v>
      </c>
      <c r="Y1388" s="25" t="s">
        <v>1068</v>
      </c>
      <c r="Z1388" s="26">
        <v>45373</v>
      </c>
      <c r="AA1388" s="24" t="s">
        <v>1069</v>
      </c>
      <c r="AB1388" s="24" t="s">
        <v>1212</v>
      </c>
      <c r="AC1388" s="26">
        <v>45382</v>
      </c>
      <c r="AD1388" s="8" t="s">
        <v>581</v>
      </c>
      <c r="AE1388" s="26" t="s">
        <v>581</v>
      </c>
      <c r="AF1388" s="27" t="s">
        <v>581</v>
      </c>
      <c r="AG1388" s="7"/>
      <c r="AH1388" s="5" t="str" cm="1">
        <f t="array" ref="AH1388">LEFT(MM_BU[[#This Row],[PROJECT'#]],MIN(IFERROR(FIND({0,1,2,3,4,5,6,7,8,9,"-"},MM_BU[[#This Row],[PROJECT'#]]),""))-1)</f>
        <v>BU</v>
      </c>
      <c r="AI1388" t="str">
        <f>IF(MM_BU[[#This Row],[BOM Received date]]&lt;&gt;"","BU table")</f>
        <v>BU table</v>
      </c>
      <c r="AJ1388" t="str">
        <f>TEXT(MM_BU[[#This Row],[BOM Received date]],"mmmm")</f>
        <v>March</v>
      </c>
      <c r="AK1388" t="str">
        <f>TEXT(MM_BU[[#This Row],[BOM Received date]],"yyyy")</f>
        <v>2024</v>
      </c>
    </row>
    <row r="1389" spans="1:37" ht="28.95" customHeight="1">
      <c r="A1389" s="21">
        <v>93</v>
      </c>
      <c r="B1389" s="56">
        <v>45361</v>
      </c>
      <c r="C1389" s="8">
        <v>30</v>
      </c>
      <c r="D1389" s="8" t="s">
        <v>2813</v>
      </c>
      <c r="E1389" s="23" t="s">
        <v>2814</v>
      </c>
      <c r="F1389" s="350">
        <v>10050442</v>
      </c>
      <c r="G1389" s="8" t="s">
        <v>2523</v>
      </c>
      <c r="H1389" s="24" t="s">
        <v>2524</v>
      </c>
      <c r="I1389" s="25">
        <v>56717</v>
      </c>
      <c r="J1389" s="1639">
        <v>45363</v>
      </c>
      <c r="K1389" s="26">
        <v>45365</v>
      </c>
      <c r="L1389" s="26" t="s">
        <v>1058</v>
      </c>
      <c r="M1389" s="27">
        <v>1</v>
      </c>
      <c r="N1389" s="27" t="s">
        <v>938</v>
      </c>
      <c r="O1389" s="25">
        <v>75</v>
      </c>
      <c r="P1389" s="286">
        <v>94.39</v>
      </c>
      <c r="Q1389" s="287">
        <v>7079.25</v>
      </c>
      <c r="R1389" s="25" t="s">
        <v>3000</v>
      </c>
      <c r="S1389" s="25" t="s">
        <v>1058</v>
      </c>
      <c r="T1389" s="26">
        <v>45368</v>
      </c>
      <c r="U1389" s="26">
        <v>45367</v>
      </c>
      <c r="V1389" s="8" t="s">
        <v>3066</v>
      </c>
      <c r="W1389" s="25" t="s">
        <v>139</v>
      </c>
      <c r="X1389" s="26">
        <v>45368</v>
      </c>
      <c r="Y1389" s="25" t="s">
        <v>1068</v>
      </c>
      <c r="Z1389" s="26">
        <v>45368</v>
      </c>
      <c r="AA1389" s="24" t="s">
        <v>1075</v>
      </c>
      <c r="AB1389" s="24" t="s">
        <v>1079</v>
      </c>
      <c r="AC1389" s="26">
        <v>45382</v>
      </c>
      <c r="AD1389" s="8" t="s">
        <v>22</v>
      </c>
      <c r="AE1389" s="26">
        <v>45370</v>
      </c>
      <c r="AF1389" s="27" t="s">
        <v>3067</v>
      </c>
      <c r="AG1389" s="7"/>
      <c r="AH1389" s="5" t="str" cm="1">
        <f t="array" ref="AH1389">LEFT(MM_BU[[#This Row],[PROJECT'#]],MIN(IFERROR(FIND({0,1,2,3,4,5,6,7,8,9,"-"},MM_BU[[#This Row],[PROJECT'#]]),""))-1)</f>
        <v>BU</v>
      </c>
      <c r="AI1389" t="str">
        <f>IF(MM_BU[[#This Row],[BOM Received date]]&lt;&gt;"","BU table")</f>
        <v>BU table</v>
      </c>
      <c r="AJ1389" t="str">
        <f>TEXT(MM_BU[[#This Row],[BOM Received date]],"mmmm")</f>
        <v>March</v>
      </c>
      <c r="AK1389" t="str">
        <f>TEXT(MM_BU[[#This Row],[BOM Received date]],"yyyy")</f>
        <v>2024</v>
      </c>
    </row>
    <row r="1390" spans="1:37" ht="28.95" customHeight="1">
      <c r="A1390" s="21">
        <v>93</v>
      </c>
      <c r="B1390" s="56">
        <v>45361</v>
      </c>
      <c r="C1390" s="8">
        <v>30</v>
      </c>
      <c r="D1390" s="8" t="s">
        <v>2813</v>
      </c>
      <c r="E1390" s="23" t="s">
        <v>2814</v>
      </c>
      <c r="F1390" s="350">
        <v>10050442</v>
      </c>
      <c r="G1390" s="8" t="s">
        <v>2843</v>
      </c>
      <c r="H1390" s="24" t="s">
        <v>2846</v>
      </c>
      <c r="I1390" s="25">
        <v>56692</v>
      </c>
      <c r="J1390" s="1639">
        <v>45363</v>
      </c>
      <c r="K1390" s="26">
        <v>45365</v>
      </c>
      <c r="L1390" s="26" t="s">
        <v>1058</v>
      </c>
      <c r="M1390" s="27">
        <v>1</v>
      </c>
      <c r="N1390" s="27" t="s">
        <v>21</v>
      </c>
      <c r="O1390" s="25">
        <v>3</v>
      </c>
      <c r="P1390" s="286">
        <v>1369.5</v>
      </c>
      <c r="Q1390" s="287">
        <v>4108.5</v>
      </c>
      <c r="R1390" s="25" t="s">
        <v>3001</v>
      </c>
      <c r="S1390" s="25" t="s">
        <v>1058</v>
      </c>
      <c r="T1390" s="26">
        <v>45369</v>
      </c>
      <c r="U1390" s="26">
        <v>45368</v>
      </c>
      <c r="V1390" s="8" t="s">
        <v>3068</v>
      </c>
      <c r="W1390" s="25" t="s">
        <v>139</v>
      </c>
      <c r="X1390" s="26">
        <v>45369</v>
      </c>
      <c r="Y1390" s="25" t="s">
        <v>1068</v>
      </c>
      <c r="Z1390" s="26">
        <v>45369</v>
      </c>
      <c r="AA1390" s="24" t="s">
        <v>1075</v>
      </c>
      <c r="AB1390" s="24" t="s">
        <v>1071</v>
      </c>
      <c r="AC1390" s="26">
        <v>45412</v>
      </c>
      <c r="AD1390" s="8" t="s">
        <v>22</v>
      </c>
      <c r="AE1390" s="26">
        <v>45372</v>
      </c>
      <c r="AF1390" s="27" t="s">
        <v>428</v>
      </c>
      <c r="AG1390" s="7"/>
      <c r="AH1390" s="5" t="str" cm="1">
        <f t="array" ref="AH1390">LEFT(MM_BU[[#This Row],[PROJECT'#]],MIN(IFERROR(FIND({0,1,2,3,4,5,6,7,8,9,"-"},MM_BU[[#This Row],[PROJECT'#]]),""))-1)</f>
        <v>BU</v>
      </c>
      <c r="AI1390" t="str">
        <f>IF(MM_BU[[#This Row],[BOM Received date]]&lt;&gt;"","BU table")</f>
        <v>BU table</v>
      </c>
      <c r="AJ1390" t="str">
        <f>TEXT(MM_BU[[#This Row],[BOM Received date]],"mmmm")</f>
        <v>March</v>
      </c>
      <c r="AK1390" t="str">
        <f>TEXT(MM_BU[[#This Row],[BOM Received date]],"yyyy")</f>
        <v>2024</v>
      </c>
    </row>
    <row r="1391" spans="1:37" ht="28.95" customHeight="1">
      <c r="A1391" s="21">
        <v>93</v>
      </c>
      <c r="B1391" s="56">
        <v>45361</v>
      </c>
      <c r="C1391" s="8">
        <v>30</v>
      </c>
      <c r="D1391" s="8" t="s">
        <v>2813</v>
      </c>
      <c r="E1391" s="23" t="s">
        <v>2814</v>
      </c>
      <c r="F1391" s="350">
        <v>10050442</v>
      </c>
      <c r="G1391" s="8" t="s">
        <v>2844</v>
      </c>
      <c r="H1391" s="24" t="s">
        <v>2847</v>
      </c>
      <c r="I1391" s="25">
        <v>56696</v>
      </c>
      <c r="J1391" s="1639">
        <v>45363</v>
      </c>
      <c r="K1391" s="26">
        <v>45365</v>
      </c>
      <c r="L1391" s="26" t="s">
        <v>1068</v>
      </c>
      <c r="M1391" s="27">
        <v>1</v>
      </c>
      <c r="N1391" s="27" t="s">
        <v>36</v>
      </c>
      <c r="O1391" s="25">
        <v>10</v>
      </c>
      <c r="P1391" s="286">
        <v>32.78</v>
      </c>
      <c r="Q1391" s="287">
        <v>327.8</v>
      </c>
      <c r="R1391" s="25" t="s">
        <v>2997</v>
      </c>
      <c r="S1391" s="25" t="s">
        <v>1059</v>
      </c>
      <c r="T1391" s="26">
        <v>45366</v>
      </c>
      <c r="U1391" s="26">
        <v>45369</v>
      </c>
      <c r="V1391" s="8" t="s">
        <v>581</v>
      </c>
      <c r="W1391" s="25" t="s">
        <v>581</v>
      </c>
      <c r="X1391" s="26" t="s">
        <v>581</v>
      </c>
      <c r="Y1391" s="25" t="s">
        <v>581</v>
      </c>
      <c r="Z1391" s="26" t="s">
        <v>581</v>
      </c>
      <c r="AA1391" s="24" t="s">
        <v>581</v>
      </c>
      <c r="AB1391" s="24" t="s">
        <v>581</v>
      </c>
      <c r="AC1391" s="26" t="s">
        <v>581</v>
      </c>
      <c r="AD1391" s="8" t="s">
        <v>581</v>
      </c>
      <c r="AE1391" s="26" t="s">
        <v>581</v>
      </c>
      <c r="AF1391" s="27" t="s">
        <v>581</v>
      </c>
      <c r="AG1391" s="7"/>
      <c r="AH1391" s="5" t="str" cm="1">
        <f t="array" ref="AH1391">LEFT(MM_BU[[#This Row],[PROJECT'#]],MIN(IFERROR(FIND({0,1,2,3,4,5,6,7,8,9,"-"},MM_BU[[#This Row],[PROJECT'#]]),""))-1)</f>
        <v>BU</v>
      </c>
      <c r="AI1391" t="str">
        <f>IF(MM_BU[[#This Row],[BOM Received date]]&lt;&gt;"","BU table")</f>
        <v>BU table</v>
      </c>
      <c r="AJ1391" t="str">
        <f>TEXT(MM_BU[[#This Row],[BOM Received date]],"mmmm")</f>
        <v>March</v>
      </c>
      <c r="AK1391" t="str">
        <f>TEXT(MM_BU[[#This Row],[BOM Received date]],"yyyy")</f>
        <v>2024</v>
      </c>
    </row>
    <row r="1392" spans="1:37" ht="28.95" customHeight="1" thickBot="1">
      <c r="A1392" s="140">
        <v>93</v>
      </c>
      <c r="B1392" s="199">
        <v>45361</v>
      </c>
      <c r="C1392" s="142">
        <v>30</v>
      </c>
      <c r="D1392" s="142" t="s">
        <v>2813</v>
      </c>
      <c r="E1392" s="143" t="s">
        <v>2814</v>
      </c>
      <c r="F1392" s="351">
        <v>10050442</v>
      </c>
      <c r="G1392" s="142" t="s">
        <v>1468</v>
      </c>
      <c r="H1392" s="144" t="s">
        <v>1471</v>
      </c>
      <c r="I1392" s="145">
        <v>56695</v>
      </c>
      <c r="J1392" s="1640">
        <v>45363</v>
      </c>
      <c r="K1392" s="146">
        <v>45365</v>
      </c>
      <c r="L1392" s="146" t="s">
        <v>1058</v>
      </c>
      <c r="M1392" s="147">
        <v>1</v>
      </c>
      <c r="N1392" s="147" t="s">
        <v>21</v>
      </c>
      <c r="O1392" s="145">
        <v>4</v>
      </c>
      <c r="P1392" s="288">
        <v>90.1</v>
      </c>
      <c r="Q1392" s="289">
        <v>360.4</v>
      </c>
      <c r="R1392" s="145" t="s">
        <v>2986</v>
      </c>
      <c r="S1392" s="145" t="s">
        <v>1058</v>
      </c>
      <c r="T1392" s="146">
        <v>45366</v>
      </c>
      <c r="U1392" s="146" t="s">
        <v>581</v>
      </c>
      <c r="V1392" s="142" t="s">
        <v>2987</v>
      </c>
      <c r="W1392" s="145" t="s">
        <v>141</v>
      </c>
      <c r="X1392" s="146">
        <v>45366</v>
      </c>
      <c r="Y1392" s="145" t="s">
        <v>1068</v>
      </c>
      <c r="Z1392" s="146">
        <v>45366</v>
      </c>
      <c r="AA1392" s="144" t="s">
        <v>1075</v>
      </c>
      <c r="AB1392" s="144" t="s">
        <v>1081</v>
      </c>
      <c r="AC1392" s="146">
        <v>45380</v>
      </c>
      <c r="AD1392" s="142" t="s">
        <v>22</v>
      </c>
      <c r="AE1392" s="146">
        <v>45369</v>
      </c>
      <c r="AF1392" s="147" t="s">
        <v>426</v>
      </c>
      <c r="AG1392" s="148"/>
      <c r="AH1392" s="5" t="str" cm="1">
        <f t="array" ref="AH1392">LEFT(MM_BU[[#This Row],[PROJECT'#]],MIN(IFERROR(FIND({0,1,2,3,4,5,6,7,8,9,"-"},MM_BU[[#This Row],[PROJECT'#]]),""))-1)</f>
        <v>BU</v>
      </c>
      <c r="AI1392" t="str">
        <f>IF(MM_BU[[#This Row],[BOM Received date]]&lt;&gt;"","BU table")</f>
        <v>BU table</v>
      </c>
      <c r="AJ1392" t="str">
        <f>TEXT(MM_BU[[#This Row],[BOM Received date]],"mmmm")</f>
        <v>March</v>
      </c>
      <c r="AK1392" t="str">
        <f>TEXT(MM_BU[[#This Row],[BOM Received date]],"yyyy")</f>
        <v>2024</v>
      </c>
    </row>
    <row r="1393" spans="1:37" ht="28.95" customHeight="1" thickTop="1">
      <c r="A1393" s="448">
        <v>94</v>
      </c>
      <c r="B1393" s="1133">
        <v>45364</v>
      </c>
      <c r="C1393" s="205">
        <v>30</v>
      </c>
      <c r="D1393" s="205" t="s">
        <v>2848</v>
      </c>
      <c r="E1393" s="152" t="s">
        <v>2849</v>
      </c>
      <c r="F1393" s="352">
        <v>10051140</v>
      </c>
      <c r="G1393" s="1507" t="s">
        <v>102</v>
      </c>
      <c r="H1393" s="1508" t="s">
        <v>108</v>
      </c>
      <c r="I1393" s="154">
        <v>56729</v>
      </c>
      <c r="J1393" s="1641">
        <v>45364</v>
      </c>
      <c r="K1393" s="155">
        <v>45365</v>
      </c>
      <c r="L1393" s="155" t="s">
        <v>1058</v>
      </c>
      <c r="M1393" s="156">
        <v>10</v>
      </c>
      <c r="N1393" s="156" t="s">
        <v>20</v>
      </c>
      <c r="O1393" s="154">
        <v>12</v>
      </c>
      <c r="P1393" s="290">
        <v>11.7</v>
      </c>
      <c r="Q1393" s="291">
        <v>140.4</v>
      </c>
      <c r="R1393" s="154" t="s">
        <v>581</v>
      </c>
      <c r="S1393" s="154" t="s">
        <v>581</v>
      </c>
      <c r="T1393" s="155" t="s">
        <v>581</v>
      </c>
      <c r="U1393" s="451" t="s">
        <v>581</v>
      </c>
      <c r="V1393" s="205" t="s">
        <v>2983</v>
      </c>
      <c r="W1393" s="450" t="s">
        <v>1166</v>
      </c>
      <c r="X1393" s="451">
        <v>45366</v>
      </c>
      <c r="Y1393" s="450" t="s">
        <v>1068</v>
      </c>
      <c r="Z1393" s="451">
        <v>45366</v>
      </c>
      <c r="AA1393" s="455" t="s">
        <v>1069</v>
      </c>
      <c r="AB1393" s="455" t="s">
        <v>1070</v>
      </c>
      <c r="AC1393" s="451">
        <v>45373</v>
      </c>
      <c r="AD1393" s="205" t="s">
        <v>22</v>
      </c>
      <c r="AE1393" s="451">
        <v>45369</v>
      </c>
      <c r="AF1393" s="452" t="s">
        <v>1027</v>
      </c>
      <c r="AG1393" s="456"/>
      <c r="AH1393" s="43" t="str" cm="1">
        <f t="array" ref="AH1393">LEFT(MM_BU[[#This Row],[PROJECT'#]],MIN(IFERROR(FIND({0,1,2,3,4,5,6,7,8,9,"-"},MM_BU[[#This Row],[PROJECT'#]]),""))-1)</f>
        <v>BU</v>
      </c>
      <c r="AI1393" t="str">
        <f>IF(MM_BU[[#This Row],[BOM Received date]]&lt;&gt;"","BU table")</f>
        <v>BU table</v>
      </c>
      <c r="AJ1393" t="str">
        <f>TEXT(MM_BU[[#This Row],[BOM Received date]],"mmmm")</f>
        <v>March</v>
      </c>
      <c r="AK1393" t="str">
        <f>TEXT(MM_BU[[#This Row],[BOM Received date]],"yyyy")</f>
        <v>2024</v>
      </c>
    </row>
    <row r="1394" spans="1:37" ht="28.95" customHeight="1">
      <c r="A1394" s="103">
        <v>94</v>
      </c>
      <c r="B1394" s="336">
        <v>45364</v>
      </c>
      <c r="C1394" s="104">
        <v>30</v>
      </c>
      <c r="D1394" s="104" t="s">
        <v>2848</v>
      </c>
      <c r="E1394" s="23" t="s">
        <v>2849</v>
      </c>
      <c r="F1394" s="350">
        <v>10051140</v>
      </c>
      <c r="G1394" s="1509" t="s">
        <v>2851</v>
      </c>
      <c r="H1394" s="1510" t="s">
        <v>2850</v>
      </c>
      <c r="I1394" s="25">
        <v>56729</v>
      </c>
      <c r="J1394" s="1639">
        <v>45364</v>
      </c>
      <c r="K1394" s="26">
        <v>45365</v>
      </c>
      <c r="L1394" s="26" t="s">
        <v>1058</v>
      </c>
      <c r="M1394" s="27">
        <v>9</v>
      </c>
      <c r="N1394" s="27" t="s">
        <v>36</v>
      </c>
      <c r="O1394" s="25">
        <v>1</v>
      </c>
      <c r="P1394" s="286">
        <v>35.700000000000003</v>
      </c>
      <c r="Q1394" s="287">
        <v>35.700000000000003</v>
      </c>
      <c r="R1394" s="25" t="s">
        <v>581</v>
      </c>
      <c r="S1394" s="25" t="s">
        <v>581</v>
      </c>
      <c r="T1394" s="26" t="s">
        <v>581</v>
      </c>
      <c r="U1394" s="26" t="s">
        <v>581</v>
      </c>
      <c r="V1394" s="8" t="s">
        <v>2983</v>
      </c>
      <c r="W1394" s="25" t="s">
        <v>1165</v>
      </c>
      <c r="X1394" s="26">
        <v>45366</v>
      </c>
      <c r="Y1394" s="25" t="s">
        <v>1068</v>
      </c>
      <c r="Z1394" s="26">
        <v>45366</v>
      </c>
      <c r="AA1394" s="24" t="s">
        <v>1069</v>
      </c>
      <c r="AB1394" s="24" t="s">
        <v>1070</v>
      </c>
      <c r="AC1394" s="26">
        <v>45381</v>
      </c>
      <c r="AD1394" s="8" t="s">
        <v>581</v>
      </c>
      <c r="AE1394" s="26" t="s">
        <v>581</v>
      </c>
      <c r="AF1394" s="27" t="s">
        <v>581</v>
      </c>
      <c r="AG1394" s="7"/>
      <c r="AH1394" s="5" t="str" cm="1">
        <f t="array" ref="AH1394">LEFT(MM_BU[[#This Row],[PROJECT'#]],MIN(IFERROR(FIND({0,1,2,3,4,5,6,7,8,9,"-"},MM_BU[[#This Row],[PROJECT'#]]),""))-1)</f>
        <v>BU</v>
      </c>
      <c r="AI1394" t="str">
        <f>IF(MM_BU[[#This Row],[BOM Received date]]&lt;&gt;"","BU table")</f>
        <v>BU table</v>
      </c>
      <c r="AJ1394" t="str">
        <f>TEXT(MM_BU[[#This Row],[BOM Received date]],"mmmm")</f>
        <v>March</v>
      </c>
      <c r="AK1394" t="str">
        <f>TEXT(MM_BU[[#This Row],[BOM Received date]],"yyyy")</f>
        <v>2024</v>
      </c>
    </row>
    <row r="1395" spans="1:37" ht="28.95" customHeight="1">
      <c r="A1395" s="103">
        <v>94</v>
      </c>
      <c r="B1395" s="336">
        <v>45364</v>
      </c>
      <c r="C1395" s="104">
        <v>30</v>
      </c>
      <c r="D1395" s="104" t="s">
        <v>2848</v>
      </c>
      <c r="E1395" s="23" t="s">
        <v>2849</v>
      </c>
      <c r="F1395" s="350">
        <v>10051140</v>
      </c>
      <c r="G1395" s="1511" t="s">
        <v>346</v>
      </c>
      <c r="H1395" s="77" t="s">
        <v>347</v>
      </c>
      <c r="I1395" s="25">
        <v>56729</v>
      </c>
      <c r="J1395" s="1639">
        <v>45364</v>
      </c>
      <c r="K1395" s="26">
        <v>45365</v>
      </c>
      <c r="L1395" s="26" t="s">
        <v>1058</v>
      </c>
      <c r="M1395" s="27">
        <v>8</v>
      </c>
      <c r="N1395" s="27" t="s">
        <v>21</v>
      </c>
      <c r="O1395" s="25">
        <v>1</v>
      </c>
      <c r="P1395" s="286">
        <v>16.829999999999998</v>
      </c>
      <c r="Q1395" s="287">
        <v>16.829999999999998</v>
      </c>
      <c r="R1395" s="25" t="s">
        <v>581</v>
      </c>
      <c r="S1395" s="25" t="s">
        <v>581</v>
      </c>
      <c r="T1395" s="26" t="s">
        <v>581</v>
      </c>
      <c r="U1395" s="26" t="s">
        <v>581</v>
      </c>
      <c r="V1395" s="8" t="s">
        <v>2983</v>
      </c>
      <c r="W1395" s="25" t="s">
        <v>1171</v>
      </c>
      <c r="X1395" s="26">
        <v>45366</v>
      </c>
      <c r="Y1395" s="25" t="s">
        <v>1068</v>
      </c>
      <c r="Z1395" s="26">
        <v>45366</v>
      </c>
      <c r="AA1395" s="24" t="s">
        <v>1069</v>
      </c>
      <c r="AB1395" s="24" t="s">
        <v>1070</v>
      </c>
      <c r="AC1395" s="26">
        <v>45373</v>
      </c>
      <c r="AD1395" s="8" t="s">
        <v>22</v>
      </c>
      <c r="AE1395" s="26">
        <v>45369</v>
      </c>
      <c r="AF1395" s="27" t="s">
        <v>424</v>
      </c>
      <c r="AG1395" s="7"/>
      <c r="AH1395" s="5" t="str" cm="1">
        <f t="array" ref="AH1395">LEFT(MM_BU[[#This Row],[PROJECT'#]],MIN(IFERROR(FIND({0,1,2,3,4,5,6,7,8,9,"-"},MM_BU[[#This Row],[PROJECT'#]]),""))-1)</f>
        <v>BU</v>
      </c>
      <c r="AI1395" t="str">
        <f>IF(MM_BU[[#This Row],[BOM Received date]]&lt;&gt;"","BU table")</f>
        <v>BU table</v>
      </c>
      <c r="AJ1395" t="str">
        <f>TEXT(MM_BU[[#This Row],[BOM Received date]],"mmmm")</f>
        <v>March</v>
      </c>
      <c r="AK1395" t="str">
        <f>TEXT(MM_BU[[#This Row],[BOM Received date]],"yyyy")</f>
        <v>2024</v>
      </c>
    </row>
    <row r="1396" spans="1:37" ht="28.95" customHeight="1">
      <c r="A1396" s="103">
        <v>94</v>
      </c>
      <c r="B1396" s="336">
        <v>45364</v>
      </c>
      <c r="C1396" s="104">
        <v>30</v>
      </c>
      <c r="D1396" s="104" t="s">
        <v>2848</v>
      </c>
      <c r="E1396" s="23" t="s">
        <v>2849</v>
      </c>
      <c r="F1396" s="350">
        <v>10051140</v>
      </c>
      <c r="G1396" s="1512" t="s">
        <v>1438</v>
      </c>
      <c r="H1396" s="1513" t="s">
        <v>1445</v>
      </c>
      <c r="I1396" s="25">
        <v>56729</v>
      </c>
      <c r="J1396" s="1639">
        <v>45364</v>
      </c>
      <c r="K1396" s="26">
        <v>45365</v>
      </c>
      <c r="L1396" s="26" t="s">
        <v>1058</v>
      </c>
      <c r="M1396" s="27">
        <v>7</v>
      </c>
      <c r="N1396" s="27" t="s">
        <v>20</v>
      </c>
      <c r="O1396" s="25">
        <v>20</v>
      </c>
      <c r="P1396" s="286">
        <v>8.6</v>
      </c>
      <c r="Q1396" s="287">
        <v>172</v>
      </c>
      <c r="R1396" s="25" t="s">
        <v>581</v>
      </c>
      <c r="S1396" s="25" t="s">
        <v>581</v>
      </c>
      <c r="T1396" s="26" t="s">
        <v>581</v>
      </c>
      <c r="U1396" s="26" t="s">
        <v>581</v>
      </c>
      <c r="V1396" s="8" t="s">
        <v>2983</v>
      </c>
      <c r="W1396" s="25" t="s">
        <v>1176</v>
      </c>
      <c r="X1396" s="26">
        <v>45366</v>
      </c>
      <c r="Y1396" s="25" t="s">
        <v>1068</v>
      </c>
      <c r="Z1396" s="26">
        <v>45366</v>
      </c>
      <c r="AA1396" s="24" t="s">
        <v>1069</v>
      </c>
      <c r="AB1396" s="24" t="s">
        <v>1070</v>
      </c>
      <c r="AC1396" s="26">
        <v>45373</v>
      </c>
      <c r="AD1396" s="8" t="s">
        <v>22</v>
      </c>
      <c r="AE1396" s="26">
        <v>45369</v>
      </c>
      <c r="AF1396" s="27" t="s">
        <v>1026</v>
      </c>
      <c r="AG1396" s="7"/>
      <c r="AH1396" s="5" t="str" cm="1">
        <f t="array" ref="AH1396">LEFT(MM_BU[[#This Row],[PROJECT'#]],MIN(IFERROR(FIND({0,1,2,3,4,5,6,7,8,9,"-"},MM_BU[[#This Row],[PROJECT'#]]),""))-1)</f>
        <v>BU</v>
      </c>
      <c r="AI1396" t="str">
        <f>IF(MM_BU[[#This Row],[BOM Received date]]&lt;&gt;"","BU table")</f>
        <v>BU table</v>
      </c>
      <c r="AJ1396" t="str">
        <f>TEXT(MM_BU[[#This Row],[BOM Received date]],"mmmm")</f>
        <v>March</v>
      </c>
      <c r="AK1396" t="str">
        <f>TEXT(MM_BU[[#This Row],[BOM Received date]],"yyyy")</f>
        <v>2024</v>
      </c>
    </row>
    <row r="1397" spans="1:37" ht="28.95" customHeight="1">
      <c r="A1397" s="103">
        <v>94</v>
      </c>
      <c r="B1397" s="336">
        <v>45364</v>
      </c>
      <c r="C1397" s="104">
        <v>30</v>
      </c>
      <c r="D1397" s="104" t="s">
        <v>2848</v>
      </c>
      <c r="E1397" s="23" t="s">
        <v>2849</v>
      </c>
      <c r="F1397" s="350">
        <v>10051140</v>
      </c>
      <c r="G1397" s="1514" t="s">
        <v>910</v>
      </c>
      <c r="H1397" s="1513" t="s">
        <v>915</v>
      </c>
      <c r="I1397" s="25">
        <v>56729</v>
      </c>
      <c r="J1397" s="1639">
        <v>45364</v>
      </c>
      <c r="K1397" s="26">
        <v>45365</v>
      </c>
      <c r="L1397" s="26" t="s">
        <v>1058</v>
      </c>
      <c r="M1397" s="27">
        <v>6</v>
      </c>
      <c r="N1397" s="27" t="s">
        <v>21</v>
      </c>
      <c r="O1397" s="25">
        <v>4</v>
      </c>
      <c r="P1397" s="286">
        <v>248.88</v>
      </c>
      <c r="Q1397" s="287">
        <v>995.52</v>
      </c>
      <c r="R1397" s="25" t="s">
        <v>581</v>
      </c>
      <c r="S1397" s="25" t="s">
        <v>581</v>
      </c>
      <c r="T1397" s="26" t="s">
        <v>581</v>
      </c>
      <c r="U1397" s="26" t="s">
        <v>581</v>
      </c>
      <c r="V1397" s="8" t="s">
        <v>2983</v>
      </c>
      <c r="W1397" s="25" t="s">
        <v>1010</v>
      </c>
      <c r="X1397" s="26">
        <v>45366</v>
      </c>
      <c r="Y1397" s="25" t="s">
        <v>1068</v>
      </c>
      <c r="Z1397" s="26">
        <v>45366</v>
      </c>
      <c r="AA1397" s="24" t="s">
        <v>1069</v>
      </c>
      <c r="AB1397" s="24" t="s">
        <v>1070</v>
      </c>
      <c r="AC1397" s="26">
        <v>45373</v>
      </c>
      <c r="AD1397" s="8" t="s">
        <v>22</v>
      </c>
      <c r="AE1397" s="26">
        <v>45369</v>
      </c>
      <c r="AF1397" s="27" t="s">
        <v>426</v>
      </c>
      <c r="AG1397" s="7"/>
      <c r="AH1397" s="5" t="str" cm="1">
        <f t="array" ref="AH1397">LEFT(MM_BU[[#This Row],[PROJECT'#]],MIN(IFERROR(FIND({0,1,2,3,4,5,6,7,8,9,"-"},MM_BU[[#This Row],[PROJECT'#]]),""))-1)</f>
        <v>BU</v>
      </c>
      <c r="AI1397" t="str">
        <f>IF(MM_BU[[#This Row],[BOM Received date]]&lt;&gt;"","BU table")</f>
        <v>BU table</v>
      </c>
      <c r="AJ1397" t="str">
        <f>TEXT(MM_BU[[#This Row],[BOM Received date]],"mmmm")</f>
        <v>March</v>
      </c>
      <c r="AK1397" t="str">
        <f>TEXT(MM_BU[[#This Row],[BOM Received date]],"yyyy")</f>
        <v>2024</v>
      </c>
    </row>
    <row r="1398" spans="1:37" ht="28.95" customHeight="1">
      <c r="A1398" s="103">
        <v>94</v>
      </c>
      <c r="B1398" s="336">
        <v>45364</v>
      </c>
      <c r="C1398" s="104">
        <v>30</v>
      </c>
      <c r="D1398" s="104" t="s">
        <v>2848</v>
      </c>
      <c r="E1398" s="23" t="s">
        <v>2849</v>
      </c>
      <c r="F1398" s="350">
        <v>10051140</v>
      </c>
      <c r="G1398" s="1514" t="s">
        <v>398</v>
      </c>
      <c r="H1398" s="1513" t="s">
        <v>401</v>
      </c>
      <c r="I1398" s="25">
        <v>56729</v>
      </c>
      <c r="J1398" s="1639">
        <v>45364</v>
      </c>
      <c r="K1398" s="26">
        <v>45365</v>
      </c>
      <c r="L1398" s="26" t="s">
        <v>1058</v>
      </c>
      <c r="M1398" s="27">
        <v>5</v>
      </c>
      <c r="N1398" s="27" t="s">
        <v>20</v>
      </c>
      <c r="O1398" s="25">
        <v>30</v>
      </c>
      <c r="P1398" s="286">
        <v>3.3</v>
      </c>
      <c r="Q1398" s="287">
        <v>99</v>
      </c>
      <c r="R1398" s="25" t="s">
        <v>581</v>
      </c>
      <c r="S1398" s="25" t="s">
        <v>581</v>
      </c>
      <c r="T1398" s="26" t="s">
        <v>581</v>
      </c>
      <c r="U1398" s="26" t="s">
        <v>581</v>
      </c>
      <c r="V1398" s="8" t="s">
        <v>2983</v>
      </c>
      <c r="W1398" s="25" t="s">
        <v>1037</v>
      </c>
      <c r="X1398" s="26">
        <v>45366</v>
      </c>
      <c r="Y1398" s="25" t="s">
        <v>1068</v>
      </c>
      <c r="Z1398" s="26">
        <v>45366</v>
      </c>
      <c r="AA1398" s="24" t="s">
        <v>1069</v>
      </c>
      <c r="AB1398" s="24" t="s">
        <v>1070</v>
      </c>
      <c r="AC1398" s="26">
        <v>45373</v>
      </c>
      <c r="AD1398" s="8" t="s">
        <v>22</v>
      </c>
      <c r="AE1398" s="26">
        <v>45369</v>
      </c>
      <c r="AF1398" s="27" t="s">
        <v>1033</v>
      </c>
      <c r="AG1398" s="7"/>
      <c r="AH1398" s="5" t="str" cm="1">
        <f t="array" ref="AH1398">LEFT(MM_BU[[#This Row],[PROJECT'#]],MIN(IFERROR(FIND({0,1,2,3,4,5,6,7,8,9,"-"},MM_BU[[#This Row],[PROJECT'#]]),""))-1)</f>
        <v>BU</v>
      </c>
      <c r="AI1398" t="str">
        <f>IF(MM_BU[[#This Row],[BOM Received date]]&lt;&gt;"","BU table")</f>
        <v>BU table</v>
      </c>
      <c r="AJ1398" t="str">
        <f>TEXT(MM_BU[[#This Row],[BOM Received date]],"mmmm")</f>
        <v>March</v>
      </c>
      <c r="AK1398" t="str">
        <f>TEXT(MM_BU[[#This Row],[BOM Received date]],"yyyy")</f>
        <v>2024</v>
      </c>
    </row>
    <row r="1399" spans="1:37" ht="28.95" customHeight="1">
      <c r="A1399" s="103">
        <v>94</v>
      </c>
      <c r="B1399" s="336">
        <v>45364</v>
      </c>
      <c r="C1399" s="104">
        <v>30</v>
      </c>
      <c r="D1399" s="104" t="s">
        <v>2848</v>
      </c>
      <c r="E1399" s="23" t="s">
        <v>2849</v>
      </c>
      <c r="F1399" s="350">
        <v>10051140</v>
      </c>
      <c r="G1399" s="1512" t="s">
        <v>1440</v>
      </c>
      <c r="H1399" s="1513" t="s">
        <v>1447</v>
      </c>
      <c r="I1399" s="25">
        <v>56726</v>
      </c>
      <c r="J1399" s="1639">
        <v>45364</v>
      </c>
      <c r="K1399" s="26">
        <v>45365</v>
      </c>
      <c r="L1399" s="26" t="s">
        <v>1058</v>
      </c>
      <c r="M1399" s="27">
        <v>2</v>
      </c>
      <c r="N1399" s="27" t="s">
        <v>36</v>
      </c>
      <c r="O1399" s="25">
        <v>2</v>
      </c>
      <c r="P1399" s="286">
        <v>100.49</v>
      </c>
      <c r="Q1399" s="287">
        <v>200.98</v>
      </c>
      <c r="R1399" s="25" t="s">
        <v>2994</v>
      </c>
      <c r="S1399" s="25" t="s">
        <v>1058</v>
      </c>
      <c r="T1399" s="26">
        <v>45366</v>
      </c>
      <c r="U1399" s="26" t="s">
        <v>581</v>
      </c>
      <c r="V1399" s="8" t="s">
        <v>2995</v>
      </c>
      <c r="W1399" s="25" t="s">
        <v>1012</v>
      </c>
      <c r="X1399" s="26">
        <v>45366</v>
      </c>
      <c r="Y1399" s="25" t="s">
        <v>1068</v>
      </c>
      <c r="Z1399" s="26">
        <v>45366</v>
      </c>
      <c r="AA1399" s="24" t="s">
        <v>1075</v>
      </c>
      <c r="AB1399" s="24" t="s">
        <v>1070</v>
      </c>
      <c r="AC1399" s="26">
        <v>45380</v>
      </c>
      <c r="AD1399" s="8" t="s">
        <v>22</v>
      </c>
      <c r="AE1399" s="26">
        <v>45369</v>
      </c>
      <c r="AF1399" s="27" t="s">
        <v>425</v>
      </c>
      <c r="AG1399" s="7"/>
      <c r="AH1399" s="5" t="str" cm="1">
        <f t="array" ref="AH1399">LEFT(MM_BU[[#This Row],[PROJECT'#]],MIN(IFERROR(FIND({0,1,2,3,4,5,6,7,8,9,"-"},MM_BU[[#This Row],[PROJECT'#]]),""))-1)</f>
        <v>BU</v>
      </c>
      <c r="AI1399" t="str">
        <f>IF(MM_BU[[#This Row],[BOM Received date]]&lt;&gt;"","BU table")</f>
        <v>BU table</v>
      </c>
      <c r="AJ1399" t="str">
        <f>TEXT(MM_BU[[#This Row],[BOM Received date]],"mmmm")</f>
        <v>March</v>
      </c>
      <c r="AK1399" t="str">
        <f>TEXT(MM_BU[[#This Row],[BOM Received date]],"yyyy")</f>
        <v>2024</v>
      </c>
    </row>
    <row r="1400" spans="1:37" ht="28.95" customHeight="1">
      <c r="A1400" s="103">
        <v>94</v>
      </c>
      <c r="B1400" s="336">
        <v>45364</v>
      </c>
      <c r="C1400" s="104">
        <v>30</v>
      </c>
      <c r="D1400" s="104" t="s">
        <v>2848</v>
      </c>
      <c r="E1400" s="23" t="s">
        <v>2849</v>
      </c>
      <c r="F1400" s="350">
        <v>10051140</v>
      </c>
      <c r="G1400" s="1514" t="s">
        <v>1425</v>
      </c>
      <c r="H1400" s="1513" t="s">
        <v>1432</v>
      </c>
      <c r="I1400" s="25">
        <v>56729</v>
      </c>
      <c r="J1400" s="1639">
        <v>45364</v>
      </c>
      <c r="K1400" s="26">
        <v>45365</v>
      </c>
      <c r="L1400" s="26" t="s">
        <v>1058</v>
      </c>
      <c r="M1400" s="27">
        <v>4</v>
      </c>
      <c r="N1400" s="27" t="s">
        <v>36</v>
      </c>
      <c r="O1400" s="25">
        <v>1</v>
      </c>
      <c r="P1400" s="286">
        <v>28.1</v>
      </c>
      <c r="Q1400" s="287">
        <v>28.1</v>
      </c>
      <c r="R1400" s="25" t="s">
        <v>581</v>
      </c>
      <c r="S1400" s="25" t="s">
        <v>581</v>
      </c>
      <c r="T1400" s="26" t="s">
        <v>581</v>
      </c>
      <c r="U1400" s="26" t="s">
        <v>581</v>
      </c>
      <c r="V1400" s="8" t="s">
        <v>2983</v>
      </c>
      <c r="W1400" s="25" t="s">
        <v>1036</v>
      </c>
      <c r="X1400" s="26">
        <v>45366</v>
      </c>
      <c r="Y1400" s="25" t="s">
        <v>1068</v>
      </c>
      <c r="Z1400" s="26">
        <v>45366</v>
      </c>
      <c r="AA1400" s="24" t="s">
        <v>1069</v>
      </c>
      <c r="AB1400" s="24" t="s">
        <v>1070</v>
      </c>
      <c r="AC1400" s="26">
        <v>45373</v>
      </c>
      <c r="AD1400" s="8" t="s">
        <v>22</v>
      </c>
      <c r="AE1400" s="26">
        <v>45369</v>
      </c>
      <c r="AF1400" s="27" t="s">
        <v>424</v>
      </c>
      <c r="AG1400" s="7"/>
      <c r="AH1400" s="5" t="str" cm="1">
        <f t="array" ref="AH1400">LEFT(MM_BU[[#This Row],[PROJECT'#]],MIN(IFERROR(FIND({0,1,2,3,4,5,6,7,8,9,"-"},MM_BU[[#This Row],[PROJECT'#]]),""))-1)</f>
        <v>BU</v>
      </c>
      <c r="AI1400" t="str">
        <f>IF(MM_BU[[#This Row],[BOM Received date]]&lt;&gt;"","BU table")</f>
        <v>BU table</v>
      </c>
      <c r="AJ1400" t="str">
        <f>TEXT(MM_BU[[#This Row],[BOM Received date]],"mmmm")</f>
        <v>March</v>
      </c>
      <c r="AK1400" t="str">
        <f>TEXT(MM_BU[[#This Row],[BOM Received date]],"yyyy")</f>
        <v>2024</v>
      </c>
    </row>
    <row r="1401" spans="1:37" ht="28.95" customHeight="1">
      <c r="A1401" s="103">
        <v>94</v>
      </c>
      <c r="B1401" s="336">
        <v>45364</v>
      </c>
      <c r="C1401" s="104">
        <v>30</v>
      </c>
      <c r="D1401" s="104" t="s">
        <v>2848</v>
      </c>
      <c r="E1401" s="23" t="s">
        <v>2849</v>
      </c>
      <c r="F1401" s="350">
        <v>10051140</v>
      </c>
      <c r="G1401" s="1514" t="s">
        <v>191</v>
      </c>
      <c r="H1401" s="1513" t="s">
        <v>183</v>
      </c>
      <c r="I1401" s="25">
        <v>56728</v>
      </c>
      <c r="J1401" s="1639">
        <v>45364</v>
      </c>
      <c r="K1401" s="26">
        <v>45365</v>
      </c>
      <c r="L1401" s="26" t="s">
        <v>1058</v>
      </c>
      <c r="M1401" s="27">
        <v>2</v>
      </c>
      <c r="N1401" s="27" t="s">
        <v>55</v>
      </c>
      <c r="O1401" s="25">
        <v>1</v>
      </c>
      <c r="P1401" s="286">
        <v>31.4</v>
      </c>
      <c r="Q1401" s="287">
        <v>31.4</v>
      </c>
      <c r="R1401" s="25" t="s">
        <v>581</v>
      </c>
      <c r="S1401" s="25" t="s">
        <v>581</v>
      </c>
      <c r="T1401" s="26" t="s">
        <v>581</v>
      </c>
      <c r="U1401" s="26" t="s">
        <v>581</v>
      </c>
      <c r="V1401" s="8" t="s">
        <v>3002</v>
      </c>
      <c r="W1401" s="25" t="s">
        <v>141</v>
      </c>
      <c r="X1401" s="26">
        <v>45366</v>
      </c>
      <c r="Y1401" s="25" t="s">
        <v>1068</v>
      </c>
      <c r="Z1401" s="26">
        <v>45366</v>
      </c>
      <c r="AA1401" s="24" t="s">
        <v>1069</v>
      </c>
      <c r="AB1401" s="24" t="s">
        <v>1081</v>
      </c>
      <c r="AC1401" s="26">
        <v>45373</v>
      </c>
      <c r="AD1401" s="8" t="s">
        <v>22</v>
      </c>
      <c r="AE1401" s="26">
        <v>45369</v>
      </c>
      <c r="AF1401" s="27" t="s">
        <v>424</v>
      </c>
      <c r="AG1401" s="7"/>
      <c r="AH1401" s="5" t="str" cm="1">
        <f t="array" ref="AH1401">LEFT(MM_BU[[#This Row],[PROJECT'#]],MIN(IFERROR(FIND({0,1,2,3,4,5,6,7,8,9,"-"},MM_BU[[#This Row],[PROJECT'#]]),""))-1)</f>
        <v>BU</v>
      </c>
      <c r="AI1401" t="str">
        <f>IF(MM_BU[[#This Row],[BOM Received date]]&lt;&gt;"","BU table")</f>
        <v>BU table</v>
      </c>
      <c r="AJ1401" t="str">
        <f>TEXT(MM_BU[[#This Row],[BOM Received date]],"mmmm")</f>
        <v>March</v>
      </c>
      <c r="AK1401" t="str">
        <f>TEXT(MM_BU[[#This Row],[BOM Received date]],"yyyy")</f>
        <v>2024</v>
      </c>
    </row>
    <row r="1402" spans="1:37" ht="28.95" customHeight="1">
      <c r="A1402" s="103">
        <v>94</v>
      </c>
      <c r="B1402" s="336">
        <v>45364</v>
      </c>
      <c r="C1402" s="104">
        <v>30</v>
      </c>
      <c r="D1402" s="104" t="s">
        <v>2848</v>
      </c>
      <c r="E1402" s="23" t="s">
        <v>2849</v>
      </c>
      <c r="F1402" s="350">
        <v>10051140</v>
      </c>
      <c r="G1402" s="1514" t="s">
        <v>86</v>
      </c>
      <c r="H1402" s="1513" t="s">
        <v>87</v>
      </c>
      <c r="I1402" s="25">
        <v>56729</v>
      </c>
      <c r="J1402" s="1639">
        <v>45364</v>
      </c>
      <c r="K1402" s="26">
        <v>45365</v>
      </c>
      <c r="L1402" s="26" t="s">
        <v>1058</v>
      </c>
      <c r="M1402" s="27">
        <v>3</v>
      </c>
      <c r="N1402" s="27" t="s">
        <v>21</v>
      </c>
      <c r="O1402" s="25">
        <v>1</v>
      </c>
      <c r="P1402" s="286">
        <v>92</v>
      </c>
      <c r="Q1402" s="287">
        <v>92</v>
      </c>
      <c r="R1402" s="25" t="s">
        <v>581</v>
      </c>
      <c r="S1402" s="25" t="s">
        <v>581</v>
      </c>
      <c r="T1402" s="26" t="s">
        <v>581</v>
      </c>
      <c r="U1402" s="26" t="s">
        <v>581</v>
      </c>
      <c r="V1402" s="8" t="s">
        <v>2983</v>
      </c>
      <c r="W1402" s="25" t="s">
        <v>1035</v>
      </c>
      <c r="X1402" s="26">
        <v>45366</v>
      </c>
      <c r="Y1402" s="25" t="s">
        <v>1068</v>
      </c>
      <c r="Z1402" s="26">
        <v>45366</v>
      </c>
      <c r="AA1402" s="24" t="s">
        <v>1069</v>
      </c>
      <c r="AB1402" s="24" t="s">
        <v>1070</v>
      </c>
      <c r="AC1402" s="26">
        <v>45373</v>
      </c>
      <c r="AD1402" s="8" t="s">
        <v>22</v>
      </c>
      <c r="AE1402" s="26">
        <v>45369</v>
      </c>
      <c r="AF1402" s="27" t="s">
        <v>424</v>
      </c>
      <c r="AG1402" s="7"/>
      <c r="AH1402" s="5" t="str" cm="1">
        <f t="array" ref="AH1402">LEFT(MM_BU[[#This Row],[PROJECT'#]],MIN(IFERROR(FIND({0,1,2,3,4,5,6,7,8,9,"-"},MM_BU[[#This Row],[PROJECT'#]]),""))-1)</f>
        <v>BU</v>
      </c>
      <c r="AI1402" t="str">
        <f>IF(MM_BU[[#This Row],[BOM Received date]]&lt;&gt;"","BU table")</f>
        <v>BU table</v>
      </c>
      <c r="AJ1402" t="str">
        <f>TEXT(MM_BU[[#This Row],[BOM Received date]],"mmmm")</f>
        <v>March</v>
      </c>
      <c r="AK1402" t="str">
        <f>TEXT(MM_BU[[#This Row],[BOM Received date]],"yyyy")</f>
        <v>2024</v>
      </c>
    </row>
    <row r="1403" spans="1:37" ht="28.95" customHeight="1">
      <c r="A1403" s="103">
        <v>94</v>
      </c>
      <c r="B1403" s="336">
        <v>45364</v>
      </c>
      <c r="C1403" s="104">
        <v>30</v>
      </c>
      <c r="D1403" s="104" t="s">
        <v>2848</v>
      </c>
      <c r="E1403" s="23" t="s">
        <v>2849</v>
      </c>
      <c r="F1403" s="350">
        <v>10051140</v>
      </c>
      <c r="G1403" s="1514" t="s">
        <v>967</v>
      </c>
      <c r="H1403" s="1513" t="s">
        <v>969</v>
      </c>
      <c r="I1403" s="25">
        <v>56728</v>
      </c>
      <c r="J1403" s="1639">
        <v>45364</v>
      </c>
      <c r="K1403" s="26">
        <v>45365</v>
      </c>
      <c r="L1403" s="26" t="s">
        <v>1058</v>
      </c>
      <c r="M1403" s="27">
        <v>1</v>
      </c>
      <c r="N1403" s="27" t="s">
        <v>55</v>
      </c>
      <c r="O1403" s="25">
        <v>1</v>
      </c>
      <c r="P1403" s="286">
        <v>28.4</v>
      </c>
      <c r="Q1403" s="287">
        <v>28.4</v>
      </c>
      <c r="R1403" s="25" t="s">
        <v>581</v>
      </c>
      <c r="S1403" s="25" t="s">
        <v>581</v>
      </c>
      <c r="T1403" s="26" t="s">
        <v>581</v>
      </c>
      <c r="U1403" s="26" t="s">
        <v>581</v>
      </c>
      <c r="V1403" s="8" t="s">
        <v>3002</v>
      </c>
      <c r="W1403" s="25" t="s">
        <v>140</v>
      </c>
      <c r="X1403" s="26">
        <v>45366</v>
      </c>
      <c r="Y1403" s="25" t="s">
        <v>1068</v>
      </c>
      <c r="Z1403" s="26">
        <v>45366</v>
      </c>
      <c r="AA1403" s="24" t="s">
        <v>1069</v>
      </c>
      <c r="AB1403" s="24" t="s">
        <v>1081</v>
      </c>
      <c r="AC1403" s="26">
        <v>45373</v>
      </c>
      <c r="AD1403" s="8" t="s">
        <v>22</v>
      </c>
      <c r="AE1403" s="26">
        <v>45369</v>
      </c>
      <c r="AF1403" s="27" t="s">
        <v>424</v>
      </c>
      <c r="AG1403" s="7"/>
      <c r="AH1403" s="5" t="str" cm="1">
        <f t="array" ref="AH1403">LEFT(MM_BU[[#This Row],[PROJECT'#]],MIN(IFERROR(FIND({0,1,2,3,4,5,6,7,8,9,"-"},MM_BU[[#This Row],[PROJECT'#]]),""))-1)</f>
        <v>BU</v>
      </c>
      <c r="AI1403" t="str">
        <f>IF(MM_BU[[#This Row],[BOM Received date]]&lt;&gt;"","BU table")</f>
        <v>BU table</v>
      </c>
      <c r="AJ1403" t="str">
        <f>TEXT(MM_BU[[#This Row],[BOM Received date]],"mmmm")</f>
        <v>March</v>
      </c>
      <c r="AK1403" t="str">
        <f>TEXT(MM_BU[[#This Row],[BOM Received date]],"yyyy")</f>
        <v>2024</v>
      </c>
    </row>
    <row r="1404" spans="1:37" ht="28.95" customHeight="1">
      <c r="A1404" s="103">
        <v>94</v>
      </c>
      <c r="B1404" s="336">
        <v>45364</v>
      </c>
      <c r="C1404" s="104">
        <v>30</v>
      </c>
      <c r="D1404" s="104" t="s">
        <v>2848</v>
      </c>
      <c r="E1404" s="23" t="s">
        <v>2849</v>
      </c>
      <c r="F1404" s="350">
        <v>10051140</v>
      </c>
      <c r="G1404" s="1514" t="s">
        <v>571</v>
      </c>
      <c r="H1404" s="1513" t="s">
        <v>572</v>
      </c>
      <c r="I1404" s="25">
        <v>56729</v>
      </c>
      <c r="J1404" s="1639">
        <v>45364</v>
      </c>
      <c r="K1404" s="26">
        <v>45365</v>
      </c>
      <c r="L1404" s="26" t="s">
        <v>1058</v>
      </c>
      <c r="M1404" s="27">
        <v>2</v>
      </c>
      <c r="N1404" s="27" t="s">
        <v>21</v>
      </c>
      <c r="O1404" s="25">
        <v>1</v>
      </c>
      <c r="P1404" s="286">
        <v>23.8</v>
      </c>
      <c r="Q1404" s="287">
        <v>23.8</v>
      </c>
      <c r="R1404" s="25" t="s">
        <v>581</v>
      </c>
      <c r="S1404" s="25" t="s">
        <v>581</v>
      </c>
      <c r="T1404" s="26" t="s">
        <v>581</v>
      </c>
      <c r="U1404" s="26" t="s">
        <v>581</v>
      </c>
      <c r="V1404" s="8" t="s">
        <v>2983</v>
      </c>
      <c r="W1404" s="25" t="s">
        <v>1159</v>
      </c>
      <c r="X1404" s="26">
        <v>45366</v>
      </c>
      <c r="Y1404" s="25" t="s">
        <v>1068</v>
      </c>
      <c r="Z1404" s="26">
        <v>45366</v>
      </c>
      <c r="AA1404" s="24" t="s">
        <v>1069</v>
      </c>
      <c r="AB1404" s="24" t="s">
        <v>1070</v>
      </c>
      <c r="AC1404" s="26">
        <v>45373</v>
      </c>
      <c r="AD1404" s="8" t="s">
        <v>22</v>
      </c>
      <c r="AE1404" s="26">
        <v>45369</v>
      </c>
      <c r="AF1404" s="27" t="s">
        <v>424</v>
      </c>
      <c r="AG1404" s="7"/>
      <c r="AH1404" s="5" t="str" cm="1">
        <f t="array" ref="AH1404">LEFT(MM_BU[[#This Row],[PROJECT'#]],MIN(IFERROR(FIND({0,1,2,3,4,5,6,7,8,9,"-"},MM_BU[[#This Row],[PROJECT'#]]),""))-1)</f>
        <v>BU</v>
      </c>
      <c r="AI1404" t="str">
        <f>IF(MM_BU[[#This Row],[BOM Received date]]&lt;&gt;"","BU table")</f>
        <v>BU table</v>
      </c>
      <c r="AJ1404" t="str">
        <f>TEXT(MM_BU[[#This Row],[BOM Received date]],"mmmm")</f>
        <v>March</v>
      </c>
      <c r="AK1404" t="str">
        <f>TEXT(MM_BU[[#This Row],[BOM Received date]],"yyyy")</f>
        <v>2024</v>
      </c>
    </row>
    <row r="1405" spans="1:37" ht="28.95" customHeight="1">
      <c r="A1405" s="103">
        <v>94</v>
      </c>
      <c r="B1405" s="336">
        <v>45364</v>
      </c>
      <c r="C1405" s="104">
        <v>30</v>
      </c>
      <c r="D1405" s="104" t="s">
        <v>2848</v>
      </c>
      <c r="E1405" s="23" t="s">
        <v>2849</v>
      </c>
      <c r="F1405" s="350">
        <v>10051140</v>
      </c>
      <c r="G1405" s="1514" t="s">
        <v>106</v>
      </c>
      <c r="H1405" s="1513" t="s">
        <v>111</v>
      </c>
      <c r="I1405" s="25">
        <v>56727</v>
      </c>
      <c r="J1405" s="1639">
        <v>45364</v>
      </c>
      <c r="K1405" s="26">
        <v>45365</v>
      </c>
      <c r="L1405" s="26" t="s">
        <v>1058</v>
      </c>
      <c r="M1405" s="27">
        <v>1</v>
      </c>
      <c r="N1405" s="27" t="s">
        <v>114</v>
      </c>
      <c r="O1405" s="25">
        <v>50</v>
      </c>
      <c r="P1405" s="286">
        <v>14.9</v>
      </c>
      <c r="Q1405" s="287">
        <v>745</v>
      </c>
      <c r="R1405" s="25" t="s">
        <v>2994</v>
      </c>
      <c r="S1405" s="25" t="s">
        <v>1058</v>
      </c>
      <c r="T1405" s="26">
        <v>45366</v>
      </c>
      <c r="U1405" s="26" t="s">
        <v>581</v>
      </c>
      <c r="V1405" s="8" t="s">
        <v>2995</v>
      </c>
      <c r="W1405" s="25" t="s">
        <v>1011</v>
      </c>
      <c r="X1405" s="26">
        <v>45366</v>
      </c>
      <c r="Y1405" s="25" t="s">
        <v>1068</v>
      </c>
      <c r="Z1405" s="26">
        <v>45366</v>
      </c>
      <c r="AA1405" s="24" t="s">
        <v>1075</v>
      </c>
      <c r="AB1405" s="24" t="s">
        <v>1070</v>
      </c>
      <c r="AC1405" s="26">
        <v>45380</v>
      </c>
      <c r="AD1405" s="8" t="s">
        <v>22</v>
      </c>
      <c r="AE1405" s="26">
        <v>45369</v>
      </c>
      <c r="AF1405" s="27" t="s">
        <v>1034</v>
      </c>
      <c r="AG1405" s="7"/>
      <c r="AH1405" s="5" t="str" cm="1">
        <f t="array" ref="AH1405">LEFT(MM_BU[[#This Row],[PROJECT'#]],MIN(IFERROR(FIND({0,1,2,3,4,5,6,7,8,9,"-"},MM_BU[[#This Row],[PROJECT'#]]),""))-1)</f>
        <v>BU</v>
      </c>
      <c r="AI1405" t="str">
        <f>IF(MM_BU[[#This Row],[BOM Received date]]&lt;&gt;"","BU table")</f>
        <v>BU table</v>
      </c>
      <c r="AJ1405" t="str">
        <f>TEXT(MM_BU[[#This Row],[BOM Received date]],"mmmm")</f>
        <v>March</v>
      </c>
      <c r="AK1405" t="str">
        <f>TEXT(MM_BU[[#This Row],[BOM Received date]],"yyyy")</f>
        <v>2024</v>
      </c>
    </row>
    <row r="1406" spans="1:37" ht="28.95" customHeight="1">
      <c r="A1406" s="103">
        <v>94</v>
      </c>
      <c r="B1406" s="336">
        <v>45364</v>
      </c>
      <c r="C1406" s="104">
        <v>30</v>
      </c>
      <c r="D1406" s="104" t="s">
        <v>2848</v>
      </c>
      <c r="E1406" s="23" t="s">
        <v>2849</v>
      </c>
      <c r="F1406" s="350">
        <v>10051140</v>
      </c>
      <c r="G1406" s="1514" t="s">
        <v>107</v>
      </c>
      <c r="H1406" s="1513" t="s">
        <v>112</v>
      </c>
      <c r="I1406" s="25">
        <v>56729</v>
      </c>
      <c r="J1406" s="1639">
        <v>45364</v>
      </c>
      <c r="K1406" s="26">
        <v>45365</v>
      </c>
      <c r="L1406" s="26" t="s">
        <v>1058</v>
      </c>
      <c r="M1406" s="27">
        <v>1</v>
      </c>
      <c r="N1406" s="27" t="s">
        <v>20</v>
      </c>
      <c r="O1406" s="25">
        <v>30</v>
      </c>
      <c r="P1406" s="286">
        <v>2.5</v>
      </c>
      <c r="Q1406" s="287">
        <v>75</v>
      </c>
      <c r="R1406" s="25" t="s">
        <v>581</v>
      </c>
      <c r="S1406" s="25" t="s">
        <v>581</v>
      </c>
      <c r="T1406" s="26" t="s">
        <v>581</v>
      </c>
      <c r="U1406" s="26" t="s">
        <v>581</v>
      </c>
      <c r="V1406" s="8" t="s">
        <v>2983</v>
      </c>
      <c r="W1406" s="25" t="s">
        <v>1031</v>
      </c>
      <c r="X1406" s="26">
        <v>45366</v>
      </c>
      <c r="Y1406" s="25" t="s">
        <v>1068</v>
      </c>
      <c r="Z1406" s="26">
        <v>45366</v>
      </c>
      <c r="AA1406" s="24" t="s">
        <v>1069</v>
      </c>
      <c r="AB1406" s="24" t="s">
        <v>1070</v>
      </c>
      <c r="AC1406" s="26">
        <v>45373</v>
      </c>
      <c r="AD1406" s="8" t="s">
        <v>22</v>
      </c>
      <c r="AE1406" s="26">
        <v>45369</v>
      </c>
      <c r="AF1406" s="27" t="s">
        <v>1033</v>
      </c>
      <c r="AG1406" s="7"/>
      <c r="AH1406" s="5" t="str" cm="1">
        <f t="array" ref="AH1406">LEFT(MM_BU[[#This Row],[PROJECT'#]],MIN(IFERROR(FIND({0,1,2,3,4,5,6,7,8,9,"-"},MM_BU[[#This Row],[PROJECT'#]]),""))-1)</f>
        <v>BU</v>
      </c>
      <c r="AI1406" t="str">
        <f>IF(MM_BU[[#This Row],[BOM Received date]]&lt;&gt;"","BU table")</f>
        <v>BU table</v>
      </c>
      <c r="AJ1406" t="str">
        <f>TEXT(MM_BU[[#This Row],[BOM Received date]],"mmmm")</f>
        <v>March</v>
      </c>
      <c r="AK1406" t="str">
        <f>TEXT(MM_BU[[#This Row],[BOM Received date]],"yyyy")</f>
        <v>2024</v>
      </c>
    </row>
    <row r="1407" spans="1:37" ht="28.95" customHeight="1" thickBot="1">
      <c r="A1407" s="140">
        <v>94</v>
      </c>
      <c r="B1407" s="199">
        <v>45364</v>
      </c>
      <c r="C1407" s="142">
        <v>30</v>
      </c>
      <c r="D1407" s="142" t="s">
        <v>2848</v>
      </c>
      <c r="E1407" s="143" t="s">
        <v>2849</v>
      </c>
      <c r="F1407" s="351">
        <v>10051140</v>
      </c>
      <c r="G1407" s="1515" t="s">
        <v>1426</v>
      </c>
      <c r="H1407" s="1516" t="s">
        <v>1433</v>
      </c>
      <c r="I1407" s="145">
        <v>56726</v>
      </c>
      <c r="J1407" s="1640">
        <v>45364</v>
      </c>
      <c r="K1407" s="146">
        <v>45365</v>
      </c>
      <c r="L1407" s="146" t="s">
        <v>1058</v>
      </c>
      <c r="M1407" s="147">
        <v>1</v>
      </c>
      <c r="N1407" s="147" t="s">
        <v>36</v>
      </c>
      <c r="O1407" s="145">
        <v>2</v>
      </c>
      <c r="P1407" s="288">
        <v>89.03</v>
      </c>
      <c r="Q1407" s="289">
        <v>178.06</v>
      </c>
      <c r="R1407" s="145" t="s">
        <v>2985</v>
      </c>
      <c r="S1407" s="145" t="s">
        <v>1059</v>
      </c>
      <c r="T1407" s="146">
        <v>45373</v>
      </c>
      <c r="U1407" s="146">
        <v>45368</v>
      </c>
      <c r="V1407" s="142" t="s">
        <v>3063</v>
      </c>
      <c r="W1407" s="145" t="s">
        <v>1003</v>
      </c>
      <c r="X1407" s="146">
        <v>45372</v>
      </c>
      <c r="Y1407" s="145" t="s">
        <v>1068</v>
      </c>
      <c r="Z1407" s="146">
        <v>45372</v>
      </c>
      <c r="AA1407" s="144" t="s">
        <v>1075</v>
      </c>
      <c r="AB1407" s="144" t="s">
        <v>1083</v>
      </c>
      <c r="AC1407" s="146">
        <v>45382</v>
      </c>
      <c r="AD1407" s="142" t="s">
        <v>581</v>
      </c>
      <c r="AE1407" s="146" t="s">
        <v>581</v>
      </c>
      <c r="AF1407" s="147" t="s">
        <v>581</v>
      </c>
      <c r="AG1407" s="148"/>
      <c r="AH1407" s="5" t="str" cm="1">
        <f t="array" ref="AH1407">LEFT(MM_BU[[#This Row],[PROJECT'#]],MIN(IFERROR(FIND({0,1,2,3,4,5,6,7,8,9,"-"},MM_BU[[#This Row],[PROJECT'#]]),""))-1)</f>
        <v>BU</v>
      </c>
      <c r="AI1407" t="str">
        <f>IF(MM_BU[[#This Row],[BOM Received date]]&lt;&gt;"","BU table")</f>
        <v>BU table</v>
      </c>
      <c r="AJ1407" t="str">
        <f>TEXT(MM_BU[[#This Row],[BOM Received date]],"mmmm")</f>
        <v>March</v>
      </c>
      <c r="AK1407" t="str">
        <f>TEXT(MM_BU[[#This Row],[BOM Received date]],"yyyy")</f>
        <v>2024</v>
      </c>
    </row>
    <row r="1408" spans="1:37" ht="28.95" customHeight="1" thickTop="1">
      <c r="A1408" s="149">
        <v>95</v>
      </c>
      <c r="B1408" s="196">
        <v>45363</v>
      </c>
      <c r="C1408" s="151">
        <v>30</v>
      </c>
      <c r="D1408" s="151" t="s">
        <v>2887</v>
      </c>
      <c r="E1408" s="152" t="s">
        <v>2888</v>
      </c>
      <c r="F1408" s="1479">
        <v>10071568</v>
      </c>
      <c r="G1408" s="151" t="s">
        <v>45</v>
      </c>
      <c r="H1408" s="153" t="s">
        <v>46</v>
      </c>
      <c r="I1408" s="154">
        <v>56859</v>
      </c>
      <c r="J1408" s="1641">
        <v>45365</v>
      </c>
      <c r="K1408" s="155">
        <v>45365</v>
      </c>
      <c r="L1408" s="155" t="s">
        <v>1058</v>
      </c>
      <c r="M1408" s="156">
        <v>10</v>
      </c>
      <c r="N1408" s="156" t="s">
        <v>1381</v>
      </c>
      <c r="O1408" s="154">
        <v>4</v>
      </c>
      <c r="P1408" s="290">
        <v>656.37</v>
      </c>
      <c r="Q1408" s="291">
        <v>2625.48</v>
      </c>
      <c r="R1408" s="154" t="s">
        <v>581</v>
      </c>
      <c r="S1408" s="154" t="s">
        <v>581</v>
      </c>
      <c r="T1408" s="155" t="s">
        <v>581</v>
      </c>
      <c r="U1408" s="155" t="s">
        <v>581</v>
      </c>
      <c r="V1408" s="151" t="s">
        <v>2983</v>
      </c>
      <c r="W1408" s="154" t="s">
        <v>1713</v>
      </c>
      <c r="X1408" s="155">
        <v>45366</v>
      </c>
      <c r="Y1408" s="154" t="s">
        <v>1068</v>
      </c>
      <c r="Z1408" s="155">
        <v>45366</v>
      </c>
      <c r="AA1408" s="153" t="s">
        <v>1069</v>
      </c>
      <c r="AB1408" s="153" t="s">
        <v>1070</v>
      </c>
      <c r="AC1408" s="155">
        <v>45373</v>
      </c>
      <c r="AD1408" s="151" t="s">
        <v>22</v>
      </c>
      <c r="AE1408" s="155">
        <v>45369</v>
      </c>
      <c r="AF1408" s="156" t="s">
        <v>426</v>
      </c>
      <c r="AG1408" s="157"/>
      <c r="AH1408" s="43" t="str" cm="1">
        <f t="array" ref="AH1408">LEFT(MM_BU[[#This Row],[PROJECT'#]],MIN(IFERROR(FIND({0,1,2,3,4,5,6,7,8,9,"-"},MM_BU[[#This Row],[PROJECT'#]]),""))-1)</f>
        <v>BU</v>
      </c>
      <c r="AI1408" t="str">
        <f>IF(MM_BU[[#This Row],[BOM Received date]]&lt;&gt;"","BU table")</f>
        <v>BU table</v>
      </c>
      <c r="AJ1408" t="str">
        <f>TEXT(MM_BU[[#This Row],[BOM Received date]],"mmmm")</f>
        <v>March</v>
      </c>
      <c r="AK1408" t="str">
        <f>TEXT(MM_BU[[#This Row],[BOM Received date]],"yyyy")</f>
        <v>2024</v>
      </c>
    </row>
    <row r="1409" spans="1:37" ht="28.95" customHeight="1">
      <c r="A1409" s="21">
        <v>95</v>
      </c>
      <c r="B1409" s="56">
        <v>45363</v>
      </c>
      <c r="C1409" s="8">
        <v>30</v>
      </c>
      <c r="D1409" s="8" t="s">
        <v>2887</v>
      </c>
      <c r="E1409" s="23" t="s">
        <v>2888</v>
      </c>
      <c r="F1409" s="350">
        <v>10071568</v>
      </c>
      <c r="G1409" s="8" t="s">
        <v>32</v>
      </c>
      <c r="H1409" s="24" t="s">
        <v>33</v>
      </c>
      <c r="I1409" s="25">
        <v>56857</v>
      </c>
      <c r="J1409" s="1639">
        <v>45365</v>
      </c>
      <c r="K1409" s="26">
        <v>45365</v>
      </c>
      <c r="L1409" s="26" t="s">
        <v>1058</v>
      </c>
      <c r="M1409" s="27">
        <v>1</v>
      </c>
      <c r="N1409" s="27" t="s">
        <v>20</v>
      </c>
      <c r="O1409" s="25">
        <v>20</v>
      </c>
      <c r="P1409" s="286">
        <v>23.7</v>
      </c>
      <c r="Q1409" s="287">
        <v>474</v>
      </c>
      <c r="R1409" s="25" t="s">
        <v>2994</v>
      </c>
      <c r="S1409" s="25" t="s">
        <v>1058</v>
      </c>
      <c r="T1409" s="26">
        <v>45366</v>
      </c>
      <c r="U1409" s="26" t="s">
        <v>581</v>
      </c>
      <c r="V1409" s="8" t="s">
        <v>2995</v>
      </c>
      <c r="W1409" s="25" t="s">
        <v>1017</v>
      </c>
      <c r="X1409" s="26">
        <v>45366</v>
      </c>
      <c r="Y1409" s="25" t="s">
        <v>1068</v>
      </c>
      <c r="Z1409" s="26">
        <v>45366</v>
      </c>
      <c r="AA1409" s="24" t="s">
        <v>1075</v>
      </c>
      <c r="AB1409" s="24" t="s">
        <v>1070</v>
      </c>
      <c r="AC1409" s="26">
        <v>45380</v>
      </c>
      <c r="AD1409" s="8" t="s">
        <v>22</v>
      </c>
      <c r="AE1409" s="26">
        <v>45369</v>
      </c>
      <c r="AF1409" s="27" t="s">
        <v>1026</v>
      </c>
      <c r="AG1409" s="7"/>
      <c r="AH1409" s="5" t="str" cm="1">
        <f t="array" ref="AH1409">LEFT(MM_BU[[#This Row],[PROJECT'#]],MIN(IFERROR(FIND({0,1,2,3,4,5,6,7,8,9,"-"},MM_BU[[#This Row],[PROJECT'#]]),""))-1)</f>
        <v>BU</v>
      </c>
      <c r="AI1409" t="str">
        <f>IF(MM_BU[[#This Row],[BOM Received date]]&lt;&gt;"","BU table")</f>
        <v>BU table</v>
      </c>
      <c r="AJ1409" t="str">
        <f>TEXT(MM_BU[[#This Row],[BOM Received date]],"mmmm")</f>
        <v>March</v>
      </c>
      <c r="AK1409" t="str">
        <f>TEXT(MM_BU[[#This Row],[BOM Received date]],"yyyy")</f>
        <v>2024</v>
      </c>
    </row>
    <row r="1410" spans="1:37" ht="28.95" customHeight="1">
      <c r="A1410" s="21">
        <v>95</v>
      </c>
      <c r="B1410" s="56">
        <v>45363</v>
      </c>
      <c r="C1410" s="8">
        <v>30</v>
      </c>
      <c r="D1410" s="8" t="s">
        <v>2887</v>
      </c>
      <c r="E1410" s="23" t="s">
        <v>2888</v>
      </c>
      <c r="F1410" s="350">
        <v>10071568</v>
      </c>
      <c r="G1410" s="8" t="s">
        <v>487</v>
      </c>
      <c r="H1410" s="24" t="s">
        <v>959</v>
      </c>
      <c r="I1410" s="25">
        <v>56859</v>
      </c>
      <c r="J1410" s="1639">
        <v>45365</v>
      </c>
      <c r="K1410" s="26">
        <v>45365</v>
      </c>
      <c r="L1410" s="26" t="s">
        <v>1058</v>
      </c>
      <c r="M1410" s="27">
        <v>9</v>
      </c>
      <c r="N1410" s="27" t="s">
        <v>118</v>
      </c>
      <c r="O1410" s="25">
        <v>1</v>
      </c>
      <c r="P1410" s="286">
        <v>57</v>
      </c>
      <c r="Q1410" s="287">
        <v>57</v>
      </c>
      <c r="R1410" s="25" t="s">
        <v>581</v>
      </c>
      <c r="S1410" s="25" t="s">
        <v>581</v>
      </c>
      <c r="T1410" s="26" t="s">
        <v>581</v>
      </c>
      <c r="U1410" s="26" t="s">
        <v>581</v>
      </c>
      <c r="V1410" s="8" t="s">
        <v>2983</v>
      </c>
      <c r="W1410" s="25" t="s">
        <v>1889</v>
      </c>
      <c r="X1410" s="26">
        <v>45366</v>
      </c>
      <c r="Y1410" s="25" t="s">
        <v>1068</v>
      </c>
      <c r="Z1410" s="26">
        <v>45366</v>
      </c>
      <c r="AA1410" s="24" t="s">
        <v>1069</v>
      </c>
      <c r="AB1410" s="24" t="s">
        <v>1070</v>
      </c>
      <c r="AC1410" s="26">
        <v>45373</v>
      </c>
      <c r="AD1410" s="8" t="s">
        <v>22</v>
      </c>
      <c r="AE1410" s="26">
        <v>45369</v>
      </c>
      <c r="AF1410" s="27" t="s">
        <v>424</v>
      </c>
      <c r="AG1410" s="7"/>
      <c r="AH1410" s="5" t="str" cm="1">
        <f t="array" ref="AH1410">LEFT(MM_BU[[#This Row],[PROJECT'#]],MIN(IFERROR(FIND({0,1,2,3,4,5,6,7,8,9,"-"},MM_BU[[#This Row],[PROJECT'#]]),""))-1)</f>
        <v>BU</v>
      </c>
      <c r="AI1410" t="str">
        <f>IF(MM_BU[[#This Row],[BOM Received date]]&lt;&gt;"","BU table")</f>
        <v>BU table</v>
      </c>
      <c r="AJ1410" t="str">
        <f>TEXT(MM_BU[[#This Row],[BOM Received date]],"mmmm")</f>
        <v>March</v>
      </c>
      <c r="AK1410" t="str">
        <f>TEXT(MM_BU[[#This Row],[BOM Received date]],"yyyy")</f>
        <v>2024</v>
      </c>
    </row>
    <row r="1411" spans="1:37" ht="28.95" customHeight="1">
      <c r="A1411" s="21">
        <v>95</v>
      </c>
      <c r="B1411" s="56">
        <v>45363</v>
      </c>
      <c r="C1411" s="8">
        <v>30</v>
      </c>
      <c r="D1411" s="8" t="s">
        <v>2887</v>
      </c>
      <c r="E1411" s="23" t="s">
        <v>2888</v>
      </c>
      <c r="F1411" s="350">
        <v>10071568</v>
      </c>
      <c r="G1411" s="8" t="s">
        <v>123</v>
      </c>
      <c r="H1411" s="24" t="s">
        <v>2111</v>
      </c>
      <c r="I1411" s="25">
        <v>56859</v>
      </c>
      <c r="J1411" s="1639">
        <v>45365</v>
      </c>
      <c r="K1411" s="26">
        <v>45365</v>
      </c>
      <c r="L1411" s="26" t="s">
        <v>1058</v>
      </c>
      <c r="M1411" s="27">
        <v>8</v>
      </c>
      <c r="N1411" s="27" t="s">
        <v>118</v>
      </c>
      <c r="O1411" s="25">
        <v>1</v>
      </c>
      <c r="P1411" s="286">
        <v>64.92</v>
      </c>
      <c r="Q1411" s="287">
        <v>64.92</v>
      </c>
      <c r="R1411" s="25" t="s">
        <v>581</v>
      </c>
      <c r="S1411" s="25" t="s">
        <v>581</v>
      </c>
      <c r="T1411" s="26" t="s">
        <v>581</v>
      </c>
      <c r="U1411" s="26" t="s">
        <v>581</v>
      </c>
      <c r="V1411" s="8" t="s">
        <v>2983</v>
      </c>
      <c r="W1411" s="25" t="s">
        <v>1891</v>
      </c>
      <c r="X1411" s="26">
        <v>45366</v>
      </c>
      <c r="Y1411" s="25" t="s">
        <v>1068</v>
      </c>
      <c r="Z1411" s="26">
        <v>45366</v>
      </c>
      <c r="AA1411" s="24" t="s">
        <v>1069</v>
      </c>
      <c r="AB1411" s="24" t="s">
        <v>1070</v>
      </c>
      <c r="AC1411" s="26">
        <v>45373</v>
      </c>
      <c r="AD1411" s="8" t="s">
        <v>22</v>
      </c>
      <c r="AE1411" s="26">
        <v>45369</v>
      </c>
      <c r="AF1411" s="27" t="s">
        <v>424</v>
      </c>
      <c r="AG1411" s="7"/>
      <c r="AH1411" s="5" t="str" cm="1">
        <f t="array" ref="AH1411">LEFT(MM_BU[[#This Row],[PROJECT'#]],MIN(IFERROR(FIND({0,1,2,3,4,5,6,7,8,9,"-"},MM_BU[[#This Row],[PROJECT'#]]),""))-1)</f>
        <v>BU</v>
      </c>
      <c r="AI1411" t="str">
        <f>IF(MM_BU[[#This Row],[BOM Received date]]&lt;&gt;"","BU table")</f>
        <v>BU table</v>
      </c>
      <c r="AJ1411" t="str">
        <f>TEXT(MM_BU[[#This Row],[BOM Received date]],"mmmm")</f>
        <v>March</v>
      </c>
      <c r="AK1411" t="str">
        <f>TEXT(MM_BU[[#This Row],[BOM Received date]],"yyyy")</f>
        <v>2024</v>
      </c>
    </row>
    <row r="1412" spans="1:37" ht="28.95" customHeight="1">
      <c r="A1412" s="21">
        <v>95</v>
      </c>
      <c r="B1412" s="56">
        <v>45363</v>
      </c>
      <c r="C1412" s="8">
        <v>30</v>
      </c>
      <c r="D1412" s="8" t="s">
        <v>2887</v>
      </c>
      <c r="E1412" s="23" t="s">
        <v>2888</v>
      </c>
      <c r="F1412" s="350">
        <v>10071568</v>
      </c>
      <c r="G1412" s="8" t="s">
        <v>125</v>
      </c>
      <c r="H1412" s="24" t="s">
        <v>122</v>
      </c>
      <c r="I1412" s="25">
        <v>56858</v>
      </c>
      <c r="J1412" s="1639">
        <v>45365</v>
      </c>
      <c r="K1412" s="26">
        <v>45365</v>
      </c>
      <c r="L1412" s="26" t="s">
        <v>1058</v>
      </c>
      <c r="M1412" s="27">
        <v>4</v>
      </c>
      <c r="N1412" s="27" t="s">
        <v>118</v>
      </c>
      <c r="O1412" s="25">
        <v>1</v>
      </c>
      <c r="P1412" s="286">
        <v>64.5</v>
      </c>
      <c r="Q1412" s="287">
        <v>64.5</v>
      </c>
      <c r="R1412" s="25" t="s">
        <v>2986</v>
      </c>
      <c r="S1412" s="25" t="s">
        <v>1058</v>
      </c>
      <c r="T1412" s="26">
        <v>45366</v>
      </c>
      <c r="U1412" s="26" t="s">
        <v>581</v>
      </c>
      <c r="V1412" s="8" t="s">
        <v>2987</v>
      </c>
      <c r="W1412" s="25" t="s">
        <v>1011</v>
      </c>
      <c r="X1412" s="26">
        <v>45366</v>
      </c>
      <c r="Y1412" s="25" t="s">
        <v>1068</v>
      </c>
      <c r="Z1412" s="26">
        <v>45366</v>
      </c>
      <c r="AA1412" s="24" t="s">
        <v>1075</v>
      </c>
      <c r="AB1412" s="24" t="s">
        <v>1081</v>
      </c>
      <c r="AC1412" s="26">
        <v>45387</v>
      </c>
      <c r="AD1412" s="8" t="s">
        <v>581</v>
      </c>
      <c r="AE1412" s="26" t="s">
        <v>581</v>
      </c>
      <c r="AF1412" s="27" t="s">
        <v>581</v>
      </c>
      <c r="AG1412" s="7"/>
      <c r="AH1412" s="5" t="str" cm="1">
        <f t="array" ref="AH1412">LEFT(MM_BU[[#This Row],[PROJECT'#]],MIN(IFERROR(FIND({0,1,2,3,4,5,6,7,8,9,"-"},MM_BU[[#This Row],[PROJECT'#]]),""))-1)</f>
        <v>BU</v>
      </c>
      <c r="AI1412" t="str">
        <f>IF(MM_BU[[#This Row],[BOM Received date]]&lt;&gt;"","BU table")</f>
        <v>BU table</v>
      </c>
      <c r="AJ1412" t="str">
        <f>TEXT(MM_BU[[#This Row],[BOM Received date]],"mmmm")</f>
        <v>March</v>
      </c>
      <c r="AK1412" t="str">
        <f>TEXT(MM_BU[[#This Row],[BOM Received date]],"yyyy")</f>
        <v>2024</v>
      </c>
    </row>
    <row r="1413" spans="1:37" ht="28.95" customHeight="1">
      <c r="A1413" s="21">
        <v>95</v>
      </c>
      <c r="B1413" s="56">
        <v>45363</v>
      </c>
      <c r="C1413" s="8">
        <v>30</v>
      </c>
      <c r="D1413" s="8" t="s">
        <v>2887</v>
      </c>
      <c r="E1413" s="23" t="s">
        <v>2888</v>
      </c>
      <c r="F1413" s="350">
        <v>10071568</v>
      </c>
      <c r="G1413" s="8" t="s">
        <v>82</v>
      </c>
      <c r="H1413" s="24" t="s">
        <v>83</v>
      </c>
      <c r="I1413" s="25">
        <v>56859</v>
      </c>
      <c r="J1413" s="1639">
        <v>45365</v>
      </c>
      <c r="K1413" s="26">
        <v>45365</v>
      </c>
      <c r="L1413" s="26" t="s">
        <v>1058</v>
      </c>
      <c r="M1413" s="27">
        <v>7</v>
      </c>
      <c r="N1413" s="27" t="s">
        <v>20</v>
      </c>
      <c r="O1413" s="25">
        <v>6</v>
      </c>
      <c r="P1413" s="286">
        <v>27</v>
      </c>
      <c r="Q1413" s="287">
        <v>162</v>
      </c>
      <c r="R1413" s="25" t="s">
        <v>581</v>
      </c>
      <c r="S1413" s="25" t="s">
        <v>581</v>
      </c>
      <c r="T1413" s="26" t="s">
        <v>581</v>
      </c>
      <c r="U1413" s="26" t="s">
        <v>581</v>
      </c>
      <c r="V1413" s="8" t="s">
        <v>2983</v>
      </c>
      <c r="W1413" s="25" t="s">
        <v>1884</v>
      </c>
      <c r="X1413" s="26">
        <v>45366</v>
      </c>
      <c r="Y1413" s="25" t="s">
        <v>1068</v>
      </c>
      <c r="Z1413" s="26">
        <v>45366</v>
      </c>
      <c r="AA1413" s="24" t="s">
        <v>1069</v>
      </c>
      <c r="AB1413" s="24" t="s">
        <v>1070</v>
      </c>
      <c r="AC1413" s="26">
        <v>45373</v>
      </c>
      <c r="AD1413" s="8" t="s">
        <v>22</v>
      </c>
      <c r="AE1413" s="26">
        <v>45369</v>
      </c>
      <c r="AF1413" s="27" t="s">
        <v>427</v>
      </c>
      <c r="AG1413" s="7"/>
      <c r="AH1413" s="5" t="str" cm="1">
        <f t="array" ref="AH1413">LEFT(MM_BU[[#This Row],[PROJECT'#]],MIN(IFERROR(FIND({0,1,2,3,4,5,6,7,8,9,"-"},MM_BU[[#This Row],[PROJECT'#]]),""))-1)</f>
        <v>BU</v>
      </c>
      <c r="AI1413" t="str">
        <f>IF(MM_BU[[#This Row],[BOM Received date]]&lt;&gt;"","BU table")</f>
        <v>BU table</v>
      </c>
      <c r="AJ1413" t="str">
        <f>TEXT(MM_BU[[#This Row],[BOM Received date]],"mmmm")</f>
        <v>March</v>
      </c>
      <c r="AK1413" t="str">
        <f>TEXT(MM_BU[[#This Row],[BOM Received date]],"yyyy")</f>
        <v>2024</v>
      </c>
    </row>
    <row r="1414" spans="1:37" ht="28.95" customHeight="1">
      <c r="A1414" s="21">
        <v>95</v>
      </c>
      <c r="B1414" s="56">
        <v>45363</v>
      </c>
      <c r="C1414" s="8">
        <v>30</v>
      </c>
      <c r="D1414" s="8" t="s">
        <v>2887</v>
      </c>
      <c r="E1414" s="23" t="s">
        <v>2888</v>
      </c>
      <c r="F1414" s="350">
        <v>10071568</v>
      </c>
      <c r="G1414" s="8" t="s">
        <v>86</v>
      </c>
      <c r="H1414" s="24" t="s">
        <v>87</v>
      </c>
      <c r="I1414" s="25">
        <v>56859</v>
      </c>
      <c r="J1414" s="1639">
        <v>45365</v>
      </c>
      <c r="K1414" s="26">
        <v>45365</v>
      </c>
      <c r="L1414" s="26" t="s">
        <v>1058</v>
      </c>
      <c r="M1414" s="27">
        <v>6</v>
      </c>
      <c r="N1414" s="27" t="s">
        <v>55</v>
      </c>
      <c r="O1414" s="25">
        <v>1</v>
      </c>
      <c r="P1414" s="286">
        <v>92</v>
      </c>
      <c r="Q1414" s="287">
        <v>92</v>
      </c>
      <c r="R1414" s="25" t="s">
        <v>581</v>
      </c>
      <c r="S1414" s="25" t="s">
        <v>581</v>
      </c>
      <c r="T1414" s="26" t="s">
        <v>581</v>
      </c>
      <c r="U1414" s="26" t="s">
        <v>581</v>
      </c>
      <c r="V1414" s="8" t="s">
        <v>2983</v>
      </c>
      <c r="W1414" s="25" t="s">
        <v>1320</v>
      </c>
      <c r="X1414" s="26">
        <v>45366</v>
      </c>
      <c r="Y1414" s="25" t="s">
        <v>1068</v>
      </c>
      <c r="Z1414" s="26">
        <v>45366</v>
      </c>
      <c r="AA1414" s="24" t="s">
        <v>1069</v>
      </c>
      <c r="AB1414" s="24" t="s">
        <v>1070</v>
      </c>
      <c r="AC1414" s="26">
        <v>45373</v>
      </c>
      <c r="AD1414" s="8" t="s">
        <v>22</v>
      </c>
      <c r="AE1414" s="26">
        <v>45369</v>
      </c>
      <c r="AF1414" s="27" t="s">
        <v>424</v>
      </c>
      <c r="AG1414" s="7"/>
      <c r="AH1414" s="5" t="str" cm="1">
        <f t="array" ref="AH1414">LEFT(MM_BU[[#This Row],[PROJECT'#]],MIN(IFERROR(FIND({0,1,2,3,4,5,6,7,8,9,"-"},MM_BU[[#This Row],[PROJECT'#]]),""))-1)</f>
        <v>BU</v>
      </c>
      <c r="AI1414" t="str">
        <f>IF(MM_BU[[#This Row],[BOM Received date]]&lt;&gt;"","BU table")</f>
        <v>BU table</v>
      </c>
      <c r="AJ1414" t="str">
        <f>TEXT(MM_BU[[#This Row],[BOM Received date]],"mmmm")</f>
        <v>March</v>
      </c>
      <c r="AK1414" t="str">
        <f>TEXT(MM_BU[[#This Row],[BOM Received date]],"yyyy")</f>
        <v>2024</v>
      </c>
    </row>
    <row r="1415" spans="1:37" ht="28.95" customHeight="1">
      <c r="A1415" s="21">
        <v>95</v>
      </c>
      <c r="B1415" s="56">
        <v>45363</v>
      </c>
      <c r="C1415" s="8">
        <v>30</v>
      </c>
      <c r="D1415" s="8" t="s">
        <v>2887</v>
      </c>
      <c r="E1415" s="23" t="s">
        <v>2888</v>
      </c>
      <c r="F1415" s="350">
        <v>10071568</v>
      </c>
      <c r="G1415" s="8" t="s">
        <v>949</v>
      </c>
      <c r="H1415" s="24" t="s">
        <v>954</v>
      </c>
      <c r="I1415" s="25">
        <v>56859</v>
      </c>
      <c r="J1415" s="1639">
        <v>45365</v>
      </c>
      <c r="K1415" s="26">
        <v>45365</v>
      </c>
      <c r="L1415" s="26" t="s">
        <v>1058</v>
      </c>
      <c r="M1415" s="27">
        <v>5</v>
      </c>
      <c r="N1415" s="27" t="s">
        <v>20</v>
      </c>
      <c r="O1415" s="25">
        <v>20</v>
      </c>
      <c r="P1415" s="286">
        <v>265</v>
      </c>
      <c r="Q1415" s="287">
        <v>5300</v>
      </c>
      <c r="R1415" s="25" t="s">
        <v>581</v>
      </c>
      <c r="S1415" s="25" t="s">
        <v>581</v>
      </c>
      <c r="T1415" s="26" t="s">
        <v>581</v>
      </c>
      <c r="U1415" s="26" t="s">
        <v>581</v>
      </c>
      <c r="V1415" s="8" t="s">
        <v>2983</v>
      </c>
      <c r="W1415" s="25" t="s">
        <v>1321</v>
      </c>
      <c r="X1415" s="26">
        <v>45366</v>
      </c>
      <c r="Y1415" s="25" t="s">
        <v>1068</v>
      </c>
      <c r="Z1415" s="26">
        <v>45366</v>
      </c>
      <c r="AA1415" s="24" t="s">
        <v>1069</v>
      </c>
      <c r="AB1415" s="24" t="s">
        <v>1070</v>
      </c>
      <c r="AC1415" s="26">
        <v>45397</v>
      </c>
      <c r="AD1415" s="8" t="s">
        <v>581</v>
      </c>
      <c r="AE1415" s="26" t="s">
        <v>581</v>
      </c>
      <c r="AF1415" s="27" t="s">
        <v>581</v>
      </c>
      <c r="AG1415" s="7"/>
      <c r="AH1415" s="5" t="str" cm="1">
        <f t="array" ref="AH1415">LEFT(MM_BU[[#This Row],[PROJECT'#]],MIN(IFERROR(FIND({0,1,2,3,4,5,6,7,8,9,"-"},MM_BU[[#This Row],[PROJECT'#]]),""))-1)</f>
        <v>BU</v>
      </c>
      <c r="AI1415" t="str">
        <f>IF(MM_BU[[#This Row],[BOM Received date]]&lt;&gt;"","BU table")</f>
        <v>BU table</v>
      </c>
      <c r="AJ1415" t="str">
        <f>TEXT(MM_BU[[#This Row],[BOM Received date]],"mmmm")</f>
        <v>March</v>
      </c>
      <c r="AK1415" t="str">
        <f>TEXT(MM_BU[[#This Row],[BOM Received date]],"yyyy")</f>
        <v>2024</v>
      </c>
    </row>
    <row r="1416" spans="1:37" ht="28.95" customHeight="1">
      <c r="A1416" s="21">
        <v>95</v>
      </c>
      <c r="B1416" s="56">
        <v>45363</v>
      </c>
      <c r="C1416" s="8">
        <v>30</v>
      </c>
      <c r="D1416" s="8" t="s">
        <v>2887</v>
      </c>
      <c r="E1416" s="23" t="s">
        <v>2888</v>
      </c>
      <c r="F1416" s="350">
        <v>10071568</v>
      </c>
      <c r="G1416" s="8" t="s">
        <v>1904</v>
      </c>
      <c r="H1416" s="24" t="s">
        <v>1899</v>
      </c>
      <c r="I1416" s="25">
        <v>56856</v>
      </c>
      <c r="J1416" s="1639">
        <v>45365</v>
      </c>
      <c r="K1416" s="26">
        <v>45365</v>
      </c>
      <c r="L1416" s="26" t="s">
        <v>1058</v>
      </c>
      <c r="M1416" s="27">
        <v>1</v>
      </c>
      <c r="N1416" s="27" t="s">
        <v>20</v>
      </c>
      <c r="O1416" s="25">
        <v>10</v>
      </c>
      <c r="P1416" s="286">
        <v>10.23</v>
      </c>
      <c r="Q1416" s="287">
        <v>102.3</v>
      </c>
      <c r="R1416" s="25" t="s">
        <v>581</v>
      </c>
      <c r="S1416" s="25" t="s">
        <v>581</v>
      </c>
      <c r="T1416" s="26" t="s">
        <v>581</v>
      </c>
      <c r="U1416" s="26" t="s">
        <v>581</v>
      </c>
      <c r="V1416" s="8" t="s">
        <v>2983</v>
      </c>
      <c r="W1416" s="25" t="s">
        <v>1325</v>
      </c>
      <c r="X1416" s="26">
        <v>45366</v>
      </c>
      <c r="Y1416" s="25" t="s">
        <v>1068</v>
      </c>
      <c r="Z1416" s="26">
        <v>45366</v>
      </c>
      <c r="AA1416" s="24" t="s">
        <v>1069</v>
      </c>
      <c r="AB1416" s="24" t="s">
        <v>1070</v>
      </c>
      <c r="AC1416" s="26">
        <v>45373</v>
      </c>
      <c r="AD1416" s="8" t="s">
        <v>22</v>
      </c>
      <c r="AE1416" s="26">
        <v>45369</v>
      </c>
      <c r="AF1416" s="27" t="s">
        <v>1001</v>
      </c>
      <c r="AG1416" s="7"/>
      <c r="AH1416" s="5" t="str" cm="1">
        <f t="array" ref="AH1416">LEFT(MM_BU[[#This Row],[PROJECT'#]],MIN(IFERROR(FIND({0,1,2,3,4,5,6,7,8,9,"-"},MM_BU[[#This Row],[PROJECT'#]]),""))-1)</f>
        <v>BU</v>
      </c>
      <c r="AI1416" t="str">
        <f>IF(MM_BU[[#This Row],[BOM Received date]]&lt;&gt;"","BU table")</f>
        <v>BU table</v>
      </c>
      <c r="AJ1416" t="str">
        <f>TEXT(MM_BU[[#This Row],[BOM Received date]],"mmmm")</f>
        <v>March</v>
      </c>
      <c r="AK1416" t="str">
        <f>TEXT(MM_BU[[#This Row],[BOM Received date]],"yyyy")</f>
        <v>2024</v>
      </c>
    </row>
    <row r="1417" spans="1:37" ht="28.95" customHeight="1">
      <c r="A1417" s="21">
        <v>95</v>
      </c>
      <c r="B1417" s="56">
        <v>45363</v>
      </c>
      <c r="C1417" s="8">
        <v>30</v>
      </c>
      <c r="D1417" s="8" t="s">
        <v>2887</v>
      </c>
      <c r="E1417" s="23" t="s">
        <v>2888</v>
      </c>
      <c r="F1417" s="350">
        <v>10071568</v>
      </c>
      <c r="G1417" s="8" t="s">
        <v>953</v>
      </c>
      <c r="H1417" s="24" t="s">
        <v>958</v>
      </c>
      <c r="I1417" s="25">
        <v>56855</v>
      </c>
      <c r="J1417" s="1639">
        <v>45365</v>
      </c>
      <c r="K1417" s="26">
        <v>45365</v>
      </c>
      <c r="L1417" s="26" t="s">
        <v>1058</v>
      </c>
      <c r="M1417" s="27">
        <v>1</v>
      </c>
      <c r="N1417" s="27" t="s">
        <v>36</v>
      </c>
      <c r="O1417" s="25">
        <v>1</v>
      </c>
      <c r="P1417" s="286">
        <v>91.74</v>
      </c>
      <c r="Q1417" s="287">
        <v>91.74</v>
      </c>
      <c r="R1417" s="25" t="s">
        <v>2994</v>
      </c>
      <c r="S1417" s="25" t="s">
        <v>1058</v>
      </c>
      <c r="T1417" s="26">
        <v>45366</v>
      </c>
      <c r="U1417" s="26" t="s">
        <v>581</v>
      </c>
      <c r="V1417" s="8" t="s">
        <v>2995</v>
      </c>
      <c r="W1417" s="25" t="s">
        <v>1016</v>
      </c>
      <c r="X1417" s="26">
        <v>45366</v>
      </c>
      <c r="Y1417" s="25" t="s">
        <v>1068</v>
      </c>
      <c r="Z1417" s="26">
        <v>45366</v>
      </c>
      <c r="AA1417" s="24" t="s">
        <v>1075</v>
      </c>
      <c r="AB1417" s="24" t="s">
        <v>1070</v>
      </c>
      <c r="AC1417" s="26">
        <v>45380</v>
      </c>
      <c r="AD1417" s="8" t="s">
        <v>22</v>
      </c>
      <c r="AE1417" s="26">
        <v>45370</v>
      </c>
      <c r="AF1417" s="27" t="s">
        <v>424</v>
      </c>
      <c r="AG1417" s="7"/>
      <c r="AH1417" s="5" t="str" cm="1">
        <f t="array" ref="AH1417">LEFT(MM_BU[[#This Row],[PROJECT'#]],MIN(IFERROR(FIND({0,1,2,3,4,5,6,7,8,9,"-"},MM_BU[[#This Row],[PROJECT'#]]),""))-1)</f>
        <v>BU</v>
      </c>
      <c r="AI1417" t="str">
        <f>IF(MM_BU[[#This Row],[BOM Received date]]&lt;&gt;"","BU table")</f>
        <v>BU table</v>
      </c>
      <c r="AJ1417" t="str">
        <f>TEXT(MM_BU[[#This Row],[BOM Received date]],"mmmm")</f>
        <v>March</v>
      </c>
      <c r="AK1417" t="str">
        <f>TEXT(MM_BU[[#This Row],[BOM Received date]],"yyyy")</f>
        <v>2024</v>
      </c>
    </row>
    <row r="1418" spans="1:37" ht="28.95" customHeight="1">
      <c r="A1418" s="21">
        <v>95</v>
      </c>
      <c r="B1418" s="56">
        <v>45363</v>
      </c>
      <c r="C1418" s="8">
        <v>30</v>
      </c>
      <c r="D1418" s="8" t="s">
        <v>2887</v>
      </c>
      <c r="E1418" s="23" t="s">
        <v>2888</v>
      </c>
      <c r="F1418" s="350">
        <v>10071568</v>
      </c>
      <c r="G1418" s="8" t="s">
        <v>2241</v>
      </c>
      <c r="H1418" s="24" t="s">
        <v>2890</v>
      </c>
      <c r="I1418" s="25">
        <v>56859</v>
      </c>
      <c r="J1418" s="1639">
        <v>45365</v>
      </c>
      <c r="K1418" s="26">
        <v>45365</v>
      </c>
      <c r="L1418" s="26" t="s">
        <v>1058</v>
      </c>
      <c r="M1418" s="27">
        <v>4</v>
      </c>
      <c r="N1418" s="27" t="s">
        <v>20</v>
      </c>
      <c r="O1418" s="25">
        <v>10</v>
      </c>
      <c r="P1418" s="286">
        <v>8.9</v>
      </c>
      <c r="Q1418" s="287">
        <v>89</v>
      </c>
      <c r="R1418" s="25" t="s">
        <v>581</v>
      </c>
      <c r="S1418" s="25" t="s">
        <v>581</v>
      </c>
      <c r="T1418" s="26" t="s">
        <v>581</v>
      </c>
      <c r="U1418" s="26" t="s">
        <v>581</v>
      </c>
      <c r="V1418" s="8" t="s">
        <v>2983</v>
      </c>
      <c r="W1418" s="25" t="s">
        <v>1322</v>
      </c>
      <c r="X1418" s="26">
        <v>45366</v>
      </c>
      <c r="Y1418" s="25" t="s">
        <v>1068</v>
      </c>
      <c r="Z1418" s="26">
        <v>45366</v>
      </c>
      <c r="AA1418" s="24" t="s">
        <v>1069</v>
      </c>
      <c r="AB1418" s="24" t="s">
        <v>1070</v>
      </c>
      <c r="AC1418" s="26">
        <v>45373</v>
      </c>
      <c r="AD1418" s="8" t="s">
        <v>22</v>
      </c>
      <c r="AE1418" s="26">
        <v>45369</v>
      </c>
      <c r="AF1418" s="27" t="s">
        <v>1001</v>
      </c>
      <c r="AG1418" s="7"/>
      <c r="AH1418" s="5" t="str" cm="1">
        <f t="array" ref="AH1418">LEFT(MM_BU[[#This Row],[PROJECT'#]],MIN(IFERROR(FIND({0,1,2,3,4,5,6,7,8,9,"-"},MM_BU[[#This Row],[PROJECT'#]]),""))-1)</f>
        <v>BU</v>
      </c>
      <c r="AI1418" t="str">
        <f>IF(MM_BU[[#This Row],[BOM Received date]]&lt;&gt;"","BU table")</f>
        <v>BU table</v>
      </c>
      <c r="AJ1418" t="str">
        <f>TEXT(MM_BU[[#This Row],[BOM Received date]],"mmmm")</f>
        <v>March</v>
      </c>
      <c r="AK1418" t="str">
        <f>TEXT(MM_BU[[#This Row],[BOM Received date]],"yyyy")</f>
        <v>2024</v>
      </c>
    </row>
    <row r="1419" spans="1:37" ht="28.95" customHeight="1">
      <c r="A1419" s="21">
        <v>95</v>
      </c>
      <c r="B1419" s="56">
        <v>45363</v>
      </c>
      <c r="C1419" s="8">
        <v>30</v>
      </c>
      <c r="D1419" s="8" t="s">
        <v>2887</v>
      </c>
      <c r="E1419" s="23" t="s">
        <v>2888</v>
      </c>
      <c r="F1419" s="350">
        <v>10071568</v>
      </c>
      <c r="G1419" s="8" t="s">
        <v>159</v>
      </c>
      <c r="H1419" s="24" t="s">
        <v>152</v>
      </c>
      <c r="I1419" s="25">
        <v>56858</v>
      </c>
      <c r="J1419" s="1639">
        <v>45365</v>
      </c>
      <c r="K1419" s="26">
        <v>45365</v>
      </c>
      <c r="L1419" s="26" t="s">
        <v>1058</v>
      </c>
      <c r="M1419" s="27">
        <v>3</v>
      </c>
      <c r="N1419" s="27" t="s">
        <v>36</v>
      </c>
      <c r="O1419" s="25">
        <v>1</v>
      </c>
      <c r="P1419" s="286">
        <v>51.5</v>
      </c>
      <c r="Q1419" s="287">
        <v>51.5</v>
      </c>
      <c r="R1419" s="25" t="s">
        <v>2986</v>
      </c>
      <c r="S1419" s="25" t="s">
        <v>1058</v>
      </c>
      <c r="T1419" s="26">
        <v>45366</v>
      </c>
      <c r="U1419" s="26" t="s">
        <v>581</v>
      </c>
      <c r="V1419" s="8" t="s">
        <v>2987</v>
      </c>
      <c r="W1419" s="25" t="s">
        <v>1009</v>
      </c>
      <c r="X1419" s="26">
        <v>45366</v>
      </c>
      <c r="Y1419" s="25" t="s">
        <v>1068</v>
      </c>
      <c r="Z1419" s="26">
        <v>45366</v>
      </c>
      <c r="AA1419" s="24" t="s">
        <v>1075</v>
      </c>
      <c r="AB1419" s="24" t="s">
        <v>1081</v>
      </c>
      <c r="AC1419" s="26">
        <v>45380</v>
      </c>
      <c r="AD1419" s="8" t="s">
        <v>22</v>
      </c>
      <c r="AE1419" s="26">
        <v>45369</v>
      </c>
      <c r="AF1419" s="27" t="s">
        <v>424</v>
      </c>
      <c r="AG1419" s="7"/>
      <c r="AH1419" s="5" t="str" cm="1">
        <f t="array" ref="AH1419">LEFT(MM_BU[[#This Row],[PROJECT'#]],MIN(IFERROR(FIND({0,1,2,3,4,5,6,7,8,9,"-"},MM_BU[[#This Row],[PROJECT'#]]),""))-1)</f>
        <v>BU</v>
      </c>
      <c r="AI1419" t="str">
        <f>IF(MM_BU[[#This Row],[BOM Received date]]&lt;&gt;"","BU table")</f>
        <v>BU table</v>
      </c>
      <c r="AJ1419" t="str">
        <f>TEXT(MM_BU[[#This Row],[BOM Received date]],"mmmm")</f>
        <v>March</v>
      </c>
      <c r="AK1419" t="str">
        <f>TEXT(MM_BU[[#This Row],[BOM Received date]],"yyyy")</f>
        <v>2024</v>
      </c>
    </row>
    <row r="1420" spans="1:37" ht="28.95" customHeight="1">
      <c r="A1420" s="21">
        <v>95</v>
      </c>
      <c r="B1420" s="56">
        <v>45363</v>
      </c>
      <c r="C1420" s="8">
        <v>30</v>
      </c>
      <c r="D1420" s="8" t="s">
        <v>2887</v>
      </c>
      <c r="E1420" s="23" t="s">
        <v>2888</v>
      </c>
      <c r="F1420" s="350">
        <v>10071568</v>
      </c>
      <c r="G1420" s="8" t="s">
        <v>2889</v>
      </c>
      <c r="H1420" s="24" t="s">
        <v>2891</v>
      </c>
      <c r="I1420" s="25">
        <v>56860</v>
      </c>
      <c r="J1420" s="1639">
        <v>45365</v>
      </c>
      <c r="K1420" s="26">
        <v>45365</v>
      </c>
      <c r="L1420" s="26" t="s">
        <v>1058</v>
      </c>
      <c r="M1420" s="27">
        <v>1</v>
      </c>
      <c r="N1420" s="27" t="s">
        <v>20</v>
      </c>
      <c r="O1420" s="25">
        <v>10</v>
      </c>
      <c r="P1420" s="286">
        <v>0.49</v>
      </c>
      <c r="Q1420" s="287">
        <v>4.9000000000000004</v>
      </c>
      <c r="R1420" s="25" t="s">
        <v>3069</v>
      </c>
      <c r="S1420" s="25" t="s">
        <v>1058</v>
      </c>
      <c r="T1420" s="26">
        <v>45373</v>
      </c>
      <c r="U1420" s="26">
        <v>45368</v>
      </c>
      <c r="V1420" s="8" t="s">
        <v>3070</v>
      </c>
      <c r="W1420" s="25" t="s">
        <v>141</v>
      </c>
      <c r="X1420" s="26">
        <v>45373</v>
      </c>
      <c r="Y1420" s="25" t="s">
        <v>1068</v>
      </c>
      <c r="Z1420" s="26">
        <v>45373</v>
      </c>
      <c r="AA1420" s="24" t="s">
        <v>1075</v>
      </c>
      <c r="AB1420" s="24" t="s">
        <v>1083</v>
      </c>
      <c r="AC1420" s="26">
        <v>45412</v>
      </c>
      <c r="AD1420" s="8" t="s">
        <v>581</v>
      </c>
      <c r="AE1420" s="26" t="s">
        <v>581</v>
      </c>
      <c r="AF1420" s="27" t="s">
        <v>581</v>
      </c>
      <c r="AG1420" s="7"/>
      <c r="AH1420" s="5" t="str" cm="1">
        <f t="array" ref="AH1420">LEFT(MM_BU[[#This Row],[PROJECT'#]],MIN(IFERROR(FIND({0,1,2,3,4,5,6,7,8,9,"-"},MM_BU[[#This Row],[PROJECT'#]]),""))-1)</f>
        <v>BU</v>
      </c>
      <c r="AI1420" t="str">
        <f>IF(MM_BU[[#This Row],[BOM Received date]]&lt;&gt;"","BU table")</f>
        <v>BU table</v>
      </c>
      <c r="AJ1420" t="str">
        <f>TEXT(MM_BU[[#This Row],[BOM Received date]],"mmmm")</f>
        <v>March</v>
      </c>
      <c r="AK1420" t="str">
        <f>TEXT(MM_BU[[#This Row],[BOM Received date]],"yyyy")</f>
        <v>2024</v>
      </c>
    </row>
    <row r="1421" spans="1:37" ht="28.95" customHeight="1">
      <c r="A1421" s="21">
        <v>95</v>
      </c>
      <c r="B1421" s="56">
        <v>45363</v>
      </c>
      <c r="C1421" s="8">
        <v>30</v>
      </c>
      <c r="D1421" s="8" t="s">
        <v>2887</v>
      </c>
      <c r="E1421" s="23" t="s">
        <v>2888</v>
      </c>
      <c r="F1421" s="350">
        <v>10071568</v>
      </c>
      <c r="G1421" s="8" t="s">
        <v>567</v>
      </c>
      <c r="H1421" s="24" t="s">
        <v>568</v>
      </c>
      <c r="I1421" s="25">
        <v>56858</v>
      </c>
      <c r="J1421" s="1639">
        <v>45365</v>
      </c>
      <c r="K1421" s="26">
        <v>45365</v>
      </c>
      <c r="L1421" s="26" t="s">
        <v>1058</v>
      </c>
      <c r="M1421" s="27">
        <v>2</v>
      </c>
      <c r="N1421" s="27" t="s">
        <v>20</v>
      </c>
      <c r="O1421" s="25">
        <v>2</v>
      </c>
      <c r="P1421" s="286">
        <v>41</v>
      </c>
      <c r="Q1421" s="287">
        <v>82</v>
      </c>
      <c r="R1421" s="25" t="s">
        <v>2986</v>
      </c>
      <c r="S1421" s="25" t="s">
        <v>1058</v>
      </c>
      <c r="T1421" s="26">
        <v>45366</v>
      </c>
      <c r="U1421" s="26" t="s">
        <v>581</v>
      </c>
      <c r="V1421" s="8" t="s">
        <v>2987</v>
      </c>
      <c r="W1421" s="25" t="s">
        <v>1008</v>
      </c>
      <c r="X1421" s="26">
        <v>45366</v>
      </c>
      <c r="Y1421" s="25" t="s">
        <v>1068</v>
      </c>
      <c r="Z1421" s="26">
        <v>45366</v>
      </c>
      <c r="AA1421" s="24" t="s">
        <v>1075</v>
      </c>
      <c r="AB1421" s="24" t="s">
        <v>1081</v>
      </c>
      <c r="AC1421" s="26">
        <v>45380</v>
      </c>
      <c r="AD1421" s="8" t="s">
        <v>22</v>
      </c>
      <c r="AE1421" s="26">
        <v>45369</v>
      </c>
      <c r="AF1421" s="27" t="s">
        <v>425</v>
      </c>
      <c r="AG1421" s="7"/>
      <c r="AH1421" s="5" t="str" cm="1">
        <f t="array" ref="AH1421">LEFT(MM_BU[[#This Row],[PROJECT'#]],MIN(IFERROR(FIND({0,1,2,3,4,5,6,7,8,9,"-"},MM_BU[[#This Row],[PROJECT'#]]),""))-1)</f>
        <v>BU</v>
      </c>
      <c r="AI1421" t="str">
        <f>IF(MM_BU[[#This Row],[BOM Received date]]&lt;&gt;"","BU table")</f>
        <v>BU table</v>
      </c>
      <c r="AJ1421" t="str">
        <f>TEXT(MM_BU[[#This Row],[BOM Received date]],"mmmm")</f>
        <v>March</v>
      </c>
      <c r="AK1421" t="str">
        <f>TEXT(MM_BU[[#This Row],[BOM Received date]],"yyyy")</f>
        <v>2024</v>
      </c>
    </row>
    <row r="1422" spans="1:37" ht="28.95" customHeight="1">
      <c r="A1422" s="21">
        <v>95</v>
      </c>
      <c r="B1422" s="56">
        <v>45363</v>
      </c>
      <c r="C1422" s="8">
        <v>30</v>
      </c>
      <c r="D1422" s="8" t="s">
        <v>2887</v>
      </c>
      <c r="E1422" s="23" t="s">
        <v>2888</v>
      </c>
      <c r="F1422" s="350">
        <v>10071568</v>
      </c>
      <c r="G1422" s="8" t="s">
        <v>2893</v>
      </c>
      <c r="H1422" s="24" t="s">
        <v>2894</v>
      </c>
      <c r="I1422" s="25">
        <v>56858</v>
      </c>
      <c r="J1422" s="1639">
        <v>45365</v>
      </c>
      <c r="K1422" s="26">
        <v>45365</v>
      </c>
      <c r="L1422" s="26" t="s">
        <v>1058</v>
      </c>
      <c r="M1422" s="27">
        <v>1</v>
      </c>
      <c r="N1422" s="27" t="s">
        <v>2892</v>
      </c>
      <c r="O1422" s="25">
        <v>1</v>
      </c>
      <c r="P1422" s="286">
        <v>145.9</v>
      </c>
      <c r="Q1422" s="287">
        <v>145.9</v>
      </c>
      <c r="R1422" s="25" t="s">
        <v>2986</v>
      </c>
      <c r="S1422" s="25" t="s">
        <v>1058</v>
      </c>
      <c r="T1422" s="26">
        <v>45366</v>
      </c>
      <c r="U1422" s="26" t="s">
        <v>581</v>
      </c>
      <c r="V1422" s="8" t="s">
        <v>2987</v>
      </c>
      <c r="W1422" s="25" t="s">
        <v>1007</v>
      </c>
      <c r="X1422" s="26">
        <v>45366</v>
      </c>
      <c r="Y1422" s="25" t="s">
        <v>1068</v>
      </c>
      <c r="Z1422" s="26">
        <v>45366</v>
      </c>
      <c r="AA1422" s="24" t="s">
        <v>1075</v>
      </c>
      <c r="AB1422" s="24" t="s">
        <v>1081</v>
      </c>
      <c r="AC1422" s="26">
        <v>45380</v>
      </c>
      <c r="AD1422" s="8" t="s">
        <v>581</v>
      </c>
      <c r="AE1422" s="26" t="s">
        <v>581</v>
      </c>
      <c r="AF1422" s="27" t="s">
        <v>581</v>
      </c>
      <c r="AG1422" s="7"/>
      <c r="AH1422" s="5" t="str" cm="1">
        <f t="array" ref="AH1422">LEFT(MM_BU[[#This Row],[PROJECT'#]],MIN(IFERROR(FIND({0,1,2,3,4,5,6,7,8,9,"-"},MM_BU[[#This Row],[PROJECT'#]]),""))-1)</f>
        <v>BU</v>
      </c>
      <c r="AI1422" t="str">
        <f>IF(MM_BU[[#This Row],[BOM Received date]]&lt;&gt;"","BU table")</f>
        <v>BU table</v>
      </c>
      <c r="AJ1422" t="str">
        <f>TEXT(MM_BU[[#This Row],[BOM Received date]],"mmmm")</f>
        <v>March</v>
      </c>
      <c r="AK1422" t="str">
        <f>TEXT(MM_BU[[#This Row],[BOM Received date]],"yyyy")</f>
        <v>2024</v>
      </c>
    </row>
    <row r="1423" spans="1:37" ht="28.95" customHeight="1">
      <c r="A1423" s="21">
        <v>95</v>
      </c>
      <c r="B1423" s="56">
        <v>45363</v>
      </c>
      <c r="C1423" s="8">
        <v>30</v>
      </c>
      <c r="D1423" s="8" t="s">
        <v>2887</v>
      </c>
      <c r="E1423" s="23" t="s">
        <v>2888</v>
      </c>
      <c r="F1423" s="350">
        <v>10071568</v>
      </c>
      <c r="G1423" s="8" t="s">
        <v>2548</v>
      </c>
      <c r="H1423" s="24" t="s">
        <v>2547</v>
      </c>
      <c r="I1423" s="25">
        <v>56859</v>
      </c>
      <c r="J1423" s="1639">
        <v>45365</v>
      </c>
      <c r="K1423" s="26">
        <v>45365</v>
      </c>
      <c r="L1423" s="26" t="s">
        <v>1058</v>
      </c>
      <c r="M1423" s="27">
        <v>3</v>
      </c>
      <c r="N1423" s="27" t="s">
        <v>20</v>
      </c>
      <c r="O1423" s="25">
        <v>1</v>
      </c>
      <c r="P1423" s="286">
        <v>11.63</v>
      </c>
      <c r="Q1423" s="287">
        <v>11.63</v>
      </c>
      <c r="R1423" s="25" t="s">
        <v>581</v>
      </c>
      <c r="S1423" s="25" t="s">
        <v>581</v>
      </c>
      <c r="T1423" s="26" t="s">
        <v>581</v>
      </c>
      <c r="U1423" s="26" t="s">
        <v>581</v>
      </c>
      <c r="V1423" s="8" t="s">
        <v>2983</v>
      </c>
      <c r="W1423" s="25" t="s">
        <v>1323</v>
      </c>
      <c r="X1423" s="26">
        <v>45366</v>
      </c>
      <c r="Y1423" s="25" t="s">
        <v>1068</v>
      </c>
      <c r="Z1423" s="26">
        <v>45366</v>
      </c>
      <c r="AA1423" s="24" t="s">
        <v>1069</v>
      </c>
      <c r="AB1423" s="24" t="s">
        <v>1070</v>
      </c>
      <c r="AC1423" s="26">
        <v>45373</v>
      </c>
      <c r="AD1423" s="8" t="s">
        <v>22</v>
      </c>
      <c r="AE1423" s="26">
        <v>45369</v>
      </c>
      <c r="AF1423" s="27" t="s">
        <v>424</v>
      </c>
      <c r="AG1423" s="7"/>
      <c r="AH1423" s="5" t="str" cm="1">
        <f t="array" ref="AH1423">LEFT(MM_BU[[#This Row],[PROJECT'#]],MIN(IFERROR(FIND({0,1,2,3,4,5,6,7,8,9,"-"},MM_BU[[#This Row],[PROJECT'#]]),""))-1)</f>
        <v>BU</v>
      </c>
      <c r="AI1423" t="str">
        <f>IF(MM_BU[[#This Row],[BOM Received date]]&lt;&gt;"","BU table")</f>
        <v>BU table</v>
      </c>
      <c r="AJ1423" t="str">
        <f>TEXT(MM_BU[[#This Row],[BOM Received date]],"mmmm")</f>
        <v>March</v>
      </c>
      <c r="AK1423" t="str">
        <f>TEXT(MM_BU[[#This Row],[BOM Received date]],"yyyy")</f>
        <v>2024</v>
      </c>
    </row>
    <row r="1424" spans="1:37" ht="28.95" customHeight="1">
      <c r="A1424" s="21">
        <v>95</v>
      </c>
      <c r="B1424" s="56">
        <v>45363</v>
      </c>
      <c r="C1424" s="8">
        <v>30</v>
      </c>
      <c r="D1424" s="8" t="s">
        <v>2887</v>
      </c>
      <c r="E1424" s="23" t="s">
        <v>2888</v>
      </c>
      <c r="F1424" s="350">
        <v>10071568</v>
      </c>
      <c r="G1424" s="8" t="s">
        <v>216</v>
      </c>
      <c r="H1424" s="24" t="s">
        <v>217</v>
      </c>
      <c r="I1424" s="25">
        <v>56859</v>
      </c>
      <c r="J1424" s="1639">
        <v>45365</v>
      </c>
      <c r="K1424" s="26">
        <v>45365</v>
      </c>
      <c r="L1424" s="26" t="s">
        <v>1058</v>
      </c>
      <c r="M1424" s="27">
        <v>2</v>
      </c>
      <c r="N1424" s="27" t="s">
        <v>36</v>
      </c>
      <c r="O1424" s="25">
        <v>1</v>
      </c>
      <c r="P1424" s="286">
        <v>26.93</v>
      </c>
      <c r="Q1424" s="287">
        <v>26.93</v>
      </c>
      <c r="R1424" s="25" t="s">
        <v>581</v>
      </c>
      <c r="S1424" s="25" t="s">
        <v>581</v>
      </c>
      <c r="T1424" s="26" t="s">
        <v>581</v>
      </c>
      <c r="U1424" s="26" t="s">
        <v>581</v>
      </c>
      <c r="V1424" s="8" t="s">
        <v>2983</v>
      </c>
      <c r="W1424" s="25" t="s">
        <v>1324</v>
      </c>
      <c r="X1424" s="26">
        <v>45366</v>
      </c>
      <c r="Y1424" s="25" t="s">
        <v>1068</v>
      </c>
      <c r="Z1424" s="26">
        <v>45366</v>
      </c>
      <c r="AA1424" s="24" t="s">
        <v>1069</v>
      </c>
      <c r="AB1424" s="24" t="s">
        <v>1070</v>
      </c>
      <c r="AC1424" s="26">
        <v>45373</v>
      </c>
      <c r="AD1424" s="8" t="s">
        <v>22</v>
      </c>
      <c r="AE1424" s="26">
        <v>45369</v>
      </c>
      <c r="AF1424" s="27" t="s">
        <v>424</v>
      </c>
      <c r="AG1424" s="7"/>
      <c r="AH1424" s="5" t="str" cm="1">
        <f t="array" ref="AH1424">LEFT(MM_BU[[#This Row],[PROJECT'#]],MIN(IFERROR(FIND({0,1,2,3,4,5,6,7,8,9,"-"},MM_BU[[#This Row],[PROJECT'#]]),""))-1)</f>
        <v>BU</v>
      </c>
      <c r="AI1424" t="str">
        <f>IF(MM_BU[[#This Row],[BOM Received date]]&lt;&gt;"","BU table")</f>
        <v>BU table</v>
      </c>
      <c r="AJ1424" t="str">
        <f>TEXT(MM_BU[[#This Row],[BOM Received date]],"mmmm")</f>
        <v>March</v>
      </c>
      <c r="AK1424" t="str">
        <f>TEXT(MM_BU[[#This Row],[BOM Received date]],"yyyy")</f>
        <v>2024</v>
      </c>
    </row>
    <row r="1425" spans="1:37" ht="28.95" customHeight="1" thickBot="1">
      <c r="A1425" s="140">
        <v>95</v>
      </c>
      <c r="B1425" s="199">
        <v>45363</v>
      </c>
      <c r="C1425" s="142">
        <v>30</v>
      </c>
      <c r="D1425" s="142" t="s">
        <v>2887</v>
      </c>
      <c r="E1425" s="143" t="s">
        <v>2888</v>
      </c>
      <c r="F1425" s="351">
        <v>10071568</v>
      </c>
      <c r="G1425" s="142" t="s">
        <v>479</v>
      </c>
      <c r="H1425" s="144" t="s">
        <v>480</v>
      </c>
      <c r="I1425" s="145">
        <v>56859</v>
      </c>
      <c r="J1425" s="1640">
        <v>45365</v>
      </c>
      <c r="K1425" s="146">
        <v>45365</v>
      </c>
      <c r="L1425" s="146" t="s">
        <v>1058</v>
      </c>
      <c r="M1425" s="147">
        <v>1</v>
      </c>
      <c r="N1425" s="147" t="s">
        <v>1381</v>
      </c>
      <c r="O1425" s="145">
        <v>1</v>
      </c>
      <c r="P1425" s="288">
        <v>74.8</v>
      </c>
      <c r="Q1425" s="289">
        <v>74.8</v>
      </c>
      <c r="R1425" s="145" t="s">
        <v>581</v>
      </c>
      <c r="S1425" s="145" t="s">
        <v>581</v>
      </c>
      <c r="T1425" s="146" t="s">
        <v>581</v>
      </c>
      <c r="U1425" s="146" t="s">
        <v>581</v>
      </c>
      <c r="V1425" s="142" t="s">
        <v>2983</v>
      </c>
      <c r="W1425" s="145" t="s">
        <v>1341</v>
      </c>
      <c r="X1425" s="146">
        <v>45366</v>
      </c>
      <c r="Y1425" s="145" t="s">
        <v>1068</v>
      </c>
      <c r="Z1425" s="146">
        <v>45366</v>
      </c>
      <c r="AA1425" s="144" t="s">
        <v>1069</v>
      </c>
      <c r="AB1425" s="144" t="s">
        <v>1070</v>
      </c>
      <c r="AC1425" s="146">
        <v>45373</v>
      </c>
      <c r="AD1425" s="142" t="s">
        <v>22</v>
      </c>
      <c r="AE1425" s="146">
        <v>45369</v>
      </c>
      <c r="AF1425" s="147" t="s">
        <v>424</v>
      </c>
      <c r="AG1425" s="148"/>
      <c r="AH1425" s="5" t="str" cm="1">
        <f t="array" ref="AH1425">LEFT(MM_BU[[#This Row],[PROJECT'#]],MIN(IFERROR(FIND({0,1,2,3,4,5,6,7,8,9,"-"},MM_BU[[#This Row],[PROJECT'#]]),""))-1)</f>
        <v>BU</v>
      </c>
      <c r="AI1425" t="str">
        <f>IF(MM_BU[[#This Row],[BOM Received date]]&lt;&gt;"","BU table")</f>
        <v>BU table</v>
      </c>
      <c r="AJ1425" t="str">
        <f>TEXT(MM_BU[[#This Row],[BOM Received date]],"mmmm")</f>
        <v>March</v>
      </c>
      <c r="AK1425" t="str">
        <f>TEXT(MM_BU[[#This Row],[BOM Received date]],"yyyy")</f>
        <v>2024</v>
      </c>
    </row>
    <row r="1426" spans="1:37" ht="28.95" customHeight="1" thickTop="1">
      <c r="A1426" s="149">
        <v>96</v>
      </c>
      <c r="B1426" s="196">
        <v>45363</v>
      </c>
      <c r="C1426" s="151">
        <v>30</v>
      </c>
      <c r="D1426" s="1479" t="s">
        <v>2967</v>
      </c>
      <c r="E1426" s="152" t="s">
        <v>2968</v>
      </c>
      <c r="F1426" s="352">
        <v>10061945</v>
      </c>
      <c r="G1426" s="151" t="s">
        <v>2957</v>
      </c>
      <c r="H1426" s="153" t="s">
        <v>2969</v>
      </c>
      <c r="I1426" s="154">
        <v>57036</v>
      </c>
      <c r="J1426" s="1641">
        <v>45367</v>
      </c>
      <c r="K1426" s="155">
        <v>45369</v>
      </c>
      <c r="L1426" s="155" t="s">
        <v>1068</v>
      </c>
      <c r="M1426" s="156">
        <v>2</v>
      </c>
      <c r="N1426" s="156" t="s">
        <v>2979</v>
      </c>
      <c r="O1426" s="1519">
        <v>2</v>
      </c>
      <c r="P1426" s="290">
        <v>38.799999999999997</v>
      </c>
      <c r="Q1426" s="291">
        <v>77.599999999999994</v>
      </c>
      <c r="R1426" s="154" t="s">
        <v>3060</v>
      </c>
      <c r="S1426" s="154" t="s">
        <v>1059</v>
      </c>
      <c r="T1426" s="155">
        <v>45372</v>
      </c>
      <c r="U1426" s="155">
        <v>45374</v>
      </c>
      <c r="V1426" s="151" t="s">
        <v>581</v>
      </c>
      <c r="W1426" s="154" t="s">
        <v>581</v>
      </c>
      <c r="X1426" s="155" t="s">
        <v>581</v>
      </c>
      <c r="Y1426" s="154" t="s">
        <v>581</v>
      </c>
      <c r="Z1426" s="155" t="s">
        <v>581</v>
      </c>
      <c r="AA1426" s="153" t="s">
        <v>581</v>
      </c>
      <c r="AB1426" s="153" t="s">
        <v>581</v>
      </c>
      <c r="AC1426" s="155" t="s">
        <v>581</v>
      </c>
      <c r="AD1426" s="151" t="s">
        <v>581</v>
      </c>
      <c r="AE1426" s="155" t="s">
        <v>581</v>
      </c>
      <c r="AF1426" s="156" t="s">
        <v>581</v>
      </c>
      <c r="AG1426" s="157"/>
      <c r="AH1426" s="43" t="str" cm="1">
        <f t="array" ref="AH1426">LEFT(MM_BU[[#This Row],[PROJECT'#]],MIN(IFERROR(FIND({0,1,2,3,4,5,6,7,8,9,"-"},MM_BU[[#This Row],[PROJECT'#]]),""))-1)</f>
        <v>BU</v>
      </c>
      <c r="AI1426" t="str">
        <f>IF(MM_BU[[#This Row],[BOM Received date]]&lt;&gt;"","BU table")</f>
        <v>BU table</v>
      </c>
      <c r="AJ1426" t="str">
        <f>TEXT(MM_BU[[#This Row],[BOM Received date]],"mmmm")</f>
        <v>March</v>
      </c>
      <c r="AK1426" t="str">
        <f>TEXT(MM_BU[[#This Row],[BOM Received date]],"yyyy")</f>
        <v>2024</v>
      </c>
    </row>
    <row r="1427" spans="1:37" ht="28.95" customHeight="1">
      <c r="A1427" s="21">
        <v>96</v>
      </c>
      <c r="B1427" s="56">
        <v>45363</v>
      </c>
      <c r="C1427" s="8">
        <v>30</v>
      </c>
      <c r="D1427" s="8" t="s">
        <v>2967</v>
      </c>
      <c r="E1427" s="23" t="s">
        <v>2968</v>
      </c>
      <c r="F1427" s="350">
        <v>10061945</v>
      </c>
      <c r="G1427" s="8" t="s">
        <v>262</v>
      </c>
      <c r="H1427" s="24" t="s">
        <v>263</v>
      </c>
      <c r="I1427" s="25">
        <v>57035</v>
      </c>
      <c r="J1427" s="1639">
        <v>45367</v>
      </c>
      <c r="K1427" s="26">
        <v>45369</v>
      </c>
      <c r="L1427" s="26" t="s">
        <v>1058</v>
      </c>
      <c r="M1427" s="27">
        <v>2</v>
      </c>
      <c r="N1427" s="27" t="s">
        <v>2979</v>
      </c>
      <c r="O1427" s="1511">
        <v>1</v>
      </c>
      <c r="P1427" s="286">
        <v>15.6</v>
      </c>
      <c r="Q1427" s="287">
        <v>15.6</v>
      </c>
      <c r="R1427" s="25" t="s">
        <v>3056</v>
      </c>
      <c r="S1427" s="25" t="s">
        <v>1558</v>
      </c>
      <c r="T1427" s="26">
        <v>45372</v>
      </c>
      <c r="U1427" s="26" t="s">
        <v>581</v>
      </c>
      <c r="V1427" s="8" t="s">
        <v>3057</v>
      </c>
      <c r="W1427" s="25" t="s">
        <v>1009</v>
      </c>
      <c r="X1427" s="26">
        <v>45372</v>
      </c>
      <c r="Y1427" s="25" t="s">
        <v>1068</v>
      </c>
      <c r="Z1427" s="26">
        <v>45372</v>
      </c>
      <c r="AA1427" s="24" t="s">
        <v>1075</v>
      </c>
      <c r="AB1427" s="24" t="s">
        <v>1081</v>
      </c>
      <c r="AC1427" s="26">
        <v>45389</v>
      </c>
      <c r="AD1427" s="8" t="s">
        <v>581</v>
      </c>
      <c r="AE1427" s="26" t="s">
        <v>581</v>
      </c>
      <c r="AF1427" s="27" t="s">
        <v>581</v>
      </c>
      <c r="AG1427" s="7"/>
      <c r="AH1427" s="5" t="str" cm="1">
        <f t="array" ref="AH1427">LEFT(MM_BU[[#This Row],[PROJECT'#]],MIN(IFERROR(FIND({0,1,2,3,4,5,6,7,8,9,"-"},MM_BU[[#This Row],[PROJECT'#]]),""))-1)</f>
        <v>BU</v>
      </c>
      <c r="AI1427" t="str">
        <f>IF(MM_BU[[#This Row],[BOM Received date]]&lt;&gt;"","BU table")</f>
        <v>BU table</v>
      </c>
      <c r="AJ1427" t="str">
        <f>TEXT(MM_BU[[#This Row],[BOM Received date]],"mmmm")</f>
        <v>March</v>
      </c>
      <c r="AK1427" t="str">
        <f>TEXT(MM_BU[[#This Row],[BOM Received date]],"yyyy")</f>
        <v>2024</v>
      </c>
    </row>
    <row r="1428" spans="1:37" ht="28.95" customHeight="1">
      <c r="A1428" s="21">
        <v>96</v>
      </c>
      <c r="B1428" s="56">
        <v>45363</v>
      </c>
      <c r="C1428" s="8">
        <v>30</v>
      </c>
      <c r="D1428" s="8" t="s">
        <v>2967</v>
      </c>
      <c r="E1428" s="23" t="s">
        <v>2968</v>
      </c>
      <c r="F1428" s="350">
        <v>10061945</v>
      </c>
      <c r="G1428" s="8" t="s">
        <v>2958</v>
      </c>
      <c r="H1428" s="24" t="s">
        <v>2970</v>
      </c>
      <c r="I1428" s="25">
        <v>57034</v>
      </c>
      <c r="J1428" s="1639">
        <v>45367</v>
      </c>
      <c r="K1428" s="26">
        <v>45369</v>
      </c>
      <c r="L1428" s="26" t="s">
        <v>1068</v>
      </c>
      <c r="M1428" s="27">
        <v>1</v>
      </c>
      <c r="N1428" s="27" t="s">
        <v>2979</v>
      </c>
      <c r="O1428" s="1511">
        <v>2</v>
      </c>
      <c r="P1428" s="286">
        <v>5.0999999999999996</v>
      </c>
      <c r="Q1428" s="287">
        <v>10.199999999999999</v>
      </c>
      <c r="R1428" s="25" t="s">
        <v>3060</v>
      </c>
      <c r="S1428" s="25" t="s">
        <v>1059</v>
      </c>
      <c r="T1428" s="26">
        <v>45372</v>
      </c>
      <c r="U1428" s="26">
        <v>45374</v>
      </c>
      <c r="V1428" s="8" t="s">
        <v>581</v>
      </c>
      <c r="W1428" s="25" t="s">
        <v>581</v>
      </c>
      <c r="X1428" s="26" t="s">
        <v>581</v>
      </c>
      <c r="Y1428" s="25" t="s">
        <v>581</v>
      </c>
      <c r="Z1428" s="26" t="s">
        <v>581</v>
      </c>
      <c r="AA1428" s="24" t="s">
        <v>581</v>
      </c>
      <c r="AB1428" s="24" t="s">
        <v>581</v>
      </c>
      <c r="AC1428" s="26" t="s">
        <v>581</v>
      </c>
      <c r="AD1428" s="8" t="s">
        <v>581</v>
      </c>
      <c r="AE1428" s="26" t="s">
        <v>581</v>
      </c>
      <c r="AF1428" s="27" t="s">
        <v>581</v>
      </c>
      <c r="AG1428" s="7"/>
      <c r="AH1428" s="5" t="str" cm="1">
        <f t="array" ref="AH1428">LEFT(MM_BU[[#This Row],[PROJECT'#]],MIN(IFERROR(FIND({0,1,2,3,4,5,6,7,8,9,"-"},MM_BU[[#This Row],[PROJECT'#]]),""))-1)</f>
        <v>BU</v>
      </c>
      <c r="AI1428" t="str">
        <f>IF(MM_BU[[#This Row],[BOM Received date]]&lt;&gt;"","BU table")</f>
        <v>BU table</v>
      </c>
      <c r="AJ1428" t="str">
        <f>TEXT(MM_BU[[#This Row],[BOM Received date]],"mmmm")</f>
        <v>March</v>
      </c>
      <c r="AK1428" t="str">
        <f>TEXT(MM_BU[[#This Row],[BOM Received date]],"yyyy")</f>
        <v>2024</v>
      </c>
    </row>
    <row r="1429" spans="1:37" ht="28.95" customHeight="1">
      <c r="A1429" s="21">
        <v>96</v>
      </c>
      <c r="B1429" s="56">
        <v>45363</v>
      </c>
      <c r="C1429" s="8">
        <v>30</v>
      </c>
      <c r="D1429" s="8" t="s">
        <v>2967</v>
      </c>
      <c r="E1429" s="23" t="s">
        <v>2968</v>
      </c>
      <c r="F1429" s="350">
        <v>10061945</v>
      </c>
      <c r="G1429" s="8" t="s">
        <v>358</v>
      </c>
      <c r="H1429" s="24" t="s">
        <v>361</v>
      </c>
      <c r="I1429" s="25">
        <v>57035</v>
      </c>
      <c r="J1429" s="1639">
        <v>45367</v>
      </c>
      <c r="K1429" s="26">
        <v>45369</v>
      </c>
      <c r="L1429" s="26" t="s">
        <v>1058</v>
      </c>
      <c r="M1429" s="27">
        <v>1</v>
      </c>
      <c r="N1429" s="27" t="s">
        <v>20</v>
      </c>
      <c r="O1429" s="1517">
        <v>2</v>
      </c>
      <c r="P1429" s="286">
        <v>1.7</v>
      </c>
      <c r="Q1429" s="287">
        <v>3.4</v>
      </c>
      <c r="R1429" s="25" t="s">
        <v>3071</v>
      </c>
      <c r="S1429" s="25" t="s">
        <v>1058</v>
      </c>
      <c r="T1429" s="26">
        <v>45372</v>
      </c>
      <c r="U1429" s="26" t="s">
        <v>581</v>
      </c>
      <c r="V1429" s="8" t="s">
        <v>3072</v>
      </c>
      <c r="W1429" s="25" t="s">
        <v>139</v>
      </c>
      <c r="X1429" s="26">
        <v>45372</v>
      </c>
      <c r="Y1429" s="25" t="s">
        <v>1068</v>
      </c>
      <c r="Z1429" s="26">
        <v>45372</v>
      </c>
      <c r="AA1429" s="24" t="s">
        <v>1075</v>
      </c>
      <c r="AB1429" s="24" t="s">
        <v>1070</v>
      </c>
      <c r="AC1429" s="26">
        <v>45389</v>
      </c>
      <c r="AD1429" s="8" t="s">
        <v>581</v>
      </c>
      <c r="AE1429" s="26" t="s">
        <v>581</v>
      </c>
      <c r="AF1429" s="27" t="s">
        <v>581</v>
      </c>
      <c r="AG1429" s="7"/>
      <c r="AH1429" s="5" t="str" cm="1">
        <f t="array" ref="AH1429">LEFT(MM_BU[[#This Row],[PROJECT'#]],MIN(IFERROR(FIND({0,1,2,3,4,5,6,7,8,9,"-"},MM_BU[[#This Row],[PROJECT'#]]),""))-1)</f>
        <v>BU</v>
      </c>
      <c r="AI1429" t="str">
        <f>IF(MM_BU[[#This Row],[BOM Received date]]&lt;&gt;"","BU table")</f>
        <v>BU table</v>
      </c>
      <c r="AJ1429" t="str">
        <f>TEXT(MM_BU[[#This Row],[BOM Received date]],"mmmm")</f>
        <v>March</v>
      </c>
      <c r="AK1429" t="str">
        <f>TEXT(MM_BU[[#This Row],[BOM Received date]],"yyyy")</f>
        <v>2024</v>
      </c>
    </row>
    <row r="1430" spans="1:37" ht="28.95" customHeight="1">
      <c r="A1430" s="21">
        <v>96</v>
      </c>
      <c r="B1430" s="56">
        <v>45363</v>
      </c>
      <c r="C1430" s="8">
        <v>30</v>
      </c>
      <c r="D1430" s="8" t="s">
        <v>2967</v>
      </c>
      <c r="E1430" s="23" t="s">
        <v>2968</v>
      </c>
      <c r="F1430" s="350">
        <v>10061945</v>
      </c>
      <c r="G1430" s="8" t="s">
        <v>2959</v>
      </c>
      <c r="H1430" s="24" t="s">
        <v>2971</v>
      </c>
      <c r="I1430" s="25">
        <v>57037</v>
      </c>
      <c r="J1430" s="1639">
        <v>45367</v>
      </c>
      <c r="K1430" s="26">
        <v>45369</v>
      </c>
      <c r="L1430" s="26" t="s">
        <v>1068</v>
      </c>
      <c r="M1430" s="27">
        <v>5</v>
      </c>
      <c r="N1430" s="27" t="s">
        <v>2979</v>
      </c>
      <c r="O1430" s="1511">
        <v>1</v>
      </c>
      <c r="P1430" s="286">
        <v>16.27</v>
      </c>
      <c r="Q1430" s="287">
        <v>16.27</v>
      </c>
      <c r="R1430" s="25" t="s">
        <v>3060</v>
      </c>
      <c r="S1430" s="25" t="s">
        <v>1059</v>
      </c>
      <c r="T1430" s="26">
        <v>45372</v>
      </c>
      <c r="U1430" s="26">
        <v>45374</v>
      </c>
      <c r="V1430" s="8" t="s">
        <v>581</v>
      </c>
      <c r="W1430" s="25" t="s">
        <v>581</v>
      </c>
      <c r="X1430" s="26" t="s">
        <v>581</v>
      </c>
      <c r="Y1430" s="25" t="s">
        <v>581</v>
      </c>
      <c r="Z1430" s="26" t="s">
        <v>581</v>
      </c>
      <c r="AA1430" s="24" t="s">
        <v>581</v>
      </c>
      <c r="AB1430" s="24" t="s">
        <v>581</v>
      </c>
      <c r="AC1430" s="26" t="s">
        <v>581</v>
      </c>
      <c r="AD1430" s="8" t="s">
        <v>581</v>
      </c>
      <c r="AE1430" s="26" t="s">
        <v>581</v>
      </c>
      <c r="AF1430" s="27" t="s">
        <v>581</v>
      </c>
      <c r="AG1430" s="7"/>
      <c r="AH1430" s="5" t="str" cm="1">
        <f t="array" ref="AH1430">LEFT(MM_BU[[#This Row],[PROJECT'#]],MIN(IFERROR(FIND({0,1,2,3,4,5,6,7,8,9,"-"},MM_BU[[#This Row],[PROJECT'#]]),""))-1)</f>
        <v>BU</v>
      </c>
      <c r="AI1430" t="str">
        <f>IF(MM_BU[[#This Row],[BOM Received date]]&lt;&gt;"","BU table")</f>
        <v>BU table</v>
      </c>
      <c r="AJ1430" t="str">
        <f>TEXT(MM_BU[[#This Row],[BOM Received date]],"mmmm")</f>
        <v>March</v>
      </c>
      <c r="AK1430" t="str">
        <f>TEXT(MM_BU[[#This Row],[BOM Received date]],"yyyy")</f>
        <v>2024</v>
      </c>
    </row>
    <row r="1431" spans="1:37" ht="28.95" customHeight="1">
      <c r="A1431" s="21">
        <v>96</v>
      </c>
      <c r="B1431" s="56">
        <v>45363</v>
      </c>
      <c r="C1431" s="8">
        <v>30</v>
      </c>
      <c r="D1431" s="8" t="s">
        <v>2967</v>
      </c>
      <c r="E1431" s="23" t="s">
        <v>2968</v>
      </c>
      <c r="F1431" s="350">
        <v>10061945</v>
      </c>
      <c r="G1431" s="8" t="s">
        <v>2960</v>
      </c>
      <c r="H1431" s="24" t="s">
        <v>2972</v>
      </c>
      <c r="I1431" s="25">
        <v>57037</v>
      </c>
      <c r="J1431" s="1639">
        <v>45367</v>
      </c>
      <c r="K1431" s="26">
        <v>45369</v>
      </c>
      <c r="L1431" s="26" t="s">
        <v>1068</v>
      </c>
      <c r="M1431" s="27">
        <v>4</v>
      </c>
      <c r="N1431" s="27" t="s">
        <v>2979</v>
      </c>
      <c r="O1431" s="1511">
        <v>1</v>
      </c>
      <c r="P1431" s="286">
        <v>26.04</v>
      </c>
      <c r="Q1431" s="287">
        <v>26.04</v>
      </c>
      <c r="R1431" s="25" t="s">
        <v>3060</v>
      </c>
      <c r="S1431" s="25" t="s">
        <v>1059</v>
      </c>
      <c r="T1431" s="26">
        <v>45372</v>
      </c>
      <c r="U1431" s="26">
        <v>45374</v>
      </c>
      <c r="V1431" s="8" t="s">
        <v>581</v>
      </c>
      <c r="W1431" s="25" t="s">
        <v>581</v>
      </c>
      <c r="X1431" s="26" t="s">
        <v>581</v>
      </c>
      <c r="Y1431" s="25" t="s">
        <v>581</v>
      </c>
      <c r="Z1431" s="26" t="s">
        <v>581</v>
      </c>
      <c r="AA1431" s="24" t="s">
        <v>581</v>
      </c>
      <c r="AB1431" s="24" t="s">
        <v>581</v>
      </c>
      <c r="AC1431" s="26" t="s">
        <v>581</v>
      </c>
      <c r="AD1431" s="8" t="s">
        <v>581</v>
      </c>
      <c r="AE1431" s="26" t="s">
        <v>581</v>
      </c>
      <c r="AF1431" s="27" t="s">
        <v>581</v>
      </c>
      <c r="AG1431" s="7"/>
      <c r="AH1431" s="5" t="str" cm="1">
        <f t="array" ref="AH1431">LEFT(MM_BU[[#This Row],[PROJECT'#]],MIN(IFERROR(FIND({0,1,2,3,4,5,6,7,8,9,"-"},MM_BU[[#This Row],[PROJECT'#]]),""))-1)</f>
        <v>BU</v>
      </c>
      <c r="AI1431" t="str">
        <f>IF(MM_BU[[#This Row],[BOM Received date]]&lt;&gt;"","BU table")</f>
        <v>BU table</v>
      </c>
      <c r="AJ1431" t="str">
        <f>TEXT(MM_BU[[#This Row],[BOM Received date]],"mmmm")</f>
        <v>March</v>
      </c>
      <c r="AK1431" t="str">
        <f>TEXT(MM_BU[[#This Row],[BOM Received date]],"yyyy")</f>
        <v>2024</v>
      </c>
    </row>
    <row r="1432" spans="1:37" ht="28.95" customHeight="1">
      <c r="A1432" s="21">
        <v>96</v>
      </c>
      <c r="B1432" s="56">
        <v>45363</v>
      </c>
      <c r="C1432" s="8">
        <v>30</v>
      </c>
      <c r="D1432" s="8" t="s">
        <v>2967</v>
      </c>
      <c r="E1432" s="23" t="s">
        <v>2968</v>
      </c>
      <c r="F1432" s="350">
        <v>10061945</v>
      </c>
      <c r="G1432" s="8" t="s">
        <v>2961</v>
      </c>
      <c r="H1432" s="24" t="s">
        <v>2973</v>
      </c>
      <c r="I1432" s="25">
        <v>57037</v>
      </c>
      <c r="J1432" s="1639">
        <v>45367</v>
      </c>
      <c r="K1432" s="26">
        <v>45369</v>
      </c>
      <c r="L1432" s="26" t="s">
        <v>1068</v>
      </c>
      <c r="M1432" s="27">
        <v>3</v>
      </c>
      <c r="N1432" s="27" t="s">
        <v>2979</v>
      </c>
      <c r="O1432" s="1511">
        <v>3</v>
      </c>
      <c r="P1432" s="286">
        <v>3.74</v>
      </c>
      <c r="Q1432" s="287">
        <v>11.22</v>
      </c>
      <c r="R1432" s="25" t="s">
        <v>3060</v>
      </c>
      <c r="S1432" s="25" t="s">
        <v>1059</v>
      </c>
      <c r="T1432" s="26">
        <v>45372</v>
      </c>
      <c r="U1432" s="26">
        <v>45374</v>
      </c>
      <c r="V1432" s="8" t="s">
        <v>581</v>
      </c>
      <c r="W1432" s="25" t="s">
        <v>581</v>
      </c>
      <c r="X1432" s="26" t="s">
        <v>581</v>
      </c>
      <c r="Y1432" s="25" t="s">
        <v>581</v>
      </c>
      <c r="Z1432" s="26" t="s">
        <v>581</v>
      </c>
      <c r="AA1432" s="24" t="s">
        <v>581</v>
      </c>
      <c r="AB1432" s="24" t="s">
        <v>581</v>
      </c>
      <c r="AC1432" s="26" t="s">
        <v>581</v>
      </c>
      <c r="AD1432" s="8" t="s">
        <v>581</v>
      </c>
      <c r="AE1432" s="26" t="s">
        <v>581</v>
      </c>
      <c r="AF1432" s="27" t="s">
        <v>581</v>
      </c>
      <c r="AG1432" s="7"/>
      <c r="AH1432" s="5" t="str" cm="1">
        <f t="array" ref="AH1432">LEFT(MM_BU[[#This Row],[PROJECT'#]],MIN(IFERROR(FIND({0,1,2,3,4,5,6,7,8,9,"-"},MM_BU[[#This Row],[PROJECT'#]]),""))-1)</f>
        <v>BU</v>
      </c>
      <c r="AI1432" t="str">
        <f>IF(MM_BU[[#This Row],[BOM Received date]]&lt;&gt;"","BU table")</f>
        <v>BU table</v>
      </c>
      <c r="AJ1432" t="str">
        <f>TEXT(MM_BU[[#This Row],[BOM Received date]],"mmmm")</f>
        <v>March</v>
      </c>
      <c r="AK1432" t="str">
        <f>TEXT(MM_BU[[#This Row],[BOM Received date]],"yyyy")</f>
        <v>2024</v>
      </c>
    </row>
    <row r="1433" spans="1:37" ht="28.95" customHeight="1">
      <c r="A1433" s="21">
        <v>96</v>
      </c>
      <c r="B1433" s="56">
        <v>45363</v>
      </c>
      <c r="C1433" s="8">
        <v>30</v>
      </c>
      <c r="D1433" s="8" t="s">
        <v>2967</v>
      </c>
      <c r="E1433" s="23" t="s">
        <v>2968</v>
      </c>
      <c r="F1433" s="350">
        <v>10061945</v>
      </c>
      <c r="G1433" s="8" t="s">
        <v>2962</v>
      </c>
      <c r="H1433" s="24" t="s">
        <v>2974</v>
      </c>
      <c r="I1433" s="25">
        <v>57032</v>
      </c>
      <c r="J1433" s="1639">
        <v>45367</v>
      </c>
      <c r="K1433" s="26">
        <v>45369</v>
      </c>
      <c r="L1433" s="26" t="s">
        <v>1068</v>
      </c>
      <c r="M1433" s="27">
        <v>2</v>
      </c>
      <c r="N1433" s="27" t="s">
        <v>20</v>
      </c>
      <c r="O1433" s="1514">
        <v>3</v>
      </c>
      <c r="P1433" s="286">
        <v>7.76</v>
      </c>
      <c r="Q1433" s="287">
        <v>23.28</v>
      </c>
      <c r="R1433" s="25" t="s">
        <v>3056</v>
      </c>
      <c r="S1433" s="25" t="s">
        <v>1558</v>
      </c>
      <c r="T1433" s="26">
        <v>45372</v>
      </c>
      <c r="U1433" s="26" t="s">
        <v>581</v>
      </c>
      <c r="V1433" s="8" t="s">
        <v>3057</v>
      </c>
      <c r="W1433" s="25" t="s">
        <v>1015</v>
      </c>
      <c r="X1433" s="26">
        <v>45372</v>
      </c>
      <c r="Y1433" s="25" t="s">
        <v>1068</v>
      </c>
      <c r="Z1433" s="26">
        <v>45372</v>
      </c>
      <c r="AA1433" s="24" t="s">
        <v>1075</v>
      </c>
      <c r="AB1433" s="24" t="s">
        <v>1081</v>
      </c>
      <c r="AC1433" s="26">
        <v>45389</v>
      </c>
      <c r="AD1433" s="8" t="s">
        <v>581</v>
      </c>
      <c r="AE1433" s="26" t="s">
        <v>581</v>
      </c>
      <c r="AF1433" s="27" t="s">
        <v>581</v>
      </c>
      <c r="AG1433" s="7"/>
      <c r="AH1433" s="5" t="str" cm="1">
        <f t="array" ref="AH1433">LEFT(MM_BU[[#This Row],[PROJECT'#]],MIN(IFERROR(FIND({0,1,2,3,4,5,6,7,8,9,"-"},MM_BU[[#This Row],[PROJECT'#]]),""))-1)</f>
        <v>BU</v>
      </c>
      <c r="AI1433" t="str">
        <f>IF(MM_BU[[#This Row],[BOM Received date]]&lt;&gt;"","BU table")</f>
        <v>BU table</v>
      </c>
      <c r="AJ1433" t="str">
        <f>TEXT(MM_BU[[#This Row],[BOM Received date]],"mmmm")</f>
        <v>March</v>
      </c>
      <c r="AK1433" t="str">
        <f>TEXT(MM_BU[[#This Row],[BOM Received date]],"yyyy")</f>
        <v>2024</v>
      </c>
    </row>
    <row r="1434" spans="1:37" ht="28.95" customHeight="1">
      <c r="A1434" s="21">
        <v>96</v>
      </c>
      <c r="B1434" s="56">
        <v>45363</v>
      </c>
      <c r="C1434" s="8">
        <v>30</v>
      </c>
      <c r="D1434" s="8" t="s">
        <v>2967</v>
      </c>
      <c r="E1434" s="23" t="s">
        <v>2968</v>
      </c>
      <c r="F1434" s="350">
        <v>10061945</v>
      </c>
      <c r="G1434" s="8" t="s">
        <v>2963</v>
      </c>
      <c r="H1434" s="24" t="s">
        <v>2975</v>
      </c>
      <c r="I1434" s="25">
        <v>57037</v>
      </c>
      <c r="J1434" s="1639">
        <v>45367</v>
      </c>
      <c r="K1434" s="26">
        <v>45369</v>
      </c>
      <c r="L1434" s="26" t="s">
        <v>1068</v>
      </c>
      <c r="M1434" s="27">
        <v>2</v>
      </c>
      <c r="N1434" s="27" t="s">
        <v>36</v>
      </c>
      <c r="O1434" s="1514">
        <v>5</v>
      </c>
      <c r="P1434" s="286">
        <v>16.02</v>
      </c>
      <c r="Q1434" s="287">
        <v>80.099999999999994</v>
      </c>
      <c r="R1434" s="25" t="s">
        <v>3060</v>
      </c>
      <c r="S1434" s="25" t="s">
        <v>1059</v>
      </c>
      <c r="T1434" s="26">
        <v>45372</v>
      </c>
      <c r="U1434" s="26">
        <v>45374</v>
      </c>
      <c r="V1434" s="8" t="s">
        <v>581</v>
      </c>
      <c r="W1434" s="25" t="s">
        <v>581</v>
      </c>
      <c r="X1434" s="26" t="s">
        <v>581</v>
      </c>
      <c r="Y1434" s="25" t="s">
        <v>581</v>
      </c>
      <c r="Z1434" s="26" t="s">
        <v>581</v>
      </c>
      <c r="AA1434" s="24" t="s">
        <v>581</v>
      </c>
      <c r="AB1434" s="24" t="s">
        <v>581</v>
      </c>
      <c r="AC1434" s="26" t="s">
        <v>581</v>
      </c>
      <c r="AD1434" s="8" t="s">
        <v>581</v>
      </c>
      <c r="AE1434" s="26" t="s">
        <v>581</v>
      </c>
      <c r="AF1434" s="27" t="s">
        <v>581</v>
      </c>
      <c r="AG1434" s="7"/>
      <c r="AH1434" s="5" t="str" cm="1">
        <f t="array" ref="AH1434">LEFT(MM_BU[[#This Row],[PROJECT'#]],MIN(IFERROR(FIND({0,1,2,3,4,5,6,7,8,9,"-"},MM_BU[[#This Row],[PROJECT'#]]),""))-1)</f>
        <v>BU</v>
      </c>
      <c r="AI1434" t="str">
        <f>IF(MM_BU[[#This Row],[BOM Received date]]&lt;&gt;"","BU table")</f>
        <v>BU table</v>
      </c>
      <c r="AJ1434" t="str">
        <f>TEXT(MM_BU[[#This Row],[BOM Received date]],"mmmm")</f>
        <v>March</v>
      </c>
      <c r="AK1434" t="str">
        <f>TEXT(MM_BU[[#This Row],[BOM Received date]],"yyyy")</f>
        <v>2024</v>
      </c>
    </row>
    <row r="1435" spans="1:37" ht="28.95" customHeight="1">
      <c r="A1435" s="21">
        <v>96</v>
      </c>
      <c r="B1435" s="56">
        <v>45363</v>
      </c>
      <c r="C1435" s="8">
        <v>30</v>
      </c>
      <c r="D1435" s="8" t="s">
        <v>2967</v>
      </c>
      <c r="E1435" s="23" t="s">
        <v>2968</v>
      </c>
      <c r="F1435" s="350">
        <v>10061945</v>
      </c>
      <c r="G1435" s="8" t="s">
        <v>507</v>
      </c>
      <c r="H1435" s="24" t="s">
        <v>524</v>
      </c>
      <c r="I1435" s="25">
        <v>57032</v>
      </c>
      <c r="J1435" s="1639">
        <v>45367</v>
      </c>
      <c r="K1435" s="26">
        <v>45369</v>
      </c>
      <c r="L1435" s="26" t="s">
        <v>1068</v>
      </c>
      <c r="M1435" s="27">
        <v>1</v>
      </c>
      <c r="N1435" s="27" t="s">
        <v>2979</v>
      </c>
      <c r="O1435" s="1514">
        <v>4</v>
      </c>
      <c r="P1435" s="286">
        <v>30.36</v>
      </c>
      <c r="Q1435" s="287">
        <v>121.44</v>
      </c>
      <c r="R1435" s="25" t="s">
        <v>3060</v>
      </c>
      <c r="S1435" s="25" t="s">
        <v>1059</v>
      </c>
      <c r="T1435" s="26">
        <v>45372</v>
      </c>
      <c r="U1435" s="26">
        <v>45374</v>
      </c>
      <c r="V1435" s="8" t="s">
        <v>581</v>
      </c>
      <c r="W1435" s="25" t="s">
        <v>581</v>
      </c>
      <c r="X1435" s="26" t="s">
        <v>581</v>
      </c>
      <c r="Y1435" s="25" t="s">
        <v>581</v>
      </c>
      <c r="Z1435" s="26" t="s">
        <v>581</v>
      </c>
      <c r="AA1435" s="24" t="s">
        <v>581</v>
      </c>
      <c r="AB1435" s="24" t="s">
        <v>581</v>
      </c>
      <c r="AC1435" s="26" t="s">
        <v>581</v>
      </c>
      <c r="AD1435" s="8" t="s">
        <v>581</v>
      </c>
      <c r="AE1435" s="26" t="s">
        <v>581</v>
      </c>
      <c r="AF1435" s="27" t="s">
        <v>581</v>
      </c>
      <c r="AG1435" s="7"/>
      <c r="AH1435" s="5" t="str" cm="1">
        <f t="array" ref="AH1435">LEFT(MM_BU[[#This Row],[PROJECT'#]],MIN(IFERROR(FIND({0,1,2,3,4,5,6,7,8,9,"-"},MM_BU[[#This Row],[PROJECT'#]]),""))-1)</f>
        <v>BU</v>
      </c>
      <c r="AI1435" t="str">
        <f>IF(MM_BU[[#This Row],[BOM Received date]]&lt;&gt;"","BU table")</f>
        <v>BU table</v>
      </c>
      <c r="AJ1435" t="str">
        <f>TEXT(MM_BU[[#This Row],[BOM Received date]],"mmmm")</f>
        <v>March</v>
      </c>
      <c r="AK1435" t="str">
        <f>TEXT(MM_BU[[#This Row],[BOM Received date]],"yyyy")</f>
        <v>2024</v>
      </c>
    </row>
    <row r="1436" spans="1:37" ht="28.95" customHeight="1">
      <c r="A1436" s="21">
        <v>96</v>
      </c>
      <c r="B1436" s="56">
        <v>45363</v>
      </c>
      <c r="C1436" s="8">
        <v>30</v>
      </c>
      <c r="D1436" s="8" t="s">
        <v>2967</v>
      </c>
      <c r="E1436" s="23" t="s">
        <v>2968</v>
      </c>
      <c r="F1436" s="350">
        <v>10061945</v>
      </c>
      <c r="G1436" s="8" t="s">
        <v>1932</v>
      </c>
      <c r="H1436" s="24" t="s">
        <v>1923</v>
      </c>
      <c r="I1436" s="25">
        <v>57033</v>
      </c>
      <c r="J1436" s="1639">
        <v>45367</v>
      </c>
      <c r="K1436" s="26">
        <v>45369</v>
      </c>
      <c r="L1436" s="26" t="s">
        <v>1068</v>
      </c>
      <c r="M1436" s="27">
        <v>2</v>
      </c>
      <c r="N1436" s="27" t="s">
        <v>2979</v>
      </c>
      <c r="O1436" s="1514">
        <v>1</v>
      </c>
      <c r="P1436" s="286">
        <v>37.130000000000003</v>
      </c>
      <c r="Q1436" s="287">
        <v>37.130000000000003</v>
      </c>
      <c r="R1436" s="25" t="s">
        <v>3060</v>
      </c>
      <c r="S1436" s="25" t="s">
        <v>1059</v>
      </c>
      <c r="T1436" s="26">
        <v>45372</v>
      </c>
      <c r="U1436" s="26">
        <v>45374</v>
      </c>
      <c r="V1436" s="8" t="s">
        <v>581</v>
      </c>
      <c r="W1436" s="25" t="s">
        <v>581</v>
      </c>
      <c r="X1436" s="26" t="s">
        <v>581</v>
      </c>
      <c r="Y1436" s="25" t="s">
        <v>581</v>
      </c>
      <c r="Z1436" s="26" t="s">
        <v>581</v>
      </c>
      <c r="AA1436" s="24" t="s">
        <v>581</v>
      </c>
      <c r="AB1436" s="24" t="s">
        <v>581</v>
      </c>
      <c r="AC1436" s="26" t="s">
        <v>581</v>
      </c>
      <c r="AD1436" s="8" t="s">
        <v>581</v>
      </c>
      <c r="AE1436" s="26" t="s">
        <v>581</v>
      </c>
      <c r="AF1436" s="27" t="s">
        <v>581</v>
      </c>
      <c r="AG1436" s="7"/>
      <c r="AH1436" s="5" t="str" cm="1">
        <f t="array" ref="AH1436">LEFT(MM_BU[[#This Row],[PROJECT'#]],MIN(IFERROR(FIND({0,1,2,3,4,5,6,7,8,9,"-"},MM_BU[[#This Row],[PROJECT'#]]),""))-1)</f>
        <v>BU</v>
      </c>
      <c r="AI1436" t="str">
        <f>IF(MM_BU[[#This Row],[BOM Received date]]&lt;&gt;"","BU table")</f>
        <v>BU table</v>
      </c>
      <c r="AJ1436" t="str">
        <f>TEXT(MM_BU[[#This Row],[BOM Received date]],"mmmm")</f>
        <v>March</v>
      </c>
      <c r="AK1436" t="str">
        <f>TEXT(MM_BU[[#This Row],[BOM Received date]],"yyyy")</f>
        <v>2024</v>
      </c>
    </row>
    <row r="1437" spans="1:37" ht="28.95" customHeight="1">
      <c r="A1437" s="21">
        <v>96</v>
      </c>
      <c r="B1437" s="56">
        <v>45363</v>
      </c>
      <c r="C1437" s="8">
        <v>30</v>
      </c>
      <c r="D1437" s="8" t="s">
        <v>2967</v>
      </c>
      <c r="E1437" s="23" t="s">
        <v>2968</v>
      </c>
      <c r="F1437" s="350">
        <v>10061945</v>
      </c>
      <c r="G1437" s="8" t="s">
        <v>2964</v>
      </c>
      <c r="H1437" s="24" t="s">
        <v>2976</v>
      </c>
      <c r="I1437" s="25">
        <v>57036</v>
      </c>
      <c r="J1437" s="1639">
        <v>45367</v>
      </c>
      <c r="K1437" s="26">
        <v>45369</v>
      </c>
      <c r="L1437" s="26" t="s">
        <v>1068</v>
      </c>
      <c r="M1437" s="27">
        <v>1</v>
      </c>
      <c r="N1437" s="27" t="s">
        <v>55</v>
      </c>
      <c r="O1437" s="1514">
        <v>1</v>
      </c>
      <c r="P1437" s="286">
        <v>79.7</v>
      </c>
      <c r="Q1437" s="287">
        <v>79.7</v>
      </c>
      <c r="R1437" s="25" t="s">
        <v>3060</v>
      </c>
      <c r="S1437" s="25" t="s">
        <v>1059</v>
      </c>
      <c r="T1437" s="26">
        <v>45372</v>
      </c>
      <c r="U1437" s="26">
        <v>45374</v>
      </c>
      <c r="V1437" s="8" t="s">
        <v>581</v>
      </c>
      <c r="W1437" s="25" t="s">
        <v>581</v>
      </c>
      <c r="X1437" s="26" t="s">
        <v>581</v>
      </c>
      <c r="Y1437" s="25" t="s">
        <v>581</v>
      </c>
      <c r="Z1437" s="26" t="s">
        <v>581</v>
      </c>
      <c r="AA1437" s="24" t="s">
        <v>581</v>
      </c>
      <c r="AB1437" s="24" t="s">
        <v>581</v>
      </c>
      <c r="AC1437" s="26" t="s">
        <v>581</v>
      </c>
      <c r="AD1437" s="8" t="s">
        <v>581</v>
      </c>
      <c r="AE1437" s="26" t="s">
        <v>581</v>
      </c>
      <c r="AF1437" s="27" t="s">
        <v>581</v>
      </c>
      <c r="AG1437" s="7"/>
      <c r="AH1437" s="5" t="str" cm="1">
        <f t="array" ref="AH1437">LEFT(MM_BU[[#This Row],[PROJECT'#]],MIN(IFERROR(FIND({0,1,2,3,4,5,6,7,8,9,"-"},MM_BU[[#This Row],[PROJECT'#]]),""))-1)</f>
        <v>BU</v>
      </c>
      <c r="AI1437" t="str">
        <f>IF(MM_BU[[#This Row],[BOM Received date]]&lt;&gt;"","BU table")</f>
        <v>BU table</v>
      </c>
      <c r="AJ1437" t="str">
        <f>TEXT(MM_BU[[#This Row],[BOM Received date]],"mmmm")</f>
        <v>March</v>
      </c>
      <c r="AK1437" t="str">
        <f>TEXT(MM_BU[[#This Row],[BOM Received date]],"yyyy")</f>
        <v>2024</v>
      </c>
    </row>
    <row r="1438" spans="1:37" ht="28.95" customHeight="1">
      <c r="A1438" s="21">
        <v>96</v>
      </c>
      <c r="B1438" s="56">
        <v>45363</v>
      </c>
      <c r="C1438" s="8">
        <v>30</v>
      </c>
      <c r="D1438" s="8" t="s">
        <v>2967</v>
      </c>
      <c r="E1438" s="23" t="s">
        <v>2968</v>
      </c>
      <c r="F1438" s="350">
        <v>10061945</v>
      </c>
      <c r="G1438" s="8" t="s">
        <v>2965</v>
      </c>
      <c r="H1438" s="24" t="s">
        <v>2977</v>
      </c>
      <c r="I1438" s="25">
        <v>57033</v>
      </c>
      <c r="J1438" s="1639">
        <v>45367</v>
      </c>
      <c r="K1438" s="26">
        <v>45369</v>
      </c>
      <c r="L1438" s="26" t="s">
        <v>1068</v>
      </c>
      <c r="M1438" s="27">
        <v>1</v>
      </c>
      <c r="N1438" s="27" t="s">
        <v>20</v>
      </c>
      <c r="O1438" s="1514">
        <v>6</v>
      </c>
      <c r="P1438" s="286">
        <v>2.81</v>
      </c>
      <c r="Q1438" s="287">
        <v>16.86</v>
      </c>
      <c r="R1438" s="25" t="s">
        <v>3056</v>
      </c>
      <c r="S1438" s="25" t="s">
        <v>1558</v>
      </c>
      <c r="T1438" s="26">
        <v>45372</v>
      </c>
      <c r="U1438" s="26" t="s">
        <v>581</v>
      </c>
      <c r="V1438" s="8" t="s">
        <v>3057</v>
      </c>
      <c r="W1438" s="25" t="s">
        <v>1016</v>
      </c>
      <c r="X1438" s="26">
        <v>45372</v>
      </c>
      <c r="Y1438" s="25" t="s">
        <v>1068</v>
      </c>
      <c r="Z1438" s="26">
        <v>45372</v>
      </c>
      <c r="AA1438" s="24" t="s">
        <v>1075</v>
      </c>
      <c r="AB1438" s="24" t="s">
        <v>1081</v>
      </c>
      <c r="AC1438" s="26">
        <v>45389</v>
      </c>
      <c r="AD1438" s="8" t="s">
        <v>581</v>
      </c>
      <c r="AE1438" s="26" t="s">
        <v>581</v>
      </c>
      <c r="AF1438" s="27" t="s">
        <v>581</v>
      </c>
      <c r="AG1438" s="7"/>
      <c r="AH1438" s="5" t="str" cm="1">
        <f t="array" ref="AH1438">LEFT(MM_BU[[#This Row],[PROJECT'#]],MIN(IFERROR(FIND({0,1,2,3,4,5,6,7,8,9,"-"},MM_BU[[#This Row],[PROJECT'#]]),""))-1)</f>
        <v>BU</v>
      </c>
      <c r="AI1438" t="str">
        <f>IF(MM_BU[[#This Row],[BOM Received date]]&lt;&gt;"","BU table")</f>
        <v>BU table</v>
      </c>
      <c r="AJ1438" t="str">
        <f>TEXT(MM_BU[[#This Row],[BOM Received date]],"mmmm")</f>
        <v>March</v>
      </c>
      <c r="AK1438" t="str">
        <f>TEXT(MM_BU[[#This Row],[BOM Received date]],"yyyy")</f>
        <v>2024</v>
      </c>
    </row>
    <row r="1439" spans="1:37" ht="28.95" customHeight="1" thickBot="1">
      <c r="A1439" s="140">
        <v>96</v>
      </c>
      <c r="B1439" s="199">
        <v>45363</v>
      </c>
      <c r="C1439" s="142">
        <v>30</v>
      </c>
      <c r="D1439" s="142" t="s">
        <v>2967</v>
      </c>
      <c r="E1439" s="143" t="s">
        <v>2968</v>
      </c>
      <c r="F1439" s="351">
        <v>10061945</v>
      </c>
      <c r="G1439" s="142" t="s">
        <v>2966</v>
      </c>
      <c r="H1439" s="144" t="s">
        <v>2978</v>
      </c>
      <c r="I1439" s="145">
        <v>57037</v>
      </c>
      <c r="J1439" s="1640">
        <v>45367</v>
      </c>
      <c r="K1439" s="146">
        <v>45369</v>
      </c>
      <c r="L1439" s="146" t="s">
        <v>1068</v>
      </c>
      <c r="M1439" s="147">
        <v>1</v>
      </c>
      <c r="N1439" s="147" t="s">
        <v>20</v>
      </c>
      <c r="O1439" s="1518">
        <v>2</v>
      </c>
      <c r="P1439" s="288">
        <v>47.25</v>
      </c>
      <c r="Q1439" s="289">
        <v>94.5</v>
      </c>
      <c r="R1439" s="145" t="s">
        <v>3060</v>
      </c>
      <c r="S1439" s="145" t="s">
        <v>1059</v>
      </c>
      <c r="T1439" s="146">
        <v>45372</v>
      </c>
      <c r="U1439" s="146">
        <v>45374</v>
      </c>
      <c r="V1439" s="142" t="s">
        <v>581</v>
      </c>
      <c r="W1439" s="145" t="s">
        <v>581</v>
      </c>
      <c r="X1439" s="146" t="s">
        <v>581</v>
      </c>
      <c r="Y1439" s="145" t="s">
        <v>581</v>
      </c>
      <c r="Z1439" s="146" t="s">
        <v>581</v>
      </c>
      <c r="AA1439" s="144" t="s">
        <v>581</v>
      </c>
      <c r="AB1439" s="144" t="s">
        <v>581</v>
      </c>
      <c r="AC1439" s="146" t="s">
        <v>581</v>
      </c>
      <c r="AD1439" s="142" t="s">
        <v>581</v>
      </c>
      <c r="AE1439" s="146" t="s">
        <v>581</v>
      </c>
      <c r="AF1439" s="147" t="s">
        <v>581</v>
      </c>
      <c r="AG1439" s="148"/>
      <c r="AH1439" s="5" t="str" cm="1">
        <f t="array" ref="AH1439">LEFT(MM_BU[[#This Row],[PROJECT'#]],MIN(IFERROR(FIND({0,1,2,3,4,5,6,7,8,9,"-"},MM_BU[[#This Row],[PROJECT'#]]),""))-1)</f>
        <v>BU</v>
      </c>
      <c r="AI1439" t="str">
        <f>IF(MM_BU[[#This Row],[BOM Received date]]&lt;&gt;"","BU table")</f>
        <v>BU table</v>
      </c>
      <c r="AJ1439" t="str">
        <f>TEXT(MM_BU[[#This Row],[BOM Received date]],"mmmm")</f>
        <v>March</v>
      </c>
      <c r="AK1439" t="str">
        <f>TEXT(MM_BU[[#This Row],[BOM Received date]],"yyyy")</f>
        <v>2024</v>
      </c>
    </row>
    <row r="1440" spans="1:37" ht="28.95" customHeight="1" thickTop="1">
      <c r="A1440" s="149">
        <v>97</v>
      </c>
      <c r="B1440" s="196">
        <v>45354</v>
      </c>
      <c r="C1440" s="151">
        <v>30</v>
      </c>
      <c r="D1440" s="151" t="s">
        <v>3004</v>
      </c>
      <c r="E1440" s="152" t="s">
        <v>3005</v>
      </c>
      <c r="F1440" s="352">
        <v>9868864</v>
      </c>
      <c r="G1440" s="151" t="s">
        <v>106</v>
      </c>
      <c r="H1440" s="153" t="s">
        <v>111</v>
      </c>
      <c r="I1440" s="154">
        <v>57080</v>
      </c>
      <c r="J1440" s="1641">
        <v>45368</v>
      </c>
      <c r="K1440" s="155">
        <v>45369</v>
      </c>
      <c r="L1440" s="155" t="s">
        <v>1058</v>
      </c>
      <c r="M1440" s="156">
        <v>9</v>
      </c>
      <c r="N1440" s="156" t="s">
        <v>114</v>
      </c>
      <c r="O1440" s="154">
        <v>10</v>
      </c>
      <c r="P1440" s="290">
        <v>13.6</v>
      </c>
      <c r="Q1440" s="291">
        <v>136</v>
      </c>
      <c r="R1440" s="154" t="s">
        <v>581</v>
      </c>
      <c r="S1440" s="154" t="s">
        <v>581</v>
      </c>
      <c r="T1440" s="155" t="s">
        <v>581</v>
      </c>
      <c r="U1440" s="155" t="s">
        <v>581</v>
      </c>
      <c r="V1440" s="151" t="s">
        <v>3058</v>
      </c>
      <c r="W1440" s="154" t="s">
        <v>1314</v>
      </c>
      <c r="X1440" s="155">
        <v>45370</v>
      </c>
      <c r="Y1440" s="154" t="s">
        <v>1068</v>
      </c>
      <c r="Z1440" s="155">
        <v>45370</v>
      </c>
      <c r="AA1440" s="153" t="s">
        <v>1069</v>
      </c>
      <c r="AB1440" s="153" t="s">
        <v>1070</v>
      </c>
      <c r="AC1440" s="155">
        <v>45377</v>
      </c>
      <c r="AD1440" s="151" t="s">
        <v>581</v>
      </c>
      <c r="AE1440" s="155" t="s">
        <v>581</v>
      </c>
      <c r="AF1440" s="156" t="s">
        <v>581</v>
      </c>
      <c r="AG1440" s="157"/>
      <c r="AH1440" s="43" t="str" cm="1">
        <f t="array" ref="AH1440">LEFT(MM_BU[[#This Row],[PROJECT'#]],MIN(IFERROR(FIND({0,1,2,3,4,5,6,7,8,9,"-"},MM_BU[[#This Row],[PROJECT'#]]),""))-1)</f>
        <v>BU</v>
      </c>
      <c r="AI1440" t="str">
        <f>IF(MM_BU[[#This Row],[BOM Received date]]&lt;&gt;"","BU table")</f>
        <v>BU table</v>
      </c>
      <c r="AJ1440" t="str">
        <f>TEXT(MM_BU[[#This Row],[BOM Received date]],"mmmm")</f>
        <v>March</v>
      </c>
      <c r="AK1440" t="str">
        <f>TEXT(MM_BU[[#This Row],[BOM Received date]],"yyyy")</f>
        <v>2024</v>
      </c>
    </row>
    <row r="1441" spans="1:37" ht="28.95" customHeight="1">
      <c r="A1441" s="21">
        <v>97</v>
      </c>
      <c r="B1441" s="56">
        <v>45354</v>
      </c>
      <c r="C1441" s="8">
        <v>30</v>
      </c>
      <c r="D1441" s="8" t="s">
        <v>3004</v>
      </c>
      <c r="E1441" s="23" t="s">
        <v>3005</v>
      </c>
      <c r="F1441" s="350">
        <v>9868864</v>
      </c>
      <c r="G1441" s="8" t="s">
        <v>1440</v>
      </c>
      <c r="H1441" s="24" t="s">
        <v>1447</v>
      </c>
      <c r="I1441" s="25">
        <v>57080</v>
      </c>
      <c r="J1441" s="1639">
        <v>45368</v>
      </c>
      <c r="K1441" s="26">
        <v>45369</v>
      </c>
      <c r="L1441" s="26" t="s">
        <v>1058</v>
      </c>
      <c r="M1441" s="27">
        <v>8</v>
      </c>
      <c r="N1441" s="27" t="s">
        <v>36</v>
      </c>
      <c r="O1441" s="25">
        <v>1</v>
      </c>
      <c r="P1441" s="286">
        <v>100.5</v>
      </c>
      <c r="Q1441" s="287">
        <v>100.5</v>
      </c>
      <c r="R1441" s="25" t="s">
        <v>581</v>
      </c>
      <c r="S1441" s="25" t="s">
        <v>581</v>
      </c>
      <c r="T1441" s="26" t="s">
        <v>581</v>
      </c>
      <c r="U1441" s="26" t="s">
        <v>581</v>
      </c>
      <c r="V1441" s="8" t="s">
        <v>3058</v>
      </c>
      <c r="W1441" s="25" t="s">
        <v>1166</v>
      </c>
      <c r="X1441" s="26">
        <v>45370</v>
      </c>
      <c r="Y1441" s="25" t="s">
        <v>1068</v>
      </c>
      <c r="Z1441" s="26">
        <v>45370</v>
      </c>
      <c r="AA1441" s="24" t="s">
        <v>1069</v>
      </c>
      <c r="AB1441" s="24" t="s">
        <v>1070</v>
      </c>
      <c r="AC1441" s="26">
        <v>45377</v>
      </c>
      <c r="AD1441" s="8" t="s">
        <v>581</v>
      </c>
      <c r="AE1441" s="26" t="s">
        <v>581</v>
      </c>
      <c r="AF1441" s="27" t="s">
        <v>581</v>
      </c>
      <c r="AG1441" s="7"/>
      <c r="AH1441" s="5" t="str" cm="1">
        <f t="array" ref="AH1441">LEFT(MM_BU[[#This Row],[PROJECT'#]],MIN(IFERROR(FIND({0,1,2,3,4,5,6,7,8,9,"-"},MM_BU[[#This Row],[PROJECT'#]]),""))-1)</f>
        <v>BU</v>
      </c>
      <c r="AI1441" t="str">
        <f>IF(MM_BU[[#This Row],[BOM Received date]]&lt;&gt;"","BU table")</f>
        <v>BU table</v>
      </c>
      <c r="AJ1441" t="str">
        <f>TEXT(MM_BU[[#This Row],[BOM Received date]],"mmmm")</f>
        <v>March</v>
      </c>
      <c r="AK1441" t="str">
        <f>TEXT(MM_BU[[#This Row],[BOM Received date]],"yyyy")</f>
        <v>2024</v>
      </c>
    </row>
    <row r="1442" spans="1:37" ht="28.95" customHeight="1">
      <c r="A1442" s="21">
        <v>97</v>
      </c>
      <c r="B1442" s="56">
        <v>45354</v>
      </c>
      <c r="C1442" s="8">
        <v>30</v>
      </c>
      <c r="D1442" s="8" t="s">
        <v>3004</v>
      </c>
      <c r="E1442" s="23" t="s">
        <v>3005</v>
      </c>
      <c r="F1442" s="350">
        <v>9868864</v>
      </c>
      <c r="G1442" s="8" t="s">
        <v>1426</v>
      </c>
      <c r="H1442" s="24" t="s">
        <v>1433</v>
      </c>
      <c r="I1442" s="25">
        <v>57075</v>
      </c>
      <c r="J1442" s="1639">
        <v>45368</v>
      </c>
      <c r="K1442" s="26">
        <v>45369</v>
      </c>
      <c r="L1442" s="26" t="s">
        <v>1058</v>
      </c>
      <c r="M1442" s="27">
        <v>1</v>
      </c>
      <c r="N1442" s="27" t="s">
        <v>36</v>
      </c>
      <c r="O1442" s="25">
        <v>1</v>
      </c>
      <c r="P1442" s="286">
        <v>89.03</v>
      </c>
      <c r="Q1442" s="287">
        <v>89.03</v>
      </c>
      <c r="R1442" s="25" t="s">
        <v>3045</v>
      </c>
      <c r="S1442" s="25" t="s">
        <v>1058</v>
      </c>
      <c r="T1442" s="26">
        <v>45373</v>
      </c>
      <c r="U1442" s="26">
        <v>45372</v>
      </c>
      <c r="V1442" s="8" t="s">
        <v>3046</v>
      </c>
      <c r="W1442" s="25" t="s">
        <v>1015</v>
      </c>
      <c r="X1442" s="26">
        <v>45373</v>
      </c>
      <c r="Y1442" s="25" t="s">
        <v>1068</v>
      </c>
      <c r="Z1442" s="26">
        <v>45373</v>
      </c>
      <c r="AA1442" s="24" t="s">
        <v>1069</v>
      </c>
      <c r="AB1442" s="24" t="s">
        <v>1088</v>
      </c>
      <c r="AC1442" s="26">
        <v>45381</v>
      </c>
      <c r="AD1442" s="8" t="s">
        <v>581</v>
      </c>
      <c r="AE1442" s="26" t="s">
        <v>581</v>
      </c>
      <c r="AF1442" s="27" t="s">
        <v>581</v>
      </c>
      <c r="AG1442" s="7"/>
      <c r="AH1442" s="5" t="str" cm="1">
        <f t="array" ref="AH1442">LEFT(MM_BU[[#This Row],[PROJECT'#]],MIN(IFERROR(FIND({0,1,2,3,4,5,6,7,8,9,"-"},MM_BU[[#This Row],[PROJECT'#]]),""))-1)</f>
        <v>BU</v>
      </c>
      <c r="AI1442" t="str">
        <f>IF(MM_BU[[#This Row],[BOM Received date]]&lt;&gt;"","BU table")</f>
        <v>BU table</v>
      </c>
      <c r="AJ1442" t="str">
        <f>TEXT(MM_BU[[#This Row],[BOM Received date]],"mmmm")</f>
        <v>March</v>
      </c>
      <c r="AK1442" t="str">
        <f>TEXT(MM_BU[[#This Row],[BOM Received date]],"yyyy")</f>
        <v>2024</v>
      </c>
    </row>
    <row r="1443" spans="1:37" ht="28.95" customHeight="1">
      <c r="A1443" s="21">
        <v>97</v>
      </c>
      <c r="B1443" s="56">
        <v>45354</v>
      </c>
      <c r="C1443" s="8">
        <v>30</v>
      </c>
      <c r="D1443" s="8" t="s">
        <v>3004</v>
      </c>
      <c r="E1443" s="23" t="s">
        <v>3005</v>
      </c>
      <c r="F1443" s="350">
        <v>9868864</v>
      </c>
      <c r="G1443" s="8" t="s">
        <v>32</v>
      </c>
      <c r="H1443" s="24" t="s">
        <v>33</v>
      </c>
      <c r="I1443" s="25">
        <v>57080</v>
      </c>
      <c r="J1443" s="1639">
        <v>45368</v>
      </c>
      <c r="K1443" s="26">
        <v>45369</v>
      </c>
      <c r="L1443" s="26" t="s">
        <v>1058</v>
      </c>
      <c r="M1443" s="27">
        <v>7</v>
      </c>
      <c r="N1443" s="27" t="s">
        <v>20</v>
      </c>
      <c r="O1443" s="25">
        <v>10</v>
      </c>
      <c r="P1443" s="286">
        <v>24</v>
      </c>
      <c r="Q1443" s="287">
        <v>240</v>
      </c>
      <c r="R1443" s="25" t="s">
        <v>581</v>
      </c>
      <c r="S1443" s="25" t="s">
        <v>581</v>
      </c>
      <c r="T1443" s="26" t="s">
        <v>581</v>
      </c>
      <c r="U1443" s="26" t="s">
        <v>581</v>
      </c>
      <c r="V1443" s="8" t="s">
        <v>3058</v>
      </c>
      <c r="W1443" s="25" t="s">
        <v>1165</v>
      </c>
      <c r="X1443" s="26">
        <v>45370</v>
      </c>
      <c r="Y1443" s="25" t="s">
        <v>1068</v>
      </c>
      <c r="Z1443" s="26">
        <v>45370</v>
      </c>
      <c r="AA1443" s="24" t="s">
        <v>1069</v>
      </c>
      <c r="AB1443" s="24" t="s">
        <v>1070</v>
      </c>
      <c r="AC1443" s="26">
        <v>45377</v>
      </c>
      <c r="AD1443" s="8" t="s">
        <v>581</v>
      </c>
      <c r="AE1443" s="26" t="s">
        <v>581</v>
      </c>
      <c r="AF1443" s="27" t="s">
        <v>581</v>
      </c>
      <c r="AG1443" s="7"/>
      <c r="AH1443" s="5" t="str" cm="1">
        <f t="array" ref="AH1443">LEFT(MM_BU[[#This Row],[PROJECT'#]],MIN(IFERROR(FIND({0,1,2,3,4,5,6,7,8,9,"-"},MM_BU[[#This Row],[PROJECT'#]]),""))-1)</f>
        <v>BU</v>
      </c>
      <c r="AI1443" t="str">
        <f>IF(MM_BU[[#This Row],[BOM Received date]]&lt;&gt;"","BU table")</f>
        <v>BU table</v>
      </c>
      <c r="AJ1443" t="str">
        <f>TEXT(MM_BU[[#This Row],[BOM Received date]],"mmmm")</f>
        <v>March</v>
      </c>
      <c r="AK1443" t="str">
        <f>TEXT(MM_BU[[#This Row],[BOM Received date]],"yyyy")</f>
        <v>2024</v>
      </c>
    </row>
    <row r="1444" spans="1:37" ht="28.95" customHeight="1">
      <c r="A1444" s="21">
        <v>97</v>
      </c>
      <c r="B1444" s="56">
        <v>45354</v>
      </c>
      <c r="C1444" s="8">
        <v>30</v>
      </c>
      <c r="D1444" s="8" t="s">
        <v>3004</v>
      </c>
      <c r="E1444" s="23" t="s">
        <v>3005</v>
      </c>
      <c r="F1444" s="350">
        <v>9868864</v>
      </c>
      <c r="G1444" s="8" t="s">
        <v>1905</v>
      </c>
      <c r="H1444" s="24" t="s">
        <v>2519</v>
      </c>
      <c r="I1444" s="25">
        <v>57080</v>
      </c>
      <c r="J1444" s="1639">
        <v>45368</v>
      </c>
      <c r="K1444" s="26">
        <v>45369</v>
      </c>
      <c r="L1444" s="26" t="s">
        <v>1058</v>
      </c>
      <c r="M1444" s="27">
        <v>6</v>
      </c>
      <c r="N1444" s="27" t="s">
        <v>20</v>
      </c>
      <c r="O1444" s="25">
        <v>20</v>
      </c>
      <c r="P1444" s="286">
        <v>2.04</v>
      </c>
      <c r="Q1444" s="287">
        <v>40.799999999999997</v>
      </c>
      <c r="R1444" s="25" t="s">
        <v>581</v>
      </c>
      <c r="S1444" s="25" t="s">
        <v>581</v>
      </c>
      <c r="T1444" s="26" t="s">
        <v>581</v>
      </c>
      <c r="U1444" s="26" t="s">
        <v>581</v>
      </c>
      <c r="V1444" s="8" t="s">
        <v>3058</v>
      </c>
      <c r="W1444" s="25" t="s">
        <v>1171</v>
      </c>
      <c r="X1444" s="26">
        <v>45370</v>
      </c>
      <c r="Y1444" s="25" t="s">
        <v>1068</v>
      </c>
      <c r="Z1444" s="26">
        <v>45370</v>
      </c>
      <c r="AA1444" s="24" t="s">
        <v>1069</v>
      </c>
      <c r="AB1444" s="24" t="s">
        <v>1070</v>
      </c>
      <c r="AC1444" s="26">
        <v>45377</v>
      </c>
      <c r="AD1444" s="8" t="s">
        <v>581</v>
      </c>
      <c r="AE1444" s="26" t="s">
        <v>581</v>
      </c>
      <c r="AF1444" s="27" t="s">
        <v>581</v>
      </c>
      <c r="AG1444" s="7"/>
      <c r="AH1444" s="5" t="str" cm="1">
        <f t="array" ref="AH1444">LEFT(MM_BU[[#This Row],[PROJECT'#]],MIN(IFERROR(FIND({0,1,2,3,4,5,6,7,8,9,"-"},MM_BU[[#This Row],[PROJECT'#]]),""))-1)</f>
        <v>BU</v>
      </c>
      <c r="AI1444" t="str">
        <f>IF(MM_BU[[#This Row],[BOM Received date]]&lt;&gt;"","BU table")</f>
        <v>BU table</v>
      </c>
      <c r="AJ1444" t="str">
        <f>TEXT(MM_BU[[#This Row],[BOM Received date]],"mmmm")</f>
        <v>March</v>
      </c>
      <c r="AK1444" t="str">
        <f>TEXT(MM_BU[[#This Row],[BOM Received date]],"yyyy")</f>
        <v>2024</v>
      </c>
    </row>
    <row r="1445" spans="1:37" ht="28.95" customHeight="1">
      <c r="A1445" s="21">
        <v>97</v>
      </c>
      <c r="B1445" s="56">
        <v>45354</v>
      </c>
      <c r="C1445" s="8">
        <v>30</v>
      </c>
      <c r="D1445" s="8" t="s">
        <v>3004</v>
      </c>
      <c r="E1445" s="23" t="s">
        <v>3005</v>
      </c>
      <c r="F1445" s="350">
        <v>9868864</v>
      </c>
      <c r="G1445" s="8" t="s">
        <v>97</v>
      </c>
      <c r="H1445" s="24" t="s">
        <v>546</v>
      </c>
      <c r="I1445" s="25">
        <v>57080</v>
      </c>
      <c r="J1445" s="1639">
        <v>45368</v>
      </c>
      <c r="K1445" s="26">
        <v>45369</v>
      </c>
      <c r="L1445" s="26" t="s">
        <v>1058</v>
      </c>
      <c r="M1445" s="27">
        <v>5</v>
      </c>
      <c r="N1445" s="27" t="s">
        <v>21</v>
      </c>
      <c r="O1445" s="25">
        <v>1</v>
      </c>
      <c r="P1445" s="286">
        <v>90.56</v>
      </c>
      <c r="Q1445" s="287">
        <v>90.56</v>
      </c>
      <c r="R1445" s="25" t="s">
        <v>581</v>
      </c>
      <c r="S1445" s="25" t="s">
        <v>581</v>
      </c>
      <c r="T1445" s="26" t="s">
        <v>581</v>
      </c>
      <c r="U1445" s="26" t="s">
        <v>581</v>
      </c>
      <c r="V1445" s="8" t="s">
        <v>3058</v>
      </c>
      <c r="W1445" s="25" t="s">
        <v>1176</v>
      </c>
      <c r="X1445" s="26">
        <v>45370</v>
      </c>
      <c r="Y1445" s="25" t="s">
        <v>1068</v>
      </c>
      <c r="Z1445" s="26">
        <v>45370</v>
      </c>
      <c r="AA1445" s="24" t="s">
        <v>1069</v>
      </c>
      <c r="AB1445" s="24" t="s">
        <v>1070</v>
      </c>
      <c r="AC1445" s="26">
        <v>45377</v>
      </c>
      <c r="AD1445" s="8" t="s">
        <v>581</v>
      </c>
      <c r="AE1445" s="26" t="s">
        <v>581</v>
      </c>
      <c r="AF1445" s="27" t="s">
        <v>581</v>
      </c>
      <c r="AG1445" s="7"/>
      <c r="AH1445" s="5" t="str" cm="1">
        <f t="array" ref="AH1445">LEFT(MM_BU[[#This Row],[PROJECT'#]],MIN(IFERROR(FIND({0,1,2,3,4,5,6,7,8,9,"-"},MM_BU[[#This Row],[PROJECT'#]]),""))-1)</f>
        <v>BU</v>
      </c>
      <c r="AI1445" t="str">
        <f>IF(MM_BU[[#This Row],[BOM Received date]]&lt;&gt;"","BU table")</f>
        <v>BU table</v>
      </c>
      <c r="AJ1445" t="str">
        <f>TEXT(MM_BU[[#This Row],[BOM Received date]],"mmmm")</f>
        <v>March</v>
      </c>
      <c r="AK1445" t="str">
        <f>TEXT(MM_BU[[#This Row],[BOM Received date]],"yyyy")</f>
        <v>2024</v>
      </c>
    </row>
    <row r="1446" spans="1:37" ht="28.95" customHeight="1">
      <c r="A1446" s="21">
        <v>97</v>
      </c>
      <c r="B1446" s="56">
        <v>45354</v>
      </c>
      <c r="C1446" s="8">
        <v>30</v>
      </c>
      <c r="D1446" s="8" t="s">
        <v>3004</v>
      </c>
      <c r="E1446" s="23" t="s">
        <v>3005</v>
      </c>
      <c r="F1446" s="350">
        <v>9868864</v>
      </c>
      <c r="G1446" s="8" t="s">
        <v>98</v>
      </c>
      <c r="H1446" s="24" t="s">
        <v>548</v>
      </c>
      <c r="I1446" s="25">
        <v>57080</v>
      </c>
      <c r="J1446" s="1639">
        <v>45368</v>
      </c>
      <c r="K1446" s="26">
        <v>45369</v>
      </c>
      <c r="L1446" s="26" t="s">
        <v>1058</v>
      </c>
      <c r="M1446" s="27">
        <v>4</v>
      </c>
      <c r="N1446" s="27" t="s">
        <v>21</v>
      </c>
      <c r="O1446" s="25">
        <v>1</v>
      </c>
      <c r="P1446" s="286">
        <v>90.56</v>
      </c>
      <c r="Q1446" s="287">
        <v>90.56</v>
      </c>
      <c r="R1446" s="25" t="s">
        <v>581</v>
      </c>
      <c r="S1446" s="25" t="s">
        <v>581</v>
      </c>
      <c r="T1446" s="26" t="s">
        <v>581</v>
      </c>
      <c r="U1446" s="26" t="s">
        <v>581</v>
      </c>
      <c r="V1446" s="8" t="s">
        <v>3058</v>
      </c>
      <c r="W1446" s="25" t="s">
        <v>1010</v>
      </c>
      <c r="X1446" s="26">
        <v>45370</v>
      </c>
      <c r="Y1446" s="25" t="s">
        <v>1068</v>
      </c>
      <c r="Z1446" s="26">
        <v>45370</v>
      </c>
      <c r="AA1446" s="24" t="s">
        <v>1069</v>
      </c>
      <c r="AB1446" s="24" t="s">
        <v>1070</v>
      </c>
      <c r="AC1446" s="26">
        <v>45377</v>
      </c>
      <c r="AD1446" s="8" t="s">
        <v>581</v>
      </c>
      <c r="AE1446" s="26" t="s">
        <v>581</v>
      </c>
      <c r="AF1446" s="27" t="s">
        <v>581</v>
      </c>
      <c r="AG1446" s="7"/>
      <c r="AH1446" s="5" t="str" cm="1">
        <f t="array" ref="AH1446">LEFT(MM_BU[[#This Row],[PROJECT'#]],MIN(IFERROR(FIND({0,1,2,3,4,5,6,7,8,9,"-"},MM_BU[[#This Row],[PROJECT'#]]),""))-1)</f>
        <v>BU</v>
      </c>
      <c r="AI1446" t="str">
        <f>IF(MM_BU[[#This Row],[BOM Received date]]&lt;&gt;"","BU table")</f>
        <v>BU table</v>
      </c>
      <c r="AJ1446" t="str">
        <f>TEXT(MM_BU[[#This Row],[BOM Received date]],"mmmm")</f>
        <v>March</v>
      </c>
      <c r="AK1446" t="str">
        <f>TEXT(MM_BU[[#This Row],[BOM Received date]],"yyyy")</f>
        <v>2024</v>
      </c>
    </row>
    <row r="1447" spans="1:37" ht="28.95" customHeight="1">
      <c r="A1447" s="21">
        <v>97</v>
      </c>
      <c r="B1447" s="56">
        <v>45354</v>
      </c>
      <c r="C1447" s="8">
        <v>30</v>
      </c>
      <c r="D1447" s="8" t="s">
        <v>3004</v>
      </c>
      <c r="E1447" s="23" t="s">
        <v>3005</v>
      </c>
      <c r="F1447" s="350">
        <v>9868864</v>
      </c>
      <c r="G1447" s="8" t="s">
        <v>99</v>
      </c>
      <c r="H1447" s="24" t="s">
        <v>549</v>
      </c>
      <c r="I1447" s="25">
        <v>57080</v>
      </c>
      <c r="J1447" s="1639">
        <v>45368</v>
      </c>
      <c r="K1447" s="26">
        <v>45369</v>
      </c>
      <c r="L1447" s="26" t="s">
        <v>1058</v>
      </c>
      <c r="M1447" s="27">
        <v>3</v>
      </c>
      <c r="N1447" s="27" t="s">
        <v>21</v>
      </c>
      <c r="O1447" s="25">
        <v>1</v>
      </c>
      <c r="P1447" s="286">
        <v>90.56</v>
      </c>
      <c r="Q1447" s="287">
        <v>90.56</v>
      </c>
      <c r="R1447" s="25" t="s">
        <v>581</v>
      </c>
      <c r="S1447" s="25" t="s">
        <v>581</v>
      </c>
      <c r="T1447" s="26" t="s">
        <v>581</v>
      </c>
      <c r="U1447" s="26" t="s">
        <v>581</v>
      </c>
      <c r="V1447" s="8" t="s">
        <v>3058</v>
      </c>
      <c r="W1447" s="25" t="s">
        <v>1037</v>
      </c>
      <c r="X1447" s="26">
        <v>45370</v>
      </c>
      <c r="Y1447" s="25" t="s">
        <v>1068</v>
      </c>
      <c r="Z1447" s="26">
        <v>45370</v>
      </c>
      <c r="AA1447" s="24" t="s">
        <v>1069</v>
      </c>
      <c r="AB1447" s="24" t="s">
        <v>1070</v>
      </c>
      <c r="AC1447" s="26">
        <v>45377</v>
      </c>
      <c r="AD1447" s="8" t="s">
        <v>581</v>
      </c>
      <c r="AE1447" s="26" t="s">
        <v>581</v>
      </c>
      <c r="AF1447" s="27" t="s">
        <v>581</v>
      </c>
      <c r="AG1447" s="7"/>
      <c r="AH1447" s="5" t="str" cm="1">
        <f t="array" ref="AH1447">LEFT(MM_BU[[#This Row],[PROJECT'#]],MIN(IFERROR(FIND({0,1,2,3,4,5,6,7,8,9,"-"},MM_BU[[#This Row],[PROJECT'#]]),""))-1)</f>
        <v>BU</v>
      </c>
      <c r="AI1447" t="str">
        <f>IF(MM_BU[[#This Row],[BOM Received date]]&lt;&gt;"","BU table")</f>
        <v>BU table</v>
      </c>
      <c r="AJ1447" t="str">
        <f>TEXT(MM_BU[[#This Row],[BOM Received date]],"mmmm")</f>
        <v>March</v>
      </c>
      <c r="AK1447" t="str">
        <f>TEXT(MM_BU[[#This Row],[BOM Received date]],"yyyy")</f>
        <v>2024</v>
      </c>
    </row>
    <row r="1448" spans="1:37" ht="28.95" customHeight="1">
      <c r="A1448" s="21">
        <v>97</v>
      </c>
      <c r="B1448" s="56">
        <v>45354</v>
      </c>
      <c r="C1448" s="8">
        <v>30</v>
      </c>
      <c r="D1448" s="8" t="s">
        <v>3004</v>
      </c>
      <c r="E1448" s="23" t="s">
        <v>3005</v>
      </c>
      <c r="F1448" s="350">
        <v>9868864</v>
      </c>
      <c r="G1448" s="8" t="s">
        <v>1134</v>
      </c>
      <c r="H1448" s="24" t="s">
        <v>1144</v>
      </c>
      <c r="I1448" s="25">
        <v>57078</v>
      </c>
      <c r="J1448" s="1639">
        <v>45368</v>
      </c>
      <c r="K1448" s="26">
        <v>45369</v>
      </c>
      <c r="L1448" s="26" t="s">
        <v>1058</v>
      </c>
      <c r="M1448" s="27">
        <v>1</v>
      </c>
      <c r="N1448" s="27" t="s">
        <v>36</v>
      </c>
      <c r="O1448" s="25">
        <v>1</v>
      </c>
      <c r="P1448" s="286">
        <v>13.86</v>
      </c>
      <c r="Q1448" s="287">
        <v>13.86</v>
      </c>
      <c r="R1448" s="25" t="s">
        <v>581</v>
      </c>
      <c r="S1448" s="25" t="s">
        <v>581</v>
      </c>
      <c r="T1448" s="26" t="s">
        <v>581</v>
      </c>
      <c r="U1448" s="26" t="s">
        <v>581</v>
      </c>
      <c r="V1448" s="8" t="s">
        <v>3058</v>
      </c>
      <c r="W1448" s="25" t="s">
        <v>1159</v>
      </c>
      <c r="X1448" s="26">
        <v>45370</v>
      </c>
      <c r="Y1448" s="25" t="s">
        <v>1068</v>
      </c>
      <c r="Z1448" s="26">
        <v>45370</v>
      </c>
      <c r="AA1448" s="24" t="s">
        <v>1069</v>
      </c>
      <c r="AB1448" s="24" t="s">
        <v>1070</v>
      </c>
      <c r="AC1448" s="26">
        <v>45377</v>
      </c>
      <c r="AD1448" s="8" t="s">
        <v>581</v>
      </c>
      <c r="AE1448" s="26" t="s">
        <v>581</v>
      </c>
      <c r="AF1448" s="27" t="s">
        <v>581</v>
      </c>
      <c r="AG1448" s="7"/>
      <c r="AH1448" s="5" t="str" cm="1">
        <f t="array" ref="AH1448">LEFT(MM_BU[[#This Row],[PROJECT'#]],MIN(IFERROR(FIND({0,1,2,3,4,5,6,7,8,9,"-"},MM_BU[[#This Row],[PROJECT'#]]),""))-1)</f>
        <v>BU</v>
      </c>
      <c r="AI1448" t="str">
        <f>IF(MM_BU[[#This Row],[BOM Received date]]&lt;&gt;"","BU table")</f>
        <v>BU table</v>
      </c>
      <c r="AJ1448" t="str">
        <f>TEXT(MM_BU[[#This Row],[BOM Received date]],"mmmm")</f>
        <v>March</v>
      </c>
      <c r="AK1448" t="str">
        <f>TEXT(MM_BU[[#This Row],[BOM Received date]],"yyyy")</f>
        <v>2024</v>
      </c>
    </row>
    <row r="1449" spans="1:37" ht="28.95" customHeight="1">
      <c r="A1449" s="21">
        <v>97</v>
      </c>
      <c r="B1449" s="56">
        <v>45354</v>
      </c>
      <c r="C1449" s="8">
        <v>30</v>
      </c>
      <c r="D1449" s="8" t="s">
        <v>3004</v>
      </c>
      <c r="E1449" s="23" t="s">
        <v>3005</v>
      </c>
      <c r="F1449" s="350">
        <v>9868864</v>
      </c>
      <c r="G1449" s="8" t="s">
        <v>86</v>
      </c>
      <c r="H1449" s="24" t="s">
        <v>87</v>
      </c>
      <c r="I1449" s="25">
        <v>57080</v>
      </c>
      <c r="J1449" s="1639">
        <v>45368</v>
      </c>
      <c r="K1449" s="26">
        <v>45369</v>
      </c>
      <c r="L1449" s="26" t="s">
        <v>1058</v>
      </c>
      <c r="M1449" s="27">
        <v>2</v>
      </c>
      <c r="N1449" s="27" t="s">
        <v>21</v>
      </c>
      <c r="O1449" s="25">
        <v>1</v>
      </c>
      <c r="P1449" s="286">
        <v>92.02</v>
      </c>
      <c r="Q1449" s="287">
        <v>92.02</v>
      </c>
      <c r="R1449" s="25" t="s">
        <v>581</v>
      </c>
      <c r="S1449" s="25" t="s">
        <v>581</v>
      </c>
      <c r="T1449" s="26" t="s">
        <v>581</v>
      </c>
      <c r="U1449" s="26" t="s">
        <v>581</v>
      </c>
      <c r="V1449" s="8" t="s">
        <v>3058</v>
      </c>
      <c r="W1449" s="25" t="s">
        <v>1036</v>
      </c>
      <c r="X1449" s="26">
        <v>45370</v>
      </c>
      <c r="Y1449" s="25" t="s">
        <v>1068</v>
      </c>
      <c r="Z1449" s="26">
        <v>45370</v>
      </c>
      <c r="AA1449" s="24" t="s">
        <v>1069</v>
      </c>
      <c r="AB1449" s="24" t="s">
        <v>1070</v>
      </c>
      <c r="AC1449" s="26">
        <v>45377</v>
      </c>
      <c r="AD1449" s="8" t="s">
        <v>22</v>
      </c>
      <c r="AE1449" s="26">
        <v>45372</v>
      </c>
      <c r="AF1449" s="27" t="s">
        <v>424</v>
      </c>
      <c r="AG1449" s="7"/>
      <c r="AH1449" s="5" t="str" cm="1">
        <f t="array" ref="AH1449">LEFT(MM_BU[[#This Row],[PROJECT'#]],MIN(IFERROR(FIND({0,1,2,3,4,5,6,7,8,9,"-"},MM_BU[[#This Row],[PROJECT'#]]),""))-1)</f>
        <v>BU</v>
      </c>
      <c r="AI1449" t="str">
        <f>IF(MM_BU[[#This Row],[BOM Received date]]&lt;&gt;"","BU table")</f>
        <v>BU table</v>
      </c>
      <c r="AJ1449" t="str">
        <f>TEXT(MM_BU[[#This Row],[BOM Received date]],"mmmm")</f>
        <v>March</v>
      </c>
      <c r="AK1449" t="str">
        <f>TEXT(MM_BU[[#This Row],[BOM Received date]],"yyyy")</f>
        <v>2024</v>
      </c>
    </row>
    <row r="1450" spans="1:37" ht="28.95" customHeight="1">
      <c r="A1450" s="21">
        <v>97</v>
      </c>
      <c r="B1450" s="56">
        <v>45354</v>
      </c>
      <c r="C1450" s="8">
        <v>30</v>
      </c>
      <c r="D1450" s="8" t="s">
        <v>3004</v>
      </c>
      <c r="E1450" s="23" t="s">
        <v>3005</v>
      </c>
      <c r="F1450" s="350">
        <v>9868864</v>
      </c>
      <c r="G1450" s="8" t="s">
        <v>82</v>
      </c>
      <c r="H1450" s="24" t="s">
        <v>83</v>
      </c>
      <c r="I1450" s="25">
        <v>57080</v>
      </c>
      <c r="J1450" s="1639">
        <v>45368</v>
      </c>
      <c r="K1450" s="26">
        <v>45369</v>
      </c>
      <c r="L1450" s="26" t="s">
        <v>1058</v>
      </c>
      <c r="M1450" s="27">
        <v>1</v>
      </c>
      <c r="N1450" s="27" t="s">
        <v>20</v>
      </c>
      <c r="O1450" s="25">
        <v>3</v>
      </c>
      <c r="P1450" s="286">
        <v>27</v>
      </c>
      <c r="Q1450" s="287">
        <v>81</v>
      </c>
      <c r="R1450" s="25" t="s">
        <v>581</v>
      </c>
      <c r="S1450" s="25" t="s">
        <v>581</v>
      </c>
      <c r="T1450" s="26" t="s">
        <v>581</v>
      </c>
      <c r="U1450" s="26" t="s">
        <v>581</v>
      </c>
      <c r="V1450" s="8" t="s">
        <v>3058</v>
      </c>
      <c r="W1450" s="25" t="s">
        <v>1035</v>
      </c>
      <c r="X1450" s="26">
        <v>45370</v>
      </c>
      <c r="Y1450" s="25" t="s">
        <v>1068</v>
      </c>
      <c r="Z1450" s="26">
        <v>45370</v>
      </c>
      <c r="AA1450" s="24" t="s">
        <v>1069</v>
      </c>
      <c r="AB1450" s="24" t="s">
        <v>1070</v>
      </c>
      <c r="AC1450" s="26">
        <v>45377</v>
      </c>
      <c r="AD1450" s="8" t="s">
        <v>581</v>
      </c>
      <c r="AE1450" s="26" t="s">
        <v>581</v>
      </c>
      <c r="AF1450" s="27" t="s">
        <v>581</v>
      </c>
      <c r="AG1450" s="7"/>
      <c r="AH1450" s="5" t="str" cm="1">
        <f t="array" ref="AH1450">LEFT(MM_BU[[#This Row],[PROJECT'#]],MIN(IFERROR(FIND({0,1,2,3,4,5,6,7,8,9,"-"},MM_BU[[#This Row],[PROJECT'#]]),""))-1)</f>
        <v>BU</v>
      </c>
      <c r="AI1450" t="str">
        <f>IF(MM_BU[[#This Row],[BOM Received date]]&lt;&gt;"","BU table")</f>
        <v>BU table</v>
      </c>
      <c r="AJ1450" t="str">
        <f>TEXT(MM_BU[[#This Row],[BOM Received date]],"mmmm")</f>
        <v>March</v>
      </c>
      <c r="AK1450" t="str">
        <f>TEXT(MM_BU[[#This Row],[BOM Received date]],"yyyy")</f>
        <v>2024</v>
      </c>
    </row>
    <row r="1451" spans="1:37" ht="28.95" customHeight="1">
      <c r="A1451" s="21">
        <v>97</v>
      </c>
      <c r="B1451" s="56">
        <v>45354</v>
      </c>
      <c r="C1451" s="8">
        <v>30</v>
      </c>
      <c r="D1451" s="8" t="s">
        <v>3004</v>
      </c>
      <c r="E1451" s="23" t="s">
        <v>3005</v>
      </c>
      <c r="F1451" s="350">
        <v>9868864</v>
      </c>
      <c r="G1451" s="8" t="s">
        <v>2405</v>
      </c>
      <c r="H1451" s="24" t="s">
        <v>2400</v>
      </c>
      <c r="I1451" s="25">
        <v>57077</v>
      </c>
      <c r="J1451" s="1639">
        <v>45368</v>
      </c>
      <c r="K1451" s="26">
        <v>45369</v>
      </c>
      <c r="L1451" s="26" t="s">
        <v>1068</v>
      </c>
      <c r="M1451" s="27">
        <v>1</v>
      </c>
      <c r="N1451" s="27" t="s">
        <v>20</v>
      </c>
      <c r="O1451" s="25">
        <v>1</v>
      </c>
      <c r="P1451" s="286">
        <v>235.95</v>
      </c>
      <c r="Q1451" s="287">
        <v>235.95</v>
      </c>
      <c r="R1451" s="25" t="s">
        <v>3060</v>
      </c>
      <c r="S1451" s="25" t="s">
        <v>1059</v>
      </c>
      <c r="T1451" s="26">
        <v>45372</v>
      </c>
      <c r="U1451" s="26">
        <v>45374</v>
      </c>
      <c r="V1451" s="8" t="s">
        <v>581</v>
      </c>
      <c r="W1451" s="25" t="s">
        <v>581</v>
      </c>
      <c r="X1451" s="26" t="s">
        <v>581</v>
      </c>
      <c r="Y1451" s="25" t="s">
        <v>581</v>
      </c>
      <c r="Z1451" s="26" t="s">
        <v>581</v>
      </c>
      <c r="AA1451" s="24" t="s">
        <v>581</v>
      </c>
      <c r="AB1451" s="24" t="s">
        <v>581</v>
      </c>
      <c r="AC1451" s="26" t="s">
        <v>581</v>
      </c>
      <c r="AD1451" s="8" t="s">
        <v>581</v>
      </c>
      <c r="AE1451" s="26" t="s">
        <v>581</v>
      </c>
      <c r="AF1451" s="27" t="s">
        <v>581</v>
      </c>
      <c r="AG1451" s="7"/>
      <c r="AH1451" s="5" t="str" cm="1">
        <f t="array" ref="AH1451">LEFT(MM_BU[[#This Row],[PROJECT'#]],MIN(IFERROR(FIND({0,1,2,3,4,5,6,7,8,9,"-"},MM_BU[[#This Row],[PROJECT'#]]),""))-1)</f>
        <v>BU</v>
      </c>
      <c r="AI1451" t="str">
        <f>IF(MM_BU[[#This Row],[BOM Received date]]&lt;&gt;"","BU table")</f>
        <v>BU table</v>
      </c>
      <c r="AJ1451" t="str">
        <f>TEXT(MM_BU[[#This Row],[BOM Received date]],"mmmm")</f>
        <v>March</v>
      </c>
      <c r="AK1451" t="str">
        <f>TEXT(MM_BU[[#This Row],[BOM Received date]],"yyyy")</f>
        <v>2024</v>
      </c>
    </row>
    <row r="1452" spans="1:37" ht="28.95" customHeight="1">
      <c r="A1452" s="21">
        <v>97</v>
      </c>
      <c r="B1452" s="56">
        <v>45354</v>
      </c>
      <c r="C1452" s="8">
        <v>30</v>
      </c>
      <c r="D1452" s="8" t="s">
        <v>3004</v>
      </c>
      <c r="E1452" s="23" t="s">
        <v>3005</v>
      </c>
      <c r="F1452" s="350">
        <v>9868864</v>
      </c>
      <c r="G1452" s="8" t="s">
        <v>2794</v>
      </c>
      <c r="H1452" s="24" t="s">
        <v>2798</v>
      </c>
      <c r="I1452" s="25">
        <v>57079</v>
      </c>
      <c r="J1452" s="1639">
        <v>45368</v>
      </c>
      <c r="K1452" s="26">
        <v>45369</v>
      </c>
      <c r="L1452" s="26" t="s">
        <v>1058</v>
      </c>
      <c r="M1452" s="27">
        <v>3</v>
      </c>
      <c r="N1452" s="27" t="s">
        <v>36</v>
      </c>
      <c r="O1452" s="25">
        <v>1</v>
      </c>
      <c r="P1452" s="286">
        <v>89.5</v>
      </c>
      <c r="Q1452" s="287">
        <v>89.5</v>
      </c>
      <c r="R1452" s="25" t="s">
        <v>3056</v>
      </c>
      <c r="S1452" s="25" t="s">
        <v>1558</v>
      </c>
      <c r="T1452" s="26">
        <v>45372</v>
      </c>
      <c r="U1452" s="26" t="s">
        <v>581</v>
      </c>
      <c r="V1452" s="8" t="s">
        <v>3057</v>
      </c>
      <c r="W1452" s="25" t="s">
        <v>1159</v>
      </c>
      <c r="X1452" s="26">
        <v>45372</v>
      </c>
      <c r="Y1452" s="25" t="s">
        <v>1068</v>
      </c>
      <c r="Z1452" s="26">
        <v>45372</v>
      </c>
      <c r="AA1452" s="24" t="s">
        <v>1075</v>
      </c>
      <c r="AB1452" s="24" t="s">
        <v>1081</v>
      </c>
      <c r="AC1452" s="26">
        <v>45389</v>
      </c>
      <c r="AD1452" s="8" t="s">
        <v>581</v>
      </c>
      <c r="AE1452" s="26" t="s">
        <v>581</v>
      </c>
      <c r="AF1452" s="27" t="s">
        <v>581</v>
      </c>
      <c r="AG1452" s="7"/>
      <c r="AH1452" s="5" t="str" cm="1">
        <f t="array" ref="AH1452">LEFT(MM_BU[[#This Row],[PROJECT'#]],MIN(IFERROR(FIND({0,1,2,3,4,5,6,7,8,9,"-"},MM_BU[[#This Row],[PROJECT'#]]),""))-1)</f>
        <v>BU</v>
      </c>
      <c r="AI1452" t="str">
        <f>IF(MM_BU[[#This Row],[BOM Received date]]&lt;&gt;"","BU table")</f>
        <v>BU table</v>
      </c>
      <c r="AJ1452" t="str">
        <f>TEXT(MM_BU[[#This Row],[BOM Received date]],"mmmm")</f>
        <v>March</v>
      </c>
      <c r="AK1452" t="str">
        <f>TEXT(MM_BU[[#This Row],[BOM Received date]],"yyyy")</f>
        <v>2024</v>
      </c>
    </row>
    <row r="1453" spans="1:37" ht="28.95" customHeight="1">
      <c r="A1453" s="21">
        <v>97</v>
      </c>
      <c r="B1453" s="56">
        <v>45354</v>
      </c>
      <c r="C1453" s="8">
        <v>30</v>
      </c>
      <c r="D1453" s="8" t="s">
        <v>3004</v>
      </c>
      <c r="E1453" s="23" t="s">
        <v>3005</v>
      </c>
      <c r="F1453" s="350">
        <v>9868864</v>
      </c>
      <c r="G1453" s="8" t="s">
        <v>569</v>
      </c>
      <c r="H1453" s="24" t="s">
        <v>2306</v>
      </c>
      <c r="I1453" s="25">
        <v>57079</v>
      </c>
      <c r="J1453" s="1639">
        <v>45368</v>
      </c>
      <c r="K1453" s="26">
        <v>45369</v>
      </c>
      <c r="L1453" s="26" t="s">
        <v>1058</v>
      </c>
      <c r="M1453" s="27">
        <v>2</v>
      </c>
      <c r="N1453" s="27" t="s">
        <v>20</v>
      </c>
      <c r="O1453" s="25">
        <v>2</v>
      </c>
      <c r="P1453" s="286">
        <v>60</v>
      </c>
      <c r="Q1453" s="287">
        <v>120</v>
      </c>
      <c r="R1453" s="25" t="s">
        <v>3056</v>
      </c>
      <c r="S1453" s="25" t="s">
        <v>1558</v>
      </c>
      <c r="T1453" s="26">
        <v>45372</v>
      </c>
      <c r="U1453" s="26" t="s">
        <v>581</v>
      </c>
      <c r="V1453" s="8" t="s">
        <v>3057</v>
      </c>
      <c r="W1453" s="25" t="s">
        <v>1031</v>
      </c>
      <c r="X1453" s="26">
        <v>45372</v>
      </c>
      <c r="Y1453" s="25" t="s">
        <v>1068</v>
      </c>
      <c r="Z1453" s="26">
        <v>45372</v>
      </c>
      <c r="AA1453" s="24" t="s">
        <v>1075</v>
      </c>
      <c r="AB1453" s="24" t="s">
        <v>1081</v>
      </c>
      <c r="AC1453" s="26">
        <v>45389</v>
      </c>
      <c r="AD1453" s="8" t="s">
        <v>581</v>
      </c>
      <c r="AE1453" s="26" t="s">
        <v>581</v>
      </c>
      <c r="AF1453" s="27" t="s">
        <v>581</v>
      </c>
      <c r="AG1453" s="7"/>
      <c r="AH1453" s="5" t="str" cm="1">
        <f t="array" ref="AH1453">LEFT(MM_BU[[#This Row],[PROJECT'#]],MIN(IFERROR(FIND({0,1,2,3,4,5,6,7,8,9,"-"},MM_BU[[#This Row],[PROJECT'#]]),""))-1)</f>
        <v>BU</v>
      </c>
      <c r="AI1453" t="str">
        <f>IF(MM_BU[[#This Row],[BOM Received date]]&lt;&gt;"","BU table")</f>
        <v>BU table</v>
      </c>
      <c r="AJ1453" t="str">
        <f>TEXT(MM_BU[[#This Row],[BOM Received date]],"mmmm")</f>
        <v>March</v>
      </c>
      <c r="AK1453" t="str">
        <f>TEXT(MM_BU[[#This Row],[BOM Received date]],"yyyy")</f>
        <v>2024</v>
      </c>
    </row>
    <row r="1454" spans="1:37" ht="28.95" customHeight="1">
      <c r="A1454" s="21">
        <v>97</v>
      </c>
      <c r="B1454" s="56">
        <v>45354</v>
      </c>
      <c r="C1454" s="8">
        <v>30</v>
      </c>
      <c r="D1454" s="8" t="s">
        <v>3004</v>
      </c>
      <c r="E1454" s="23" t="s">
        <v>3005</v>
      </c>
      <c r="F1454" s="350">
        <v>9868864</v>
      </c>
      <c r="G1454" s="8" t="s">
        <v>102</v>
      </c>
      <c r="H1454" s="24" t="s">
        <v>108</v>
      </c>
      <c r="I1454" s="25">
        <v>57076</v>
      </c>
      <c r="J1454" s="1639">
        <v>45368</v>
      </c>
      <c r="K1454" s="26">
        <v>45369</v>
      </c>
      <c r="L1454" s="26" t="s">
        <v>1058</v>
      </c>
      <c r="M1454" s="27">
        <v>1</v>
      </c>
      <c r="N1454" s="27" t="s">
        <v>20</v>
      </c>
      <c r="O1454" s="25">
        <v>4</v>
      </c>
      <c r="P1454" s="286">
        <v>10.23</v>
      </c>
      <c r="Q1454" s="287">
        <v>40.92</v>
      </c>
      <c r="R1454" s="25" t="s">
        <v>581</v>
      </c>
      <c r="S1454" s="25" t="s">
        <v>581</v>
      </c>
      <c r="T1454" s="26" t="s">
        <v>581</v>
      </c>
      <c r="U1454" s="26" t="s">
        <v>581</v>
      </c>
      <c r="V1454" s="8" t="s">
        <v>3058</v>
      </c>
      <c r="W1454" s="25" t="s">
        <v>1031</v>
      </c>
      <c r="X1454" s="26">
        <v>45370</v>
      </c>
      <c r="Y1454" s="25" t="s">
        <v>1068</v>
      </c>
      <c r="Z1454" s="26">
        <v>45370</v>
      </c>
      <c r="AA1454" s="24" t="s">
        <v>1069</v>
      </c>
      <c r="AB1454" s="24" t="s">
        <v>1070</v>
      </c>
      <c r="AC1454" s="26">
        <v>45398</v>
      </c>
      <c r="AD1454" s="8" t="s">
        <v>581</v>
      </c>
      <c r="AE1454" s="26" t="s">
        <v>581</v>
      </c>
      <c r="AF1454" s="27" t="s">
        <v>581</v>
      </c>
      <c r="AG1454" s="7"/>
      <c r="AH1454" s="5" t="str" cm="1">
        <f t="array" ref="AH1454">LEFT(MM_BU[[#This Row],[PROJECT'#]],MIN(IFERROR(FIND({0,1,2,3,4,5,6,7,8,9,"-"},MM_BU[[#This Row],[PROJECT'#]]),""))-1)</f>
        <v>BU</v>
      </c>
      <c r="AI1454" t="str">
        <f>IF(MM_BU[[#This Row],[BOM Received date]]&lt;&gt;"","BU table")</f>
        <v>BU table</v>
      </c>
      <c r="AJ1454" t="str">
        <f>TEXT(MM_BU[[#This Row],[BOM Received date]],"mmmm")</f>
        <v>March</v>
      </c>
      <c r="AK1454" t="str">
        <f>TEXT(MM_BU[[#This Row],[BOM Received date]],"yyyy")</f>
        <v>2024</v>
      </c>
    </row>
    <row r="1455" spans="1:37" ht="28.95" customHeight="1" thickBot="1">
      <c r="A1455" s="140">
        <v>97</v>
      </c>
      <c r="B1455" s="199">
        <v>45354</v>
      </c>
      <c r="C1455" s="142">
        <v>30</v>
      </c>
      <c r="D1455" s="142" t="s">
        <v>3004</v>
      </c>
      <c r="E1455" s="143" t="s">
        <v>3005</v>
      </c>
      <c r="F1455" s="351">
        <v>9868864</v>
      </c>
      <c r="G1455" s="142" t="s">
        <v>3003</v>
      </c>
      <c r="H1455" s="144" t="s">
        <v>402</v>
      </c>
      <c r="I1455" s="145">
        <v>57079</v>
      </c>
      <c r="J1455" s="1640">
        <v>45368</v>
      </c>
      <c r="K1455" s="146">
        <v>45369</v>
      </c>
      <c r="L1455" s="146" t="s">
        <v>1058</v>
      </c>
      <c r="M1455" s="147">
        <v>1</v>
      </c>
      <c r="N1455" s="147" t="s">
        <v>36</v>
      </c>
      <c r="O1455" s="145">
        <v>1</v>
      </c>
      <c r="P1455" s="288">
        <v>33.200000000000003</v>
      </c>
      <c r="Q1455" s="289">
        <v>33.200000000000003</v>
      </c>
      <c r="R1455" s="145" t="s">
        <v>3056</v>
      </c>
      <c r="S1455" s="145" t="s">
        <v>1558</v>
      </c>
      <c r="T1455" s="146">
        <v>45372</v>
      </c>
      <c r="U1455" s="146" t="s">
        <v>581</v>
      </c>
      <c r="V1455" s="142" t="s">
        <v>3057</v>
      </c>
      <c r="W1455" s="145" t="s">
        <v>1029</v>
      </c>
      <c r="X1455" s="146">
        <v>45372</v>
      </c>
      <c r="Y1455" s="145" t="s">
        <v>1068</v>
      </c>
      <c r="Z1455" s="146">
        <v>45372</v>
      </c>
      <c r="AA1455" s="144" t="s">
        <v>1075</v>
      </c>
      <c r="AB1455" s="144" t="s">
        <v>1081</v>
      </c>
      <c r="AC1455" s="146">
        <v>45389</v>
      </c>
      <c r="AD1455" s="142" t="s">
        <v>581</v>
      </c>
      <c r="AE1455" s="146" t="s">
        <v>581</v>
      </c>
      <c r="AF1455" s="147" t="s">
        <v>581</v>
      </c>
      <c r="AG1455" s="148"/>
      <c r="AH1455" s="5" t="str" cm="1">
        <f t="array" ref="AH1455">LEFT(MM_BU[[#This Row],[PROJECT'#]],MIN(IFERROR(FIND({0,1,2,3,4,5,6,7,8,9,"-"},MM_BU[[#This Row],[PROJECT'#]]),""))-1)</f>
        <v>BU</v>
      </c>
      <c r="AI1455" t="str">
        <f>IF(MM_BU[[#This Row],[BOM Received date]]&lt;&gt;"","BU table")</f>
        <v>BU table</v>
      </c>
      <c r="AJ1455" t="str">
        <f>TEXT(MM_BU[[#This Row],[BOM Received date]],"mmmm")</f>
        <v>March</v>
      </c>
      <c r="AK1455" t="str">
        <f>TEXT(MM_BU[[#This Row],[BOM Received date]],"yyyy")</f>
        <v>2024</v>
      </c>
    </row>
    <row r="1456" spans="1:37" ht="28.95" customHeight="1" thickTop="1" thickBot="1">
      <c r="A1456" s="158">
        <v>98</v>
      </c>
      <c r="B1456" s="204">
        <v>45368</v>
      </c>
      <c r="C1456" s="160"/>
      <c r="D1456" s="160" t="s">
        <v>3006</v>
      </c>
      <c r="E1456" s="161" t="s">
        <v>3007</v>
      </c>
      <c r="F1456" s="353"/>
      <c r="G1456" s="160"/>
      <c r="H1456" s="162"/>
      <c r="I1456" s="1572" t="s">
        <v>1259</v>
      </c>
      <c r="J1456" s="1642"/>
      <c r="K1456" s="164" t="s">
        <v>581</v>
      </c>
      <c r="L1456" s="164" t="s">
        <v>581</v>
      </c>
      <c r="M1456" s="165" t="s">
        <v>581</v>
      </c>
      <c r="N1456" s="165" t="s">
        <v>581</v>
      </c>
      <c r="O1456" s="163" t="s">
        <v>581</v>
      </c>
      <c r="P1456" s="292" t="s">
        <v>581</v>
      </c>
      <c r="Q1456" s="293" t="s">
        <v>581</v>
      </c>
      <c r="R1456" s="163" t="s">
        <v>581</v>
      </c>
      <c r="S1456" s="163" t="s">
        <v>581</v>
      </c>
      <c r="T1456" s="164" t="s">
        <v>581</v>
      </c>
      <c r="U1456" s="164" t="s">
        <v>581</v>
      </c>
      <c r="V1456" s="160" t="s">
        <v>581</v>
      </c>
      <c r="W1456" s="163" t="s">
        <v>581</v>
      </c>
      <c r="X1456" s="164" t="s">
        <v>581</v>
      </c>
      <c r="Y1456" s="163" t="s">
        <v>581</v>
      </c>
      <c r="Z1456" s="164" t="s">
        <v>581</v>
      </c>
      <c r="AA1456" s="162" t="s">
        <v>581</v>
      </c>
      <c r="AB1456" s="162" t="s">
        <v>581</v>
      </c>
      <c r="AC1456" s="164" t="s">
        <v>581</v>
      </c>
      <c r="AD1456" s="160" t="s">
        <v>581</v>
      </c>
      <c r="AE1456" s="164" t="s">
        <v>581</v>
      </c>
      <c r="AF1456" s="165" t="s">
        <v>581</v>
      </c>
      <c r="AG1456" s="166" t="s">
        <v>2158</v>
      </c>
      <c r="AH1456" s="43" t="str" cm="1">
        <f t="array" ref="AH1456">LEFT(MM_BU[[#This Row],[PROJECT'#]],MIN(IFERROR(FIND({0,1,2,3,4,5,6,7,8,9,"-"},MM_BU[[#This Row],[PROJECT'#]]),""))-1)</f>
        <v>BU</v>
      </c>
      <c r="AI1456" t="str">
        <f>IF(MM_BU[[#This Row],[BOM Received date]]&lt;&gt;"","BU table")</f>
        <v>BU table</v>
      </c>
      <c r="AJ1456" t="str">
        <f>TEXT(MM_BU[[#This Row],[BOM Received date]],"mmmm")</f>
        <v>March</v>
      </c>
      <c r="AK1456" t="str">
        <f>TEXT(MM_BU[[#This Row],[BOM Received date]],"yyyy")</f>
        <v>2024</v>
      </c>
    </row>
    <row r="1457" spans="1:37" ht="28.95" customHeight="1" thickTop="1">
      <c r="A1457" s="376">
        <v>99</v>
      </c>
      <c r="B1457" s="380">
        <v>45369</v>
      </c>
      <c r="C1457" s="378">
        <v>30</v>
      </c>
      <c r="D1457" s="378" t="s">
        <v>3014</v>
      </c>
      <c r="E1457" s="381" t="s">
        <v>3015</v>
      </c>
      <c r="F1457" s="382">
        <v>10106695</v>
      </c>
      <c r="G1457" s="378" t="s">
        <v>274</v>
      </c>
      <c r="H1457" s="383" t="s">
        <v>275</v>
      </c>
      <c r="I1457" s="384">
        <v>57641</v>
      </c>
      <c r="J1457" s="1653">
        <v>45375</v>
      </c>
      <c r="K1457" s="385"/>
      <c r="L1457" s="584"/>
      <c r="M1457" s="386">
        <v>14</v>
      </c>
      <c r="N1457" s="386" t="s">
        <v>20</v>
      </c>
      <c r="O1457" s="384">
        <v>16</v>
      </c>
      <c r="P1457" s="387"/>
      <c r="Q1457" s="388"/>
      <c r="R1457" s="384"/>
      <c r="S1457" s="384"/>
      <c r="T1457" s="385"/>
      <c r="U1457" s="385"/>
      <c r="V1457" s="378"/>
      <c r="W1457" s="384"/>
      <c r="X1457" s="385"/>
      <c r="Y1457" s="384"/>
      <c r="Z1457" s="385"/>
      <c r="AA1457" s="383"/>
      <c r="AB1457" s="383"/>
      <c r="AC1457" s="385"/>
      <c r="AD1457" s="378"/>
      <c r="AE1457" s="385"/>
      <c r="AF1457" s="386"/>
      <c r="AG1457" s="389"/>
      <c r="AH1457" s="5" t="str" cm="1">
        <f t="array" ref="AH1457">LEFT(MM_BU[[#This Row],[PROJECT'#]],MIN(IFERROR(FIND({0,1,2,3,4,5,6,7,8,9,"-"},MM_BU[[#This Row],[PROJECT'#]]),""))-1)</f>
        <v>BU</v>
      </c>
      <c r="AI1457" t="str">
        <f>IF(MM_BU[[#This Row],[BOM Received date]]&lt;&gt;"","BU table")</f>
        <v>BU table</v>
      </c>
      <c r="AJ1457" t="str">
        <f>TEXT(MM_BU[[#This Row],[BOM Received date]],"mmmm")</f>
        <v>March</v>
      </c>
      <c r="AK1457" t="str">
        <f>TEXT(MM_BU[[#This Row],[BOM Received date]],"yyyy")</f>
        <v>2024</v>
      </c>
    </row>
    <row r="1458" spans="1:37" ht="28.95" customHeight="1">
      <c r="A1458" s="21">
        <v>99</v>
      </c>
      <c r="B1458" s="56">
        <v>45369</v>
      </c>
      <c r="C1458" s="8">
        <v>30</v>
      </c>
      <c r="D1458" s="8" t="s">
        <v>3014</v>
      </c>
      <c r="E1458" s="23" t="s">
        <v>3015</v>
      </c>
      <c r="F1458" s="350">
        <v>10106695</v>
      </c>
      <c r="G1458" s="8" t="s">
        <v>3021</v>
      </c>
      <c r="H1458" s="24" t="s">
        <v>3029</v>
      </c>
      <c r="I1458" s="25">
        <v>57639</v>
      </c>
      <c r="J1458" s="1639">
        <v>45375</v>
      </c>
      <c r="K1458" s="26"/>
      <c r="L1458" s="340"/>
      <c r="M1458" s="27">
        <v>1</v>
      </c>
      <c r="N1458" s="27" t="s">
        <v>1380</v>
      </c>
      <c r="O1458" s="25">
        <v>3</v>
      </c>
      <c r="P1458" s="286"/>
      <c r="Q1458" s="287"/>
      <c r="R1458" s="25"/>
      <c r="S1458" s="25"/>
      <c r="T1458" s="26"/>
      <c r="U1458" s="26"/>
      <c r="V1458" s="8"/>
      <c r="W1458" s="25"/>
      <c r="X1458" s="26"/>
      <c r="Y1458" s="25"/>
      <c r="Z1458" s="26"/>
      <c r="AA1458" s="24"/>
      <c r="AB1458" s="24"/>
      <c r="AC1458" s="26"/>
      <c r="AD1458" s="8"/>
      <c r="AE1458" s="26"/>
      <c r="AF1458" s="27"/>
      <c r="AG1458" s="7"/>
      <c r="AH1458" s="5" t="str" cm="1">
        <f t="array" ref="AH1458">LEFT(MM_BU[[#This Row],[PROJECT'#]],MIN(IFERROR(FIND({0,1,2,3,4,5,6,7,8,9,"-"},MM_BU[[#This Row],[PROJECT'#]]),""))-1)</f>
        <v>BU</v>
      </c>
      <c r="AI1458" t="str">
        <f>IF(MM_BU[[#This Row],[BOM Received date]]&lt;&gt;"","BU table")</f>
        <v>BU table</v>
      </c>
      <c r="AJ1458" t="str">
        <f>TEXT(MM_BU[[#This Row],[BOM Received date]],"mmmm")</f>
        <v>March</v>
      </c>
      <c r="AK1458" t="str">
        <f>TEXT(MM_BU[[#This Row],[BOM Received date]],"yyyy")</f>
        <v>2024</v>
      </c>
    </row>
    <row r="1459" spans="1:37" ht="28.95" customHeight="1">
      <c r="A1459" s="21">
        <v>99</v>
      </c>
      <c r="B1459" s="56">
        <v>45369</v>
      </c>
      <c r="C1459" s="8">
        <v>30</v>
      </c>
      <c r="D1459" s="8" t="s">
        <v>3014</v>
      </c>
      <c r="E1459" s="23" t="s">
        <v>3015</v>
      </c>
      <c r="F1459" s="350">
        <v>10106695</v>
      </c>
      <c r="G1459" s="8" t="s">
        <v>3022</v>
      </c>
      <c r="H1459" s="24" t="s">
        <v>3030</v>
      </c>
      <c r="I1459" s="25">
        <v>57641</v>
      </c>
      <c r="J1459" s="1639">
        <v>45375</v>
      </c>
      <c r="K1459" s="26"/>
      <c r="L1459" s="340"/>
      <c r="M1459" s="27">
        <v>13</v>
      </c>
      <c r="N1459" s="27" t="s">
        <v>55</v>
      </c>
      <c r="O1459" s="25">
        <v>1</v>
      </c>
      <c r="P1459" s="286"/>
      <c r="Q1459" s="287"/>
      <c r="R1459" s="25"/>
      <c r="S1459" s="25"/>
      <c r="T1459" s="26"/>
      <c r="U1459" s="26"/>
      <c r="V1459" s="8"/>
      <c r="W1459" s="25"/>
      <c r="X1459" s="26"/>
      <c r="Y1459" s="25"/>
      <c r="Z1459" s="26"/>
      <c r="AA1459" s="24"/>
      <c r="AB1459" s="24"/>
      <c r="AC1459" s="26"/>
      <c r="AD1459" s="8"/>
      <c r="AE1459" s="26"/>
      <c r="AF1459" s="27"/>
      <c r="AG1459" s="7"/>
      <c r="AH1459" s="5" t="str" cm="1">
        <f t="array" ref="AH1459">LEFT(MM_BU[[#This Row],[PROJECT'#]],MIN(IFERROR(FIND({0,1,2,3,4,5,6,7,8,9,"-"},MM_BU[[#This Row],[PROJECT'#]]),""))-1)</f>
        <v>BU</v>
      </c>
      <c r="AI1459" t="str">
        <f>IF(MM_BU[[#This Row],[BOM Received date]]&lt;&gt;"","BU table")</f>
        <v>BU table</v>
      </c>
      <c r="AJ1459" t="str">
        <f>TEXT(MM_BU[[#This Row],[BOM Received date]],"mmmm")</f>
        <v>March</v>
      </c>
      <c r="AK1459" t="str">
        <f>TEXT(MM_BU[[#This Row],[BOM Received date]],"yyyy")</f>
        <v>2024</v>
      </c>
    </row>
    <row r="1460" spans="1:37" ht="28.95" customHeight="1">
      <c r="A1460" s="21">
        <v>99</v>
      </c>
      <c r="B1460" s="56">
        <v>45369</v>
      </c>
      <c r="C1460" s="8">
        <v>30</v>
      </c>
      <c r="D1460" s="8" t="s">
        <v>3014</v>
      </c>
      <c r="E1460" s="23" t="s">
        <v>3015</v>
      </c>
      <c r="F1460" s="350">
        <v>10106695</v>
      </c>
      <c r="G1460" s="8" t="s">
        <v>189</v>
      </c>
      <c r="H1460" s="24" t="s">
        <v>185</v>
      </c>
      <c r="I1460" s="25">
        <v>57642</v>
      </c>
      <c r="J1460" s="1639">
        <v>45375</v>
      </c>
      <c r="K1460" s="26"/>
      <c r="L1460" s="340"/>
      <c r="M1460" s="27">
        <v>7</v>
      </c>
      <c r="N1460" s="27" t="s">
        <v>20</v>
      </c>
      <c r="O1460" s="25">
        <v>2</v>
      </c>
      <c r="P1460" s="286"/>
      <c r="Q1460" s="287"/>
      <c r="R1460" s="25"/>
      <c r="S1460" s="25"/>
      <c r="T1460" s="26"/>
      <c r="U1460" s="26"/>
      <c r="V1460" s="8"/>
      <c r="W1460" s="25"/>
      <c r="X1460" s="26"/>
      <c r="Y1460" s="25"/>
      <c r="Z1460" s="26"/>
      <c r="AA1460" s="24"/>
      <c r="AB1460" s="24"/>
      <c r="AC1460" s="26"/>
      <c r="AD1460" s="8"/>
      <c r="AE1460" s="26"/>
      <c r="AF1460" s="27"/>
      <c r="AG1460" s="7"/>
      <c r="AH1460" s="5" t="str" cm="1">
        <f t="array" ref="AH1460">LEFT(MM_BU[[#This Row],[PROJECT'#]],MIN(IFERROR(FIND({0,1,2,3,4,5,6,7,8,9,"-"},MM_BU[[#This Row],[PROJECT'#]]),""))-1)</f>
        <v>BU</v>
      </c>
      <c r="AI1460" t="str">
        <f>IF(MM_BU[[#This Row],[BOM Received date]]&lt;&gt;"","BU table")</f>
        <v>BU table</v>
      </c>
      <c r="AJ1460" t="str">
        <f>TEXT(MM_BU[[#This Row],[BOM Received date]],"mmmm")</f>
        <v>March</v>
      </c>
      <c r="AK1460" t="str">
        <f>TEXT(MM_BU[[#This Row],[BOM Received date]],"yyyy")</f>
        <v>2024</v>
      </c>
    </row>
    <row r="1461" spans="1:37" ht="28.95" customHeight="1">
      <c r="A1461" s="21">
        <v>99</v>
      </c>
      <c r="B1461" s="56">
        <v>45369</v>
      </c>
      <c r="C1461" s="8">
        <v>30</v>
      </c>
      <c r="D1461" s="8" t="s">
        <v>3014</v>
      </c>
      <c r="E1461" s="23" t="s">
        <v>3015</v>
      </c>
      <c r="F1461" s="350">
        <v>10106695</v>
      </c>
      <c r="G1461" s="8" t="s">
        <v>188</v>
      </c>
      <c r="H1461" s="24" t="s">
        <v>184</v>
      </c>
      <c r="I1461" s="25">
        <v>57641</v>
      </c>
      <c r="J1461" s="1639">
        <v>45375</v>
      </c>
      <c r="K1461" s="26"/>
      <c r="L1461" s="340"/>
      <c r="M1461" s="27">
        <v>12</v>
      </c>
      <c r="N1461" s="27" t="s">
        <v>37</v>
      </c>
      <c r="O1461" s="25">
        <v>2</v>
      </c>
      <c r="P1461" s="286"/>
      <c r="Q1461" s="287"/>
      <c r="R1461" s="25"/>
      <c r="S1461" s="25"/>
      <c r="T1461" s="26"/>
      <c r="U1461" s="26"/>
      <c r="V1461" s="8"/>
      <c r="W1461" s="25"/>
      <c r="X1461" s="26"/>
      <c r="Y1461" s="25"/>
      <c r="Z1461" s="26"/>
      <c r="AA1461" s="24"/>
      <c r="AB1461" s="24"/>
      <c r="AC1461" s="26"/>
      <c r="AD1461" s="8"/>
      <c r="AE1461" s="26"/>
      <c r="AF1461" s="27"/>
      <c r="AG1461" s="7"/>
      <c r="AH1461" s="5" t="str" cm="1">
        <f t="array" ref="AH1461">LEFT(MM_BU[[#This Row],[PROJECT'#]],MIN(IFERROR(FIND({0,1,2,3,4,5,6,7,8,9,"-"},MM_BU[[#This Row],[PROJECT'#]]),""))-1)</f>
        <v>BU</v>
      </c>
      <c r="AI1461" t="str">
        <f>IF(MM_BU[[#This Row],[BOM Received date]]&lt;&gt;"","BU table")</f>
        <v>BU table</v>
      </c>
      <c r="AJ1461" t="str">
        <f>TEXT(MM_BU[[#This Row],[BOM Received date]],"mmmm")</f>
        <v>March</v>
      </c>
      <c r="AK1461" t="str">
        <f>TEXT(MM_BU[[#This Row],[BOM Received date]],"yyyy")</f>
        <v>2024</v>
      </c>
    </row>
    <row r="1462" spans="1:37" ht="28.95" customHeight="1">
      <c r="A1462" s="21">
        <v>99</v>
      </c>
      <c r="B1462" s="56">
        <v>45369</v>
      </c>
      <c r="C1462" s="8">
        <v>30</v>
      </c>
      <c r="D1462" s="8" t="s">
        <v>3014</v>
      </c>
      <c r="E1462" s="23" t="s">
        <v>3015</v>
      </c>
      <c r="F1462" s="350">
        <v>10106695</v>
      </c>
      <c r="G1462" s="8" t="s">
        <v>1610</v>
      </c>
      <c r="H1462" s="24" t="s">
        <v>1620</v>
      </c>
      <c r="I1462" s="25">
        <v>57641</v>
      </c>
      <c r="J1462" s="1639">
        <v>45375</v>
      </c>
      <c r="K1462" s="26"/>
      <c r="L1462" s="340"/>
      <c r="M1462" s="27">
        <v>11</v>
      </c>
      <c r="N1462" s="27" t="s">
        <v>20</v>
      </c>
      <c r="O1462" s="25">
        <v>20</v>
      </c>
      <c r="P1462" s="286"/>
      <c r="Q1462" s="287"/>
      <c r="R1462" s="25"/>
      <c r="S1462" s="25"/>
      <c r="T1462" s="26"/>
      <c r="U1462" s="26"/>
      <c r="V1462" s="8"/>
      <c r="W1462" s="25"/>
      <c r="X1462" s="26"/>
      <c r="Y1462" s="25"/>
      <c r="Z1462" s="26"/>
      <c r="AA1462" s="24"/>
      <c r="AB1462" s="24"/>
      <c r="AC1462" s="26"/>
      <c r="AD1462" s="8"/>
      <c r="AE1462" s="26"/>
      <c r="AF1462" s="27"/>
      <c r="AG1462" s="7"/>
      <c r="AH1462" s="5" t="str" cm="1">
        <f t="array" ref="AH1462">LEFT(MM_BU[[#This Row],[PROJECT'#]],MIN(IFERROR(FIND({0,1,2,3,4,5,6,7,8,9,"-"},MM_BU[[#This Row],[PROJECT'#]]),""))-1)</f>
        <v>BU</v>
      </c>
      <c r="AI1462" t="str">
        <f>IF(MM_BU[[#This Row],[BOM Received date]]&lt;&gt;"","BU table")</f>
        <v>BU table</v>
      </c>
      <c r="AJ1462" t="str">
        <f>TEXT(MM_BU[[#This Row],[BOM Received date]],"mmmm")</f>
        <v>March</v>
      </c>
      <c r="AK1462" t="str">
        <f>TEXT(MM_BU[[#This Row],[BOM Received date]],"yyyy")</f>
        <v>2024</v>
      </c>
    </row>
    <row r="1463" spans="1:37" ht="28.95" customHeight="1">
      <c r="A1463" s="21">
        <v>99</v>
      </c>
      <c r="B1463" s="56">
        <v>45369</v>
      </c>
      <c r="C1463" s="8">
        <v>30</v>
      </c>
      <c r="D1463" s="8" t="s">
        <v>3014</v>
      </c>
      <c r="E1463" s="23" t="s">
        <v>3015</v>
      </c>
      <c r="F1463" s="350">
        <v>10106695</v>
      </c>
      <c r="G1463" s="8" t="s">
        <v>56</v>
      </c>
      <c r="H1463" s="24" t="s">
        <v>3100</v>
      </c>
      <c r="I1463" s="25">
        <v>57641</v>
      </c>
      <c r="J1463" s="1639">
        <v>45375</v>
      </c>
      <c r="K1463" s="26"/>
      <c r="L1463" s="340"/>
      <c r="M1463" s="27">
        <v>10</v>
      </c>
      <c r="N1463" s="27" t="s">
        <v>36</v>
      </c>
      <c r="O1463" s="25">
        <v>1</v>
      </c>
      <c r="P1463" s="286"/>
      <c r="Q1463" s="287"/>
      <c r="R1463" s="25"/>
      <c r="S1463" s="25"/>
      <c r="T1463" s="26"/>
      <c r="U1463" s="26"/>
      <c r="V1463" s="8"/>
      <c r="W1463" s="25"/>
      <c r="X1463" s="26"/>
      <c r="Y1463" s="25"/>
      <c r="Z1463" s="26"/>
      <c r="AA1463" s="24"/>
      <c r="AB1463" s="24"/>
      <c r="AC1463" s="26"/>
      <c r="AD1463" s="8"/>
      <c r="AE1463" s="26"/>
      <c r="AF1463" s="27"/>
      <c r="AG1463" s="7"/>
      <c r="AH1463" s="5" t="str" cm="1">
        <f t="array" ref="AH1463">LEFT(MM_BU[[#This Row],[PROJECT'#]],MIN(IFERROR(FIND({0,1,2,3,4,5,6,7,8,9,"-"},MM_BU[[#This Row],[PROJECT'#]]),""))-1)</f>
        <v>BU</v>
      </c>
      <c r="AI1463" t="str">
        <f>IF(MM_BU[[#This Row],[BOM Received date]]&lt;&gt;"","BU table")</f>
        <v>BU table</v>
      </c>
      <c r="AJ1463" t="str">
        <f>TEXT(MM_BU[[#This Row],[BOM Received date]],"mmmm")</f>
        <v>March</v>
      </c>
      <c r="AK1463" t="str">
        <f>TEXT(MM_BU[[#This Row],[BOM Received date]],"yyyy")</f>
        <v>2024</v>
      </c>
    </row>
    <row r="1464" spans="1:37" ht="28.95" customHeight="1">
      <c r="A1464" s="21">
        <v>99</v>
      </c>
      <c r="B1464" s="56">
        <v>45369</v>
      </c>
      <c r="C1464" s="8">
        <v>30</v>
      </c>
      <c r="D1464" s="8" t="s">
        <v>3014</v>
      </c>
      <c r="E1464" s="23" t="s">
        <v>3015</v>
      </c>
      <c r="F1464" s="350">
        <v>10106695</v>
      </c>
      <c r="G1464" s="8" t="s">
        <v>3089</v>
      </c>
      <c r="H1464" s="24" t="s">
        <v>3101</v>
      </c>
      <c r="I1464" s="25">
        <v>57636</v>
      </c>
      <c r="J1464" s="1639">
        <v>45375</v>
      </c>
      <c r="K1464" s="26"/>
      <c r="L1464" s="340"/>
      <c r="M1464" s="27">
        <v>1</v>
      </c>
      <c r="N1464" s="27" t="s">
        <v>1995</v>
      </c>
      <c r="O1464" s="25">
        <v>15</v>
      </c>
      <c r="P1464" s="286"/>
      <c r="Q1464" s="287"/>
      <c r="R1464" s="25"/>
      <c r="S1464" s="25"/>
      <c r="T1464" s="26"/>
      <c r="U1464" s="26"/>
      <c r="V1464" s="8"/>
      <c r="W1464" s="25"/>
      <c r="X1464" s="26"/>
      <c r="Y1464" s="25"/>
      <c r="Z1464" s="26"/>
      <c r="AA1464" s="24"/>
      <c r="AB1464" s="24"/>
      <c r="AC1464" s="26"/>
      <c r="AD1464" s="8"/>
      <c r="AE1464" s="26"/>
      <c r="AF1464" s="27"/>
      <c r="AG1464" s="7"/>
      <c r="AH1464" s="5" t="str" cm="1">
        <f t="array" ref="AH1464">LEFT(MM_BU[[#This Row],[PROJECT'#]],MIN(IFERROR(FIND({0,1,2,3,4,5,6,7,8,9,"-"},MM_BU[[#This Row],[PROJECT'#]]),""))-1)</f>
        <v>BU</v>
      </c>
      <c r="AI1464" t="str">
        <f>IF(MM_BU[[#This Row],[BOM Received date]]&lt;&gt;"","BU table")</f>
        <v>BU table</v>
      </c>
      <c r="AJ1464" t="str">
        <f>TEXT(MM_BU[[#This Row],[BOM Received date]],"mmmm")</f>
        <v>March</v>
      </c>
      <c r="AK1464" t="str">
        <f>TEXT(MM_BU[[#This Row],[BOM Received date]],"yyyy")</f>
        <v>2024</v>
      </c>
    </row>
    <row r="1465" spans="1:37" ht="28.95" customHeight="1">
      <c r="A1465" s="21">
        <v>99</v>
      </c>
      <c r="B1465" s="56">
        <v>45369</v>
      </c>
      <c r="C1465" s="8">
        <v>30</v>
      </c>
      <c r="D1465" s="8" t="s">
        <v>3014</v>
      </c>
      <c r="E1465" s="23" t="s">
        <v>3015</v>
      </c>
      <c r="F1465" s="350">
        <v>10106695</v>
      </c>
      <c r="G1465" s="8" t="s">
        <v>1605</v>
      </c>
      <c r="H1465" s="24" t="s">
        <v>1614</v>
      </c>
      <c r="I1465" s="25">
        <v>57641</v>
      </c>
      <c r="J1465" s="1639">
        <v>45375</v>
      </c>
      <c r="K1465" s="26"/>
      <c r="L1465" s="340"/>
      <c r="M1465" s="27">
        <v>9</v>
      </c>
      <c r="N1465" s="27" t="s">
        <v>57</v>
      </c>
      <c r="O1465" s="25">
        <v>2</v>
      </c>
      <c r="P1465" s="286"/>
      <c r="Q1465" s="287"/>
      <c r="R1465" s="25"/>
      <c r="S1465" s="25"/>
      <c r="T1465" s="26"/>
      <c r="U1465" s="26"/>
      <c r="V1465" s="8"/>
      <c r="W1465" s="25"/>
      <c r="X1465" s="26"/>
      <c r="Y1465" s="25"/>
      <c r="Z1465" s="26"/>
      <c r="AA1465" s="24"/>
      <c r="AB1465" s="24"/>
      <c r="AC1465" s="26"/>
      <c r="AD1465" s="8"/>
      <c r="AE1465" s="26"/>
      <c r="AF1465" s="27"/>
      <c r="AG1465" s="7"/>
      <c r="AH1465" s="5" t="str" cm="1">
        <f t="array" ref="AH1465">LEFT(MM_BU[[#This Row],[PROJECT'#]],MIN(IFERROR(FIND({0,1,2,3,4,5,6,7,8,9,"-"},MM_BU[[#This Row],[PROJECT'#]]),""))-1)</f>
        <v>BU</v>
      </c>
      <c r="AI1465" t="str">
        <f>IF(MM_BU[[#This Row],[BOM Received date]]&lt;&gt;"","BU table")</f>
        <v>BU table</v>
      </c>
      <c r="AJ1465" t="str">
        <f>TEXT(MM_BU[[#This Row],[BOM Received date]],"mmmm")</f>
        <v>March</v>
      </c>
      <c r="AK1465" t="str">
        <f>TEXT(MM_BU[[#This Row],[BOM Received date]],"yyyy")</f>
        <v>2024</v>
      </c>
    </row>
    <row r="1466" spans="1:37" ht="28.95" customHeight="1">
      <c r="A1466" s="21">
        <v>99</v>
      </c>
      <c r="B1466" s="56">
        <v>45369</v>
      </c>
      <c r="C1466" s="8">
        <v>30</v>
      </c>
      <c r="D1466" s="8" t="s">
        <v>3014</v>
      </c>
      <c r="E1466" s="23" t="s">
        <v>3015</v>
      </c>
      <c r="F1466" s="350">
        <v>10106695</v>
      </c>
      <c r="G1466" s="8" t="s">
        <v>3090</v>
      </c>
      <c r="H1466" s="24" t="s">
        <v>3102</v>
      </c>
      <c r="I1466" s="25">
        <v>57643</v>
      </c>
      <c r="J1466" s="1639">
        <v>45375</v>
      </c>
      <c r="K1466" s="26"/>
      <c r="L1466" s="340"/>
      <c r="M1466" s="27">
        <v>4</v>
      </c>
      <c r="N1466" s="27" t="s">
        <v>3113</v>
      </c>
      <c r="O1466" s="25">
        <v>1</v>
      </c>
      <c r="P1466" s="286"/>
      <c r="Q1466" s="287"/>
      <c r="R1466" s="25"/>
      <c r="S1466" s="25"/>
      <c r="T1466" s="26"/>
      <c r="U1466" s="26"/>
      <c r="V1466" s="8"/>
      <c r="W1466" s="25"/>
      <c r="X1466" s="26"/>
      <c r="Y1466" s="25"/>
      <c r="Z1466" s="26"/>
      <c r="AA1466" s="24"/>
      <c r="AB1466" s="24"/>
      <c r="AC1466" s="26"/>
      <c r="AD1466" s="8"/>
      <c r="AE1466" s="26"/>
      <c r="AF1466" s="27"/>
      <c r="AG1466" s="7"/>
      <c r="AH1466" s="5" t="str" cm="1">
        <f t="array" ref="AH1466">LEFT(MM_BU[[#This Row],[PROJECT'#]],MIN(IFERROR(FIND({0,1,2,3,4,5,6,7,8,9,"-"},MM_BU[[#This Row],[PROJECT'#]]),""))-1)</f>
        <v>BU</v>
      </c>
      <c r="AI1466" t="str">
        <f>IF(MM_BU[[#This Row],[BOM Received date]]&lt;&gt;"","BU table")</f>
        <v>BU table</v>
      </c>
      <c r="AJ1466" t="str">
        <f>TEXT(MM_BU[[#This Row],[BOM Received date]],"mmmm")</f>
        <v>March</v>
      </c>
      <c r="AK1466" t="str">
        <f>TEXT(MM_BU[[#This Row],[BOM Received date]],"yyyy")</f>
        <v>2024</v>
      </c>
    </row>
    <row r="1467" spans="1:37" ht="28.95" customHeight="1">
      <c r="A1467" s="21">
        <v>99</v>
      </c>
      <c r="B1467" s="56">
        <v>45369</v>
      </c>
      <c r="C1467" s="8">
        <v>30</v>
      </c>
      <c r="D1467" s="8" t="s">
        <v>3014</v>
      </c>
      <c r="E1467" s="23" t="s">
        <v>3015</v>
      </c>
      <c r="F1467" s="350">
        <v>10106695</v>
      </c>
      <c r="G1467" s="8" t="s">
        <v>289</v>
      </c>
      <c r="H1467" s="24" t="s">
        <v>560</v>
      </c>
      <c r="I1467" s="25">
        <v>57642</v>
      </c>
      <c r="J1467" s="1639">
        <v>45375</v>
      </c>
      <c r="K1467" s="26"/>
      <c r="L1467" s="340"/>
      <c r="M1467" s="27">
        <v>6</v>
      </c>
      <c r="N1467" s="27" t="s">
        <v>1993</v>
      </c>
      <c r="O1467" s="25">
        <v>2</v>
      </c>
      <c r="P1467" s="286"/>
      <c r="Q1467" s="287"/>
      <c r="R1467" s="25"/>
      <c r="S1467" s="25"/>
      <c r="T1467" s="26"/>
      <c r="U1467" s="26"/>
      <c r="V1467" s="8"/>
      <c r="W1467" s="25"/>
      <c r="X1467" s="26"/>
      <c r="Y1467" s="25"/>
      <c r="Z1467" s="26"/>
      <c r="AA1467" s="24"/>
      <c r="AB1467" s="24"/>
      <c r="AC1467" s="26"/>
      <c r="AD1467" s="8"/>
      <c r="AE1467" s="26"/>
      <c r="AF1467" s="27"/>
      <c r="AG1467" s="7"/>
      <c r="AH1467" s="5" t="str" cm="1">
        <f t="array" ref="AH1467">LEFT(MM_BU[[#This Row],[PROJECT'#]],MIN(IFERROR(FIND({0,1,2,3,4,5,6,7,8,9,"-"},MM_BU[[#This Row],[PROJECT'#]]),""))-1)</f>
        <v>BU</v>
      </c>
      <c r="AI1467" t="str">
        <f>IF(MM_BU[[#This Row],[BOM Received date]]&lt;&gt;"","BU table")</f>
        <v>BU table</v>
      </c>
      <c r="AJ1467" t="str">
        <f>TEXT(MM_BU[[#This Row],[BOM Received date]],"mmmm")</f>
        <v>March</v>
      </c>
      <c r="AK1467" t="str">
        <f>TEXT(MM_BU[[#This Row],[BOM Received date]],"yyyy")</f>
        <v>2024</v>
      </c>
    </row>
    <row r="1468" spans="1:37" ht="28.95" customHeight="1">
      <c r="A1468" s="21">
        <v>99</v>
      </c>
      <c r="B1468" s="56">
        <v>45369</v>
      </c>
      <c r="C1468" s="8">
        <v>30</v>
      </c>
      <c r="D1468" s="8" t="s">
        <v>3014</v>
      </c>
      <c r="E1468" s="23" t="s">
        <v>3015</v>
      </c>
      <c r="F1468" s="350">
        <v>10106695</v>
      </c>
      <c r="G1468" s="8" t="s">
        <v>3091</v>
      </c>
      <c r="H1468" s="24" t="s">
        <v>3103</v>
      </c>
      <c r="I1468" s="25">
        <v>57642</v>
      </c>
      <c r="J1468" s="1639">
        <v>45375</v>
      </c>
      <c r="K1468" s="26"/>
      <c r="L1468" s="340"/>
      <c r="M1468" s="27">
        <v>5</v>
      </c>
      <c r="N1468" s="27" t="s">
        <v>37</v>
      </c>
      <c r="O1468" s="25">
        <v>4</v>
      </c>
      <c r="P1468" s="286"/>
      <c r="Q1468" s="287"/>
      <c r="R1468" s="25"/>
      <c r="S1468" s="25"/>
      <c r="T1468" s="26"/>
      <c r="U1468" s="26"/>
      <c r="V1468" s="8"/>
      <c r="W1468" s="25"/>
      <c r="X1468" s="26"/>
      <c r="Y1468" s="25"/>
      <c r="Z1468" s="26"/>
      <c r="AA1468" s="24"/>
      <c r="AB1468" s="24"/>
      <c r="AC1468" s="26"/>
      <c r="AD1468" s="8"/>
      <c r="AE1468" s="26"/>
      <c r="AF1468" s="27"/>
      <c r="AG1468" s="7"/>
      <c r="AH1468" s="5" t="str" cm="1">
        <f t="array" ref="AH1468">LEFT(MM_BU[[#This Row],[PROJECT'#]],MIN(IFERROR(FIND({0,1,2,3,4,5,6,7,8,9,"-"},MM_BU[[#This Row],[PROJECT'#]]),""))-1)</f>
        <v>BU</v>
      </c>
      <c r="AI1468" t="str">
        <f>IF(MM_BU[[#This Row],[BOM Received date]]&lt;&gt;"","BU table")</f>
        <v>BU table</v>
      </c>
      <c r="AJ1468" t="str">
        <f>TEXT(MM_BU[[#This Row],[BOM Received date]],"mmmm")</f>
        <v>March</v>
      </c>
      <c r="AK1468" t="str">
        <f>TEXT(MM_BU[[#This Row],[BOM Received date]],"yyyy")</f>
        <v>2024</v>
      </c>
    </row>
    <row r="1469" spans="1:37" ht="28.95" customHeight="1">
      <c r="A1469" s="21">
        <v>99</v>
      </c>
      <c r="B1469" s="56">
        <v>45369</v>
      </c>
      <c r="C1469" s="8">
        <v>30</v>
      </c>
      <c r="D1469" s="8" t="s">
        <v>3014</v>
      </c>
      <c r="E1469" s="23" t="s">
        <v>3015</v>
      </c>
      <c r="F1469" s="350">
        <v>10106695</v>
      </c>
      <c r="G1469" s="8" t="s">
        <v>500</v>
      </c>
      <c r="H1469" s="24" t="s">
        <v>518</v>
      </c>
      <c r="I1469" s="25">
        <v>57642</v>
      </c>
      <c r="J1469" s="1639">
        <v>45375</v>
      </c>
      <c r="K1469" s="26"/>
      <c r="L1469" s="340"/>
      <c r="M1469" s="27">
        <v>4</v>
      </c>
      <c r="N1469" s="27" t="s">
        <v>20</v>
      </c>
      <c r="O1469" s="25">
        <v>2</v>
      </c>
      <c r="P1469" s="286"/>
      <c r="Q1469" s="287"/>
      <c r="R1469" s="25"/>
      <c r="S1469" s="25"/>
      <c r="T1469" s="26"/>
      <c r="U1469" s="26"/>
      <c r="V1469" s="8"/>
      <c r="W1469" s="25"/>
      <c r="X1469" s="26"/>
      <c r="Y1469" s="25"/>
      <c r="Z1469" s="26"/>
      <c r="AA1469" s="24"/>
      <c r="AB1469" s="24"/>
      <c r="AC1469" s="26"/>
      <c r="AD1469" s="8"/>
      <c r="AE1469" s="26"/>
      <c r="AF1469" s="27"/>
      <c r="AG1469" s="7"/>
      <c r="AH1469" s="5" t="str" cm="1">
        <f t="array" ref="AH1469">LEFT(MM_BU[[#This Row],[PROJECT'#]],MIN(IFERROR(FIND({0,1,2,3,4,5,6,7,8,9,"-"},MM_BU[[#This Row],[PROJECT'#]]),""))-1)</f>
        <v>BU</v>
      </c>
      <c r="AI1469" t="str">
        <f>IF(MM_BU[[#This Row],[BOM Received date]]&lt;&gt;"","BU table")</f>
        <v>BU table</v>
      </c>
      <c r="AJ1469" t="str">
        <f>TEXT(MM_BU[[#This Row],[BOM Received date]],"mmmm")</f>
        <v>March</v>
      </c>
      <c r="AK1469" t="str">
        <f>TEXT(MM_BU[[#This Row],[BOM Received date]],"yyyy")</f>
        <v>2024</v>
      </c>
    </row>
    <row r="1470" spans="1:37" ht="28.95" customHeight="1">
      <c r="A1470" s="21">
        <v>99</v>
      </c>
      <c r="B1470" s="56">
        <v>45369</v>
      </c>
      <c r="C1470" s="8">
        <v>30</v>
      </c>
      <c r="D1470" s="8" t="s">
        <v>3014</v>
      </c>
      <c r="E1470" s="23" t="s">
        <v>3015</v>
      </c>
      <c r="F1470" s="350">
        <v>10106695</v>
      </c>
      <c r="G1470" s="8" t="s">
        <v>1983</v>
      </c>
      <c r="H1470" s="24" t="s">
        <v>1973</v>
      </c>
      <c r="I1470" s="25">
        <v>57642</v>
      </c>
      <c r="J1470" s="1639">
        <v>45375</v>
      </c>
      <c r="K1470" s="26"/>
      <c r="L1470" s="340"/>
      <c r="M1470" s="27">
        <v>3</v>
      </c>
      <c r="N1470" s="27" t="s">
        <v>20</v>
      </c>
      <c r="O1470" s="25">
        <v>4</v>
      </c>
      <c r="P1470" s="286"/>
      <c r="Q1470" s="287"/>
      <c r="R1470" s="25"/>
      <c r="S1470" s="25"/>
      <c r="T1470" s="26"/>
      <c r="U1470" s="26"/>
      <c r="V1470" s="8"/>
      <c r="W1470" s="25"/>
      <c r="X1470" s="26"/>
      <c r="Y1470" s="25"/>
      <c r="Z1470" s="26"/>
      <c r="AA1470" s="24"/>
      <c r="AB1470" s="24"/>
      <c r="AC1470" s="26"/>
      <c r="AD1470" s="8"/>
      <c r="AE1470" s="26"/>
      <c r="AF1470" s="27"/>
      <c r="AG1470" s="7"/>
      <c r="AH1470" s="5" t="str" cm="1">
        <f t="array" ref="AH1470">LEFT(MM_BU[[#This Row],[PROJECT'#]],MIN(IFERROR(FIND({0,1,2,3,4,5,6,7,8,9,"-"},MM_BU[[#This Row],[PROJECT'#]]),""))-1)</f>
        <v>BU</v>
      </c>
      <c r="AI1470" t="str">
        <f>IF(MM_BU[[#This Row],[BOM Received date]]&lt;&gt;"","BU table")</f>
        <v>BU table</v>
      </c>
      <c r="AJ1470" t="str">
        <f>TEXT(MM_BU[[#This Row],[BOM Received date]],"mmmm")</f>
        <v>March</v>
      </c>
      <c r="AK1470" t="str">
        <f>TEXT(MM_BU[[#This Row],[BOM Received date]],"yyyy")</f>
        <v>2024</v>
      </c>
    </row>
    <row r="1471" spans="1:37" ht="28.95" customHeight="1">
      <c r="A1471" s="21">
        <v>99</v>
      </c>
      <c r="B1471" s="56">
        <v>45369</v>
      </c>
      <c r="C1471" s="8">
        <v>30</v>
      </c>
      <c r="D1471" s="8" t="s">
        <v>3014</v>
      </c>
      <c r="E1471" s="23" t="s">
        <v>3015</v>
      </c>
      <c r="F1471" s="350">
        <v>10106695</v>
      </c>
      <c r="G1471" s="8" t="s">
        <v>71</v>
      </c>
      <c r="H1471" s="24" t="s">
        <v>72</v>
      </c>
      <c r="I1471" s="25">
        <v>57642</v>
      </c>
      <c r="J1471" s="1639">
        <v>45375</v>
      </c>
      <c r="K1471" s="26"/>
      <c r="L1471" s="340"/>
      <c r="M1471" s="27">
        <v>2</v>
      </c>
      <c r="N1471" s="27" t="s">
        <v>20</v>
      </c>
      <c r="O1471" s="25">
        <v>3</v>
      </c>
      <c r="P1471" s="286"/>
      <c r="Q1471" s="287"/>
      <c r="R1471" s="25"/>
      <c r="S1471" s="25"/>
      <c r="T1471" s="26"/>
      <c r="U1471" s="26"/>
      <c r="V1471" s="8"/>
      <c r="W1471" s="25"/>
      <c r="X1471" s="26"/>
      <c r="Y1471" s="25"/>
      <c r="Z1471" s="26"/>
      <c r="AA1471" s="24"/>
      <c r="AB1471" s="24"/>
      <c r="AC1471" s="26"/>
      <c r="AD1471" s="8"/>
      <c r="AE1471" s="26"/>
      <c r="AF1471" s="27"/>
      <c r="AG1471" s="7"/>
      <c r="AH1471" s="5" t="str" cm="1">
        <f t="array" ref="AH1471">LEFT(MM_BU[[#This Row],[PROJECT'#]],MIN(IFERROR(FIND({0,1,2,3,4,5,6,7,8,9,"-"},MM_BU[[#This Row],[PROJECT'#]]),""))-1)</f>
        <v>BU</v>
      </c>
      <c r="AI1471" t="str">
        <f>IF(MM_BU[[#This Row],[BOM Received date]]&lt;&gt;"","BU table")</f>
        <v>BU table</v>
      </c>
      <c r="AJ1471" t="str">
        <f>TEXT(MM_BU[[#This Row],[BOM Received date]],"mmmm")</f>
        <v>March</v>
      </c>
      <c r="AK1471" t="str">
        <f>TEXT(MM_BU[[#This Row],[BOM Received date]],"yyyy")</f>
        <v>2024</v>
      </c>
    </row>
    <row r="1472" spans="1:37" ht="28.95" customHeight="1">
      <c r="A1472" s="21">
        <v>99</v>
      </c>
      <c r="B1472" s="56">
        <v>45369</v>
      </c>
      <c r="C1472" s="8">
        <v>30</v>
      </c>
      <c r="D1472" s="8" t="s">
        <v>3014</v>
      </c>
      <c r="E1472" s="23" t="s">
        <v>3015</v>
      </c>
      <c r="F1472" s="350">
        <v>10106695</v>
      </c>
      <c r="G1472" s="8" t="s">
        <v>1261</v>
      </c>
      <c r="H1472" s="24" t="s">
        <v>1266</v>
      </c>
      <c r="I1472" s="25">
        <v>57640</v>
      </c>
      <c r="J1472" s="1639">
        <v>45375</v>
      </c>
      <c r="K1472" s="26"/>
      <c r="L1472" s="340"/>
      <c r="M1472" s="27">
        <v>2</v>
      </c>
      <c r="N1472" s="27" t="s">
        <v>20</v>
      </c>
      <c r="O1472" s="25">
        <v>2</v>
      </c>
      <c r="P1472" s="286"/>
      <c r="Q1472" s="287"/>
      <c r="R1472" s="25"/>
      <c r="S1472" s="25"/>
      <c r="T1472" s="26"/>
      <c r="U1472" s="26"/>
      <c r="V1472" s="8"/>
      <c r="W1472" s="25"/>
      <c r="X1472" s="26"/>
      <c r="Y1472" s="25"/>
      <c r="Z1472" s="26"/>
      <c r="AA1472" s="24"/>
      <c r="AB1472" s="24"/>
      <c r="AC1472" s="26"/>
      <c r="AD1472" s="8"/>
      <c r="AE1472" s="26"/>
      <c r="AF1472" s="27"/>
      <c r="AG1472" s="7"/>
      <c r="AH1472" s="5" t="str" cm="1">
        <f t="array" ref="AH1472">LEFT(MM_BU[[#This Row],[PROJECT'#]],MIN(IFERROR(FIND({0,1,2,3,4,5,6,7,8,9,"-"},MM_BU[[#This Row],[PROJECT'#]]),""))-1)</f>
        <v>BU</v>
      </c>
      <c r="AI1472" t="str">
        <f>IF(MM_BU[[#This Row],[BOM Received date]]&lt;&gt;"","BU table")</f>
        <v>BU table</v>
      </c>
      <c r="AJ1472" t="str">
        <f>TEXT(MM_BU[[#This Row],[BOM Received date]],"mmmm")</f>
        <v>March</v>
      </c>
      <c r="AK1472" t="str">
        <f>TEXT(MM_BU[[#This Row],[BOM Received date]],"yyyy")</f>
        <v>2024</v>
      </c>
    </row>
    <row r="1473" spans="1:37" ht="28.95" customHeight="1">
      <c r="A1473" s="21">
        <v>99</v>
      </c>
      <c r="B1473" s="56">
        <v>45369</v>
      </c>
      <c r="C1473" s="8">
        <v>30</v>
      </c>
      <c r="D1473" s="8" t="s">
        <v>3014</v>
      </c>
      <c r="E1473" s="23" t="s">
        <v>3015</v>
      </c>
      <c r="F1473" s="350">
        <v>10106695</v>
      </c>
      <c r="G1473" s="8" t="s">
        <v>146</v>
      </c>
      <c r="H1473" s="24" t="s">
        <v>147</v>
      </c>
      <c r="I1473" s="25">
        <v>57640</v>
      </c>
      <c r="J1473" s="1639">
        <v>45375</v>
      </c>
      <c r="K1473" s="26"/>
      <c r="L1473" s="340"/>
      <c r="M1473" s="27">
        <v>1</v>
      </c>
      <c r="N1473" s="27" t="s">
        <v>20</v>
      </c>
      <c r="O1473" s="25">
        <v>4</v>
      </c>
      <c r="P1473" s="286"/>
      <c r="Q1473" s="287"/>
      <c r="R1473" s="25"/>
      <c r="S1473" s="25"/>
      <c r="T1473" s="26"/>
      <c r="U1473" s="26"/>
      <c r="V1473" s="8"/>
      <c r="W1473" s="25"/>
      <c r="X1473" s="26"/>
      <c r="Y1473" s="25"/>
      <c r="Z1473" s="26"/>
      <c r="AA1473" s="24"/>
      <c r="AB1473" s="24"/>
      <c r="AC1473" s="26"/>
      <c r="AD1473" s="8"/>
      <c r="AE1473" s="26"/>
      <c r="AF1473" s="27"/>
      <c r="AG1473" s="7"/>
      <c r="AH1473" s="5" t="str" cm="1">
        <f t="array" ref="AH1473">LEFT(MM_BU[[#This Row],[PROJECT'#]],MIN(IFERROR(FIND({0,1,2,3,4,5,6,7,8,9,"-"},MM_BU[[#This Row],[PROJECT'#]]),""))-1)</f>
        <v>BU</v>
      </c>
      <c r="AI1473" t="str">
        <f>IF(MM_BU[[#This Row],[BOM Received date]]&lt;&gt;"","BU table")</f>
        <v>BU table</v>
      </c>
      <c r="AJ1473" t="str">
        <f>TEXT(MM_BU[[#This Row],[BOM Received date]],"mmmm")</f>
        <v>March</v>
      </c>
      <c r="AK1473" t="str">
        <f>TEXT(MM_BU[[#This Row],[BOM Received date]],"yyyy")</f>
        <v>2024</v>
      </c>
    </row>
    <row r="1474" spans="1:37" ht="28.95" customHeight="1">
      <c r="A1474" s="21">
        <v>99</v>
      </c>
      <c r="B1474" s="56">
        <v>45369</v>
      </c>
      <c r="C1474" s="8">
        <v>30</v>
      </c>
      <c r="D1474" s="8" t="s">
        <v>3014</v>
      </c>
      <c r="E1474" s="23" t="s">
        <v>3015</v>
      </c>
      <c r="F1474" s="350">
        <v>10106695</v>
      </c>
      <c r="G1474" s="8" t="s">
        <v>1262</v>
      </c>
      <c r="H1474" s="24" t="s">
        <v>1267</v>
      </c>
      <c r="I1474" s="25">
        <v>57637</v>
      </c>
      <c r="J1474" s="1639">
        <v>45375</v>
      </c>
      <c r="K1474" s="26"/>
      <c r="L1474" s="340"/>
      <c r="M1474" s="27">
        <v>1</v>
      </c>
      <c r="N1474" s="27" t="s">
        <v>20</v>
      </c>
      <c r="O1474" s="25">
        <v>1</v>
      </c>
      <c r="P1474" s="286"/>
      <c r="Q1474" s="287"/>
      <c r="R1474" s="25"/>
      <c r="S1474" s="25"/>
      <c r="T1474" s="26"/>
      <c r="U1474" s="26"/>
      <c r="V1474" s="8"/>
      <c r="W1474" s="25"/>
      <c r="X1474" s="26"/>
      <c r="Y1474" s="25"/>
      <c r="Z1474" s="26"/>
      <c r="AA1474" s="24"/>
      <c r="AB1474" s="24"/>
      <c r="AC1474" s="26"/>
      <c r="AD1474" s="8"/>
      <c r="AE1474" s="26"/>
      <c r="AF1474" s="27"/>
      <c r="AG1474" s="7"/>
      <c r="AH1474" s="5" t="str" cm="1">
        <f t="array" ref="AH1474">LEFT(MM_BU[[#This Row],[PROJECT'#]],MIN(IFERROR(FIND({0,1,2,3,4,5,6,7,8,9,"-"},MM_BU[[#This Row],[PROJECT'#]]),""))-1)</f>
        <v>BU</v>
      </c>
      <c r="AI1474" t="str">
        <f>IF(MM_BU[[#This Row],[BOM Received date]]&lt;&gt;"","BU table")</f>
        <v>BU table</v>
      </c>
      <c r="AJ1474" t="str">
        <f>TEXT(MM_BU[[#This Row],[BOM Received date]],"mmmm")</f>
        <v>March</v>
      </c>
      <c r="AK1474" t="str">
        <f>TEXT(MM_BU[[#This Row],[BOM Received date]],"yyyy")</f>
        <v>2024</v>
      </c>
    </row>
    <row r="1475" spans="1:37" ht="28.95" customHeight="1">
      <c r="A1475" s="21">
        <v>99</v>
      </c>
      <c r="B1475" s="56">
        <v>45369</v>
      </c>
      <c r="C1475" s="8">
        <v>30</v>
      </c>
      <c r="D1475" s="8" t="s">
        <v>3014</v>
      </c>
      <c r="E1475" s="23" t="s">
        <v>3015</v>
      </c>
      <c r="F1475" s="350">
        <v>10106695</v>
      </c>
      <c r="G1475" s="8" t="s">
        <v>3027</v>
      </c>
      <c r="H1475" s="24" t="s">
        <v>3036</v>
      </c>
      <c r="I1475" s="25">
        <v>57643</v>
      </c>
      <c r="J1475" s="1639">
        <v>45375</v>
      </c>
      <c r="K1475" s="26"/>
      <c r="L1475" s="340"/>
      <c r="M1475" s="27">
        <v>3</v>
      </c>
      <c r="N1475" s="27" t="s">
        <v>20</v>
      </c>
      <c r="O1475" s="25">
        <v>4</v>
      </c>
      <c r="P1475" s="286"/>
      <c r="Q1475" s="287"/>
      <c r="R1475" s="25"/>
      <c r="S1475" s="25"/>
      <c r="T1475" s="26"/>
      <c r="U1475" s="26"/>
      <c r="V1475" s="8"/>
      <c r="W1475" s="25"/>
      <c r="X1475" s="26"/>
      <c r="Y1475" s="25"/>
      <c r="Z1475" s="26"/>
      <c r="AA1475" s="24"/>
      <c r="AB1475" s="24"/>
      <c r="AC1475" s="26"/>
      <c r="AD1475" s="8"/>
      <c r="AE1475" s="26"/>
      <c r="AF1475" s="27"/>
      <c r="AG1475" s="7"/>
      <c r="AH1475" s="5" t="str" cm="1">
        <f t="array" ref="AH1475">LEFT(MM_BU[[#This Row],[PROJECT'#]],MIN(IFERROR(FIND({0,1,2,3,4,5,6,7,8,9,"-"},MM_BU[[#This Row],[PROJECT'#]]),""))-1)</f>
        <v>BU</v>
      </c>
      <c r="AI1475" t="str">
        <f>IF(MM_BU[[#This Row],[BOM Received date]]&lt;&gt;"","BU table")</f>
        <v>BU table</v>
      </c>
      <c r="AJ1475" t="str">
        <f>TEXT(MM_BU[[#This Row],[BOM Received date]],"mmmm")</f>
        <v>March</v>
      </c>
      <c r="AK1475" t="str">
        <f>TEXT(MM_BU[[#This Row],[BOM Received date]],"yyyy")</f>
        <v>2024</v>
      </c>
    </row>
    <row r="1476" spans="1:37" ht="28.95" customHeight="1">
      <c r="A1476" s="21">
        <v>99</v>
      </c>
      <c r="B1476" s="56">
        <v>45369</v>
      </c>
      <c r="C1476" s="8">
        <v>30</v>
      </c>
      <c r="D1476" s="8" t="s">
        <v>3014</v>
      </c>
      <c r="E1476" s="23" t="s">
        <v>3015</v>
      </c>
      <c r="F1476" s="350">
        <v>10106695</v>
      </c>
      <c r="G1476" s="8" t="s">
        <v>533</v>
      </c>
      <c r="H1476" s="24" t="s">
        <v>473</v>
      </c>
      <c r="I1476" s="25">
        <v>57638</v>
      </c>
      <c r="J1476" s="1639">
        <v>45375</v>
      </c>
      <c r="K1476" s="26"/>
      <c r="L1476" s="340"/>
      <c r="M1476" s="27">
        <v>1</v>
      </c>
      <c r="N1476" s="27" t="s">
        <v>1995</v>
      </c>
      <c r="O1476" s="25">
        <v>6</v>
      </c>
      <c r="P1476" s="286"/>
      <c r="Q1476" s="287"/>
      <c r="R1476" s="25"/>
      <c r="S1476" s="25"/>
      <c r="T1476" s="26"/>
      <c r="U1476" s="26"/>
      <c r="V1476" s="8"/>
      <c r="W1476" s="25"/>
      <c r="X1476" s="26"/>
      <c r="Y1476" s="25"/>
      <c r="Z1476" s="26"/>
      <c r="AA1476" s="24"/>
      <c r="AB1476" s="24"/>
      <c r="AC1476" s="26"/>
      <c r="AD1476" s="8"/>
      <c r="AE1476" s="26"/>
      <c r="AF1476" s="27"/>
      <c r="AG1476" s="7"/>
      <c r="AH1476" s="5" t="str" cm="1">
        <f t="array" ref="AH1476">LEFT(MM_BU[[#This Row],[PROJECT'#]],MIN(IFERROR(FIND({0,1,2,3,4,5,6,7,8,9,"-"},MM_BU[[#This Row],[PROJECT'#]]),""))-1)</f>
        <v>BU</v>
      </c>
      <c r="AI1476" t="str">
        <f>IF(MM_BU[[#This Row],[BOM Received date]]&lt;&gt;"","BU table")</f>
        <v>BU table</v>
      </c>
      <c r="AJ1476" t="str">
        <f>TEXT(MM_BU[[#This Row],[BOM Received date]],"mmmm")</f>
        <v>March</v>
      </c>
      <c r="AK1476" t="str">
        <f>TEXT(MM_BU[[#This Row],[BOM Received date]],"yyyy")</f>
        <v>2024</v>
      </c>
    </row>
    <row r="1477" spans="1:37" ht="28.95" customHeight="1">
      <c r="A1477" s="21">
        <v>99</v>
      </c>
      <c r="B1477" s="56">
        <v>45369</v>
      </c>
      <c r="C1477" s="8">
        <v>30</v>
      </c>
      <c r="D1477" s="8" t="s">
        <v>3014</v>
      </c>
      <c r="E1477" s="23" t="s">
        <v>3015</v>
      </c>
      <c r="F1477" s="350">
        <v>10106695</v>
      </c>
      <c r="G1477" s="8" t="s">
        <v>288</v>
      </c>
      <c r="H1477" s="24" t="s">
        <v>291</v>
      </c>
      <c r="I1477" s="25">
        <v>57641</v>
      </c>
      <c r="J1477" s="1639">
        <v>45375</v>
      </c>
      <c r="K1477" s="26"/>
      <c r="L1477" s="340"/>
      <c r="M1477" s="27">
        <v>8</v>
      </c>
      <c r="N1477" s="27" t="s">
        <v>20</v>
      </c>
      <c r="O1477" s="25">
        <v>10</v>
      </c>
      <c r="P1477" s="286"/>
      <c r="Q1477" s="287"/>
      <c r="R1477" s="25"/>
      <c r="S1477" s="25"/>
      <c r="T1477" s="26"/>
      <c r="U1477" s="26"/>
      <c r="V1477" s="8"/>
      <c r="W1477" s="25"/>
      <c r="X1477" s="26"/>
      <c r="Y1477" s="25"/>
      <c r="Z1477" s="26"/>
      <c r="AA1477" s="24"/>
      <c r="AB1477" s="24"/>
      <c r="AC1477" s="26"/>
      <c r="AD1477" s="8"/>
      <c r="AE1477" s="26"/>
      <c r="AF1477" s="27"/>
      <c r="AG1477" s="7"/>
      <c r="AH1477" s="5" t="str" cm="1">
        <f t="array" ref="AH1477">LEFT(MM_BU[[#This Row],[PROJECT'#]],MIN(IFERROR(FIND({0,1,2,3,4,5,6,7,8,9,"-"},MM_BU[[#This Row],[PROJECT'#]]),""))-1)</f>
        <v>BU</v>
      </c>
      <c r="AI1477" t="str">
        <f>IF(MM_BU[[#This Row],[BOM Received date]]&lt;&gt;"","BU table")</f>
        <v>BU table</v>
      </c>
      <c r="AJ1477" t="str">
        <f>TEXT(MM_BU[[#This Row],[BOM Received date]],"mmmm")</f>
        <v>March</v>
      </c>
      <c r="AK1477" t="str">
        <f>TEXT(MM_BU[[#This Row],[BOM Received date]],"yyyy")</f>
        <v>2024</v>
      </c>
    </row>
    <row r="1478" spans="1:37" ht="28.95" customHeight="1">
      <c r="A1478" s="21">
        <v>99</v>
      </c>
      <c r="B1478" s="56">
        <v>45369</v>
      </c>
      <c r="C1478" s="8">
        <v>30</v>
      </c>
      <c r="D1478" s="8" t="s">
        <v>3014</v>
      </c>
      <c r="E1478" s="23" t="s">
        <v>3015</v>
      </c>
      <c r="F1478" s="350">
        <v>10106695</v>
      </c>
      <c r="G1478" s="8" t="s">
        <v>510</v>
      </c>
      <c r="H1478" s="24" t="s">
        <v>491</v>
      </c>
      <c r="I1478" s="25">
        <v>57642</v>
      </c>
      <c r="J1478" s="1639">
        <v>45375</v>
      </c>
      <c r="K1478" s="26"/>
      <c r="L1478" s="340"/>
      <c r="M1478" s="27">
        <v>1</v>
      </c>
      <c r="N1478" s="27" t="s">
        <v>1995</v>
      </c>
      <c r="O1478" s="25">
        <v>6</v>
      </c>
      <c r="P1478" s="286"/>
      <c r="Q1478" s="287"/>
      <c r="R1478" s="25"/>
      <c r="S1478" s="25"/>
      <c r="T1478" s="26"/>
      <c r="U1478" s="26"/>
      <c r="V1478" s="8"/>
      <c r="W1478" s="25"/>
      <c r="X1478" s="26"/>
      <c r="Y1478" s="25"/>
      <c r="Z1478" s="26"/>
      <c r="AA1478" s="24"/>
      <c r="AB1478" s="24"/>
      <c r="AC1478" s="26"/>
      <c r="AD1478" s="8"/>
      <c r="AE1478" s="26"/>
      <c r="AF1478" s="27"/>
      <c r="AG1478" s="7"/>
      <c r="AH1478" s="5" t="str" cm="1">
        <f t="array" ref="AH1478">LEFT(MM_BU[[#This Row],[PROJECT'#]],MIN(IFERROR(FIND({0,1,2,3,4,5,6,7,8,9,"-"},MM_BU[[#This Row],[PROJECT'#]]),""))-1)</f>
        <v>BU</v>
      </c>
      <c r="AI1478" t="str">
        <f>IF(MM_BU[[#This Row],[BOM Received date]]&lt;&gt;"","BU table")</f>
        <v>BU table</v>
      </c>
      <c r="AJ1478" t="str">
        <f>TEXT(MM_BU[[#This Row],[BOM Received date]],"mmmm")</f>
        <v>March</v>
      </c>
      <c r="AK1478" t="str">
        <f>TEXT(MM_BU[[#This Row],[BOM Received date]],"yyyy")</f>
        <v>2024</v>
      </c>
    </row>
    <row r="1479" spans="1:37" ht="28.95" customHeight="1">
      <c r="A1479" s="21">
        <v>99</v>
      </c>
      <c r="B1479" s="56">
        <v>45369</v>
      </c>
      <c r="C1479" s="8">
        <v>30</v>
      </c>
      <c r="D1479" s="8" t="s">
        <v>3014</v>
      </c>
      <c r="E1479" s="23" t="s">
        <v>3015</v>
      </c>
      <c r="F1479" s="350">
        <v>10106695</v>
      </c>
      <c r="G1479" s="8" t="s">
        <v>435</v>
      </c>
      <c r="H1479" s="24" t="s">
        <v>3031</v>
      </c>
      <c r="I1479" s="25">
        <v>57641</v>
      </c>
      <c r="J1479" s="1639">
        <v>45375</v>
      </c>
      <c r="K1479" s="26"/>
      <c r="L1479" s="340"/>
      <c r="M1479" s="27">
        <v>7</v>
      </c>
      <c r="N1479" s="27" t="s">
        <v>3114</v>
      </c>
      <c r="O1479" s="25">
        <v>10</v>
      </c>
      <c r="P1479" s="286"/>
      <c r="Q1479" s="287"/>
      <c r="R1479" s="25"/>
      <c r="S1479" s="25"/>
      <c r="T1479" s="26"/>
      <c r="U1479" s="26"/>
      <c r="V1479" s="8"/>
      <c r="W1479" s="25"/>
      <c r="X1479" s="26"/>
      <c r="Y1479" s="25"/>
      <c r="Z1479" s="26"/>
      <c r="AA1479" s="24"/>
      <c r="AB1479" s="24"/>
      <c r="AC1479" s="26"/>
      <c r="AD1479" s="8"/>
      <c r="AE1479" s="26"/>
      <c r="AF1479" s="27"/>
      <c r="AG1479" s="7"/>
      <c r="AH1479" s="5" t="str" cm="1">
        <f t="array" ref="AH1479">LEFT(MM_BU[[#This Row],[PROJECT'#]],MIN(IFERROR(FIND({0,1,2,3,4,5,6,7,8,9,"-"},MM_BU[[#This Row],[PROJECT'#]]),""))-1)</f>
        <v>BU</v>
      </c>
      <c r="AI1479" t="str">
        <f>IF(MM_BU[[#This Row],[BOM Received date]]&lt;&gt;"","BU table")</f>
        <v>BU table</v>
      </c>
      <c r="AJ1479" t="str">
        <f>TEXT(MM_BU[[#This Row],[BOM Received date]],"mmmm")</f>
        <v>March</v>
      </c>
      <c r="AK1479" t="str">
        <f>TEXT(MM_BU[[#This Row],[BOM Received date]],"yyyy")</f>
        <v>2024</v>
      </c>
    </row>
    <row r="1480" spans="1:37" ht="28.95" customHeight="1">
      <c r="A1480" s="21">
        <v>99</v>
      </c>
      <c r="B1480" s="56">
        <v>45369</v>
      </c>
      <c r="C1480" s="8">
        <v>30</v>
      </c>
      <c r="D1480" s="8" t="s">
        <v>3014</v>
      </c>
      <c r="E1480" s="23" t="s">
        <v>3015</v>
      </c>
      <c r="F1480" s="350">
        <v>10106695</v>
      </c>
      <c r="G1480" s="8" t="s">
        <v>3023</v>
      </c>
      <c r="H1480" s="24" t="s">
        <v>3032</v>
      </c>
      <c r="I1480" s="25">
        <v>57641</v>
      </c>
      <c r="J1480" s="1639">
        <v>45375</v>
      </c>
      <c r="K1480" s="26"/>
      <c r="L1480" s="340"/>
      <c r="M1480" s="27">
        <v>6</v>
      </c>
      <c r="N1480" s="27" t="s">
        <v>20</v>
      </c>
      <c r="O1480" s="25">
        <v>20</v>
      </c>
      <c r="P1480" s="286"/>
      <c r="Q1480" s="287"/>
      <c r="R1480" s="25"/>
      <c r="S1480" s="25"/>
      <c r="T1480" s="26"/>
      <c r="U1480" s="26"/>
      <c r="V1480" s="8"/>
      <c r="W1480" s="25"/>
      <c r="X1480" s="26"/>
      <c r="Y1480" s="25"/>
      <c r="Z1480" s="26"/>
      <c r="AA1480" s="24"/>
      <c r="AB1480" s="24"/>
      <c r="AC1480" s="26"/>
      <c r="AD1480" s="8"/>
      <c r="AE1480" s="26"/>
      <c r="AF1480" s="27"/>
      <c r="AG1480" s="7"/>
      <c r="AH1480" s="5" t="str" cm="1">
        <f t="array" ref="AH1480">LEFT(MM_BU[[#This Row],[PROJECT'#]],MIN(IFERROR(FIND({0,1,2,3,4,5,6,7,8,9,"-"},MM_BU[[#This Row],[PROJECT'#]]),""))-1)</f>
        <v>BU</v>
      </c>
      <c r="AI1480" t="str">
        <f>IF(MM_BU[[#This Row],[BOM Received date]]&lt;&gt;"","BU table")</f>
        <v>BU table</v>
      </c>
      <c r="AJ1480" t="str">
        <f>TEXT(MM_BU[[#This Row],[BOM Received date]],"mmmm")</f>
        <v>March</v>
      </c>
      <c r="AK1480" t="str">
        <f>TEXT(MM_BU[[#This Row],[BOM Received date]],"yyyy")</f>
        <v>2024</v>
      </c>
    </row>
    <row r="1481" spans="1:37" ht="28.95" customHeight="1">
      <c r="A1481" s="21">
        <v>99</v>
      </c>
      <c r="B1481" s="56">
        <v>45369</v>
      </c>
      <c r="C1481" s="8">
        <v>30</v>
      </c>
      <c r="D1481" s="8" t="s">
        <v>3014</v>
      </c>
      <c r="E1481" s="23" t="s">
        <v>3015</v>
      </c>
      <c r="F1481" s="350">
        <v>10106695</v>
      </c>
      <c r="G1481" s="8" t="s">
        <v>3024</v>
      </c>
      <c r="H1481" s="24" t="s">
        <v>3033</v>
      </c>
      <c r="I1481" s="25">
        <v>57641</v>
      </c>
      <c r="J1481" s="1639">
        <v>45375</v>
      </c>
      <c r="K1481" s="26"/>
      <c r="L1481" s="340"/>
      <c r="M1481" s="27">
        <v>5</v>
      </c>
      <c r="N1481" s="27" t="s">
        <v>1995</v>
      </c>
      <c r="O1481" s="25">
        <v>30</v>
      </c>
      <c r="P1481" s="286"/>
      <c r="Q1481" s="287"/>
      <c r="R1481" s="25"/>
      <c r="S1481" s="25"/>
      <c r="T1481" s="26"/>
      <c r="U1481" s="26"/>
      <c r="V1481" s="8"/>
      <c r="W1481" s="25"/>
      <c r="X1481" s="26"/>
      <c r="Y1481" s="25"/>
      <c r="Z1481" s="26"/>
      <c r="AA1481" s="24"/>
      <c r="AB1481" s="24"/>
      <c r="AC1481" s="26"/>
      <c r="AD1481" s="8"/>
      <c r="AE1481" s="26"/>
      <c r="AF1481" s="27"/>
      <c r="AG1481" s="7"/>
      <c r="AH1481" s="5" t="str" cm="1">
        <f t="array" ref="AH1481">LEFT(MM_BU[[#This Row],[PROJECT'#]],MIN(IFERROR(FIND({0,1,2,3,4,5,6,7,8,9,"-"},MM_BU[[#This Row],[PROJECT'#]]),""))-1)</f>
        <v>BU</v>
      </c>
      <c r="AI1481" t="str">
        <f>IF(MM_BU[[#This Row],[BOM Received date]]&lt;&gt;"","BU table")</f>
        <v>BU table</v>
      </c>
      <c r="AJ1481" t="str">
        <f>TEXT(MM_BU[[#This Row],[BOM Received date]],"mmmm")</f>
        <v>March</v>
      </c>
      <c r="AK1481" t="str">
        <f>TEXT(MM_BU[[#This Row],[BOM Received date]],"yyyy")</f>
        <v>2024</v>
      </c>
    </row>
    <row r="1482" spans="1:37" ht="28.95" customHeight="1">
      <c r="A1482" s="21">
        <v>99</v>
      </c>
      <c r="B1482" s="56">
        <v>45369</v>
      </c>
      <c r="C1482" s="8">
        <v>30</v>
      </c>
      <c r="D1482" s="8" t="s">
        <v>3014</v>
      </c>
      <c r="E1482" s="23" t="s">
        <v>3015</v>
      </c>
      <c r="F1482" s="350">
        <v>10106695</v>
      </c>
      <c r="G1482" s="8" t="s">
        <v>3025</v>
      </c>
      <c r="H1482" s="24" t="s">
        <v>3034</v>
      </c>
      <c r="I1482" s="25">
        <v>57641</v>
      </c>
      <c r="J1482" s="1639">
        <v>45375</v>
      </c>
      <c r="K1482" s="26"/>
      <c r="L1482" s="340"/>
      <c r="M1482" s="27">
        <v>4</v>
      </c>
      <c r="N1482" s="27" t="s">
        <v>2105</v>
      </c>
      <c r="O1482" s="25">
        <v>1</v>
      </c>
      <c r="P1482" s="286"/>
      <c r="Q1482" s="287"/>
      <c r="R1482" s="25"/>
      <c r="S1482" s="25"/>
      <c r="T1482" s="26"/>
      <c r="U1482" s="26"/>
      <c r="V1482" s="8"/>
      <c r="W1482" s="25"/>
      <c r="X1482" s="26"/>
      <c r="Y1482" s="25"/>
      <c r="Z1482" s="26"/>
      <c r="AA1482" s="24"/>
      <c r="AB1482" s="24"/>
      <c r="AC1482" s="26"/>
      <c r="AD1482" s="8"/>
      <c r="AE1482" s="26"/>
      <c r="AF1482" s="27"/>
      <c r="AG1482" s="7"/>
      <c r="AH1482" s="5" t="str" cm="1">
        <f t="array" ref="AH1482">LEFT(MM_BU[[#This Row],[PROJECT'#]],MIN(IFERROR(FIND({0,1,2,3,4,5,6,7,8,9,"-"},MM_BU[[#This Row],[PROJECT'#]]),""))-1)</f>
        <v>BU</v>
      </c>
      <c r="AI1482" t="str">
        <f>IF(MM_BU[[#This Row],[BOM Received date]]&lt;&gt;"","BU table")</f>
        <v>BU table</v>
      </c>
      <c r="AJ1482" t="str">
        <f>TEXT(MM_BU[[#This Row],[BOM Received date]],"mmmm")</f>
        <v>March</v>
      </c>
      <c r="AK1482" t="str">
        <f>TEXT(MM_BU[[#This Row],[BOM Received date]],"yyyy")</f>
        <v>2024</v>
      </c>
    </row>
    <row r="1483" spans="1:37" ht="28.95" customHeight="1">
      <c r="A1483" s="21">
        <v>99</v>
      </c>
      <c r="B1483" s="56">
        <v>45369</v>
      </c>
      <c r="C1483" s="8">
        <v>30</v>
      </c>
      <c r="D1483" s="8" t="s">
        <v>3014</v>
      </c>
      <c r="E1483" s="23" t="s">
        <v>3015</v>
      </c>
      <c r="F1483" s="350">
        <v>10106695</v>
      </c>
      <c r="G1483" s="8" t="s">
        <v>3026</v>
      </c>
      <c r="H1483" s="24" t="s">
        <v>3035</v>
      </c>
      <c r="I1483" s="25">
        <v>57641</v>
      </c>
      <c r="J1483" s="1639">
        <v>45375</v>
      </c>
      <c r="K1483" s="26"/>
      <c r="L1483" s="340"/>
      <c r="M1483" s="27">
        <v>3</v>
      </c>
      <c r="N1483" s="27" t="s">
        <v>1995</v>
      </c>
      <c r="O1483" s="25">
        <v>6</v>
      </c>
      <c r="P1483" s="286"/>
      <c r="Q1483" s="287"/>
      <c r="R1483" s="25"/>
      <c r="S1483" s="25"/>
      <c r="T1483" s="26"/>
      <c r="U1483" s="26"/>
      <c r="V1483" s="8"/>
      <c r="W1483" s="25"/>
      <c r="X1483" s="26"/>
      <c r="Y1483" s="25"/>
      <c r="Z1483" s="26"/>
      <c r="AA1483" s="24"/>
      <c r="AB1483" s="24"/>
      <c r="AC1483" s="26"/>
      <c r="AD1483" s="8"/>
      <c r="AE1483" s="26"/>
      <c r="AF1483" s="27"/>
      <c r="AG1483" s="7"/>
      <c r="AH1483" s="5" t="str" cm="1">
        <f t="array" ref="AH1483">LEFT(MM_BU[[#This Row],[PROJECT'#]],MIN(IFERROR(FIND({0,1,2,3,4,5,6,7,8,9,"-"},MM_BU[[#This Row],[PROJECT'#]]),""))-1)</f>
        <v>BU</v>
      </c>
      <c r="AI1483" t="str">
        <f>IF(MM_BU[[#This Row],[BOM Received date]]&lt;&gt;"","BU table")</f>
        <v>BU table</v>
      </c>
      <c r="AJ1483" t="str">
        <f>TEXT(MM_BU[[#This Row],[BOM Received date]],"mmmm")</f>
        <v>March</v>
      </c>
      <c r="AK1483" t="str">
        <f>TEXT(MM_BU[[#This Row],[BOM Received date]],"yyyy")</f>
        <v>2024</v>
      </c>
    </row>
    <row r="1484" spans="1:37" ht="28.95" customHeight="1">
      <c r="A1484" s="21">
        <v>99</v>
      </c>
      <c r="B1484" s="56">
        <v>45369</v>
      </c>
      <c r="C1484" s="8">
        <v>30</v>
      </c>
      <c r="D1484" s="8" t="s">
        <v>3014</v>
      </c>
      <c r="E1484" s="23" t="s">
        <v>3015</v>
      </c>
      <c r="F1484" s="350">
        <v>10106695</v>
      </c>
      <c r="G1484" s="8" t="s">
        <v>3092</v>
      </c>
      <c r="H1484" s="24" t="s">
        <v>3104</v>
      </c>
      <c r="I1484" s="25">
        <v>57635</v>
      </c>
      <c r="J1484" s="1639">
        <v>45375</v>
      </c>
      <c r="K1484" s="26"/>
      <c r="L1484" s="340"/>
      <c r="M1484" s="27">
        <v>1</v>
      </c>
      <c r="N1484" s="27" t="s">
        <v>20</v>
      </c>
      <c r="O1484" s="25">
        <v>1</v>
      </c>
      <c r="P1484" s="286"/>
      <c r="Q1484" s="287"/>
      <c r="R1484" s="25"/>
      <c r="S1484" s="25"/>
      <c r="T1484" s="26"/>
      <c r="U1484" s="26"/>
      <c r="V1484" s="8"/>
      <c r="W1484" s="25"/>
      <c r="X1484" s="26"/>
      <c r="Y1484" s="25"/>
      <c r="Z1484" s="26"/>
      <c r="AA1484" s="24"/>
      <c r="AB1484" s="24"/>
      <c r="AC1484" s="26"/>
      <c r="AD1484" s="8"/>
      <c r="AE1484" s="26"/>
      <c r="AF1484" s="27"/>
      <c r="AG1484" s="7"/>
      <c r="AH1484" s="5" t="str" cm="1">
        <f t="array" ref="AH1484">LEFT(MM_BU[[#This Row],[PROJECT'#]],MIN(IFERROR(FIND({0,1,2,3,4,5,6,7,8,9,"-"},MM_BU[[#This Row],[PROJECT'#]]),""))-1)</f>
        <v>BU</v>
      </c>
      <c r="AI1484" t="str">
        <f>IF(MM_BU[[#This Row],[BOM Received date]]&lt;&gt;"","BU table")</f>
        <v>BU table</v>
      </c>
      <c r="AJ1484" t="str">
        <f>TEXT(MM_BU[[#This Row],[BOM Received date]],"mmmm")</f>
        <v>March</v>
      </c>
      <c r="AK1484" t="str">
        <f>TEXT(MM_BU[[#This Row],[BOM Received date]],"yyyy")</f>
        <v>2024</v>
      </c>
    </row>
    <row r="1485" spans="1:37" ht="28.95" customHeight="1">
      <c r="A1485" s="21">
        <v>99</v>
      </c>
      <c r="B1485" s="56">
        <v>45369</v>
      </c>
      <c r="C1485" s="8">
        <v>30</v>
      </c>
      <c r="D1485" s="8" t="s">
        <v>3014</v>
      </c>
      <c r="E1485" s="23" t="s">
        <v>3015</v>
      </c>
      <c r="F1485" s="350">
        <v>10106695</v>
      </c>
      <c r="G1485" s="8" t="s">
        <v>3093</v>
      </c>
      <c r="H1485" s="24" t="s">
        <v>3105</v>
      </c>
      <c r="I1485" s="25">
        <v>57643</v>
      </c>
      <c r="J1485" s="1639">
        <v>45375</v>
      </c>
      <c r="K1485" s="26"/>
      <c r="L1485" s="340"/>
      <c r="M1485" s="27">
        <v>2</v>
      </c>
      <c r="N1485" s="27" t="s">
        <v>516</v>
      </c>
      <c r="O1485" s="25">
        <v>1</v>
      </c>
      <c r="P1485" s="286"/>
      <c r="Q1485" s="287"/>
      <c r="R1485" s="25"/>
      <c r="S1485" s="25"/>
      <c r="T1485" s="26"/>
      <c r="U1485" s="26"/>
      <c r="V1485" s="8"/>
      <c r="W1485" s="25"/>
      <c r="X1485" s="26"/>
      <c r="Y1485" s="25"/>
      <c r="Z1485" s="26"/>
      <c r="AA1485" s="24"/>
      <c r="AB1485" s="24"/>
      <c r="AC1485" s="26"/>
      <c r="AD1485" s="8"/>
      <c r="AE1485" s="26"/>
      <c r="AF1485" s="27"/>
      <c r="AG1485" s="7"/>
      <c r="AH1485" s="5" t="str" cm="1">
        <f t="array" ref="AH1485">LEFT(MM_BU[[#This Row],[PROJECT'#]],MIN(IFERROR(FIND({0,1,2,3,4,5,6,7,8,9,"-"},MM_BU[[#This Row],[PROJECT'#]]),""))-1)</f>
        <v>BU</v>
      </c>
      <c r="AI1485" t="str">
        <f>IF(MM_BU[[#This Row],[BOM Received date]]&lt;&gt;"","BU table")</f>
        <v>BU table</v>
      </c>
      <c r="AJ1485" t="str">
        <f>TEXT(MM_BU[[#This Row],[BOM Received date]],"mmmm")</f>
        <v>March</v>
      </c>
      <c r="AK1485" t="str">
        <f>TEXT(MM_BU[[#This Row],[BOM Received date]],"yyyy")</f>
        <v>2024</v>
      </c>
    </row>
    <row r="1486" spans="1:37" ht="28.95" customHeight="1">
      <c r="A1486" s="21">
        <v>99</v>
      </c>
      <c r="B1486" s="56">
        <v>45369</v>
      </c>
      <c r="C1486" s="8">
        <v>30</v>
      </c>
      <c r="D1486" s="8" t="s">
        <v>3014</v>
      </c>
      <c r="E1486" s="23" t="s">
        <v>3015</v>
      </c>
      <c r="F1486" s="350">
        <v>10106695</v>
      </c>
      <c r="G1486" s="8" t="s">
        <v>3094</v>
      </c>
      <c r="H1486" s="24" t="s">
        <v>3106</v>
      </c>
      <c r="I1486" s="25">
        <v>57643</v>
      </c>
      <c r="J1486" s="1639">
        <v>45375</v>
      </c>
      <c r="K1486" s="26"/>
      <c r="L1486" s="340"/>
      <c r="M1486" s="27">
        <v>1</v>
      </c>
      <c r="N1486" s="27" t="s">
        <v>20</v>
      </c>
      <c r="O1486" s="25">
        <v>2</v>
      </c>
      <c r="P1486" s="286"/>
      <c r="Q1486" s="287"/>
      <c r="R1486" s="25"/>
      <c r="S1486" s="25"/>
      <c r="T1486" s="26"/>
      <c r="U1486" s="26"/>
      <c r="V1486" s="8"/>
      <c r="W1486" s="25"/>
      <c r="X1486" s="26"/>
      <c r="Y1486" s="25"/>
      <c r="Z1486" s="26"/>
      <c r="AA1486" s="24"/>
      <c r="AB1486" s="24"/>
      <c r="AC1486" s="26"/>
      <c r="AD1486" s="8"/>
      <c r="AE1486" s="26"/>
      <c r="AF1486" s="27"/>
      <c r="AG1486" s="7"/>
      <c r="AH1486" s="5" t="str" cm="1">
        <f t="array" ref="AH1486">LEFT(MM_BU[[#This Row],[PROJECT'#]],MIN(IFERROR(FIND({0,1,2,3,4,5,6,7,8,9,"-"},MM_BU[[#This Row],[PROJECT'#]]),""))-1)</f>
        <v>BU</v>
      </c>
      <c r="AI1486" t="str">
        <f>IF(MM_BU[[#This Row],[BOM Received date]]&lt;&gt;"","BU table")</f>
        <v>BU table</v>
      </c>
      <c r="AJ1486" t="str">
        <f>TEXT(MM_BU[[#This Row],[BOM Received date]],"mmmm")</f>
        <v>March</v>
      </c>
      <c r="AK1486" t="str">
        <f>TEXT(MM_BU[[#This Row],[BOM Received date]],"yyyy")</f>
        <v>2024</v>
      </c>
    </row>
    <row r="1487" spans="1:37" ht="28.95" customHeight="1">
      <c r="A1487" s="21">
        <v>99</v>
      </c>
      <c r="B1487" s="56">
        <v>45369</v>
      </c>
      <c r="C1487" s="8">
        <v>30</v>
      </c>
      <c r="D1487" s="8" t="s">
        <v>3014</v>
      </c>
      <c r="E1487" s="23" t="s">
        <v>3015</v>
      </c>
      <c r="F1487" s="350">
        <v>10106695</v>
      </c>
      <c r="G1487" s="8" t="s">
        <v>1689</v>
      </c>
      <c r="H1487" s="24" t="s">
        <v>1634</v>
      </c>
      <c r="I1487" s="25">
        <v>57641</v>
      </c>
      <c r="J1487" s="1639">
        <v>45375</v>
      </c>
      <c r="K1487" s="26"/>
      <c r="L1487" s="340"/>
      <c r="M1487" s="27">
        <v>2</v>
      </c>
      <c r="N1487" s="27" t="s">
        <v>1995</v>
      </c>
      <c r="O1487" s="25">
        <v>4</v>
      </c>
      <c r="P1487" s="286"/>
      <c r="Q1487" s="287"/>
      <c r="R1487" s="25"/>
      <c r="S1487" s="25"/>
      <c r="T1487" s="26"/>
      <c r="U1487" s="26"/>
      <c r="V1487" s="8"/>
      <c r="W1487" s="25"/>
      <c r="X1487" s="26"/>
      <c r="Y1487" s="25"/>
      <c r="Z1487" s="26"/>
      <c r="AA1487" s="24"/>
      <c r="AB1487" s="24"/>
      <c r="AC1487" s="26"/>
      <c r="AD1487" s="8"/>
      <c r="AE1487" s="26"/>
      <c r="AF1487" s="27"/>
      <c r="AG1487" s="7"/>
      <c r="AH1487" s="5" t="str" cm="1">
        <f t="array" ref="AH1487">LEFT(MM_BU[[#This Row],[PROJECT'#]],MIN(IFERROR(FIND({0,1,2,3,4,5,6,7,8,9,"-"},MM_BU[[#This Row],[PROJECT'#]]),""))-1)</f>
        <v>BU</v>
      </c>
      <c r="AI1487" t="str">
        <f>IF(MM_BU[[#This Row],[BOM Received date]]&lt;&gt;"","BU table")</f>
        <v>BU table</v>
      </c>
      <c r="AJ1487" t="str">
        <f>TEXT(MM_BU[[#This Row],[BOM Received date]],"mmmm")</f>
        <v>March</v>
      </c>
      <c r="AK1487" t="str">
        <f>TEXT(MM_BU[[#This Row],[BOM Received date]],"yyyy")</f>
        <v>2024</v>
      </c>
    </row>
    <row r="1488" spans="1:37" ht="28.95" customHeight="1">
      <c r="A1488" s="21">
        <v>99</v>
      </c>
      <c r="B1488" s="56">
        <v>45369</v>
      </c>
      <c r="C1488" s="8">
        <v>30</v>
      </c>
      <c r="D1488" s="8" t="s">
        <v>3014</v>
      </c>
      <c r="E1488" s="23" t="s">
        <v>3015</v>
      </c>
      <c r="F1488" s="350">
        <v>10106695</v>
      </c>
      <c r="G1488" s="8" t="s">
        <v>1627</v>
      </c>
      <c r="H1488" s="24" t="s">
        <v>1633</v>
      </c>
      <c r="I1488" s="25">
        <v>57641</v>
      </c>
      <c r="J1488" s="1639">
        <v>45375</v>
      </c>
      <c r="K1488" s="26"/>
      <c r="L1488" s="340"/>
      <c r="M1488" s="27">
        <v>1</v>
      </c>
      <c r="N1488" s="27" t="s">
        <v>2745</v>
      </c>
      <c r="O1488" s="25">
        <v>1</v>
      </c>
      <c r="P1488" s="286"/>
      <c r="Q1488" s="287"/>
      <c r="R1488" s="25"/>
      <c r="S1488" s="25"/>
      <c r="T1488" s="26"/>
      <c r="U1488" s="26"/>
      <c r="V1488" s="8"/>
      <c r="W1488" s="25"/>
      <c r="X1488" s="26"/>
      <c r="Y1488" s="25"/>
      <c r="Z1488" s="26"/>
      <c r="AA1488" s="24"/>
      <c r="AB1488" s="24"/>
      <c r="AC1488" s="26"/>
      <c r="AD1488" s="8"/>
      <c r="AE1488" s="26"/>
      <c r="AF1488" s="27"/>
      <c r="AG1488" s="7"/>
      <c r="AH1488" s="5" t="str" cm="1">
        <f t="array" ref="AH1488">LEFT(MM_BU[[#This Row],[PROJECT'#]],MIN(IFERROR(FIND({0,1,2,3,4,5,6,7,8,9,"-"},MM_BU[[#This Row],[PROJECT'#]]),""))-1)</f>
        <v>BU</v>
      </c>
      <c r="AI1488" t="str">
        <f>IF(MM_BU[[#This Row],[BOM Received date]]&lt;&gt;"","BU table")</f>
        <v>BU table</v>
      </c>
      <c r="AJ1488" t="str">
        <f>TEXT(MM_BU[[#This Row],[BOM Received date]],"mmmm")</f>
        <v>March</v>
      </c>
      <c r="AK1488" t="str">
        <f>TEXT(MM_BU[[#This Row],[BOM Received date]],"yyyy")</f>
        <v>2024</v>
      </c>
    </row>
    <row r="1489" spans="1:37" ht="28.95" customHeight="1">
      <c r="A1489" s="21">
        <v>99</v>
      </c>
      <c r="B1489" s="56">
        <v>45369</v>
      </c>
      <c r="C1489" s="8">
        <v>40</v>
      </c>
      <c r="D1489" s="8" t="s">
        <v>3014</v>
      </c>
      <c r="E1489" s="23" t="s">
        <v>3015</v>
      </c>
      <c r="F1489" s="350">
        <v>10106695</v>
      </c>
      <c r="G1489" s="8" t="s">
        <v>212</v>
      </c>
      <c r="H1489" s="24" t="s">
        <v>213</v>
      </c>
      <c r="I1489" s="25">
        <v>57649</v>
      </c>
      <c r="J1489" s="1639">
        <v>45375</v>
      </c>
      <c r="K1489" s="26"/>
      <c r="L1489" s="340"/>
      <c r="M1489" s="27">
        <v>8</v>
      </c>
      <c r="N1489" s="27" t="s">
        <v>21</v>
      </c>
      <c r="O1489" s="25">
        <v>1</v>
      </c>
      <c r="P1489" s="286"/>
      <c r="Q1489" s="287"/>
      <c r="R1489" s="25"/>
      <c r="S1489" s="25"/>
      <c r="T1489" s="26"/>
      <c r="U1489" s="26"/>
      <c r="V1489" s="8"/>
      <c r="W1489" s="25"/>
      <c r="X1489" s="26"/>
      <c r="Y1489" s="25"/>
      <c r="Z1489" s="26"/>
      <c r="AA1489" s="24"/>
      <c r="AB1489" s="24"/>
      <c r="AC1489" s="26"/>
      <c r="AD1489" s="8"/>
      <c r="AE1489" s="26"/>
      <c r="AF1489" s="27"/>
      <c r="AG1489" s="7"/>
      <c r="AH1489" s="5" t="str" cm="1">
        <f t="array" ref="AH1489">LEFT(MM_BU[[#This Row],[PROJECT'#]],MIN(IFERROR(FIND({0,1,2,3,4,5,6,7,8,9,"-"},MM_BU[[#This Row],[PROJECT'#]]),""))-1)</f>
        <v>BU</v>
      </c>
      <c r="AI1489" t="str">
        <f>IF(MM_BU[[#This Row],[BOM Received date]]&lt;&gt;"","BU table")</f>
        <v>BU table</v>
      </c>
      <c r="AJ1489" t="str">
        <f>TEXT(MM_BU[[#This Row],[BOM Received date]],"mmmm")</f>
        <v>March</v>
      </c>
      <c r="AK1489" t="str">
        <f>TEXT(MM_BU[[#This Row],[BOM Received date]],"yyyy")</f>
        <v>2024</v>
      </c>
    </row>
    <row r="1490" spans="1:37" ht="28.95" customHeight="1">
      <c r="A1490" s="21">
        <v>99</v>
      </c>
      <c r="B1490" s="56">
        <v>45369</v>
      </c>
      <c r="C1490" s="8">
        <v>40</v>
      </c>
      <c r="D1490" s="8" t="s">
        <v>3014</v>
      </c>
      <c r="E1490" s="23" t="s">
        <v>3015</v>
      </c>
      <c r="F1490" s="350">
        <v>10106695</v>
      </c>
      <c r="G1490" s="8" t="s">
        <v>199</v>
      </c>
      <c r="H1490" s="24" t="s">
        <v>200</v>
      </c>
      <c r="I1490" s="25">
        <v>57647</v>
      </c>
      <c r="J1490" s="1639">
        <v>45375</v>
      </c>
      <c r="K1490" s="26"/>
      <c r="L1490" s="340"/>
      <c r="M1490" s="27">
        <v>4</v>
      </c>
      <c r="N1490" s="27" t="s">
        <v>21</v>
      </c>
      <c r="O1490" s="25">
        <v>1</v>
      </c>
      <c r="P1490" s="286"/>
      <c r="Q1490" s="287"/>
      <c r="R1490" s="25"/>
      <c r="S1490" s="25"/>
      <c r="T1490" s="26"/>
      <c r="U1490" s="26"/>
      <c r="V1490" s="8"/>
      <c r="W1490" s="25"/>
      <c r="X1490" s="26"/>
      <c r="Y1490" s="25"/>
      <c r="Z1490" s="26"/>
      <c r="AA1490" s="24"/>
      <c r="AB1490" s="24"/>
      <c r="AC1490" s="26"/>
      <c r="AD1490" s="8"/>
      <c r="AE1490" s="26"/>
      <c r="AF1490" s="27"/>
      <c r="AG1490" s="7"/>
      <c r="AH1490" s="5" t="str" cm="1">
        <f t="array" ref="AH1490">LEFT(MM_BU[[#This Row],[PROJECT'#]],MIN(IFERROR(FIND({0,1,2,3,4,5,6,7,8,9,"-"},MM_BU[[#This Row],[PROJECT'#]]),""))-1)</f>
        <v>BU</v>
      </c>
      <c r="AI1490" t="str">
        <f>IF(MM_BU[[#This Row],[BOM Received date]]&lt;&gt;"","BU table")</f>
        <v>BU table</v>
      </c>
      <c r="AJ1490" t="str">
        <f>TEXT(MM_BU[[#This Row],[BOM Received date]],"mmmm")</f>
        <v>March</v>
      </c>
      <c r="AK1490" t="str">
        <f>TEXT(MM_BU[[#This Row],[BOM Received date]],"yyyy")</f>
        <v>2024</v>
      </c>
    </row>
    <row r="1491" spans="1:37" ht="28.95" customHeight="1">
      <c r="A1491" s="21">
        <v>99</v>
      </c>
      <c r="B1491" s="56">
        <v>45369</v>
      </c>
      <c r="C1491" s="8">
        <v>40</v>
      </c>
      <c r="D1491" s="8" t="s">
        <v>3014</v>
      </c>
      <c r="E1491" s="23" t="s">
        <v>3015</v>
      </c>
      <c r="F1491" s="350">
        <v>10106695</v>
      </c>
      <c r="G1491" s="8" t="s">
        <v>197</v>
      </c>
      <c r="H1491" s="24" t="s">
        <v>198</v>
      </c>
      <c r="I1491" s="25">
        <v>57648</v>
      </c>
      <c r="J1491" s="1639">
        <v>45375</v>
      </c>
      <c r="K1491" s="26"/>
      <c r="L1491" s="340"/>
      <c r="M1491" s="27">
        <v>4</v>
      </c>
      <c r="N1491" s="27" t="s">
        <v>20</v>
      </c>
      <c r="O1491" s="25">
        <v>3</v>
      </c>
      <c r="P1491" s="286"/>
      <c r="Q1491" s="287"/>
      <c r="R1491" s="25"/>
      <c r="S1491" s="25"/>
      <c r="T1491" s="26"/>
      <c r="U1491" s="26"/>
      <c r="V1491" s="8"/>
      <c r="W1491" s="25"/>
      <c r="X1491" s="26"/>
      <c r="Y1491" s="25"/>
      <c r="Z1491" s="26"/>
      <c r="AA1491" s="24"/>
      <c r="AB1491" s="24"/>
      <c r="AC1491" s="26"/>
      <c r="AD1491" s="8"/>
      <c r="AE1491" s="26"/>
      <c r="AF1491" s="27"/>
      <c r="AG1491" s="7"/>
      <c r="AH1491" s="5" t="str" cm="1">
        <f t="array" ref="AH1491">LEFT(MM_BU[[#This Row],[PROJECT'#]],MIN(IFERROR(FIND({0,1,2,3,4,5,6,7,8,9,"-"},MM_BU[[#This Row],[PROJECT'#]]),""))-1)</f>
        <v>BU</v>
      </c>
      <c r="AI1491" t="str">
        <f>IF(MM_BU[[#This Row],[BOM Received date]]&lt;&gt;"","BU table")</f>
        <v>BU table</v>
      </c>
      <c r="AJ1491" t="str">
        <f>TEXT(MM_BU[[#This Row],[BOM Received date]],"mmmm")</f>
        <v>March</v>
      </c>
      <c r="AK1491" t="str">
        <f>TEXT(MM_BU[[#This Row],[BOM Received date]],"yyyy")</f>
        <v>2024</v>
      </c>
    </row>
    <row r="1492" spans="1:37" ht="28.95" customHeight="1">
      <c r="A1492" s="21">
        <v>99</v>
      </c>
      <c r="B1492" s="56">
        <v>45369</v>
      </c>
      <c r="C1492" s="8">
        <v>40</v>
      </c>
      <c r="D1492" s="8" t="s">
        <v>3014</v>
      </c>
      <c r="E1492" s="23" t="s">
        <v>3015</v>
      </c>
      <c r="F1492" s="350">
        <v>10106695</v>
      </c>
      <c r="G1492" s="8" t="s">
        <v>195</v>
      </c>
      <c r="H1492" s="24" t="s">
        <v>196</v>
      </c>
      <c r="I1492" s="25">
        <v>57648</v>
      </c>
      <c r="J1492" s="1639">
        <v>45375</v>
      </c>
      <c r="K1492" s="26"/>
      <c r="L1492" s="340"/>
      <c r="M1492" s="27">
        <v>3</v>
      </c>
      <c r="N1492" s="27" t="s">
        <v>20</v>
      </c>
      <c r="O1492" s="25">
        <v>3</v>
      </c>
      <c r="P1492" s="286"/>
      <c r="Q1492" s="287"/>
      <c r="R1492" s="25"/>
      <c r="S1492" s="25"/>
      <c r="T1492" s="26"/>
      <c r="U1492" s="26"/>
      <c r="V1492" s="8"/>
      <c r="W1492" s="25"/>
      <c r="X1492" s="26"/>
      <c r="Y1492" s="25"/>
      <c r="Z1492" s="26"/>
      <c r="AA1492" s="24"/>
      <c r="AB1492" s="24"/>
      <c r="AC1492" s="26"/>
      <c r="AD1492" s="8"/>
      <c r="AE1492" s="26"/>
      <c r="AF1492" s="27"/>
      <c r="AG1492" s="7"/>
      <c r="AH1492" s="5" t="str" cm="1">
        <f t="array" ref="AH1492">LEFT(MM_BU[[#This Row],[PROJECT'#]],MIN(IFERROR(FIND({0,1,2,3,4,5,6,7,8,9,"-"},MM_BU[[#This Row],[PROJECT'#]]),""))-1)</f>
        <v>BU</v>
      </c>
      <c r="AI1492" t="str">
        <f>IF(MM_BU[[#This Row],[BOM Received date]]&lt;&gt;"","BU table")</f>
        <v>BU table</v>
      </c>
      <c r="AJ1492" t="str">
        <f>TEXT(MM_BU[[#This Row],[BOM Received date]],"mmmm")</f>
        <v>March</v>
      </c>
      <c r="AK1492" t="str">
        <f>TEXT(MM_BU[[#This Row],[BOM Received date]],"yyyy")</f>
        <v>2024</v>
      </c>
    </row>
    <row r="1493" spans="1:37" ht="28.95" customHeight="1">
      <c r="A1493" s="21">
        <v>99</v>
      </c>
      <c r="B1493" s="56">
        <v>45369</v>
      </c>
      <c r="C1493" s="8">
        <v>40</v>
      </c>
      <c r="D1493" s="8" t="s">
        <v>3014</v>
      </c>
      <c r="E1493" s="23" t="s">
        <v>3015</v>
      </c>
      <c r="F1493" s="350">
        <v>10106695</v>
      </c>
      <c r="G1493" s="8" t="s">
        <v>201</v>
      </c>
      <c r="H1493" s="24" t="s">
        <v>156</v>
      </c>
      <c r="I1493" s="25">
        <v>57647</v>
      </c>
      <c r="J1493" s="1639">
        <v>45375</v>
      </c>
      <c r="K1493" s="26"/>
      <c r="L1493" s="340"/>
      <c r="M1493" s="27">
        <v>3</v>
      </c>
      <c r="N1493" s="27" t="s">
        <v>20</v>
      </c>
      <c r="O1493" s="25">
        <v>1</v>
      </c>
      <c r="P1493" s="286"/>
      <c r="Q1493" s="287"/>
      <c r="R1493" s="25"/>
      <c r="S1493" s="25"/>
      <c r="T1493" s="26"/>
      <c r="U1493" s="26"/>
      <c r="V1493" s="8"/>
      <c r="W1493" s="25"/>
      <c r="X1493" s="26"/>
      <c r="Y1493" s="25"/>
      <c r="Z1493" s="26"/>
      <c r="AA1493" s="24"/>
      <c r="AB1493" s="24"/>
      <c r="AC1493" s="26"/>
      <c r="AD1493" s="8"/>
      <c r="AE1493" s="26"/>
      <c r="AF1493" s="27"/>
      <c r="AG1493" s="7"/>
      <c r="AH1493" s="5" t="str" cm="1">
        <f t="array" ref="AH1493">LEFT(MM_BU[[#This Row],[PROJECT'#]],MIN(IFERROR(FIND({0,1,2,3,4,5,6,7,8,9,"-"},MM_BU[[#This Row],[PROJECT'#]]),""))-1)</f>
        <v>BU</v>
      </c>
      <c r="AI1493" t="str">
        <f>IF(MM_BU[[#This Row],[BOM Received date]]&lt;&gt;"","BU table")</f>
        <v>BU table</v>
      </c>
      <c r="AJ1493" t="str">
        <f>TEXT(MM_BU[[#This Row],[BOM Received date]],"mmmm")</f>
        <v>March</v>
      </c>
      <c r="AK1493" t="str">
        <f>TEXT(MM_BU[[#This Row],[BOM Received date]],"yyyy")</f>
        <v>2024</v>
      </c>
    </row>
    <row r="1494" spans="1:37" ht="28.95" customHeight="1">
      <c r="A1494" s="21">
        <v>99</v>
      </c>
      <c r="B1494" s="56">
        <v>45369</v>
      </c>
      <c r="C1494" s="8">
        <v>40</v>
      </c>
      <c r="D1494" s="8" t="s">
        <v>3014</v>
      </c>
      <c r="E1494" s="23" t="s">
        <v>3015</v>
      </c>
      <c r="F1494" s="350">
        <v>10106695</v>
      </c>
      <c r="G1494" s="8" t="s">
        <v>3095</v>
      </c>
      <c r="H1494" s="24" t="s">
        <v>3107</v>
      </c>
      <c r="I1494" s="25">
        <v>57647</v>
      </c>
      <c r="J1494" s="1639">
        <v>45375</v>
      </c>
      <c r="K1494" s="26"/>
      <c r="L1494" s="340"/>
      <c r="M1494" s="27">
        <v>2</v>
      </c>
      <c r="N1494" s="27" t="s">
        <v>37</v>
      </c>
      <c r="O1494" s="25">
        <v>1</v>
      </c>
      <c r="P1494" s="286"/>
      <c r="Q1494" s="287"/>
      <c r="R1494" s="25"/>
      <c r="S1494" s="25"/>
      <c r="T1494" s="26"/>
      <c r="U1494" s="26"/>
      <c r="V1494" s="8"/>
      <c r="W1494" s="25"/>
      <c r="X1494" s="26"/>
      <c r="Y1494" s="25"/>
      <c r="Z1494" s="26"/>
      <c r="AA1494" s="24"/>
      <c r="AB1494" s="24"/>
      <c r="AC1494" s="26"/>
      <c r="AD1494" s="8"/>
      <c r="AE1494" s="26"/>
      <c r="AF1494" s="27"/>
      <c r="AG1494" s="7"/>
      <c r="AH1494" s="5" t="str" cm="1">
        <f t="array" ref="AH1494">LEFT(MM_BU[[#This Row],[PROJECT'#]],MIN(IFERROR(FIND({0,1,2,3,4,5,6,7,8,9,"-"},MM_BU[[#This Row],[PROJECT'#]]),""))-1)</f>
        <v>BU</v>
      </c>
      <c r="AI1494" t="str">
        <f>IF(MM_BU[[#This Row],[BOM Received date]]&lt;&gt;"","BU table")</f>
        <v>BU table</v>
      </c>
      <c r="AJ1494" t="str">
        <f>TEXT(MM_BU[[#This Row],[BOM Received date]],"mmmm")</f>
        <v>March</v>
      </c>
      <c r="AK1494" t="str">
        <f>TEXT(MM_BU[[#This Row],[BOM Received date]],"yyyy")</f>
        <v>2024</v>
      </c>
    </row>
    <row r="1495" spans="1:37" ht="28.95" customHeight="1">
      <c r="A1495" s="21">
        <v>99</v>
      </c>
      <c r="B1495" s="56">
        <v>45369</v>
      </c>
      <c r="C1495" s="8">
        <v>40</v>
      </c>
      <c r="D1495" s="8" t="s">
        <v>3014</v>
      </c>
      <c r="E1495" s="23" t="s">
        <v>3015</v>
      </c>
      <c r="F1495" s="350">
        <v>10106695</v>
      </c>
      <c r="G1495" s="8" t="s">
        <v>206</v>
      </c>
      <c r="H1495" s="24" t="s">
        <v>207</v>
      </c>
      <c r="I1495" s="25">
        <v>57648</v>
      </c>
      <c r="J1495" s="1639">
        <v>45375</v>
      </c>
      <c r="K1495" s="26"/>
      <c r="L1495" s="340"/>
      <c r="M1495" s="27">
        <v>2</v>
      </c>
      <c r="N1495" s="27" t="s">
        <v>21</v>
      </c>
      <c r="O1495" s="25">
        <v>1</v>
      </c>
      <c r="P1495" s="286"/>
      <c r="Q1495" s="287"/>
      <c r="R1495" s="25"/>
      <c r="S1495" s="25"/>
      <c r="T1495" s="26"/>
      <c r="U1495" s="26"/>
      <c r="V1495" s="8"/>
      <c r="W1495" s="25"/>
      <c r="X1495" s="26"/>
      <c r="Y1495" s="25"/>
      <c r="Z1495" s="26"/>
      <c r="AA1495" s="24"/>
      <c r="AB1495" s="24"/>
      <c r="AC1495" s="26"/>
      <c r="AD1495" s="8"/>
      <c r="AE1495" s="26"/>
      <c r="AF1495" s="27"/>
      <c r="AG1495" s="7"/>
      <c r="AH1495" s="5" t="str" cm="1">
        <f t="array" ref="AH1495">LEFT(MM_BU[[#This Row],[PROJECT'#]],MIN(IFERROR(FIND({0,1,2,3,4,5,6,7,8,9,"-"},MM_BU[[#This Row],[PROJECT'#]]),""))-1)</f>
        <v>BU</v>
      </c>
      <c r="AI1495" t="str">
        <f>IF(MM_BU[[#This Row],[BOM Received date]]&lt;&gt;"","BU table")</f>
        <v>BU table</v>
      </c>
      <c r="AJ1495" t="str">
        <f>TEXT(MM_BU[[#This Row],[BOM Received date]],"mmmm")</f>
        <v>March</v>
      </c>
      <c r="AK1495" t="str">
        <f>TEXT(MM_BU[[#This Row],[BOM Received date]],"yyyy")</f>
        <v>2024</v>
      </c>
    </row>
    <row r="1496" spans="1:37" ht="28.95" customHeight="1">
      <c r="A1496" s="21">
        <v>99</v>
      </c>
      <c r="B1496" s="56">
        <v>45369</v>
      </c>
      <c r="C1496" s="8">
        <v>40</v>
      </c>
      <c r="D1496" s="8" t="s">
        <v>3014</v>
      </c>
      <c r="E1496" s="23" t="s">
        <v>3015</v>
      </c>
      <c r="F1496" s="350">
        <v>10106695</v>
      </c>
      <c r="G1496" s="8" t="s">
        <v>208</v>
      </c>
      <c r="H1496" s="24" t="s">
        <v>209</v>
      </c>
      <c r="I1496" s="25">
        <v>57647</v>
      </c>
      <c r="J1496" s="1639">
        <v>45375</v>
      </c>
      <c r="K1496" s="26"/>
      <c r="L1496" s="340"/>
      <c r="M1496" s="27">
        <v>1</v>
      </c>
      <c r="N1496" s="27" t="s">
        <v>20</v>
      </c>
      <c r="O1496" s="25">
        <v>3</v>
      </c>
      <c r="P1496" s="286"/>
      <c r="Q1496" s="287"/>
      <c r="R1496" s="25"/>
      <c r="S1496" s="25"/>
      <c r="T1496" s="26"/>
      <c r="U1496" s="26"/>
      <c r="V1496" s="8"/>
      <c r="W1496" s="25"/>
      <c r="X1496" s="26"/>
      <c r="Y1496" s="25"/>
      <c r="Z1496" s="26"/>
      <c r="AA1496" s="24"/>
      <c r="AB1496" s="24"/>
      <c r="AC1496" s="26"/>
      <c r="AD1496" s="8"/>
      <c r="AE1496" s="26"/>
      <c r="AF1496" s="27"/>
      <c r="AG1496" s="7"/>
      <c r="AH1496" s="5" t="str" cm="1">
        <f t="array" ref="AH1496">LEFT(MM_BU[[#This Row],[PROJECT'#]],MIN(IFERROR(FIND({0,1,2,3,4,5,6,7,8,9,"-"},MM_BU[[#This Row],[PROJECT'#]]),""))-1)</f>
        <v>BU</v>
      </c>
      <c r="AI1496" t="str">
        <f>IF(MM_BU[[#This Row],[BOM Received date]]&lt;&gt;"","BU table")</f>
        <v>BU table</v>
      </c>
      <c r="AJ1496" t="str">
        <f>TEXT(MM_BU[[#This Row],[BOM Received date]],"mmmm")</f>
        <v>March</v>
      </c>
      <c r="AK1496" t="str">
        <f>TEXT(MM_BU[[#This Row],[BOM Received date]],"yyyy")</f>
        <v>2024</v>
      </c>
    </row>
    <row r="1497" spans="1:37" ht="28.95" customHeight="1">
      <c r="A1497" s="21">
        <v>99</v>
      </c>
      <c r="B1497" s="56">
        <v>45369</v>
      </c>
      <c r="C1497" s="8">
        <v>40</v>
      </c>
      <c r="D1497" s="8" t="s">
        <v>3014</v>
      </c>
      <c r="E1497" s="23" t="s">
        <v>3015</v>
      </c>
      <c r="F1497" s="350">
        <v>10106695</v>
      </c>
      <c r="G1497" s="8" t="s">
        <v>67</v>
      </c>
      <c r="H1497" s="24" t="s">
        <v>68</v>
      </c>
      <c r="I1497" s="25">
        <v>57649</v>
      </c>
      <c r="J1497" s="1639">
        <v>45375</v>
      </c>
      <c r="K1497" s="26"/>
      <c r="L1497" s="340"/>
      <c r="M1497" s="27">
        <v>7</v>
      </c>
      <c r="N1497" s="27" t="s">
        <v>20</v>
      </c>
      <c r="O1497" s="25">
        <v>4</v>
      </c>
      <c r="P1497" s="286"/>
      <c r="Q1497" s="287"/>
      <c r="R1497" s="25"/>
      <c r="S1497" s="25"/>
      <c r="T1497" s="26"/>
      <c r="U1497" s="26"/>
      <c r="V1497" s="8"/>
      <c r="W1497" s="25"/>
      <c r="X1497" s="26"/>
      <c r="Y1497" s="25"/>
      <c r="Z1497" s="26"/>
      <c r="AA1497" s="24"/>
      <c r="AB1497" s="24"/>
      <c r="AC1497" s="26"/>
      <c r="AD1497" s="8"/>
      <c r="AE1497" s="26"/>
      <c r="AF1497" s="27"/>
      <c r="AG1497" s="7"/>
      <c r="AH1497" s="5" t="str" cm="1">
        <f t="array" ref="AH1497">LEFT(MM_BU[[#This Row],[PROJECT'#]],MIN(IFERROR(FIND({0,1,2,3,4,5,6,7,8,9,"-"},MM_BU[[#This Row],[PROJECT'#]]),""))-1)</f>
        <v>BU</v>
      </c>
      <c r="AI1497" t="str">
        <f>IF(MM_BU[[#This Row],[BOM Received date]]&lt;&gt;"","BU table")</f>
        <v>BU table</v>
      </c>
      <c r="AJ1497" t="str">
        <f>TEXT(MM_BU[[#This Row],[BOM Received date]],"mmmm")</f>
        <v>March</v>
      </c>
      <c r="AK1497" t="str">
        <f>TEXT(MM_BU[[#This Row],[BOM Received date]],"yyyy")</f>
        <v>2024</v>
      </c>
    </row>
    <row r="1498" spans="1:37" ht="28.95" customHeight="1">
      <c r="A1498" s="21">
        <v>99</v>
      </c>
      <c r="B1498" s="56">
        <v>45369</v>
      </c>
      <c r="C1498" s="8">
        <v>40</v>
      </c>
      <c r="D1498" s="8" t="s">
        <v>3014</v>
      </c>
      <c r="E1498" s="23" t="s">
        <v>3015</v>
      </c>
      <c r="F1498" s="350">
        <v>10106695</v>
      </c>
      <c r="G1498" s="8" t="s">
        <v>966</v>
      </c>
      <c r="H1498" s="24" t="s">
        <v>3108</v>
      </c>
      <c r="I1498" s="25">
        <v>57649</v>
      </c>
      <c r="J1498" s="1639">
        <v>45375</v>
      </c>
      <c r="K1498" s="26"/>
      <c r="L1498" s="340"/>
      <c r="M1498" s="27">
        <v>6</v>
      </c>
      <c r="N1498" s="27" t="s">
        <v>21</v>
      </c>
      <c r="O1498" s="25">
        <v>1</v>
      </c>
      <c r="P1498" s="286"/>
      <c r="Q1498" s="287"/>
      <c r="R1498" s="25"/>
      <c r="S1498" s="25"/>
      <c r="T1498" s="26"/>
      <c r="U1498" s="26"/>
      <c r="V1498" s="8"/>
      <c r="W1498" s="25"/>
      <c r="X1498" s="26"/>
      <c r="Y1498" s="25"/>
      <c r="Z1498" s="26"/>
      <c r="AA1498" s="24"/>
      <c r="AB1498" s="24"/>
      <c r="AC1498" s="26"/>
      <c r="AD1498" s="8"/>
      <c r="AE1498" s="26"/>
      <c r="AF1498" s="27"/>
      <c r="AG1498" s="7"/>
      <c r="AH1498" s="5" t="str" cm="1">
        <f t="array" ref="AH1498">LEFT(MM_BU[[#This Row],[PROJECT'#]],MIN(IFERROR(FIND({0,1,2,3,4,5,6,7,8,9,"-"},MM_BU[[#This Row],[PROJECT'#]]),""))-1)</f>
        <v>BU</v>
      </c>
      <c r="AI1498" t="str">
        <f>IF(MM_BU[[#This Row],[BOM Received date]]&lt;&gt;"","BU table")</f>
        <v>BU table</v>
      </c>
      <c r="AJ1498" t="str">
        <f>TEXT(MM_BU[[#This Row],[BOM Received date]],"mmmm")</f>
        <v>March</v>
      </c>
      <c r="AK1498" t="str">
        <f>TEXT(MM_BU[[#This Row],[BOM Received date]],"yyyy")</f>
        <v>2024</v>
      </c>
    </row>
    <row r="1499" spans="1:37" ht="28.95" customHeight="1">
      <c r="A1499" s="21">
        <v>99</v>
      </c>
      <c r="B1499" s="56">
        <v>45369</v>
      </c>
      <c r="C1499" s="8">
        <v>40</v>
      </c>
      <c r="D1499" s="8" t="s">
        <v>3014</v>
      </c>
      <c r="E1499" s="23" t="s">
        <v>3015</v>
      </c>
      <c r="F1499" s="350">
        <v>10106695</v>
      </c>
      <c r="G1499" s="8" t="s">
        <v>396</v>
      </c>
      <c r="H1499" s="24" t="s">
        <v>2000</v>
      </c>
      <c r="I1499" s="25">
        <v>57649</v>
      </c>
      <c r="J1499" s="1639">
        <v>45375</v>
      </c>
      <c r="K1499" s="26"/>
      <c r="L1499" s="340"/>
      <c r="M1499" s="27">
        <v>5</v>
      </c>
      <c r="N1499" s="27" t="s">
        <v>21</v>
      </c>
      <c r="O1499" s="25">
        <v>1</v>
      </c>
      <c r="P1499" s="286"/>
      <c r="Q1499" s="287"/>
      <c r="R1499" s="25"/>
      <c r="S1499" s="25"/>
      <c r="T1499" s="26"/>
      <c r="U1499" s="26"/>
      <c r="V1499" s="8"/>
      <c r="W1499" s="25"/>
      <c r="X1499" s="26"/>
      <c r="Y1499" s="25"/>
      <c r="Z1499" s="26"/>
      <c r="AA1499" s="24"/>
      <c r="AB1499" s="24"/>
      <c r="AC1499" s="26"/>
      <c r="AD1499" s="8"/>
      <c r="AE1499" s="26"/>
      <c r="AF1499" s="27"/>
      <c r="AG1499" s="7"/>
      <c r="AH1499" s="5" t="str" cm="1">
        <f t="array" ref="AH1499">LEFT(MM_BU[[#This Row],[PROJECT'#]],MIN(IFERROR(FIND({0,1,2,3,4,5,6,7,8,9,"-"},MM_BU[[#This Row],[PROJECT'#]]),""))-1)</f>
        <v>BU</v>
      </c>
      <c r="AI1499" t="str">
        <f>IF(MM_BU[[#This Row],[BOM Received date]]&lt;&gt;"","BU table")</f>
        <v>BU table</v>
      </c>
      <c r="AJ1499" t="str">
        <f>TEXT(MM_BU[[#This Row],[BOM Received date]],"mmmm")</f>
        <v>March</v>
      </c>
      <c r="AK1499" t="str">
        <f>TEXT(MM_BU[[#This Row],[BOM Received date]],"yyyy")</f>
        <v>2024</v>
      </c>
    </row>
    <row r="1500" spans="1:37" ht="28.95" customHeight="1">
      <c r="A1500" s="21">
        <v>99</v>
      </c>
      <c r="B1500" s="56">
        <v>45369</v>
      </c>
      <c r="C1500" s="8">
        <v>40</v>
      </c>
      <c r="D1500" s="8" t="s">
        <v>3014</v>
      </c>
      <c r="E1500" s="23" t="s">
        <v>3015</v>
      </c>
      <c r="F1500" s="350">
        <v>10106695</v>
      </c>
      <c r="G1500" s="8" t="s">
        <v>2006</v>
      </c>
      <c r="H1500" s="24" t="s">
        <v>2001</v>
      </c>
      <c r="I1500" s="25">
        <v>57646</v>
      </c>
      <c r="J1500" s="1639">
        <v>45375</v>
      </c>
      <c r="K1500" s="26"/>
      <c r="L1500" s="340"/>
      <c r="M1500" s="27">
        <v>2</v>
      </c>
      <c r="N1500" s="27" t="s">
        <v>20</v>
      </c>
      <c r="O1500" s="25">
        <v>2</v>
      </c>
      <c r="P1500" s="286"/>
      <c r="Q1500" s="287"/>
      <c r="R1500" s="25"/>
      <c r="S1500" s="25"/>
      <c r="T1500" s="26"/>
      <c r="U1500" s="26"/>
      <c r="V1500" s="8"/>
      <c r="W1500" s="25"/>
      <c r="X1500" s="26"/>
      <c r="Y1500" s="25"/>
      <c r="Z1500" s="26"/>
      <c r="AA1500" s="24"/>
      <c r="AB1500" s="24"/>
      <c r="AC1500" s="26"/>
      <c r="AD1500" s="8"/>
      <c r="AE1500" s="26"/>
      <c r="AF1500" s="27"/>
      <c r="AG1500" s="7"/>
      <c r="AH1500" s="5" t="str" cm="1">
        <f t="array" ref="AH1500">LEFT(MM_BU[[#This Row],[PROJECT'#]],MIN(IFERROR(FIND({0,1,2,3,4,5,6,7,8,9,"-"},MM_BU[[#This Row],[PROJECT'#]]),""))-1)</f>
        <v>BU</v>
      </c>
      <c r="AI1500" t="str">
        <f>IF(MM_BU[[#This Row],[BOM Received date]]&lt;&gt;"","BU table")</f>
        <v>BU table</v>
      </c>
      <c r="AJ1500" t="str">
        <f>TEXT(MM_BU[[#This Row],[BOM Received date]],"mmmm")</f>
        <v>March</v>
      </c>
      <c r="AK1500" t="str">
        <f>TEXT(MM_BU[[#This Row],[BOM Received date]],"yyyy")</f>
        <v>2024</v>
      </c>
    </row>
    <row r="1501" spans="1:37" ht="28.95" customHeight="1">
      <c r="A1501" s="21">
        <v>99</v>
      </c>
      <c r="B1501" s="56">
        <v>45369</v>
      </c>
      <c r="C1501" s="8">
        <v>40</v>
      </c>
      <c r="D1501" s="8" t="s">
        <v>3014</v>
      </c>
      <c r="E1501" s="23" t="s">
        <v>3015</v>
      </c>
      <c r="F1501" s="350">
        <v>10106695</v>
      </c>
      <c r="G1501" s="8" t="s">
        <v>2007</v>
      </c>
      <c r="H1501" s="24" t="s">
        <v>2002</v>
      </c>
      <c r="I1501" s="25">
        <v>57646</v>
      </c>
      <c r="J1501" s="1639">
        <v>45375</v>
      </c>
      <c r="K1501" s="26"/>
      <c r="L1501" s="340"/>
      <c r="M1501" s="27">
        <v>1</v>
      </c>
      <c r="N1501" s="27" t="s">
        <v>20</v>
      </c>
      <c r="O1501" s="25">
        <v>2</v>
      </c>
      <c r="P1501" s="286"/>
      <c r="Q1501" s="287"/>
      <c r="R1501" s="25"/>
      <c r="S1501" s="25"/>
      <c r="T1501" s="26"/>
      <c r="U1501" s="26"/>
      <c r="V1501" s="8"/>
      <c r="W1501" s="25"/>
      <c r="X1501" s="26"/>
      <c r="Y1501" s="25"/>
      <c r="Z1501" s="26"/>
      <c r="AA1501" s="24"/>
      <c r="AB1501" s="24"/>
      <c r="AC1501" s="26"/>
      <c r="AD1501" s="8"/>
      <c r="AE1501" s="26"/>
      <c r="AF1501" s="27"/>
      <c r="AG1501" s="7"/>
      <c r="AH1501" s="5" t="str" cm="1">
        <f t="array" ref="AH1501">LEFT(MM_BU[[#This Row],[PROJECT'#]],MIN(IFERROR(FIND({0,1,2,3,4,5,6,7,8,9,"-"},MM_BU[[#This Row],[PROJECT'#]]),""))-1)</f>
        <v>BU</v>
      </c>
      <c r="AI1501" t="str">
        <f>IF(MM_BU[[#This Row],[BOM Received date]]&lt;&gt;"","BU table")</f>
        <v>BU table</v>
      </c>
      <c r="AJ1501" t="str">
        <f>TEXT(MM_BU[[#This Row],[BOM Received date]],"mmmm")</f>
        <v>March</v>
      </c>
      <c r="AK1501" t="str">
        <f>TEXT(MM_BU[[#This Row],[BOM Received date]],"yyyy")</f>
        <v>2024</v>
      </c>
    </row>
    <row r="1502" spans="1:37" ht="28.95" customHeight="1">
      <c r="A1502" s="21">
        <v>99</v>
      </c>
      <c r="B1502" s="56">
        <v>45369</v>
      </c>
      <c r="C1502" s="8">
        <v>40</v>
      </c>
      <c r="D1502" s="8" t="s">
        <v>3014</v>
      </c>
      <c r="E1502" s="23" t="s">
        <v>3015</v>
      </c>
      <c r="F1502" s="350">
        <v>10106695</v>
      </c>
      <c r="G1502" s="8" t="s">
        <v>210</v>
      </c>
      <c r="H1502" s="24" t="s">
        <v>211</v>
      </c>
      <c r="I1502" s="25">
        <v>57648</v>
      </c>
      <c r="J1502" s="1639">
        <v>45375</v>
      </c>
      <c r="K1502" s="26"/>
      <c r="L1502" s="340"/>
      <c r="M1502" s="27">
        <v>1</v>
      </c>
      <c r="N1502" s="27" t="s">
        <v>36</v>
      </c>
      <c r="O1502" s="25">
        <v>1</v>
      </c>
      <c r="P1502" s="286"/>
      <c r="Q1502" s="287"/>
      <c r="R1502" s="25"/>
      <c r="S1502" s="25"/>
      <c r="T1502" s="26"/>
      <c r="U1502" s="26"/>
      <c r="V1502" s="8"/>
      <c r="W1502" s="25"/>
      <c r="X1502" s="26"/>
      <c r="Y1502" s="25"/>
      <c r="Z1502" s="26"/>
      <c r="AA1502" s="24"/>
      <c r="AB1502" s="24"/>
      <c r="AC1502" s="26"/>
      <c r="AD1502" s="8"/>
      <c r="AE1502" s="26"/>
      <c r="AF1502" s="27"/>
      <c r="AG1502" s="7"/>
      <c r="AH1502" s="5" t="str" cm="1">
        <f t="array" ref="AH1502">LEFT(MM_BU[[#This Row],[PROJECT'#]],MIN(IFERROR(FIND({0,1,2,3,4,5,6,7,8,9,"-"},MM_BU[[#This Row],[PROJECT'#]]),""))-1)</f>
        <v>BU</v>
      </c>
      <c r="AI1502" t="str">
        <f>IF(MM_BU[[#This Row],[BOM Received date]]&lt;&gt;"","BU table")</f>
        <v>BU table</v>
      </c>
      <c r="AJ1502" t="str">
        <f>TEXT(MM_BU[[#This Row],[BOM Received date]],"mmmm")</f>
        <v>March</v>
      </c>
      <c r="AK1502" t="str">
        <f>TEXT(MM_BU[[#This Row],[BOM Received date]],"yyyy")</f>
        <v>2024</v>
      </c>
    </row>
    <row r="1503" spans="1:37" ht="28.95" customHeight="1">
      <c r="A1503" s="21">
        <v>99</v>
      </c>
      <c r="B1503" s="56">
        <v>45369</v>
      </c>
      <c r="C1503" s="8">
        <v>40</v>
      </c>
      <c r="D1503" s="8" t="s">
        <v>3014</v>
      </c>
      <c r="E1503" s="23" t="s">
        <v>3015</v>
      </c>
      <c r="F1503" s="350">
        <v>10106695</v>
      </c>
      <c r="G1503" s="8" t="s">
        <v>86</v>
      </c>
      <c r="H1503" s="24" t="s">
        <v>87</v>
      </c>
      <c r="I1503" s="25">
        <v>57649</v>
      </c>
      <c r="J1503" s="1639">
        <v>45375</v>
      </c>
      <c r="K1503" s="26"/>
      <c r="L1503" s="340"/>
      <c r="M1503" s="27">
        <v>4</v>
      </c>
      <c r="N1503" s="27" t="s">
        <v>21</v>
      </c>
      <c r="O1503" s="25">
        <v>1</v>
      </c>
      <c r="P1503" s="286"/>
      <c r="Q1503" s="287"/>
      <c r="R1503" s="25"/>
      <c r="S1503" s="25"/>
      <c r="T1503" s="26"/>
      <c r="U1503" s="26"/>
      <c r="V1503" s="8"/>
      <c r="W1503" s="25"/>
      <c r="X1503" s="26"/>
      <c r="Y1503" s="25"/>
      <c r="Z1503" s="26"/>
      <c r="AA1503" s="24"/>
      <c r="AB1503" s="24"/>
      <c r="AC1503" s="26"/>
      <c r="AD1503" s="8"/>
      <c r="AE1503" s="26"/>
      <c r="AF1503" s="27"/>
      <c r="AG1503" s="7"/>
      <c r="AH1503" s="5" t="str" cm="1">
        <f t="array" ref="AH1503">LEFT(MM_BU[[#This Row],[PROJECT'#]],MIN(IFERROR(FIND({0,1,2,3,4,5,6,7,8,9,"-"},MM_BU[[#This Row],[PROJECT'#]]),""))-1)</f>
        <v>BU</v>
      </c>
      <c r="AI1503" t="str">
        <f>IF(MM_BU[[#This Row],[BOM Received date]]&lt;&gt;"","BU table")</f>
        <v>BU table</v>
      </c>
      <c r="AJ1503" t="str">
        <f>TEXT(MM_BU[[#This Row],[BOM Received date]],"mmmm")</f>
        <v>March</v>
      </c>
      <c r="AK1503" t="str">
        <f>TEXT(MM_BU[[#This Row],[BOM Received date]],"yyyy")</f>
        <v>2024</v>
      </c>
    </row>
    <row r="1504" spans="1:37" ht="28.95" customHeight="1">
      <c r="A1504" s="21">
        <v>99</v>
      </c>
      <c r="B1504" s="56">
        <v>45369</v>
      </c>
      <c r="C1504" s="8">
        <v>40</v>
      </c>
      <c r="D1504" s="8" t="s">
        <v>3014</v>
      </c>
      <c r="E1504" s="23" t="s">
        <v>3015</v>
      </c>
      <c r="F1504" s="350">
        <v>10106695</v>
      </c>
      <c r="G1504" s="8" t="s">
        <v>173</v>
      </c>
      <c r="H1504" s="24" t="s">
        <v>282</v>
      </c>
      <c r="I1504" s="25">
        <v>57649</v>
      </c>
      <c r="J1504" s="1639">
        <v>45375</v>
      </c>
      <c r="K1504" s="26"/>
      <c r="L1504" s="340"/>
      <c r="M1504" s="27">
        <v>3</v>
      </c>
      <c r="N1504" s="27" t="s">
        <v>21</v>
      </c>
      <c r="O1504" s="25">
        <v>1</v>
      </c>
      <c r="P1504" s="286"/>
      <c r="Q1504" s="287"/>
      <c r="R1504" s="25"/>
      <c r="S1504" s="25"/>
      <c r="T1504" s="26"/>
      <c r="U1504" s="26"/>
      <c r="V1504" s="8"/>
      <c r="W1504" s="25"/>
      <c r="X1504" s="26"/>
      <c r="Y1504" s="25"/>
      <c r="Z1504" s="26"/>
      <c r="AA1504" s="24"/>
      <c r="AB1504" s="24"/>
      <c r="AC1504" s="26"/>
      <c r="AD1504" s="8"/>
      <c r="AE1504" s="26"/>
      <c r="AF1504" s="27"/>
      <c r="AG1504" s="7"/>
      <c r="AH1504" s="5" t="str" cm="1">
        <f t="array" ref="AH1504">LEFT(MM_BU[[#This Row],[PROJECT'#]],MIN(IFERROR(FIND({0,1,2,3,4,5,6,7,8,9,"-"},MM_BU[[#This Row],[PROJECT'#]]),""))-1)</f>
        <v>BU</v>
      </c>
      <c r="AI1504" t="str">
        <f>IF(MM_BU[[#This Row],[BOM Received date]]&lt;&gt;"","BU table")</f>
        <v>BU table</v>
      </c>
      <c r="AJ1504" t="str">
        <f>TEXT(MM_BU[[#This Row],[BOM Received date]],"mmmm")</f>
        <v>March</v>
      </c>
      <c r="AK1504" t="str">
        <f>TEXT(MM_BU[[#This Row],[BOM Received date]],"yyyy")</f>
        <v>2024</v>
      </c>
    </row>
    <row r="1505" spans="1:37" ht="28.95" customHeight="1">
      <c r="A1505" s="21">
        <v>99</v>
      </c>
      <c r="B1505" s="56">
        <v>45369</v>
      </c>
      <c r="C1505" s="8">
        <v>40</v>
      </c>
      <c r="D1505" s="8" t="s">
        <v>3014</v>
      </c>
      <c r="E1505" s="23" t="s">
        <v>3015</v>
      </c>
      <c r="F1505" s="350">
        <v>10106695</v>
      </c>
      <c r="G1505" s="8" t="s">
        <v>346</v>
      </c>
      <c r="H1505" s="24" t="s">
        <v>347</v>
      </c>
      <c r="I1505" s="25">
        <v>57649</v>
      </c>
      <c r="J1505" s="1639">
        <v>45375</v>
      </c>
      <c r="K1505" s="26"/>
      <c r="L1505" s="340"/>
      <c r="M1505" s="27">
        <v>2</v>
      </c>
      <c r="N1505" s="27" t="s">
        <v>21</v>
      </c>
      <c r="O1505" s="25">
        <v>1</v>
      </c>
      <c r="P1505" s="286"/>
      <c r="Q1505" s="287"/>
      <c r="R1505" s="25"/>
      <c r="S1505" s="25"/>
      <c r="T1505" s="26"/>
      <c r="U1505" s="26"/>
      <c r="V1505" s="8"/>
      <c r="W1505" s="25"/>
      <c r="X1505" s="26"/>
      <c r="Y1505" s="25"/>
      <c r="Z1505" s="26"/>
      <c r="AA1505" s="24"/>
      <c r="AB1505" s="24"/>
      <c r="AC1505" s="26"/>
      <c r="AD1505" s="8"/>
      <c r="AE1505" s="26"/>
      <c r="AF1505" s="27"/>
      <c r="AG1505" s="7"/>
      <c r="AH1505" s="5" t="str" cm="1">
        <f t="array" ref="AH1505">LEFT(MM_BU[[#This Row],[PROJECT'#]],MIN(IFERROR(FIND({0,1,2,3,4,5,6,7,8,9,"-"},MM_BU[[#This Row],[PROJECT'#]]),""))-1)</f>
        <v>BU</v>
      </c>
      <c r="AI1505" t="str">
        <f>IF(MM_BU[[#This Row],[BOM Received date]]&lt;&gt;"","BU table")</f>
        <v>BU table</v>
      </c>
      <c r="AJ1505" t="str">
        <f>TEXT(MM_BU[[#This Row],[BOM Received date]],"mmmm")</f>
        <v>March</v>
      </c>
      <c r="AK1505" t="str">
        <f>TEXT(MM_BU[[#This Row],[BOM Received date]],"yyyy")</f>
        <v>2024</v>
      </c>
    </row>
    <row r="1506" spans="1:37" ht="28.95" customHeight="1">
      <c r="A1506" s="21">
        <v>99</v>
      </c>
      <c r="B1506" s="56">
        <v>45369</v>
      </c>
      <c r="C1506" s="8">
        <v>40</v>
      </c>
      <c r="D1506" s="8" t="s">
        <v>3014</v>
      </c>
      <c r="E1506" s="23" t="s">
        <v>3015</v>
      </c>
      <c r="F1506" s="350">
        <v>10106695</v>
      </c>
      <c r="G1506" s="8" t="s">
        <v>571</v>
      </c>
      <c r="H1506" s="24" t="s">
        <v>572</v>
      </c>
      <c r="I1506" s="25">
        <v>57649</v>
      </c>
      <c r="J1506" s="1639">
        <v>45375</v>
      </c>
      <c r="K1506" s="26"/>
      <c r="L1506" s="340"/>
      <c r="M1506" s="27">
        <v>1</v>
      </c>
      <c r="N1506" s="27" t="s">
        <v>21</v>
      </c>
      <c r="O1506" s="25">
        <v>1</v>
      </c>
      <c r="P1506" s="286"/>
      <c r="Q1506" s="287"/>
      <c r="R1506" s="25"/>
      <c r="S1506" s="25"/>
      <c r="T1506" s="26"/>
      <c r="U1506" s="26"/>
      <c r="V1506" s="8"/>
      <c r="W1506" s="25"/>
      <c r="X1506" s="26"/>
      <c r="Y1506" s="25"/>
      <c r="Z1506" s="26"/>
      <c r="AA1506" s="24"/>
      <c r="AB1506" s="24"/>
      <c r="AC1506" s="26"/>
      <c r="AD1506" s="8"/>
      <c r="AE1506" s="26"/>
      <c r="AF1506" s="27"/>
      <c r="AG1506" s="7"/>
      <c r="AH1506" s="5" t="str" cm="1">
        <f t="array" ref="AH1506">LEFT(MM_BU[[#This Row],[PROJECT'#]],MIN(IFERROR(FIND({0,1,2,3,4,5,6,7,8,9,"-"},MM_BU[[#This Row],[PROJECT'#]]),""))-1)</f>
        <v>BU</v>
      </c>
      <c r="AI1506" t="str">
        <f>IF(MM_BU[[#This Row],[BOM Received date]]&lt;&gt;"","BU table")</f>
        <v>BU table</v>
      </c>
      <c r="AJ1506" t="str">
        <f>TEXT(MM_BU[[#This Row],[BOM Received date]],"mmmm")</f>
        <v>March</v>
      </c>
      <c r="AK1506" t="str">
        <f>TEXT(MM_BU[[#This Row],[BOM Received date]],"yyyy")</f>
        <v>2024</v>
      </c>
    </row>
    <row r="1507" spans="1:37" ht="28.95" customHeight="1">
      <c r="A1507" s="21">
        <v>99</v>
      </c>
      <c r="B1507" s="56">
        <v>45369</v>
      </c>
      <c r="C1507" s="8">
        <v>40</v>
      </c>
      <c r="D1507" s="8" t="s">
        <v>3014</v>
      </c>
      <c r="E1507" s="23" t="s">
        <v>3015</v>
      </c>
      <c r="F1507" s="350">
        <v>10106695</v>
      </c>
      <c r="G1507" s="8" t="s">
        <v>3096</v>
      </c>
      <c r="H1507" s="24" t="s">
        <v>3109</v>
      </c>
      <c r="I1507" s="25">
        <v>57650</v>
      </c>
      <c r="J1507" s="1639">
        <v>45375</v>
      </c>
      <c r="K1507" s="26"/>
      <c r="L1507" s="340"/>
      <c r="M1507" s="27">
        <v>1</v>
      </c>
      <c r="N1507" s="27" t="s">
        <v>20</v>
      </c>
      <c r="O1507" s="25">
        <v>1</v>
      </c>
      <c r="P1507" s="286"/>
      <c r="Q1507" s="287"/>
      <c r="R1507" s="25"/>
      <c r="S1507" s="25"/>
      <c r="T1507" s="26"/>
      <c r="U1507" s="26"/>
      <c r="V1507" s="8"/>
      <c r="W1507" s="25"/>
      <c r="X1507" s="26"/>
      <c r="Y1507" s="25"/>
      <c r="Z1507" s="26"/>
      <c r="AA1507" s="24"/>
      <c r="AB1507" s="24"/>
      <c r="AC1507" s="26"/>
      <c r="AD1507" s="8"/>
      <c r="AE1507" s="26"/>
      <c r="AF1507" s="27"/>
      <c r="AG1507" s="7"/>
      <c r="AH1507" s="5" t="str" cm="1">
        <f t="array" ref="AH1507">LEFT(MM_BU[[#This Row],[PROJECT'#]],MIN(IFERROR(FIND({0,1,2,3,4,5,6,7,8,9,"-"},MM_BU[[#This Row],[PROJECT'#]]),""))-1)</f>
        <v>BU</v>
      </c>
      <c r="AI1507" t="str">
        <f>IF(MM_BU[[#This Row],[BOM Received date]]&lt;&gt;"","BU table")</f>
        <v>BU table</v>
      </c>
      <c r="AJ1507" t="str">
        <f>TEXT(MM_BU[[#This Row],[BOM Received date]],"mmmm")</f>
        <v>March</v>
      </c>
      <c r="AK1507" t="str">
        <f>TEXT(MM_BU[[#This Row],[BOM Received date]],"yyyy")</f>
        <v>2024</v>
      </c>
    </row>
    <row r="1508" spans="1:37" ht="28.95" customHeight="1">
      <c r="A1508" s="21">
        <v>99</v>
      </c>
      <c r="B1508" s="56">
        <v>45369</v>
      </c>
      <c r="C1508" s="8">
        <v>60</v>
      </c>
      <c r="D1508" s="8" t="s">
        <v>3014</v>
      </c>
      <c r="E1508" s="23" t="s">
        <v>3015</v>
      </c>
      <c r="F1508" s="350">
        <v>10106695</v>
      </c>
      <c r="G1508" s="8" t="s">
        <v>204</v>
      </c>
      <c r="H1508" s="24" t="s">
        <v>205</v>
      </c>
      <c r="I1508" s="25"/>
      <c r="J1508" s="1639">
        <v>45375</v>
      </c>
      <c r="K1508" s="26"/>
      <c r="L1508" s="340"/>
      <c r="M1508" s="27"/>
      <c r="N1508" s="27" t="s">
        <v>20</v>
      </c>
      <c r="O1508" s="25">
        <v>1</v>
      </c>
      <c r="P1508" s="286"/>
      <c r="Q1508" s="287"/>
      <c r="R1508" s="25"/>
      <c r="S1508" s="25"/>
      <c r="T1508" s="26"/>
      <c r="U1508" s="26"/>
      <c r="V1508" s="8"/>
      <c r="W1508" s="25"/>
      <c r="X1508" s="26"/>
      <c r="Y1508" s="25"/>
      <c r="Z1508" s="26"/>
      <c r="AA1508" s="24"/>
      <c r="AB1508" s="24"/>
      <c r="AC1508" s="26"/>
      <c r="AD1508" s="8"/>
      <c r="AE1508" s="26"/>
      <c r="AF1508" s="27"/>
      <c r="AG1508" s="7"/>
      <c r="AH1508" s="5" t="str" cm="1">
        <f t="array" ref="AH1508">LEFT(MM_BU[[#This Row],[PROJECT'#]],MIN(IFERROR(FIND({0,1,2,3,4,5,6,7,8,9,"-"},MM_BU[[#This Row],[PROJECT'#]]),""))-1)</f>
        <v>BU</v>
      </c>
      <c r="AI1508" t="str">
        <f>IF(MM_BU[[#This Row],[BOM Received date]]&lt;&gt;"","BU table")</f>
        <v>BU table</v>
      </c>
      <c r="AJ1508" t="str">
        <f>TEXT(MM_BU[[#This Row],[BOM Received date]],"mmmm")</f>
        <v>March</v>
      </c>
      <c r="AK1508" t="str">
        <f>TEXT(MM_BU[[#This Row],[BOM Received date]],"yyyy")</f>
        <v>2024</v>
      </c>
    </row>
    <row r="1509" spans="1:37" ht="28.95" customHeight="1">
      <c r="A1509" s="21">
        <v>99</v>
      </c>
      <c r="B1509" s="56">
        <v>45369</v>
      </c>
      <c r="C1509" s="8">
        <v>60</v>
      </c>
      <c r="D1509" s="8" t="s">
        <v>3014</v>
      </c>
      <c r="E1509" s="23" t="s">
        <v>3015</v>
      </c>
      <c r="F1509" s="350">
        <v>10106695</v>
      </c>
      <c r="G1509" s="8" t="s">
        <v>3097</v>
      </c>
      <c r="H1509" s="24" t="s">
        <v>3110</v>
      </c>
      <c r="I1509" s="25"/>
      <c r="J1509" s="1639">
        <v>45375</v>
      </c>
      <c r="K1509" s="26"/>
      <c r="L1509" s="340"/>
      <c r="M1509" s="27"/>
      <c r="N1509" s="27" t="s">
        <v>20</v>
      </c>
      <c r="O1509" s="25">
        <v>2</v>
      </c>
      <c r="P1509" s="286"/>
      <c r="Q1509" s="287"/>
      <c r="R1509" s="25"/>
      <c r="S1509" s="25"/>
      <c r="T1509" s="26"/>
      <c r="U1509" s="26"/>
      <c r="V1509" s="8"/>
      <c r="W1509" s="25"/>
      <c r="X1509" s="26"/>
      <c r="Y1509" s="25"/>
      <c r="Z1509" s="26"/>
      <c r="AA1509" s="24"/>
      <c r="AB1509" s="24"/>
      <c r="AC1509" s="26"/>
      <c r="AD1509" s="8"/>
      <c r="AE1509" s="26"/>
      <c r="AF1509" s="27"/>
      <c r="AG1509" s="7"/>
      <c r="AH1509" s="5" t="str" cm="1">
        <f t="array" ref="AH1509">LEFT(MM_BU[[#This Row],[PROJECT'#]],MIN(IFERROR(FIND({0,1,2,3,4,5,6,7,8,9,"-"},MM_BU[[#This Row],[PROJECT'#]]),""))-1)</f>
        <v>BU</v>
      </c>
      <c r="AI1509" t="str">
        <f>IF(MM_BU[[#This Row],[BOM Received date]]&lt;&gt;"","BU table")</f>
        <v>BU table</v>
      </c>
      <c r="AJ1509" t="str">
        <f>TEXT(MM_BU[[#This Row],[BOM Received date]],"mmmm")</f>
        <v>March</v>
      </c>
      <c r="AK1509" t="str">
        <f>TEXT(MM_BU[[#This Row],[BOM Received date]],"yyyy")</f>
        <v>2024</v>
      </c>
    </row>
    <row r="1510" spans="1:37" ht="28.95" customHeight="1">
      <c r="A1510" s="21">
        <v>99</v>
      </c>
      <c r="B1510" s="56">
        <v>45369</v>
      </c>
      <c r="C1510" s="8">
        <v>60</v>
      </c>
      <c r="D1510" s="8" t="s">
        <v>3014</v>
      </c>
      <c r="E1510" s="23" t="s">
        <v>3015</v>
      </c>
      <c r="F1510" s="350">
        <v>10106695</v>
      </c>
      <c r="G1510" s="8" t="s">
        <v>3098</v>
      </c>
      <c r="H1510" s="24" t="s">
        <v>3111</v>
      </c>
      <c r="I1510" s="25"/>
      <c r="J1510" s="1639">
        <v>45375</v>
      </c>
      <c r="K1510" s="26"/>
      <c r="L1510" s="340"/>
      <c r="M1510" s="27"/>
      <c r="N1510" s="27" t="s">
        <v>20</v>
      </c>
      <c r="O1510" s="25">
        <v>3</v>
      </c>
      <c r="P1510" s="286"/>
      <c r="Q1510" s="287"/>
      <c r="R1510" s="25"/>
      <c r="S1510" s="25"/>
      <c r="T1510" s="26"/>
      <c r="U1510" s="26"/>
      <c r="V1510" s="8"/>
      <c r="W1510" s="25"/>
      <c r="X1510" s="26"/>
      <c r="Y1510" s="25"/>
      <c r="Z1510" s="26"/>
      <c r="AA1510" s="24"/>
      <c r="AB1510" s="24"/>
      <c r="AC1510" s="26"/>
      <c r="AD1510" s="8"/>
      <c r="AE1510" s="26"/>
      <c r="AF1510" s="27"/>
      <c r="AG1510" s="7"/>
      <c r="AH1510" s="5" t="str" cm="1">
        <f t="array" ref="AH1510">LEFT(MM_BU[[#This Row],[PROJECT'#]],MIN(IFERROR(FIND({0,1,2,3,4,5,6,7,8,9,"-"},MM_BU[[#This Row],[PROJECT'#]]),""))-1)</f>
        <v>BU</v>
      </c>
      <c r="AI1510" t="str">
        <f>IF(MM_BU[[#This Row],[BOM Received date]]&lt;&gt;"","BU table")</f>
        <v>BU table</v>
      </c>
      <c r="AJ1510" t="str">
        <f>TEXT(MM_BU[[#This Row],[BOM Received date]],"mmmm")</f>
        <v>March</v>
      </c>
      <c r="AK1510" t="str">
        <f>TEXT(MM_BU[[#This Row],[BOM Received date]],"yyyy")</f>
        <v>2024</v>
      </c>
    </row>
    <row r="1511" spans="1:37" ht="28.95" customHeight="1">
      <c r="A1511" s="21">
        <v>99</v>
      </c>
      <c r="B1511" s="56">
        <v>45369</v>
      </c>
      <c r="C1511" s="8">
        <v>60</v>
      </c>
      <c r="D1511" s="8" t="s">
        <v>3014</v>
      </c>
      <c r="E1511" s="23" t="s">
        <v>3015</v>
      </c>
      <c r="F1511" s="350">
        <v>10106695</v>
      </c>
      <c r="G1511" s="8" t="s">
        <v>3099</v>
      </c>
      <c r="H1511" s="24" t="s">
        <v>3112</v>
      </c>
      <c r="I1511" s="25"/>
      <c r="J1511" s="1639">
        <v>45375</v>
      </c>
      <c r="K1511" s="26"/>
      <c r="L1511" s="340"/>
      <c r="M1511" s="27"/>
      <c r="N1511" s="27" t="s">
        <v>20</v>
      </c>
      <c r="O1511" s="25">
        <v>2</v>
      </c>
      <c r="P1511" s="286"/>
      <c r="Q1511" s="287"/>
      <c r="R1511" s="25"/>
      <c r="S1511" s="25"/>
      <c r="T1511" s="26"/>
      <c r="U1511" s="26"/>
      <c r="V1511" s="8"/>
      <c r="W1511" s="25"/>
      <c r="X1511" s="26"/>
      <c r="Y1511" s="25"/>
      <c r="Z1511" s="26"/>
      <c r="AA1511" s="24"/>
      <c r="AB1511" s="24"/>
      <c r="AC1511" s="26"/>
      <c r="AD1511" s="8"/>
      <c r="AE1511" s="26"/>
      <c r="AF1511" s="27"/>
      <c r="AG1511" s="7"/>
      <c r="AH1511" s="5" t="str" cm="1">
        <f t="array" ref="AH1511">LEFT(MM_BU[[#This Row],[PROJECT'#]],MIN(IFERROR(FIND({0,1,2,3,4,5,6,7,8,9,"-"},MM_BU[[#This Row],[PROJECT'#]]),""))-1)</f>
        <v>BU</v>
      </c>
      <c r="AI1511" t="str">
        <f>IF(MM_BU[[#This Row],[BOM Received date]]&lt;&gt;"","BU table")</f>
        <v>BU table</v>
      </c>
      <c r="AJ1511" t="str">
        <f>TEXT(MM_BU[[#This Row],[BOM Received date]],"mmmm")</f>
        <v>March</v>
      </c>
      <c r="AK1511" t="str">
        <f>TEXT(MM_BU[[#This Row],[BOM Received date]],"yyyy")</f>
        <v>2024</v>
      </c>
    </row>
    <row r="1512" spans="1:37" ht="28.95" customHeight="1" thickBot="1">
      <c r="A1512" s="21">
        <v>99</v>
      </c>
      <c r="B1512" s="56">
        <v>45369</v>
      </c>
      <c r="C1512" s="8">
        <v>60</v>
      </c>
      <c r="D1512" s="8" t="s">
        <v>3014</v>
      </c>
      <c r="E1512" s="23" t="s">
        <v>3015</v>
      </c>
      <c r="F1512" s="350">
        <v>10106695</v>
      </c>
      <c r="G1512" s="8" t="s">
        <v>164</v>
      </c>
      <c r="H1512" s="24" t="s">
        <v>157</v>
      </c>
      <c r="I1512" s="25"/>
      <c r="J1512" s="1639">
        <v>45375</v>
      </c>
      <c r="K1512" s="26"/>
      <c r="L1512" s="340"/>
      <c r="M1512" s="27"/>
      <c r="N1512" s="27" t="s">
        <v>20</v>
      </c>
      <c r="O1512" s="25">
        <v>10</v>
      </c>
      <c r="P1512" s="286"/>
      <c r="Q1512" s="287"/>
      <c r="R1512" s="25"/>
      <c r="S1512" s="25"/>
      <c r="T1512" s="26"/>
      <c r="U1512" s="26"/>
      <c r="V1512" s="8"/>
      <c r="W1512" s="25"/>
      <c r="X1512" s="26"/>
      <c r="Y1512" s="25"/>
      <c r="Z1512" s="26"/>
      <c r="AA1512" s="24"/>
      <c r="AB1512" s="24"/>
      <c r="AC1512" s="26"/>
      <c r="AD1512" s="8"/>
      <c r="AE1512" s="26"/>
      <c r="AF1512" s="27"/>
      <c r="AG1512" s="7"/>
      <c r="AH1512" s="5" t="str" cm="1">
        <f t="array" ref="AH1512">LEFT(MM_BU[[#This Row],[PROJECT'#]],MIN(IFERROR(FIND({0,1,2,3,4,5,6,7,8,9,"-"},MM_BU[[#This Row],[PROJECT'#]]),""))-1)</f>
        <v>BU</v>
      </c>
      <c r="AI1512" t="str">
        <f>IF(MM_BU[[#This Row],[BOM Received date]]&lt;&gt;"","BU table")</f>
        <v>BU table</v>
      </c>
      <c r="AJ1512" t="str">
        <f>TEXT(MM_BU[[#This Row],[BOM Received date]],"mmmm")</f>
        <v>March</v>
      </c>
      <c r="AK1512" t="str">
        <f>TEXT(MM_BU[[#This Row],[BOM Received date]],"yyyy")</f>
        <v>2024</v>
      </c>
    </row>
    <row r="1513" spans="1:37" ht="28.95" customHeight="1" thickTop="1">
      <c r="A1513" s="149">
        <v>100</v>
      </c>
      <c r="B1513" s="196">
        <v>45370</v>
      </c>
      <c r="C1513" s="151">
        <v>40</v>
      </c>
      <c r="D1513" s="151" t="s">
        <v>1757</v>
      </c>
      <c r="E1513" s="152" t="s">
        <v>3020</v>
      </c>
      <c r="F1513" s="352">
        <v>8938044</v>
      </c>
      <c r="G1513" s="1573" t="s">
        <v>274</v>
      </c>
      <c r="H1513" s="153" t="s">
        <v>275</v>
      </c>
      <c r="I1513" s="154">
        <v>57382</v>
      </c>
      <c r="J1513" s="1641">
        <v>45371</v>
      </c>
      <c r="K1513" s="155">
        <v>45372</v>
      </c>
      <c r="L1513" s="155" t="s">
        <v>1058</v>
      </c>
      <c r="M1513" s="156">
        <v>1</v>
      </c>
      <c r="N1513" s="156" t="s">
        <v>20</v>
      </c>
      <c r="O1513" s="154">
        <v>5</v>
      </c>
      <c r="P1513" s="290">
        <v>19.14</v>
      </c>
      <c r="Q1513" s="291">
        <v>95.7</v>
      </c>
      <c r="R1513" s="154" t="s">
        <v>3073</v>
      </c>
      <c r="S1513" s="154" t="s">
        <v>1058</v>
      </c>
      <c r="T1513" s="155">
        <v>45374</v>
      </c>
      <c r="U1513" s="155" t="s">
        <v>581</v>
      </c>
      <c r="V1513" s="151" t="s">
        <v>3074</v>
      </c>
      <c r="W1513" s="154" t="s">
        <v>143</v>
      </c>
      <c r="X1513" s="155">
        <v>45374</v>
      </c>
      <c r="Y1513" s="154" t="s">
        <v>1068</v>
      </c>
      <c r="Z1513" s="155">
        <v>45374</v>
      </c>
      <c r="AA1513" s="153" t="s">
        <v>1075</v>
      </c>
      <c r="AB1513" s="153" t="s">
        <v>1081</v>
      </c>
      <c r="AC1513" s="155">
        <v>45388</v>
      </c>
      <c r="AD1513" s="151" t="s">
        <v>581</v>
      </c>
      <c r="AE1513" s="155" t="s">
        <v>581</v>
      </c>
      <c r="AF1513" s="156" t="s">
        <v>581</v>
      </c>
      <c r="AG1513" s="157"/>
      <c r="AH1513" s="5" t="str" cm="1">
        <f t="array" ref="AH1513">LEFT(MM_BU[[#This Row],[PROJECT'#]],MIN(IFERROR(FIND({0,1,2,3,4,5,6,7,8,9,"-"},MM_BU[[#This Row],[PROJECT'#]]),""))-1)</f>
        <v>BU</v>
      </c>
      <c r="AI1513" t="str">
        <f>IF(MM_BU[[#This Row],[BOM Received date]]&lt;&gt;"","BU table")</f>
        <v>BU table</v>
      </c>
      <c r="AJ1513" t="str">
        <f>TEXT(MM_BU[[#This Row],[BOM Received date]],"mmmm")</f>
        <v>March</v>
      </c>
      <c r="AK1513" t="str">
        <f>TEXT(MM_BU[[#This Row],[BOM Received date]],"yyyy")</f>
        <v>2024</v>
      </c>
    </row>
    <row r="1514" spans="1:37" ht="28.95" customHeight="1">
      <c r="A1514" s="21">
        <v>100</v>
      </c>
      <c r="B1514" s="56">
        <v>45370</v>
      </c>
      <c r="C1514" s="8">
        <v>40</v>
      </c>
      <c r="D1514" s="8" t="s">
        <v>1757</v>
      </c>
      <c r="E1514" s="23" t="s">
        <v>3020</v>
      </c>
      <c r="F1514" s="350">
        <v>8938044</v>
      </c>
      <c r="G1514" s="490" t="s">
        <v>289</v>
      </c>
      <c r="H1514" s="24" t="s">
        <v>3028</v>
      </c>
      <c r="I1514" s="25">
        <v>57385</v>
      </c>
      <c r="J1514" s="1639">
        <v>45371</v>
      </c>
      <c r="K1514" s="26">
        <v>45372</v>
      </c>
      <c r="L1514" s="26" t="s">
        <v>1058</v>
      </c>
      <c r="M1514" s="27">
        <v>2</v>
      </c>
      <c r="N1514" s="27" t="s">
        <v>1993</v>
      </c>
      <c r="O1514" s="25">
        <v>3</v>
      </c>
      <c r="P1514" s="286">
        <v>41.3</v>
      </c>
      <c r="Q1514" s="287">
        <v>123.9</v>
      </c>
      <c r="R1514" s="25" t="s">
        <v>3075</v>
      </c>
      <c r="S1514" s="25" t="s">
        <v>1058</v>
      </c>
      <c r="T1514" s="26">
        <v>45374</v>
      </c>
      <c r="U1514" s="26" t="s">
        <v>581</v>
      </c>
      <c r="V1514" s="8" t="s">
        <v>3076</v>
      </c>
      <c r="W1514" s="25" t="s">
        <v>1006</v>
      </c>
      <c r="X1514" s="26">
        <v>45374</v>
      </c>
      <c r="Y1514" s="25" t="s">
        <v>1068</v>
      </c>
      <c r="Z1514" s="26">
        <v>45374</v>
      </c>
      <c r="AA1514" s="24" t="s">
        <v>1075</v>
      </c>
      <c r="AB1514" s="24" t="s">
        <v>1070</v>
      </c>
      <c r="AC1514" s="26">
        <v>45388</v>
      </c>
      <c r="AD1514" s="8" t="s">
        <v>581</v>
      </c>
      <c r="AE1514" s="26" t="s">
        <v>581</v>
      </c>
      <c r="AF1514" s="27" t="s">
        <v>581</v>
      </c>
      <c r="AG1514" s="7"/>
      <c r="AH1514" s="5" t="str" cm="1">
        <f t="array" ref="AH1514">LEFT(MM_BU[[#This Row],[PROJECT'#]],MIN(IFERROR(FIND({0,1,2,3,4,5,6,7,8,9,"-"},MM_BU[[#This Row],[PROJECT'#]]),""))-1)</f>
        <v>BU</v>
      </c>
      <c r="AI1514" t="str">
        <f>IF(MM_BU[[#This Row],[BOM Received date]]&lt;&gt;"","BU table")</f>
        <v>BU table</v>
      </c>
      <c r="AJ1514" t="str">
        <f>TEXT(MM_BU[[#This Row],[BOM Received date]],"mmmm")</f>
        <v>March</v>
      </c>
      <c r="AK1514" t="str">
        <f>TEXT(MM_BU[[#This Row],[BOM Received date]],"yyyy")</f>
        <v>2024</v>
      </c>
    </row>
    <row r="1515" spans="1:37" ht="28.95" customHeight="1">
      <c r="A1515" s="21">
        <v>100</v>
      </c>
      <c r="B1515" s="56">
        <v>45370</v>
      </c>
      <c r="C1515" s="8">
        <v>40</v>
      </c>
      <c r="D1515" s="8" t="s">
        <v>1757</v>
      </c>
      <c r="E1515" s="23" t="s">
        <v>3020</v>
      </c>
      <c r="F1515" s="350">
        <v>8938044</v>
      </c>
      <c r="G1515" s="1171" t="s">
        <v>3021</v>
      </c>
      <c r="H1515" s="24" t="s">
        <v>3029</v>
      </c>
      <c r="I1515" s="25">
        <v>57383</v>
      </c>
      <c r="J1515" s="1639">
        <v>45371</v>
      </c>
      <c r="K1515" s="26">
        <v>45372</v>
      </c>
      <c r="L1515" s="26" t="s">
        <v>1068</v>
      </c>
      <c r="M1515" s="27">
        <v>1</v>
      </c>
      <c r="N1515" s="27" t="s">
        <v>1380</v>
      </c>
      <c r="O1515" s="25">
        <v>8</v>
      </c>
      <c r="P1515" s="286">
        <v>172.59</v>
      </c>
      <c r="Q1515" s="287">
        <v>1380.72</v>
      </c>
      <c r="R1515" s="25" t="s">
        <v>581</v>
      </c>
      <c r="S1515" s="25" t="s">
        <v>581</v>
      </c>
      <c r="T1515" s="26" t="s">
        <v>581</v>
      </c>
      <c r="U1515" s="26" t="s">
        <v>581</v>
      </c>
      <c r="V1515" s="8" t="s">
        <v>581</v>
      </c>
      <c r="W1515" s="25" t="s">
        <v>581</v>
      </c>
      <c r="X1515" s="26" t="s">
        <v>581</v>
      </c>
      <c r="Y1515" s="25" t="s">
        <v>581</v>
      </c>
      <c r="Z1515" s="26" t="s">
        <v>581</v>
      </c>
      <c r="AA1515" s="24" t="s">
        <v>581</v>
      </c>
      <c r="AB1515" s="24" t="s">
        <v>581</v>
      </c>
      <c r="AC1515" s="26" t="s">
        <v>581</v>
      </c>
      <c r="AD1515" s="8" t="s">
        <v>581</v>
      </c>
      <c r="AE1515" s="26" t="s">
        <v>581</v>
      </c>
      <c r="AF1515" s="27" t="s">
        <v>581</v>
      </c>
      <c r="AG1515" s="7"/>
      <c r="AH1515" s="5" t="str" cm="1">
        <f t="array" ref="AH1515">LEFT(MM_BU[[#This Row],[PROJECT'#]],MIN(IFERROR(FIND({0,1,2,3,4,5,6,7,8,9,"-"},MM_BU[[#This Row],[PROJECT'#]]),""))-1)</f>
        <v>BU</v>
      </c>
      <c r="AI1515" t="str">
        <f>IF(MM_BU[[#This Row],[BOM Received date]]&lt;&gt;"","BU table")</f>
        <v>BU table</v>
      </c>
      <c r="AJ1515" t="str">
        <f>TEXT(MM_BU[[#This Row],[BOM Received date]],"mmmm")</f>
        <v>March</v>
      </c>
      <c r="AK1515" t="str">
        <f>TEXT(MM_BU[[#This Row],[BOM Received date]],"yyyy")</f>
        <v>2024</v>
      </c>
    </row>
    <row r="1516" spans="1:37" ht="28.95" customHeight="1">
      <c r="A1516" s="21">
        <v>100</v>
      </c>
      <c r="B1516" s="56">
        <v>45370</v>
      </c>
      <c r="C1516" s="8">
        <v>40</v>
      </c>
      <c r="D1516" s="8" t="s">
        <v>1757</v>
      </c>
      <c r="E1516" s="23" t="s">
        <v>3020</v>
      </c>
      <c r="F1516" s="350">
        <v>8938044</v>
      </c>
      <c r="G1516" s="1171" t="s">
        <v>3022</v>
      </c>
      <c r="H1516" s="24" t="s">
        <v>3030</v>
      </c>
      <c r="I1516" s="25">
        <v>57384</v>
      </c>
      <c r="J1516" s="1639">
        <v>45371</v>
      </c>
      <c r="K1516" s="26">
        <v>45372</v>
      </c>
      <c r="L1516" s="26" t="s">
        <v>1058</v>
      </c>
      <c r="M1516" s="27">
        <v>11</v>
      </c>
      <c r="N1516" s="27" t="s">
        <v>55</v>
      </c>
      <c r="O1516" s="25">
        <v>1</v>
      </c>
      <c r="P1516" s="286">
        <v>32.5</v>
      </c>
      <c r="Q1516" s="287">
        <v>32.5</v>
      </c>
      <c r="R1516" s="25" t="s">
        <v>581</v>
      </c>
      <c r="S1516" s="25" t="s">
        <v>581</v>
      </c>
      <c r="T1516" s="26" t="s">
        <v>581</v>
      </c>
      <c r="U1516" s="26" t="s">
        <v>581</v>
      </c>
      <c r="V1516" s="8" t="s">
        <v>3077</v>
      </c>
      <c r="W1516" s="25" t="s">
        <v>1017</v>
      </c>
      <c r="X1516" s="26">
        <v>45373</v>
      </c>
      <c r="Y1516" s="25" t="s">
        <v>1068</v>
      </c>
      <c r="Z1516" s="26">
        <v>45373</v>
      </c>
      <c r="AA1516" s="24" t="s">
        <v>1069</v>
      </c>
      <c r="AB1516" s="24" t="s">
        <v>1081</v>
      </c>
      <c r="AC1516" s="26">
        <v>45381</v>
      </c>
      <c r="AD1516" s="8" t="s">
        <v>581</v>
      </c>
      <c r="AE1516" s="26" t="s">
        <v>581</v>
      </c>
      <c r="AF1516" s="27" t="s">
        <v>581</v>
      </c>
      <c r="AG1516" s="7"/>
      <c r="AH1516" s="5" t="str" cm="1">
        <f t="array" ref="AH1516">LEFT(MM_BU[[#This Row],[PROJECT'#]],MIN(IFERROR(FIND({0,1,2,3,4,5,6,7,8,9,"-"},MM_BU[[#This Row],[PROJECT'#]]),""))-1)</f>
        <v>BU</v>
      </c>
      <c r="AI1516" t="str">
        <f>IF(MM_BU[[#This Row],[BOM Received date]]&lt;&gt;"","BU table")</f>
        <v>BU table</v>
      </c>
      <c r="AJ1516" t="str">
        <f>TEXT(MM_BU[[#This Row],[BOM Received date]],"mmmm")</f>
        <v>March</v>
      </c>
      <c r="AK1516" t="str">
        <f>TEXT(MM_BU[[#This Row],[BOM Received date]],"yyyy")</f>
        <v>2024</v>
      </c>
    </row>
    <row r="1517" spans="1:37" ht="28.95" customHeight="1">
      <c r="A1517" s="21">
        <v>100</v>
      </c>
      <c r="B1517" s="56">
        <v>45370</v>
      </c>
      <c r="C1517" s="8">
        <v>40</v>
      </c>
      <c r="D1517" s="8" t="s">
        <v>1757</v>
      </c>
      <c r="E1517" s="23" t="s">
        <v>3020</v>
      </c>
      <c r="F1517" s="350">
        <v>8938044</v>
      </c>
      <c r="G1517" s="1574" t="s">
        <v>56</v>
      </c>
      <c r="H1517" s="24" t="s">
        <v>1618</v>
      </c>
      <c r="I1517" s="25">
        <v>57384</v>
      </c>
      <c r="J1517" s="1639">
        <v>45371</v>
      </c>
      <c r="K1517" s="26">
        <v>45372</v>
      </c>
      <c r="L1517" s="26" t="s">
        <v>1058</v>
      </c>
      <c r="M1517" s="27">
        <v>10</v>
      </c>
      <c r="N1517" s="27" t="s">
        <v>36</v>
      </c>
      <c r="O1517" s="25">
        <v>1</v>
      </c>
      <c r="P1517" s="286">
        <v>48.84</v>
      </c>
      <c r="Q1517" s="287">
        <v>48.84</v>
      </c>
      <c r="R1517" s="25" t="s">
        <v>581</v>
      </c>
      <c r="S1517" s="25" t="s">
        <v>581</v>
      </c>
      <c r="T1517" s="26" t="s">
        <v>581</v>
      </c>
      <c r="U1517" s="26" t="s">
        <v>581</v>
      </c>
      <c r="V1517" s="8" t="s">
        <v>3077</v>
      </c>
      <c r="W1517" s="25" t="s">
        <v>1016</v>
      </c>
      <c r="X1517" s="26">
        <v>45373</v>
      </c>
      <c r="Y1517" s="25" t="s">
        <v>1068</v>
      </c>
      <c r="Z1517" s="26">
        <v>45373</v>
      </c>
      <c r="AA1517" s="24" t="s">
        <v>1069</v>
      </c>
      <c r="AB1517" s="24" t="s">
        <v>1081</v>
      </c>
      <c r="AC1517" s="26">
        <v>45381</v>
      </c>
      <c r="AD1517" s="8" t="s">
        <v>581</v>
      </c>
      <c r="AE1517" s="26" t="s">
        <v>581</v>
      </c>
      <c r="AF1517" s="27" t="s">
        <v>581</v>
      </c>
      <c r="AG1517" s="7"/>
      <c r="AH1517" s="5" t="str" cm="1">
        <f t="array" ref="AH1517">LEFT(MM_BU[[#This Row],[PROJECT'#]],MIN(IFERROR(FIND({0,1,2,3,4,5,6,7,8,9,"-"},MM_BU[[#This Row],[PROJECT'#]]),""))-1)</f>
        <v>BU</v>
      </c>
      <c r="AI1517" t="str">
        <f>IF(MM_BU[[#This Row],[BOM Received date]]&lt;&gt;"","BU table")</f>
        <v>BU table</v>
      </c>
      <c r="AJ1517" t="str">
        <f>TEXT(MM_BU[[#This Row],[BOM Received date]],"mmmm")</f>
        <v>March</v>
      </c>
      <c r="AK1517" t="str">
        <f>TEXT(MM_BU[[#This Row],[BOM Received date]],"yyyy")</f>
        <v>2024</v>
      </c>
    </row>
    <row r="1518" spans="1:37" ht="28.95" customHeight="1">
      <c r="A1518" s="21">
        <v>100</v>
      </c>
      <c r="B1518" s="56">
        <v>45370</v>
      </c>
      <c r="C1518" s="8">
        <v>40</v>
      </c>
      <c r="D1518" s="8" t="s">
        <v>1757</v>
      </c>
      <c r="E1518" s="23" t="s">
        <v>3020</v>
      </c>
      <c r="F1518" s="350">
        <v>8938044</v>
      </c>
      <c r="G1518" s="490" t="s">
        <v>1983</v>
      </c>
      <c r="H1518" s="24" t="s">
        <v>1973</v>
      </c>
      <c r="I1518" s="25">
        <v>57385</v>
      </c>
      <c r="J1518" s="1639">
        <v>45371</v>
      </c>
      <c r="K1518" s="26">
        <v>45372</v>
      </c>
      <c r="L1518" s="26" t="s">
        <v>1058</v>
      </c>
      <c r="M1518" s="27">
        <v>1</v>
      </c>
      <c r="N1518" s="27" t="s">
        <v>20</v>
      </c>
      <c r="O1518" s="25">
        <v>8</v>
      </c>
      <c r="P1518" s="286">
        <v>14.2</v>
      </c>
      <c r="Q1518" s="287">
        <v>113.6</v>
      </c>
      <c r="R1518" s="25" t="s">
        <v>3075</v>
      </c>
      <c r="S1518" s="25" t="s">
        <v>1058</v>
      </c>
      <c r="T1518" s="26">
        <v>45374</v>
      </c>
      <c r="U1518" s="26" t="s">
        <v>581</v>
      </c>
      <c r="V1518" s="8" t="s">
        <v>3076</v>
      </c>
      <c r="W1518" s="25" t="s">
        <v>1005</v>
      </c>
      <c r="X1518" s="26">
        <v>45374</v>
      </c>
      <c r="Y1518" s="25" t="s">
        <v>1068</v>
      </c>
      <c r="Z1518" s="26">
        <v>45374</v>
      </c>
      <c r="AA1518" s="24" t="s">
        <v>1075</v>
      </c>
      <c r="AB1518" s="24" t="s">
        <v>1070</v>
      </c>
      <c r="AC1518" s="26">
        <v>45412</v>
      </c>
      <c r="AD1518" s="8" t="s">
        <v>581</v>
      </c>
      <c r="AE1518" s="26" t="s">
        <v>581</v>
      </c>
      <c r="AF1518" s="27" t="s">
        <v>581</v>
      </c>
      <c r="AG1518" s="7"/>
      <c r="AH1518" s="5" t="str" cm="1">
        <f t="array" ref="AH1518">LEFT(MM_BU[[#This Row],[PROJECT'#]],MIN(IFERROR(FIND({0,1,2,3,4,5,6,7,8,9,"-"},MM_BU[[#This Row],[PROJECT'#]]),""))-1)</f>
        <v>BU</v>
      </c>
      <c r="AI1518" t="str">
        <f>IF(MM_BU[[#This Row],[BOM Received date]]&lt;&gt;"","BU table")</f>
        <v>BU table</v>
      </c>
      <c r="AJ1518" t="str">
        <f>TEXT(MM_BU[[#This Row],[BOM Received date]],"mmmm")</f>
        <v>March</v>
      </c>
      <c r="AK1518" t="str">
        <f>TEXT(MM_BU[[#This Row],[BOM Received date]],"yyyy")</f>
        <v>2024</v>
      </c>
    </row>
    <row r="1519" spans="1:37" ht="28.95" customHeight="1">
      <c r="A1519" s="21">
        <v>100</v>
      </c>
      <c r="B1519" s="56">
        <v>45370</v>
      </c>
      <c r="C1519" s="8">
        <v>40</v>
      </c>
      <c r="D1519" s="8" t="s">
        <v>1757</v>
      </c>
      <c r="E1519" s="23" t="s">
        <v>3020</v>
      </c>
      <c r="F1519" s="350">
        <v>8938044</v>
      </c>
      <c r="G1519" s="490" t="s">
        <v>288</v>
      </c>
      <c r="H1519" s="24" t="s">
        <v>291</v>
      </c>
      <c r="I1519" s="25">
        <v>57384</v>
      </c>
      <c r="J1519" s="1639">
        <v>45371</v>
      </c>
      <c r="K1519" s="26">
        <v>45372</v>
      </c>
      <c r="L1519" s="26" t="s">
        <v>1058</v>
      </c>
      <c r="M1519" s="27">
        <v>9</v>
      </c>
      <c r="N1519" s="27" t="s">
        <v>20</v>
      </c>
      <c r="O1519" s="25">
        <v>12</v>
      </c>
      <c r="P1519" s="286">
        <v>45.4</v>
      </c>
      <c r="Q1519" s="287">
        <v>544.79999999999995</v>
      </c>
      <c r="R1519" s="25" t="s">
        <v>581</v>
      </c>
      <c r="S1519" s="25" t="s">
        <v>581</v>
      </c>
      <c r="T1519" s="26" t="s">
        <v>581</v>
      </c>
      <c r="U1519" s="26" t="s">
        <v>581</v>
      </c>
      <c r="V1519" s="8" t="s">
        <v>3077</v>
      </c>
      <c r="W1519" s="25" t="s">
        <v>1015</v>
      </c>
      <c r="X1519" s="26">
        <v>45373</v>
      </c>
      <c r="Y1519" s="25" t="s">
        <v>1068</v>
      </c>
      <c r="Z1519" s="26">
        <v>45373</v>
      </c>
      <c r="AA1519" s="24" t="s">
        <v>1069</v>
      </c>
      <c r="AB1519" s="24" t="s">
        <v>1081</v>
      </c>
      <c r="AC1519" s="26">
        <v>45381</v>
      </c>
      <c r="AD1519" s="8" t="s">
        <v>581</v>
      </c>
      <c r="AE1519" s="26" t="s">
        <v>581</v>
      </c>
      <c r="AF1519" s="27" t="s">
        <v>581</v>
      </c>
      <c r="AG1519" s="7"/>
      <c r="AH1519" s="5" t="str" cm="1">
        <f t="array" ref="AH1519">LEFT(MM_BU[[#This Row],[PROJECT'#]],MIN(IFERROR(FIND({0,1,2,3,4,5,6,7,8,9,"-"},MM_BU[[#This Row],[PROJECT'#]]),""))-1)</f>
        <v>BU</v>
      </c>
      <c r="AI1519" t="str">
        <f>IF(MM_BU[[#This Row],[BOM Received date]]&lt;&gt;"","BU table")</f>
        <v>BU table</v>
      </c>
      <c r="AJ1519" t="str">
        <f>TEXT(MM_BU[[#This Row],[BOM Received date]],"mmmm")</f>
        <v>March</v>
      </c>
      <c r="AK1519" t="str">
        <f>TEXT(MM_BU[[#This Row],[BOM Received date]],"yyyy")</f>
        <v>2024</v>
      </c>
    </row>
    <row r="1520" spans="1:37" ht="28.95" customHeight="1">
      <c r="A1520" s="21">
        <v>100</v>
      </c>
      <c r="B1520" s="56">
        <v>45370</v>
      </c>
      <c r="C1520" s="8">
        <v>40</v>
      </c>
      <c r="D1520" s="8" t="s">
        <v>1757</v>
      </c>
      <c r="E1520" s="23" t="s">
        <v>3020</v>
      </c>
      <c r="F1520" s="350">
        <v>8938044</v>
      </c>
      <c r="G1520" s="490" t="s">
        <v>435</v>
      </c>
      <c r="H1520" s="24" t="s">
        <v>3031</v>
      </c>
      <c r="I1520" s="25">
        <v>57384</v>
      </c>
      <c r="J1520" s="1639">
        <v>45371</v>
      </c>
      <c r="K1520" s="26">
        <v>45372</v>
      </c>
      <c r="L1520" s="26" t="s">
        <v>1058</v>
      </c>
      <c r="M1520" s="27">
        <v>8</v>
      </c>
      <c r="N1520" s="27" t="s">
        <v>1380</v>
      </c>
      <c r="O1520" s="25">
        <v>10</v>
      </c>
      <c r="P1520" s="286">
        <v>68.3</v>
      </c>
      <c r="Q1520" s="287">
        <v>683</v>
      </c>
      <c r="R1520" s="25" t="s">
        <v>581</v>
      </c>
      <c r="S1520" s="25" t="s">
        <v>581</v>
      </c>
      <c r="T1520" s="26" t="s">
        <v>581</v>
      </c>
      <c r="U1520" s="26" t="s">
        <v>581</v>
      </c>
      <c r="V1520" s="8" t="s">
        <v>3077</v>
      </c>
      <c r="W1520" s="25" t="s">
        <v>1014</v>
      </c>
      <c r="X1520" s="26">
        <v>45373</v>
      </c>
      <c r="Y1520" s="25" t="s">
        <v>1068</v>
      </c>
      <c r="Z1520" s="26">
        <v>45373</v>
      </c>
      <c r="AA1520" s="24" t="s">
        <v>1069</v>
      </c>
      <c r="AB1520" s="24" t="s">
        <v>1081</v>
      </c>
      <c r="AC1520" s="26">
        <v>45412</v>
      </c>
      <c r="AD1520" s="8" t="s">
        <v>581</v>
      </c>
      <c r="AE1520" s="26" t="s">
        <v>581</v>
      </c>
      <c r="AF1520" s="27" t="s">
        <v>581</v>
      </c>
      <c r="AG1520" s="7"/>
      <c r="AH1520" s="5" t="str" cm="1">
        <f t="array" ref="AH1520">LEFT(MM_BU[[#This Row],[PROJECT'#]],MIN(IFERROR(FIND({0,1,2,3,4,5,6,7,8,9,"-"},MM_BU[[#This Row],[PROJECT'#]]),""))-1)</f>
        <v>BU</v>
      </c>
      <c r="AI1520" t="str">
        <f>IF(MM_BU[[#This Row],[BOM Received date]]&lt;&gt;"","BU table")</f>
        <v>BU table</v>
      </c>
      <c r="AJ1520" t="str">
        <f>TEXT(MM_BU[[#This Row],[BOM Received date]],"mmmm")</f>
        <v>March</v>
      </c>
      <c r="AK1520" t="str">
        <f>TEXT(MM_BU[[#This Row],[BOM Received date]],"yyyy")</f>
        <v>2024</v>
      </c>
    </row>
    <row r="1521" spans="1:37" ht="28.95" customHeight="1">
      <c r="A1521" s="21">
        <v>100</v>
      </c>
      <c r="B1521" s="56">
        <v>45370</v>
      </c>
      <c r="C1521" s="8">
        <v>40</v>
      </c>
      <c r="D1521" s="8" t="s">
        <v>1757</v>
      </c>
      <c r="E1521" s="23" t="s">
        <v>3020</v>
      </c>
      <c r="F1521" s="350">
        <v>8938044</v>
      </c>
      <c r="G1521" s="1575" t="s">
        <v>3023</v>
      </c>
      <c r="H1521" s="24" t="s">
        <v>3032</v>
      </c>
      <c r="I1521" s="25">
        <v>57384</v>
      </c>
      <c r="J1521" s="1639">
        <v>45371</v>
      </c>
      <c r="K1521" s="26">
        <v>45372</v>
      </c>
      <c r="L1521" s="26" t="s">
        <v>1058</v>
      </c>
      <c r="M1521" s="27">
        <v>7</v>
      </c>
      <c r="N1521" s="27" t="s">
        <v>20</v>
      </c>
      <c r="O1521" s="25">
        <v>30</v>
      </c>
      <c r="P1521" s="286">
        <v>19</v>
      </c>
      <c r="Q1521" s="287">
        <v>570</v>
      </c>
      <c r="R1521" s="25" t="s">
        <v>581</v>
      </c>
      <c r="S1521" s="25" t="s">
        <v>581</v>
      </c>
      <c r="T1521" s="26" t="s">
        <v>581</v>
      </c>
      <c r="U1521" s="26" t="s">
        <v>581</v>
      </c>
      <c r="V1521" s="8" t="s">
        <v>3077</v>
      </c>
      <c r="W1521" s="25" t="s">
        <v>1013</v>
      </c>
      <c r="X1521" s="26">
        <v>45373</v>
      </c>
      <c r="Y1521" s="25" t="s">
        <v>1068</v>
      </c>
      <c r="Z1521" s="26">
        <v>45373</v>
      </c>
      <c r="AA1521" s="24" t="s">
        <v>1069</v>
      </c>
      <c r="AB1521" s="24" t="s">
        <v>1081</v>
      </c>
      <c r="AC1521" s="26">
        <v>45381</v>
      </c>
      <c r="AD1521" s="8" t="s">
        <v>581</v>
      </c>
      <c r="AE1521" s="26" t="s">
        <v>581</v>
      </c>
      <c r="AF1521" s="27" t="s">
        <v>581</v>
      </c>
      <c r="AG1521" s="7"/>
      <c r="AH1521" s="5" t="str" cm="1">
        <f t="array" ref="AH1521">LEFT(MM_BU[[#This Row],[PROJECT'#]],MIN(IFERROR(FIND({0,1,2,3,4,5,6,7,8,9,"-"},MM_BU[[#This Row],[PROJECT'#]]),""))-1)</f>
        <v>BU</v>
      </c>
      <c r="AI1521" t="str">
        <f>IF(MM_BU[[#This Row],[BOM Received date]]&lt;&gt;"","BU table")</f>
        <v>BU table</v>
      </c>
      <c r="AJ1521" t="str">
        <f>TEXT(MM_BU[[#This Row],[BOM Received date]],"mmmm")</f>
        <v>March</v>
      </c>
      <c r="AK1521" t="str">
        <f>TEXT(MM_BU[[#This Row],[BOM Received date]],"yyyy")</f>
        <v>2024</v>
      </c>
    </row>
    <row r="1522" spans="1:37" ht="28.95" customHeight="1">
      <c r="A1522" s="21">
        <v>100</v>
      </c>
      <c r="B1522" s="56">
        <v>45370</v>
      </c>
      <c r="C1522" s="8">
        <v>40</v>
      </c>
      <c r="D1522" s="8" t="s">
        <v>1757</v>
      </c>
      <c r="E1522" s="23" t="s">
        <v>3020</v>
      </c>
      <c r="F1522" s="350">
        <v>8938044</v>
      </c>
      <c r="G1522" s="490" t="s">
        <v>3024</v>
      </c>
      <c r="H1522" s="24" t="s">
        <v>3033</v>
      </c>
      <c r="I1522" s="25">
        <v>57384</v>
      </c>
      <c r="J1522" s="1639">
        <v>45371</v>
      </c>
      <c r="K1522" s="26">
        <v>45372</v>
      </c>
      <c r="L1522" s="26" t="s">
        <v>1058</v>
      </c>
      <c r="M1522" s="27">
        <v>6</v>
      </c>
      <c r="N1522" s="27" t="s">
        <v>20</v>
      </c>
      <c r="O1522" s="25">
        <v>95</v>
      </c>
      <c r="P1522" s="286">
        <v>4.3</v>
      </c>
      <c r="Q1522" s="287">
        <v>107.5</v>
      </c>
      <c r="R1522" s="25" t="s">
        <v>581</v>
      </c>
      <c r="S1522" s="25" t="s">
        <v>581</v>
      </c>
      <c r="T1522" s="26" t="s">
        <v>581</v>
      </c>
      <c r="U1522" s="26" t="s">
        <v>581</v>
      </c>
      <c r="V1522" s="8" t="s">
        <v>3077</v>
      </c>
      <c r="W1522" s="25" t="s">
        <v>1012</v>
      </c>
      <c r="X1522" s="26">
        <v>45373</v>
      </c>
      <c r="Y1522" s="25" t="s">
        <v>1068</v>
      </c>
      <c r="Z1522" s="26">
        <v>45373</v>
      </c>
      <c r="AA1522" s="24" t="s">
        <v>1069</v>
      </c>
      <c r="AB1522" s="24" t="s">
        <v>1081</v>
      </c>
      <c r="AC1522" s="26">
        <v>45381</v>
      </c>
      <c r="AD1522" s="8" t="s">
        <v>581</v>
      </c>
      <c r="AE1522" s="26" t="s">
        <v>581</v>
      </c>
      <c r="AF1522" s="27" t="s">
        <v>581</v>
      </c>
      <c r="AG1522" s="7"/>
      <c r="AH1522" s="5" t="str" cm="1">
        <f t="array" ref="AH1522">LEFT(MM_BU[[#This Row],[PROJECT'#]],MIN(IFERROR(FIND({0,1,2,3,4,5,6,7,8,9,"-"},MM_BU[[#This Row],[PROJECT'#]]),""))-1)</f>
        <v>BU</v>
      </c>
      <c r="AI1522" t="str">
        <f>IF(MM_BU[[#This Row],[BOM Received date]]&lt;&gt;"","BU table")</f>
        <v>BU table</v>
      </c>
      <c r="AJ1522" t="str">
        <f>TEXT(MM_BU[[#This Row],[BOM Received date]],"mmmm")</f>
        <v>March</v>
      </c>
      <c r="AK1522" t="str">
        <f>TEXT(MM_BU[[#This Row],[BOM Received date]],"yyyy")</f>
        <v>2024</v>
      </c>
    </row>
    <row r="1523" spans="1:37" ht="28.95" customHeight="1">
      <c r="A1523" s="21">
        <v>100</v>
      </c>
      <c r="B1523" s="56">
        <v>45370</v>
      </c>
      <c r="C1523" s="8">
        <v>40</v>
      </c>
      <c r="D1523" s="8" t="s">
        <v>1757</v>
      </c>
      <c r="E1523" s="23" t="s">
        <v>3020</v>
      </c>
      <c r="F1523" s="350">
        <v>8938044</v>
      </c>
      <c r="G1523" s="490" t="s">
        <v>3025</v>
      </c>
      <c r="H1523" s="24" t="s">
        <v>3034</v>
      </c>
      <c r="I1523" s="25">
        <v>57384</v>
      </c>
      <c r="J1523" s="1639">
        <v>45371</v>
      </c>
      <c r="K1523" s="26">
        <v>45372</v>
      </c>
      <c r="L1523" s="26" t="s">
        <v>1058</v>
      </c>
      <c r="M1523" s="27">
        <v>5</v>
      </c>
      <c r="N1523" s="27" t="s">
        <v>20</v>
      </c>
      <c r="O1523" s="25">
        <v>95</v>
      </c>
      <c r="P1523" s="286">
        <v>112.2</v>
      </c>
      <c r="Q1523" s="287">
        <v>1346.4</v>
      </c>
      <c r="R1523" s="25" t="s">
        <v>581</v>
      </c>
      <c r="S1523" s="25" t="s">
        <v>581</v>
      </c>
      <c r="T1523" s="26" t="s">
        <v>581</v>
      </c>
      <c r="U1523" s="26" t="s">
        <v>581</v>
      </c>
      <c r="V1523" s="8" t="s">
        <v>3077</v>
      </c>
      <c r="W1523" s="25" t="s">
        <v>1011</v>
      </c>
      <c r="X1523" s="26">
        <v>45373</v>
      </c>
      <c r="Y1523" s="25" t="s">
        <v>1068</v>
      </c>
      <c r="Z1523" s="26">
        <v>45373</v>
      </c>
      <c r="AA1523" s="24" t="s">
        <v>1069</v>
      </c>
      <c r="AB1523" s="24" t="s">
        <v>1081</v>
      </c>
      <c r="AC1523" s="26">
        <v>45381</v>
      </c>
      <c r="AD1523" s="8" t="s">
        <v>581</v>
      </c>
      <c r="AE1523" s="26" t="s">
        <v>581</v>
      </c>
      <c r="AF1523" s="27" t="s">
        <v>581</v>
      </c>
      <c r="AG1523" s="7"/>
      <c r="AH1523" s="5" t="str" cm="1">
        <f t="array" ref="AH1523">LEFT(MM_BU[[#This Row],[PROJECT'#]],MIN(IFERROR(FIND({0,1,2,3,4,5,6,7,8,9,"-"},MM_BU[[#This Row],[PROJECT'#]]),""))-1)</f>
        <v>BU</v>
      </c>
      <c r="AI1523" t="str">
        <f>IF(MM_BU[[#This Row],[BOM Received date]]&lt;&gt;"","BU table")</f>
        <v>BU table</v>
      </c>
      <c r="AJ1523" t="str">
        <f>TEXT(MM_BU[[#This Row],[BOM Received date]],"mmmm")</f>
        <v>March</v>
      </c>
      <c r="AK1523" t="str">
        <f>TEXT(MM_BU[[#This Row],[BOM Received date]],"yyyy")</f>
        <v>2024</v>
      </c>
    </row>
    <row r="1524" spans="1:37" ht="28.95" customHeight="1">
      <c r="A1524" s="21">
        <v>100</v>
      </c>
      <c r="B1524" s="56">
        <v>45370</v>
      </c>
      <c r="C1524" s="8">
        <v>40</v>
      </c>
      <c r="D1524" s="8" t="s">
        <v>1757</v>
      </c>
      <c r="E1524" s="23" t="s">
        <v>3020</v>
      </c>
      <c r="F1524" s="350">
        <v>8938044</v>
      </c>
      <c r="G1524" s="490" t="s">
        <v>3026</v>
      </c>
      <c r="H1524" s="24" t="s">
        <v>3035</v>
      </c>
      <c r="I1524" s="25">
        <v>57384</v>
      </c>
      <c r="J1524" s="1639">
        <v>45371</v>
      </c>
      <c r="K1524" s="26">
        <v>45372</v>
      </c>
      <c r="L1524" s="26" t="s">
        <v>1058</v>
      </c>
      <c r="M1524" s="27">
        <v>4</v>
      </c>
      <c r="N1524" s="27" t="s">
        <v>20</v>
      </c>
      <c r="O1524" s="25">
        <v>10</v>
      </c>
      <c r="P1524" s="286">
        <v>18.2</v>
      </c>
      <c r="Q1524" s="287">
        <v>182</v>
      </c>
      <c r="R1524" s="25" t="s">
        <v>581</v>
      </c>
      <c r="S1524" s="25" t="s">
        <v>581</v>
      </c>
      <c r="T1524" s="26" t="s">
        <v>581</v>
      </c>
      <c r="U1524" s="26" t="s">
        <v>581</v>
      </c>
      <c r="V1524" s="8" t="s">
        <v>3077</v>
      </c>
      <c r="W1524" s="25" t="s">
        <v>1009</v>
      </c>
      <c r="X1524" s="26">
        <v>45373</v>
      </c>
      <c r="Y1524" s="25" t="s">
        <v>1068</v>
      </c>
      <c r="Z1524" s="26">
        <v>45373</v>
      </c>
      <c r="AA1524" s="24" t="s">
        <v>1069</v>
      </c>
      <c r="AB1524" s="24" t="s">
        <v>1081</v>
      </c>
      <c r="AC1524" s="26">
        <v>45381</v>
      </c>
      <c r="AD1524" s="8" t="s">
        <v>581</v>
      </c>
      <c r="AE1524" s="26" t="s">
        <v>581</v>
      </c>
      <c r="AF1524" s="27" t="s">
        <v>581</v>
      </c>
      <c r="AG1524" s="7"/>
      <c r="AH1524" s="5" t="str" cm="1">
        <f t="array" ref="AH1524">LEFT(MM_BU[[#This Row],[PROJECT'#]],MIN(IFERROR(FIND({0,1,2,3,4,5,6,7,8,9,"-"},MM_BU[[#This Row],[PROJECT'#]]),""))-1)</f>
        <v>BU</v>
      </c>
      <c r="AI1524" t="str">
        <f>IF(MM_BU[[#This Row],[BOM Received date]]&lt;&gt;"","BU table")</f>
        <v>BU table</v>
      </c>
      <c r="AJ1524" t="str">
        <f>TEXT(MM_BU[[#This Row],[BOM Received date]],"mmmm")</f>
        <v>March</v>
      </c>
      <c r="AK1524" t="str">
        <f>TEXT(MM_BU[[#This Row],[BOM Received date]],"yyyy")</f>
        <v>2024</v>
      </c>
    </row>
    <row r="1525" spans="1:37" ht="28.95" customHeight="1">
      <c r="A1525" s="21">
        <v>100</v>
      </c>
      <c r="B1525" s="56">
        <v>45370</v>
      </c>
      <c r="C1525" s="8">
        <v>40</v>
      </c>
      <c r="D1525" s="8" t="s">
        <v>1757</v>
      </c>
      <c r="E1525" s="23" t="s">
        <v>3020</v>
      </c>
      <c r="F1525" s="350">
        <v>8938044</v>
      </c>
      <c r="G1525" s="490" t="s">
        <v>1689</v>
      </c>
      <c r="H1525" s="24" t="s">
        <v>1634</v>
      </c>
      <c r="I1525" s="25">
        <v>57384</v>
      </c>
      <c r="J1525" s="1639">
        <v>45371</v>
      </c>
      <c r="K1525" s="26">
        <v>45372</v>
      </c>
      <c r="L1525" s="26" t="s">
        <v>1058</v>
      </c>
      <c r="M1525" s="27">
        <v>3</v>
      </c>
      <c r="N1525" s="27" t="s">
        <v>20</v>
      </c>
      <c r="O1525" s="25">
        <v>4</v>
      </c>
      <c r="P1525" s="286">
        <v>14.8</v>
      </c>
      <c r="Q1525" s="287">
        <v>59.2</v>
      </c>
      <c r="R1525" s="25" t="s">
        <v>581</v>
      </c>
      <c r="S1525" s="25" t="s">
        <v>581</v>
      </c>
      <c r="T1525" s="26" t="s">
        <v>581</v>
      </c>
      <c r="U1525" s="26" t="s">
        <v>581</v>
      </c>
      <c r="V1525" s="8" t="s">
        <v>3077</v>
      </c>
      <c r="W1525" s="25" t="s">
        <v>1008</v>
      </c>
      <c r="X1525" s="26">
        <v>45373</v>
      </c>
      <c r="Y1525" s="25" t="s">
        <v>1068</v>
      </c>
      <c r="Z1525" s="26">
        <v>45373</v>
      </c>
      <c r="AA1525" s="24" t="s">
        <v>1069</v>
      </c>
      <c r="AB1525" s="24" t="s">
        <v>1081</v>
      </c>
      <c r="AC1525" s="26">
        <v>45412</v>
      </c>
      <c r="AD1525" s="8" t="s">
        <v>581</v>
      </c>
      <c r="AE1525" s="26" t="s">
        <v>581</v>
      </c>
      <c r="AF1525" s="27" t="s">
        <v>581</v>
      </c>
      <c r="AG1525" s="7"/>
      <c r="AH1525" s="5" t="str" cm="1">
        <f t="array" ref="AH1525">LEFT(MM_BU[[#This Row],[PROJECT'#]],MIN(IFERROR(FIND({0,1,2,3,4,5,6,7,8,9,"-"},MM_BU[[#This Row],[PROJECT'#]]),""))-1)</f>
        <v>BU</v>
      </c>
      <c r="AI1525" t="str">
        <f>IF(MM_BU[[#This Row],[BOM Received date]]&lt;&gt;"","BU table")</f>
        <v>BU table</v>
      </c>
      <c r="AJ1525" t="str">
        <f>TEXT(MM_BU[[#This Row],[BOM Received date]],"mmmm")</f>
        <v>March</v>
      </c>
      <c r="AK1525" t="str">
        <f>TEXT(MM_BU[[#This Row],[BOM Received date]],"yyyy")</f>
        <v>2024</v>
      </c>
    </row>
    <row r="1526" spans="1:37" ht="28.95" customHeight="1">
      <c r="A1526" s="21">
        <v>100</v>
      </c>
      <c r="B1526" s="56">
        <v>45370</v>
      </c>
      <c r="C1526" s="8">
        <v>40</v>
      </c>
      <c r="D1526" s="8" t="s">
        <v>1757</v>
      </c>
      <c r="E1526" s="23" t="s">
        <v>3020</v>
      </c>
      <c r="F1526" s="350">
        <v>8938044</v>
      </c>
      <c r="G1526" s="1576" t="s">
        <v>1627</v>
      </c>
      <c r="H1526" s="24" t="s">
        <v>1633</v>
      </c>
      <c r="I1526" s="25">
        <v>57384</v>
      </c>
      <c r="J1526" s="1639">
        <v>45371</v>
      </c>
      <c r="K1526" s="26">
        <v>45372</v>
      </c>
      <c r="L1526" s="26" t="s">
        <v>1058</v>
      </c>
      <c r="M1526" s="27">
        <v>2</v>
      </c>
      <c r="N1526" s="27" t="s">
        <v>36</v>
      </c>
      <c r="O1526" s="25">
        <v>1</v>
      </c>
      <c r="P1526" s="286">
        <v>14.8</v>
      </c>
      <c r="Q1526" s="287">
        <v>14.8</v>
      </c>
      <c r="R1526" s="25" t="s">
        <v>581</v>
      </c>
      <c r="S1526" s="25" t="s">
        <v>581</v>
      </c>
      <c r="T1526" s="26" t="s">
        <v>581</v>
      </c>
      <c r="U1526" s="26" t="s">
        <v>581</v>
      </c>
      <c r="V1526" s="8" t="s">
        <v>3077</v>
      </c>
      <c r="W1526" s="25" t="s">
        <v>1007</v>
      </c>
      <c r="X1526" s="26">
        <v>45373</v>
      </c>
      <c r="Y1526" s="25" t="s">
        <v>1068</v>
      </c>
      <c r="Z1526" s="26">
        <v>45373</v>
      </c>
      <c r="AA1526" s="24" t="s">
        <v>1069</v>
      </c>
      <c r="AB1526" s="24" t="s">
        <v>1081</v>
      </c>
      <c r="AC1526" s="26">
        <v>45412</v>
      </c>
      <c r="AD1526" s="8" t="s">
        <v>581</v>
      </c>
      <c r="AE1526" s="26" t="s">
        <v>581</v>
      </c>
      <c r="AF1526" s="27" t="s">
        <v>581</v>
      </c>
      <c r="AG1526" s="7"/>
      <c r="AH1526" s="5" t="str" cm="1">
        <f t="array" ref="AH1526">LEFT(MM_BU[[#This Row],[PROJECT'#]],MIN(IFERROR(FIND({0,1,2,3,4,5,6,7,8,9,"-"},MM_BU[[#This Row],[PROJECT'#]]),""))-1)</f>
        <v>BU</v>
      </c>
      <c r="AI1526" t="str">
        <f>IF(MM_BU[[#This Row],[BOM Received date]]&lt;&gt;"","BU table")</f>
        <v>BU table</v>
      </c>
      <c r="AJ1526" t="str">
        <f>TEXT(MM_BU[[#This Row],[BOM Received date]],"mmmm")</f>
        <v>March</v>
      </c>
      <c r="AK1526" t="str">
        <f>TEXT(MM_BU[[#This Row],[BOM Received date]],"yyyy")</f>
        <v>2024</v>
      </c>
    </row>
    <row r="1527" spans="1:37" ht="28.95" customHeight="1">
      <c r="A1527" s="21">
        <v>100</v>
      </c>
      <c r="B1527" s="56">
        <v>45370</v>
      </c>
      <c r="C1527" s="8">
        <v>40</v>
      </c>
      <c r="D1527" s="8" t="s">
        <v>1757</v>
      </c>
      <c r="E1527" s="23" t="s">
        <v>3020</v>
      </c>
      <c r="F1527" s="350">
        <v>8938044</v>
      </c>
      <c r="G1527" s="1171" t="s">
        <v>502</v>
      </c>
      <c r="H1527" s="24" t="s">
        <v>519</v>
      </c>
      <c r="I1527" s="25">
        <v>57384</v>
      </c>
      <c r="J1527" s="1639">
        <v>45371</v>
      </c>
      <c r="K1527" s="26">
        <v>45372</v>
      </c>
      <c r="L1527" s="26" t="s">
        <v>1058</v>
      </c>
      <c r="M1527" s="27">
        <v>1</v>
      </c>
      <c r="N1527" s="27" t="s">
        <v>55</v>
      </c>
      <c r="O1527" s="25">
        <v>2</v>
      </c>
      <c r="P1527" s="286">
        <v>30.4</v>
      </c>
      <c r="Q1527" s="287">
        <v>60.8</v>
      </c>
      <c r="R1527" s="25" t="s">
        <v>581</v>
      </c>
      <c r="S1527" s="25" t="s">
        <v>581</v>
      </c>
      <c r="T1527" s="26" t="s">
        <v>581</v>
      </c>
      <c r="U1527" s="26" t="s">
        <v>581</v>
      </c>
      <c r="V1527" s="8" t="s">
        <v>3077</v>
      </c>
      <c r="W1527" s="25" t="s">
        <v>1006</v>
      </c>
      <c r="X1527" s="26">
        <v>45373</v>
      </c>
      <c r="Y1527" s="25" t="s">
        <v>1068</v>
      </c>
      <c r="Z1527" s="26">
        <v>45373</v>
      </c>
      <c r="AA1527" s="24" t="s">
        <v>1069</v>
      </c>
      <c r="AB1527" s="24" t="s">
        <v>1081</v>
      </c>
      <c r="AC1527" s="26">
        <v>45412</v>
      </c>
      <c r="AD1527" s="8" t="s">
        <v>581</v>
      </c>
      <c r="AE1527" s="26" t="s">
        <v>581</v>
      </c>
      <c r="AF1527" s="27" t="s">
        <v>581</v>
      </c>
      <c r="AG1527" s="7"/>
      <c r="AH1527" s="5" t="str" cm="1">
        <f t="array" ref="AH1527">LEFT(MM_BU[[#This Row],[PROJECT'#]],MIN(IFERROR(FIND({0,1,2,3,4,5,6,7,8,9,"-"},MM_BU[[#This Row],[PROJECT'#]]),""))-1)</f>
        <v>BU</v>
      </c>
      <c r="AI1527" t="str">
        <f>IF(MM_BU[[#This Row],[BOM Received date]]&lt;&gt;"","BU table")</f>
        <v>BU table</v>
      </c>
      <c r="AJ1527" t="str">
        <f>TEXT(MM_BU[[#This Row],[BOM Received date]],"mmmm")</f>
        <v>March</v>
      </c>
      <c r="AK1527" t="str">
        <f>TEXT(MM_BU[[#This Row],[BOM Received date]],"yyyy")</f>
        <v>2024</v>
      </c>
    </row>
    <row r="1528" spans="1:37" ht="28.95" customHeight="1">
      <c r="A1528" s="21">
        <v>100</v>
      </c>
      <c r="B1528" s="56">
        <v>45370</v>
      </c>
      <c r="C1528" s="8">
        <v>40</v>
      </c>
      <c r="D1528" s="8" t="s">
        <v>1757</v>
      </c>
      <c r="E1528" s="23" t="s">
        <v>3020</v>
      </c>
      <c r="F1528" s="350">
        <v>8938044</v>
      </c>
      <c r="G1528" s="490" t="s">
        <v>3027</v>
      </c>
      <c r="H1528" s="24" t="s">
        <v>3036</v>
      </c>
      <c r="I1528" s="25">
        <v>57386</v>
      </c>
      <c r="J1528" s="1639">
        <v>45371</v>
      </c>
      <c r="K1528" s="26">
        <v>45372</v>
      </c>
      <c r="L1528" s="26" t="s">
        <v>1068</v>
      </c>
      <c r="M1528" s="27">
        <v>1</v>
      </c>
      <c r="N1528" s="27" t="s">
        <v>20</v>
      </c>
      <c r="O1528" s="25">
        <v>2</v>
      </c>
      <c r="P1528" s="286">
        <v>2.25</v>
      </c>
      <c r="Q1528" s="287">
        <v>4.5</v>
      </c>
      <c r="R1528" s="25" t="s">
        <v>581</v>
      </c>
      <c r="S1528" s="25" t="s">
        <v>581</v>
      </c>
      <c r="T1528" s="26" t="s">
        <v>581</v>
      </c>
      <c r="U1528" s="26" t="s">
        <v>581</v>
      </c>
      <c r="V1528" s="8" t="s">
        <v>581</v>
      </c>
      <c r="W1528" s="25" t="s">
        <v>581</v>
      </c>
      <c r="X1528" s="26" t="s">
        <v>581</v>
      </c>
      <c r="Y1528" s="25" t="s">
        <v>581</v>
      </c>
      <c r="Z1528" s="26" t="s">
        <v>581</v>
      </c>
      <c r="AA1528" s="24" t="s">
        <v>581</v>
      </c>
      <c r="AB1528" s="24" t="s">
        <v>581</v>
      </c>
      <c r="AC1528" s="26" t="s">
        <v>581</v>
      </c>
      <c r="AD1528" s="8" t="s">
        <v>581</v>
      </c>
      <c r="AE1528" s="26" t="s">
        <v>581</v>
      </c>
      <c r="AF1528" s="27" t="s">
        <v>581</v>
      </c>
      <c r="AG1528" s="7"/>
      <c r="AH1528" s="5" t="str" cm="1">
        <f t="array" ref="AH1528">LEFT(MM_BU[[#This Row],[PROJECT'#]],MIN(IFERROR(FIND({0,1,2,3,4,5,6,7,8,9,"-"},MM_BU[[#This Row],[PROJECT'#]]),""))-1)</f>
        <v>BU</v>
      </c>
      <c r="AI1528" t="str">
        <f>IF(MM_BU[[#This Row],[BOM Received date]]&lt;&gt;"","BU table")</f>
        <v>BU table</v>
      </c>
      <c r="AJ1528" t="str">
        <f>TEXT(MM_BU[[#This Row],[BOM Received date]],"mmmm")</f>
        <v>March</v>
      </c>
      <c r="AK1528" t="str">
        <f>TEXT(MM_BU[[#This Row],[BOM Received date]],"yyyy")</f>
        <v>2024</v>
      </c>
    </row>
    <row r="1529" spans="1:37" ht="28.95" customHeight="1">
      <c r="A1529" s="21">
        <v>101</v>
      </c>
      <c r="B1529" s="56">
        <v>45374</v>
      </c>
      <c r="C1529" s="8">
        <v>60</v>
      </c>
      <c r="D1529" s="8" t="s">
        <v>1757</v>
      </c>
      <c r="E1529" s="23" t="s">
        <v>3020</v>
      </c>
      <c r="F1529" s="350">
        <v>8938044</v>
      </c>
      <c r="G1529" s="8" t="s">
        <v>1987</v>
      </c>
      <c r="H1529" s="24" t="s">
        <v>3086</v>
      </c>
      <c r="I1529" s="25">
        <v>57624</v>
      </c>
      <c r="J1529" s="1639">
        <v>45375</v>
      </c>
      <c r="K1529" s="26"/>
      <c r="L1529" s="26"/>
      <c r="M1529" s="27">
        <v>1</v>
      </c>
      <c r="N1529" s="27" t="s">
        <v>20</v>
      </c>
      <c r="O1529" s="25">
        <v>100</v>
      </c>
      <c r="P1529" s="286"/>
      <c r="Q1529" s="287"/>
      <c r="R1529" s="25"/>
      <c r="S1529" s="25"/>
      <c r="T1529" s="26"/>
      <c r="U1529" s="26"/>
      <c r="V1529" s="8"/>
      <c r="W1529" s="25"/>
      <c r="X1529" s="26"/>
      <c r="Y1529" s="25"/>
      <c r="Z1529" s="26"/>
      <c r="AA1529" s="24"/>
      <c r="AB1529" s="24"/>
      <c r="AC1529" s="26"/>
      <c r="AD1529" s="8"/>
      <c r="AE1529" s="26"/>
      <c r="AF1529" s="27"/>
      <c r="AG1529" s="7"/>
      <c r="AH1529" s="5" t="str" cm="1">
        <f t="array" ref="AH1529">LEFT(MM_BU[[#This Row],[PROJECT'#]],MIN(IFERROR(FIND({0,1,2,3,4,5,6,7,8,9,"-"},MM_BU[[#This Row],[PROJECT'#]]),""))-1)</f>
        <v>BU</v>
      </c>
      <c r="AI1529" t="str">
        <f>IF(MM_BU[[#This Row],[BOM Received date]]&lt;&gt;"","BU table")</f>
        <v>BU table</v>
      </c>
      <c r="AJ1529" t="str">
        <f>TEXT(MM_BU[[#This Row],[BOM Received date]],"mmmm")</f>
        <v>March</v>
      </c>
      <c r="AK1529" t="str">
        <f>TEXT(MM_BU[[#This Row],[BOM Received date]],"yyyy")</f>
        <v>2024</v>
      </c>
    </row>
    <row r="1530" spans="1:37" ht="28.95" customHeight="1">
      <c r="A1530" s="21">
        <v>101</v>
      </c>
      <c r="B1530" s="56">
        <v>45374</v>
      </c>
      <c r="C1530" s="8">
        <v>60</v>
      </c>
      <c r="D1530" s="8" t="s">
        <v>1757</v>
      </c>
      <c r="E1530" s="23" t="s">
        <v>3020</v>
      </c>
      <c r="F1530" s="350">
        <v>8938044</v>
      </c>
      <c r="G1530" s="8" t="s">
        <v>3084</v>
      </c>
      <c r="H1530" s="24" t="s">
        <v>3087</v>
      </c>
      <c r="I1530" s="25">
        <v>57627</v>
      </c>
      <c r="J1530" s="1639">
        <v>45375</v>
      </c>
      <c r="K1530" s="26"/>
      <c r="L1530" s="26"/>
      <c r="M1530" s="27">
        <v>1</v>
      </c>
      <c r="N1530" s="27" t="s">
        <v>20</v>
      </c>
      <c r="O1530" s="25">
        <v>30</v>
      </c>
      <c r="P1530" s="286"/>
      <c r="Q1530" s="287"/>
      <c r="R1530" s="25"/>
      <c r="S1530" s="25"/>
      <c r="T1530" s="26"/>
      <c r="U1530" s="26"/>
      <c r="V1530" s="8"/>
      <c r="W1530" s="25"/>
      <c r="X1530" s="26"/>
      <c r="Y1530" s="25"/>
      <c r="Z1530" s="26"/>
      <c r="AA1530" s="24"/>
      <c r="AB1530" s="24"/>
      <c r="AC1530" s="26"/>
      <c r="AD1530" s="8"/>
      <c r="AE1530" s="26"/>
      <c r="AF1530" s="27"/>
      <c r="AG1530" s="7"/>
      <c r="AH1530" s="5" t="str" cm="1">
        <f t="array" ref="AH1530">LEFT(MM_BU[[#This Row],[PROJECT'#]],MIN(IFERROR(FIND({0,1,2,3,4,5,6,7,8,9,"-"},MM_BU[[#This Row],[PROJECT'#]]),""))-1)</f>
        <v>BU</v>
      </c>
      <c r="AI1530" t="str">
        <f>IF(MM_BU[[#This Row],[BOM Received date]]&lt;&gt;"","BU table")</f>
        <v>BU table</v>
      </c>
      <c r="AJ1530" t="str">
        <f>TEXT(MM_BU[[#This Row],[BOM Received date]],"mmmm")</f>
        <v>March</v>
      </c>
      <c r="AK1530" t="str">
        <f>TEXT(MM_BU[[#This Row],[BOM Received date]],"yyyy")</f>
        <v>2024</v>
      </c>
    </row>
    <row r="1531" spans="1:37" ht="28.95" customHeight="1">
      <c r="A1531" s="21">
        <v>101</v>
      </c>
      <c r="B1531" s="56">
        <v>45374</v>
      </c>
      <c r="C1531" s="8">
        <v>60</v>
      </c>
      <c r="D1531" s="8" t="s">
        <v>1757</v>
      </c>
      <c r="E1531" s="23" t="s">
        <v>3020</v>
      </c>
      <c r="F1531" s="350">
        <v>8938044</v>
      </c>
      <c r="G1531" s="8" t="s">
        <v>1605</v>
      </c>
      <c r="H1531" s="24" t="s">
        <v>1614</v>
      </c>
      <c r="I1531" s="25">
        <v>57626</v>
      </c>
      <c r="J1531" s="1639">
        <v>45375</v>
      </c>
      <c r="K1531" s="26"/>
      <c r="L1531" s="26"/>
      <c r="M1531" s="27">
        <v>1</v>
      </c>
      <c r="N1531" s="27" t="s">
        <v>57</v>
      </c>
      <c r="O1531" s="25">
        <v>10</v>
      </c>
      <c r="P1531" s="286"/>
      <c r="Q1531" s="287"/>
      <c r="R1531" s="25"/>
      <c r="S1531" s="25"/>
      <c r="T1531" s="26"/>
      <c r="U1531" s="26"/>
      <c r="V1531" s="8"/>
      <c r="W1531" s="25"/>
      <c r="X1531" s="26"/>
      <c r="Y1531" s="25"/>
      <c r="Z1531" s="26"/>
      <c r="AA1531" s="24"/>
      <c r="AB1531" s="24"/>
      <c r="AC1531" s="26"/>
      <c r="AD1531" s="8"/>
      <c r="AE1531" s="26"/>
      <c r="AF1531" s="27"/>
      <c r="AG1531" s="7"/>
      <c r="AH1531" s="5" t="str" cm="1">
        <f t="array" ref="AH1531">LEFT(MM_BU[[#This Row],[PROJECT'#]],MIN(IFERROR(FIND({0,1,2,3,4,5,6,7,8,9,"-"},MM_BU[[#This Row],[PROJECT'#]]),""))-1)</f>
        <v>BU</v>
      </c>
      <c r="AI1531" t="str">
        <f>IF(MM_BU[[#This Row],[BOM Received date]]&lt;&gt;"","BU table")</f>
        <v>BU table</v>
      </c>
      <c r="AJ1531" t="str">
        <f>TEXT(MM_BU[[#This Row],[BOM Received date]],"mmmm")</f>
        <v>March</v>
      </c>
      <c r="AK1531" t="str">
        <f>TEXT(MM_BU[[#This Row],[BOM Received date]],"yyyy")</f>
        <v>2024</v>
      </c>
    </row>
    <row r="1532" spans="1:37" ht="28.95" customHeight="1">
      <c r="A1532" s="21">
        <v>101</v>
      </c>
      <c r="B1532" s="56">
        <v>45374</v>
      </c>
      <c r="C1532" s="8">
        <v>60</v>
      </c>
      <c r="D1532" s="8" t="s">
        <v>1757</v>
      </c>
      <c r="E1532" s="23" t="s">
        <v>3020</v>
      </c>
      <c r="F1532" s="350">
        <v>8938044</v>
      </c>
      <c r="G1532" s="8" t="s">
        <v>38</v>
      </c>
      <c r="H1532" s="24" t="s">
        <v>478</v>
      </c>
      <c r="I1532" s="25">
        <v>57625</v>
      </c>
      <c r="J1532" s="1639">
        <v>45375</v>
      </c>
      <c r="K1532" s="26"/>
      <c r="L1532" s="26"/>
      <c r="M1532" s="27">
        <v>1</v>
      </c>
      <c r="N1532" s="27" t="s">
        <v>20</v>
      </c>
      <c r="O1532" s="25">
        <v>3</v>
      </c>
      <c r="P1532" s="286"/>
      <c r="Q1532" s="287"/>
      <c r="R1532" s="25"/>
      <c r="S1532" s="25"/>
      <c r="T1532" s="26"/>
      <c r="U1532" s="26"/>
      <c r="V1532" s="8"/>
      <c r="W1532" s="25"/>
      <c r="X1532" s="26"/>
      <c r="Y1532" s="25"/>
      <c r="Z1532" s="26"/>
      <c r="AA1532" s="24"/>
      <c r="AB1532" s="24"/>
      <c r="AC1532" s="26"/>
      <c r="AD1532" s="8"/>
      <c r="AE1532" s="26"/>
      <c r="AF1532" s="27"/>
      <c r="AG1532" s="7"/>
      <c r="AH1532" s="5" t="str" cm="1">
        <f t="array" ref="AH1532">LEFT(MM_BU[[#This Row],[PROJECT'#]],MIN(IFERROR(FIND({0,1,2,3,4,5,6,7,8,9,"-"},MM_BU[[#This Row],[PROJECT'#]]),""))-1)</f>
        <v>BU</v>
      </c>
      <c r="AI1532" t="str">
        <f>IF(MM_BU[[#This Row],[BOM Received date]]&lt;&gt;"","BU table")</f>
        <v>BU table</v>
      </c>
      <c r="AJ1532" t="str">
        <f>TEXT(MM_BU[[#This Row],[BOM Received date]],"mmmm")</f>
        <v>March</v>
      </c>
      <c r="AK1532" t="str">
        <f>TEXT(MM_BU[[#This Row],[BOM Received date]],"yyyy")</f>
        <v>2024</v>
      </c>
    </row>
    <row r="1533" spans="1:37" ht="28.95" customHeight="1" thickBot="1">
      <c r="A1533" s="21">
        <v>101</v>
      </c>
      <c r="B1533" s="56">
        <v>45374</v>
      </c>
      <c r="C1533" s="8">
        <v>60</v>
      </c>
      <c r="D1533" s="8" t="s">
        <v>1757</v>
      </c>
      <c r="E1533" s="23" t="s">
        <v>3020</v>
      </c>
      <c r="F1533" s="350">
        <v>8938044</v>
      </c>
      <c r="G1533" s="8" t="s">
        <v>3085</v>
      </c>
      <c r="H1533" s="24" t="s">
        <v>3088</v>
      </c>
      <c r="I1533" s="25">
        <v>57623</v>
      </c>
      <c r="J1533" s="1639">
        <v>45375</v>
      </c>
      <c r="K1533" s="26"/>
      <c r="L1533" s="26"/>
      <c r="M1533" s="27">
        <v>1</v>
      </c>
      <c r="N1533" s="27" t="s">
        <v>2951</v>
      </c>
      <c r="O1533" s="25">
        <v>15</v>
      </c>
      <c r="P1533" s="286"/>
      <c r="Q1533" s="287"/>
      <c r="R1533" s="25"/>
      <c r="S1533" s="25"/>
      <c r="T1533" s="26"/>
      <c r="U1533" s="26"/>
      <c r="V1533" s="8"/>
      <c r="W1533" s="25"/>
      <c r="X1533" s="26"/>
      <c r="Y1533" s="25"/>
      <c r="Z1533" s="26"/>
      <c r="AA1533" s="24"/>
      <c r="AB1533" s="24"/>
      <c r="AC1533" s="26"/>
      <c r="AD1533" s="8"/>
      <c r="AE1533" s="26"/>
      <c r="AF1533" s="27"/>
      <c r="AG1533" s="7"/>
      <c r="AH1533" s="5" t="str" cm="1">
        <f t="array" ref="AH1533">LEFT(MM_BU[[#This Row],[PROJECT'#]],MIN(IFERROR(FIND({0,1,2,3,4,5,6,7,8,9,"-"},MM_BU[[#This Row],[PROJECT'#]]),""))-1)</f>
        <v>BU</v>
      </c>
      <c r="AI1533" t="str">
        <f>IF(MM_BU[[#This Row],[BOM Received date]]&lt;&gt;"","BU table")</f>
        <v>BU table</v>
      </c>
      <c r="AJ1533" t="str">
        <f>TEXT(MM_BU[[#This Row],[BOM Received date]],"mmmm")</f>
        <v>March</v>
      </c>
      <c r="AK1533" t="str">
        <f>TEXT(MM_BU[[#This Row],[BOM Received date]],"yyyy")</f>
        <v>2024</v>
      </c>
    </row>
    <row r="1534" spans="1:37" ht="28.95" customHeight="1" thickTop="1" thickBot="1">
      <c r="A1534" s="158">
        <v>101</v>
      </c>
      <c r="B1534" s="204">
        <v>45374</v>
      </c>
      <c r="C1534" s="160"/>
      <c r="D1534" s="160" t="s">
        <v>3078</v>
      </c>
      <c r="E1534" s="161" t="s">
        <v>3079</v>
      </c>
      <c r="F1534" s="353">
        <v>10106753</v>
      </c>
      <c r="G1534" s="160"/>
      <c r="H1534" s="162"/>
      <c r="I1534" s="1572" t="s">
        <v>1259</v>
      </c>
      <c r="J1534" s="1642"/>
      <c r="K1534" s="164"/>
      <c r="L1534" s="164"/>
      <c r="M1534" s="165"/>
      <c r="N1534" s="165"/>
      <c r="O1534" s="163"/>
      <c r="P1534" s="292"/>
      <c r="Q1534" s="293"/>
      <c r="R1534" s="163"/>
      <c r="S1534" s="163"/>
      <c r="T1534" s="164"/>
      <c r="U1534" s="164"/>
      <c r="V1534" s="160"/>
      <c r="W1534" s="163"/>
      <c r="X1534" s="164"/>
      <c r="Y1534" s="163"/>
      <c r="Z1534" s="164"/>
      <c r="AA1534" s="162"/>
      <c r="AB1534" s="162"/>
      <c r="AC1534" s="164"/>
      <c r="AD1534" s="160"/>
      <c r="AE1534" s="164"/>
      <c r="AF1534" s="165"/>
      <c r="AG1534" s="166"/>
      <c r="AH1534" s="43" t="str" cm="1">
        <f t="array" ref="AH1534">LEFT(MM_BU[[#This Row],[PROJECT'#]],MIN(IFERROR(FIND({0,1,2,3,4,5,6,7,8,9,"-"},MM_BU[[#This Row],[PROJECT'#]]),""))-1)</f>
        <v>BU</v>
      </c>
      <c r="AI1534" t="str">
        <f>IF(MM_BU[[#This Row],[BOM Received date]]&lt;&gt;"","BU table")</f>
        <v>BU table</v>
      </c>
      <c r="AJ1534" t="str">
        <f>TEXT(MM_BU[[#This Row],[BOM Received date]],"mmmm")</f>
        <v>March</v>
      </c>
      <c r="AK1534" t="str">
        <f>TEXT(MM_BU[[#This Row],[BOM Received date]],"yyyy")</f>
        <v>2024</v>
      </c>
    </row>
    <row r="1535" spans="1:37" ht="39.75" customHeight="1" thickTop="1" thickBot="1">
      <c r="A1535" s="158">
        <v>102</v>
      </c>
      <c r="B1535" s="204">
        <v>45374</v>
      </c>
      <c r="C1535" s="160"/>
      <c r="D1535" s="160" t="s">
        <v>3080</v>
      </c>
      <c r="E1535" s="161" t="s">
        <v>3081</v>
      </c>
      <c r="F1535" s="353">
        <v>9978950</v>
      </c>
      <c r="G1535" s="160"/>
      <c r="H1535" s="162"/>
      <c r="I1535" s="1572" t="s">
        <v>1259</v>
      </c>
      <c r="J1535" s="1642"/>
      <c r="K1535" s="164"/>
      <c r="L1535" s="164"/>
      <c r="M1535" s="165"/>
      <c r="N1535" s="165"/>
      <c r="O1535" s="163"/>
      <c r="P1535" s="292"/>
      <c r="Q1535" s="293"/>
      <c r="R1535" s="163"/>
      <c r="S1535" s="163"/>
      <c r="T1535" s="164"/>
      <c r="U1535" s="164"/>
      <c r="V1535" s="160"/>
      <c r="W1535" s="163"/>
      <c r="X1535" s="164"/>
      <c r="Y1535" s="163"/>
      <c r="Z1535" s="164"/>
      <c r="AA1535" s="162"/>
      <c r="AB1535" s="162"/>
      <c r="AC1535" s="164"/>
      <c r="AD1535" s="160"/>
      <c r="AE1535" s="164"/>
      <c r="AF1535" s="165"/>
      <c r="AG1535" s="166"/>
      <c r="AH1535" s="43" t="str" cm="1">
        <f t="array" ref="AH1535">LEFT(MM_BU[[#This Row],[PROJECT'#]],MIN(IFERROR(FIND({0,1,2,3,4,5,6,7,8,9,"-"},MM_BU[[#This Row],[PROJECT'#]]),""))-1)</f>
        <v>BU</v>
      </c>
      <c r="AI1535" t="str">
        <f>IF(MM_BU[[#This Row],[BOM Received date]]&lt;&gt;"","BU table")</f>
        <v>BU table</v>
      </c>
      <c r="AJ1535" t="str">
        <f>TEXT(MM_BU[[#This Row],[BOM Received date]],"mmmm")</f>
        <v>March</v>
      </c>
      <c r="AK1535" t="str">
        <f>TEXT(MM_BU[[#This Row],[BOM Received date]],"yyyy")</f>
        <v>2024</v>
      </c>
    </row>
    <row r="1536" spans="1:37" ht="28.95" customHeight="1" thickTop="1"/>
  </sheetData>
  <phoneticPr fontId="70" type="noConversion"/>
  <conditionalFormatting sqref="A2:AG17">
    <cfRule type="expression" dxfId="52" priority="14">
      <formula>$AH2="Pending Update"</formula>
    </cfRule>
    <cfRule type="expression" dxfId="51" priority="15">
      <formula>$AH2="DTR Request"</formula>
    </cfRule>
    <cfRule type="expression" dxfId="50" priority="16">
      <formula>$AH2="Materials Issue"</formula>
    </cfRule>
    <cfRule type="expression" dxfId="49" priority="17">
      <formula>$AH2="Materials Recived"</formula>
    </cfRule>
  </conditionalFormatting>
  <conditionalFormatting sqref="A2:AK1512 A1513:F1533 H1513:AK1533">
    <cfRule type="expression" dxfId="48" priority="22">
      <formula>$AD2="COMP"</formula>
    </cfRule>
  </conditionalFormatting>
  <conditionalFormatting sqref="G1127:G1133">
    <cfRule type="duplicateValues" dxfId="47" priority="19"/>
  </conditionalFormatting>
  <conditionalFormatting sqref="G1231">
    <cfRule type="duplicateValues" dxfId="46" priority="9"/>
    <cfRule type="duplicateValues" dxfId="45" priority="10"/>
    <cfRule type="duplicateValues" dxfId="44" priority="11"/>
  </conditionalFormatting>
  <conditionalFormatting sqref="G1333:G1355 G1374:G1383 G1360:G1361">
    <cfRule type="duplicateValues" dxfId="43" priority="463"/>
  </conditionalFormatting>
  <conditionalFormatting sqref="G1393:G1407">
    <cfRule type="duplicateValues" dxfId="42" priority="12"/>
  </conditionalFormatting>
  <conditionalFormatting sqref="G1513:G1533">
    <cfRule type="duplicateValues" dxfId="41" priority="466"/>
    <cfRule type="duplicateValues" dxfId="40" priority="467"/>
    <cfRule type="duplicateValues" dxfId="39" priority="468"/>
  </conditionalFormatting>
  <conditionalFormatting sqref="G1517">
    <cfRule type="duplicateValues" dxfId="38" priority="7"/>
    <cfRule type="duplicateValues" dxfId="37" priority="8"/>
  </conditionalFormatting>
  <conditionalFormatting sqref="G1526">
    <cfRule type="duplicateValues" dxfId="36" priority="6"/>
  </conditionalFormatting>
  <conditionalFormatting sqref="I1534:I1535">
    <cfRule type="expression" dxfId="35" priority="1">
      <formula>$AD1534="COMP"</formula>
    </cfRule>
  </conditionalFormatting>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F4FE6-7B75-4C09-94C1-A1483C656F3A}">
  <sheetPr>
    <tabColor rgb="FFFFC000"/>
  </sheetPr>
  <dimension ref="A1:AK70"/>
  <sheetViews>
    <sheetView zoomScale="78" zoomScaleNormal="78" workbookViewId="0">
      <pane ySplit="1" topLeftCell="A50" activePane="bottomLeft" state="frozen"/>
      <selection activeCell="D1" sqref="D1"/>
      <selection pane="bottomLeft" activeCell="H61" sqref="H61"/>
    </sheetView>
  </sheetViews>
  <sheetFormatPr defaultColWidth="10" defaultRowHeight="14.4"/>
  <cols>
    <col min="1" max="1" width="10.109375" style="258" bestFit="1" customWidth="1"/>
    <col min="2" max="2" width="12.5546875" style="257" bestFit="1" customWidth="1"/>
    <col min="3" max="3" width="10" style="258"/>
    <col min="4" max="4" width="18.33203125" style="258" customWidth="1"/>
    <col min="5" max="5" width="41.44140625" style="241" customWidth="1"/>
    <col min="6" max="6" width="10.33203125" style="258" bestFit="1" customWidth="1"/>
    <col min="7" max="7" width="16" style="258" customWidth="1"/>
    <col min="8" max="8" width="77.44140625" style="241" customWidth="1"/>
    <col min="9" max="9" width="26.109375" style="258" customWidth="1"/>
    <col min="10" max="10" width="15" style="259" customWidth="1"/>
    <col min="11" max="12" width="12.6640625" style="257" customWidth="1"/>
    <col min="13" max="13" width="10.109375" style="258" bestFit="1" customWidth="1"/>
    <col min="14" max="14" width="10" style="258"/>
    <col min="15" max="15" width="10.109375" style="241" bestFit="1" customWidth="1"/>
    <col min="16" max="16" width="16.109375" style="260" customWidth="1"/>
    <col min="17" max="17" width="15.109375" style="260" customWidth="1"/>
    <col min="18" max="21" width="10" style="241"/>
    <col min="22" max="22" width="16.44140625" style="258" customWidth="1"/>
    <col min="23" max="23" width="10.109375" style="256" bestFit="1" customWidth="1"/>
    <col min="24" max="24" width="12.109375" style="256" customWidth="1"/>
    <col min="25" max="27" width="10" style="256" customWidth="1"/>
    <col min="28" max="28" width="36.33203125" style="564" customWidth="1"/>
    <col min="29" max="29" width="12.5546875" style="257" bestFit="1" customWidth="1"/>
    <col min="30" max="30" width="10" style="258"/>
    <col min="31" max="31" width="12.5546875" style="257" bestFit="1" customWidth="1"/>
    <col min="32" max="32" width="10.109375" style="241" bestFit="1" customWidth="1"/>
    <col min="33" max="33" width="26.6640625" style="241" customWidth="1"/>
    <col min="34" max="34" width="21.33203125" style="241" hidden="1" customWidth="1"/>
    <col min="35" max="36" width="10" style="241" hidden="1" customWidth="1"/>
    <col min="37" max="37" width="4.88671875" style="241" hidden="1" customWidth="1"/>
  </cols>
  <sheetData>
    <row r="1" spans="1:37" ht="41.4">
      <c r="A1" s="234" t="s">
        <v>6</v>
      </c>
      <c r="B1" s="235" t="s">
        <v>694</v>
      </c>
      <c r="C1" s="234" t="s">
        <v>7</v>
      </c>
      <c r="D1" s="236" t="s">
        <v>0</v>
      </c>
      <c r="E1" s="234" t="s">
        <v>8</v>
      </c>
      <c r="F1" s="234" t="s">
        <v>9</v>
      </c>
      <c r="G1" s="234" t="s">
        <v>10</v>
      </c>
      <c r="H1" s="234" t="s">
        <v>11</v>
      </c>
      <c r="I1" s="234" t="s">
        <v>12</v>
      </c>
      <c r="J1" s="237" t="s">
        <v>1</v>
      </c>
      <c r="K1" s="235" t="s">
        <v>2</v>
      </c>
      <c r="L1" s="235" t="s">
        <v>1486</v>
      </c>
      <c r="M1" s="234" t="s">
        <v>13</v>
      </c>
      <c r="N1" s="234" t="s">
        <v>337</v>
      </c>
      <c r="O1" s="234" t="s">
        <v>14</v>
      </c>
      <c r="P1" s="238" t="s">
        <v>1052</v>
      </c>
      <c r="Q1" s="238" t="s">
        <v>1053</v>
      </c>
      <c r="R1" s="234" t="s">
        <v>1054</v>
      </c>
      <c r="S1" s="234" t="s">
        <v>1055</v>
      </c>
      <c r="T1" s="234" t="s">
        <v>1056</v>
      </c>
      <c r="U1" s="234" t="s">
        <v>1057</v>
      </c>
      <c r="V1" s="234" t="s">
        <v>15</v>
      </c>
      <c r="W1" s="234" t="s">
        <v>16</v>
      </c>
      <c r="X1" s="234" t="s">
        <v>1063</v>
      </c>
      <c r="Y1" s="234" t="s">
        <v>1064</v>
      </c>
      <c r="Z1" s="234" t="s">
        <v>1065</v>
      </c>
      <c r="AA1" s="234" t="s">
        <v>1066</v>
      </c>
      <c r="AB1" s="560" t="s">
        <v>1067</v>
      </c>
      <c r="AC1" s="235" t="s">
        <v>4</v>
      </c>
      <c r="AD1" s="234" t="s">
        <v>3</v>
      </c>
      <c r="AE1" s="235" t="s">
        <v>5</v>
      </c>
      <c r="AF1" s="234" t="s">
        <v>17</v>
      </c>
      <c r="AG1" s="239" t="s">
        <v>135</v>
      </c>
      <c r="AH1" s="240" t="s">
        <v>696</v>
      </c>
      <c r="AI1" s="271" t="s">
        <v>1309</v>
      </c>
      <c r="AJ1" s="334" t="s">
        <v>1350</v>
      </c>
      <c r="AK1" s="334" t="s">
        <v>1351</v>
      </c>
    </row>
    <row r="2" spans="1:37" ht="28.8" thickBot="1">
      <c r="A2" s="817">
        <v>1</v>
      </c>
      <c r="B2" s="818">
        <v>44694</v>
      </c>
      <c r="C2" s="817"/>
      <c r="D2" s="817" t="s">
        <v>75</v>
      </c>
      <c r="E2" s="1407" t="s">
        <v>836</v>
      </c>
      <c r="F2" s="817">
        <v>1194736</v>
      </c>
      <c r="G2" s="817" t="s">
        <v>169</v>
      </c>
      <c r="H2" s="798" t="s">
        <v>144</v>
      </c>
      <c r="I2" s="817">
        <v>32165</v>
      </c>
      <c r="J2" s="819">
        <v>44694</v>
      </c>
      <c r="K2" s="818">
        <v>44694</v>
      </c>
      <c r="L2" s="818"/>
      <c r="M2" s="817">
        <v>1</v>
      </c>
      <c r="N2" s="817" t="s">
        <v>20</v>
      </c>
      <c r="O2" s="817">
        <v>1</v>
      </c>
      <c r="P2" s="820"/>
      <c r="Q2" s="820"/>
      <c r="R2" s="817"/>
      <c r="S2" s="817"/>
      <c r="T2" s="817"/>
      <c r="U2" s="817"/>
      <c r="V2" s="817" t="s">
        <v>76</v>
      </c>
      <c r="W2" s="775">
        <v>1</v>
      </c>
      <c r="X2" s="775"/>
      <c r="Y2" s="775"/>
      <c r="Z2" s="775"/>
      <c r="AA2" s="775"/>
      <c r="AB2" s="821"/>
      <c r="AC2" s="818">
        <v>44790</v>
      </c>
      <c r="AD2" s="817" t="s">
        <v>22</v>
      </c>
      <c r="AE2" s="818">
        <v>44794</v>
      </c>
      <c r="AF2" s="798">
        <v>1</v>
      </c>
      <c r="AG2" s="825" t="s">
        <v>149</v>
      </c>
      <c r="AH2" s="775" t="str" cm="1">
        <f t="array" ref="AH2">LEFT(AJ_Fabrication[[#This Row],[PROJECT'#]],MIN(IFERROR(FIND({0,1,2,3,4,5,6,7,8,9,"-"},AJ_Fabrication[[#This Row],[PROJECT'#]]),""))-1)</f>
        <v>AJ</v>
      </c>
      <c r="AI2" s="785" t="str">
        <f>IF(AJ_Fabrication[[#This Row],[BOM Received date]]&lt;&gt;"","Fab table")</f>
        <v>Fab table</v>
      </c>
      <c r="AJ2" s="785" t="str">
        <f>TEXT(AJ_Fabrication[[#This Row],[BOM Received date]],"mmmm")</f>
        <v>May</v>
      </c>
      <c r="AK2" s="785" t="str">
        <f>TEXT(AJ_Fabrication[[#This Row],[BOM Received date]],"yyyy")</f>
        <v>2022</v>
      </c>
    </row>
    <row r="3" spans="1:37" ht="15" thickBot="1">
      <c r="A3" s="826">
        <v>2</v>
      </c>
      <c r="B3" s="827">
        <v>44697</v>
      </c>
      <c r="C3" s="826"/>
      <c r="D3" s="826" t="s">
        <v>77</v>
      </c>
      <c r="E3" s="1408" t="s">
        <v>837</v>
      </c>
      <c r="F3" s="826">
        <v>1234123</v>
      </c>
      <c r="G3" s="826" t="s">
        <v>169</v>
      </c>
      <c r="H3" s="828" t="s">
        <v>78</v>
      </c>
      <c r="I3" s="826">
        <v>32198</v>
      </c>
      <c r="J3" s="829">
        <v>44697</v>
      </c>
      <c r="K3" s="827">
        <v>44697</v>
      </c>
      <c r="L3" s="827"/>
      <c r="M3" s="826">
        <v>2</v>
      </c>
      <c r="N3" s="826" t="s">
        <v>20</v>
      </c>
      <c r="O3" s="826">
        <v>1</v>
      </c>
      <c r="P3" s="830"/>
      <c r="Q3" s="830"/>
      <c r="R3" s="826"/>
      <c r="S3" s="826"/>
      <c r="T3" s="826"/>
      <c r="U3" s="826"/>
      <c r="V3" s="826" t="s">
        <v>79</v>
      </c>
      <c r="W3" s="831">
        <v>2</v>
      </c>
      <c r="X3" s="831"/>
      <c r="Y3" s="831"/>
      <c r="Z3" s="831"/>
      <c r="AA3" s="831"/>
      <c r="AB3" s="832"/>
      <c r="AC3" s="827">
        <v>44757</v>
      </c>
      <c r="AD3" s="826" t="s">
        <v>22</v>
      </c>
      <c r="AE3" s="827">
        <v>44763</v>
      </c>
      <c r="AF3" s="828">
        <v>1</v>
      </c>
      <c r="AG3" s="828" t="s">
        <v>581</v>
      </c>
      <c r="AH3" s="831" t="str" cm="1">
        <f t="array" ref="AH3">LEFT(AJ_Fabrication[[#This Row],[PROJECT'#]],MIN(IFERROR(FIND({0,1,2,3,4,5,6,7,8,9,"-"},AJ_Fabrication[[#This Row],[PROJECT'#]]),""))-1)</f>
        <v>AJ</v>
      </c>
      <c r="AI3" s="833" t="str">
        <f>IF(AJ_Fabrication[[#This Row],[BOM Received date]]&lt;&gt;"","Fab table")</f>
        <v>Fab table</v>
      </c>
      <c r="AJ3" s="833" t="str">
        <f>TEXT(AJ_Fabrication[[#This Row],[BOM Received date]],"mmmm")</f>
        <v>May</v>
      </c>
      <c r="AK3" s="833" t="str">
        <f>TEXT(AJ_Fabrication[[#This Row],[BOM Received date]],"yyyy")</f>
        <v>2022</v>
      </c>
    </row>
    <row r="4" spans="1:37" ht="15" thickBot="1">
      <c r="A4" s="791">
        <v>3</v>
      </c>
      <c r="B4" s="794">
        <v>44707</v>
      </c>
      <c r="C4" s="791"/>
      <c r="D4" s="791" t="s">
        <v>18</v>
      </c>
      <c r="E4" s="1409" t="s">
        <v>834</v>
      </c>
      <c r="F4" s="791">
        <v>1368335</v>
      </c>
      <c r="G4" s="791" t="s">
        <v>169</v>
      </c>
      <c r="H4" s="795" t="s">
        <v>65</v>
      </c>
      <c r="I4" s="791">
        <v>32698</v>
      </c>
      <c r="J4" s="822">
        <v>44707</v>
      </c>
      <c r="K4" s="794">
        <v>44707</v>
      </c>
      <c r="L4" s="794"/>
      <c r="M4" s="791">
        <v>2</v>
      </c>
      <c r="N4" s="791" t="s">
        <v>63</v>
      </c>
      <c r="O4" s="791">
        <v>2</v>
      </c>
      <c r="P4" s="823"/>
      <c r="Q4" s="823"/>
      <c r="R4" s="791"/>
      <c r="S4" s="791"/>
      <c r="T4" s="791"/>
      <c r="U4" s="791"/>
      <c r="V4" s="791" t="s">
        <v>66</v>
      </c>
      <c r="W4" s="784" t="s">
        <v>19</v>
      </c>
      <c r="X4" s="784"/>
      <c r="Y4" s="784"/>
      <c r="Z4" s="784"/>
      <c r="AA4" s="784"/>
      <c r="AB4" s="793"/>
      <c r="AC4" s="794">
        <v>44757</v>
      </c>
      <c r="AD4" s="791" t="s">
        <v>22</v>
      </c>
      <c r="AE4" s="794">
        <v>44764</v>
      </c>
      <c r="AF4" s="795">
        <v>2</v>
      </c>
      <c r="AG4" s="795" t="s">
        <v>581</v>
      </c>
      <c r="AH4" s="784" t="str" cm="1">
        <f t="array" ref="AH4">LEFT(AJ_Fabrication[[#This Row],[PROJECT'#]],MIN(IFERROR(FIND({0,1,2,3,4,5,6,7,8,9,"-"},AJ_Fabrication[[#This Row],[PROJECT'#]]),""))-1)</f>
        <v>AJ</v>
      </c>
      <c r="AI4" s="785" t="str">
        <f>IF(AJ_Fabrication[[#This Row],[BOM Received date]]&lt;&gt;"","Fab table")</f>
        <v>Fab table</v>
      </c>
      <c r="AJ4" s="785" t="str">
        <f>TEXT(AJ_Fabrication[[#This Row],[BOM Received date]],"mmmm")</f>
        <v>May</v>
      </c>
      <c r="AK4" s="785" t="str">
        <f>TEXT(AJ_Fabrication[[#This Row],[BOM Received date]],"yyyy")</f>
        <v>2022</v>
      </c>
    </row>
    <row r="5" spans="1:37" ht="15" thickBot="1">
      <c r="A5" s="791">
        <v>3</v>
      </c>
      <c r="B5" s="794">
        <v>44713</v>
      </c>
      <c r="C5" s="791"/>
      <c r="D5" s="791" t="s">
        <v>18</v>
      </c>
      <c r="E5" s="1409" t="s">
        <v>834</v>
      </c>
      <c r="F5" s="791">
        <v>1368335</v>
      </c>
      <c r="G5" s="791" t="s">
        <v>169</v>
      </c>
      <c r="H5" s="795" t="s">
        <v>62</v>
      </c>
      <c r="I5" s="791">
        <v>32848</v>
      </c>
      <c r="J5" s="822">
        <v>44713</v>
      </c>
      <c r="K5" s="794">
        <v>44713</v>
      </c>
      <c r="L5" s="794"/>
      <c r="M5" s="791">
        <v>1</v>
      </c>
      <c r="N5" s="791" t="s">
        <v>63</v>
      </c>
      <c r="O5" s="791">
        <v>11</v>
      </c>
      <c r="P5" s="823"/>
      <c r="Q5" s="823"/>
      <c r="R5" s="791"/>
      <c r="S5" s="791"/>
      <c r="T5" s="791"/>
      <c r="U5" s="791"/>
      <c r="V5" s="791" t="s">
        <v>64</v>
      </c>
      <c r="W5" s="784" t="s">
        <v>19</v>
      </c>
      <c r="X5" s="784"/>
      <c r="Y5" s="784"/>
      <c r="Z5" s="784"/>
      <c r="AA5" s="784"/>
      <c r="AB5" s="793"/>
      <c r="AC5" s="794">
        <v>44770</v>
      </c>
      <c r="AD5" s="791" t="s">
        <v>22</v>
      </c>
      <c r="AE5" s="794">
        <v>44774</v>
      </c>
      <c r="AF5" s="795">
        <v>11</v>
      </c>
      <c r="AG5" s="785" t="s">
        <v>695</v>
      </c>
      <c r="AH5" s="784" t="str" cm="1">
        <f t="array" ref="AH5">LEFT(AJ_Fabrication[[#This Row],[PROJECT'#]],MIN(IFERROR(FIND({0,1,2,3,4,5,6,7,8,9,"-"},AJ_Fabrication[[#This Row],[PROJECT'#]]),""))-1)</f>
        <v>AJ</v>
      </c>
      <c r="AI5" s="785" t="str">
        <f>IF(AJ_Fabrication[[#This Row],[BOM Received date]]&lt;&gt;"","Fab table")</f>
        <v>Fab table</v>
      </c>
      <c r="AJ5" s="785" t="str">
        <f>TEXT(AJ_Fabrication[[#This Row],[BOM Received date]],"mmmm")</f>
        <v>June</v>
      </c>
      <c r="AK5" s="785" t="str">
        <f>TEXT(AJ_Fabrication[[#This Row],[BOM Received date]],"yyyy")</f>
        <v>2022</v>
      </c>
    </row>
    <row r="6" spans="1:37" ht="15" thickBot="1">
      <c r="A6" s="791">
        <v>4</v>
      </c>
      <c r="B6" s="794">
        <v>44735</v>
      </c>
      <c r="C6" s="791"/>
      <c r="D6" s="791" t="s">
        <v>73</v>
      </c>
      <c r="E6" s="1409" t="s">
        <v>835</v>
      </c>
      <c r="F6" s="791">
        <v>2238765</v>
      </c>
      <c r="G6" s="791" t="s">
        <v>169</v>
      </c>
      <c r="H6" s="795" t="s">
        <v>74</v>
      </c>
      <c r="I6" s="791">
        <v>33968</v>
      </c>
      <c r="J6" s="822">
        <v>44735</v>
      </c>
      <c r="K6" s="794">
        <v>44735</v>
      </c>
      <c r="L6" s="794"/>
      <c r="M6" s="791">
        <v>1</v>
      </c>
      <c r="N6" s="791" t="s">
        <v>20</v>
      </c>
      <c r="O6" s="791">
        <v>63</v>
      </c>
      <c r="P6" s="823"/>
      <c r="Q6" s="823"/>
      <c r="R6" s="791"/>
      <c r="S6" s="791"/>
      <c r="T6" s="791"/>
      <c r="U6" s="791"/>
      <c r="V6" s="791" t="s">
        <v>130</v>
      </c>
      <c r="W6" s="784">
        <v>1</v>
      </c>
      <c r="X6" s="784"/>
      <c r="Y6" s="784"/>
      <c r="Z6" s="784"/>
      <c r="AA6" s="784"/>
      <c r="AB6" s="793"/>
      <c r="AC6" s="794">
        <v>44849</v>
      </c>
      <c r="AD6" s="791" t="s">
        <v>22</v>
      </c>
      <c r="AE6" s="794">
        <v>44849</v>
      </c>
      <c r="AF6" s="795">
        <v>63</v>
      </c>
      <c r="AG6" s="795" t="s">
        <v>581</v>
      </c>
      <c r="AH6" s="784" t="str" cm="1">
        <f t="array" ref="AH6">LEFT(AJ_Fabrication[[#This Row],[PROJECT'#]],MIN(IFERROR(FIND({0,1,2,3,4,5,6,7,8,9,"-"},AJ_Fabrication[[#This Row],[PROJECT'#]]),""))-1)</f>
        <v>AJ</v>
      </c>
      <c r="AI6" s="785" t="str">
        <f>IF(AJ_Fabrication[[#This Row],[BOM Received date]]&lt;&gt;"","Fab table")</f>
        <v>Fab table</v>
      </c>
      <c r="AJ6" s="785" t="str">
        <f>TEXT(AJ_Fabrication[[#This Row],[BOM Received date]],"mmmm")</f>
        <v>June</v>
      </c>
      <c r="AK6" s="785" t="str">
        <f>TEXT(AJ_Fabrication[[#This Row],[BOM Received date]],"yyyy")</f>
        <v>2022</v>
      </c>
    </row>
    <row r="7" spans="1:37" ht="28.8" thickBot="1">
      <c r="A7" s="791">
        <v>5</v>
      </c>
      <c r="B7" s="794">
        <v>44749</v>
      </c>
      <c r="C7" s="791"/>
      <c r="D7" s="791" t="s">
        <v>131</v>
      </c>
      <c r="E7" s="1409" t="s">
        <v>844</v>
      </c>
      <c r="F7" s="791">
        <v>2141547</v>
      </c>
      <c r="G7" s="791" t="s">
        <v>169</v>
      </c>
      <c r="H7" s="795" t="s">
        <v>132</v>
      </c>
      <c r="I7" s="791">
        <v>34654</v>
      </c>
      <c r="J7" s="822">
        <v>44749</v>
      </c>
      <c r="K7" s="794">
        <v>44750</v>
      </c>
      <c r="L7" s="794"/>
      <c r="M7" s="791">
        <v>1</v>
      </c>
      <c r="N7" s="791" t="s">
        <v>63</v>
      </c>
      <c r="O7" s="791">
        <v>1</v>
      </c>
      <c r="P7" s="823"/>
      <c r="Q7" s="823"/>
      <c r="R7" s="791"/>
      <c r="S7" s="791"/>
      <c r="T7" s="791"/>
      <c r="U7" s="791"/>
      <c r="V7" s="791" t="s">
        <v>145</v>
      </c>
      <c r="W7" s="784">
        <v>1</v>
      </c>
      <c r="X7" s="784"/>
      <c r="Y7" s="784"/>
      <c r="Z7" s="784"/>
      <c r="AA7" s="784"/>
      <c r="AB7" s="793"/>
      <c r="AC7" s="794">
        <v>44820</v>
      </c>
      <c r="AD7" s="791" t="s">
        <v>22</v>
      </c>
      <c r="AE7" s="794">
        <v>44820</v>
      </c>
      <c r="AF7" s="795">
        <v>1</v>
      </c>
      <c r="AG7" s="824" t="s">
        <v>151</v>
      </c>
      <c r="AH7" s="784" t="str" cm="1">
        <f t="array" ref="AH7">LEFT(AJ_Fabrication[[#This Row],[PROJECT'#]],MIN(IFERROR(FIND({0,1,2,3,4,5,6,7,8,9,"-"},AJ_Fabrication[[#This Row],[PROJECT'#]]),""))-1)</f>
        <v>AJ</v>
      </c>
      <c r="AI7" s="785" t="str">
        <f>IF(AJ_Fabrication[[#This Row],[BOM Received date]]&lt;&gt;"","Fab table")</f>
        <v>Fab table</v>
      </c>
      <c r="AJ7" s="785" t="str">
        <f>TEXT(AJ_Fabrication[[#This Row],[BOM Received date]],"mmmm")</f>
        <v>July</v>
      </c>
      <c r="AK7" s="785" t="str">
        <f>TEXT(AJ_Fabrication[[#This Row],[BOM Received date]],"yyyy")</f>
        <v>2022</v>
      </c>
    </row>
    <row r="8" spans="1:37" ht="15" thickBot="1">
      <c r="A8" s="791">
        <v>6</v>
      </c>
      <c r="B8" s="794">
        <v>44770</v>
      </c>
      <c r="C8" s="791"/>
      <c r="D8" s="791" t="s">
        <v>133</v>
      </c>
      <c r="E8" s="1409" t="s">
        <v>845</v>
      </c>
      <c r="F8" s="791">
        <v>2671164</v>
      </c>
      <c r="G8" s="791" t="s">
        <v>169</v>
      </c>
      <c r="H8" s="795" t="s">
        <v>134</v>
      </c>
      <c r="I8" s="791">
        <v>35777</v>
      </c>
      <c r="J8" s="822">
        <v>44770</v>
      </c>
      <c r="K8" s="794">
        <v>44777</v>
      </c>
      <c r="L8" s="794"/>
      <c r="M8" s="791">
        <v>1</v>
      </c>
      <c r="N8" s="791" t="s">
        <v>63</v>
      </c>
      <c r="O8" s="791">
        <v>3</v>
      </c>
      <c r="P8" s="823"/>
      <c r="Q8" s="823"/>
      <c r="R8" s="791"/>
      <c r="S8" s="791"/>
      <c r="T8" s="791"/>
      <c r="U8" s="791"/>
      <c r="V8" s="791" t="s">
        <v>192</v>
      </c>
      <c r="W8" s="784">
        <v>1</v>
      </c>
      <c r="X8" s="784"/>
      <c r="Y8" s="784"/>
      <c r="Z8" s="784"/>
      <c r="AA8" s="784"/>
      <c r="AB8" s="793"/>
      <c r="AC8" s="794">
        <v>44834</v>
      </c>
      <c r="AD8" s="791" t="s">
        <v>22</v>
      </c>
      <c r="AE8" s="794">
        <v>44834</v>
      </c>
      <c r="AF8" s="795">
        <v>3</v>
      </c>
      <c r="AG8" s="795" t="s">
        <v>581</v>
      </c>
      <c r="AH8" s="784" t="str" cm="1">
        <f t="array" ref="AH8">LEFT(AJ_Fabrication[[#This Row],[PROJECT'#]],MIN(IFERROR(FIND({0,1,2,3,4,5,6,7,8,9,"-"},AJ_Fabrication[[#This Row],[PROJECT'#]]),""))-1)</f>
        <v>AJ</v>
      </c>
      <c r="AI8" s="785" t="str">
        <f>IF(AJ_Fabrication[[#This Row],[BOM Received date]]&lt;&gt;"","Fab table")</f>
        <v>Fab table</v>
      </c>
      <c r="AJ8" s="785" t="str">
        <f>TEXT(AJ_Fabrication[[#This Row],[BOM Received date]],"mmmm")</f>
        <v>July</v>
      </c>
      <c r="AK8" s="785" t="str">
        <f>TEXT(AJ_Fabrication[[#This Row],[BOM Received date]],"yyyy")</f>
        <v>2022</v>
      </c>
    </row>
    <row r="9" spans="1:37">
      <c r="A9" s="687">
        <v>7</v>
      </c>
      <c r="B9" s="689">
        <v>44804</v>
      </c>
      <c r="C9" s="687"/>
      <c r="D9" s="687" t="s">
        <v>150</v>
      </c>
      <c r="E9" s="1410" t="s">
        <v>848</v>
      </c>
      <c r="F9" s="687">
        <v>2621467</v>
      </c>
      <c r="G9" s="687" t="s">
        <v>169</v>
      </c>
      <c r="H9" s="690" t="s">
        <v>178</v>
      </c>
      <c r="I9" s="687">
        <v>37171</v>
      </c>
      <c r="J9" s="807">
        <v>44804</v>
      </c>
      <c r="K9" s="689">
        <v>44814</v>
      </c>
      <c r="L9" s="689"/>
      <c r="M9" s="687">
        <v>1</v>
      </c>
      <c r="N9" s="687" t="s">
        <v>20</v>
      </c>
      <c r="O9" s="687">
        <v>8</v>
      </c>
      <c r="P9" s="808"/>
      <c r="Q9" s="808"/>
      <c r="R9" s="687"/>
      <c r="S9" s="687"/>
      <c r="T9" s="687"/>
      <c r="U9" s="687"/>
      <c r="V9" s="687" t="s">
        <v>294</v>
      </c>
      <c r="W9" s="683">
        <v>1</v>
      </c>
      <c r="X9" s="683"/>
      <c r="Y9" s="683"/>
      <c r="Z9" s="683"/>
      <c r="AA9" s="683"/>
      <c r="AB9" s="688"/>
      <c r="AC9" s="689">
        <v>44852</v>
      </c>
      <c r="AD9" s="687"/>
      <c r="AE9" s="689" t="s">
        <v>581</v>
      </c>
      <c r="AF9" s="690" t="s">
        <v>581</v>
      </c>
      <c r="AG9" s="690" t="s">
        <v>581</v>
      </c>
      <c r="AH9" s="683" t="str" cm="1">
        <f t="array" ref="AH9">LEFT(AJ_Fabrication[[#This Row],[PROJECT'#]],MIN(IFERROR(FIND({0,1,2,3,4,5,6,7,8,9,"-"},AJ_Fabrication[[#This Row],[PROJECT'#]]),""))-1)</f>
        <v>AJ</v>
      </c>
      <c r="AI9" s="270" t="str">
        <f>IF(AJ_Fabrication[[#This Row],[BOM Received date]]&lt;&gt;"","Fab table")</f>
        <v>Fab table</v>
      </c>
      <c r="AJ9" s="270" t="str">
        <f>TEXT(AJ_Fabrication[[#This Row],[BOM Received date]],"mmmm")</f>
        <v>August</v>
      </c>
      <c r="AK9" s="270" t="str">
        <f>TEXT(AJ_Fabrication[[#This Row],[BOM Received date]],"yyyy")</f>
        <v>2022</v>
      </c>
    </row>
    <row r="10" spans="1:37">
      <c r="A10" s="242">
        <v>7</v>
      </c>
      <c r="B10" s="243">
        <v>44804</v>
      </c>
      <c r="C10" s="242"/>
      <c r="D10" s="242" t="s">
        <v>150</v>
      </c>
      <c r="E10" s="1411" t="s">
        <v>848</v>
      </c>
      <c r="F10" s="242">
        <v>2621467</v>
      </c>
      <c r="G10" s="242" t="s">
        <v>169</v>
      </c>
      <c r="H10" s="244" t="s">
        <v>179</v>
      </c>
      <c r="I10" s="242">
        <v>37171</v>
      </c>
      <c r="J10" s="245">
        <v>44804</v>
      </c>
      <c r="K10" s="243">
        <v>44814</v>
      </c>
      <c r="L10" s="243"/>
      <c r="M10" s="242">
        <v>2</v>
      </c>
      <c r="N10" s="242" t="s">
        <v>20</v>
      </c>
      <c r="O10" s="242">
        <v>1</v>
      </c>
      <c r="P10" s="246"/>
      <c r="Q10" s="246"/>
      <c r="R10" s="242"/>
      <c r="S10" s="242"/>
      <c r="T10" s="242"/>
      <c r="U10" s="242"/>
      <c r="V10" s="242" t="s">
        <v>294</v>
      </c>
      <c r="W10" s="247">
        <v>2</v>
      </c>
      <c r="X10" s="247"/>
      <c r="Y10" s="247"/>
      <c r="Z10" s="247"/>
      <c r="AA10" s="247"/>
      <c r="AB10" s="561"/>
      <c r="AC10" s="243">
        <v>44852</v>
      </c>
      <c r="AD10" s="242"/>
      <c r="AE10" s="243" t="s">
        <v>581</v>
      </c>
      <c r="AF10" s="244" t="s">
        <v>581</v>
      </c>
      <c r="AG10" s="244" t="s">
        <v>581</v>
      </c>
      <c r="AH10" s="247" t="str" cm="1">
        <f t="array" ref="AH10">LEFT(AJ_Fabrication[[#This Row],[PROJECT'#]],MIN(IFERROR(FIND({0,1,2,3,4,5,6,7,8,9,"-"},AJ_Fabrication[[#This Row],[PROJECT'#]]),""))-1)</f>
        <v>AJ</v>
      </c>
      <c r="AI10" s="270" t="str">
        <f>IF(AJ_Fabrication[[#This Row],[BOM Received date]]&lt;&gt;"","Fab table")</f>
        <v>Fab table</v>
      </c>
      <c r="AJ10" s="270" t="str">
        <f>TEXT(AJ_Fabrication[[#This Row],[BOM Received date]],"mmmm")</f>
        <v>August</v>
      </c>
      <c r="AK10" s="270" t="str">
        <f>TEXT(AJ_Fabrication[[#This Row],[BOM Received date]],"yyyy")</f>
        <v>2022</v>
      </c>
    </row>
    <row r="11" spans="1:37">
      <c r="A11" s="242">
        <v>7</v>
      </c>
      <c r="B11" s="243">
        <v>44804</v>
      </c>
      <c r="C11" s="242"/>
      <c r="D11" s="242" t="s">
        <v>150</v>
      </c>
      <c r="E11" s="1411" t="s">
        <v>848</v>
      </c>
      <c r="F11" s="242">
        <v>2621467</v>
      </c>
      <c r="G11" s="242" t="s">
        <v>169</v>
      </c>
      <c r="H11" s="244" t="s">
        <v>180</v>
      </c>
      <c r="I11" s="242">
        <v>37171</v>
      </c>
      <c r="J11" s="245">
        <v>44804</v>
      </c>
      <c r="K11" s="243">
        <v>44814</v>
      </c>
      <c r="L11" s="243"/>
      <c r="M11" s="242">
        <v>3</v>
      </c>
      <c r="N11" s="242" t="s">
        <v>20</v>
      </c>
      <c r="O11" s="242">
        <v>22</v>
      </c>
      <c r="P11" s="246"/>
      <c r="Q11" s="246"/>
      <c r="R11" s="242"/>
      <c r="S11" s="242"/>
      <c r="T11" s="242"/>
      <c r="U11" s="242"/>
      <c r="V11" s="242" t="s">
        <v>294</v>
      </c>
      <c r="W11" s="247">
        <v>3</v>
      </c>
      <c r="X11" s="247"/>
      <c r="Y11" s="247"/>
      <c r="Z11" s="247"/>
      <c r="AA11" s="247"/>
      <c r="AB11" s="561"/>
      <c r="AC11" s="243">
        <v>44852</v>
      </c>
      <c r="AD11" s="242"/>
      <c r="AE11" s="243" t="s">
        <v>581</v>
      </c>
      <c r="AF11" s="244" t="s">
        <v>581</v>
      </c>
      <c r="AG11" s="244" t="s">
        <v>581</v>
      </c>
      <c r="AH11" s="247" t="str" cm="1">
        <f t="array" ref="AH11">LEFT(AJ_Fabrication[[#This Row],[PROJECT'#]],MIN(IFERROR(FIND({0,1,2,3,4,5,6,7,8,9,"-"},AJ_Fabrication[[#This Row],[PROJECT'#]]),""))-1)</f>
        <v>AJ</v>
      </c>
      <c r="AI11" s="270" t="str">
        <f>IF(AJ_Fabrication[[#This Row],[BOM Received date]]&lt;&gt;"","Fab table")</f>
        <v>Fab table</v>
      </c>
      <c r="AJ11" s="270" t="str">
        <f>TEXT(AJ_Fabrication[[#This Row],[BOM Received date]],"mmmm")</f>
        <v>August</v>
      </c>
      <c r="AK11" s="270" t="str">
        <f>TEXT(AJ_Fabrication[[#This Row],[BOM Received date]],"yyyy")</f>
        <v>2022</v>
      </c>
    </row>
    <row r="12" spans="1:37" ht="15" thickBot="1">
      <c r="A12" s="817">
        <v>7</v>
      </c>
      <c r="B12" s="818">
        <v>44804</v>
      </c>
      <c r="C12" s="817"/>
      <c r="D12" s="817" t="s">
        <v>150</v>
      </c>
      <c r="E12" s="1407" t="s">
        <v>848</v>
      </c>
      <c r="F12" s="817">
        <v>2621467</v>
      </c>
      <c r="G12" s="817" t="s">
        <v>169</v>
      </c>
      <c r="H12" s="798" t="s">
        <v>181</v>
      </c>
      <c r="I12" s="817">
        <v>37171</v>
      </c>
      <c r="J12" s="819">
        <v>44804</v>
      </c>
      <c r="K12" s="818">
        <v>44814</v>
      </c>
      <c r="L12" s="818"/>
      <c r="M12" s="817">
        <v>4</v>
      </c>
      <c r="N12" s="817" t="s">
        <v>20</v>
      </c>
      <c r="O12" s="817">
        <v>5</v>
      </c>
      <c r="P12" s="820"/>
      <c r="Q12" s="820"/>
      <c r="R12" s="817"/>
      <c r="S12" s="817"/>
      <c r="T12" s="817"/>
      <c r="U12" s="817"/>
      <c r="V12" s="817" t="s">
        <v>294</v>
      </c>
      <c r="W12" s="775">
        <v>4</v>
      </c>
      <c r="X12" s="775"/>
      <c r="Y12" s="775"/>
      <c r="Z12" s="775"/>
      <c r="AA12" s="775"/>
      <c r="AB12" s="821"/>
      <c r="AC12" s="818">
        <v>44852</v>
      </c>
      <c r="AD12" s="817"/>
      <c r="AE12" s="818" t="s">
        <v>581</v>
      </c>
      <c r="AF12" s="798" t="s">
        <v>581</v>
      </c>
      <c r="AG12" s="798" t="s">
        <v>581</v>
      </c>
      <c r="AH12" s="775" t="str" cm="1">
        <f t="array" ref="AH12">LEFT(AJ_Fabrication[[#This Row],[PROJECT'#]],MIN(IFERROR(FIND({0,1,2,3,4,5,6,7,8,9,"-"},AJ_Fabrication[[#This Row],[PROJECT'#]]),""))-1)</f>
        <v>AJ</v>
      </c>
      <c r="AI12" s="785" t="str">
        <f>IF(AJ_Fabrication[[#This Row],[BOM Received date]]&lt;&gt;"","Fab table")</f>
        <v>Fab table</v>
      </c>
      <c r="AJ12" s="785" t="str">
        <f>TEXT(AJ_Fabrication[[#This Row],[BOM Received date]],"mmmm")</f>
        <v>August</v>
      </c>
      <c r="AK12" s="785" t="str">
        <f>TEXT(AJ_Fabrication[[#This Row],[BOM Received date]],"yyyy")</f>
        <v>2022</v>
      </c>
    </row>
    <row r="13" spans="1:37" ht="15" thickBot="1">
      <c r="A13" s="791">
        <v>8</v>
      </c>
      <c r="B13" s="794">
        <v>44822</v>
      </c>
      <c r="C13" s="791"/>
      <c r="D13" s="791" t="s">
        <v>80</v>
      </c>
      <c r="E13" s="1409" t="s">
        <v>838</v>
      </c>
      <c r="F13" s="791">
        <v>2238613</v>
      </c>
      <c r="G13" s="791" t="s">
        <v>169</v>
      </c>
      <c r="H13" s="795" t="s">
        <v>295</v>
      </c>
      <c r="I13" s="791">
        <v>37556</v>
      </c>
      <c r="J13" s="822">
        <v>44822</v>
      </c>
      <c r="K13" s="794">
        <v>44825</v>
      </c>
      <c r="L13" s="794"/>
      <c r="M13" s="791">
        <v>1</v>
      </c>
      <c r="N13" s="791" t="s">
        <v>63</v>
      </c>
      <c r="O13" s="791">
        <v>2</v>
      </c>
      <c r="P13" s="823"/>
      <c r="Q13" s="823"/>
      <c r="R13" s="791"/>
      <c r="S13" s="791"/>
      <c r="T13" s="791"/>
      <c r="U13" s="791"/>
      <c r="V13" s="791" t="s">
        <v>298</v>
      </c>
      <c r="W13" s="784" t="s">
        <v>581</v>
      </c>
      <c r="X13" s="784"/>
      <c r="Y13" s="784"/>
      <c r="Z13" s="784"/>
      <c r="AA13" s="784"/>
      <c r="AB13" s="793"/>
      <c r="AC13" s="794">
        <v>44845</v>
      </c>
      <c r="AD13" s="791" t="s">
        <v>22</v>
      </c>
      <c r="AE13" s="794">
        <v>44864</v>
      </c>
      <c r="AF13" s="795">
        <v>2</v>
      </c>
      <c r="AG13" s="795" t="s">
        <v>581</v>
      </c>
      <c r="AH13" s="784" t="str" cm="1">
        <f t="array" ref="AH13">LEFT(AJ_Fabrication[[#This Row],[PROJECT'#]],MIN(IFERROR(FIND({0,1,2,3,4,5,6,7,8,9,"-"},AJ_Fabrication[[#This Row],[PROJECT'#]]),""))-1)</f>
        <v>AJ</v>
      </c>
      <c r="AI13" s="785" t="str">
        <f>IF(AJ_Fabrication[[#This Row],[BOM Received date]]&lt;&gt;"","Fab table")</f>
        <v>Fab table</v>
      </c>
      <c r="AJ13" s="785" t="str">
        <f>TEXT(AJ_Fabrication[[#This Row],[BOM Received date]],"mmmm")</f>
        <v>September</v>
      </c>
      <c r="AK13" s="785" t="str">
        <f>TEXT(AJ_Fabrication[[#This Row],[BOM Received date]],"yyyy")</f>
        <v>2022</v>
      </c>
    </row>
    <row r="14" spans="1:37" ht="15" thickBot="1">
      <c r="A14" s="791">
        <v>9</v>
      </c>
      <c r="B14" s="794">
        <v>44822</v>
      </c>
      <c r="C14" s="791"/>
      <c r="D14" s="791" t="s">
        <v>92</v>
      </c>
      <c r="E14" s="1409" t="s">
        <v>839</v>
      </c>
      <c r="F14" s="791">
        <v>2238650</v>
      </c>
      <c r="G14" s="791" t="s">
        <v>169</v>
      </c>
      <c r="H14" s="795" t="s">
        <v>295</v>
      </c>
      <c r="I14" s="791">
        <v>37558</v>
      </c>
      <c r="J14" s="822">
        <v>44822</v>
      </c>
      <c r="K14" s="794">
        <v>44825</v>
      </c>
      <c r="L14" s="794"/>
      <c r="M14" s="791">
        <v>1</v>
      </c>
      <c r="N14" s="791" t="s">
        <v>20</v>
      </c>
      <c r="O14" s="791">
        <v>2</v>
      </c>
      <c r="P14" s="823"/>
      <c r="Q14" s="823"/>
      <c r="R14" s="791"/>
      <c r="S14" s="791"/>
      <c r="T14" s="791"/>
      <c r="U14" s="791"/>
      <c r="V14" s="791" t="s">
        <v>298</v>
      </c>
      <c r="W14" s="784" t="s">
        <v>581</v>
      </c>
      <c r="X14" s="784"/>
      <c r="Y14" s="784"/>
      <c r="Z14" s="784"/>
      <c r="AA14" s="784"/>
      <c r="AB14" s="793"/>
      <c r="AC14" s="794">
        <v>44845</v>
      </c>
      <c r="AD14" s="791" t="s">
        <v>22</v>
      </c>
      <c r="AE14" s="794">
        <v>44864</v>
      </c>
      <c r="AF14" s="795">
        <v>2</v>
      </c>
      <c r="AG14" s="795">
        <v>2</v>
      </c>
      <c r="AH14" s="784" t="str" cm="1">
        <f t="array" ref="AH14">LEFT(AJ_Fabrication[[#This Row],[PROJECT'#]],MIN(IFERROR(FIND({0,1,2,3,4,5,6,7,8,9,"-"},AJ_Fabrication[[#This Row],[PROJECT'#]]),""))-1)</f>
        <v>AJ</v>
      </c>
      <c r="AI14" s="785" t="str">
        <f>IF(AJ_Fabrication[[#This Row],[BOM Received date]]&lt;&gt;"","Fab table")</f>
        <v>Fab table</v>
      </c>
      <c r="AJ14" s="785" t="str">
        <f>TEXT(AJ_Fabrication[[#This Row],[BOM Received date]],"mmmm")</f>
        <v>September</v>
      </c>
      <c r="AK14" s="785" t="str">
        <f>TEXT(AJ_Fabrication[[#This Row],[BOM Received date]],"yyyy")</f>
        <v>2022</v>
      </c>
    </row>
    <row r="15" spans="1:37" ht="15" thickBot="1">
      <c r="A15" s="791">
        <v>10</v>
      </c>
      <c r="B15" s="794">
        <v>44822</v>
      </c>
      <c r="C15" s="791"/>
      <c r="D15" s="791" t="s">
        <v>93</v>
      </c>
      <c r="E15" s="1409" t="s">
        <v>840</v>
      </c>
      <c r="F15" s="791">
        <v>2238605</v>
      </c>
      <c r="G15" s="791" t="s">
        <v>169</v>
      </c>
      <c r="H15" s="795" t="s">
        <v>295</v>
      </c>
      <c r="I15" s="791">
        <v>37559</v>
      </c>
      <c r="J15" s="822">
        <v>44822</v>
      </c>
      <c r="K15" s="794">
        <v>44825</v>
      </c>
      <c r="L15" s="794"/>
      <c r="M15" s="791">
        <v>1</v>
      </c>
      <c r="N15" s="791" t="s">
        <v>20</v>
      </c>
      <c r="O15" s="791">
        <v>2</v>
      </c>
      <c r="P15" s="823"/>
      <c r="Q15" s="823"/>
      <c r="R15" s="791"/>
      <c r="S15" s="791"/>
      <c r="T15" s="791"/>
      <c r="U15" s="791"/>
      <c r="V15" s="791" t="s">
        <v>298</v>
      </c>
      <c r="W15" s="784" t="s">
        <v>581</v>
      </c>
      <c r="X15" s="784"/>
      <c r="Y15" s="784"/>
      <c r="Z15" s="784"/>
      <c r="AA15" s="784"/>
      <c r="AB15" s="793"/>
      <c r="AC15" s="794">
        <v>44845</v>
      </c>
      <c r="AD15" s="791" t="s">
        <v>22</v>
      </c>
      <c r="AE15" s="794">
        <v>44835</v>
      </c>
      <c r="AF15" s="795">
        <v>2</v>
      </c>
      <c r="AG15" s="795" t="s">
        <v>581</v>
      </c>
      <c r="AH15" s="784" t="str" cm="1">
        <f t="array" ref="AH15">LEFT(AJ_Fabrication[[#This Row],[PROJECT'#]],MIN(IFERROR(FIND({0,1,2,3,4,5,6,7,8,9,"-"},AJ_Fabrication[[#This Row],[PROJECT'#]]),""))-1)</f>
        <v>AJ</v>
      </c>
      <c r="AI15" s="785" t="str">
        <f>IF(AJ_Fabrication[[#This Row],[BOM Received date]]&lt;&gt;"","Fab table")</f>
        <v>Fab table</v>
      </c>
      <c r="AJ15" s="785" t="str">
        <f>TEXT(AJ_Fabrication[[#This Row],[BOM Received date]],"mmmm")</f>
        <v>September</v>
      </c>
      <c r="AK15" s="785" t="str">
        <f>TEXT(AJ_Fabrication[[#This Row],[BOM Received date]],"yyyy")</f>
        <v>2022</v>
      </c>
    </row>
    <row r="16" spans="1:37" ht="15" thickBot="1">
      <c r="A16" s="791">
        <v>11</v>
      </c>
      <c r="B16" s="794">
        <v>44822</v>
      </c>
      <c r="C16" s="791"/>
      <c r="D16" s="791" t="s">
        <v>94</v>
      </c>
      <c r="E16" s="1409" t="s">
        <v>841</v>
      </c>
      <c r="F16" s="791">
        <v>2238683</v>
      </c>
      <c r="G16" s="791" t="s">
        <v>169</v>
      </c>
      <c r="H16" s="795" t="s">
        <v>295</v>
      </c>
      <c r="I16" s="791">
        <v>37560</v>
      </c>
      <c r="J16" s="822">
        <v>44822</v>
      </c>
      <c r="K16" s="794">
        <v>44825</v>
      </c>
      <c r="L16" s="794"/>
      <c r="M16" s="791">
        <v>1</v>
      </c>
      <c r="N16" s="791" t="s">
        <v>20</v>
      </c>
      <c r="O16" s="791">
        <v>2</v>
      </c>
      <c r="P16" s="823"/>
      <c r="Q16" s="823"/>
      <c r="R16" s="791"/>
      <c r="S16" s="791"/>
      <c r="T16" s="791"/>
      <c r="U16" s="791"/>
      <c r="V16" s="791" t="s">
        <v>298</v>
      </c>
      <c r="W16" s="784" t="s">
        <v>581</v>
      </c>
      <c r="X16" s="784"/>
      <c r="Y16" s="784"/>
      <c r="Z16" s="784"/>
      <c r="AA16" s="784"/>
      <c r="AB16" s="793"/>
      <c r="AC16" s="794">
        <v>44845</v>
      </c>
      <c r="AD16" s="791" t="s">
        <v>22</v>
      </c>
      <c r="AE16" s="794">
        <v>44835</v>
      </c>
      <c r="AF16" s="795">
        <v>2</v>
      </c>
      <c r="AG16" s="795" t="s">
        <v>581</v>
      </c>
      <c r="AH16" s="784" t="str" cm="1">
        <f t="array" ref="AH16">LEFT(AJ_Fabrication[[#This Row],[PROJECT'#]],MIN(IFERROR(FIND({0,1,2,3,4,5,6,7,8,9,"-"},AJ_Fabrication[[#This Row],[PROJECT'#]]),""))-1)</f>
        <v>AJ</v>
      </c>
      <c r="AI16" s="785" t="str">
        <f>IF(AJ_Fabrication[[#This Row],[BOM Received date]]&lt;&gt;"","Fab table")</f>
        <v>Fab table</v>
      </c>
      <c r="AJ16" s="785" t="str">
        <f>TEXT(AJ_Fabrication[[#This Row],[BOM Received date]],"mmmm")</f>
        <v>September</v>
      </c>
      <c r="AK16" s="785" t="str">
        <f>TEXT(AJ_Fabrication[[#This Row],[BOM Received date]],"yyyy")</f>
        <v>2022</v>
      </c>
    </row>
    <row r="17" spans="1:37" ht="15" thickBot="1">
      <c r="A17" s="791">
        <v>12</v>
      </c>
      <c r="B17" s="794">
        <v>44822</v>
      </c>
      <c r="C17" s="791"/>
      <c r="D17" s="791" t="s">
        <v>95</v>
      </c>
      <c r="E17" s="1409" t="s">
        <v>842</v>
      </c>
      <c r="F17" s="791">
        <v>2238643</v>
      </c>
      <c r="G17" s="791" t="s">
        <v>169</v>
      </c>
      <c r="H17" s="795" t="s">
        <v>295</v>
      </c>
      <c r="I17" s="791">
        <v>37561</v>
      </c>
      <c r="J17" s="822">
        <v>44822</v>
      </c>
      <c r="K17" s="794">
        <v>44825</v>
      </c>
      <c r="L17" s="794"/>
      <c r="M17" s="791">
        <v>1</v>
      </c>
      <c r="N17" s="791" t="s">
        <v>20</v>
      </c>
      <c r="O17" s="791">
        <v>2</v>
      </c>
      <c r="P17" s="823"/>
      <c r="Q17" s="823"/>
      <c r="R17" s="791"/>
      <c r="S17" s="791"/>
      <c r="T17" s="791"/>
      <c r="U17" s="791"/>
      <c r="V17" s="791" t="s">
        <v>298</v>
      </c>
      <c r="W17" s="784" t="s">
        <v>581</v>
      </c>
      <c r="X17" s="784"/>
      <c r="Y17" s="784"/>
      <c r="Z17" s="784"/>
      <c r="AA17" s="784"/>
      <c r="AB17" s="793"/>
      <c r="AC17" s="794">
        <v>44845</v>
      </c>
      <c r="AD17" s="791" t="s">
        <v>22</v>
      </c>
      <c r="AE17" s="794">
        <v>44845</v>
      </c>
      <c r="AF17" s="795">
        <v>2</v>
      </c>
      <c r="AG17" s="795" t="s">
        <v>581</v>
      </c>
      <c r="AH17" s="784" t="str" cm="1">
        <f t="array" ref="AH17">LEFT(AJ_Fabrication[[#This Row],[PROJECT'#]],MIN(IFERROR(FIND({0,1,2,3,4,5,6,7,8,9,"-"},AJ_Fabrication[[#This Row],[PROJECT'#]]),""))-1)</f>
        <v>AJ</v>
      </c>
      <c r="AI17" s="785" t="str">
        <f>IF(AJ_Fabrication[[#This Row],[BOM Received date]]&lt;&gt;"","Fab table")</f>
        <v>Fab table</v>
      </c>
      <c r="AJ17" s="785" t="str">
        <f>TEXT(AJ_Fabrication[[#This Row],[BOM Received date]],"mmmm")</f>
        <v>September</v>
      </c>
      <c r="AK17" s="785" t="str">
        <f>TEXT(AJ_Fabrication[[#This Row],[BOM Received date]],"yyyy")</f>
        <v>2022</v>
      </c>
    </row>
    <row r="18" spans="1:37" ht="15" thickBot="1">
      <c r="A18" s="791">
        <v>13</v>
      </c>
      <c r="B18" s="794">
        <v>44822</v>
      </c>
      <c r="C18" s="791"/>
      <c r="D18" s="791" t="s">
        <v>96</v>
      </c>
      <c r="E18" s="1409" t="s">
        <v>843</v>
      </c>
      <c r="F18" s="791">
        <v>2238633</v>
      </c>
      <c r="G18" s="791" t="s">
        <v>169</v>
      </c>
      <c r="H18" s="795" t="s">
        <v>295</v>
      </c>
      <c r="I18" s="791">
        <v>37554</v>
      </c>
      <c r="J18" s="822">
        <v>44822</v>
      </c>
      <c r="K18" s="794">
        <v>44825</v>
      </c>
      <c r="L18" s="794"/>
      <c r="M18" s="791">
        <v>1</v>
      </c>
      <c r="N18" s="791" t="s">
        <v>20</v>
      </c>
      <c r="O18" s="791">
        <v>2</v>
      </c>
      <c r="P18" s="823"/>
      <c r="Q18" s="823"/>
      <c r="R18" s="791"/>
      <c r="S18" s="791"/>
      <c r="T18" s="791"/>
      <c r="U18" s="791"/>
      <c r="V18" s="791" t="s">
        <v>298</v>
      </c>
      <c r="W18" s="784" t="s">
        <v>581</v>
      </c>
      <c r="X18" s="784"/>
      <c r="Y18" s="784"/>
      <c r="Z18" s="784"/>
      <c r="AA18" s="784"/>
      <c r="AB18" s="793"/>
      <c r="AC18" s="794">
        <v>44845</v>
      </c>
      <c r="AD18" s="791" t="s">
        <v>22</v>
      </c>
      <c r="AE18" s="794">
        <v>44845</v>
      </c>
      <c r="AF18" s="795">
        <v>2</v>
      </c>
      <c r="AG18" s="795" t="s">
        <v>581</v>
      </c>
      <c r="AH18" s="784" t="str" cm="1">
        <f t="array" ref="AH18">LEFT(AJ_Fabrication[[#This Row],[PROJECT'#]],MIN(IFERROR(FIND({0,1,2,3,4,5,6,7,8,9,"-"},AJ_Fabrication[[#This Row],[PROJECT'#]]),""))-1)</f>
        <v>AJ</v>
      </c>
      <c r="AI18" s="785" t="str">
        <f>IF(AJ_Fabrication[[#This Row],[BOM Received date]]&lt;&gt;"","Fab table")</f>
        <v>Fab table</v>
      </c>
      <c r="AJ18" s="785" t="str">
        <f>TEXT(AJ_Fabrication[[#This Row],[BOM Received date]],"mmmm")</f>
        <v>September</v>
      </c>
      <c r="AK18" s="785" t="str">
        <f>TEXT(AJ_Fabrication[[#This Row],[BOM Received date]],"yyyy")</f>
        <v>2022</v>
      </c>
    </row>
    <row r="19" spans="1:37" ht="15" thickBot="1">
      <c r="A19" s="791">
        <v>14</v>
      </c>
      <c r="B19" s="794">
        <v>44822</v>
      </c>
      <c r="C19" s="791"/>
      <c r="D19" s="791" t="s">
        <v>136</v>
      </c>
      <c r="E19" s="1409" t="s">
        <v>846</v>
      </c>
      <c r="F19" s="791">
        <v>2539656</v>
      </c>
      <c r="G19" s="791" t="s">
        <v>169</v>
      </c>
      <c r="H19" s="795" t="s">
        <v>295</v>
      </c>
      <c r="I19" s="791">
        <v>37555</v>
      </c>
      <c r="J19" s="822">
        <v>44822</v>
      </c>
      <c r="K19" s="794">
        <v>44825</v>
      </c>
      <c r="L19" s="794"/>
      <c r="M19" s="791">
        <v>1</v>
      </c>
      <c r="N19" s="791" t="s">
        <v>20</v>
      </c>
      <c r="O19" s="791">
        <v>2</v>
      </c>
      <c r="P19" s="823"/>
      <c r="Q19" s="823"/>
      <c r="R19" s="791"/>
      <c r="S19" s="791"/>
      <c r="T19" s="791"/>
      <c r="U19" s="791"/>
      <c r="V19" s="791" t="s">
        <v>298</v>
      </c>
      <c r="W19" s="784" t="s">
        <v>581</v>
      </c>
      <c r="X19" s="784"/>
      <c r="Y19" s="784"/>
      <c r="Z19" s="784"/>
      <c r="AA19" s="784"/>
      <c r="AB19" s="793"/>
      <c r="AC19" s="794">
        <v>44845</v>
      </c>
      <c r="AD19" s="791" t="s">
        <v>22</v>
      </c>
      <c r="AE19" s="794">
        <v>44845</v>
      </c>
      <c r="AF19" s="795">
        <v>2</v>
      </c>
      <c r="AG19" s="795" t="s">
        <v>581</v>
      </c>
      <c r="AH19" s="784" t="str" cm="1">
        <f t="array" ref="AH19">LEFT(AJ_Fabrication[[#This Row],[PROJECT'#]],MIN(IFERROR(FIND({0,1,2,3,4,5,6,7,8,9,"-"},AJ_Fabrication[[#This Row],[PROJECT'#]]),""))-1)</f>
        <v>AJ</v>
      </c>
      <c r="AI19" s="785" t="str">
        <f>IF(AJ_Fabrication[[#This Row],[BOM Received date]]&lt;&gt;"","Fab table")</f>
        <v>Fab table</v>
      </c>
      <c r="AJ19" s="785" t="str">
        <f>TEXT(AJ_Fabrication[[#This Row],[BOM Received date]],"mmmm")</f>
        <v>September</v>
      </c>
      <c r="AK19" s="785" t="str">
        <f>TEXT(AJ_Fabrication[[#This Row],[BOM Received date]],"yyyy")</f>
        <v>2022</v>
      </c>
    </row>
    <row r="20" spans="1:37">
      <c r="A20" s="687">
        <v>15</v>
      </c>
      <c r="B20" s="689">
        <v>44833</v>
      </c>
      <c r="C20" s="687"/>
      <c r="D20" s="687" t="s">
        <v>177</v>
      </c>
      <c r="E20" s="1410" t="s">
        <v>847</v>
      </c>
      <c r="F20" s="687">
        <v>2219753</v>
      </c>
      <c r="G20" s="687" t="s">
        <v>169</v>
      </c>
      <c r="H20" s="690" t="s">
        <v>165</v>
      </c>
      <c r="I20" s="687">
        <v>45822</v>
      </c>
      <c r="J20" s="807">
        <v>44833</v>
      </c>
      <c r="K20" s="689" t="s">
        <v>321</v>
      </c>
      <c r="L20" s="689"/>
      <c r="M20" s="687" t="s">
        <v>581</v>
      </c>
      <c r="N20" s="687" t="s">
        <v>20</v>
      </c>
      <c r="O20" s="687">
        <v>1</v>
      </c>
      <c r="P20" s="808"/>
      <c r="Q20" s="808"/>
      <c r="R20" s="687"/>
      <c r="S20" s="687"/>
      <c r="T20" s="687"/>
      <c r="U20" s="687"/>
      <c r="V20" s="687" t="s">
        <v>581</v>
      </c>
      <c r="W20" s="683" t="s">
        <v>581</v>
      </c>
      <c r="X20" s="683"/>
      <c r="Y20" s="683"/>
      <c r="Z20" s="683"/>
      <c r="AA20" s="683"/>
      <c r="AB20" s="688"/>
      <c r="AC20" s="689" t="s">
        <v>581</v>
      </c>
      <c r="AD20" s="687"/>
      <c r="AE20" s="689" t="s">
        <v>581</v>
      </c>
      <c r="AF20" s="690" t="s">
        <v>581</v>
      </c>
      <c r="AG20" s="690" t="s">
        <v>581</v>
      </c>
      <c r="AH20" s="683" t="str" cm="1">
        <f t="array" ref="AH20">LEFT(AJ_Fabrication[[#This Row],[PROJECT'#]],MIN(IFERROR(FIND({0,1,2,3,4,5,6,7,8,9,"-"},AJ_Fabrication[[#This Row],[PROJECT'#]]),""))-1)</f>
        <v>AJ</v>
      </c>
      <c r="AI20" s="270" t="str">
        <f>IF(AJ_Fabrication[[#This Row],[BOM Received date]]&lt;&gt;"","Fab table")</f>
        <v>Fab table</v>
      </c>
      <c r="AJ20" s="270" t="str">
        <f>TEXT(AJ_Fabrication[[#This Row],[BOM Received date]],"mmmm")</f>
        <v>September</v>
      </c>
      <c r="AK20" s="270" t="str">
        <f>TEXT(AJ_Fabrication[[#This Row],[BOM Received date]],"yyyy")</f>
        <v>2022</v>
      </c>
    </row>
    <row r="21" spans="1:37">
      <c r="A21" s="242">
        <v>15</v>
      </c>
      <c r="B21" s="243">
        <v>44833</v>
      </c>
      <c r="C21" s="242"/>
      <c r="D21" s="242" t="s">
        <v>177</v>
      </c>
      <c r="E21" s="1411" t="s">
        <v>847</v>
      </c>
      <c r="F21" s="242">
        <v>2219753</v>
      </c>
      <c r="G21" s="242" t="s">
        <v>169</v>
      </c>
      <c r="H21" s="244" t="s">
        <v>166</v>
      </c>
      <c r="I21" s="242">
        <v>45822</v>
      </c>
      <c r="J21" s="245">
        <v>44833</v>
      </c>
      <c r="K21" s="243">
        <v>45056</v>
      </c>
      <c r="L21" s="243"/>
      <c r="M21" s="242">
        <v>1</v>
      </c>
      <c r="N21" s="242" t="s">
        <v>20</v>
      </c>
      <c r="O21" s="242">
        <v>4</v>
      </c>
      <c r="P21" s="246"/>
      <c r="Q21" s="246"/>
      <c r="R21" s="242"/>
      <c r="S21" s="242"/>
      <c r="T21" s="242"/>
      <c r="U21" s="242"/>
      <c r="V21" s="242" t="s">
        <v>449</v>
      </c>
      <c r="W21" s="247" t="s">
        <v>581</v>
      </c>
      <c r="X21" s="247"/>
      <c r="Y21" s="247"/>
      <c r="Z21" s="247"/>
      <c r="AA21" s="247"/>
      <c r="AB21" s="561"/>
      <c r="AC21" s="243" t="s">
        <v>581</v>
      </c>
      <c r="AD21" s="242"/>
      <c r="AE21" s="243" t="s">
        <v>581</v>
      </c>
      <c r="AF21" s="244" t="s">
        <v>581</v>
      </c>
      <c r="AG21" s="244" t="s">
        <v>581</v>
      </c>
      <c r="AH21" s="247" t="str" cm="1">
        <f t="array" ref="AH21">LEFT(AJ_Fabrication[[#This Row],[PROJECT'#]],MIN(IFERROR(FIND({0,1,2,3,4,5,6,7,8,9,"-"},AJ_Fabrication[[#This Row],[PROJECT'#]]),""))-1)</f>
        <v>AJ</v>
      </c>
      <c r="AI21" s="270" t="str">
        <f>IF(AJ_Fabrication[[#This Row],[BOM Received date]]&lt;&gt;"","Fab table")</f>
        <v>Fab table</v>
      </c>
      <c r="AJ21" s="270" t="str">
        <f>TEXT(AJ_Fabrication[[#This Row],[BOM Received date]],"mmmm")</f>
        <v>September</v>
      </c>
      <c r="AK21" s="270" t="str">
        <f>TEXT(AJ_Fabrication[[#This Row],[BOM Received date]],"yyyy")</f>
        <v>2022</v>
      </c>
    </row>
    <row r="22" spans="1:37">
      <c r="A22" s="242">
        <v>15</v>
      </c>
      <c r="B22" s="243">
        <v>44833</v>
      </c>
      <c r="C22" s="242"/>
      <c r="D22" s="242" t="s">
        <v>177</v>
      </c>
      <c r="E22" s="1411" t="s">
        <v>847</v>
      </c>
      <c r="F22" s="242">
        <v>2219753</v>
      </c>
      <c r="G22" s="242" t="s">
        <v>169</v>
      </c>
      <c r="H22" s="244" t="s">
        <v>167</v>
      </c>
      <c r="I22" s="242">
        <v>45822</v>
      </c>
      <c r="J22" s="245">
        <v>44833</v>
      </c>
      <c r="K22" s="243">
        <v>45056</v>
      </c>
      <c r="L22" s="243"/>
      <c r="M22" s="242">
        <v>2</v>
      </c>
      <c r="N22" s="242" t="s">
        <v>20</v>
      </c>
      <c r="O22" s="242">
        <v>1</v>
      </c>
      <c r="P22" s="246"/>
      <c r="Q22" s="246"/>
      <c r="R22" s="242"/>
      <c r="S22" s="242"/>
      <c r="T22" s="242"/>
      <c r="U22" s="242"/>
      <c r="V22" s="242" t="s">
        <v>449</v>
      </c>
      <c r="W22" s="247" t="s">
        <v>581</v>
      </c>
      <c r="X22" s="247"/>
      <c r="Y22" s="247"/>
      <c r="Z22" s="247"/>
      <c r="AA22" s="247"/>
      <c r="AB22" s="561"/>
      <c r="AC22" s="243" t="s">
        <v>581</v>
      </c>
      <c r="AD22" s="242"/>
      <c r="AE22" s="243" t="s">
        <v>581</v>
      </c>
      <c r="AF22" s="244" t="s">
        <v>581</v>
      </c>
      <c r="AG22" s="244" t="s">
        <v>581</v>
      </c>
      <c r="AH22" s="247" t="str" cm="1">
        <f t="array" ref="AH22">LEFT(AJ_Fabrication[[#This Row],[PROJECT'#]],MIN(IFERROR(FIND({0,1,2,3,4,5,6,7,8,9,"-"},AJ_Fabrication[[#This Row],[PROJECT'#]]),""))-1)</f>
        <v>AJ</v>
      </c>
      <c r="AI22" s="270" t="str">
        <f>IF(AJ_Fabrication[[#This Row],[BOM Received date]]&lt;&gt;"","Fab table")</f>
        <v>Fab table</v>
      </c>
      <c r="AJ22" s="270" t="str">
        <f>TEXT(AJ_Fabrication[[#This Row],[BOM Received date]],"mmmm")</f>
        <v>September</v>
      </c>
      <c r="AK22" s="270" t="str">
        <f>TEXT(AJ_Fabrication[[#This Row],[BOM Received date]],"yyyy")</f>
        <v>2022</v>
      </c>
    </row>
    <row r="23" spans="1:37" ht="15" thickBot="1">
      <c r="A23" s="817">
        <v>15</v>
      </c>
      <c r="B23" s="818">
        <v>44833</v>
      </c>
      <c r="C23" s="817"/>
      <c r="D23" s="817" t="s">
        <v>177</v>
      </c>
      <c r="E23" s="1407" t="s">
        <v>847</v>
      </c>
      <c r="F23" s="817">
        <v>2219753</v>
      </c>
      <c r="G23" s="817" t="s">
        <v>169</v>
      </c>
      <c r="H23" s="798" t="s">
        <v>168</v>
      </c>
      <c r="I23" s="817">
        <v>45822</v>
      </c>
      <c r="J23" s="819">
        <v>44833</v>
      </c>
      <c r="K23" s="818">
        <v>45056</v>
      </c>
      <c r="L23" s="818"/>
      <c r="M23" s="817">
        <v>3</v>
      </c>
      <c r="N23" s="817" t="s">
        <v>20</v>
      </c>
      <c r="O23" s="817">
        <v>1</v>
      </c>
      <c r="P23" s="820"/>
      <c r="Q23" s="820"/>
      <c r="R23" s="817"/>
      <c r="S23" s="817"/>
      <c r="T23" s="817"/>
      <c r="U23" s="817"/>
      <c r="V23" s="817" t="s">
        <v>449</v>
      </c>
      <c r="W23" s="775" t="s">
        <v>581</v>
      </c>
      <c r="X23" s="775"/>
      <c r="Y23" s="775"/>
      <c r="Z23" s="775"/>
      <c r="AA23" s="775"/>
      <c r="AB23" s="821"/>
      <c r="AC23" s="818" t="s">
        <v>581</v>
      </c>
      <c r="AD23" s="817"/>
      <c r="AE23" s="818" t="s">
        <v>581</v>
      </c>
      <c r="AF23" s="798" t="s">
        <v>581</v>
      </c>
      <c r="AG23" s="798" t="s">
        <v>581</v>
      </c>
      <c r="AH23" s="775" t="str" cm="1">
        <f t="array" ref="AH23">LEFT(AJ_Fabrication[[#This Row],[PROJECT'#]],MIN(IFERROR(FIND({0,1,2,3,4,5,6,7,8,9,"-"},AJ_Fabrication[[#This Row],[PROJECT'#]]),""))-1)</f>
        <v>AJ</v>
      </c>
      <c r="AI23" s="785" t="str">
        <f>IF(AJ_Fabrication[[#This Row],[BOM Received date]]&lt;&gt;"","Fab table")</f>
        <v>Fab table</v>
      </c>
      <c r="AJ23" s="785" t="str">
        <f>TEXT(AJ_Fabrication[[#This Row],[BOM Received date]],"mmmm")</f>
        <v>September</v>
      </c>
      <c r="AK23" s="785" t="str">
        <f>TEXT(AJ_Fabrication[[#This Row],[BOM Received date]],"yyyy")</f>
        <v>2022</v>
      </c>
    </row>
    <row r="24" spans="1:37" ht="15" thickBot="1">
      <c r="A24" s="791">
        <v>16</v>
      </c>
      <c r="B24" s="794">
        <v>44839</v>
      </c>
      <c r="C24" s="791"/>
      <c r="D24" s="791" t="s">
        <v>245</v>
      </c>
      <c r="E24" s="1409" t="s">
        <v>849</v>
      </c>
      <c r="F24" s="791">
        <v>2854733</v>
      </c>
      <c r="G24" s="791" t="s">
        <v>169</v>
      </c>
      <c r="H24" s="795" t="s">
        <v>299</v>
      </c>
      <c r="I24" s="791">
        <v>38064</v>
      </c>
      <c r="J24" s="822">
        <v>44839</v>
      </c>
      <c r="K24" s="794">
        <v>44839</v>
      </c>
      <c r="L24" s="794"/>
      <c r="M24" s="791" t="s">
        <v>581</v>
      </c>
      <c r="N24" s="791" t="s">
        <v>63</v>
      </c>
      <c r="O24" s="791">
        <v>1</v>
      </c>
      <c r="P24" s="823"/>
      <c r="Q24" s="823"/>
      <c r="R24" s="791"/>
      <c r="S24" s="791"/>
      <c r="T24" s="791"/>
      <c r="U24" s="791"/>
      <c r="V24" s="791" t="s">
        <v>343</v>
      </c>
      <c r="W24" s="784" t="s">
        <v>581</v>
      </c>
      <c r="X24" s="784"/>
      <c r="Y24" s="784"/>
      <c r="Z24" s="784"/>
      <c r="AA24" s="784"/>
      <c r="AB24" s="793"/>
      <c r="AC24" s="794">
        <v>44957</v>
      </c>
      <c r="AD24" s="791"/>
      <c r="AE24" s="794" t="s">
        <v>581</v>
      </c>
      <c r="AF24" s="795" t="s">
        <v>581</v>
      </c>
      <c r="AG24" s="795" t="s">
        <v>581</v>
      </c>
      <c r="AH24" s="784" t="str" cm="1">
        <f t="array" ref="AH24">LEFT(AJ_Fabrication[[#This Row],[PROJECT'#]],MIN(IFERROR(FIND({0,1,2,3,4,5,6,7,8,9,"-"},AJ_Fabrication[[#This Row],[PROJECT'#]]),""))-1)</f>
        <v>AJ</v>
      </c>
      <c r="AI24" s="785" t="str">
        <f>IF(AJ_Fabrication[[#This Row],[BOM Received date]]&lt;&gt;"","Fab table")</f>
        <v>Fab table</v>
      </c>
      <c r="AJ24" s="785" t="str">
        <f>TEXT(AJ_Fabrication[[#This Row],[BOM Received date]],"mmmm")</f>
        <v>October</v>
      </c>
      <c r="AK24" s="785" t="str">
        <f>TEXT(AJ_Fabrication[[#This Row],[BOM Received date]],"yyyy")</f>
        <v>2022</v>
      </c>
    </row>
    <row r="25" spans="1:37" ht="15" thickBot="1">
      <c r="A25" s="791">
        <v>17</v>
      </c>
      <c r="B25" s="794">
        <v>44887</v>
      </c>
      <c r="C25" s="791"/>
      <c r="D25" s="791" t="s">
        <v>333</v>
      </c>
      <c r="E25" s="1409" t="s">
        <v>850</v>
      </c>
      <c r="F25" s="791">
        <v>2969436</v>
      </c>
      <c r="G25" s="791" t="s">
        <v>169</v>
      </c>
      <c r="H25" s="795" t="s">
        <v>334</v>
      </c>
      <c r="I25" s="791">
        <v>39709</v>
      </c>
      <c r="J25" s="822">
        <v>44887</v>
      </c>
      <c r="K25" s="794">
        <v>44888</v>
      </c>
      <c r="L25" s="794"/>
      <c r="M25" s="791" t="s">
        <v>581</v>
      </c>
      <c r="N25" s="791" t="s">
        <v>63</v>
      </c>
      <c r="O25" s="791">
        <v>1</v>
      </c>
      <c r="P25" s="823"/>
      <c r="Q25" s="823"/>
      <c r="R25" s="791"/>
      <c r="S25" s="791"/>
      <c r="T25" s="791"/>
      <c r="U25" s="791"/>
      <c r="V25" s="791" t="s">
        <v>581</v>
      </c>
      <c r="W25" s="784" t="s">
        <v>581</v>
      </c>
      <c r="X25" s="784"/>
      <c r="Y25" s="784"/>
      <c r="Z25" s="784"/>
      <c r="AA25" s="784"/>
      <c r="AB25" s="793"/>
      <c r="AC25" s="794" t="s">
        <v>581</v>
      </c>
      <c r="AD25" s="791"/>
      <c r="AE25" s="794" t="s">
        <v>581</v>
      </c>
      <c r="AF25" s="795" t="s">
        <v>581</v>
      </c>
      <c r="AG25" s="795" t="s">
        <v>581</v>
      </c>
      <c r="AH25" s="784" t="str" cm="1">
        <f t="array" ref="AH25">LEFT(AJ_Fabrication[[#This Row],[PROJECT'#]],MIN(IFERROR(FIND({0,1,2,3,4,5,6,7,8,9,"-"},AJ_Fabrication[[#This Row],[PROJECT'#]]),""))-1)</f>
        <v>AJ</v>
      </c>
      <c r="AI25" s="785" t="str">
        <f>IF(AJ_Fabrication[[#This Row],[BOM Received date]]&lt;&gt;"","Fab table")</f>
        <v>Fab table</v>
      </c>
      <c r="AJ25" s="785" t="str">
        <f>TEXT(AJ_Fabrication[[#This Row],[BOM Received date]],"mmmm")</f>
        <v>November</v>
      </c>
      <c r="AK25" s="785" t="str">
        <f>TEXT(AJ_Fabrication[[#This Row],[BOM Received date]],"yyyy")</f>
        <v>2022</v>
      </c>
    </row>
    <row r="26" spans="1:37" ht="15" thickBot="1">
      <c r="A26" s="791">
        <v>18</v>
      </c>
      <c r="B26" s="794">
        <v>44945</v>
      </c>
      <c r="C26" s="791"/>
      <c r="D26" s="791" t="s">
        <v>345</v>
      </c>
      <c r="E26" s="1409" t="s">
        <v>851</v>
      </c>
      <c r="F26" s="791">
        <v>238765</v>
      </c>
      <c r="G26" s="791" t="s">
        <v>169</v>
      </c>
      <c r="H26" s="795" t="s">
        <v>363</v>
      </c>
      <c r="I26" s="791">
        <v>41504</v>
      </c>
      <c r="J26" s="822">
        <v>44945</v>
      </c>
      <c r="K26" s="794">
        <v>44947</v>
      </c>
      <c r="L26" s="794"/>
      <c r="M26" s="791">
        <v>1</v>
      </c>
      <c r="N26" s="791" t="s">
        <v>63</v>
      </c>
      <c r="O26" s="791">
        <v>27</v>
      </c>
      <c r="P26" s="823"/>
      <c r="Q26" s="823"/>
      <c r="R26" s="791"/>
      <c r="S26" s="791"/>
      <c r="T26" s="791"/>
      <c r="U26" s="791"/>
      <c r="V26" s="791" t="s">
        <v>388</v>
      </c>
      <c r="W26" s="784" t="s">
        <v>581</v>
      </c>
      <c r="X26" s="784"/>
      <c r="Y26" s="784"/>
      <c r="Z26" s="784"/>
      <c r="AA26" s="784"/>
      <c r="AB26" s="793"/>
      <c r="AC26" s="794">
        <v>44993</v>
      </c>
      <c r="AD26" s="791" t="s">
        <v>22</v>
      </c>
      <c r="AE26" s="794">
        <v>45020</v>
      </c>
      <c r="AF26" s="795">
        <v>1</v>
      </c>
      <c r="AG26" s="795" t="s">
        <v>581</v>
      </c>
      <c r="AH26" s="784" t="str" cm="1">
        <f t="array" ref="AH26">LEFT(AJ_Fabrication[[#This Row],[PROJECT'#]],MIN(IFERROR(FIND({0,1,2,3,4,5,6,7,8,9,"-"},AJ_Fabrication[[#This Row],[PROJECT'#]]),""))-1)</f>
        <v>AJ</v>
      </c>
      <c r="AI26" s="785" t="str">
        <f>IF(AJ_Fabrication[[#This Row],[BOM Received date]]&lt;&gt;"","Fab table")</f>
        <v>Fab table</v>
      </c>
      <c r="AJ26" s="785" t="str">
        <f>TEXT(AJ_Fabrication[[#This Row],[BOM Received date]],"mmmm")</f>
        <v>January</v>
      </c>
      <c r="AK26" s="785" t="str">
        <f>TEXT(AJ_Fabrication[[#This Row],[BOM Received date]],"yyyy")</f>
        <v>2023</v>
      </c>
    </row>
    <row r="27" spans="1:37" ht="15" thickBot="1">
      <c r="A27" s="791">
        <v>19</v>
      </c>
      <c r="B27" s="794">
        <v>44997</v>
      </c>
      <c r="C27" s="791"/>
      <c r="D27" s="791" t="s">
        <v>389</v>
      </c>
      <c r="E27" s="1409" t="s">
        <v>852</v>
      </c>
      <c r="F27" s="791" t="s">
        <v>581</v>
      </c>
      <c r="G27" s="791" t="s">
        <v>169</v>
      </c>
      <c r="H27" s="795" t="s">
        <v>390</v>
      </c>
      <c r="I27" s="791">
        <v>44110</v>
      </c>
      <c r="J27" s="822">
        <v>44997</v>
      </c>
      <c r="K27" s="794">
        <v>45013</v>
      </c>
      <c r="L27" s="794"/>
      <c r="M27" s="791" t="s">
        <v>581</v>
      </c>
      <c r="N27" s="791" t="s">
        <v>63</v>
      </c>
      <c r="O27" s="791">
        <v>2</v>
      </c>
      <c r="P27" s="823"/>
      <c r="Q27" s="823"/>
      <c r="R27" s="791"/>
      <c r="S27" s="791"/>
      <c r="T27" s="791"/>
      <c r="U27" s="791"/>
      <c r="V27" s="791" t="s">
        <v>581</v>
      </c>
      <c r="W27" s="784" t="s">
        <v>581</v>
      </c>
      <c r="X27" s="784"/>
      <c r="Y27" s="784"/>
      <c r="Z27" s="784"/>
      <c r="AA27" s="784"/>
      <c r="AB27" s="793"/>
      <c r="AC27" s="794" t="s">
        <v>581</v>
      </c>
      <c r="AD27" s="791"/>
      <c r="AE27" s="794" t="s">
        <v>581</v>
      </c>
      <c r="AF27" s="795" t="s">
        <v>581</v>
      </c>
      <c r="AG27" s="795" t="s">
        <v>581</v>
      </c>
      <c r="AH27" s="784" t="str" cm="1">
        <f t="array" ref="AH27">LEFT(AJ_Fabrication[[#This Row],[PROJECT'#]],MIN(IFERROR(FIND({0,1,2,3,4,5,6,7,8,9,"-"},AJ_Fabrication[[#This Row],[PROJECT'#]]),""))-1)</f>
        <v>AJ</v>
      </c>
      <c r="AI27" s="785" t="str">
        <f>IF(AJ_Fabrication[[#This Row],[BOM Received date]]&lt;&gt;"","Fab table")</f>
        <v>Fab table</v>
      </c>
      <c r="AJ27" s="785" t="str">
        <f>TEXT(AJ_Fabrication[[#This Row],[BOM Received date]],"mmmm")</f>
        <v>March</v>
      </c>
      <c r="AK27" s="785" t="str">
        <f>TEXT(AJ_Fabrication[[#This Row],[BOM Received date]],"yyyy")</f>
        <v>2023</v>
      </c>
    </row>
    <row r="28" spans="1:37" ht="15" thickBot="1">
      <c r="A28" s="791">
        <v>20</v>
      </c>
      <c r="B28" s="794">
        <v>45001</v>
      </c>
      <c r="C28" s="791"/>
      <c r="D28" s="791" t="s">
        <v>392</v>
      </c>
      <c r="E28" s="1409" t="s">
        <v>853</v>
      </c>
      <c r="F28" s="791" t="s">
        <v>581</v>
      </c>
      <c r="G28" s="791" t="s">
        <v>169</v>
      </c>
      <c r="H28" s="795" t="s">
        <v>393</v>
      </c>
      <c r="I28" s="791">
        <v>43694</v>
      </c>
      <c r="J28" s="822">
        <v>45001</v>
      </c>
      <c r="K28" s="794">
        <v>45001</v>
      </c>
      <c r="L28" s="794"/>
      <c r="M28" s="791" t="s">
        <v>581</v>
      </c>
      <c r="N28" s="791" t="s">
        <v>63</v>
      </c>
      <c r="O28" s="791">
        <v>1</v>
      </c>
      <c r="P28" s="823"/>
      <c r="Q28" s="823"/>
      <c r="R28" s="791"/>
      <c r="S28" s="791"/>
      <c r="T28" s="791"/>
      <c r="U28" s="791"/>
      <c r="V28" s="791" t="s">
        <v>410</v>
      </c>
      <c r="W28" s="784">
        <v>1</v>
      </c>
      <c r="X28" s="784"/>
      <c r="Y28" s="784"/>
      <c r="Z28" s="784"/>
      <c r="AA28" s="784"/>
      <c r="AB28" s="793"/>
      <c r="AC28" s="794" t="s">
        <v>581</v>
      </c>
      <c r="AD28" s="791"/>
      <c r="AE28" s="794" t="s">
        <v>581</v>
      </c>
      <c r="AF28" s="795" t="s">
        <v>581</v>
      </c>
      <c r="AG28" s="795" t="s">
        <v>581</v>
      </c>
      <c r="AH28" s="784" t="str" cm="1">
        <f t="array" ref="AH28">LEFT(AJ_Fabrication[[#This Row],[PROJECT'#]],MIN(IFERROR(FIND({0,1,2,3,4,5,6,7,8,9,"-"},AJ_Fabrication[[#This Row],[PROJECT'#]]),""))-1)</f>
        <v>AJ</v>
      </c>
      <c r="AI28" s="785" t="str">
        <f>IF(AJ_Fabrication[[#This Row],[BOM Received date]]&lt;&gt;"","Fab table")</f>
        <v>Fab table</v>
      </c>
      <c r="AJ28" s="785" t="str">
        <f>TEXT(AJ_Fabrication[[#This Row],[BOM Received date]],"mmmm")</f>
        <v>March</v>
      </c>
      <c r="AK28" s="785" t="str">
        <f>TEXT(AJ_Fabrication[[#This Row],[BOM Received date]],"yyyy")</f>
        <v>2023</v>
      </c>
    </row>
    <row r="29" spans="1:37" ht="15" thickBot="1">
      <c r="A29" s="791">
        <v>21</v>
      </c>
      <c r="B29" s="794">
        <v>45029</v>
      </c>
      <c r="C29" s="791"/>
      <c r="D29" s="791" t="s">
        <v>411</v>
      </c>
      <c r="E29" s="1409" t="s">
        <v>855</v>
      </c>
      <c r="F29" s="791">
        <v>5434294</v>
      </c>
      <c r="G29" s="791" t="s">
        <v>169</v>
      </c>
      <c r="H29" s="795" t="s">
        <v>431</v>
      </c>
      <c r="I29" s="791">
        <v>44816</v>
      </c>
      <c r="J29" s="822">
        <v>45029</v>
      </c>
      <c r="K29" s="794">
        <v>45033</v>
      </c>
      <c r="L29" s="794"/>
      <c r="M29" s="791">
        <v>1</v>
      </c>
      <c r="N29" s="791" t="s">
        <v>432</v>
      </c>
      <c r="O29" s="791">
        <v>5</v>
      </c>
      <c r="P29" s="823"/>
      <c r="Q29" s="823"/>
      <c r="R29" s="791"/>
      <c r="S29" s="791"/>
      <c r="T29" s="791"/>
      <c r="U29" s="791"/>
      <c r="V29" s="791" t="s">
        <v>581</v>
      </c>
      <c r="W29" s="784" t="s">
        <v>581</v>
      </c>
      <c r="X29" s="784"/>
      <c r="Y29" s="784"/>
      <c r="Z29" s="784"/>
      <c r="AA29" s="784"/>
      <c r="AB29" s="793"/>
      <c r="AC29" s="794" t="s">
        <v>581</v>
      </c>
      <c r="AD29" s="791"/>
      <c r="AE29" s="794" t="s">
        <v>581</v>
      </c>
      <c r="AF29" s="795" t="s">
        <v>581</v>
      </c>
      <c r="AG29" s="795" t="s">
        <v>581</v>
      </c>
      <c r="AH29" s="784" t="str" cm="1">
        <f t="array" ref="AH29">LEFT(AJ_Fabrication[[#This Row],[PROJECT'#]],MIN(IFERROR(FIND({0,1,2,3,4,5,6,7,8,9,"-"},AJ_Fabrication[[#This Row],[PROJECT'#]]),""))-1)</f>
        <v>AJ</v>
      </c>
      <c r="AI29" s="785" t="str">
        <f>IF(AJ_Fabrication[[#This Row],[BOM Received date]]&lt;&gt;"","Fab table")</f>
        <v>Fab table</v>
      </c>
      <c r="AJ29" s="785" t="str">
        <f>TEXT(AJ_Fabrication[[#This Row],[BOM Received date]],"mmmm")</f>
        <v>April</v>
      </c>
      <c r="AK29" s="785" t="str">
        <f>TEXT(AJ_Fabrication[[#This Row],[BOM Received date]],"yyyy")</f>
        <v>2023</v>
      </c>
    </row>
    <row r="30" spans="1:37" ht="15" thickBot="1">
      <c r="A30" s="791">
        <v>23</v>
      </c>
      <c r="B30" s="794">
        <v>45032</v>
      </c>
      <c r="C30" s="791"/>
      <c r="D30" s="791" t="s">
        <v>433</v>
      </c>
      <c r="E30" s="1409" t="s">
        <v>854</v>
      </c>
      <c r="F30" s="791">
        <v>2874083</v>
      </c>
      <c r="G30" s="791" t="s">
        <v>169</v>
      </c>
      <c r="H30" s="795" t="s">
        <v>431</v>
      </c>
      <c r="I30" s="791">
        <v>44798</v>
      </c>
      <c r="J30" s="822">
        <v>45032</v>
      </c>
      <c r="K30" s="794">
        <v>45032</v>
      </c>
      <c r="L30" s="794"/>
      <c r="M30" s="791">
        <v>1</v>
      </c>
      <c r="N30" s="791" t="s">
        <v>432</v>
      </c>
      <c r="O30" s="791">
        <v>6</v>
      </c>
      <c r="P30" s="823"/>
      <c r="Q30" s="823"/>
      <c r="R30" s="791"/>
      <c r="S30" s="791"/>
      <c r="T30" s="791"/>
      <c r="U30" s="791"/>
      <c r="V30" s="791" t="s">
        <v>581</v>
      </c>
      <c r="W30" s="784" t="s">
        <v>581</v>
      </c>
      <c r="X30" s="784"/>
      <c r="Y30" s="784"/>
      <c r="Z30" s="784"/>
      <c r="AA30" s="784"/>
      <c r="AB30" s="793"/>
      <c r="AC30" s="794" t="s">
        <v>581</v>
      </c>
      <c r="AD30" s="791"/>
      <c r="AE30" s="794" t="s">
        <v>581</v>
      </c>
      <c r="AF30" s="795" t="s">
        <v>581</v>
      </c>
      <c r="AG30" s="795" t="s">
        <v>581</v>
      </c>
      <c r="AH30" s="784" t="str" cm="1">
        <f t="array" ref="AH30">LEFT(AJ_Fabrication[[#This Row],[PROJECT'#]],MIN(IFERROR(FIND({0,1,2,3,4,5,6,7,8,9,"-"},AJ_Fabrication[[#This Row],[PROJECT'#]]),""))-1)</f>
        <v>AJ</v>
      </c>
      <c r="AI30" s="785" t="str">
        <f>IF(AJ_Fabrication[[#This Row],[BOM Received date]]&lt;&gt;"","Fab table")</f>
        <v>Fab table</v>
      </c>
      <c r="AJ30" s="785" t="str">
        <f>TEXT(AJ_Fabrication[[#This Row],[BOM Received date]],"mmmm")</f>
        <v>April</v>
      </c>
      <c r="AK30" s="785" t="str">
        <f>TEXT(AJ_Fabrication[[#This Row],[BOM Received date]],"yyyy")</f>
        <v>2023</v>
      </c>
    </row>
    <row r="31" spans="1:37">
      <c r="A31" s="687">
        <v>26</v>
      </c>
      <c r="B31" s="689">
        <v>45076</v>
      </c>
      <c r="C31" s="687"/>
      <c r="D31" s="687" t="s">
        <v>443</v>
      </c>
      <c r="E31" s="1410" t="s">
        <v>857</v>
      </c>
      <c r="F31" s="687">
        <v>4982395</v>
      </c>
      <c r="G31" s="687" t="s">
        <v>169</v>
      </c>
      <c r="H31" s="690" t="s">
        <v>455</v>
      </c>
      <c r="I31" s="687">
        <v>46730</v>
      </c>
      <c r="J31" s="807">
        <v>45076</v>
      </c>
      <c r="K31" s="689">
        <v>45077</v>
      </c>
      <c r="L31" s="689"/>
      <c r="M31" s="687" t="s">
        <v>581</v>
      </c>
      <c r="N31" s="687" t="s">
        <v>63</v>
      </c>
      <c r="O31" s="687">
        <v>1</v>
      </c>
      <c r="P31" s="808"/>
      <c r="Q31" s="808"/>
      <c r="R31" s="687"/>
      <c r="S31" s="687"/>
      <c r="T31" s="687"/>
      <c r="U31" s="687"/>
      <c r="V31" s="687" t="s">
        <v>581</v>
      </c>
      <c r="W31" s="683" t="s">
        <v>581</v>
      </c>
      <c r="X31" s="683"/>
      <c r="Y31" s="683"/>
      <c r="Z31" s="683"/>
      <c r="AA31" s="683"/>
      <c r="AB31" s="688"/>
      <c r="AC31" s="689" t="s">
        <v>581</v>
      </c>
      <c r="AD31" s="687"/>
      <c r="AE31" s="689" t="s">
        <v>581</v>
      </c>
      <c r="AF31" s="690" t="s">
        <v>581</v>
      </c>
      <c r="AG31" s="690" t="s">
        <v>581</v>
      </c>
      <c r="AH31" s="683" t="str" cm="1">
        <f t="array" ref="AH31">LEFT(AJ_Fabrication[[#This Row],[PROJECT'#]],MIN(IFERROR(FIND({0,1,2,3,4,5,6,7,8,9,"-"},AJ_Fabrication[[#This Row],[PROJECT'#]]),""))-1)</f>
        <v>AJ</v>
      </c>
      <c r="AI31" s="270" t="str">
        <f>IF(AJ_Fabrication[[#This Row],[BOM Received date]]&lt;&gt;"","Fab table")</f>
        <v>Fab table</v>
      </c>
      <c r="AJ31" s="270" t="str">
        <f>TEXT(AJ_Fabrication[[#This Row],[BOM Received date]],"mmmm")</f>
        <v>May</v>
      </c>
      <c r="AK31" s="270" t="str">
        <f>TEXT(AJ_Fabrication[[#This Row],[BOM Received date]],"yyyy")</f>
        <v>2023</v>
      </c>
    </row>
    <row r="32" spans="1:37">
      <c r="A32" s="242">
        <v>26</v>
      </c>
      <c r="B32" s="243">
        <v>45083</v>
      </c>
      <c r="C32" s="242"/>
      <c r="D32" s="242" t="s">
        <v>443</v>
      </c>
      <c r="E32" s="1411" t="s">
        <v>858</v>
      </c>
      <c r="F32" s="242">
        <v>5967149</v>
      </c>
      <c r="G32" s="242" t="s">
        <v>169</v>
      </c>
      <c r="H32" s="244" t="s">
        <v>460</v>
      </c>
      <c r="I32" s="242">
        <v>48005</v>
      </c>
      <c r="J32" s="245">
        <v>45083</v>
      </c>
      <c r="K32" s="243">
        <v>45113</v>
      </c>
      <c r="L32" s="243"/>
      <c r="M32" s="242" t="s">
        <v>581</v>
      </c>
      <c r="N32" s="242" t="s">
        <v>63</v>
      </c>
      <c r="O32" s="242">
        <v>2</v>
      </c>
      <c r="P32" s="246"/>
      <c r="Q32" s="246"/>
      <c r="R32" s="242"/>
      <c r="S32" s="242"/>
      <c r="T32" s="242"/>
      <c r="U32" s="242"/>
      <c r="V32" s="242" t="s">
        <v>464</v>
      </c>
      <c r="W32" s="247" t="s">
        <v>581</v>
      </c>
      <c r="X32" s="247"/>
      <c r="Y32" s="247"/>
      <c r="Z32" s="247"/>
      <c r="AA32" s="247"/>
      <c r="AB32" s="561"/>
      <c r="AC32" s="243" t="s">
        <v>581</v>
      </c>
      <c r="AD32" s="242"/>
      <c r="AE32" s="243" t="s">
        <v>581</v>
      </c>
      <c r="AF32" s="244" t="s">
        <v>581</v>
      </c>
      <c r="AG32" s="244" t="s">
        <v>581</v>
      </c>
      <c r="AH32" s="247" t="str" cm="1">
        <f t="array" ref="AH32">LEFT(AJ_Fabrication[[#This Row],[PROJECT'#]],MIN(IFERROR(FIND({0,1,2,3,4,5,6,7,8,9,"-"},AJ_Fabrication[[#This Row],[PROJECT'#]]),""))-1)</f>
        <v>AJ</v>
      </c>
      <c r="AI32" s="270" t="str">
        <f>IF(AJ_Fabrication[[#This Row],[BOM Received date]]&lt;&gt;"","Fab table")</f>
        <v>Fab table</v>
      </c>
      <c r="AJ32" s="270" t="str">
        <f>TEXT(AJ_Fabrication[[#This Row],[BOM Received date]],"mmmm")</f>
        <v>June</v>
      </c>
      <c r="AK32" s="270" t="str">
        <f>TEXT(AJ_Fabrication[[#This Row],[BOM Received date]],"yyyy")</f>
        <v>2023</v>
      </c>
    </row>
    <row r="33" spans="1:37" ht="15" thickBot="1">
      <c r="A33" s="817">
        <v>26</v>
      </c>
      <c r="B33" s="818">
        <v>45133</v>
      </c>
      <c r="C33" s="817"/>
      <c r="D33" s="817" t="s">
        <v>443</v>
      </c>
      <c r="E33" s="1407" t="s">
        <v>859</v>
      </c>
      <c r="F33" s="817">
        <v>424782</v>
      </c>
      <c r="G33" s="817" t="s">
        <v>169</v>
      </c>
      <c r="H33" s="798" t="s">
        <v>465</v>
      </c>
      <c r="I33" s="817">
        <v>48795</v>
      </c>
      <c r="J33" s="819">
        <v>45133</v>
      </c>
      <c r="K33" s="818">
        <v>45133</v>
      </c>
      <c r="L33" s="818"/>
      <c r="M33" s="817" t="s">
        <v>581</v>
      </c>
      <c r="N33" s="817" t="s">
        <v>63</v>
      </c>
      <c r="O33" s="817">
        <v>2</v>
      </c>
      <c r="P33" s="820"/>
      <c r="Q33" s="820"/>
      <c r="R33" s="817"/>
      <c r="S33" s="817"/>
      <c r="T33" s="817"/>
      <c r="U33" s="817"/>
      <c r="V33" s="817" t="s">
        <v>581</v>
      </c>
      <c r="W33" s="775" t="s">
        <v>581</v>
      </c>
      <c r="X33" s="775"/>
      <c r="Y33" s="775"/>
      <c r="Z33" s="775"/>
      <c r="AA33" s="775"/>
      <c r="AB33" s="821"/>
      <c r="AC33" s="818" t="s">
        <v>581</v>
      </c>
      <c r="AD33" s="817"/>
      <c r="AE33" s="818" t="s">
        <v>581</v>
      </c>
      <c r="AF33" s="798" t="s">
        <v>581</v>
      </c>
      <c r="AG33" s="798" t="s">
        <v>581</v>
      </c>
      <c r="AH33" s="775" t="str" cm="1">
        <f t="array" ref="AH33">LEFT(AJ_Fabrication[[#This Row],[PROJECT'#]],MIN(IFERROR(FIND({0,1,2,3,4,5,6,7,8,9,"-"},AJ_Fabrication[[#This Row],[PROJECT'#]]),""))-1)</f>
        <v>AJ</v>
      </c>
      <c r="AI33" s="785" t="str">
        <f>IF(AJ_Fabrication[[#This Row],[BOM Received date]]&lt;&gt;"","Fab table")</f>
        <v>Fab table</v>
      </c>
      <c r="AJ33" s="785" t="str">
        <f>TEXT(AJ_Fabrication[[#This Row],[BOM Received date]],"mmmm")</f>
        <v>July</v>
      </c>
      <c r="AK33" s="785" t="str">
        <f>TEXT(AJ_Fabrication[[#This Row],[BOM Received date]],"yyyy")</f>
        <v>2023</v>
      </c>
    </row>
    <row r="34" spans="1:37" ht="15" thickBot="1">
      <c r="A34" s="791">
        <v>27</v>
      </c>
      <c r="B34" s="794">
        <v>45179</v>
      </c>
      <c r="C34" s="791"/>
      <c r="D34" s="791" t="s">
        <v>580</v>
      </c>
      <c r="E34" s="1409" t="s">
        <v>865</v>
      </c>
      <c r="F34" s="791">
        <v>7162722</v>
      </c>
      <c r="G34" s="791" t="s">
        <v>169</v>
      </c>
      <c r="H34" s="795" t="s">
        <v>601</v>
      </c>
      <c r="I34" s="791">
        <v>50407</v>
      </c>
      <c r="J34" s="822">
        <v>45179</v>
      </c>
      <c r="K34" s="794" t="s">
        <v>581</v>
      </c>
      <c r="L34" s="794"/>
      <c r="M34" s="791">
        <v>1</v>
      </c>
      <c r="N34" s="791" t="s">
        <v>63</v>
      </c>
      <c r="O34" s="791">
        <v>15</v>
      </c>
      <c r="P34" s="823"/>
      <c r="Q34" s="823"/>
      <c r="R34" s="791"/>
      <c r="S34" s="791"/>
      <c r="T34" s="791"/>
      <c r="U34" s="791"/>
      <c r="V34" s="791" t="s">
        <v>581</v>
      </c>
      <c r="W34" s="784" t="s">
        <v>581</v>
      </c>
      <c r="X34" s="784"/>
      <c r="Y34" s="784"/>
      <c r="Z34" s="784"/>
      <c r="AA34" s="784"/>
      <c r="AB34" s="793"/>
      <c r="AC34" s="794" t="s">
        <v>581</v>
      </c>
      <c r="AD34" s="791"/>
      <c r="AE34" s="794" t="s">
        <v>581</v>
      </c>
      <c r="AF34" s="795" t="s">
        <v>581</v>
      </c>
      <c r="AG34" s="795" t="s">
        <v>581</v>
      </c>
      <c r="AH34" s="784" t="str" cm="1">
        <f t="array" ref="AH34">LEFT(AJ_Fabrication[[#This Row],[PROJECT'#]],MIN(IFERROR(FIND({0,1,2,3,4,5,6,7,8,9,"-"},AJ_Fabrication[[#This Row],[PROJECT'#]]),""))-1)</f>
        <v>AJ</v>
      </c>
      <c r="AI34" s="785" t="str">
        <f>IF(AJ_Fabrication[[#This Row],[BOM Received date]]&lt;&gt;"","Fab table")</f>
        <v>Fab table</v>
      </c>
      <c r="AJ34" s="785" t="str">
        <f>TEXT(AJ_Fabrication[[#This Row],[BOM Received date]],"mmmm")</f>
        <v>September</v>
      </c>
      <c r="AK34" s="785" t="str">
        <f>TEXT(AJ_Fabrication[[#This Row],[BOM Received date]],"yyyy")</f>
        <v>2023</v>
      </c>
    </row>
    <row r="35" spans="1:37" ht="15" thickBot="1">
      <c r="A35" s="791">
        <v>28</v>
      </c>
      <c r="B35" s="794">
        <v>45182</v>
      </c>
      <c r="C35" s="791"/>
      <c r="D35" s="791" t="s">
        <v>459</v>
      </c>
      <c r="E35" s="1409" t="s">
        <v>860</v>
      </c>
      <c r="F35" s="791">
        <v>7162722</v>
      </c>
      <c r="G35" s="791" t="s">
        <v>169</v>
      </c>
      <c r="H35" s="795" t="s">
        <v>585</v>
      </c>
      <c r="I35" s="791">
        <v>50407</v>
      </c>
      <c r="J35" s="822">
        <v>45182</v>
      </c>
      <c r="K35" s="794">
        <v>45182</v>
      </c>
      <c r="L35" s="794"/>
      <c r="M35" s="791" t="s">
        <v>581</v>
      </c>
      <c r="N35" s="791" t="s">
        <v>63</v>
      </c>
      <c r="O35" s="791">
        <v>15</v>
      </c>
      <c r="P35" s="823"/>
      <c r="Q35" s="823"/>
      <c r="R35" s="791"/>
      <c r="S35" s="791"/>
      <c r="T35" s="791"/>
      <c r="U35" s="791"/>
      <c r="V35" s="791" t="s">
        <v>581</v>
      </c>
      <c r="W35" s="784" t="s">
        <v>581</v>
      </c>
      <c r="X35" s="784"/>
      <c r="Y35" s="784"/>
      <c r="Z35" s="784"/>
      <c r="AA35" s="784"/>
      <c r="AB35" s="793"/>
      <c r="AC35" s="794" t="s">
        <v>581</v>
      </c>
      <c r="AD35" s="791"/>
      <c r="AE35" s="794" t="s">
        <v>581</v>
      </c>
      <c r="AF35" s="795" t="s">
        <v>581</v>
      </c>
      <c r="AG35" s="795" t="s">
        <v>581</v>
      </c>
      <c r="AH35" s="784" t="str" cm="1">
        <f t="array" ref="AH35">LEFT(AJ_Fabrication[[#This Row],[PROJECT'#]],MIN(IFERROR(FIND({0,1,2,3,4,5,6,7,8,9,"-"},AJ_Fabrication[[#This Row],[PROJECT'#]]),""))-1)</f>
        <v>AJ</v>
      </c>
      <c r="AI35" s="785" t="str">
        <f>IF(AJ_Fabrication[[#This Row],[BOM Received date]]&lt;&gt;"","Fab table")</f>
        <v>Fab table</v>
      </c>
      <c r="AJ35" s="785" t="str">
        <f>TEXT(AJ_Fabrication[[#This Row],[BOM Received date]],"mmmm")</f>
        <v>September</v>
      </c>
      <c r="AK35" s="785" t="str">
        <f>TEXT(AJ_Fabrication[[#This Row],[BOM Received date]],"yyyy")</f>
        <v>2023</v>
      </c>
    </row>
    <row r="36" spans="1:37" ht="15" thickBot="1">
      <c r="A36" s="791">
        <v>30</v>
      </c>
      <c r="B36" s="794">
        <v>45221</v>
      </c>
      <c r="C36" s="791"/>
      <c r="D36" s="791" t="s">
        <v>580</v>
      </c>
      <c r="E36" s="1409" t="s">
        <v>865</v>
      </c>
      <c r="F36" s="791">
        <v>7162722</v>
      </c>
      <c r="G36" s="791" t="s">
        <v>169</v>
      </c>
      <c r="H36" s="795" t="s">
        <v>615</v>
      </c>
      <c r="I36" s="791">
        <v>52073</v>
      </c>
      <c r="J36" s="822">
        <v>45221</v>
      </c>
      <c r="K36" s="794" t="s">
        <v>581</v>
      </c>
      <c r="L36" s="794"/>
      <c r="M36" s="791">
        <v>1</v>
      </c>
      <c r="N36" s="791" t="s">
        <v>63</v>
      </c>
      <c r="O36" s="791">
        <v>1</v>
      </c>
      <c r="P36" s="823"/>
      <c r="Q36" s="823"/>
      <c r="R36" s="791"/>
      <c r="S36" s="791"/>
      <c r="T36" s="791"/>
      <c r="U36" s="791"/>
      <c r="V36" s="791" t="s">
        <v>581</v>
      </c>
      <c r="W36" s="784" t="s">
        <v>581</v>
      </c>
      <c r="X36" s="784"/>
      <c r="Y36" s="784"/>
      <c r="Z36" s="784"/>
      <c r="AA36" s="784"/>
      <c r="AB36" s="793"/>
      <c r="AC36" s="794" t="s">
        <v>581</v>
      </c>
      <c r="AD36" s="791"/>
      <c r="AE36" s="794" t="s">
        <v>581</v>
      </c>
      <c r="AF36" s="795" t="s">
        <v>581</v>
      </c>
      <c r="AG36" s="795" t="s">
        <v>581</v>
      </c>
      <c r="AH36" s="784" t="str" cm="1">
        <f t="array" ref="AH36">LEFT(AJ_Fabrication[[#This Row],[PROJECT'#]],MIN(IFERROR(FIND({0,1,2,3,4,5,6,7,8,9,"-"},AJ_Fabrication[[#This Row],[PROJECT'#]]),""))-1)</f>
        <v>AJ</v>
      </c>
      <c r="AI36" s="785" t="str">
        <f>IF(AJ_Fabrication[[#This Row],[BOM Received date]]&lt;&gt;"","Fab table")</f>
        <v>Fab table</v>
      </c>
      <c r="AJ36" s="785" t="str">
        <f>TEXT(AJ_Fabrication[[#This Row],[BOM Received date]],"mmmm")</f>
        <v>October</v>
      </c>
      <c r="AK36" s="785" t="str">
        <f>TEXT(AJ_Fabrication[[#This Row],[BOM Received date]],"yyyy")</f>
        <v>2023</v>
      </c>
    </row>
    <row r="37" spans="1:37" ht="15" thickBot="1">
      <c r="A37" s="791">
        <v>31</v>
      </c>
      <c r="B37" s="794">
        <v>45231</v>
      </c>
      <c r="C37" s="791"/>
      <c r="D37" s="791" t="s">
        <v>345</v>
      </c>
      <c r="E37" s="1409" t="s">
        <v>861</v>
      </c>
      <c r="F37" s="791">
        <v>8018616</v>
      </c>
      <c r="G37" s="791" t="s">
        <v>169</v>
      </c>
      <c r="H37" s="795" t="s">
        <v>635</v>
      </c>
      <c r="I37" s="791">
        <v>52595</v>
      </c>
      <c r="J37" s="822">
        <v>45231</v>
      </c>
      <c r="K37" s="794">
        <v>45238</v>
      </c>
      <c r="L37" s="794"/>
      <c r="M37" s="791" t="s">
        <v>581</v>
      </c>
      <c r="N37" s="791" t="s">
        <v>63</v>
      </c>
      <c r="O37" s="791">
        <v>1</v>
      </c>
      <c r="P37" s="823"/>
      <c r="Q37" s="823"/>
      <c r="R37" s="791"/>
      <c r="S37" s="791"/>
      <c r="T37" s="791"/>
      <c r="U37" s="791"/>
      <c r="V37" s="791" t="s">
        <v>581</v>
      </c>
      <c r="W37" s="784" t="s">
        <v>581</v>
      </c>
      <c r="X37" s="784"/>
      <c r="Y37" s="784"/>
      <c r="Z37" s="784"/>
      <c r="AA37" s="784"/>
      <c r="AB37" s="793"/>
      <c r="AC37" s="794" t="s">
        <v>581</v>
      </c>
      <c r="AD37" s="791"/>
      <c r="AE37" s="794" t="s">
        <v>581</v>
      </c>
      <c r="AF37" s="795" t="s">
        <v>581</v>
      </c>
      <c r="AG37" s="795" t="s">
        <v>581</v>
      </c>
      <c r="AH37" s="784" t="str" cm="1">
        <f t="array" ref="AH37">LEFT(AJ_Fabrication[[#This Row],[PROJECT'#]],MIN(IFERROR(FIND({0,1,2,3,4,5,6,7,8,9,"-"},AJ_Fabrication[[#This Row],[PROJECT'#]]),""))-1)</f>
        <v>AJ</v>
      </c>
      <c r="AI37" s="785" t="str">
        <f>IF(AJ_Fabrication[[#This Row],[BOM Received date]]&lt;&gt;"","Fab table")</f>
        <v>Fab table</v>
      </c>
      <c r="AJ37" s="785" t="str">
        <f>TEXT(AJ_Fabrication[[#This Row],[BOM Received date]],"mmmm")</f>
        <v>November</v>
      </c>
      <c r="AK37" s="785" t="str">
        <f>TEXT(AJ_Fabrication[[#This Row],[BOM Received date]],"yyyy")</f>
        <v>2023</v>
      </c>
    </row>
    <row r="38" spans="1:37">
      <c r="A38" s="687">
        <v>33</v>
      </c>
      <c r="B38" s="689">
        <v>45232</v>
      </c>
      <c r="C38" s="687"/>
      <c r="D38" s="687" t="s">
        <v>345</v>
      </c>
      <c r="E38" s="1410" t="s">
        <v>862</v>
      </c>
      <c r="F38" s="687">
        <v>7116535</v>
      </c>
      <c r="G38" s="687" t="s">
        <v>169</v>
      </c>
      <c r="H38" s="690" t="s">
        <v>636</v>
      </c>
      <c r="I38" s="687">
        <v>52514</v>
      </c>
      <c r="J38" s="807">
        <v>45232</v>
      </c>
      <c r="K38" s="689">
        <v>45236</v>
      </c>
      <c r="L38" s="689"/>
      <c r="M38" s="687" t="s">
        <v>581</v>
      </c>
      <c r="N38" s="687" t="s">
        <v>63</v>
      </c>
      <c r="O38" s="687">
        <v>1</v>
      </c>
      <c r="P38" s="808"/>
      <c r="Q38" s="808"/>
      <c r="R38" s="687"/>
      <c r="S38" s="687"/>
      <c r="T38" s="687"/>
      <c r="U38" s="687"/>
      <c r="V38" s="687" t="s">
        <v>581</v>
      </c>
      <c r="W38" s="683" t="s">
        <v>581</v>
      </c>
      <c r="X38" s="683"/>
      <c r="Y38" s="683"/>
      <c r="Z38" s="683"/>
      <c r="AA38" s="683"/>
      <c r="AB38" s="688"/>
      <c r="AC38" s="689" t="s">
        <v>581</v>
      </c>
      <c r="AD38" s="687"/>
      <c r="AE38" s="689" t="s">
        <v>581</v>
      </c>
      <c r="AF38" s="690" t="s">
        <v>581</v>
      </c>
      <c r="AG38" s="690"/>
      <c r="AH38" s="683" t="str" cm="1">
        <f t="array" ref="AH38">LEFT(AJ_Fabrication[[#This Row],[PROJECT'#]],MIN(IFERROR(FIND({0,1,2,3,4,5,6,7,8,9,"-"},AJ_Fabrication[[#This Row],[PROJECT'#]]),""))-1)</f>
        <v>AJ</v>
      </c>
      <c r="AI38" s="270" t="str">
        <f>IF(AJ_Fabrication[[#This Row],[BOM Received date]]&lt;&gt;"","Fab table")</f>
        <v>Fab table</v>
      </c>
      <c r="AJ38" s="270" t="str">
        <f>TEXT(AJ_Fabrication[[#This Row],[BOM Received date]],"mmmm")</f>
        <v>November</v>
      </c>
      <c r="AK38" s="270" t="str">
        <f>TEXT(AJ_Fabrication[[#This Row],[BOM Received date]],"yyyy")</f>
        <v>2023</v>
      </c>
    </row>
    <row r="39" spans="1:37">
      <c r="A39" s="242">
        <v>33</v>
      </c>
      <c r="B39" s="243">
        <v>45232</v>
      </c>
      <c r="C39" s="242"/>
      <c r="D39" s="242" t="s">
        <v>345</v>
      </c>
      <c r="E39" s="1411" t="s">
        <v>863</v>
      </c>
      <c r="F39" s="242">
        <v>7641976</v>
      </c>
      <c r="G39" s="242" t="s">
        <v>169</v>
      </c>
      <c r="H39" s="244" t="s">
        <v>637</v>
      </c>
      <c r="I39" s="242">
        <v>52516</v>
      </c>
      <c r="J39" s="245">
        <v>45232</v>
      </c>
      <c r="K39" s="243">
        <v>45236</v>
      </c>
      <c r="L39" s="243"/>
      <c r="M39" s="242" t="s">
        <v>581</v>
      </c>
      <c r="N39" s="242" t="s">
        <v>63</v>
      </c>
      <c r="O39" s="242">
        <v>1</v>
      </c>
      <c r="P39" s="246"/>
      <c r="Q39" s="246"/>
      <c r="R39" s="242"/>
      <c r="S39" s="242"/>
      <c r="T39" s="242"/>
      <c r="U39" s="242"/>
      <c r="V39" s="242" t="s">
        <v>581</v>
      </c>
      <c r="W39" s="247" t="s">
        <v>581</v>
      </c>
      <c r="X39" s="247"/>
      <c r="Y39" s="247"/>
      <c r="Z39" s="247"/>
      <c r="AA39" s="247"/>
      <c r="AB39" s="561"/>
      <c r="AC39" s="243" t="s">
        <v>581</v>
      </c>
      <c r="AD39" s="242"/>
      <c r="AE39" s="243" t="s">
        <v>581</v>
      </c>
      <c r="AF39" s="244" t="s">
        <v>581</v>
      </c>
      <c r="AG39" s="244" t="s">
        <v>581</v>
      </c>
      <c r="AH39" s="247" t="str" cm="1">
        <f t="array" ref="AH39">LEFT(AJ_Fabrication[[#This Row],[PROJECT'#]],MIN(IFERROR(FIND({0,1,2,3,4,5,6,7,8,9,"-"},AJ_Fabrication[[#This Row],[PROJECT'#]]),""))-1)</f>
        <v>AJ</v>
      </c>
      <c r="AI39" s="270" t="str">
        <f>IF(AJ_Fabrication[[#This Row],[BOM Received date]]&lt;&gt;"","Fab table")</f>
        <v>Fab table</v>
      </c>
      <c r="AJ39" s="270" t="str">
        <f>TEXT(AJ_Fabrication[[#This Row],[BOM Received date]],"mmmm")</f>
        <v>November</v>
      </c>
      <c r="AK39" s="270" t="str">
        <f>TEXT(AJ_Fabrication[[#This Row],[BOM Received date]],"yyyy")</f>
        <v>2023</v>
      </c>
    </row>
    <row r="40" spans="1:37" ht="15" thickBot="1">
      <c r="A40" s="817">
        <v>33</v>
      </c>
      <c r="B40" s="818">
        <v>45232</v>
      </c>
      <c r="C40" s="817"/>
      <c r="D40" s="817" t="s">
        <v>345</v>
      </c>
      <c r="E40" s="1407" t="s">
        <v>864</v>
      </c>
      <c r="F40" s="817">
        <v>7922463</v>
      </c>
      <c r="G40" s="817" t="s">
        <v>169</v>
      </c>
      <c r="H40" s="798" t="s">
        <v>431</v>
      </c>
      <c r="I40" s="817">
        <v>52448</v>
      </c>
      <c r="J40" s="819">
        <v>45232</v>
      </c>
      <c r="K40" s="818">
        <v>45232</v>
      </c>
      <c r="L40" s="818"/>
      <c r="M40" s="817" t="s">
        <v>581</v>
      </c>
      <c r="N40" s="817" t="s">
        <v>638</v>
      </c>
      <c r="O40" s="817">
        <v>8</v>
      </c>
      <c r="P40" s="820"/>
      <c r="Q40" s="820"/>
      <c r="R40" s="817"/>
      <c r="S40" s="817"/>
      <c r="T40" s="817"/>
      <c r="U40" s="817"/>
      <c r="V40" s="817" t="s">
        <v>581</v>
      </c>
      <c r="W40" s="775" t="s">
        <v>581</v>
      </c>
      <c r="X40" s="775"/>
      <c r="Y40" s="775"/>
      <c r="Z40" s="775"/>
      <c r="AA40" s="775"/>
      <c r="AB40" s="821"/>
      <c r="AC40" s="818" t="s">
        <v>581</v>
      </c>
      <c r="AD40" s="817"/>
      <c r="AE40" s="818" t="s">
        <v>581</v>
      </c>
      <c r="AF40" s="798" t="s">
        <v>581</v>
      </c>
      <c r="AG40" s="798" t="s">
        <v>581</v>
      </c>
      <c r="AH40" s="775" t="str" cm="1">
        <f t="array" ref="AH40">LEFT(AJ_Fabrication[[#This Row],[PROJECT'#]],MIN(IFERROR(FIND({0,1,2,3,4,5,6,7,8,9,"-"},AJ_Fabrication[[#This Row],[PROJECT'#]]),""))-1)</f>
        <v>AJ</v>
      </c>
      <c r="AI40" s="785" t="str">
        <f>IF(AJ_Fabrication[[#This Row],[BOM Received date]]&lt;&gt;"","Fab table")</f>
        <v>Fab table</v>
      </c>
      <c r="AJ40" s="785" t="str">
        <f>TEXT(AJ_Fabrication[[#This Row],[BOM Received date]],"mmmm")</f>
        <v>November</v>
      </c>
      <c r="AK40" s="785" t="str">
        <f>TEXT(AJ_Fabrication[[#This Row],[BOM Received date]],"yyyy")</f>
        <v>2023</v>
      </c>
    </row>
    <row r="41" spans="1:37" ht="41.4">
      <c r="A41" s="800">
        <v>34</v>
      </c>
      <c r="B41" s="801">
        <v>45256</v>
      </c>
      <c r="C41" s="800"/>
      <c r="D41" s="800" t="s">
        <v>655</v>
      </c>
      <c r="E41" s="1412" t="s">
        <v>866</v>
      </c>
      <c r="F41" s="800">
        <v>7249685</v>
      </c>
      <c r="G41" s="800" t="s">
        <v>169</v>
      </c>
      <c r="H41" s="803" t="s">
        <v>656</v>
      </c>
      <c r="I41" s="800">
        <v>53320</v>
      </c>
      <c r="J41" s="804">
        <v>45256</v>
      </c>
      <c r="K41" s="801">
        <v>45261</v>
      </c>
      <c r="L41" s="801"/>
      <c r="M41" s="800" t="s">
        <v>581</v>
      </c>
      <c r="N41" s="800" t="s">
        <v>659</v>
      </c>
      <c r="O41" s="800">
        <v>1</v>
      </c>
      <c r="P41" s="805"/>
      <c r="Q41" s="805"/>
      <c r="R41" s="800"/>
      <c r="S41" s="800"/>
      <c r="T41" s="800"/>
      <c r="U41" s="800"/>
      <c r="V41" s="800" t="s">
        <v>1368</v>
      </c>
      <c r="W41" s="800">
        <v>1</v>
      </c>
      <c r="X41" s="800"/>
      <c r="Y41" s="800"/>
      <c r="Z41" s="800"/>
      <c r="AA41" s="800"/>
      <c r="AB41" s="806" t="s">
        <v>1645</v>
      </c>
      <c r="AC41" s="801">
        <v>45312</v>
      </c>
      <c r="AD41" s="800"/>
      <c r="AE41" s="801" t="s">
        <v>581</v>
      </c>
      <c r="AF41" s="802" t="s">
        <v>581</v>
      </c>
      <c r="AG41" s="802" t="s">
        <v>1752</v>
      </c>
      <c r="AH41" s="683" t="str" cm="1">
        <f t="array" ref="AH41">LEFT(AJ_Fabrication[[#This Row],[PROJECT'#]],MIN(IFERROR(FIND({0,1,2,3,4,5,6,7,8,9,"-"},AJ_Fabrication[[#This Row],[PROJECT'#]]),""))-1)</f>
        <v>AJ</v>
      </c>
      <c r="AI41" s="270" t="str">
        <f>IF(AJ_Fabrication[[#This Row],[BOM Received date]]&lt;&gt;"","Fab table")</f>
        <v>Fab table</v>
      </c>
      <c r="AJ41" s="270" t="str">
        <f>TEXT(AJ_Fabrication[[#This Row],[BOM Received date]],"mmmm")</f>
        <v>November</v>
      </c>
      <c r="AK41" s="270" t="str">
        <f>TEXT(AJ_Fabrication[[#This Row],[BOM Received date]],"yyyy")</f>
        <v>2023</v>
      </c>
    </row>
    <row r="42" spans="1:37" ht="34.5" customHeight="1">
      <c r="A42" s="574">
        <v>34</v>
      </c>
      <c r="B42" s="575">
        <v>45256</v>
      </c>
      <c r="C42" s="574"/>
      <c r="D42" s="574" t="s">
        <v>655</v>
      </c>
      <c r="E42" s="1413" t="s">
        <v>866</v>
      </c>
      <c r="F42" s="574">
        <v>7249685</v>
      </c>
      <c r="G42" s="574" t="s">
        <v>169</v>
      </c>
      <c r="H42" s="576" t="s">
        <v>657</v>
      </c>
      <c r="I42" s="574">
        <v>53320</v>
      </c>
      <c r="J42" s="577">
        <v>45256</v>
      </c>
      <c r="K42" s="575">
        <v>45261</v>
      </c>
      <c r="L42" s="575"/>
      <c r="M42" s="574" t="s">
        <v>581</v>
      </c>
      <c r="N42" s="574" t="s">
        <v>659</v>
      </c>
      <c r="O42" s="574">
        <v>1</v>
      </c>
      <c r="P42" s="578"/>
      <c r="Q42" s="578"/>
      <c r="R42" s="574"/>
      <c r="S42" s="574"/>
      <c r="T42" s="574"/>
      <c r="U42" s="574"/>
      <c r="V42" s="574" t="s">
        <v>1368</v>
      </c>
      <c r="W42" s="574">
        <v>2</v>
      </c>
      <c r="X42" s="574"/>
      <c r="Y42" s="574"/>
      <c r="Z42" s="574"/>
      <c r="AA42" s="574"/>
      <c r="AB42" s="579" t="s">
        <v>1645</v>
      </c>
      <c r="AC42" s="575">
        <v>45312</v>
      </c>
      <c r="AD42" s="574"/>
      <c r="AE42" s="575" t="s">
        <v>581</v>
      </c>
      <c r="AF42" s="576" t="s">
        <v>581</v>
      </c>
      <c r="AG42" s="576" t="s">
        <v>1752</v>
      </c>
      <c r="AH42" s="247" t="str" cm="1">
        <f t="array" ref="AH42">LEFT(AJ_Fabrication[[#This Row],[PROJECT'#]],MIN(IFERROR(FIND({0,1,2,3,4,5,6,7,8,9,"-"},AJ_Fabrication[[#This Row],[PROJECT'#]]),""))-1)</f>
        <v>AJ</v>
      </c>
      <c r="AI42" s="270" t="str">
        <f>IF(AJ_Fabrication[[#This Row],[BOM Received date]]&lt;&gt;"","Fab table")</f>
        <v>Fab table</v>
      </c>
      <c r="AJ42" s="270" t="str">
        <f>TEXT(AJ_Fabrication[[#This Row],[BOM Received date]],"mmmm")</f>
        <v>November</v>
      </c>
      <c r="AK42" s="270" t="str">
        <f>TEXT(AJ_Fabrication[[#This Row],[BOM Received date]],"yyyy")</f>
        <v>2023</v>
      </c>
    </row>
    <row r="43" spans="1:37" ht="28.2" thickBot="1">
      <c r="A43" s="809">
        <v>34</v>
      </c>
      <c r="B43" s="810">
        <v>45256</v>
      </c>
      <c r="C43" s="809"/>
      <c r="D43" s="811" t="s">
        <v>655</v>
      </c>
      <c r="E43" s="1597" t="s">
        <v>866</v>
      </c>
      <c r="F43" s="811">
        <v>7249685</v>
      </c>
      <c r="G43" s="811" t="s">
        <v>169</v>
      </c>
      <c r="H43" s="816" t="s">
        <v>658</v>
      </c>
      <c r="I43" s="811">
        <v>53320</v>
      </c>
      <c r="J43" s="812">
        <v>45256</v>
      </c>
      <c r="K43" s="813">
        <v>45261</v>
      </c>
      <c r="L43" s="813"/>
      <c r="M43" s="811" t="s">
        <v>581</v>
      </c>
      <c r="N43" s="811" t="s">
        <v>659</v>
      </c>
      <c r="O43" s="811">
        <v>12</v>
      </c>
      <c r="P43" s="814"/>
      <c r="Q43" s="814"/>
      <c r="R43" s="811"/>
      <c r="S43" s="811"/>
      <c r="T43" s="811"/>
      <c r="U43" s="811"/>
      <c r="V43" s="811" t="s">
        <v>1369</v>
      </c>
      <c r="W43" s="811">
        <v>3</v>
      </c>
      <c r="X43" s="811"/>
      <c r="Y43" s="811"/>
      <c r="Z43" s="811"/>
      <c r="AA43" s="811"/>
      <c r="AB43" s="815" t="s">
        <v>1081</v>
      </c>
      <c r="AC43" s="813">
        <v>45312</v>
      </c>
      <c r="AD43" s="811"/>
      <c r="AE43" s="813" t="s">
        <v>581</v>
      </c>
      <c r="AF43" s="816" t="s">
        <v>581</v>
      </c>
      <c r="AG43" s="816" t="s">
        <v>1752</v>
      </c>
      <c r="AH43" s="775" t="str" cm="1">
        <f t="array" ref="AH43">LEFT(AJ_Fabrication[[#This Row],[PROJECT'#]],MIN(IFERROR(FIND({0,1,2,3,4,5,6,7,8,9,"-"},AJ_Fabrication[[#This Row],[PROJECT'#]]),""))-1)</f>
        <v>AJ</v>
      </c>
      <c r="AI43" s="785" t="str">
        <f>IF(AJ_Fabrication[[#This Row],[BOM Received date]]&lt;&gt;"","Fab table")</f>
        <v>Fab table</v>
      </c>
      <c r="AJ43" s="785" t="str">
        <f>TEXT(AJ_Fabrication[[#This Row],[BOM Received date]],"mmmm")</f>
        <v>November</v>
      </c>
      <c r="AK43" s="785" t="str">
        <f>TEXT(AJ_Fabrication[[#This Row],[BOM Received date]],"yyyy")</f>
        <v>2023</v>
      </c>
    </row>
    <row r="44" spans="1:37" ht="42" thickBot="1">
      <c r="A44" s="776">
        <v>35</v>
      </c>
      <c r="B44" s="777">
        <v>45273</v>
      </c>
      <c r="C44" s="776"/>
      <c r="D44" s="776" t="s">
        <v>994</v>
      </c>
      <c r="E44" s="1414" t="s">
        <v>995</v>
      </c>
      <c r="F44" s="776">
        <v>8139100</v>
      </c>
      <c r="G44" s="776" t="s">
        <v>169</v>
      </c>
      <c r="H44" s="779" t="s">
        <v>996</v>
      </c>
      <c r="I44" s="780">
        <v>54010</v>
      </c>
      <c r="J44" s="781">
        <v>45273</v>
      </c>
      <c r="K44" s="777">
        <v>45277</v>
      </c>
      <c r="L44" s="777"/>
      <c r="M44" s="776">
        <v>1</v>
      </c>
      <c r="N44" s="776" t="s">
        <v>659</v>
      </c>
      <c r="O44" s="776">
        <v>1</v>
      </c>
      <c r="P44" s="782">
        <v>1148</v>
      </c>
      <c r="Q44" s="782">
        <v>1148</v>
      </c>
      <c r="R44" s="776"/>
      <c r="S44" s="776"/>
      <c r="T44" s="776"/>
      <c r="U44" s="776"/>
      <c r="V44" s="776" t="s">
        <v>1646</v>
      </c>
      <c r="W44" s="776">
        <v>1</v>
      </c>
      <c r="X44" s="776"/>
      <c r="Y44" s="776"/>
      <c r="Z44" s="776"/>
      <c r="AA44" s="776"/>
      <c r="AB44" s="1172" t="s">
        <v>1645</v>
      </c>
      <c r="AC44" s="777"/>
      <c r="AD44" s="776" t="s">
        <v>22</v>
      </c>
      <c r="AE44" s="777">
        <v>45332</v>
      </c>
      <c r="AF44" s="778"/>
      <c r="AG44" s="778"/>
      <c r="AH44" s="784" t="str" cm="1">
        <f t="array" ref="AH44">LEFT(AJ_Fabrication[[#This Row],[PROJECT'#]],MIN(IFERROR(FIND({0,1,2,3,4,5,6,7,8,9,"-"},AJ_Fabrication[[#This Row],[PROJECT'#]]),""))-1)</f>
        <v>AJ</v>
      </c>
      <c r="AI44" s="785" t="str">
        <f>IF(AJ_Fabrication[[#This Row],[BOM Received date]]&lt;&gt;"","Fab table")</f>
        <v>Fab table</v>
      </c>
      <c r="AJ44" s="785" t="str">
        <f>TEXT(AJ_Fabrication[[#This Row],[BOM Received date]],"mmmm")</f>
        <v>December</v>
      </c>
      <c r="AK44" s="785" t="str">
        <f>TEXT(AJ_Fabrication[[#This Row],[BOM Received date]],"yyyy")</f>
        <v>2023</v>
      </c>
    </row>
    <row r="45" spans="1:37" ht="42.6" thickBot="1">
      <c r="A45" s="683">
        <v>36</v>
      </c>
      <c r="B45" s="684">
        <v>45273</v>
      </c>
      <c r="C45" s="683"/>
      <c r="D45" s="683" t="s">
        <v>997</v>
      </c>
      <c r="E45" s="688" t="s">
        <v>998</v>
      </c>
      <c r="F45" s="683">
        <v>8379855</v>
      </c>
      <c r="G45" s="683" t="s">
        <v>169</v>
      </c>
      <c r="H45" s="799" t="s">
        <v>999</v>
      </c>
      <c r="I45" s="786">
        <v>54009</v>
      </c>
      <c r="J45" s="710">
        <v>45273</v>
      </c>
      <c r="K45" s="684">
        <v>45277</v>
      </c>
      <c r="L45" s="684"/>
      <c r="M45" s="683">
        <v>1</v>
      </c>
      <c r="N45" s="683" t="s">
        <v>659</v>
      </c>
      <c r="O45" s="683">
        <v>1</v>
      </c>
      <c r="P45" s="686">
        <v>4430</v>
      </c>
      <c r="Q45" s="686">
        <v>4430</v>
      </c>
      <c r="R45" s="683"/>
      <c r="S45" s="683"/>
      <c r="T45" s="683"/>
      <c r="U45" s="683"/>
      <c r="V45" s="683" t="s">
        <v>1370</v>
      </c>
      <c r="W45" s="683"/>
      <c r="X45" s="683"/>
      <c r="Y45" s="683"/>
      <c r="Z45" s="683"/>
      <c r="AA45" s="683"/>
      <c r="AB45" s="787" t="s">
        <v>1645</v>
      </c>
      <c r="AC45" s="684">
        <v>44947</v>
      </c>
      <c r="AD45" s="683" t="s">
        <v>22</v>
      </c>
      <c r="AE45" s="689"/>
      <c r="AF45" s="690"/>
      <c r="AG45" s="785" t="s">
        <v>2151</v>
      </c>
      <c r="AH45" s="683" t="str" cm="1">
        <f t="array" ref="AH45">LEFT(AJ_Fabrication[[#This Row],[PROJECT'#]],MIN(IFERROR(FIND({0,1,2,3,4,5,6,7,8,9,"-"},AJ_Fabrication[[#This Row],[PROJECT'#]]),""))-1)</f>
        <v>AJ</v>
      </c>
      <c r="AI45" s="270" t="str">
        <f>IF(AJ_Fabrication[[#This Row],[BOM Received date]]&lt;&gt;"","Fab table")</f>
        <v>Fab table</v>
      </c>
      <c r="AJ45" s="270" t="str">
        <f>TEXT(AJ_Fabrication[[#This Row],[BOM Received date]],"mmmm")</f>
        <v>December</v>
      </c>
      <c r="AK45" s="270" t="str">
        <f>TEXT(AJ_Fabrication[[#This Row],[BOM Received date]],"yyyy")</f>
        <v>2023</v>
      </c>
    </row>
    <row r="46" spans="1:37" ht="33" customHeight="1" thickBot="1">
      <c r="A46" s="1123">
        <v>36</v>
      </c>
      <c r="B46" s="1124">
        <v>45273</v>
      </c>
      <c r="C46" s="1123"/>
      <c r="D46" s="1123" t="s">
        <v>997</v>
      </c>
      <c r="E46" s="1415" t="s">
        <v>998</v>
      </c>
      <c r="F46" s="1123">
        <v>8379855</v>
      </c>
      <c r="G46" s="1123" t="s">
        <v>169</v>
      </c>
      <c r="H46" s="1125" t="s">
        <v>1000</v>
      </c>
      <c r="I46" s="1126">
        <v>54009</v>
      </c>
      <c r="J46" s="1127">
        <v>45273</v>
      </c>
      <c r="K46" s="1124">
        <v>45277</v>
      </c>
      <c r="L46" s="1124"/>
      <c r="M46" s="1123">
        <v>2</v>
      </c>
      <c r="N46" s="1123" t="s">
        <v>659</v>
      </c>
      <c r="O46" s="1123">
        <v>6</v>
      </c>
      <c r="P46" s="1128">
        <v>179</v>
      </c>
      <c r="Q46" s="1128">
        <v>1074</v>
      </c>
      <c r="R46" s="1123"/>
      <c r="S46" s="1123"/>
      <c r="T46" s="1123"/>
      <c r="U46" s="1123"/>
      <c r="V46" s="1123" t="s">
        <v>1370</v>
      </c>
      <c r="W46" s="1123"/>
      <c r="X46" s="1123"/>
      <c r="Y46" s="1123"/>
      <c r="Z46" s="1123"/>
      <c r="AA46" s="1123"/>
      <c r="AB46" s="1129" t="s">
        <v>1645</v>
      </c>
      <c r="AC46" s="1124">
        <v>45337</v>
      </c>
      <c r="AD46" s="1123"/>
      <c r="AE46" s="1192"/>
      <c r="AF46" s="1130"/>
      <c r="AG46" s="778"/>
      <c r="AH46" s="775" t="str" cm="1">
        <f t="array" ref="AH46">LEFT(AJ_Fabrication[[#This Row],[PROJECT'#]],MIN(IFERROR(FIND({0,1,2,3,4,5,6,7,8,9,"-"},AJ_Fabrication[[#This Row],[PROJECT'#]]),""))-1)</f>
        <v>AJ</v>
      </c>
      <c r="AI46" s="785" t="str">
        <f>IF(AJ_Fabrication[[#This Row],[BOM Received date]]&lt;&gt;"","Fab table")</f>
        <v>Fab table</v>
      </c>
      <c r="AJ46" s="785" t="str">
        <f>TEXT(AJ_Fabrication[[#This Row],[BOM Received date]],"mmmm")</f>
        <v>December</v>
      </c>
      <c r="AK46" s="785" t="str">
        <f>TEXT(AJ_Fabrication[[#This Row],[BOM Received date]],"yyyy")</f>
        <v>2023</v>
      </c>
    </row>
    <row r="47" spans="1:37" ht="42" thickBot="1">
      <c r="A47" s="784">
        <v>40</v>
      </c>
      <c r="B47" s="788">
        <v>45279</v>
      </c>
      <c r="C47" s="784"/>
      <c r="D47" s="784" t="s">
        <v>1187</v>
      </c>
      <c r="E47" s="797" t="s">
        <v>1188</v>
      </c>
      <c r="F47" s="784">
        <v>5171089</v>
      </c>
      <c r="G47" s="784" t="s">
        <v>169</v>
      </c>
      <c r="H47" s="789" t="s">
        <v>1189</v>
      </c>
      <c r="I47" s="796">
        <v>54208</v>
      </c>
      <c r="J47" s="790">
        <v>45279</v>
      </c>
      <c r="K47" s="788">
        <v>45281</v>
      </c>
      <c r="L47" s="788"/>
      <c r="M47" s="784">
        <v>1</v>
      </c>
      <c r="N47" s="784" t="s">
        <v>659</v>
      </c>
      <c r="O47" s="784">
        <v>33</v>
      </c>
      <c r="P47" s="792">
        <v>221970.87</v>
      </c>
      <c r="Q47" s="792">
        <v>221970.87</v>
      </c>
      <c r="R47" s="784"/>
      <c r="S47" s="784"/>
      <c r="T47" s="784"/>
      <c r="U47" s="784"/>
      <c r="V47" s="784" t="s">
        <v>2189</v>
      </c>
      <c r="W47" s="784">
        <v>1</v>
      </c>
      <c r="X47" s="836">
        <v>45327</v>
      </c>
      <c r="Y47" s="784"/>
      <c r="Z47" s="784"/>
      <c r="AA47" s="784"/>
      <c r="AB47" s="793" t="s">
        <v>2191</v>
      </c>
      <c r="AC47" s="788">
        <v>45414</v>
      </c>
      <c r="AD47" s="791"/>
      <c r="AE47" s="794"/>
      <c r="AF47" s="795"/>
      <c r="AG47" s="785" t="s">
        <v>1104</v>
      </c>
      <c r="AH47" s="784" t="str" cm="1">
        <f t="array" ref="AH47">LEFT(AJ_Fabrication[[#This Row],[PROJECT'#]],MIN(IFERROR(FIND({0,1,2,3,4,5,6,7,8,9,"-"},AJ_Fabrication[[#This Row],[PROJECT'#]]),""))-1)</f>
        <v>AJ</v>
      </c>
      <c r="AI47" s="785" t="str">
        <f>IF(AJ_Fabrication[[#This Row],[BOM Received date]]&lt;&gt;"","Fab table")</f>
        <v>Fab table</v>
      </c>
      <c r="AJ47" s="785" t="str">
        <f>TEXT(AJ_Fabrication[[#This Row],[BOM Received date]],"mmmm")</f>
        <v>December</v>
      </c>
      <c r="AK47" s="785" t="str">
        <f>TEXT(AJ_Fabrication[[#This Row],[BOM Received date]],"yyyy")</f>
        <v>2023</v>
      </c>
    </row>
    <row r="48" spans="1:37" ht="15" thickBot="1">
      <c r="A48" s="784">
        <v>41</v>
      </c>
      <c r="B48" s="788">
        <v>45279</v>
      </c>
      <c r="C48" s="784"/>
      <c r="D48" s="784" t="s">
        <v>1187</v>
      </c>
      <c r="E48" s="797" t="s">
        <v>1188</v>
      </c>
      <c r="F48" s="784">
        <v>5171089</v>
      </c>
      <c r="G48" s="784" t="s">
        <v>169</v>
      </c>
      <c r="H48" s="789" t="s">
        <v>1190</v>
      </c>
      <c r="I48" s="796">
        <v>54208</v>
      </c>
      <c r="J48" s="790">
        <v>45279</v>
      </c>
      <c r="K48" s="788">
        <v>45281</v>
      </c>
      <c r="L48" s="788"/>
      <c r="M48" s="784">
        <v>2</v>
      </c>
      <c r="N48" s="784" t="s">
        <v>659</v>
      </c>
      <c r="O48" s="784">
        <v>99</v>
      </c>
      <c r="P48" s="792">
        <v>31747.47</v>
      </c>
      <c r="Q48" s="792">
        <v>31747.47</v>
      </c>
      <c r="R48" s="784"/>
      <c r="S48" s="784"/>
      <c r="T48" s="784"/>
      <c r="U48" s="784"/>
      <c r="V48" s="791" t="s">
        <v>2189</v>
      </c>
      <c r="W48" s="784">
        <v>2</v>
      </c>
      <c r="X48" s="836">
        <v>45327</v>
      </c>
      <c r="Y48" s="784"/>
      <c r="Z48" s="784"/>
      <c r="AA48" s="784"/>
      <c r="AB48" s="793" t="s">
        <v>2191</v>
      </c>
      <c r="AC48" s="794">
        <v>45414</v>
      </c>
      <c r="AD48" s="791"/>
      <c r="AE48" s="794"/>
      <c r="AF48" s="795"/>
      <c r="AG48" s="785" t="s">
        <v>1104</v>
      </c>
      <c r="AH48" s="784" t="str" cm="1">
        <f t="array" ref="AH48">LEFT(AJ_Fabrication[[#This Row],[PROJECT'#]],MIN(IFERROR(FIND({0,1,2,3,4,5,6,7,8,9,"-"},AJ_Fabrication[[#This Row],[PROJECT'#]]),""))-1)</f>
        <v>AJ</v>
      </c>
      <c r="AI48" s="785" t="str">
        <f>IF(AJ_Fabrication[[#This Row],[BOM Received date]]&lt;&gt;"","Fab table")</f>
        <v>Fab table</v>
      </c>
      <c r="AJ48" s="785" t="str">
        <f>TEXT(AJ_Fabrication[[#This Row],[BOM Received date]],"mmmm")</f>
        <v>December</v>
      </c>
      <c r="AK48" s="785" t="str">
        <f>TEXT(AJ_Fabrication[[#This Row],[BOM Received date]],"yyyy")</f>
        <v>2023</v>
      </c>
    </row>
    <row r="49" spans="1:37" ht="24.9" customHeight="1" thickBot="1">
      <c r="A49" s="784">
        <v>44</v>
      </c>
      <c r="B49" s="788">
        <v>45272</v>
      </c>
      <c r="C49" s="784"/>
      <c r="D49" s="784" t="s">
        <v>1288</v>
      </c>
      <c r="E49" s="797" t="s">
        <v>1289</v>
      </c>
      <c r="F49" s="784">
        <v>7996575</v>
      </c>
      <c r="G49" s="784" t="s">
        <v>169</v>
      </c>
      <c r="H49" s="789" t="s">
        <v>1290</v>
      </c>
      <c r="I49" s="796">
        <v>54414</v>
      </c>
      <c r="J49" s="790">
        <v>45272</v>
      </c>
      <c r="K49" s="788">
        <v>45291</v>
      </c>
      <c r="L49" s="788"/>
      <c r="M49" s="784">
        <v>1</v>
      </c>
      <c r="N49" s="784" t="s">
        <v>659</v>
      </c>
      <c r="O49" s="784">
        <v>1</v>
      </c>
      <c r="P49" s="792">
        <v>4317.1000000000004</v>
      </c>
      <c r="Q49" s="792">
        <v>4317.1000000000004</v>
      </c>
      <c r="R49" s="784"/>
      <c r="S49" s="784"/>
      <c r="T49" s="784"/>
      <c r="U49" s="784"/>
      <c r="V49" s="784" t="s">
        <v>2129</v>
      </c>
      <c r="W49" s="784"/>
      <c r="X49" s="784"/>
      <c r="Y49" s="784"/>
      <c r="Z49" s="784"/>
      <c r="AA49" s="784"/>
      <c r="AB49" s="797" t="s">
        <v>1645</v>
      </c>
      <c r="AC49" s="794">
        <v>45337</v>
      </c>
      <c r="AD49" s="791" t="s">
        <v>22</v>
      </c>
      <c r="AE49" s="794">
        <v>45332</v>
      </c>
      <c r="AF49" s="795"/>
      <c r="AG49" s="785" t="s">
        <v>1104</v>
      </c>
      <c r="AH49" s="784" t="str" cm="1">
        <f t="array" ref="AH49">LEFT(AJ_Fabrication[[#This Row],[PROJECT'#]],MIN(IFERROR(FIND({0,1,2,3,4,5,6,7,8,9,"-"},AJ_Fabrication[[#This Row],[PROJECT'#]]),""))-1)</f>
        <v>AJ</v>
      </c>
      <c r="AI49" s="785" t="str">
        <f>IF(AJ_Fabrication[[#This Row],[BOM Received date]]&lt;&gt;"","Fab table")</f>
        <v>Fab table</v>
      </c>
      <c r="AJ49" s="785" t="str">
        <f>TEXT(AJ_Fabrication[[#This Row],[BOM Received date]],"mmmm")</f>
        <v>December</v>
      </c>
      <c r="AK49" s="785" t="str">
        <f>TEXT(AJ_Fabrication[[#This Row],[BOM Received date]],"yyyy")</f>
        <v>2023</v>
      </c>
    </row>
    <row r="50" spans="1:37" ht="24.9" customHeight="1" thickBot="1">
      <c r="A50" s="784">
        <v>46</v>
      </c>
      <c r="B50" s="788">
        <v>45231</v>
      </c>
      <c r="C50" s="784"/>
      <c r="D50" s="784" t="s">
        <v>1342</v>
      </c>
      <c r="E50" s="797" t="s">
        <v>1343</v>
      </c>
      <c r="F50" s="784">
        <v>7641976</v>
      </c>
      <c r="G50" s="784" t="s">
        <v>169</v>
      </c>
      <c r="H50" s="789" t="s">
        <v>637</v>
      </c>
      <c r="I50" s="1076">
        <v>52516</v>
      </c>
      <c r="J50" s="790">
        <v>45232</v>
      </c>
      <c r="K50" s="788">
        <v>45236</v>
      </c>
      <c r="L50" s="788"/>
      <c r="M50" s="784">
        <v>1</v>
      </c>
      <c r="N50" s="784" t="s">
        <v>659</v>
      </c>
      <c r="O50" s="784">
        <v>1</v>
      </c>
      <c r="P50" s="792">
        <v>4929</v>
      </c>
      <c r="Q50" s="792">
        <v>4929</v>
      </c>
      <c r="R50" s="784"/>
      <c r="S50" s="784"/>
      <c r="T50" s="784"/>
      <c r="U50" s="784"/>
      <c r="V50" s="784" t="s">
        <v>1647</v>
      </c>
      <c r="W50" s="784"/>
      <c r="X50" s="784"/>
      <c r="Y50" s="784"/>
      <c r="Z50" s="784"/>
      <c r="AA50" s="784"/>
      <c r="AB50" s="797" t="s">
        <v>1645</v>
      </c>
      <c r="AC50" s="788">
        <v>45312</v>
      </c>
      <c r="AD50" s="791" t="s">
        <v>22</v>
      </c>
      <c r="AE50" s="794"/>
      <c r="AF50" s="795"/>
      <c r="AG50" s="785" t="s">
        <v>2151</v>
      </c>
      <c r="AH50" s="784" t="str" cm="1">
        <f t="array" ref="AH50">LEFT(AJ_Fabrication[[#This Row],[PROJECT'#]],MIN(IFERROR(FIND({0,1,2,3,4,5,6,7,8,9,"-"},AJ_Fabrication[[#This Row],[PROJECT'#]]),""))-1)</f>
        <v>AJ</v>
      </c>
      <c r="AI50" s="785" t="str">
        <f>IF(AJ_Fabrication[[#This Row],[BOM Received date]]&lt;&gt;"","Fab table")</f>
        <v>Fab table</v>
      </c>
      <c r="AJ50" s="785" t="str">
        <f>TEXT(AJ_Fabrication[[#This Row],[BOM Received date]],"mmmm")</f>
        <v>November</v>
      </c>
      <c r="AK50" s="785" t="str">
        <f>TEXT(AJ_Fabrication[[#This Row],[BOM Received date]],"yyyy")</f>
        <v>2023</v>
      </c>
    </row>
    <row r="51" spans="1:37" ht="24.9" customHeight="1" thickBot="1">
      <c r="A51" s="784">
        <v>47</v>
      </c>
      <c r="B51" s="788">
        <v>45242</v>
      </c>
      <c r="C51" s="784"/>
      <c r="D51" s="784" t="s">
        <v>649</v>
      </c>
      <c r="E51" s="793" t="s">
        <v>1450</v>
      </c>
      <c r="F51" s="784">
        <v>7116535</v>
      </c>
      <c r="G51" s="784" t="s">
        <v>169</v>
      </c>
      <c r="H51" s="789" t="s">
        <v>1449</v>
      </c>
      <c r="I51" s="796">
        <v>52715</v>
      </c>
      <c r="J51" s="790">
        <v>45242</v>
      </c>
      <c r="K51" s="788">
        <v>45242</v>
      </c>
      <c r="L51" s="788"/>
      <c r="M51" s="784">
        <v>1</v>
      </c>
      <c r="N51" s="784" t="s">
        <v>659</v>
      </c>
      <c r="O51" s="784">
        <v>1</v>
      </c>
      <c r="P51" s="792">
        <v>2300.31</v>
      </c>
      <c r="Q51" s="792">
        <v>2300.31</v>
      </c>
      <c r="R51" s="784"/>
      <c r="S51" s="784"/>
      <c r="T51" s="784"/>
      <c r="U51" s="784"/>
      <c r="V51" s="784" t="s">
        <v>1648</v>
      </c>
      <c r="W51" s="784"/>
      <c r="X51" s="784"/>
      <c r="Y51" s="784"/>
      <c r="Z51" s="784"/>
      <c r="AA51" s="784"/>
      <c r="AB51" s="797" t="s">
        <v>1645</v>
      </c>
      <c r="AC51" s="788">
        <v>45312</v>
      </c>
      <c r="AD51" s="791" t="s">
        <v>22</v>
      </c>
      <c r="AE51" s="794">
        <v>45343</v>
      </c>
      <c r="AF51" s="795"/>
      <c r="AG51" s="785" t="s">
        <v>1104</v>
      </c>
      <c r="AH51" s="784" t="str" cm="1">
        <f t="array" ref="AH51">LEFT(AJ_Fabrication[[#This Row],[PROJECT'#]],MIN(IFERROR(FIND({0,1,2,3,4,5,6,7,8,9,"-"},AJ_Fabrication[[#This Row],[PROJECT'#]]),""))-1)</f>
        <v>AJ</v>
      </c>
      <c r="AI51" s="785" t="str">
        <f>IF(AJ_Fabrication[[#This Row],[BOM Received date]]&lt;&gt;"","Fab table")</f>
        <v>Fab table</v>
      </c>
      <c r="AJ51" s="785" t="str">
        <f>TEXT(AJ_Fabrication[[#This Row],[BOM Received date]],"mmmm")</f>
        <v>November</v>
      </c>
      <c r="AK51" s="785" t="str">
        <f>TEXT(AJ_Fabrication[[#This Row],[BOM Received date]],"yyyy")</f>
        <v>2023</v>
      </c>
    </row>
    <row r="52" spans="1:37" ht="24.9" customHeight="1" thickBot="1">
      <c r="A52" s="784">
        <v>48</v>
      </c>
      <c r="B52" s="788">
        <v>45289</v>
      </c>
      <c r="C52" s="784"/>
      <c r="D52" s="784" t="s">
        <v>1484</v>
      </c>
      <c r="E52" s="797" t="s">
        <v>1485</v>
      </c>
      <c r="F52" s="784">
        <v>8038045</v>
      </c>
      <c r="G52" s="784" t="s">
        <v>169</v>
      </c>
      <c r="H52" s="789" t="s">
        <v>1577</v>
      </c>
      <c r="I52" s="780">
        <v>55085</v>
      </c>
      <c r="J52" s="790">
        <v>45311</v>
      </c>
      <c r="K52" s="788">
        <v>45313</v>
      </c>
      <c r="L52" s="788"/>
      <c r="M52" s="784">
        <v>1</v>
      </c>
      <c r="N52" s="784" t="s">
        <v>659</v>
      </c>
      <c r="O52" s="791">
        <v>1</v>
      </c>
      <c r="P52" s="792">
        <v>10437.9</v>
      </c>
      <c r="Q52" s="792">
        <v>10437.9</v>
      </c>
      <c r="R52" s="784"/>
      <c r="S52" s="784"/>
      <c r="T52" s="784"/>
      <c r="U52" s="784"/>
      <c r="V52" s="784" t="s">
        <v>2130</v>
      </c>
      <c r="W52" s="784"/>
      <c r="X52" s="784"/>
      <c r="Y52" s="784"/>
      <c r="Z52" s="784"/>
      <c r="AA52" s="784"/>
      <c r="AB52" s="797" t="s">
        <v>1645</v>
      </c>
      <c r="AC52" s="794">
        <v>45351</v>
      </c>
      <c r="AD52" s="791" t="s">
        <v>22</v>
      </c>
      <c r="AE52" s="794">
        <v>45332</v>
      </c>
      <c r="AF52" s="795"/>
      <c r="AG52" s="785" t="s">
        <v>1104</v>
      </c>
      <c r="AH52" s="784" t="str" cm="1">
        <f t="array" ref="AH52">LEFT(AJ_Fabrication[[#This Row],[PROJECT'#]],MIN(IFERROR(FIND({0,1,2,3,4,5,6,7,8,9,"-"},AJ_Fabrication[[#This Row],[PROJECT'#]]),""))-1)</f>
        <v>AJ</v>
      </c>
      <c r="AI52" s="785" t="str">
        <f>IF(AJ_Fabrication[[#This Row],[BOM Received date]]&lt;&gt;"","Fab table")</f>
        <v>Fab table</v>
      </c>
      <c r="AJ52" s="785" t="str">
        <f>TEXT(AJ_Fabrication[[#This Row],[BOM Received date]],"mmmm")</f>
        <v>December</v>
      </c>
      <c r="AK52" s="785" t="str">
        <f>TEXT(AJ_Fabrication[[#This Row],[BOM Received date]],"yyyy")</f>
        <v>2023</v>
      </c>
    </row>
    <row r="53" spans="1:37" ht="30" customHeight="1" thickBot="1">
      <c r="A53" s="776">
        <v>49</v>
      </c>
      <c r="B53" s="777">
        <v>45294</v>
      </c>
      <c r="C53" s="776"/>
      <c r="D53" s="776" t="s">
        <v>994</v>
      </c>
      <c r="E53" s="1414" t="s">
        <v>995</v>
      </c>
      <c r="F53" s="776">
        <v>8139100</v>
      </c>
      <c r="G53" s="776" t="s">
        <v>169</v>
      </c>
      <c r="H53" s="779" t="s">
        <v>1487</v>
      </c>
      <c r="I53" s="1339">
        <v>55228</v>
      </c>
      <c r="J53" s="781">
        <v>45311</v>
      </c>
      <c r="K53" s="777">
        <v>45315</v>
      </c>
      <c r="L53" s="777"/>
      <c r="M53" s="776">
        <v>1</v>
      </c>
      <c r="N53" s="776" t="s">
        <v>659</v>
      </c>
      <c r="O53" s="776">
        <v>1</v>
      </c>
      <c r="P53" s="782">
        <v>1750.85</v>
      </c>
      <c r="Q53" s="782">
        <v>1750.85</v>
      </c>
      <c r="R53" s="776"/>
      <c r="S53" s="776"/>
      <c r="T53" s="776"/>
      <c r="U53" s="776"/>
      <c r="V53" s="776" t="s">
        <v>2188</v>
      </c>
      <c r="W53" s="776"/>
      <c r="X53" s="776"/>
      <c r="Y53" s="776"/>
      <c r="Z53" s="776"/>
      <c r="AA53" s="776"/>
      <c r="AB53" s="797" t="s">
        <v>1645</v>
      </c>
      <c r="AC53" s="777">
        <v>45343</v>
      </c>
      <c r="AD53" s="776" t="s">
        <v>22</v>
      </c>
      <c r="AE53" s="777">
        <v>45343</v>
      </c>
      <c r="AF53" s="783"/>
      <c r="AG53" s="785" t="s">
        <v>1104</v>
      </c>
      <c r="AH53" s="784" t="str" cm="1">
        <f t="array" ref="AH53">LEFT(AJ_Fabrication[[#This Row],[PROJECT'#]],MIN(IFERROR(FIND({0,1,2,3,4,5,6,7,8,9,"-"},AJ_Fabrication[[#This Row],[PROJECT'#]]),""))-1)</f>
        <v>AJ</v>
      </c>
      <c r="AI53" s="785" t="str">
        <f>IF(AJ_Fabrication[[#This Row],[BOM Received date]]&lt;&gt;"","Fab table")</f>
        <v>Fab table</v>
      </c>
      <c r="AJ53" s="785" t="str">
        <f>TEXT(AJ_Fabrication[[#This Row],[BOM Received date]],"mmmm")</f>
        <v>January</v>
      </c>
      <c r="AK53" s="785" t="str">
        <f>TEXT(AJ_Fabrication[[#This Row],[BOM Received date]],"yyyy")</f>
        <v>2024</v>
      </c>
    </row>
    <row r="54" spans="1:37" ht="50.25" customHeight="1" thickBot="1">
      <c r="A54" s="1096">
        <v>50</v>
      </c>
      <c r="B54" s="1094">
        <v>45322</v>
      </c>
      <c r="C54" s="1096"/>
      <c r="D54" s="1096" t="s">
        <v>2152</v>
      </c>
      <c r="E54" s="1097" t="s">
        <v>2153</v>
      </c>
      <c r="F54" s="1096"/>
      <c r="G54" s="1096" t="s">
        <v>2154</v>
      </c>
      <c r="H54" s="1098" t="s">
        <v>2155</v>
      </c>
      <c r="I54" s="1096"/>
      <c r="J54" s="1099"/>
      <c r="K54" s="1092"/>
      <c r="L54" s="1094"/>
      <c r="M54" s="1091"/>
      <c r="N54" s="1091"/>
      <c r="O54" s="1091"/>
      <c r="P54" s="1095"/>
      <c r="Q54" s="1095"/>
      <c r="R54" s="1096"/>
      <c r="S54" s="1096"/>
      <c r="T54" s="1096"/>
      <c r="U54" s="1096"/>
      <c r="V54" s="1091"/>
      <c r="W54" s="1096"/>
      <c r="X54" s="1096"/>
      <c r="Y54" s="1096"/>
      <c r="Z54" s="1096"/>
      <c r="AA54" s="1096"/>
      <c r="AB54" s="1097"/>
      <c r="AC54" s="1092"/>
      <c r="AD54" s="1091"/>
      <c r="AE54" s="1092"/>
      <c r="AF54" s="1093"/>
      <c r="AG54" s="1108" t="s">
        <v>2156</v>
      </c>
      <c r="AH54" s="252" t="str" cm="1">
        <f t="array" ref="AH54">LEFT(AJ_Fabrication[[#This Row],[PROJECT'#]],MIN(IFERROR(FIND({0,1,2,3,4,5,6,7,8,9,"-"},AJ_Fabrication[[#This Row],[PROJECT'#]]),""))-1)</f>
        <v>AJ</v>
      </c>
      <c r="AI54" s="958" t="str">
        <f>IF(AJ_Fabrication[[#This Row],[BOM Received date]]&lt;&gt;"","Fab table")</f>
        <v>Fab table</v>
      </c>
      <c r="AJ54" s="958" t="str">
        <f>TEXT(AJ_Fabrication[[#This Row],[BOM Received date]],"mmmm")</f>
        <v>January</v>
      </c>
      <c r="AK54" s="958" t="str">
        <f>TEXT(AJ_Fabrication[[#This Row],[BOM Received date]],"yyyy")</f>
        <v>2024</v>
      </c>
    </row>
    <row r="55" spans="1:37" ht="45.75" customHeight="1" thickTop="1" thickBot="1">
      <c r="A55" s="555">
        <v>51</v>
      </c>
      <c r="B55" s="556">
        <v>45336</v>
      </c>
      <c r="C55" s="555"/>
      <c r="D55" s="555" t="s">
        <v>2392</v>
      </c>
      <c r="E55" s="1056" t="s">
        <v>2394</v>
      </c>
      <c r="F55" s="555"/>
      <c r="G55" s="555" t="s">
        <v>169</v>
      </c>
      <c r="H55" s="557" t="s">
        <v>2393</v>
      </c>
      <c r="I55" s="1482">
        <v>57208</v>
      </c>
      <c r="J55" s="558">
        <v>45356</v>
      </c>
      <c r="K55" s="556">
        <v>45396</v>
      </c>
      <c r="L55" s="556"/>
      <c r="M55" s="555">
        <v>1</v>
      </c>
      <c r="N55" s="555" t="s">
        <v>659</v>
      </c>
      <c r="O55" s="555">
        <v>1</v>
      </c>
      <c r="P55" s="559">
        <v>2211</v>
      </c>
      <c r="Q55" s="559">
        <v>2211</v>
      </c>
      <c r="R55" s="555"/>
      <c r="S55" s="555"/>
      <c r="T55" s="555"/>
      <c r="U55" s="555"/>
      <c r="V55" s="555"/>
      <c r="W55" s="555"/>
      <c r="X55" s="555"/>
      <c r="Y55" s="555"/>
      <c r="Z55" s="555"/>
      <c r="AA55" s="555"/>
      <c r="AB55" s="563"/>
      <c r="AC55" s="556"/>
      <c r="AD55" s="555"/>
      <c r="AE55" s="556"/>
      <c r="AF55" s="557"/>
      <c r="AG55" s="1283"/>
      <c r="AH55" s="252" t="str" cm="1">
        <f t="array" ref="AH55">LEFT(AJ_Fabrication[[#This Row],[PROJECT'#]],MIN(IFERROR(FIND({0,1,2,3,4,5,6,7,8,9,"-"},AJ_Fabrication[[#This Row],[PROJECT'#]]),""))-1)</f>
        <v>AJ</v>
      </c>
      <c r="AI55" s="530" t="str">
        <f>IF(AJ_Fabrication[[#This Row],[BOM Received date]]&lt;&gt;"","Fab table")</f>
        <v>Fab table</v>
      </c>
      <c r="AJ55" s="530" t="str">
        <f>TEXT(AJ_Fabrication[[#This Row],[BOM Received date]],"mmmm")</f>
        <v>February</v>
      </c>
      <c r="AK55" s="530" t="str">
        <f>TEXT(AJ_Fabrication[[#This Row],[BOM Received date]],"yyyy")</f>
        <v>2024</v>
      </c>
    </row>
    <row r="56" spans="1:37" ht="45.75" customHeight="1" thickTop="1">
      <c r="A56" s="681">
        <v>52</v>
      </c>
      <c r="B56" s="1416">
        <v>45351</v>
      </c>
      <c r="C56" s="681"/>
      <c r="D56" s="681" t="s">
        <v>2718</v>
      </c>
      <c r="E56" s="1003" t="s">
        <v>2719</v>
      </c>
      <c r="F56" s="681">
        <v>9722230</v>
      </c>
      <c r="G56" s="681" t="s">
        <v>2154</v>
      </c>
      <c r="H56" s="539" t="s">
        <v>2949</v>
      </c>
      <c r="I56" s="1501">
        <v>57459</v>
      </c>
      <c r="J56" s="540">
        <v>45371</v>
      </c>
      <c r="K56" s="541">
        <v>45372</v>
      </c>
      <c r="L56" s="541"/>
      <c r="M56" s="681">
        <v>1</v>
      </c>
      <c r="N56" s="1502" t="s">
        <v>2303</v>
      </c>
      <c r="O56" s="1503">
        <v>1</v>
      </c>
      <c r="P56" s="1002">
        <v>70000</v>
      </c>
      <c r="Q56" s="1002">
        <v>70000</v>
      </c>
      <c r="R56" s="681"/>
      <c r="S56" s="681"/>
      <c r="T56" s="681"/>
      <c r="U56" s="681"/>
      <c r="V56" s="681"/>
      <c r="W56" s="681"/>
      <c r="X56" s="681"/>
      <c r="Y56" s="681"/>
      <c r="Z56" s="681"/>
      <c r="AA56" s="681"/>
      <c r="AB56" s="1003"/>
      <c r="AC56" s="541"/>
      <c r="AD56" s="681"/>
      <c r="AE56" s="541"/>
      <c r="AF56" s="682"/>
      <c r="AG56" s="539"/>
      <c r="AH56" s="247" t="str" cm="1">
        <f t="array" ref="AH56">LEFT(AJ_Fabrication[[#This Row],[PROJECT'#]],MIN(IFERROR(FIND({0,1,2,3,4,5,6,7,8,9,"-"},AJ_Fabrication[[#This Row],[PROJECT'#]]),""))-1)</f>
        <v>AJ</v>
      </c>
      <c r="AI56" s="248" t="str">
        <f>IF(AJ_Fabrication[[#This Row],[BOM Received date]]&lt;&gt;"","Fab table")</f>
        <v>Fab table</v>
      </c>
      <c r="AJ56" s="248" t="str">
        <f>TEXT(AJ_Fabrication[[#This Row],[BOM Received date]],"mmmm")</f>
        <v>February</v>
      </c>
      <c r="AK56" s="248" t="str">
        <f>TEXT(AJ_Fabrication[[#This Row],[BOM Received date]],"yyyy")</f>
        <v>2024</v>
      </c>
    </row>
    <row r="57" spans="1:37" ht="45.75" customHeight="1">
      <c r="A57" s="247">
        <v>52</v>
      </c>
      <c r="B57" s="1416">
        <v>45351</v>
      </c>
      <c r="C57" s="247"/>
      <c r="D57" s="247" t="s">
        <v>2718</v>
      </c>
      <c r="E57" s="561" t="s">
        <v>2719</v>
      </c>
      <c r="F57" s="247">
        <v>9722230</v>
      </c>
      <c r="G57" s="247" t="s">
        <v>2154</v>
      </c>
      <c r="H57" s="250" t="s">
        <v>2950</v>
      </c>
      <c r="I57" s="1495"/>
      <c r="J57" s="1387"/>
      <c r="K57" s="249"/>
      <c r="L57" s="249"/>
      <c r="M57" s="247"/>
      <c r="N57" s="1496" t="s">
        <v>2951</v>
      </c>
      <c r="O57" s="1504">
        <v>90</v>
      </c>
      <c r="P57" s="251">
        <v>2.0833333333333335</v>
      </c>
      <c r="Q57" s="251">
        <v>2.0833333333333335</v>
      </c>
      <c r="R57" s="247"/>
      <c r="S57" s="247"/>
      <c r="T57" s="247"/>
      <c r="U57" s="247"/>
      <c r="V57" s="247"/>
      <c r="W57" s="247"/>
      <c r="X57" s="247"/>
      <c r="Y57" s="247"/>
      <c r="Z57" s="247"/>
      <c r="AA57" s="247"/>
      <c r="AB57" s="561"/>
      <c r="AC57" s="249"/>
      <c r="AD57" s="247"/>
      <c r="AE57" s="249"/>
      <c r="AF57" s="248"/>
      <c r="AG57" s="250"/>
      <c r="AH57" s="247" t="str" cm="1">
        <f t="array" ref="AH57">LEFT(AJ_Fabrication[[#This Row],[PROJECT'#]],MIN(IFERROR(FIND({0,1,2,3,4,5,6,7,8,9,"-"},AJ_Fabrication[[#This Row],[PROJECT'#]]),""))-1)</f>
        <v>AJ</v>
      </c>
      <c r="AI57" s="248" t="str">
        <f>IF(AJ_Fabrication[[#This Row],[BOM Received date]]&lt;&gt;"","Fab table")</f>
        <v>Fab table</v>
      </c>
      <c r="AJ57" s="248" t="str">
        <f>TEXT(AJ_Fabrication[[#This Row],[BOM Received date]],"mmmm")</f>
        <v>February</v>
      </c>
      <c r="AK57" s="248" t="str">
        <f>TEXT(AJ_Fabrication[[#This Row],[BOM Received date]],"yyyy")</f>
        <v>2024</v>
      </c>
    </row>
    <row r="58" spans="1:37" ht="45.75" customHeight="1">
      <c r="A58" s="247">
        <v>52</v>
      </c>
      <c r="B58" s="1416">
        <v>45351</v>
      </c>
      <c r="C58" s="247"/>
      <c r="D58" s="247" t="s">
        <v>2718</v>
      </c>
      <c r="E58" s="561" t="s">
        <v>2719</v>
      </c>
      <c r="F58" s="247">
        <v>9722230</v>
      </c>
      <c r="G58" s="247" t="s">
        <v>2154</v>
      </c>
      <c r="H58" s="1498" t="s">
        <v>2952</v>
      </c>
      <c r="I58" s="1495"/>
      <c r="J58" s="1387"/>
      <c r="K58" s="249"/>
      <c r="L58" s="249"/>
      <c r="M58" s="247"/>
      <c r="N58" s="1496" t="s">
        <v>20</v>
      </c>
      <c r="O58" s="1497">
        <v>4</v>
      </c>
      <c r="P58" s="251">
        <v>54.166666666666664</v>
      </c>
      <c r="Q58" s="251">
        <v>216.66666666666666</v>
      </c>
      <c r="R58" s="247"/>
      <c r="S58" s="247"/>
      <c r="T58" s="247"/>
      <c r="U58" s="247"/>
      <c r="V58" s="247"/>
      <c r="W58" s="247"/>
      <c r="X58" s="247"/>
      <c r="Y58" s="247"/>
      <c r="Z58" s="247"/>
      <c r="AA58" s="247"/>
      <c r="AB58" s="561"/>
      <c r="AC58" s="249"/>
      <c r="AD58" s="247"/>
      <c r="AE58" s="249"/>
      <c r="AF58" s="248"/>
      <c r="AG58" s="250"/>
      <c r="AH58" s="247" t="str" cm="1">
        <f t="array" ref="AH58">LEFT(AJ_Fabrication[[#This Row],[PROJECT'#]],MIN(IFERROR(FIND({0,1,2,3,4,5,6,7,8,9,"-"},AJ_Fabrication[[#This Row],[PROJECT'#]]),""))-1)</f>
        <v>AJ</v>
      </c>
      <c r="AI58" s="248" t="str">
        <f>IF(AJ_Fabrication[[#This Row],[BOM Received date]]&lt;&gt;"","Fab table")</f>
        <v>Fab table</v>
      </c>
      <c r="AJ58" s="248" t="str">
        <f>TEXT(AJ_Fabrication[[#This Row],[BOM Received date]],"mmmm")</f>
        <v>February</v>
      </c>
      <c r="AK58" s="248" t="str">
        <f>TEXT(AJ_Fabrication[[#This Row],[BOM Received date]],"yyyy")</f>
        <v>2024</v>
      </c>
    </row>
    <row r="59" spans="1:37" ht="45.75" customHeight="1">
      <c r="A59" s="247">
        <v>52</v>
      </c>
      <c r="B59" s="1416">
        <v>45351</v>
      </c>
      <c r="C59" s="247"/>
      <c r="D59" s="247" t="s">
        <v>2718</v>
      </c>
      <c r="E59" s="561" t="s">
        <v>2719</v>
      </c>
      <c r="F59" s="247">
        <v>9722230</v>
      </c>
      <c r="G59" s="247" t="s">
        <v>2154</v>
      </c>
      <c r="H59" s="1498" t="s">
        <v>2953</v>
      </c>
      <c r="I59" s="1495"/>
      <c r="J59" s="1387"/>
      <c r="K59" s="249"/>
      <c r="L59" s="249"/>
      <c r="M59" s="247"/>
      <c r="N59" s="1496" t="s">
        <v>20</v>
      </c>
      <c r="O59" s="1497">
        <v>4</v>
      </c>
      <c r="P59" s="251">
        <v>41.666666666666664</v>
      </c>
      <c r="Q59" s="251">
        <v>166.66666666666666</v>
      </c>
      <c r="R59" s="247"/>
      <c r="S59" s="247"/>
      <c r="T59" s="247"/>
      <c r="U59" s="247"/>
      <c r="V59" s="247"/>
      <c r="W59" s="247"/>
      <c r="X59" s="247"/>
      <c r="Y59" s="247"/>
      <c r="Z59" s="247"/>
      <c r="AA59" s="247"/>
      <c r="AB59" s="561"/>
      <c r="AC59" s="249"/>
      <c r="AD59" s="247"/>
      <c r="AE59" s="249"/>
      <c r="AF59" s="248"/>
      <c r="AG59" s="250"/>
      <c r="AH59" s="247" t="str" cm="1">
        <f t="array" ref="AH59">LEFT(AJ_Fabrication[[#This Row],[PROJECT'#]],MIN(IFERROR(FIND({0,1,2,3,4,5,6,7,8,9,"-"},AJ_Fabrication[[#This Row],[PROJECT'#]]),""))-1)</f>
        <v>AJ</v>
      </c>
      <c r="AI59" s="248" t="str">
        <f>IF(AJ_Fabrication[[#This Row],[BOM Received date]]&lt;&gt;"","Fab table")</f>
        <v>Fab table</v>
      </c>
      <c r="AJ59" s="248" t="str">
        <f>TEXT(AJ_Fabrication[[#This Row],[BOM Received date]],"mmmm")</f>
        <v>February</v>
      </c>
      <c r="AK59" s="248" t="str">
        <f>TEXT(AJ_Fabrication[[#This Row],[BOM Received date]],"yyyy")</f>
        <v>2024</v>
      </c>
    </row>
    <row r="60" spans="1:37" ht="45.75" customHeight="1">
      <c r="A60" s="247">
        <v>52</v>
      </c>
      <c r="B60" s="1416">
        <v>45351</v>
      </c>
      <c r="C60" s="247"/>
      <c r="D60" s="247" t="s">
        <v>2718</v>
      </c>
      <c r="E60" s="561" t="s">
        <v>2719</v>
      </c>
      <c r="F60" s="247">
        <v>9722230</v>
      </c>
      <c r="G60" s="247" t="s">
        <v>2154</v>
      </c>
      <c r="H60" s="1498" t="s">
        <v>2954</v>
      </c>
      <c r="I60" s="1495"/>
      <c r="J60" s="1387"/>
      <c r="K60" s="249"/>
      <c r="L60" s="249"/>
      <c r="M60" s="247"/>
      <c r="N60" s="1496" t="s">
        <v>2955</v>
      </c>
      <c r="O60" s="1499">
        <v>36</v>
      </c>
      <c r="P60" s="251">
        <v>9.5486111111111107</v>
      </c>
      <c r="Q60" s="251">
        <v>343.75</v>
      </c>
      <c r="R60" s="247"/>
      <c r="S60" s="247"/>
      <c r="T60" s="247"/>
      <c r="U60" s="247"/>
      <c r="V60" s="247"/>
      <c r="W60" s="247"/>
      <c r="X60" s="247"/>
      <c r="Y60" s="247"/>
      <c r="Z60" s="247"/>
      <c r="AA60" s="247"/>
      <c r="AB60" s="561"/>
      <c r="AC60" s="249"/>
      <c r="AD60" s="247"/>
      <c r="AE60" s="249"/>
      <c r="AF60" s="248"/>
      <c r="AG60" s="250"/>
      <c r="AH60" s="247" t="str" cm="1">
        <f t="array" ref="AH60">LEFT(AJ_Fabrication[[#This Row],[PROJECT'#]],MIN(IFERROR(FIND({0,1,2,3,4,5,6,7,8,9,"-"},AJ_Fabrication[[#This Row],[PROJECT'#]]),""))-1)</f>
        <v>AJ</v>
      </c>
      <c r="AI60" s="248" t="str">
        <f>IF(AJ_Fabrication[[#This Row],[BOM Received date]]&lt;&gt;"","Fab table")</f>
        <v>Fab table</v>
      </c>
      <c r="AJ60" s="248" t="str">
        <f>TEXT(AJ_Fabrication[[#This Row],[BOM Received date]],"mmmm")</f>
        <v>February</v>
      </c>
      <c r="AK60" s="248" t="str">
        <f>TEXT(AJ_Fabrication[[#This Row],[BOM Received date]],"yyyy")</f>
        <v>2024</v>
      </c>
    </row>
    <row r="61" spans="1:37" ht="45.75" customHeight="1">
      <c r="A61" s="247">
        <v>52</v>
      </c>
      <c r="B61" s="1416">
        <v>45351</v>
      </c>
      <c r="C61" s="247"/>
      <c r="D61" s="247" t="s">
        <v>2718</v>
      </c>
      <c r="E61" s="561" t="s">
        <v>2719</v>
      </c>
      <c r="F61" s="247">
        <v>9722230</v>
      </c>
      <c r="G61" s="247" t="s">
        <v>2154</v>
      </c>
      <c r="H61" s="1500" t="s">
        <v>2956</v>
      </c>
      <c r="I61" s="1495"/>
      <c r="J61" s="1387"/>
      <c r="K61" s="249"/>
      <c r="L61" s="249"/>
      <c r="M61" s="247"/>
      <c r="N61" s="1496" t="s">
        <v>20</v>
      </c>
      <c r="O61" s="1504">
        <v>40</v>
      </c>
      <c r="P61" s="1505">
        <v>10.5</v>
      </c>
      <c r="Q61" s="1506">
        <f t="shared" ref="Q61" si="0">O61*P61</f>
        <v>420</v>
      </c>
      <c r="R61" s="247"/>
      <c r="S61" s="247"/>
      <c r="T61" s="247"/>
      <c r="U61" s="247"/>
      <c r="V61" s="247"/>
      <c r="W61" s="247"/>
      <c r="X61" s="247"/>
      <c r="Y61" s="247"/>
      <c r="Z61" s="247"/>
      <c r="AA61" s="247"/>
      <c r="AB61" s="561"/>
      <c r="AC61" s="249"/>
      <c r="AD61" s="247"/>
      <c r="AE61" s="249"/>
      <c r="AF61" s="248"/>
      <c r="AG61" s="250"/>
      <c r="AH61" s="247" t="str" cm="1">
        <f t="array" ref="AH61">LEFT(AJ_Fabrication[[#This Row],[PROJECT'#]],MIN(IFERROR(FIND({0,1,2,3,4,5,6,7,8,9,"-"},AJ_Fabrication[[#This Row],[PROJECT'#]]),""))-1)</f>
        <v>AJ</v>
      </c>
      <c r="AI61" s="248" t="str">
        <f>IF(AJ_Fabrication[[#This Row],[BOM Received date]]&lt;&gt;"","Fab table")</f>
        <v>Fab table</v>
      </c>
      <c r="AJ61" s="248" t="str">
        <f>TEXT(AJ_Fabrication[[#This Row],[BOM Received date]],"mmmm")</f>
        <v>February</v>
      </c>
      <c r="AK61" s="248" t="str">
        <f>TEXT(AJ_Fabrication[[#This Row],[BOM Received date]],"yyyy")</f>
        <v>2024</v>
      </c>
    </row>
    <row r="62" spans="1:37" ht="38.25" customHeight="1">
      <c r="A62" s="247">
        <v>52</v>
      </c>
      <c r="B62" s="1416">
        <v>45351</v>
      </c>
      <c r="C62" s="247"/>
      <c r="D62" s="1404" t="s">
        <v>2718</v>
      </c>
      <c r="E62" s="1402" t="s">
        <v>2719</v>
      </c>
      <c r="F62" s="1404">
        <v>9722230</v>
      </c>
      <c r="G62" s="247" t="s">
        <v>2154</v>
      </c>
      <c r="H62" s="248" t="s">
        <v>2720</v>
      </c>
      <c r="I62" s="247"/>
      <c r="J62" s="1387"/>
      <c r="K62" s="249"/>
      <c r="L62" s="249"/>
      <c r="M62" s="247"/>
      <c r="N62" s="247" t="s">
        <v>63</v>
      </c>
      <c r="O62" s="247">
        <v>1</v>
      </c>
      <c r="P62" s="251">
        <v>1570</v>
      </c>
      <c r="Q62" s="251">
        <v>1570</v>
      </c>
      <c r="R62" s="247"/>
      <c r="S62" s="247"/>
      <c r="T62" s="247"/>
      <c r="U62" s="247"/>
      <c r="V62" s="247"/>
      <c r="W62" s="247"/>
      <c r="X62" s="247"/>
      <c r="Y62" s="247"/>
      <c r="Z62" s="247"/>
      <c r="AA62" s="247"/>
      <c r="AB62" s="561"/>
      <c r="AC62" s="249"/>
      <c r="AD62" s="247"/>
      <c r="AE62" s="249"/>
      <c r="AF62" s="248"/>
      <c r="AG62" s="250" t="s">
        <v>2723</v>
      </c>
      <c r="AH62" s="252" t="str" cm="1">
        <f t="array" ref="AH62">LEFT(AJ_Fabrication[[#This Row],[PROJECT'#]],MIN(IFERROR(FIND({0,1,2,3,4,5,6,7,8,9,"-"},AJ_Fabrication[[#This Row],[PROJECT'#]]),""))-1)</f>
        <v>AJ</v>
      </c>
      <c r="AI62" s="958" t="str">
        <f>IF(AJ_Fabrication[[#This Row],[BOM Received date]]&lt;&gt;"","Fab table")</f>
        <v>Fab table</v>
      </c>
      <c r="AJ62" s="958" t="str">
        <f>TEXT(AJ_Fabrication[[#This Row],[BOM Received date]],"mmmm")</f>
        <v>February</v>
      </c>
      <c r="AK62" s="958" t="str">
        <f>TEXT(AJ_Fabrication[[#This Row],[BOM Received date]],"yyyy")</f>
        <v>2024</v>
      </c>
    </row>
    <row r="63" spans="1:37" ht="24.9" customHeight="1">
      <c r="A63" s="247">
        <v>52</v>
      </c>
      <c r="B63" s="1416">
        <v>45351</v>
      </c>
      <c r="C63" s="247"/>
      <c r="D63" s="1404" t="s">
        <v>2718</v>
      </c>
      <c r="E63" s="1402" t="s">
        <v>2719</v>
      </c>
      <c r="F63" s="1404">
        <v>9722230</v>
      </c>
      <c r="G63" s="247" t="s">
        <v>2154</v>
      </c>
      <c r="H63" s="248" t="s">
        <v>2721</v>
      </c>
      <c r="I63" s="247"/>
      <c r="J63" s="1387"/>
      <c r="K63" s="249"/>
      <c r="L63" s="249"/>
      <c r="M63" s="247"/>
      <c r="N63" s="247" t="s">
        <v>63</v>
      </c>
      <c r="O63" s="247">
        <v>1</v>
      </c>
      <c r="P63" s="251">
        <v>2092</v>
      </c>
      <c r="Q63" s="251">
        <v>2092</v>
      </c>
      <c r="R63" s="247"/>
      <c r="S63" s="247"/>
      <c r="T63" s="247"/>
      <c r="U63" s="247"/>
      <c r="V63" s="247"/>
      <c r="W63" s="247"/>
      <c r="X63" s="247"/>
      <c r="Y63" s="247"/>
      <c r="Z63" s="247"/>
      <c r="AA63" s="247"/>
      <c r="AB63" s="561"/>
      <c r="AC63" s="249"/>
      <c r="AD63" s="247"/>
      <c r="AE63" s="249"/>
      <c r="AF63" s="248"/>
      <c r="AG63" s="248"/>
      <c r="AH63" s="247" t="str" cm="1">
        <f t="array" ref="AH63">LEFT(AJ_Fabrication[[#This Row],[PROJECT'#]],MIN(IFERROR(FIND({0,1,2,3,4,5,6,7,8,9,"-"},AJ_Fabrication[[#This Row],[PROJECT'#]]),""))-1)</f>
        <v>AJ</v>
      </c>
      <c r="AI63" s="244" t="str">
        <f>IF(AJ_Fabrication[[#This Row],[BOM Received date]]&lt;&gt;"","Fab table")</f>
        <v>Fab table</v>
      </c>
      <c r="AJ63" s="244" t="str">
        <f>TEXT(AJ_Fabrication[[#This Row],[BOM Received date]],"mmmm")</f>
        <v>February</v>
      </c>
      <c r="AK63" s="244" t="str">
        <f>TEXT(AJ_Fabrication[[#This Row],[BOM Received date]],"yyyy")</f>
        <v>2024</v>
      </c>
    </row>
    <row r="64" spans="1:37" ht="24.9" customHeight="1" thickBot="1">
      <c r="A64" s="531">
        <v>52</v>
      </c>
      <c r="B64" s="1417">
        <v>45351</v>
      </c>
      <c r="C64" s="531"/>
      <c r="D64" s="1418" t="s">
        <v>2718</v>
      </c>
      <c r="E64" s="1419" t="s">
        <v>2719</v>
      </c>
      <c r="F64" s="1418">
        <v>9722230</v>
      </c>
      <c r="G64" s="531" t="s">
        <v>2154</v>
      </c>
      <c r="H64" s="580" t="s">
        <v>2722</v>
      </c>
      <c r="I64" s="531"/>
      <c r="J64" s="1388"/>
      <c r="K64" s="532"/>
      <c r="L64" s="532"/>
      <c r="M64" s="531"/>
      <c r="N64" s="531" t="s">
        <v>63</v>
      </c>
      <c r="O64" s="531">
        <v>1</v>
      </c>
      <c r="P64" s="693">
        <v>141.24</v>
      </c>
      <c r="Q64" s="693">
        <v>141.24</v>
      </c>
      <c r="R64" s="531"/>
      <c r="S64" s="531"/>
      <c r="T64" s="531"/>
      <c r="U64" s="531"/>
      <c r="V64" s="531"/>
      <c r="W64" s="531"/>
      <c r="X64" s="531"/>
      <c r="Y64" s="531"/>
      <c r="Z64" s="531"/>
      <c r="AA64" s="531"/>
      <c r="AB64" s="1006"/>
      <c r="AC64" s="532"/>
      <c r="AD64" s="531"/>
      <c r="AE64" s="532"/>
      <c r="AF64" s="533"/>
      <c r="AG64" s="533"/>
      <c r="AH64" s="247" t="str" cm="1">
        <f t="array" ref="AH64">LEFT(AJ_Fabrication[[#This Row],[PROJECT'#]],MIN(IFERROR(FIND({0,1,2,3,4,5,6,7,8,9,"-"},AJ_Fabrication[[#This Row],[PROJECT'#]]),""))-1)</f>
        <v>AJ</v>
      </c>
      <c r="AI64" s="244" t="str">
        <f>IF(AJ_Fabrication[[#This Row],[BOM Received date]]&lt;&gt;"","Fab table")</f>
        <v>Fab table</v>
      </c>
      <c r="AJ64" s="244" t="str">
        <f>TEXT(AJ_Fabrication[[#This Row],[BOM Received date]],"mmmm")</f>
        <v>February</v>
      </c>
      <c r="AK64" s="244" t="str">
        <f>TEXT(AJ_Fabrication[[#This Row],[BOM Received date]],"yyyy")</f>
        <v>2024</v>
      </c>
    </row>
    <row r="65" spans="1:37" ht="29.25" customHeight="1" thickTop="1" thickBot="1">
      <c r="A65" s="555">
        <v>53</v>
      </c>
      <c r="B65" s="556">
        <v>45336</v>
      </c>
      <c r="C65" s="555"/>
      <c r="D65" s="555" t="s">
        <v>2773</v>
      </c>
      <c r="E65" s="563" t="s">
        <v>2774</v>
      </c>
      <c r="F65" s="555">
        <v>6443145</v>
      </c>
      <c r="G65" s="555" t="s">
        <v>2154</v>
      </c>
      <c r="H65" s="557" t="s">
        <v>2776</v>
      </c>
      <c r="I65" s="1422"/>
      <c r="J65" s="1425"/>
      <c r="K65" s="1423"/>
      <c r="L65" s="556"/>
      <c r="M65" s="1422">
        <v>1</v>
      </c>
      <c r="N65" s="1422" t="s">
        <v>63</v>
      </c>
      <c r="O65" s="1422">
        <v>1</v>
      </c>
      <c r="P65" s="559"/>
      <c r="Q65" s="559"/>
      <c r="R65" s="555"/>
      <c r="S65" s="555"/>
      <c r="T65" s="555"/>
      <c r="U65" s="555"/>
      <c r="V65" s="1422"/>
      <c r="W65" s="555"/>
      <c r="X65" s="555"/>
      <c r="Y65" s="555"/>
      <c r="Z65" s="555"/>
      <c r="AA65" s="555"/>
      <c r="AB65" s="563"/>
      <c r="AC65" s="1423"/>
      <c r="AD65" s="1422"/>
      <c r="AE65" s="1423"/>
      <c r="AF65" s="1424"/>
      <c r="AG65" s="1426" t="s">
        <v>2775</v>
      </c>
      <c r="AH65" s="252" t="str" cm="1">
        <f t="array" ref="AH65">LEFT(AJ_Fabrication[[#This Row],[PROJECT'#]],MIN(IFERROR(FIND({0,1,2,3,4,5,6,7,8,9,"-"},AJ_Fabrication[[#This Row],[PROJECT'#]]),""))-1)</f>
        <v>AJ</v>
      </c>
      <c r="AI65" s="958" t="str">
        <f>IF(AJ_Fabrication[[#This Row],[BOM Received date]]&lt;&gt;"","Fab table")</f>
        <v>Fab table</v>
      </c>
      <c r="AJ65" s="958" t="str">
        <f>TEXT(AJ_Fabrication[[#This Row],[BOM Received date]],"mmmm")</f>
        <v>February</v>
      </c>
      <c r="AK65" s="958" t="str">
        <f>TEXT(AJ_Fabrication[[#This Row],[BOM Received date]],"yyyy")</f>
        <v>2024</v>
      </c>
    </row>
    <row r="66" spans="1:37" ht="24.9" customHeight="1" thickTop="1" thickBot="1">
      <c r="A66" s="1422">
        <v>54</v>
      </c>
      <c r="B66" s="1423">
        <v>45376</v>
      </c>
      <c r="C66" s="1422"/>
      <c r="D66" s="1422" t="s">
        <v>3116</v>
      </c>
      <c r="E66" s="563" t="s">
        <v>3117</v>
      </c>
      <c r="F66" s="555">
        <v>8018616</v>
      </c>
      <c r="G66" s="555" t="s">
        <v>2154</v>
      </c>
      <c r="H66" s="1283" t="s">
        <v>1189</v>
      </c>
      <c r="I66" s="1422"/>
      <c r="J66" s="1425">
        <v>45376</v>
      </c>
      <c r="K66" s="1423"/>
      <c r="L66" s="556"/>
      <c r="M66" s="1422">
        <v>1</v>
      </c>
      <c r="N66" s="1422" t="s">
        <v>63</v>
      </c>
      <c r="O66" s="1422">
        <v>1</v>
      </c>
      <c r="P66" s="559">
        <v>20179.169999999998</v>
      </c>
      <c r="Q66" s="559">
        <v>31956.6</v>
      </c>
      <c r="R66" s="555"/>
      <c r="S66" s="555"/>
      <c r="T66" s="555"/>
      <c r="U66" s="555"/>
      <c r="V66" s="1422"/>
      <c r="W66" s="555"/>
      <c r="X66" s="555"/>
      <c r="Y66" s="555"/>
      <c r="Z66" s="555"/>
      <c r="AA66" s="555"/>
      <c r="AB66" s="563"/>
      <c r="AC66" s="1423"/>
      <c r="AD66" s="1422"/>
      <c r="AE66" s="1423"/>
      <c r="AF66" s="1424"/>
      <c r="AG66" s="1424"/>
      <c r="AH66" s="252" t="str" cm="1">
        <f t="array" ref="AH66">LEFT(AJ_Fabrication[[#This Row],[PROJECT'#]],MIN(IFERROR(FIND({0,1,2,3,4,5,6,7,8,9,"-"},AJ_Fabrication[[#This Row],[PROJECT'#]]),""))-1)</f>
        <v>AJ</v>
      </c>
      <c r="AI66" s="958" t="str">
        <f>IF(AJ_Fabrication[[#This Row],[BOM Received date]]&lt;&gt;"","Fab table")</f>
        <v>Fab table</v>
      </c>
      <c r="AJ66" s="958" t="str">
        <f>TEXT(AJ_Fabrication[[#This Row],[BOM Received date]],"mmmm")</f>
        <v>March</v>
      </c>
      <c r="AK66" s="958" t="str">
        <f>TEXT(AJ_Fabrication[[#This Row],[BOM Received date]],"yyyy")</f>
        <v>2024</v>
      </c>
    </row>
    <row r="67" spans="1:37" ht="24.9" customHeight="1" thickTop="1">
      <c r="A67" s="1084"/>
      <c r="B67" s="1085"/>
      <c r="C67" s="1084"/>
      <c r="D67" s="1084"/>
      <c r="E67" s="1086"/>
      <c r="F67" s="1084"/>
      <c r="G67" s="1084"/>
      <c r="H67" s="1086"/>
      <c r="I67" s="1084"/>
      <c r="J67" s="1087"/>
      <c r="K67" s="1085"/>
      <c r="L67" s="1085"/>
      <c r="M67" s="1084"/>
      <c r="N67" s="1084"/>
      <c r="O67" s="1086"/>
      <c r="P67" s="1088"/>
      <c r="Q67" s="1088"/>
      <c r="R67" s="1086"/>
      <c r="S67" s="1086"/>
      <c r="T67" s="1086"/>
      <c r="U67" s="1086"/>
      <c r="V67" s="1084"/>
      <c r="W67" s="1089"/>
      <c r="X67" s="1089"/>
      <c r="Y67" s="1089"/>
      <c r="Z67" s="1089"/>
      <c r="AA67" s="1089"/>
      <c r="AB67" s="1090"/>
      <c r="AC67" s="1085"/>
      <c r="AD67" s="1084"/>
      <c r="AE67" s="1085"/>
      <c r="AF67" s="1086"/>
      <c r="AG67" s="1086"/>
    </row>
    <row r="68" spans="1:37" ht="24.9" customHeight="1">
      <c r="A68" s="1077"/>
      <c r="B68" s="1078"/>
      <c r="C68" s="1077"/>
      <c r="D68" s="1077"/>
      <c r="E68" s="1079"/>
      <c r="F68" s="1077"/>
      <c r="G68" s="1077"/>
      <c r="H68" s="1079"/>
      <c r="I68" s="1077"/>
      <c r="J68" s="1080"/>
      <c r="K68" s="1078"/>
      <c r="L68" s="1078"/>
      <c r="M68" s="1077"/>
      <c r="N68" s="1077"/>
      <c r="O68" s="1079"/>
      <c r="P68" s="1081"/>
      <c r="Q68" s="1081"/>
      <c r="R68" s="1079"/>
      <c r="S68" s="1079"/>
      <c r="T68" s="1079"/>
      <c r="U68" s="1079"/>
      <c r="V68" s="1077"/>
      <c r="W68" s="1082"/>
      <c r="X68" s="1082"/>
      <c r="Y68" s="1082"/>
      <c r="Z68" s="1082"/>
      <c r="AA68" s="1082"/>
      <c r="AB68" s="1083"/>
      <c r="AC68" s="1078"/>
      <c r="AD68" s="1077"/>
      <c r="AE68" s="1078"/>
      <c r="AF68" s="1079"/>
      <c r="AG68" s="1079"/>
    </row>
    <row r="69" spans="1:37" ht="24.9" customHeight="1">
      <c r="A69" s="1077"/>
      <c r="B69" s="1078"/>
      <c r="C69" s="1077"/>
      <c r="D69" s="1077"/>
      <c r="E69" s="1079"/>
      <c r="F69" s="1077"/>
      <c r="G69" s="1077"/>
      <c r="H69" s="1079"/>
      <c r="I69" s="1077"/>
      <c r="J69" s="1080"/>
      <c r="K69" s="1078"/>
      <c r="L69" s="1078"/>
      <c r="M69" s="1077"/>
      <c r="N69" s="1077"/>
      <c r="O69" s="1079"/>
      <c r="P69" s="1081"/>
      <c r="Q69" s="1081"/>
      <c r="R69" s="1079"/>
      <c r="S69" s="1079"/>
      <c r="T69" s="1079"/>
      <c r="U69" s="1079"/>
      <c r="V69" s="1077"/>
      <c r="W69" s="1082"/>
      <c r="X69" s="1082"/>
      <c r="Y69" s="1082"/>
      <c r="Z69" s="1082"/>
      <c r="AA69" s="1082"/>
      <c r="AB69" s="1083"/>
      <c r="AC69" s="1078"/>
      <c r="AD69" s="1077"/>
      <c r="AE69" s="1078"/>
      <c r="AF69" s="1079"/>
      <c r="AG69" s="1079"/>
    </row>
    <row r="70" spans="1:37" ht="24.9" customHeight="1">
      <c r="A70" s="1077"/>
      <c r="B70" s="1078"/>
      <c r="C70" s="1077"/>
      <c r="D70" s="1077"/>
      <c r="E70" s="1079"/>
      <c r="F70" s="1077"/>
      <c r="G70" s="1077"/>
      <c r="H70" s="1079"/>
      <c r="I70" s="1077"/>
      <c r="J70" s="1080"/>
      <c r="K70" s="1078"/>
      <c r="L70" s="1078"/>
      <c r="M70" s="1077"/>
      <c r="N70" s="1077"/>
      <c r="O70" s="1079"/>
      <c r="P70" s="1081"/>
      <c r="Q70" s="1081"/>
      <c r="R70" s="1079"/>
      <c r="S70" s="1079"/>
      <c r="T70" s="1079"/>
      <c r="U70" s="1079"/>
      <c r="V70" s="1077"/>
      <c r="W70" s="1082"/>
      <c r="X70" s="1082"/>
      <c r="Y70" s="1082"/>
      <c r="Z70" s="1082"/>
      <c r="AA70" s="1082"/>
      <c r="AB70" s="1083"/>
      <c r="AC70" s="1078"/>
      <c r="AD70" s="1077"/>
      <c r="AE70" s="1078"/>
      <c r="AF70" s="1079"/>
      <c r="AG70" s="1079"/>
    </row>
  </sheetData>
  <conditionalFormatting sqref="A2:AH2 A3:AG48 AH3:AH53 A49:AA50 AC49:AG53 A51:D51 F51:AA51 A52:AA53">
    <cfRule type="expression" dxfId="34" priority="267">
      <formula>$AD2="COMP"</formula>
    </cfRule>
  </conditionalFormatting>
  <conditionalFormatting sqref="B56:B64">
    <cfRule type="expression" dxfId="33" priority="1">
      <formula>#REF!="Pending Update"</formula>
    </cfRule>
    <cfRule type="expression" dxfId="32" priority="2">
      <formula>#REF!="DTR Request"</formula>
    </cfRule>
    <cfRule type="expression" dxfId="31" priority="3">
      <formula>#REF!="Materials Issue"</formula>
    </cfRule>
    <cfRule type="expression" dxfId="30" priority="4">
      <formula>#REF!="Materials Recived"</formula>
    </cfRule>
    <cfRule type="expression" dxfId="29" priority="5">
      <formula>$AD56="COMP"</formula>
    </cfRule>
  </conditionalFormatting>
  <conditionalFormatting sqref="AB49:AB53">
    <cfRule type="expression" dxfId="28" priority="16">
      <formula>$AD49="COMP"</formula>
    </cfRule>
  </conditionalFormatting>
  <dataValidations count="1">
    <dataValidation type="list" allowBlank="1" showInputMessage="1" showErrorMessage="1" sqref="AG5" xr:uid="{A673E4B4-A3F0-47B6-AEB1-C7DCA01A9F8A}">
      <formula1>#REF!</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11463-3452-4A7B-8980-E6084D65CA37}">
  <sheetPr>
    <tabColor rgb="FFFFC000"/>
  </sheetPr>
  <dimension ref="A1:AK57"/>
  <sheetViews>
    <sheetView topLeftCell="B1" zoomScale="62" zoomScaleNormal="62" workbookViewId="0">
      <pane ySplit="1" topLeftCell="A8" activePane="bottomLeft" state="frozen"/>
      <selection activeCell="D1" sqref="D1"/>
      <selection pane="bottomLeft" activeCell="H34" sqref="H34"/>
    </sheetView>
  </sheetViews>
  <sheetFormatPr defaultColWidth="10" defaultRowHeight="15.6"/>
  <cols>
    <col min="1" max="1" width="10.109375" style="258" bestFit="1" customWidth="1"/>
    <col min="2" max="2" width="15.6640625" style="257" customWidth="1"/>
    <col min="3" max="3" width="10" style="258"/>
    <col min="4" max="4" width="18.33203125" style="258" customWidth="1"/>
    <col min="5" max="5" width="41.44140625" style="241" customWidth="1"/>
    <col min="6" max="6" width="10.33203125" style="258" bestFit="1" customWidth="1"/>
    <col min="7" max="7" width="16" style="258" customWidth="1"/>
    <col min="8" max="8" width="77.44140625" style="1059" customWidth="1"/>
    <col min="9" max="9" width="29.6640625" style="1251" customWidth="1"/>
    <col min="10" max="10" width="15" style="259" customWidth="1"/>
    <col min="11" max="12" width="12.6640625" style="257" customWidth="1"/>
    <col min="13" max="13" width="10.109375" style="258" bestFit="1" customWidth="1"/>
    <col min="14" max="14" width="10" style="258"/>
    <col min="15" max="15" width="10.109375" style="241" bestFit="1" customWidth="1"/>
    <col min="16" max="16" width="16.109375" style="260" customWidth="1"/>
    <col min="17" max="17" width="15.109375" style="260" customWidth="1"/>
    <col min="18" max="21" width="10" style="241"/>
    <col min="22" max="22" width="16.44140625" style="258" customWidth="1"/>
    <col min="23" max="23" width="10.109375" style="256" bestFit="1" customWidth="1"/>
    <col min="24" max="24" width="13.88671875" style="256" customWidth="1"/>
    <col min="25" max="27" width="10" style="256" customWidth="1"/>
    <col min="28" max="28" width="36.33203125" style="564" customWidth="1"/>
    <col min="29" max="29" width="14" style="257" customWidth="1"/>
    <col min="30" max="30" width="10" style="241"/>
    <col min="31" max="31" width="12.5546875" style="1240" bestFit="1" customWidth="1"/>
    <col min="32" max="32" width="10.109375" style="241" bestFit="1" customWidth="1"/>
    <col min="33" max="33" width="32.88671875" style="241" customWidth="1"/>
    <col min="34" max="34" width="21.33203125" style="241" hidden="1" customWidth="1"/>
    <col min="35" max="37" width="10" style="241" hidden="1" customWidth="1"/>
  </cols>
  <sheetData>
    <row r="1" spans="1:37" ht="41.4">
      <c r="A1" s="234" t="s">
        <v>6</v>
      </c>
      <c r="B1" s="235" t="s">
        <v>694</v>
      </c>
      <c r="C1" s="234" t="s">
        <v>7</v>
      </c>
      <c r="D1" s="236" t="s">
        <v>0</v>
      </c>
      <c r="E1" s="234" t="s">
        <v>8</v>
      </c>
      <c r="F1" s="234" t="s">
        <v>9</v>
      </c>
      <c r="G1" s="234" t="s">
        <v>10</v>
      </c>
      <c r="H1" s="560" t="s">
        <v>11</v>
      </c>
      <c r="I1" s="1245" t="s">
        <v>12</v>
      </c>
      <c r="J1" s="237" t="s">
        <v>1</v>
      </c>
      <c r="K1" s="235" t="s">
        <v>2</v>
      </c>
      <c r="L1" s="235" t="s">
        <v>1486</v>
      </c>
      <c r="M1" s="234" t="s">
        <v>13</v>
      </c>
      <c r="N1" s="234" t="s">
        <v>337</v>
      </c>
      <c r="O1" s="234" t="s">
        <v>14</v>
      </c>
      <c r="P1" s="238" t="s">
        <v>1052</v>
      </c>
      <c r="Q1" s="238" t="s">
        <v>1053</v>
      </c>
      <c r="R1" s="234" t="s">
        <v>1054</v>
      </c>
      <c r="S1" s="234" t="s">
        <v>1055</v>
      </c>
      <c r="T1" s="234" t="s">
        <v>1056</v>
      </c>
      <c r="U1" s="234" t="s">
        <v>1057</v>
      </c>
      <c r="V1" s="234" t="s">
        <v>15</v>
      </c>
      <c r="W1" s="234" t="s">
        <v>16</v>
      </c>
      <c r="X1" s="234" t="s">
        <v>1063</v>
      </c>
      <c r="Y1" s="234" t="s">
        <v>1064</v>
      </c>
      <c r="Z1" s="234" t="s">
        <v>1065</v>
      </c>
      <c r="AA1" s="234" t="s">
        <v>1066</v>
      </c>
      <c r="AB1" s="560" t="s">
        <v>1067</v>
      </c>
      <c r="AC1" s="235" t="s">
        <v>4</v>
      </c>
      <c r="AD1" s="234" t="s">
        <v>3</v>
      </c>
      <c r="AE1" s="235" t="s">
        <v>5</v>
      </c>
      <c r="AF1" s="234" t="s">
        <v>17</v>
      </c>
      <c r="AG1" s="239" t="s">
        <v>135</v>
      </c>
      <c r="AH1" s="240" t="s">
        <v>696</v>
      </c>
      <c r="AI1" s="271" t="s">
        <v>1309</v>
      </c>
      <c r="AJ1" s="334" t="s">
        <v>1350</v>
      </c>
      <c r="AK1" s="334" t="s">
        <v>1351</v>
      </c>
    </row>
    <row r="2" spans="1:37" ht="53.25" customHeight="1" thickBot="1">
      <c r="A2" s="784">
        <v>1</v>
      </c>
      <c r="B2" s="788">
        <v>45276</v>
      </c>
      <c r="C2" s="784"/>
      <c r="D2" s="784" t="s">
        <v>1111</v>
      </c>
      <c r="E2" s="789" t="s">
        <v>1112</v>
      </c>
      <c r="F2" s="784">
        <v>8563372</v>
      </c>
      <c r="G2" s="784" t="s">
        <v>169</v>
      </c>
      <c r="H2" s="797" t="s">
        <v>1113</v>
      </c>
      <c r="I2" s="1246">
        <v>54270</v>
      </c>
      <c r="J2" s="790">
        <v>45276</v>
      </c>
      <c r="K2" s="788">
        <v>45284</v>
      </c>
      <c r="L2" s="788" t="s">
        <v>1058</v>
      </c>
      <c r="M2" s="784">
        <v>1</v>
      </c>
      <c r="N2" s="784" t="s">
        <v>659</v>
      </c>
      <c r="O2" s="784">
        <v>2</v>
      </c>
      <c r="P2" s="792">
        <v>5224.66</v>
      </c>
      <c r="Q2" s="792">
        <v>10449.32</v>
      </c>
      <c r="R2" s="784"/>
      <c r="S2" s="784"/>
      <c r="T2" s="784"/>
      <c r="U2" s="784"/>
      <c r="V2" s="784" t="s">
        <v>1855</v>
      </c>
      <c r="W2" s="784">
        <v>1</v>
      </c>
      <c r="X2" s="836">
        <v>45307</v>
      </c>
      <c r="Y2" s="784" t="s">
        <v>1068</v>
      </c>
      <c r="Z2" s="784"/>
      <c r="AA2" s="784" t="s">
        <v>1857</v>
      </c>
      <c r="AB2" s="793" t="s">
        <v>1856</v>
      </c>
      <c r="AC2" s="788">
        <v>45351</v>
      </c>
      <c r="AD2" s="784" t="s">
        <v>22</v>
      </c>
      <c r="AE2" s="788">
        <v>45356</v>
      </c>
      <c r="AF2" s="784">
        <v>1</v>
      </c>
      <c r="AG2" s="785" t="s">
        <v>2558</v>
      </c>
      <c r="AH2" s="784" t="str" cm="1">
        <f t="array" ref="AH2">LEFT(BU_Fabrication[[#This Row],[PROJECT'#]],MIN(IFERROR(FIND({0,1,2,3,4,5,6,7,8,9,"-"},BU_Fabrication[[#This Row],[PROJECT'#]]),""))-1)</f>
        <v>BU</v>
      </c>
      <c r="AI2" s="785" t="str">
        <f>IF(BU_Fabrication[[#This Row],[BOM Received date]]&lt;&gt;"","Fab table")</f>
        <v>Fab table</v>
      </c>
      <c r="AJ2" s="785" t="str">
        <f>TEXT(BU_Fabrication[[#This Row],[BOM Received date]],"mmmm")</f>
        <v>December</v>
      </c>
      <c r="AK2" s="785" t="str">
        <f>TEXT(BU_Fabrication[[#This Row],[BOM Received date]],"yyyy")</f>
        <v>2023</v>
      </c>
    </row>
    <row r="3" spans="1:37" ht="42" thickBot="1">
      <c r="A3" s="784">
        <v>2</v>
      </c>
      <c r="B3" s="788">
        <v>45276</v>
      </c>
      <c r="C3" s="784"/>
      <c r="D3" s="784" t="s">
        <v>1114</v>
      </c>
      <c r="E3" s="789" t="s">
        <v>1115</v>
      </c>
      <c r="F3" s="784">
        <v>8564095</v>
      </c>
      <c r="G3" s="784" t="s">
        <v>169</v>
      </c>
      <c r="H3" s="797" t="s">
        <v>1113</v>
      </c>
      <c r="I3" s="1246">
        <v>54279</v>
      </c>
      <c r="J3" s="790">
        <v>45276</v>
      </c>
      <c r="K3" s="788">
        <v>45284</v>
      </c>
      <c r="L3" s="788" t="s">
        <v>1058</v>
      </c>
      <c r="M3" s="784">
        <v>1</v>
      </c>
      <c r="N3" s="784" t="s">
        <v>659</v>
      </c>
      <c r="O3" s="784">
        <v>2</v>
      </c>
      <c r="P3" s="792">
        <v>5224.66</v>
      </c>
      <c r="Q3" s="792">
        <v>10449.32</v>
      </c>
      <c r="R3" s="784"/>
      <c r="S3" s="784"/>
      <c r="T3" s="784"/>
      <c r="U3" s="784"/>
      <c r="V3" s="784" t="s">
        <v>1855</v>
      </c>
      <c r="W3" s="784">
        <v>1</v>
      </c>
      <c r="X3" s="836">
        <v>45307</v>
      </c>
      <c r="Y3" s="784" t="s">
        <v>1068</v>
      </c>
      <c r="Z3" s="784"/>
      <c r="AA3" s="784" t="s">
        <v>1857</v>
      </c>
      <c r="AB3" s="793" t="s">
        <v>1856</v>
      </c>
      <c r="AC3" s="788">
        <v>45351</v>
      </c>
      <c r="AD3" s="784" t="s">
        <v>22</v>
      </c>
      <c r="AE3" s="788">
        <v>45356</v>
      </c>
      <c r="AF3" s="784">
        <v>1</v>
      </c>
      <c r="AG3" s="785" t="s">
        <v>2558</v>
      </c>
      <c r="AH3" s="784" t="str" cm="1">
        <f t="array" ref="AH3">LEFT(BU_Fabrication[[#This Row],[PROJECT'#]],MIN(IFERROR(FIND({0,1,2,3,4,5,6,7,8,9,"-"},BU_Fabrication[[#This Row],[PROJECT'#]]),""))-1)</f>
        <v>BU</v>
      </c>
      <c r="AI3" s="785" t="str">
        <f>IF(BU_Fabrication[[#This Row],[BOM Received date]]&lt;&gt;"","Fab table")</f>
        <v>Fab table</v>
      </c>
      <c r="AJ3" s="785" t="str">
        <f>TEXT(BU_Fabrication[[#This Row],[BOM Received date]],"mmmm")</f>
        <v>December</v>
      </c>
      <c r="AK3" s="785" t="str">
        <f>TEXT(BU_Fabrication[[#This Row],[BOM Received date]],"yyyy")</f>
        <v>2023</v>
      </c>
    </row>
    <row r="4" spans="1:37" ht="42" thickBot="1">
      <c r="A4" s="784">
        <v>3</v>
      </c>
      <c r="B4" s="788">
        <v>45279</v>
      </c>
      <c r="C4" s="784"/>
      <c r="D4" s="784" t="s">
        <v>1191</v>
      </c>
      <c r="E4" s="789" t="s">
        <v>342</v>
      </c>
      <c r="F4" s="784">
        <v>4103915</v>
      </c>
      <c r="G4" s="784" t="s">
        <v>169</v>
      </c>
      <c r="H4" s="797" t="s">
        <v>1189</v>
      </c>
      <c r="I4" s="1246">
        <v>54209</v>
      </c>
      <c r="J4" s="790">
        <v>45279</v>
      </c>
      <c r="K4" s="788">
        <v>45281</v>
      </c>
      <c r="L4" s="788" t="s">
        <v>1068</v>
      </c>
      <c r="M4" s="784">
        <v>1</v>
      </c>
      <c r="N4" s="784" t="s">
        <v>659</v>
      </c>
      <c r="O4" s="784">
        <v>40</v>
      </c>
      <c r="P4" s="792">
        <v>269055.59999999998</v>
      </c>
      <c r="Q4" s="792">
        <v>269055.59999999998</v>
      </c>
      <c r="R4" s="784"/>
      <c r="S4" s="784"/>
      <c r="T4" s="784"/>
      <c r="U4" s="784"/>
      <c r="V4" s="784" t="s">
        <v>2189</v>
      </c>
      <c r="W4" s="784">
        <v>1</v>
      </c>
      <c r="X4" s="836">
        <v>45327</v>
      </c>
      <c r="Y4" s="784" t="s">
        <v>1068</v>
      </c>
      <c r="Z4" s="784"/>
      <c r="AA4" s="784" t="s">
        <v>2190</v>
      </c>
      <c r="AB4" s="793" t="s">
        <v>2191</v>
      </c>
      <c r="AC4" s="788">
        <v>45414</v>
      </c>
      <c r="AD4" s="795"/>
      <c r="AE4" s="788"/>
      <c r="AF4" s="795"/>
      <c r="AG4" s="785" t="s">
        <v>1104</v>
      </c>
      <c r="AH4" s="784" t="str" cm="1">
        <f t="array" ref="AH4">LEFT(BU_Fabrication[[#This Row],[PROJECT'#]],MIN(IFERROR(FIND({0,1,2,3,4,5,6,7,8,9,"-"},BU_Fabrication[[#This Row],[PROJECT'#]]),""))-1)</f>
        <v>BU</v>
      </c>
      <c r="AI4" s="785" t="str">
        <f>IF(BU_Fabrication[[#This Row],[BOM Received date]]&lt;&gt;"","Fab table")</f>
        <v>Fab table</v>
      </c>
      <c r="AJ4" s="785" t="str">
        <f>TEXT(BU_Fabrication[[#This Row],[BOM Received date]],"mmmm")</f>
        <v>December</v>
      </c>
      <c r="AK4" s="785" t="str">
        <f>TEXT(BU_Fabrication[[#This Row],[BOM Received date]],"yyyy")</f>
        <v>2023</v>
      </c>
    </row>
    <row r="5" spans="1:37" thickBot="1">
      <c r="A5" s="784">
        <v>4</v>
      </c>
      <c r="B5" s="788">
        <v>45279</v>
      </c>
      <c r="C5" s="784"/>
      <c r="D5" s="784" t="s">
        <v>1191</v>
      </c>
      <c r="E5" s="789" t="s">
        <v>342</v>
      </c>
      <c r="F5" s="784">
        <v>4103915</v>
      </c>
      <c r="G5" s="784" t="s">
        <v>169</v>
      </c>
      <c r="H5" s="797" t="s">
        <v>1190</v>
      </c>
      <c r="I5" s="1246">
        <v>54209</v>
      </c>
      <c r="J5" s="790">
        <v>45279</v>
      </c>
      <c r="K5" s="788">
        <v>45281</v>
      </c>
      <c r="L5" s="788" t="s">
        <v>1068</v>
      </c>
      <c r="M5" s="784">
        <v>1</v>
      </c>
      <c r="N5" s="784" t="s">
        <v>659</v>
      </c>
      <c r="O5" s="784">
        <v>120</v>
      </c>
      <c r="P5" s="792">
        <v>17274.27</v>
      </c>
      <c r="Q5" s="792">
        <v>17274.27</v>
      </c>
      <c r="R5" s="784"/>
      <c r="S5" s="784"/>
      <c r="T5" s="784"/>
      <c r="U5" s="784"/>
      <c r="V5" s="791" t="s">
        <v>2189</v>
      </c>
      <c r="W5" s="784">
        <v>2</v>
      </c>
      <c r="X5" s="784">
        <v>45327</v>
      </c>
      <c r="Y5" s="784" t="s">
        <v>1068</v>
      </c>
      <c r="Z5" s="784"/>
      <c r="AA5" s="784" t="s">
        <v>2190</v>
      </c>
      <c r="AB5" s="793" t="s">
        <v>2191</v>
      </c>
      <c r="AC5" s="794">
        <v>45414</v>
      </c>
      <c r="AD5" s="795"/>
      <c r="AE5" s="788"/>
      <c r="AF5" s="795"/>
      <c r="AG5" s="785" t="s">
        <v>1104</v>
      </c>
      <c r="AH5" s="784" t="str" cm="1">
        <f t="array" ref="AH5">LEFT(BU_Fabrication[[#This Row],[PROJECT'#]],MIN(IFERROR(FIND({0,1,2,3,4,5,6,7,8,9,"-"},BU_Fabrication[[#This Row],[PROJECT'#]]),""))-1)</f>
        <v>BU</v>
      </c>
      <c r="AI5" s="785" t="str">
        <f>IF(BU_Fabrication[[#This Row],[BOM Received date]]&lt;&gt;"","Fab table")</f>
        <v>Fab table</v>
      </c>
      <c r="AJ5" s="785" t="str">
        <f>TEXT(BU_Fabrication[[#This Row],[BOM Received date]],"mmmm")</f>
        <v>December</v>
      </c>
      <c r="AK5" s="785" t="str">
        <f>TEXT(BU_Fabrication[[#This Row],[BOM Received date]],"yyyy")</f>
        <v>2023</v>
      </c>
    </row>
    <row r="6" spans="1:37" ht="52.5" customHeight="1" thickBot="1">
      <c r="A6" s="683">
        <v>5</v>
      </c>
      <c r="B6" s="684">
        <v>45284</v>
      </c>
      <c r="C6" s="683"/>
      <c r="D6" s="683" t="s">
        <v>1291</v>
      </c>
      <c r="E6" s="691" t="s">
        <v>1292</v>
      </c>
      <c r="F6" s="683">
        <v>8564196</v>
      </c>
      <c r="G6" s="683" t="s">
        <v>169</v>
      </c>
      <c r="H6" s="787" t="s">
        <v>1293</v>
      </c>
      <c r="I6" s="1247">
        <v>54415</v>
      </c>
      <c r="J6" s="710">
        <v>45285</v>
      </c>
      <c r="K6" s="684">
        <v>45291</v>
      </c>
      <c r="L6" s="711" t="s">
        <v>1058</v>
      </c>
      <c r="M6" s="683">
        <v>1</v>
      </c>
      <c r="N6" s="683" t="s">
        <v>659</v>
      </c>
      <c r="O6" s="683">
        <v>1</v>
      </c>
      <c r="P6" s="686">
        <v>4052.91</v>
      </c>
      <c r="Q6" s="686">
        <v>4052.91</v>
      </c>
      <c r="R6" s="683"/>
      <c r="S6" s="683"/>
      <c r="T6" s="683"/>
      <c r="U6" s="683"/>
      <c r="V6" s="683" t="s">
        <v>1855</v>
      </c>
      <c r="W6" s="683">
        <v>1</v>
      </c>
      <c r="X6" s="834">
        <v>45307</v>
      </c>
      <c r="Y6" s="683" t="s">
        <v>1068</v>
      </c>
      <c r="Z6" s="683"/>
      <c r="AA6" s="683" t="s">
        <v>1857</v>
      </c>
      <c r="AB6" s="835" t="s">
        <v>1856</v>
      </c>
      <c r="AC6" s="711">
        <v>45338</v>
      </c>
      <c r="AD6" s="1450" t="s">
        <v>22</v>
      </c>
      <c r="AE6" s="711">
        <v>45356</v>
      </c>
      <c r="AF6" s="1449">
        <v>1</v>
      </c>
      <c r="AG6" s="785" t="s">
        <v>2558</v>
      </c>
      <c r="AH6" s="683" t="str" cm="1">
        <f t="array" ref="AH6">LEFT(BU_Fabrication[[#This Row],[PROJECT'#]],MIN(IFERROR(FIND({0,1,2,3,4,5,6,7,8,9,"-"},BU_Fabrication[[#This Row],[PROJECT'#]]),""))-1)</f>
        <v>BU</v>
      </c>
      <c r="AI6" s="270" t="str">
        <f>IF(BU_Fabrication[[#This Row],[BOM Received date]]&lt;&gt;"","Fab table")</f>
        <v>Fab table</v>
      </c>
      <c r="AJ6" s="270" t="str">
        <f>TEXT(BU_Fabrication[[#This Row],[BOM Received date]],"mmmm")</f>
        <v>December</v>
      </c>
      <c r="AK6" s="270" t="str">
        <f>TEXT(BU_Fabrication[[#This Row],[BOM Received date]],"yyyy")</f>
        <v>2023</v>
      </c>
    </row>
    <row r="7" spans="1:37" ht="58.5" customHeight="1" thickTop="1">
      <c r="A7" s="534">
        <v>6</v>
      </c>
      <c r="B7" s="535">
        <v>45298</v>
      </c>
      <c r="C7" s="534"/>
      <c r="D7" s="534" t="s">
        <v>1639</v>
      </c>
      <c r="E7" s="536" t="s">
        <v>1640</v>
      </c>
      <c r="F7" s="534">
        <v>8944832</v>
      </c>
      <c r="G7" s="534" t="s">
        <v>169</v>
      </c>
      <c r="H7" s="720" t="s">
        <v>1641</v>
      </c>
      <c r="I7" s="1241">
        <v>54848</v>
      </c>
      <c r="J7" s="540">
        <v>45305</v>
      </c>
      <c r="K7" s="541">
        <v>45305</v>
      </c>
      <c r="L7" s="535" t="s">
        <v>1068</v>
      </c>
      <c r="M7" s="534">
        <v>1</v>
      </c>
      <c r="N7" s="534" t="s">
        <v>63</v>
      </c>
      <c r="O7" s="534">
        <v>2</v>
      </c>
      <c r="P7" s="537">
        <v>2640</v>
      </c>
      <c r="Q7" s="537">
        <v>5280</v>
      </c>
      <c r="R7" s="534"/>
      <c r="S7" s="534"/>
      <c r="T7" s="534"/>
      <c r="U7" s="534"/>
      <c r="V7" s="681" t="s">
        <v>1872</v>
      </c>
      <c r="W7" s="681">
        <v>1</v>
      </c>
      <c r="X7" s="719">
        <v>45309</v>
      </c>
      <c r="Y7" s="681" t="s">
        <v>1068</v>
      </c>
      <c r="Z7" s="681"/>
      <c r="AA7" s="681" t="s">
        <v>1857</v>
      </c>
      <c r="AB7" s="720" t="s">
        <v>1081</v>
      </c>
      <c r="AC7" s="541">
        <v>45340</v>
      </c>
      <c r="AD7" s="681" t="s">
        <v>22</v>
      </c>
      <c r="AE7" s="541">
        <v>45329</v>
      </c>
      <c r="AF7" s="538"/>
      <c r="AG7" s="682"/>
      <c r="AH7" s="252" t="str" cm="1">
        <f t="array" ref="AH7">LEFT(BU_Fabrication[[#This Row],[PROJECT'#]],MIN(IFERROR(FIND({0,1,2,3,4,5,6,7,8,9,"-"},BU_Fabrication[[#This Row],[PROJECT'#]]),""))-1)</f>
        <v>BU</v>
      </c>
      <c r="AI7" s="530" t="str">
        <f>IF(BU_Fabrication[[#This Row],[BOM Received date]]&lt;&gt;"","Fab table")</f>
        <v>Fab table</v>
      </c>
      <c r="AJ7" s="530" t="str">
        <f>TEXT(BU_Fabrication[[#This Row],[BOM Received date]],"mmmm")</f>
        <v>January</v>
      </c>
      <c r="AK7" s="530" t="str">
        <f>TEXT(BU_Fabrication[[#This Row],[BOM Received date]],"yyyy")</f>
        <v>2024</v>
      </c>
    </row>
    <row r="8" spans="1:37" ht="60.75" customHeight="1" thickBot="1">
      <c r="A8" s="252">
        <v>7</v>
      </c>
      <c r="B8" s="253">
        <v>45298</v>
      </c>
      <c r="C8" s="252"/>
      <c r="D8" s="252" t="s">
        <v>1639</v>
      </c>
      <c r="E8" s="533" t="s">
        <v>1640</v>
      </c>
      <c r="F8" s="531">
        <v>8944832</v>
      </c>
      <c r="G8" s="531" t="s">
        <v>169</v>
      </c>
      <c r="H8" s="722" t="s">
        <v>1642</v>
      </c>
      <c r="I8" s="1243">
        <v>54848</v>
      </c>
      <c r="J8" s="254">
        <v>45305</v>
      </c>
      <c r="K8" s="253">
        <v>45305</v>
      </c>
      <c r="L8" s="253" t="s">
        <v>1068</v>
      </c>
      <c r="M8" s="252">
        <v>2</v>
      </c>
      <c r="N8" s="252" t="s">
        <v>63</v>
      </c>
      <c r="O8" s="252">
        <v>1</v>
      </c>
      <c r="P8" s="255">
        <v>2640</v>
      </c>
      <c r="Q8" s="255">
        <v>2640</v>
      </c>
      <c r="R8" s="252"/>
      <c r="S8" s="252"/>
      <c r="T8" s="252"/>
      <c r="U8" s="252"/>
      <c r="V8" s="531" t="s">
        <v>1872</v>
      </c>
      <c r="W8" s="531">
        <v>2</v>
      </c>
      <c r="X8" s="721">
        <v>45309</v>
      </c>
      <c r="Y8" s="531" t="s">
        <v>1068</v>
      </c>
      <c r="Z8" s="531"/>
      <c r="AA8" s="531" t="s">
        <v>1857</v>
      </c>
      <c r="AB8" s="722" t="s">
        <v>1081</v>
      </c>
      <c r="AC8" s="532">
        <v>45340</v>
      </c>
      <c r="AD8" s="531" t="s">
        <v>22</v>
      </c>
      <c r="AE8" s="532">
        <v>45329</v>
      </c>
      <c r="AF8" s="695"/>
      <c r="AG8" s="533"/>
      <c r="AH8" s="252" t="str" cm="1">
        <f t="array" ref="AH8">LEFT(BU_Fabrication[[#This Row],[PROJECT'#]],MIN(IFERROR(FIND({0,1,2,3,4,5,6,7,8,9,"-"},BU_Fabrication[[#This Row],[PROJECT'#]]),""))-1)</f>
        <v>BU</v>
      </c>
      <c r="AI8" s="530" t="str">
        <f>IF(BU_Fabrication[[#This Row],[BOM Received date]]&lt;&gt;"","Fab table")</f>
        <v>Fab table</v>
      </c>
      <c r="AJ8" s="530" t="str">
        <f>TEXT(BU_Fabrication[[#This Row],[BOM Received date]],"mmmm")</f>
        <v>January</v>
      </c>
      <c r="AK8" s="530" t="str">
        <f>TEXT(BU_Fabrication[[#This Row],[BOM Received date]],"yyyy")</f>
        <v>2024</v>
      </c>
    </row>
    <row r="9" spans="1:37" ht="33" customHeight="1" thickTop="1" thickBot="1">
      <c r="A9" s="955">
        <v>8</v>
      </c>
      <c r="B9" s="956">
        <v>45299</v>
      </c>
      <c r="C9" s="955"/>
      <c r="D9" s="955" t="s">
        <v>668</v>
      </c>
      <c r="E9" s="1340" t="s">
        <v>1661</v>
      </c>
      <c r="F9" s="1341">
        <v>6871039</v>
      </c>
      <c r="G9" s="1341" t="s">
        <v>169</v>
      </c>
      <c r="H9" s="1340" t="s">
        <v>1666</v>
      </c>
      <c r="I9" s="1248">
        <v>55258</v>
      </c>
      <c r="J9" s="1032">
        <v>45315</v>
      </c>
      <c r="K9" s="956">
        <v>45316</v>
      </c>
      <c r="L9" s="956" t="s">
        <v>1068</v>
      </c>
      <c r="M9" s="955">
        <v>1</v>
      </c>
      <c r="N9" s="955" t="s">
        <v>63</v>
      </c>
      <c r="O9" s="955">
        <v>1</v>
      </c>
      <c r="P9" s="1342">
        <v>2333.1</v>
      </c>
      <c r="Q9" s="1342">
        <v>2333.1</v>
      </c>
      <c r="R9" s="955"/>
      <c r="S9" s="955"/>
      <c r="T9" s="955"/>
      <c r="U9" s="955"/>
      <c r="V9" s="1343" t="s">
        <v>2188</v>
      </c>
      <c r="W9" s="955">
        <v>1</v>
      </c>
      <c r="X9" s="1344">
        <v>45326</v>
      </c>
      <c r="Y9" s="955" t="s">
        <v>1068</v>
      </c>
      <c r="Z9" s="955"/>
      <c r="AA9" s="955" t="s">
        <v>1857</v>
      </c>
      <c r="AB9" s="1345" t="s">
        <v>1645</v>
      </c>
      <c r="AC9" s="956">
        <v>45015</v>
      </c>
      <c r="AD9" s="955"/>
      <c r="AE9" s="956"/>
      <c r="AF9" s="1346"/>
      <c r="AG9" s="1347" t="s">
        <v>1104</v>
      </c>
      <c r="AH9" s="555" t="str">
        <f t="array" ref="AH9">LEFT(BU_Fabrication[[#This Row],[PROJECT'#]],MIN(IFERROR(FIND({0,1,2,3,4,5,6,7,8,9,"-"},BU_Fabrication[[#This Row],[PROJECT'#]]),""))-1)</f>
        <v>BU</v>
      </c>
      <c r="AI9" s="557" t="str">
        <f>IF(BU_Fabrication[[#This Row],[BOM Received date]]&lt;&gt;"","Fab table")</f>
        <v>Fab table</v>
      </c>
      <c r="AJ9" s="557" t="str">
        <f>TEXT(BU_Fabrication[[#This Row],[BOM Received date]],"mmmm")</f>
        <v>January</v>
      </c>
      <c r="AK9" s="557" t="str">
        <f>TEXT(BU_Fabrication[[#This Row],[BOM Received date]],"yyyy")</f>
        <v>2024</v>
      </c>
    </row>
    <row r="10" spans="1:37" ht="33" customHeight="1" thickTop="1" thickBot="1">
      <c r="A10" s="955">
        <v>9</v>
      </c>
      <c r="B10" s="956">
        <v>45300</v>
      </c>
      <c r="C10" s="955"/>
      <c r="D10" s="555" t="s">
        <v>1662</v>
      </c>
      <c r="E10" s="557" t="s">
        <v>1663</v>
      </c>
      <c r="F10" s="555">
        <v>8293539</v>
      </c>
      <c r="G10" s="555" t="s">
        <v>169</v>
      </c>
      <c r="H10" s="1056" t="s">
        <v>1664</v>
      </c>
      <c r="I10" s="1249">
        <v>55206</v>
      </c>
      <c r="J10" s="553">
        <v>45314</v>
      </c>
      <c r="K10" s="535">
        <v>45315</v>
      </c>
      <c r="L10" s="556" t="s">
        <v>1068</v>
      </c>
      <c r="M10" s="534">
        <v>1</v>
      </c>
      <c r="N10" s="534" t="s">
        <v>63</v>
      </c>
      <c r="O10" s="534">
        <v>1</v>
      </c>
      <c r="P10" s="537">
        <v>15000</v>
      </c>
      <c r="Q10" s="537">
        <v>15000</v>
      </c>
      <c r="R10" s="534"/>
      <c r="S10" s="534"/>
      <c r="T10" s="534"/>
      <c r="U10" s="534"/>
      <c r="V10" s="534" t="s">
        <v>2107</v>
      </c>
      <c r="W10" s="534">
        <v>1</v>
      </c>
      <c r="X10" s="1030">
        <v>45320</v>
      </c>
      <c r="Y10" s="534" t="s">
        <v>1068</v>
      </c>
      <c r="Z10" s="534"/>
      <c r="AA10" s="534" t="s">
        <v>1857</v>
      </c>
      <c r="AB10" s="562" t="s">
        <v>1212</v>
      </c>
      <c r="AC10" s="535">
        <v>45350</v>
      </c>
      <c r="AD10" s="534" t="s">
        <v>22</v>
      </c>
      <c r="AE10" s="535"/>
      <c r="AF10" s="681"/>
      <c r="AG10" s="681"/>
      <c r="AH10" s="534" t="str">
        <f t="array" ref="AH10">LEFT(BU_Fabrication[[#This Row],[PROJECT'#]],MIN(IFERROR(FIND({0,1,2,3,4,5,6,7,8,9,"-"},BU_Fabrication[[#This Row],[PROJECT'#]]),""))-1)</f>
        <v>BU</v>
      </c>
      <c r="AI10" s="536" t="str">
        <f>IF(BU_Fabrication[[#This Row],[BOM Received date]]&lt;&gt;"","Fab table")</f>
        <v>Fab table</v>
      </c>
      <c r="AJ10" s="536" t="str">
        <f>TEXT(BU_Fabrication[[#This Row],[BOM Received date]],"mmmm")</f>
        <v>January</v>
      </c>
      <c r="AK10" s="536" t="str">
        <f>TEXT(BU_Fabrication[[#This Row],[BOM Received date]],"yyyy")</f>
        <v>2024</v>
      </c>
    </row>
    <row r="11" spans="1:37" ht="57.75" customHeight="1" thickTop="1" thickBot="1">
      <c r="A11" s="555">
        <v>10</v>
      </c>
      <c r="B11" s="556">
        <v>45300</v>
      </c>
      <c r="C11" s="555"/>
      <c r="D11" s="555" t="s">
        <v>1257</v>
      </c>
      <c r="E11" s="557" t="s">
        <v>1665</v>
      </c>
      <c r="F11" s="555">
        <v>8687667</v>
      </c>
      <c r="G11" s="555" t="s">
        <v>169</v>
      </c>
      <c r="H11" s="1056" t="s">
        <v>1664</v>
      </c>
      <c r="I11" s="1250">
        <v>55203</v>
      </c>
      <c r="J11" s="558">
        <v>45314</v>
      </c>
      <c r="K11" s="556">
        <v>45315</v>
      </c>
      <c r="L11" s="554" t="s">
        <v>1068</v>
      </c>
      <c r="M11" s="555">
        <v>2</v>
      </c>
      <c r="N11" s="555" t="s">
        <v>63</v>
      </c>
      <c r="O11" s="555">
        <v>1</v>
      </c>
      <c r="P11" s="559">
        <v>16000</v>
      </c>
      <c r="Q11" s="559">
        <v>16000</v>
      </c>
      <c r="R11" s="555"/>
      <c r="S11" s="555"/>
      <c r="T11" s="555"/>
      <c r="U11" s="555"/>
      <c r="V11" s="555" t="s">
        <v>2107</v>
      </c>
      <c r="W11" s="555">
        <v>2</v>
      </c>
      <c r="X11" s="1031">
        <v>45320</v>
      </c>
      <c r="Y11" s="555" t="s">
        <v>1068</v>
      </c>
      <c r="Z11" s="555"/>
      <c r="AA11" s="555" t="s">
        <v>1857</v>
      </c>
      <c r="AB11" s="563" t="s">
        <v>1212</v>
      </c>
      <c r="AC11" s="556">
        <v>45350</v>
      </c>
      <c r="AD11" s="555" t="s">
        <v>22</v>
      </c>
      <c r="AE11" s="556"/>
      <c r="AF11" s="555"/>
      <c r="AG11" s="681"/>
      <c r="AH11" s="555" t="str">
        <f t="array" ref="AH11">LEFT(BU_Fabrication[[#This Row],[PROJECT'#]],MIN(IFERROR(FIND({0,1,2,3,4,5,6,7,8,9,"-"},BU_Fabrication[[#This Row],[PROJECT'#]]),""))-1)</f>
        <v>BU</v>
      </c>
      <c r="AI11" s="557" t="str">
        <f>IF(BU_Fabrication[[#This Row],[BOM Received date]]&lt;&gt;"","Fab table")</f>
        <v>Fab table</v>
      </c>
      <c r="AJ11" s="557" t="str">
        <f>TEXT(BU_Fabrication[[#This Row],[BOM Received date]],"mmmm")</f>
        <v>January</v>
      </c>
      <c r="AK11" s="557" t="str">
        <f>TEXT(BU_Fabrication[[#This Row],[BOM Received date]],"yyyy")</f>
        <v>2024</v>
      </c>
    </row>
    <row r="12" spans="1:37" ht="24.9" customHeight="1" thickTop="1">
      <c r="A12" s="951">
        <v>11</v>
      </c>
      <c r="B12" s="952">
        <v>45307</v>
      </c>
      <c r="C12" s="951"/>
      <c r="D12" s="951" t="s">
        <v>1821</v>
      </c>
      <c r="E12" s="682" t="s">
        <v>1822</v>
      </c>
      <c r="F12" s="681">
        <v>8418200</v>
      </c>
      <c r="G12" s="681" t="s">
        <v>169</v>
      </c>
      <c r="H12" s="1057" t="s">
        <v>1823</v>
      </c>
      <c r="I12" s="1241">
        <v>54993</v>
      </c>
      <c r="J12" s="685">
        <v>45308</v>
      </c>
      <c r="K12" s="684">
        <v>45309</v>
      </c>
      <c r="L12" s="711" t="s">
        <v>1068</v>
      </c>
      <c r="M12" s="681">
        <v>1</v>
      </c>
      <c r="N12" s="534" t="s">
        <v>659</v>
      </c>
      <c r="O12" s="534">
        <v>20</v>
      </c>
      <c r="P12" s="537">
        <v>645</v>
      </c>
      <c r="Q12" s="537">
        <v>12900</v>
      </c>
      <c r="R12" s="534"/>
      <c r="S12" s="534"/>
      <c r="T12" s="534"/>
      <c r="U12" s="534"/>
      <c r="V12" s="681" t="s">
        <v>1915</v>
      </c>
      <c r="W12" s="681">
        <v>1</v>
      </c>
      <c r="X12" s="719">
        <v>45315</v>
      </c>
      <c r="Y12" s="681" t="s">
        <v>1068</v>
      </c>
      <c r="Z12" s="681"/>
      <c r="AA12" s="681" t="s">
        <v>1857</v>
      </c>
      <c r="AB12" s="720" t="s">
        <v>1081</v>
      </c>
      <c r="AC12" s="718">
        <v>45346</v>
      </c>
      <c r="AD12" s="678" t="s">
        <v>22</v>
      </c>
      <c r="AE12" s="541">
        <v>45340</v>
      </c>
      <c r="AF12" s="678"/>
      <c r="AG12" s="539" t="s">
        <v>1104</v>
      </c>
      <c r="AH12" s="252" t="str" cm="1">
        <f t="array" ref="AH12">LEFT(BU_Fabrication[[#This Row],[PROJECT'#]],MIN(IFERROR(FIND({0,1,2,3,4,5,6,7,8,9,"-"},BU_Fabrication[[#This Row],[PROJECT'#]]),""))-1)</f>
        <v>BU</v>
      </c>
      <c r="AI12" s="530" t="str">
        <f>IF(BU_Fabrication[[#This Row],[BOM Received date]]&lt;&gt;"","Fab table")</f>
        <v>Fab table</v>
      </c>
      <c r="AJ12" s="530" t="str">
        <f>TEXT(BU_Fabrication[[#This Row],[BOM Received date]],"mmmm")</f>
        <v>January</v>
      </c>
      <c r="AK12" s="530" t="str">
        <f>TEXT(BU_Fabrication[[#This Row],[BOM Received date]],"yyyy")</f>
        <v>2024</v>
      </c>
    </row>
    <row r="13" spans="1:37" ht="24.9" customHeight="1" thickBot="1">
      <c r="A13" s="953">
        <v>13</v>
      </c>
      <c r="B13" s="954">
        <v>45307</v>
      </c>
      <c r="C13" s="953"/>
      <c r="D13" s="953" t="s">
        <v>1821</v>
      </c>
      <c r="E13" s="533" t="s">
        <v>1822</v>
      </c>
      <c r="F13" s="531">
        <v>8418200</v>
      </c>
      <c r="G13" s="531" t="s">
        <v>169</v>
      </c>
      <c r="H13" s="1058" t="s">
        <v>1824</v>
      </c>
      <c r="I13" s="1243">
        <v>54993</v>
      </c>
      <c r="J13" s="692">
        <v>45308</v>
      </c>
      <c r="K13" s="532">
        <v>45309</v>
      </c>
      <c r="L13" s="532" t="s">
        <v>1068</v>
      </c>
      <c r="M13" s="531">
        <v>2</v>
      </c>
      <c r="N13" s="531" t="s">
        <v>659</v>
      </c>
      <c r="O13" s="531">
        <v>125</v>
      </c>
      <c r="P13" s="693">
        <v>30</v>
      </c>
      <c r="Q13" s="693">
        <v>3750</v>
      </c>
      <c r="R13" s="531"/>
      <c r="S13" s="531"/>
      <c r="T13" s="531"/>
      <c r="U13" s="531"/>
      <c r="V13" s="531" t="s">
        <v>1915</v>
      </c>
      <c r="W13" s="531">
        <v>2</v>
      </c>
      <c r="X13" s="721">
        <v>45315</v>
      </c>
      <c r="Y13" s="531" t="s">
        <v>1068</v>
      </c>
      <c r="Z13" s="531"/>
      <c r="AA13" s="531" t="s">
        <v>1857</v>
      </c>
      <c r="AB13" s="722" t="s">
        <v>1081</v>
      </c>
      <c r="AC13" s="694">
        <v>45346</v>
      </c>
      <c r="AD13" s="695" t="s">
        <v>22</v>
      </c>
      <c r="AE13" s="532">
        <v>45340</v>
      </c>
      <c r="AF13" s="695"/>
      <c r="AG13" s="580" t="s">
        <v>1104</v>
      </c>
      <c r="AH13" s="252" t="str" cm="1">
        <f t="array" ref="AH13">LEFT(BU_Fabrication[[#This Row],[PROJECT'#]],MIN(IFERROR(FIND({0,1,2,3,4,5,6,7,8,9,"-"},BU_Fabrication[[#This Row],[PROJECT'#]]),""))-1)</f>
        <v>BU</v>
      </c>
      <c r="AI13" s="530" t="str">
        <f>IF(BU_Fabrication[[#This Row],[BOM Received date]]&lt;&gt;"","Fab table")</f>
        <v>Fab table</v>
      </c>
      <c r="AJ13" s="530" t="str">
        <f>TEXT(BU_Fabrication[[#This Row],[BOM Received date]],"mmmm")</f>
        <v>January</v>
      </c>
      <c r="AK13" s="530" t="str">
        <f>TEXT(BU_Fabrication[[#This Row],[BOM Received date]],"yyyy")</f>
        <v>2024</v>
      </c>
    </row>
    <row r="14" spans="1:37" ht="44.25" customHeight="1" thickTop="1">
      <c r="A14" s="681">
        <v>12</v>
      </c>
      <c r="B14" s="541">
        <v>45318</v>
      </c>
      <c r="C14" s="681"/>
      <c r="D14" s="681" t="s">
        <v>1958</v>
      </c>
      <c r="E14" s="682" t="s">
        <v>1997</v>
      </c>
      <c r="F14" s="995">
        <v>8528915</v>
      </c>
      <c r="G14" s="995" t="s">
        <v>169</v>
      </c>
      <c r="H14" s="1458" t="s">
        <v>1998</v>
      </c>
      <c r="I14" s="1241">
        <v>56192</v>
      </c>
      <c r="J14" s="1000">
        <v>45336</v>
      </c>
      <c r="K14" s="541">
        <v>45339</v>
      </c>
      <c r="L14" s="541" t="s">
        <v>1068</v>
      </c>
      <c r="M14" s="681">
        <v>2</v>
      </c>
      <c r="N14" s="681" t="s">
        <v>659</v>
      </c>
      <c r="O14" s="681">
        <v>1</v>
      </c>
      <c r="P14" s="1002">
        <v>1914</v>
      </c>
      <c r="Q14" s="1002">
        <v>3828</v>
      </c>
      <c r="R14" s="681"/>
      <c r="S14" s="681"/>
      <c r="T14" s="681"/>
      <c r="U14" s="681"/>
      <c r="V14" s="681" t="s">
        <v>2729</v>
      </c>
      <c r="W14" s="681">
        <v>1</v>
      </c>
      <c r="X14" s="719">
        <v>45355</v>
      </c>
      <c r="Y14" s="681"/>
      <c r="Z14" s="681"/>
      <c r="AA14" s="681"/>
      <c r="AB14" s="1003" t="s">
        <v>1645</v>
      </c>
      <c r="AC14" s="541">
        <v>45381</v>
      </c>
      <c r="AD14" s="682"/>
      <c r="AE14" s="541"/>
      <c r="AF14" s="682"/>
      <c r="AG14" s="539"/>
      <c r="AH14" s="252" t="str" cm="1">
        <f t="array" ref="AH14">LEFT(BU_Fabrication[[#This Row],[PROJECT'#]],MIN(IFERROR(FIND({0,1,2,3,4,5,6,7,8,9,"-"},BU_Fabrication[[#This Row],[PROJECT'#]]),""))-1)</f>
        <v>BU</v>
      </c>
      <c r="AI14" s="530" t="str">
        <f>IF(BU_Fabrication[[#This Row],[BOM Received date]]&lt;&gt;"","Fab table")</f>
        <v>Fab table</v>
      </c>
      <c r="AJ14" s="530" t="str">
        <f>TEXT(BU_Fabrication[[#This Row],[BOM Received date]],"mmmm")</f>
        <v>January</v>
      </c>
      <c r="AK14" s="530" t="str">
        <f>TEXT(BU_Fabrication[[#This Row],[BOM Received date]],"yyyy")</f>
        <v>2024</v>
      </c>
    </row>
    <row r="15" spans="1:37" ht="49.5" customHeight="1" thickBot="1">
      <c r="A15" s="531">
        <v>13</v>
      </c>
      <c r="B15" s="532">
        <v>45318</v>
      </c>
      <c r="C15" s="531"/>
      <c r="D15" s="531" t="s">
        <v>1958</v>
      </c>
      <c r="E15" s="533" t="s">
        <v>1997</v>
      </c>
      <c r="F15" s="953">
        <v>8528915</v>
      </c>
      <c r="G15" s="953" t="s">
        <v>169</v>
      </c>
      <c r="H15" s="1459" t="s">
        <v>1999</v>
      </c>
      <c r="I15" s="1243">
        <v>56192</v>
      </c>
      <c r="J15" s="692">
        <v>45336</v>
      </c>
      <c r="K15" s="532">
        <v>45339</v>
      </c>
      <c r="L15" s="532" t="s">
        <v>1068</v>
      </c>
      <c r="M15" s="531">
        <v>1</v>
      </c>
      <c r="N15" s="531" t="s">
        <v>20</v>
      </c>
      <c r="O15" s="531">
        <v>2</v>
      </c>
      <c r="P15" s="693">
        <v>541</v>
      </c>
      <c r="Q15" s="693">
        <v>541</v>
      </c>
      <c r="R15" s="531"/>
      <c r="S15" s="531"/>
      <c r="T15" s="531"/>
      <c r="U15" s="531"/>
      <c r="V15" s="531" t="s">
        <v>2730</v>
      </c>
      <c r="W15" s="531">
        <v>2</v>
      </c>
      <c r="X15" s="721">
        <v>45355</v>
      </c>
      <c r="Y15" s="531"/>
      <c r="Z15" s="531"/>
      <c r="AA15" s="531"/>
      <c r="AB15" s="722" t="s">
        <v>1081</v>
      </c>
      <c r="AC15" s="532">
        <v>45381</v>
      </c>
      <c r="AD15" s="533"/>
      <c r="AE15" s="532"/>
      <c r="AF15" s="533"/>
      <c r="AG15" s="533"/>
      <c r="AH15" s="247" t="str" cm="1">
        <f t="array" ref="AH15">LEFT(BU_Fabrication[[#This Row],[PROJECT'#]],MIN(IFERROR(FIND({0,1,2,3,4,5,6,7,8,9,"-"},BU_Fabrication[[#This Row],[PROJECT'#]]),""))-1)</f>
        <v>BU</v>
      </c>
      <c r="AI15" s="248" t="str">
        <f>IF(BU_Fabrication[[#This Row],[BOM Received date]]&lt;&gt;"","Fab table")</f>
        <v>Fab table</v>
      </c>
      <c r="AJ15" s="248" t="str">
        <f>TEXT(BU_Fabrication[[#This Row],[BOM Received date]],"mmmm")</f>
        <v>January</v>
      </c>
      <c r="AK15" s="248" t="str">
        <f>TEXT(BU_Fabrication[[#This Row],[BOM Received date]],"yyyy")</f>
        <v>2024</v>
      </c>
    </row>
    <row r="16" spans="1:37" ht="46.5" customHeight="1" thickTop="1" thickBot="1">
      <c r="A16" s="555">
        <v>14</v>
      </c>
      <c r="B16" s="556">
        <v>45322</v>
      </c>
      <c r="C16" s="555"/>
      <c r="D16" s="1376" t="s">
        <v>1118</v>
      </c>
      <c r="E16" s="1377" t="s">
        <v>2136</v>
      </c>
      <c r="F16" s="1376">
        <v>8528982</v>
      </c>
      <c r="G16" s="1376" t="s">
        <v>169</v>
      </c>
      <c r="H16" s="1323" t="s">
        <v>2137</v>
      </c>
      <c r="I16" s="1378">
        <v>55610</v>
      </c>
      <c r="J16" s="1379">
        <v>45322</v>
      </c>
      <c r="K16" s="1380">
        <v>45323</v>
      </c>
      <c r="L16" s="1380" t="s">
        <v>1068</v>
      </c>
      <c r="M16" s="1376">
        <v>1</v>
      </c>
      <c r="N16" s="1376" t="s">
        <v>659</v>
      </c>
      <c r="O16" s="1376">
        <v>1</v>
      </c>
      <c r="P16" s="1381">
        <v>2123.7199999999998</v>
      </c>
      <c r="Q16" s="1381">
        <v>2123.7199999999998</v>
      </c>
      <c r="R16" s="1376"/>
      <c r="S16" s="1376"/>
      <c r="T16" s="1376"/>
      <c r="U16" s="1376"/>
      <c r="V16" s="1376" t="s">
        <v>2381</v>
      </c>
      <c r="W16" s="1376">
        <v>1</v>
      </c>
      <c r="X16" s="1382">
        <v>45335</v>
      </c>
      <c r="Y16" s="1376" t="s">
        <v>1068</v>
      </c>
      <c r="Z16" s="1376"/>
      <c r="AA16" s="1376" t="s">
        <v>1857</v>
      </c>
      <c r="AB16" s="1383" t="s">
        <v>1645</v>
      </c>
      <c r="AC16" s="1380">
        <v>45364</v>
      </c>
      <c r="AD16" s="1376" t="s">
        <v>22</v>
      </c>
      <c r="AE16" s="1380">
        <v>45343</v>
      </c>
      <c r="AF16" s="1384"/>
      <c r="AG16" s="1363" t="s">
        <v>1104</v>
      </c>
      <c r="AH16" s="247" t="str" cm="1">
        <f t="array" ref="AH16">LEFT(BU_Fabrication[[#This Row],[PROJECT'#]],MIN(IFERROR(FIND({0,1,2,3,4,5,6,7,8,9,"-"},BU_Fabrication[[#This Row],[PROJECT'#]]),""))-1)</f>
        <v>BU</v>
      </c>
      <c r="AI16" s="248" t="str">
        <f>IF(BU_Fabrication[[#This Row],[BOM Received date]]&lt;&gt;"","Fab table")</f>
        <v>Fab table</v>
      </c>
      <c r="AJ16" s="248" t="str">
        <f>TEXT(BU_Fabrication[[#This Row],[BOM Received date]],"mmmm")</f>
        <v>January</v>
      </c>
      <c r="AK16" s="248" t="str">
        <f>TEXT(BU_Fabrication[[#This Row],[BOM Received date]],"yyyy")</f>
        <v>2024</v>
      </c>
    </row>
    <row r="17" spans="1:37" ht="47.25" customHeight="1" thickTop="1">
      <c r="A17" s="681">
        <v>15</v>
      </c>
      <c r="B17" s="541">
        <v>45329</v>
      </c>
      <c r="C17" s="681"/>
      <c r="D17" s="1353" t="s">
        <v>2196</v>
      </c>
      <c r="E17" s="1354" t="s">
        <v>2197</v>
      </c>
      <c r="F17" s="1353">
        <v>6185444</v>
      </c>
      <c r="G17" s="1353" t="s">
        <v>169</v>
      </c>
      <c r="H17" s="1355" t="s">
        <v>2249</v>
      </c>
      <c r="I17" s="1356">
        <v>55973</v>
      </c>
      <c r="J17" s="1357">
        <v>45332</v>
      </c>
      <c r="K17" s="1358">
        <v>45333</v>
      </c>
      <c r="L17" s="1358" t="s">
        <v>1068</v>
      </c>
      <c r="M17" s="1353">
        <v>1</v>
      </c>
      <c r="N17" s="1353" t="s">
        <v>659</v>
      </c>
      <c r="O17" s="1353">
        <v>5</v>
      </c>
      <c r="P17" s="1359">
        <v>1255</v>
      </c>
      <c r="Q17" s="1359">
        <v>6275</v>
      </c>
      <c r="R17" s="1353"/>
      <c r="S17" s="1353"/>
      <c r="T17" s="1353"/>
      <c r="U17" s="1353"/>
      <c r="V17" s="1353" t="s">
        <v>2459</v>
      </c>
      <c r="W17" s="1353">
        <v>1</v>
      </c>
      <c r="X17" s="1360">
        <v>45339</v>
      </c>
      <c r="Y17" s="1353" t="s">
        <v>1068</v>
      </c>
      <c r="Z17" s="1353"/>
      <c r="AA17" s="1353" t="s">
        <v>1857</v>
      </c>
      <c r="AB17" s="1361" t="s">
        <v>1081</v>
      </c>
      <c r="AC17" s="1358">
        <v>45381</v>
      </c>
      <c r="AD17" s="1362" t="s">
        <v>22</v>
      </c>
      <c r="AE17" s="1358">
        <v>45353</v>
      </c>
      <c r="AF17" s="1353">
        <v>5</v>
      </c>
      <c r="AG17" s="1363"/>
      <c r="AH17" s="247" t="str" cm="1">
        <f t="array" ref="AH17">LEFT(BU_Fabrication[[#This Row],[PROJECT'#]],MIN(IFERROR(FIND({0,1,2,3,4,5,6,7,8,9,"-"},BU_Fabrication[[#This Row],[PROJECT'#]]),""))-1)</f>
        <v>BU</v>
      </c>
      <c r="AI17" s="248" t="str">
        <f>IF(BU_Fabrication[[#This Row],[BOM Received date]]&lt;&gt;"","Fab table")</f>
        <v>Fab table</v>
      </c>
      <c r="AJ17" s="248" t="str">
        <f>TEXT(BU_Fabrication[[#This Row],[BOM Received date]],"mmmm")</f>
        <v>February</v>
      </c>
      <c r="AK17" s="248" t="str">
        <f>TEXT(BU_Fabrication[[#This Row],[BOM Received date]],"yyyy")</f>
        <v>2024</v>
      </c>
    </row>
    <row r="18" spans="1:37" ht="53.25" customHeight="1">
      <c r="A18" s="247">
        <v>15</v>
      </c>
      <c r="B18" s="249">
        <v>45329</v>
      </c>
      <c r="C18" s="247"/>
      <c r="D18" s="1364" t="s">
        <v>2196</v>
      </c>
      <c r="E18" s="1365" t="s">
        <v>2197</v>
      </c>
      <c r="F18" s="1364">
        <v>6185444</v>
      </c>
      <c r="G18" s="1364" t="s">
        <v>169</v>
      </c>
      <c r="H18" s="1366" t="s">
        <v>2250</v>
      </c>
      <c r="I18" s="1367">
        <v>55973</v>
      </c>
      <c r="J18" s="1368">
        <v>45332</v>
      </c>
      <c r="K18" s="1369">
        <v>45333</v>
      </c>
      <c r="L18" s="1369" t="s">
        <v>1068</v>
      </c>
      <c r="M18" s="1364">
        <v>2</v>
      </c>
      <c r="N18" s="1364" t="s">
        <v>659</v>
      </c>
      <c r="O18" s="1370">
        <v>5</v>
      </c>
      <c r="P18" s="1371">
        <v>1255</v>
      </c>
      <c r="Q18" s="1371">
        <v>6275</v>
      </c>
      <c r="R18" s="1364"/>
      <c r="S18" s="1364"/>
      <c r="T18" s="1364"/>
      <c r="U18" s="1364"/>
      <c r="V18" s="1364" t="s">
        <v>2459</v>
      </c>
      <c r="W18" s="1364">
        <v>2</v>
      </c>
      <c r="X18" s="1372">
        <v>45339</v>
      </c>
      <c r="Y18" s="1364" t="s">
        <v>1068</v>
      </c>
      <c r="Z18" s="1364"/>
      <c r="AA18" s="1364" t="s">
        <v>1857</v>
      </c>
      <c r="AB18" s="1373" t="s">
        <v>1081</v>
      </c>
      <c r="AC18" s="1369">
        <v>45381</v>
      </c>
      <c r="AD18" s="1374" t="s">
        <v>22</v>
      </c>
      <c r="AE18" s="1369">
        <v>45353</v>
      </c>
      <c r="AF18" s="1364">
        <v>5</v>
      </c>
      <c r="AG18" s="1375"/>
      <c r="AH18" s="247" t="str" cm="1">
        <f t="array" ref="AH18">LEFT(BU_Fabrication[[#This Row],[PROJECT'#]],MIN(IFERROR(FIND({0,1,2,3,4,5,6,7,8,9,"-"},BU_Fabrication[[#This Row],[PROJECT'#]]),""))-1)</f>
        <v>BU</v>
      </c>
      <c r="AI18" s="248" t="str">
        <f>IF(BU_Fabrication[[#This Row],[BOM Received date]]&lt;&gt;"","Fab table")</f>
        <v>Fab table</v>
      </c>
      <c r="AJ18" s="248" t="str">
        <f>TEXT(BU_Fabrication[[#This Row],[BOM Received date]],"mmmm")</f>
        <v>February</v>
      </c>
      <c r="AK18" s="248" t="str">
        <f>TEXT(BU_Fabrication[[#This Row],[BOM Received date]],"yyyy")</f>
        <v>2024</v>
      </c>
    </row>
    <row r="19" spans="1:37" ht="33.75" customHeight="1" thickBot="1">
      <c r="A19" s="531">
        <v>15</v>
      </c>
      <c r="B19" s="532">
        <v>45329</v>
      </c>
      <c r="C19" s="531"/>
      <c r="D19" s="531" t="s">
        <v>2196</v>
      </c>
      <c r="E19" s="533" t="s">
        <v>2197</v>
      </c>
      <c r="F19" s="953">
        <v>6185444</v>
      </c>
      <c r="G19" s="953" t="s">
        <v>169</v>
      </c>
      <c r="H19" s="1004" t="s">
        <v>2251</v>
      </c>
      <c r="I19" s="1243">
        <v>55973</v>
      </c>
      <c r="J19" s="692">
        <v>45332</v>
      </c>
      <c r="K19" s="532">
        <v>45333</v>
      </c>
      <c r="L19" s="532" t="s">
        <v>1068</v>
      </c>
      <c r="M19" s="531">
        <v>3</v>
      </c>
      <c r="N19" s="531" t="s">
        <v>659</v>
      </c>
      <c r="O19" s="1005">
        <v>30</v>
      </c>
      <c r="P19" s="693">
        <v>73</v>
      </c>
      <c r="Q19" s="693">
        <v>2190</v>
      </c>
      <c r="R19" s="531"/>
      <c r="S19" s="531"/>
      <c r="T19" s="531"/>
      <c r="U19" s="531"/>
      <c r="V19" s="531" t="s">
        <v>2459</v>
      </c>
      <c r="W19" s="531">
        <v>3</v>
      </c>
      <c r="X19" s="721">
        <v>45339</v>
      </c>
      <c r="Y19" s="531" t="s">
        <v>1068</v>
      </c>
      <c r="Z19" s="531"/>
      <c r="AA19" s="531" t="s">
        <v>1857</v>
      </c>
      <c r="AB19" s="722" t="s">
        <v>1081</v>
      </c>
      <c r="AC19" s="532">
        <v>45381</v>
      </c>
      <c r="AD19" s="695"/>
      <c r="AE19" s="249"/>
      <c r="AF19" s="695"/>
      <c r="AG19" s="580"/>
      <c r="AH19" s="247" t="str" cm="1">
        <f t="array" ref="AH19">LEFT(BU_Fabrication[[#This Row],[PROJECT'#]],MIN(IFERROR(FIND({0,1,2,3,4,5,6,7,8,9,"-"},BU_Fabrication[[#This Row],[PROJECT'#]]),""))-1)</f>
        <v>BU</v>
      </c>
      <c r="AI19" s="248" t="str">
        <f>IF(BU_Fabrication[[#This Row],[BOM Received date]]&lt;&gt;"","Fab table")</f>
        <v>Fab table</v>
      </c>
      <c r="AJ19" s="248" t="str">
        <f>TEXT(BU_Fabrication[[#This Row],[BOM Received date]],"mmmm")</f>
        <v>February</v>
      </c>
      <c r="AK19" s="248" t="str">
        <f>TEXT(BU_Fabrication[[#This Row],[BOM Received date]],"yyyy")</f>
        <v>2024</v>
      </c>
    </row>
    <row r="20" spans="1:37" ht="24.9" customHeight="1" thickTop="1">
      <c r="A20" s="681">
        <v>16</v>
      </c>
      <c r="B20" s="541">
        <v>45329</v>
      </c>
      <c r="C20" s="681"/>
      <c r="D20" s="681" t="s">
        <v>2200</v>
      </c>
      <c r="E20" s="682" t="s">
        <v>2201</v>
      </c>
      <c r="F20" s="995">
        <v>9487106</v>
      </c>
      <c r="G20" s="995" t="s">
        <v>169</v>
      </c>
      <c r="H20" s="1150" t="s">
        <v>2275</v>
      </c>
      <c r="I20" s="1241">
        <v>56189</v>
      </c>
      <c r="J20" s="1000">
        <v>45335</v>
      </c>
      <c r="K20" s="1165">
        <v>45339</v>
      </c>
      <c r="L20" s="1165" t="s">
        <v>1068</v>
      </c>
      <c r="M20" s="242">
        <v>1</v>
      </c>
      <c r="N20" s="681" t="s">
        <v>659</v>
      </c>
      <c r="O20" s="681">
        <v>6</v>
      </c>
      <c r="P20" s="1002">
        <v>16</v>
      </c>
      <c r="Q20" s="1002">
        <v>96</v>
      </c>
      <c r="R20" s="681"/>
      <c r="S20" s="681"/>
      <c r="T20" s="681"/>
      <c r="U20" s="681"/>
      <c r="V20" s="1001" t="s">
        <v>2580</v>
      </c>
      <c r="W20" s="681">
        <v>1</v>
      </c>
      <c r="X20" s="719">
        <v>45349</v>
      </c>
      <c r="Y20" s="681" t="s">
        <v>1068</v>
      </c>
      <c r="Z20" s="681"/>
      <c r="AA20" s="681" t="s">
        <v>1857</v>
      </c>
      <c r="AB20" s="720" t="s">
        <v>1081</v>
      </c>
      <c r="AC20" s="718">
        <v>45381</v>
      </c>
      <c r="AD20" s="678"/>
      <c r="AE20" s="541"/>
      <c r="AF20" s="678"/>
      <c r="AG20" s="539"/>
      <c r="AH20" s="247" t="str" cm="1">
        <f t="array" ref="AH20">LEFT(BU_Fabrication[[#This Row],[PROJECT'#]],MIN(IFERROR(FIND({0,1,2,3,4,5,6,7,8,9,"-"},BU_Fabrication[[#This Row],[PROJECT'#]]),""))-1)</f>
        <v>BU</v>
      </c>
      <c r="AI20" s="248" t="str">
        <f>IF(BU_Fabrication[[#This Row],[BOM Received date]]&lt;&gt;"","Fab table")</f>
        <v>Fab table</v>
      </c>
      <c r="AJ20" s="248" t="str">
        <f>TEXT(BU_Fabrication[[#This Row],[BOM Received date]],"mmmm")</f>
        <v>February</v>
      </c>
      <c r="AK20" s="248" t="str">
        <f>TEXT(BU_Fabrication[[#This Row],[BOM Received date]],"yyyy")</f>
        <v>2024</v>
      </c>
    </row>
    <row r="21" spans="1:37" ht="24.9" customHeight="1">
      <c r="A21" s="247">
        <v>16</v>
      </c>
      <c r="B21" s="249">
        <v>45329</v>
      </c>
      <c r="C21" s="247"/>
      <c r="D21" s="247" t="s">
        <v>2200</v>
      </c>
      <c r="E21" s="248" t="s">
        <v>2201</v>
      </c>
      <c r="F21" s="996">
        <v>9487106</v>
      </c>
      <c r="G21" s="996" t="s">
        <v>169</v>
      </c>
      <c r="H21" s="997" t="s">
        <v>2276</v>
      </c>
      <c r="I21" s="1242">
        <v>56189</v>
      </c>
      <c r="J21" s="572">
        <v>45335</v>
      </c>
      <c r="K21" s="1151">
        <v>45339</v>
      </c>
      <c r="L21" s="1151" t="s">
        <v>1068</v>
      </c>
      <c r="M21" s="242">
        <v>2</v>
      </c>
      <c r="N21" s="247" t="s">
        <v>659</v>
      </c>
      <c r="O21" s="247">
        <v>16</v>
      </c>
      <c r="P21" s="251">
        <v>25</v>
      </c>
      <c r="Q21" s="251">
        <v>400</v>
      </c>
      <c r="R21" s="247"/>
      <c r="S21" s="247"/>
      <c r="T21" s="247"/>
      <c r="U21" s="247"/>
      <c r="V21" s="242" t="s">
        <v>2580</v>
      </c>
      <c r="W21" s="247">
        <v>2</v>
      </c>
      <c r="X21" s="1252">
        <v>45349</v>
      </c>
      <c r="Y21" s="247" t="s">
        <v>1068</v>
      </c>
      <c r="Z21" s="247"/>
      <c r="AA21" s="247" t="s">
        <v>1857</v>
      </c>
      <c r="AB21" s="1253" t="s">
        <v>1081</v>
      </c>
      <c r="AC21" s="243">
        <v>45381</v>
      </c>
      <c r="AD21" s="244"/>
      <c r="AE21" s="249"/>
      <c r="AF21" s="244"/>
      <c r="AG21" s="250"/>
      <c r="AH21" s="247" t="str" cm="1">
        <f t="array" ref="AH21">LEFT(BU_Fabrication[[#This Row],[PROJECT'#]],MIN(IFERROR(FIND({0,1,2,3,4,5,6,7,8,9,"-"},BU_Fabrication[[#This Row],[PROJECT'#]]),""))-1)</f>
        <v>BU</v>
      </c>
      <c r="AI21" s="248" t="str">
        <f>IF(BU_Fabrication[[#This Row],[BOM Received date]]&lt;&gt;"","Fab table")</f>
        <v>Fab table</v>
      </c>
      <c r="AJ21" s="248" t="str">
        <f>TEXT(BU_Fabrication[[#This Row],[BOM Received date]],"mmmm")</f>
        <v>February</v>
      </c>
      <c r="AK21" s="248" t="str">
        <f>TEXT(BU_Fabrication[[#This Row],[BOM Received date]],"yyyy")</f>
        <v>2024</v>
      </c>
    </row>
    <row r="22" spans="1:37" ht="24.9" customHeight="1">
      <c r="A22" s="247">
        <v>16</v>
      </c>
      <c r="B22" s="249">
        <v>45329</v>
      </c>
      <c r="C22" s="247"/>
      <c r="D22" s="247" t="s">
        <v>2200</v>
      </c>
      <c r="E22" s="248" t="s">
        <v>2201</v>
      </c>
      <c r="F22" s="996">
        <v>9487106</v>
      </c>
      <c r="G22" s="996" t="s">
        <v>169</v>
      </c>
      <c r="H22" s="997" t="s">
        <v>2277</v>
      </c>
      <c r="I22" s="1242">
        <v>56189</v>
      </c>
      <c r="J22" s="572">
        <v>45335</v>
      </c>
      <c r="K22" s="1151">
        <v>45339</v>
      </c>
      <c r="L22" s="1151" t="s">
        <v>1068</v>
      </c>
      <c r="M22" s="242">
        <v>3</v>
      </c>
      <c r="N22" s="247" t="s">
        <v>659</v>
      </c>
      <c r="O22" s="247">
        <v>4</v>
      </c>
      <c r="P22" s="251">
        <v>122</v>
      </c>
      <c r="Q22" s="251">
        <v>488</v>
      </c>
      <c r="R22" s="247"/>
      <c r="S22" s="247"/>
      <c r="T22" s="247"/>
      <c r="U22" s="247"/>
      <c r="V22" s="242" t="s">
        <v>2580</v>
      </c>
      <c r="W22" s="247">
        <v>3</v>
      </c>
      <c r="X22" s="1252">
        <v>45349</v>
      </c>
      <c r="Y22" s="247" t="s">
        <v>1068</v>
      </c>
      <c r="Z22" s="247"/>
      <c r="AA22" s="247" t="s">
        <v>1857</v>
      </c>
      <c r="AB22" s="1253" t="s">
        <v>1081</v>
      </c>
      <c r="AC22" s="243">
        <v>45381</v>
      </c>
      <c r="AD22" s="244"/>
      <c r="AE22" s="249"/>
      <c r="AF22" s="244"/>
      <c r="AG22" s="250"/>
      <c r="AH22" s="247" t="str" cm="1">
        <f t="array" ref="AH22">LEFT(BU_Fabrication[[#This Row],[PROJECT'#]],MIN(IFERROR(FIND({0,1,2,3,4,5,6,7,8,9,"-"},BU_Fabrication[[#This Row],[PROJECT'#]]),""))-1)</f>
        <v>BU</v>
      </c>
      <c r="AI22" s="248" t="str">
        <f>IF(BU_Fabrication[[#This Row],[BOM Received date]]&lt;&gt;"","Fab table")</f>
        <v>Fab table</v>
      </c>
      <c r="AJ22" s="248" t="str">
        <f>TEXT(BU_Fabrication[[#This Row],[BOM Received date]],"mmmm")</f>
        <v>February</v>
      </c>
      <c r="AK22" s="248" t="str">
        <f>TEXT(BU_Fabrication[[#This Row],[BOM Received date]],"yyyy")</f>
        <v>2024</v>
      </c>
    </row>
    <row r="23" spans="1:37" ht="24.9" customHeight="1">
      <c r="A23" s="247">
        <v>16</v>
      </c>
      <c r="B23" s="249">
        <v>45329</v>
      </c>
      <c r="C23" s="247"/>
      <c r="D23" s="247" t="s">
        <v>2200</v>
      </c>
      <c r="E23" s="248" t="s">
        <v>2201</v>
      </c>
      <c r="F23" s="996">
        <v>9487106</v>
      </c>
      <c r="G23" s="996" t="s">
        <v>169</v>
      </c>
      <c r="H23" s="997" t="s">
        <v>2278</v>
      </c>
      <c r="I23" s="1242">
        <v>56189</v>
      </c>
      <c r="J23" s="572">
        <v>45335</v>
      </c>
      <c r="K23" s="1151">
        <v>45339</v>
      </c>
      <c r="L23" s="1151" t="s">
        <v>1068</v>
      </c>
      <c r="M23" s="242">
        <v>4</v>
      </c>
      <c r="N23" s="247" t="s">
        <v>659</v>
      </c>
      <c r="O23" s="247">
        <v>10</v>
      </c>
      <c r="P23" s="251">
        <v>122</v>
      </c>
      <c r="Q23" s="251">
        <v>1220</v>
      </c>
      <c r="R23" s="247"/>
      <c r="S23" s="247"/>
      <c r="T23" s="247"/>
      <c r="U23" s="247"/>
      <c r="V23" s="242" t="s">
        <v>2580</v>
      </c>
      <c r="W23" s="247">
        <v>4</v>
      </c>
      <c r="X23" s="1252">
        <v>45349</v>
      </c>
      <c r="Y23" s="247" t="s">
        <v>1068</v>
      </c>
      <c r="Z23" s="247"/>
      <c r="AA23" s="247" t="s">
        <v>1857</v>
      </c>
      <c r="AB23" s="1253" t="s">
        <v>1081</v>
      </c>
      <c r="AC23" s="243">
        <v>45381</v>
      </c>
      <c r="AD23" s="244"/>
      <c r="AE23" s="249"/>
      <c r="AF23" s="244"/>
      <c r="AG23" s="250"/>
      <c r="AH23" s="247" t="str" cm="1">
        <f t="array" ref="AH23">LEFT(BU_Fabrication[[#This Row],[PROJECT'#]],MIN(IFERROR(FIND({0,1,2,3,4,5,6,7,8,9,"-"},BU_Fabrication[[#This Row],[PROJECT'#]]),""))-1)</f>
        <v>BU</v>
      </c>
      <c r="AI23" s="248" t="str">
        <f>IF(BU_Fabrication[[#This Row],[BOM Received date]]&lt;&gt;"","Fab table")</f>
        <v>Fab table</v>
      </c>
      <c r="AJ23" s="248" t="str">
        <f>TEXT(BU_Fabrication[[#This Row],[BOM Received date]],"mmmm")</f>
        <v>February</v>
      </c>
      <c r="AK23" s="248" t="str">
        <f>TEXT(BU_Fabrication[[#This Row],[BOM Received date]],"yyyy")</f>
        <v>2024</v>
      </c>
    </row>
    <row r="24" spans="1:37" ht="24.9" customHeight="1" thickBot="1">
      <c r="A24" s="531">
        <v>16</v>
      </c>
      <c r="B24" s="532">
        <v>45329</v>
      </c>
      <c r="C24" s="531"/>
      <c r="D24" s="531" t="s">
        <v>2200</v>
      </c>
      <c r="E24" s="533" t="s">
        <v>2201</v>
      </c>
      <c r="F24" s="953">
        <v>9487106</v>
      </c>
      <c r="G24" s="953" t="s">
        <v>169</v>
      </c>
      <c r="H24" s="1004" t="s">
        <v>2279</v>
      </c>
      <c r="I24" s="1243">
        <v>56189</v>
      </c>
      <c r="J24" s="692">
        <v>45335</v>
      </c>
      <c r="K24" s="954">
        <v>45339</v>
      </c>
      <c r="L24" s="1211" t="s">
        <v>1068</v>
      </c>
      <c r="M24" s="1212">
        <v>5</v>
      </c>
      <c r="N24" s="252" t="s">
        <v>659</v>
      </c>
      <c r="O24" s="531">
        <v>2</v>
      </c>
      <c r="P24" s="693">
        <v>6435</v>
      </c>
      <c r="Q24" s="693">
        <v>12870</v>
      </c>
      <c r="R24" s="531"/>
      <c r="S24" s="531"/>
      <c r="T24" s="531"/>
      <c r="U24" s="531"/>
      <c r="V24" s="1005" t="s">
        <v>2580</v>
      </c>
      <c r="W24" s="531">
        <v>5</v>
      </c>
      <c r="X24" s="721">
        <v>45349</v>
      </c>
      <c r="Y24" s="531" t="s">
        <v>1068</v>
      </c>
      <c r="Z24" s="531"/>
      <c r="AA24" s="531" t="s">
        <v>1857</v>
      </c>
      <c r="AB24" s="722" t="s">
        <v>1081</v>
      </c>
      <c r="AC24" s="694">
        <v>45381</v>
      </c>
      <c r="AD24" s="695"/>
      <c r="AE24" s="532"/>
      <c r="AF24" s="695"/>
      <c r="AG24" s="580"/>
      <c r="AH24" s="247" t="str" cm="1">
        <f t="array" ref="AH24">LEFT(BU_Fabrication[[#This Row],[PROJECT'#]],MIN(IFERROR(FIND({0,1,2,3,4,5,6,7,8,9,"-"},BU_Fabrication[[#This Row],[PROJECT'#]]),""))-1)</f>
        <v>BU</v>
      </c>
      <c r="AI24" s="248" t="str">
        <f>IF(BU_Fabrication[[#This Row],[BOM Received date]]&lt;&gt;"","Fab table")</f>
        <v>Fab table</v>
      </c>
      <c r="AJ24" s="248" t="str">
        <f>TEXT(BU_Fabrication[[#This Row],[BOM Received date]],"mmmm")</f>
        <v>February</v>
      </c>
      <c r="AK24" s="248" t="str">
        <f>TEXT(BU_Fabrication[[#This Row],[BOM Received date]],"yyyy")</f>
        <v>2024</v>
      </c>
    </row>
    <row r="25" spans="1:37" ht="24.9" customHeight="1" thickTop="1">
      <c r="A25" s="683">
        <v>17</v>
      </c>
      <c r="B25" s="684">
        <v>45329</v>
      </c>
      <c r="C25" s="683"/>
      <c r="D25" s="683" t="s">
        <v>2198</v>
      </c>
      <c r="E25" s="270" t="s">
        <v>2199</v>
      </c>
      <c r="F25" s="998">
        <v>9487373</v>
      </c>
      <c r="G25" s="998" t="s">
        <v>169</v>
      </c>
      <c r="H25" s="999" t="s">
        <v>2275</v>
      </c>
      <c r="I25" s="1244">
        <v>56190</v>
      </c>
      <c r="J25" s="685">
        <v>45335</v>
      </c>
      <c r="K25" s="1152">
        <v>45339</v>
      </c>
      <c r="L25" s="1165" t="s">
        <v>1068</v>
      </c>
      <c r="M25" s="681">
        <v>1</v>
      </c>
      <c r="N25" s="681" t="s">
        <v>20</v>
      </c>
      <c r="O25" s="687">
        <v>6</v>
      </c>
      <c r="P25" s="686">
        <v>16</v>
      </c>
      <c r="Q25" s="686">
        <v>96</v>
      </c>
      <c r="R25" s="683"/>
      <c r="S25" s="683"/>
      <c r="T25" s="683"/>
      <c r="U25" s="683"/>
      <c r="V25" s="687" t="s">
        <v>2581</v>
      </c>
      <c r="W25" s="683">
        <v>1</v>
      </c>
      <c r="X25" s="834">
        <v>45339</v>
      </c>
      <c r="Y25" s="683" t="s">
        <v>1068</v>
      </c>
      <c r="Z25" s="683"/>
      <c r="AA25" s="683" t="s">
        <v>1857</v>
      </c>
      <c r="AB25" s="787" t="s">
        <v>1081</v>
      </c>
      <c r="AC25" s="689">
        <v>45381</v>
      </c>
      <c r="AD25" s="690"/>
      <c r="AE25" s="684"/>
      <c r="AF25" s="690"/>
      <c r="AG25" s="539"/>
      <c r="AH25" s="247" t="str" cm="1">
        <f t="array" ref="AH25">LEFT(BU_Fabrication[[#This Row],[PROJECT'#]],MIN(IFERROR(FIND({0,1,2,3,4,5,6,7,8,9,"-"},BU_Fabrication[[#This Row],[PROJECT'#]]),""))-1)</f>
        <v>BU</v>
      </c>
      <c r="AI25" s="248" t="str">
        <f>IF(BU_Fabrication[[#This Row],[BOM Received date]]&lt;&gt;"","Fab table")</f>
        <v>Fab table</v>
      </c>
      <c r="AJ25" s="248" t="str">
        <f>TEXT(BU_Fabrication[[#This Row],[BOM Received date]],"mmmm")</f>
        <v>February</v>
      </c>
      <c r="AK25" s="248" t="str">
        <f>TEXT(BU_Fabrication[[#This Row],[BOM Received date]],"yyyy")</f>
        <v>2024</v>
      </c>
    </row>
    <row r="26" spans="1:37" ht="24.9" customHeight="1">
      <c r="A26" s="247">
        <v>17</v>
      </c>
      <c r="B26" s="249">
        <v>45329</v>
      </c>
      <c r="C26" s="247"/>
      <c r="D26" s="247" t="s">
        <v>2198</v>
      </c>
      <c r="E26" s="248" t="s">
        <v>2199</v>
      </c>
      <c r="F26" s="996">
        <v>9487373</v>
      </c>
      <c r="G26" s="996" t="s">
        <v>169</v>
      </c>
      <c r="H26" s="997" t="s">
        <v>2276</v>
      </c>
      <c r="I26" s="1242">
        <v>56190</v>
      </c>
      <c r="J26" s="572">
        <v>45335</v>
      </c>
      <c r="K26" s="1151">
        <v>45339</v>
      </c>
      <c r="L26" s="1151" t="s">
        <v>1068</v>
      </c>
      <c r="M26" s="247">
        <v>2</v>
      </c>
      <c r="N26" s="247" t="s">
        <v>20</v>
      </c>
      <c r="O26" s="242">
        <v>16</v>
      </c>
      <c r="P26" s="251">
        <v>25</v>
      </c>
      <c r="Q26" s="251">
        <v>400</v>
      </c>
      <c r="R26" s="247"/>
      <c r="S26" s="247"/>
      <c r="T26" s="247"/>
      <c r="U26" s="247"/>
      <c r="V26" s="242" t="s">
        <v>2581</v>
      </c>
      <c r="W26" s="247">
        <v>2</v>
      </c>
      <c r="X26" s="834">
        <v>45339</v>
      </c>
      <c r="Y26" s="247" t="s">
        <v>1068</v>
      </c>
      <c r="Z26" s="247"/>
      <c r="AA26" s="247" t="s">
        <v>1857</v>
      </c>
      <c r="AB26" s="1253" t="s">
        <v>1081</v>
      </c>
      <c r="AC26" s="243">
        <v>45381</v>
      </c>
      <c r="AD26" s="244"/>
      <c r="AE26" s="249"/>
      <c r="AF26" s="244"/>
      <c r="AG26" s="250"/>
      <c r="AH26" s="247" t="str" cm="1">
        <f t="array" ref="AH26">LEFT(BU_Fabrication[[#This Row],[PROJECT'#]],MIN(IFERROR(FIND({0,1,2,3,4,5,6,7,8,9,"-"},BU_Fabrication[[#This Row],[PROJECT'#]]),""))-1)</f>
        <v>BU</v>
      </c>
      <c r="AI26" s="248" t="str">
        <f>IF(BU_Fabrication[[#This Row],[BOM Received date]]&lt;&gt;"","Fab table")</f>
        <v>Fab table</v>
      </c>
      <c r="AJ26" s="248" t="str">
        <f>TEXT(BU_Fabrication[[#This Row],[BOM Received date]],"mmmm")</f>
        <v>February</v>
      </c>
      <c r="AK26" s="248" t="str">
        <f>TEXT(BU_Fabrication[[#This Row],[BOM Received date]],"yyyy")</f>
        <v>2024</v>
      </c>
    </row>
    <row r="27" spans="1:37" ht="24.9" customHeight="1">
      <c r="A27" s="247">
        <v>17</v>
      </c>
      <c r="B27" s="249">
        <v>45329</v>
      </c>
      <c r="C27" s="247"/>
      <c r="D27" s="247" t="s">
        <v>2198</v>
      </c>
      <c r="E27" s="248" t="s">
        <v>2199</v>
      </c>
      <c r="F27" s="996">
        <v>9487373</v>
      </c>
      <c r="G27" s="996" t="s">
        <v>169</v>
      </c>
      <c r="H27" s="997" t="s">
        <v>2277</v>
      </c>
      <c r="I27" s="1242">
        <v>56190</v>
      </c>
      <c r="J27" s="572">
        <v>45335</v>
      </c>
      <c r="K27" s="1151">
        <v>45339</v>
      </c>
      <c r="L27" s="1151" t="s">
        <v>1068</v>
      </c>
      <c r="M27" s="247">
        <v>3</v>
      </c>
      <c r="N27" s="247" t="s">
        <v>20</v>
      </c>
      <c r="O27" s="242">
        <v>4</v>
      </c>
      <c r="P27" s="251">
        <v>122</v>
      </c>
      <c r="Q27" s="251">
        <v>488</v>
      </c>
      <c r="R27" s="247"/>
      <c r="S27" s="247"/>
      <c r="T27" s="247"/>
      <c r="U27" s="247"/>
      <c r="V27" s="242" t="s">
        <v>2581</v>
      </c>
      <c r="W27" s="247">
        <v>3</v>
      </c>
      <c r="X27" s="834">
        <v>45339</v>
      </c>
      <c r="Y27" s="247" t="s">
        <v>1068</v>
      </c>
      <c r="Z27" s="247"/>
      <c r="AA27" s="247" t="s">
        <v>1857</v>
      </c>
      <c r="AB27" s="1253" t="s">
        <v>1081</v>
      </c>
      <c r="AC27" s="243">
        <v>45381</v>
      </c>
      <c r="AD27" s="244"/>
      <c r="AE27" s="249"/>
      <c r="AF27" s="244"/>
      <c r="AG27" s="250"/>
      <c r="AH27" s="247" t="str" cm="1">
        <f t="array" ref="AH27">LEFT(BU_Fabrication[[#This Row],[PROJECT'#]],MIN(IFERROR(FIND({0,1,2,3,4,5,6,7,8,9,"-"},BU_Fabrication[[#This Row],[PROJECT'#]]),""))-1)</f>
        <v>BU</v>
      </c>
      <c r="AI27" s="248" t="str">
        <f>IF(BU_Fabrication[[#This Row],[BOM Received date]]&lt;&gt;"","Fab table")</f>
        <v>Fab table</v>
      </c>
      <c r="AJ27" s="248" t="str">
        <f>TEXT(BU_Fabrication[[#This Row],[BOM Received date]],"mmmm")</f>
        <v>February</v>
      </c>
      <c r="AK27" s="248" t="str">
        <f>TEXT(BU_Fabrication[[#This Row],[BOM Received date]],"yyyy")</f>
        <v>2024</v>
      </c>
    </row>
    <row r="28" spans="1:37" ht="24.9" customHeight="1">
      <c r="A28" s="247">
        <v>17</v>
      </c>
      <c r="B28" s="249">
        <v>45329</v>
      </c>
      <c r="C28" s="247"/>
      <c r="D28" s="247" t="s">
        <v>2198</v>
      </c>
      <c r="E28" s="248" t="s">
        <v>2199</v>
      </c>
      <c r="F28" s="996">
        <v>9487373</v>
      </c>
      <c r="G28" s="996" t="s">
        <v>169</v>
      </c>
      <c r="H28" s="997" t="s">
        <v>2278</v>
      </c>
      <c r="I28" s="1242">
        <v>56190</v>
      </c>
      <c r="J28" s="572">
        <v>45335</v>
      </c>
      <c r="K28" s="1151">
        <v>45339</v>
      </c>
      <c r="L28" s="1151" t="s">
        <v>1068</v>
      </c>
      <c r="M28" s="247">
        <v>4</v>
      </c>
      <c r="N28" s="247" t="s">
        <v>20</v>
      </c>
      <c r="O28" s="242">
        <v>10</v>
      </c>
      <c r="P28" s="251">
        <v>122</v>
      </c>
      <c r="Q28" s="251">
        <v>1220</v>
      </c>
      <c r="R28" s="247"/>
      <c r="S28" s="247"/>
      <c r="T28" s="247"/>
      <c r="U28" s="247"/>
      <c r="V28" s="242" t="s">
        <v>2581</v>
      </c>
      <c r="W28" s="247">
        <v>4</v>
      </c>
      <c r="X28" s="834">
        <v>45339</v>
      </c>
      <c r="Y28" s="247" t="s">
        <v>1068</v>
      </c>
      <c r="Z28" s="247"/>
      <c r="AA28" s="247" t="s">
        <v>1857</v>
      </c>
      <c r="AB28" s="1253" t="s">
        <v>1081</v>
      </c>
      <c r="AC28" s="243">
        <v>45381</v>
      </c>
      <c r="AD28" s="244"/>
      <c r="AE28" s="249"/>
      <c r="AF28" s="244"/>
      <c r="AG28" s="250"/>
      <c r="AH28" s="247" t="str" cm="1">
        <f t="array" ref="AH28">LEFT(BU_Fabrication[[#This Row],[PROJECT'#]],MIN(IFERROR(FIND({0,1,2,3,4,5,6,7,8,9,"-"},BU_Fabrication[[#This Row],[PROJECT'#]]),""))-1)</f>
        <v>BU</v>
      </c>
      <c r="AI28" s="248" t="str">
        <f>IF(BU_Fabrication[[#This Row],[BOM Received date]]&lt;&gt;"","Fab table")</f>
        <v>Fab table</v>
      </c>
      <c r="AJ28" s="248" t="str">
        <f>TEXT(BU_Fabrication[[#This Row],[BOM Received date]],"mmmm")</f>
        <v>February</v>
      </c>
      <c r="AK28" s="248" t="str">
        <f>TEXT(BU_Fabrication[[#This Row],[BOM Received date]],"yyyy")</f>
        <v>2024</v>
      </c>
    </row>
    <row r="29" spans="1:37" ht="44.25" customHeight="1" thickBot="1">
      <c r="A29" s="531">
        <v>17</v>
      </c>
      <c r="B29" s="532">
        <v>45329</v>
      </c>
      <c r="C29" s="531"/>
      <c r="D29" s="531" t="s">
        <v>2198</v>
      </c>
      <c r="E29" s="533" t="s">
        <v>2199</v>
      </c>
      <c r="F29" s="953">
        <v>9487373</v>
      </c>
      <c r="G29" s="953" t="s">
        <v>169</v>
      </c>
      <c r="H29" s="1004" t="s">
        <v>2302</v>
      </c>
      <c r="I29" s="1243">
        <v>56190</v>
      </c>
      <c r="J29" s="692">
        <v>45335</v>
      </c>
      <c r="K29" s="954">
        <v>45339</v>
      </c>
      <c r="L29" s="954" t="s">
        <v>1068</v>
      </c>
      <c r="M29" s="531">
        <v>5</v>
      </c>
      <c r="N29" s="531" t="s">
        <v>2303</v>
      </c>
      <c r="O29" s="1005">
        <v>2</v>
      </c>
      <c r="P29" s="693">
        <v>6435</v>
      </c>
      <c r="Q29" s="693">
        <v>12870</v>
      </c>
      <c r="R29" s="531"/>
      <c r="S29" s="531"/>
      <c r="T29" s="531"/>
      <c r="U29" s="531"/>
      <c r="V29" s="1005" t="s">
        <v>2581</v>
      </c>
      <c r="W29" s="531">
        <v>5</v>
      </c>
      <c r="X29" s="834">
        <v>45339</v>
      </c>
      <c r="Y29" s="531" t="s">
        <v>1068</v>
      </c>
      <c r="Z29" s="531"/>
      <c r="AA29" s="531" t="s">
        <v>1857</v>
      </c>
      <c r="AB29" s="722" t="s">
        <v>1081</v>
      </c>
      <c r="AC29" s="694">
        <v>45381</v>
      </c>
      <c r="AD29" s="695"/>
      <c r="AE29" s="532"/>
      <c r="AF29" s="695"/>
      <c r="AG29" s="580"/>
      <c r="AH29" s="247" t="str" cm="1">
        <f t="array" ref="AH29">LEFT(BU_Fabrication[[#This Row],[PROJECT'#]],MIN(IFERROR(FIND({0,1,2,3,4,5,6,7,8,9,"-"},BU_Fabrication[[#This Row],[PROJECT'#]]),""))-1)</f>
        <v>BU</v>
      </c>
      <c r="AI29" s="248" t="str">
        <f>IF(BU_Fabrication[[#This Row],[BOM Received date]]&lt;&gt;"","Fab table")</f>
        <v>Fab table</v>
      </c>
      <c r="AJ29" s="248" t="str">
        <f>TEXT(BU_Fabrication[[#This Row],[BOM Received date]],"mmmm")</f>
        <v>February</v>
      </c>
      <c r="AK29" s="248" t="str">
        <f>TEXT(BU_Fabrication[[#This Row],[BOM Received date]],"yyyy")</f>
        <v>2024</v>
      </c>
    </row>
    <row r="30" spans="1:37" ht="73.5" customHeight="1" thickTop="1" thickBot="1">
      <c r="A30" s="1389">
        <v>18</v>
      </c>
      <c r="B30" s="1455">
        <v>45340</v>
      </c>
      <c r="C30" s="1390"/>
      <c r="D30" s="1390" t="s">
        <v>2510</v>
      </c>
      <c r="E30" s="1391" t="s">
        <v>2511</v>
      </c>
      <c r="F30" s="1392"/>
      <c r="G30" s="1393" t="s">
        <v>169</v>
      </c>
      <c r="H30" s="1394" t="s">
        <v>2530</v>
      </c>
      <c r="I30" s="1250">
        <v>56329</v>
      </c>
      <c r="J30" s="1395">
        <v>45343</v>
      </c>
      <c r="K30" s="1396">
        <v>45343</v>
      </c>
      <c r="L30" s="1396" t="s">
        <v>1068</v>
      </c>
      <c r="M30" s="1389">
        <v>1</v>
      </c>
      <c r="N30" s="1389" t="s">
        <v>659</v>
      </c>
      <c r="O30" s="1389">
        <v>2</v>
      </c>
      <c r="P30" s="1397">
        <v>280.5</v>
      </c>
      <c r="Q30" s="1397">
        <v>280.5</v>
      </c>
      <c r="R30" s="1389"/>
      <c r="S30" s="1389"/>
      <c r="T30" s="1389"/>
      <c r="U30" s="1389"/>
      <c r="V30" s="1389" t="s">
        <v>2896</v>
      </c>
      <c r="W30" s="1389">
        <v>1</v>
      </c>
      <c r="X30" s="1480">
        <v>45343</v>
      </c>
      <c r="Y30" s="1389" t="s">
        <v>1068</v>
      </c>
      <c r="Z30" s="1389"/>
      <c r="AA30" s="1389" t="s">
        <v>1857</v>
      </c>
      <c r="AB30" s="1460" t="s">
        <v>1081</v>
      </c>
      <c r="AC30" s="1396">
        <v>45381</v>
      </c>
      <c r="AD30" s="1398"/>
      <c r="AE30" s="1396"/>
      <c r="AF30" s="1398"/>
      <c r="AG30" s="1399"/>
      <c r="AH30" s="252" t="str">
        <f t="array" ref="AH30">LEFT(BU_Fabrication[[#This Row],[PROJECT'#]],MIN(IFERROR(FIND({0,1,2,3,4,5,6,7,8,9,"-"},BU_Fabrication[[#This Row],[PROJECT'#]]),""))-1)</f>
        <v>BU</v>
      </c>
      <c r="AI30" s="958" t="str">
        <f>IF(BU_Fabrication[[#This Row],[BOM Received date]]&lt;&gt;"","Fab table")</f>
        <v>Fab table</v>
      </c>
      <c r="AJ30" s="958" t="str">
        <f>TEXT(BU_Fabrication[[#This Row],[BOM Received date]],"mmmm")</f>
        <v>February</v>
      </c>
      <c r="AK30" s="958" t="str">
        <f>TEXT(BU_Fabrication[[#This Row],[BOM Received date]],"yyyy")</f>
        <v>2024</v>
      </c>
    </row>
    <row r="31" spans="1:37" ht="46.2" thickTop="1" thickBot="1">
      <c r="A31" s="1389">
        <v>19</v>
      </c>
      <c r="B31" s="1396">
        <v>45353</v>
      </c>
      <c r="C31" s="1389"/>
      <c r="D31" s="1389" t="s">
        <v>2673</v>
      </c>
      <c r="E31" s="1461" t="s">
        <v>2674</v>
      </c>
      <c r="F31" s="1389"/>
      <c r="G31" s="1481" t="s">
        <v>887</v>
      </c>
      <c r="H31" s="1394" t="s">
        <v>2728</v>
      </c>
      <c r="I31" s="1250">
        <v>56856</v>
      </c>
      <c r="J31" s="1395">
        <v>45356</v>
      </c>
      <c r="K31" s="1396">
        <v>45356</v>
      </c>
      <c r="L31" s="1396" t="s">
        <v>1068</v>
      </c>
      <c r="M31" s="1389">
        <v>1</v>
      </c>
      <c r="N31" s="1389" t="s">
        <v>659</v>
      </c>
      <c r="O31" s="1389">
        <v>8</v>
      </c>
      <c r="P31" s="1397">
        <v>73</v>
      </c>
      <c r="Q31" s="1397">
        <v>584</v>
      </c>
      <c r="R31" s="1389"/>
      <c r="S31" s="1389"/>
      <c r="T31" s="1389"/>
      <c r="U31" s="1389"/>
      <c r="V31" s="1389" t="s">
        <v>2895</v>
      </c>
      <c r="W31" s="1389">
        <v>1</v>
      </c>
      <c r="X31" s="1480">
        <v>45336</v>
      </c>
      <c r="Y31" s="1389" t="s">
        <v>1068</v>
      </c>
      <c r="Z31" s="1389"/>
      <c r="AA31" s="531" t="s">
        <v>1857</v>
      </c>
      <c r="AB31" s="1460" t="s">
        <v>1081</v>
      </c>
      <c r="AC31" s="1396">
        <v>45382</v>
      </c>
      <c r="AD31" s="1462"/>
      <c r="AE31" s="1396"/>
      <c r="AF31" s="1462"/>
      <c r="AG31" s="1462"/>
      <c r="AH31" s="252" t="str" cm="1">
        <f t="array" ref="AH31">LEFT(BU_Fabrication[[#This Row],[PROJECT'#]],MIN(IFERROR(FIND({0,1,2,3,4,5,6,7,8,9,"-"},BU_Fabrication[[#This Row],[PROJECT'#]]),""))-1)</f>
        <v>BU</v>
      </c>
      <c r="AI31" s="958" t="str">
        <f>IF(BU_Fabrication[[#This Row],[BOM Received date]]&lt;&gt;"","Fab table")</f>
        <v>Fab table</v>
      </c>
      <c r="AJ31" s="958" t="str">
        <f>TEXT(BU_Fabrication[[#This Row],[BOM Received date]],"mmmm")</f>
        <v>March</v>
      </c>
      <c r="AK31" s="958" t="str">
        <f>TEXT(BU_Fabrication[[#This Row],[BOM Received date]],"yyyy")</f>
        <v>2024</v>
      </c>
    </row>
    <row r="32" spans="1:37" ht="36.75" customHeight="1" thickTop="1" thickBot="1">
      <c r="A32" s="1422">
        <v>20</v>
      </c>
      <c r="B32" s="1423">
        <v>45346</v>
      </c>
      <c r="C32" s="1422"/>
      <c r="D32" s="1389" t="s">
        <v>2791</v>
      </c>
      <c r="E32" s="557" t="s">
        <v>2792</v>
      </c>
      <c r="F32" s="555"/>
      <c r="G32" s="1481" t="s">
        <v>887</v>
      </c>
      <c r="H32" s="1345" t="s">
        <v>2804</v>
      </c>
      <c r="I32" s="1250">
        <v>57448</v>
      </c>
      <c r="J32" s="1032">
        <v>45368</v>
      </c>
      <c r="K32" s="956">
        <v>45371</v>
      </c>
      <c r="L32" s="556" t="s">
        <v>1068</v>
      </c>
      <c r="M32" s="555">
        <v>1</v>
      </c>
      <c r="N32" s="555" t="s">
        <v>20</v>
      </c>
      <c r="O32" s="555">
        <v>2</v>
      </c>
      <c r="P32" s="559">
        <v>488</v>
      </c>
      <c r="Q32" s="559">
        <v>488</v>
      </c>
      <c r="R32" s="555"/>
      <c r="S32" s="555"/>
      <c r="T32" s="555"/>
      <c r="U32" s="555"/>
      <c r="V32" s="1422"/>
      <c r="W32" s="555"/>
      <c r="X32" s="555"/>
      <c r="Y32" s="555"/>
      <c r="Z32" s="555"/>
      <c r="AA32" s="555"/>
      <c r="AB32" s="563"/>
      <c r="AC32" s="1423"/>
      <c r="AD32" s="1424"/>
      <c r="AE32" s="556"/>
      <c r="AF32" s="1424"/>
      <c r="AG32" s="1424"/>
      <c r="AH32" s="252" t="str" cm="1">
        <f t="array" ref="AH32">LEFT(BU_Fabrication[[#This Row],[PROJECT'#]],MIN(IFERROR(FIND({0,1,2,3,4,5,6,7,8,9,"-"},BU_Fabrication[[#This Row],[PROJECT'#]]),""))-1)</f>
        <v>BU</v>
      </c>
      <c r="AI32" s="958" t="str">
        <f>IF(BU_Fabrication[[#This Row],[BOM Received date]]&lt;&gt;"","Fab table")</f>
        <v>Fab table</v>
      </c>
      <c r="AJ32" s="958" t="str">
        <f>TEXT(BU_Fabrication[[#This Row],[BOM Received date]],"mmmm")</f>
        <v>February</v>
      </c>
      <c r="AK32" s="958" t="str">
        <f>TEXT(BU_Fabrication[[#This Row],[BOM Received date]],"yyyy")</f>
        <v>2024</v>
      </c>
    </row>
    <row r="33" spans="1:37" ht="28.95" customHeight="1" thickTop="1" thickBot="1">
      <c r="A33" s="1577">
        <v>21</v>
      </c>
      <c r="B33" s="1578">
        <v>45342</v>
      </c>
      <c r="C33" s="955"/>
      <c r="D33" s="955" t="s">
        <v>2765</v>
      </c>
      <c r="E33" s="1345" t="s">
        <v>2766</v>
      </c>
      <c r="F33" s="1343">
        <v>9548324</v>
      </c>
      <c r="G33" s="1579" t="s">
        <v>887</v>
      </c>
      <c r="H33" s="1580" t="s">
        <v>2767</v>
      </c>
      <c r="I33" s="1343">
        <v>57458</v>
      </c>
      <c r="J33" s="1581">
        <v>45371</v>
      </c>
      <c r="K33" s="1582">
        <v>45372</v>
      </c>
      <c r="L33" s="956" t="s">
        <v>1068</v>
      </c>
      <c r="M33" s="1583">
        <v>1</v>
      </c>
      <c r="N33" s="1583" t="s">
        <v>2303</v>
      </c>
      <c r="O33" s="1584">
        <v>1</v>
      </c>
      <c r="P33" s="1585">
        <v>3697</v>
      </c>
      <c r="Q33" s="1585">
        <v>3697</v>
      </c>
      <c r="R33" s="1586"/>
      <c r="S33" s="1586"/>
      <c r="T33" s="1587"/>
      <c r="U33" s="1587"/>
      <c r="V33" s="955"/>
      <c r="W33" s="1583"/>
      <c r="X33" s="1587"/>
      <c r="Y33" s="1586"/>
      <c r="Z33" s="1587"/>
      <c r="AA33" s="1586"/>
      <c r="AB33" s="1588"/>
      <c r="AC33" s="1582"/>
      <c r="AD33" s="955"/>
      <c r="AE33" s="1582"/>
      <c r="AF33" s="1583"/>
      <c r="AG33" s="557"/>
      <c r="AH33" s="247" t="str" cm="1">
        <f t="array" ref="AH33">LEFT(MM_BU[[#This Row],[PROJECT'#]],MIN(IFERROR(FIND({0,1,2,3,4,5,6,7,8,9,"-"},MM_BU[[#This Row],[PROJECT'#]]),""))-1)</f>
        <v>BU</v>
      </c>
      <c r="AI33" s="244" t="str">
        <f>IF(MM_BU[[#This Row],[BOM Received date]]&lt;&gt;"","BU table")</f>
        <v>BU table</v>
      </c>
      <c r="AJ33" s="244" t="str">
        <f>TEXT(MM_BU[[#This Row],[BOM Received date]],"mmmm")</f>
        <v>December</v>
      </c>
      <c r="AK33" s="244" t="str">
        <f>TEXT(MM_BU[[#This Row],[BOM Received date]],"yyyy")</f>
        <v>2023</v>
      </c>
    </row>
    <row r="34" spans="1:37" s="281" customFormat="1" ht="30.75" customHeight="1" thickTop="1" thickBot="1">
      <c r="A34" s="534">
        <v>22</v>
      </c>
      <c r="B34" s="535">
        <v>45342</v>
      </c>
      <c r="C34" s="534"/>
      <c r="D34" s="534" t="s">
        <v>2761</v>
      </c>
      <c r="E34" s="536" t="s">
        <v>2762</v>
      </c>
      <c r="F34" s="534">
        <v>9548113</v>
      </c>
      <c r="G34" s="1589" t="s">
        <v>887</v>
      </c>
      <c r="H34" s="562" t="s">
        <v>2763</v>
      </c>
      <c r="I34" s="1590">
        <v>57455</v>
      </c>
      <c r="J34" s="1591">
        <v>45371</v>
      </c>
      <c r="K34" s="1592">
        <v>45372</v>
      </c>
      <c r="L34" s="535" t="s">
        <v>1068</v>
      </c>
      <c r="M34" s="1593">
        <v>1</v>
      </c>
      <c r="N34" s="1593" t="s">
        <v>2303</v>
      </c>
      <c r="O34" s="1593">
        <v>1</v>
      </c>
      <c r="P34" s="537">
        <v>1267</v>
      </c>
      <c r="Q34" s="537">
        <v>1267</v>
      </c>
      <c r="R34" s="534"/>
      <c r="S34" s="534"/>
      <c r="T34" s="534"/>
      <c r="U34" s="534"/>
      <c r="V34" s="1593"/>
      <c r="W34" s="534"/>
      <c r="X34" s="534"/>
      <c r="Y34" s="534"/>
      <c r="Z34" s="534"/>
      <c r="AA34" s="534"/>
      <c r="AB34" s="562"/>
      <c r="AC34" s="1592"/>
      <c r="AD34" s="538"/>
      <c r="AE34" s="535"/>
      <c r="AF34" s="538"/>
      <c r="AG34" s="538"/>
      <c r="AH34" s="1456" t="str" cm="1">
        <f t="array" ref="AH34">LEFT(BU_Fabrication[[#This Row],[PROJECT'#]],MIN(IFERROR(FIND({0,1,2,3,4,5,6,7,8,9,"-"},BU_Fabrication[[#This Row],[PROJECT'#]]),""))-1)</f>
        <v>BU</v>
      </c>
      <c r="AI34" s="1457" t="str">
        <f>IF(BU_Fabrication[[#This Row],[BOM Received date]]&lt;&gt;"","Fab table")</f>
        <v>Fab table</v>
      </c>
      <c r="AJ34" s="1457" t="str">
        <f>TEXT(BU_Fabrication[[#This Row],[BOM Received date]],"mmmm")</f>
        <v>February</v>
      </c>
      <c r="AK34" s="1457" t="str">
        <f>TEXT(BU_Fabrication[[#This Row],[BOM Received date]],"yyyy")</f>
        <v>2024</v>
      </c>
    </row>
    <row r="35" spans="1:37" ht="24.9" customHeight="1" thickTop="1" thickBot="1">
      <c r="A35" s="1422">
        <v>23</v>
      </c>
      <c r="B35" s="1423">
        <v>45342</v>
      </c>
      <c r="C35" s="1422"/>
      <c r="D35" s="1422" t="s">
        <v>670</v>
      </c>
      <c r="E35" s="1424" t="s">
        <v>3038</v>
      </c>
      <c r="F35" s="1422">
        <v>8417458</v>
      </c>
      <c r="G35" s="1481" t="s">
        <v>887</v>
      </c>
      <c r="H35" s="1594" t="s">
        <v>2767</v>
      </c>
      <c r="I35" s="1595">
        <v>57506</v>
      </c>
      <c r="J35" s="1425">
        <v>45371</v>
      </c>
      <c r="K35" s="1423">
        <v>45372</v>
      </c>
      <c r="L35" s="556" t="s">
        <v>1068</v>
      </c>
      <c r="M35" s="1422">
        <v>1</v>
      </c>
      <c r="N35" s="1422" t="s">
        <v>2303</v>
      </c>
      <c r="O35" s="1422">
        <v>1</v>
      </c>
      <c r="P35" s="559">
        <v>1267</v>
      </c>
      <c r="Q35" s="559">
        <v>1267</v>
      </c>
      <c r="R35" s="555"/>
      <c r="S35" s="555"/>
      <c r="T35" s="555"/>
      <c r="U35" s="555"/>
      <c r="V35" s="1422"/>
      <c r="W35" s="555"/>
      <c r="X35" s="555"/>
      <c r="Y35" s="555"/>
      <c r="Z35" s="555"/>
      <c r="AA35" s="555"/>
      <c r="AB35" s="563"/>
      <c r="AC35" s="1423"/>
      <c r="AD35" s="1424"/>
      <c r="AE35" s="556"/>
      <c r="AF35" s="1424"/>
      <c r="AG35" s="1424"/>
      <c r="AH35" s="252" t="str" cm="1">
        <f t="array" ref="AH35">LEFT(BU_Fabrication[[#This Row],[PROJECT'#]],MIN(IFERROR(FIND({0,1,2,3,4,5,6,7,8,9,"-"},BU_Fabrication[[#This Row],[PROJECT'#]]),""))-1)</f>
        <v>BU</v>
      </c>
      <c r="AI35" s="958" t="str">
        <f>IF(BU_Fabrication[[#This Row],[BOM Received date]]&lt;&gt;"","Fab table")</f>
        <v>Fab table</v>
      </c>
      <c r="AJ35" s="958" t="str">
        <f>TEXT(BU_Fabrication[[#This Row],[BOM Received date]],"mmmm")</f>
        <v>February</v>
      </c>
      <c r="AK35" s="958" t="str">
        <f>TEXT(BU_Fabrication[[#This Row],[BOM Received date]],"yyyy")</f>
        <v>2024</v>
      </c>
    </row>
    <row r="36" spans="1:37" ht="24.9" customHeight="1" thickTop="1" thickBot="1">
      <c r="A36" s="1422">
        <v>24</v>
      </c>
      <c r="B36" s="1423">
        <v>45342</v>
      </c>
      <c r="C36" s="1422"/>
      <c r="D36" s="1422" t="s">
        <v>683</v>
      </c>
      <c r="E36" s="1424" t="s">
        <v>3039</v>
      </c>
      <c r="F36" s="1422">
        <v>8417447</v>
      </c>
      <c r="G36" s="1481" t="s">
        <v>887</v>
      </c>
      <c r="H36" s="1594" t="s">
        <v>2767</v>
      </c>
      <c r="I36" s="1596">
        <v>57505</v>
      </c>
      <c r="J36" s="1425">
        <v>45371</v>
      </c>
      <c r="K36" s="1423">
        <v>45372</v>
      </c>
      <c r="L36" s="556" t="s">
        <v>1068</v>
      </c>
      <c r="M36" s="1422">
        <v>1</v>
      </c>
      <c r="N36" s="1422" t="s">
        <v>2303</v>
      </c>
      <c r="O36" s="1422">
        <v>1</v>
      </c>
      <c r="P36" s="559">
        <v>845</v>
      </c>
      <c r="Q36" s="559">
        <v>845</v>
      </c>
      <c r="R36" s="555"/>
      <c r="S36" s="555"/>
      <c r="T36" s="555"/>
      <c r="U36" s="555"/>
      <c r="V36" s="1422"/>
      <c r="W36" s="555"/>
      <c r="X36" s="555"/>
      <c r="Y36" s="555"/>
      <c r="Z36" s="555"/>
      <c r="AA36" s="555"/>
      <c r="AB36" s="563"/>
      <c r="AC36" s="1423"/>
      <c r="AD36" s="1424"/>
      <c r="AE36" s="556"/>
      <c r="AF36" s="1424"/>
      <c r="AG36" s="1424"/>
      <c r="AH36" s="252" t="str" cm="1">
        <f t="array" ref="AH36">LEFT(BU_Fabrication[[#This Row],[PROJECT'#]],MIN(IFERROR(FIND({0,1,2,3,4,5,6,7,8,9,"-"},BU_Fabrication[[#This Row],[PROJECT'#]]),""))-1)</f>
        <v>BU</v>
      </c>
      <c r="AI36" s="958" t="str">
        <f>IF(BU_Fabrication[[#This Row],[BOM Received date]]&lt;&gt;"","Fab table")</f>
        <v>Fab table</v>
      </c>
      <c r="AJ36" s="958" t="str">
        <f>TEXT(BU_Fabrication[[#This Row],[BOM Received date]],"mmmm")</f>
        <v>February</v>
      </c>
      <c r="AK36" s="958" t="str">
        <f>TEXT(BU_Fabrication[[#This Row],[BOM Received date]],"yyyy")</f>
        <v>2024</v>
      </c>
    </row>
    <row r="37" spans="1:37" ht="24.9" customHeight="1" thickTop="1" thickBot="1">
      <c r="A37" s="1422">
        <v>25</v>
      </c>
      <c r="B37" s="1423">
        <v>45342</v>
      </c>
      <c r="C37" s="1422"/>
      <c r="D37" s="1422" t="s">
        <v>681</v>
      </c>
      <c r="E37" s="1424" t="s">
        <v>3040</v>
      </c>
      <c r="F37" s="1422">
        <v>8417467</v>
      </c>
      <c r="G37" s="1481" t="s">
        <v>887</v>
      </c>
      <c r="H37" s="1594" t="s">
        <v>2767</v>
      </c>
      <c r="I37" s="1596">
        <v>57560</v>
      </c>
      <c r="J37" s="1425">
        <v>45371</v>
      </c>
      <c r="K37" s="1423">
        <v>45375</v>
      </c>
      <c r="L37" s="556" t="s">
        <v>1068</v>
      </c>
      <c r="M37" s="1422">
        <v>1</v>
      </c>
      <c r="N37" s="1422" t="s">
        <v>2303</v>
      </c>
      <c r="O37" s="1422">
        <v>1</v>
      </c>
      <c r="P37" s="559">
        <v>3697</v>
      </c>
      <c r="Q37" s="559">
        <v>3697</v>
      </c>
      <c r="R37" s="555"/>
      <c r="S37" s="555"/>
      <c r="T37" s="555"/>
      <c r="U37" s="555"/>
      <c r="V37" s="1422"/>
      <c r="W37" s="555"/>
      <c r="X37" s="555"/>
      <c r="Y37" s="555"/>
      <c r="Z37" s="555"/>
      <c r="AA37" s="555"/>
      <c r="AB37" s="563"/>
      <c r="AC37" s="1423"/>
      <c r="AD37" s="1424"/>
      <c r="AE37" s="556"/>
      <c r="AF37" s="1424"/>
      <c r="AG37" s="1424"/>
      <c r="AH37" s="252" t="str" cm="1">
        <f t="array" ref="AH37">LEFT(BU_Fabrication[[#This Row],[PROJECT'#]],MIN(IFERROR(FIND({0,1,2,3,4,5,6,7,8,9,"-"},BU_Fabrication[[#This Row],[PROJECT'#]]),""))-1)</f>
        <v>BU</v>
      </c>
      <c r="AI37" s="958" t="str">
        <f>IF(BU_Fabrication[[#This Row],[BOM Received date]]&lt;&gt;"","Fab table")</f>
        <v>Fab table</v>
      </c>
      <c r="AJ37" s="958" t="str">
        <f>TEXT(BU_Fabrication[[#This Row],[BOM Received date]],"mmmm")</f>
        <v>February</v>
      </c>
      <c r="AK37" s="958" t="str">
        <f>TEXT(BU_Fabrication[[#This Row],[BOM Received date]],"yyyy")</f>
        <v>2024</v>
      </c>
    </row>
    <row r="38" spans="1:37" ht="24.9" customHeight="1" thickTop="1"/>
    <row r="39" spans="1:37" ht="24.9" customHeight="1"/>
    <row r="40" spans="1:37" ht="24.9" customHeight="1"/>
    <row r="41" spans="1:37" ht="24.9" customHeight="1"/>
    <row r="42" spans="1:37" ht="24.9" customHeight="1"/>
    <row r="43" spans="1:37" ht="24.9" customHeight="1"/>
    <row r="44" spans="1:37" ht="24.9" customHeight="1"/>
    <row r="45" spans="1:37" ht="24.9" customHeight="1"/>
    <row r="46" spans="1:37" ht="24.9" customHeight="1"/>
    <row r="47" spans="1:37" ht="24.9" customHeight="1"/>
    <row r="48" spans="1:37" ht="24.9" customHeight="1"/>
    <row r="49" ht="24.9" customHeight="1"/>
    <row r="50" ht="24.9" customHeight="1"/>
    <row r="51" ht="24.9" customHeight="1"/>
    <row r="52" ht="20.100000000000001" customHeight="1"/>
    <row r="53" ht="20.100000000000001" customHeight="1"/>
    <row r="54" ht="20.100000000000001" customHeight="1"/>
    <row r="55" ht="20.100000000000001" customHeight="1"/>
    <row r="56" ht="20.100000000000001" customHeight="1"/>
    <row r="57" ht="20.100000000000001" customHeight="1"/>
  </sheetData>
  <conditionalFormatting sqref="A2:AH13 I14:AH19 A14:G29 I20:L24 N20:AH24 I25:AH29">
    <cfRule type="expression" dxfId="27" priority="7">
      <formula>$AD2="COMP"</formula>
    </cfRule>
  </conditionalFormatting>
  <conditionalFormatting sqref="G30">
    <cfRule type="expression" dxfId="26" priority="5">
      <formula>$AD30="COMP"</formula>
    </cfRule>
  </conditionalFormatting>
  <conditionalFormatting sqref="AA31">
    <cfRule type="expression" dxfId="25" priority="2">
      <formula>$AD31="COMP"</formula>
    </cfRule>
  </conditionalFormatting>
  <conditionalFormatting sqref="AB30:AB31">
    <cfRule type="expression" dxfId="24" priority="1">
      <formula>$AD30="COMP"</formula>
    </cfRule>
  </conditionalFormatting>
  <conditionalFormatting sqref="AG30">
    <cfRule type="expression" dxfId="23" priority="4">
      <formula>$AD30="COMP"</formula>
    </cfRule>
  </conditionalFormatting>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367A6-B645-49DA-8962-C92601276F9F}">
  <sheetPr>
    <tabColor rgb="FFFFC000"/>
  </sheetPr>
  <dimension ref="A1:AK203"/>
  <sheetViews>
    <sheetView zoomScale="96" zoomScaleNormal="96" workbookViewId="0">
      <pane ySplit="1" topLeftCell="A155" activePane="bottomLeft" state="frozen"/>
      <selection activeCell="E1" sqref="E1"/>
      <selection pane="bottomLeft" activeCell="E184" sqref="E184"/>
    </sheetView>
  </sheetViews>
  <sheetFormatPr defaultRowHeight="14.4"/>
  <cols>
    <col min="1" max="1" width="12" style="28" customWidth="1"/>
    <col min="2" max="2" width="14.5546875" style="40" customWidth="1"/>
    <col min="3" max="3" width="9.109375" style="28"/>
    <col min="4" max="4" width="25.6640625" style="28" customWidth="1"/>
    <col min="5" max="5" width="37" style="37" customWidth="1"/>
    <col min="6" max="6" width="17.109375" style="28" customWidth="1"/>
    <col min="7" max="7" width="18.6640625" style="28" customWidth="1"/>
    <col min="8" max="8" width="45.6640625" style="28" customWidth="1"/>
    <col min="9" max="9" width="35.109375" style="28" customWidth="1"/>
    <col min="10" max="10" width="17.33203125" style="40" customWidth="1"/>
    <col min="11" max="12" width="15.5546875" style="40" customWidth="1"/>
    <col min="13" max="13" width="11.33203125" style="28" customWidth="1"/>
    <col min="14" max="14" width="15.109375" style="28" customWidth="1"/>
    <col min="15" max="15" width="12.6640625" style="28" customWidth="1"/>
    <col min="16" max="16" width="19.109375" style="92" customWidth="1"/>
    <col min="17" max="17" width="15.33203125" style="92" customWidth="1"/>
    <col min="18" max="21" width="12.6640625" style="28" hidden="1" customWidth="1"/>
    <col min="22" max="22" width="8.88671875" style="28" hidden="1" customWidth="1"/>
    <col min="23" max="28" width="11.6640625" style="28" hidden="1" customWidth="1"/>
    <col min="29" max="29" width="20.6640625" style="40" hidden="1" customWidth="1"/>
    <col min="30" max="30" width="16.6640625" style="28" customWidth="1"/>
    <col min="31" max="31" width="15.44140625" style="40" customWidth="1"/>
    <col min="32" max="32" width="12.109375" style="28" customWidth="1"/>
    <col min="33" max="33" width="23.6640625" style="37" customWidth="1"/>
    <col min="34" max="34" width="24.6640625" style="28" hidden="1" customWidth="1"/>
    <col min="35" max="37" width="8.88671875" hidden="1" customWidth="1"/>
  </cols>
  <sheetData>
    <row r="1" spans="1:37" ht="31.2">
      <c r="A1" s="29" t="s">
        <v>6</v>
      </c>
      <c r="B1" s="30" t="s">
        <v>694</v>
      </c>
      <c r="C1" s="29" t="s">
        <v>7</v>
      </c>
      <c r="D1" s="101" t="s">
        <v>0</v>
      </c>
      <c r="E1" s="31" t="s">
        <v>8</v>
      </c>
      <c r="F1" s="29" t="s">
        <v>9</v>
      </c>
      <c r="G1" s="29" t="s">
        <v>10</v>
      </c>
      <c r="H1" s="29" t="s">
        <v>11</v>
      </c>
      <c r="I1" s="29" t="s">
        <v>12</v>
      </c>
      <c r="J1" s="30" t="s">
        <v>1</v>
      </c>
      <c r="K1" s="30" t="s">
        <v>2</v>
      </c>
      <c r="L1" s="30" t="s">
        <v>1486</v>
      </c>
      <c r="M1" s="29" t="s">
        <v>13</v>
      </c>
      <c r="N1" s="29" t="s">
        <v>337</v>
      </c>
      <c r="O1" s="29" t="s">
        <v>14</v>
      </c>
      <c r="P1" s="91" t="s">
        <v>1052</v>
      </c>
      <c r="Q1" s="91" t="s">
        <v>1053</v>
      </c>
      <c r="R1" s="29" t="s">
        <v>1054</v>
      </c>
      <c r="S1" s="29" t="s">
        <v>1055</v>
      </c>
      <c r="T1" s="29" t="s">
        <v>1056</v>
      </c>
      <c r="U1" s="29" t="s">
        <v>1057</v>
      </c>
      <c r="V1" s="29" t="s">
        <v>15</v>
      </c>
      <c r="W1" s="29" t="s">
        <v>16</v>
      </c>
      <c r="X1" s="29" t="s">
        <v>1063</v>
      </c>
      <c r="Y1" s="29" t="s">
        <v>1064</v>
      </c>
      <c r="Z1" s="29" t="s">
        <v>1065</v>
      </c>
      <c r="AA1" s="29" t="s">
        <v>1066</v>
      </c>
      <c r="AB1" s="29" t="s">
        <v>1067</v>
      </c>
      <c r="AC1" s="30" t="s">
        <v>4</v>
      </c>
      <c r="AD1" s="29" t="s">
        <v>3</v>
      </c>
      <c r="AE1" s="30" t="s">
        <v>5</v>
      </c>
      <c r="AF1" s="29" t="s">
        <v>17</v>
      </c>
      <c r="AG1" s="31" t="s">
        <v>135</v>
      </c>
      <c r="AH1" s="38" t="s">
        <v>696</v>
      </c>
      <c r="AI1" s="268" t="s">
        <v>1309</v>
      </c>
      <c r="AJ1" s="268" t="s">
        <v>1350</v>
      </c>
      <c r="AK1" s="268" t="s">
        <v>1351</v>
      </c>
    </row>
    <row r="2" spans="1:37" ht="15" thickBot="1">
      <c r="A2" s="837">
        <v>2</v>
      </c>
      <c r="B2" s="838">
        <v>44836</v>
      </c>
      <c r="C2" s="837"/>
      <c r="D2" s="837" t="s">
        <v>300</v>
      </c>
      <c r="E2" s="839" t="s">
        <v>701</v>
      </c>
      <c r="F2" s="837">
        <v>2647953</v>
      </c>
      <c r="G2" s="837" t="s">
        <v>312</v>
      </c>
      <c r="H2" s="839" t="s">
        <v>297</v>
      </c>
      <c r="I2" s="837">
        <v>38225</v>
      </c>
      <c r="J2" s="838">
        <v>44836</v>
      </c>
      <c r="K2" s="838">
        <v>44845</v>
      </c>
      <c r="L2" s="838"/>
      <c r="M2" s="837" t="s">
        <v>581</v>
      </c>
      <c r="N2" s="837" t="s">
        <v>581</v>
      </c>
      <c r="O2" s="840" t="s">
        <v>581</v>
      </c>
      <c r="P2" s="840"/>
      <c r="Q2" s="840"/>
      <c r="R2" s="837"/>
      <c r="S2" s="837"/>
      <c r="T2" s="837"/>
      <c r="U2" s="837"/>
      <c r="V2" s="837" t="s">
        <v>581</v>
      </c>
      <c r="W2" s="837" t="s">
        <v>581</v>
      </c>
      <c r="X2" s="837"/>
      <c r="Y2" s="837"/>
      <c r="Z2" s="837"/>
      <c r="AA2" s="837"/>
      <c r="AB2" s="837"/>
      <c r="AC2" s="838" t="s">
        <v>581</v>
      </c>
      <c r="AD2" s="837"/>
      <c r="AE2" s="838" t="s">
        <v>581</v>
      </c>
      <c r="AF2" s="837" t="s">
        <v>581</v>
      </c>
      <c r="AG2" s="839" t="s">
        <v>581</v>
      </c>
      <c r="AH2" s="724" t="str" cm="1">
        <f t="array" ref="AH2">LEFT(AJ_Subcon_PR[[#This Row],[PROJECT'#]],MIN(IFERROR(FIND({0,1,2,3,4,5,6,7,8,9,"-"},AJ_Subcon_PR[[#This Row],[PROJECT'#]]),""))-1)</f>
        <v>AJ</v>
      </c>
      <c r="AI2" s="726" t="str">
        <f>IF(AJ_Subcon_PR[[#This Row],[BOM Received date]]&lt;&gt;"","Sub table")</f>
        <v>Sub table</v>
      </c>
      <c r="AJ2" s="726" t="str">
        <f>TEXT(AJ_Subcon_PR[[#This Row],[BOM Received date]],"mmmm")</f>
        <v>October</v>
      </c>
      <c r="AK2" s="726" t="str">
        <f>TEXT(AJ_Subcon_PR[[#This Row],[BOM Received date]],"yyyy")</f>
        <v>2022</v>
      </c>
    </row>
    <row r="3" spans="1:37" ht="15" thickBot="1">
      <c r="A3" s="841">
        <v>3</v>
      </c>
      <c r="B3" s="842">
        <v>44837</v>
      </c>
      <c r="C3" s="841"/>
      <c r="D3" s="841" t="s">
        <v>301</v>
      </c>
      <c r="E3" s="843" t="s">
        <v>702</v>
      </c>
      <c r="F3" s="841">
        <v>2647953</v>
      </c>
      <c r="G3" s="841" t="s">
        <v>312</v>
      </c>
      <c r="H3" s="843" t="s">
        <v>297</v>
      </c>
      <c r="I3" s="841">
        <v>38173</v>
      </c>
      <c r="J3" s="842">
        <v>44837</v>
      </c>
      <c r="K3" s="842">
        <v>44842</v>
      </c>
      <c r="L3" s="842"/>
      <c r="M3" s="841" t="s">
        <v>581</v>
      </c>
      <c r="N3" s="841" t="s">
        <v>581</v>
      </c>
      <c r="O3" s="841" t="s">
        <v>581</v>
      </c>
      <c r="P3" s="844"/>
      <c r="Q3" s="844"/>
      <c r="R3" s="841"/>
      <c r="S3" s="841"/>
      <c r="T3" s="841"/>
      <c r="U3" s="841"/>
      <c r="V3" s="841" t="s">
        <v>581</v>
      </c>
      <c r="W3" s="841" t="s">
        <v>581</v>
      </c>
      <c r="X3" s="841"/>
      <c r="Y3" s="841"/>
      <c r="Z3" s="841"/>
      <c r="AA3" s="841"/>
      <c r="AB3" s="841"/>
      <c r="AC3" s="842" t="s">
        <v>581</v>
      </c>
      <c r="AD3" s="841"/>
      <c r="AE3" s="842" t="s">
        <v>581</v>
      </c>
      <c r="AF3" s="841" t="s">
        <v>581</v>
      </c>
      <c r="AG3" s="843" t="s">
        <v>581</v>
      </c>
      <c r="AH3" s="845" t="str" cm="1">
        <f t="array" ref="AH3">LEFT(AJ_Subcon_PR[[#This Row],[PROJECT'#]],MIN(IFERROR(FIND({0,1,2,3,4,5,6,7,8,9,"-"},AJ_Subcon_PR[[#This Row],[PROJECT'#]]),""))-1)</f>
        <v>AJ</v>
      </c>
      <c r="AI3" s="726" t="str">
        <f>IF(AJ_Subcon_PR[[#This Row],[BOM Received date]]&lt;&gt;"","Sub table")</f>
        <v>Sub table</v>
      </c>
      <c r="AJ3" s="726" t="str">
        <f>TEXT(AJ_Subcon_PR[[#This Row],[BOM Received date]],"mmmm")</f>
        <v>October</v>
      </c>
      <c r="AK3" s="726" t="str">
        <f>TEXT(AJ_Subcon_PR[[#This Row],[BOM Received date]],"yyyy")</f>
        <v>2022</v>
      </c>
    </row>
    <row r="4" spans="1:37" ht="15" thickBot="1">
      <c r="A4" s="841">
        <v>5</v>
      </c>
      <c r="B4" s="842">
        <v>44844</v>
      </c>
      <c r="C4" s="841"/>
      <c r="D4" s="841" t="s">
        <v>302</v>
      </c>
      <c r="E4" s="843" t="s">
        <v>703</v>
      </c>
      <c r="F4" s="841">
        <v>3326596</v>
      </c>
      <c r="G4" s="841" t="s">
        <v>312</v>
      </c>
      <c r="H4" s="843" t="s">
        <v>297</v>
      </c>
      <c r="I4" s="841">
        <v>38641</v>
      </c>
      <c r="J4" s="842">
        <v>44844</v>
      </c>
      <c r="K4" s="842">
        <v>44860</v>
      </c>
      <c r="L4" s="842"/>
      <c r="M4" s="841" t="s">
        <v>581</v>
      </c>
      <c r="N4" s="841" t="s">
        <v>581</v>
      </c>
      <c r="O4" s="841" t="s">
        <v>581</v>
      </c>
      <c r="P4" s="844"/>
      <c r="Q4" s="844"/>
      <c r="R4" s="841"/>
      <c r="S4" s="841"/>
      <c r="T4" s="841"/>
      <c r="U4" s="841"/>
      <c r="V4" s="841" t="s">
        <v>581</v>
      </c>
      <c r="W4" s="841" t="s">
        <v>581</v>
      </c>
      <c r="X4" s="841"/>
      <c r="Y4" s="841"/>
      <c r="Z4" s="841"/>
      <c r="AA4" s="841"/>
      <c r="AB4" s="841"/>
      <c r="AC4" s="842" t="s">
        <v>581</v>
      </c>
      <c r="AD4" s="841"/>
      <c r="AE4" s="842" t="s">
        <v>581</v>
      </c>
      <c r="AF4" s="841" t="s">
        <v>581</v>
      </c>
      <c r="AG4" s="843" t="s">
        <v>581</v>
      </c>
      <c r="AH4" s="845" t="str" cm="1">
        <f t="array" ref="AH4">LEFT(AJ_Subcon_PR[[#This Row],[PROJECT'#]],MIN(IFERROR(FIND({0,1,2,3,4,5,6,7,8,9,"-"},AJ_Subcon_PR[[#This Row],[PROJECT'#]]),""))-1)</f>
        <v>AJ</v>
      </c>
      <c r="AI4" s="726" t="str">
        <f>IF(AJ_Subcon_PR[[#This Row],[BOM Received date]]&lt;&gt;"","Sub table")</f>
        <v>Sub table</v>
      </c>
      <c r="AJ4" s="726" t="str">
        <f>TEXT(AJ_Subcon_PR[[#This Row],[BOM Received date]],"mmmm")</f>
        <v>October</v>
      </c>
      <c r="AK4" s="726" t="str">
        <f>TEXT(AJ_Subcon_PR[[#This Row],[BOM Received date]],"yyyy")</f>
        <v>2022</v>
      </c>
    </row>
    <row r="5" spans="1:37" ht="15" thickBot="1">
      <c r="A5" s="841">
        <v>6</v>
      </c>
      <c r="B5" s="842">
        <v>44844</v>
      </c>
      <c r="C5" s="841"/>
      <c r="D5" s="841" t="s">
        <v>303</v>
      </c>
      <c r="E5" s="843" t="s">
        <v>704</v>
      </c>
      <c r="F5" s="841">
        <v>3296566</v>
      </c>
      <c r="G5" s="841" t="s">
        <v>312</v>
      </c>
      <c r="H5" s="843" t="s">
        <v>297</v>
      </c>
      <c r="I5" s="841">
        <v>38640</v>
      </c>
      <c r="J5" s="842">
        <v>44844</v>
      </c>
      <c r="K5" s="842">
        <v>44860</v>
      </c>
      <c r="L5" s="842"/>
      <c r="M5" s="841" t="s">
        <v>581</v>
      </c>
      <c r="N5" s="841" t="s">
        <v>581</v>
      </c>
      <c r="O5" s="841" t="s">
        <v>581</v>
      </c>
      <c r="P5" s="844"/>
      <c r="Q5" s="844"/>
      <c r="R5" s="841"/>
      <c r="S5" s="841"/>
      <c r="T5" s="841"/>
      <c r="U5" s="841"/>
      <c r="V5" s="841" t="s">
        <v>581</v>
      </c>
      <c r="W5" s="841" t="s">
        <v>581</v>
      </c>
      <c r="X5" s="841"/>
      <c r="Y5" s="841"/>
      <c r="Z5" s="841"/>
      <c r="AA5" s="841"/>
      <c r="AB5" s="841"/>
      <c r="AC5" s="842" t="s">
        <v>581</v>
      </c>
      <c r="AD5" s="841"/>
      <c r="AE5" s="842" t="s">
        <v>581</v>
      </c>
      <c r="AF5" s="841" t="s">
        <v>581</v>
      </c>
      <c r="AG5" s="843" t="s">
        <v>581</v>
      </c>
      <c r="AH5" s="845" t="str" cm="1">
        <f t="array" ref="AH5">LEFT(AJ_Subcon_PR[[#This Row],[PROJECT'#]],MIN(IFERROR(FIND({0,1,2,3,4,5,6,7,8,9,"-"},AJ_Subcon_PR[[#This Row],[PROJECT'#]]),""))-1)</f>
        <v>AJ</v>
      </c>
      <c r="AI5" s="726" t="str">
        <f>IF(AJ_Subcon_PR[[#This Row],[BOM Received date]]&lt;&gt;"","Sub table")</f>
        <v>Sub table</v>
      </c>
      <c r="AJ5" s="726" t="str">
        <f>TEXT(AJ_Subcon_PR[[#This Row],[BOM Received date]],"mmmm")</f>
        <v>October</v>
      </c>
      <c r="AK5" s="726" t="str">
        <f>TEXT(AJ_Subcon_PR[[#This Row],[BOM Received date]],"yyyy")</f>
        <v>2022</v>
      </c>
    </row>
    <row r="6" spans="1:37" ht="15" thickBot="1">
      <c r="A6" s="841">
        <v>7</v>
      </c>
      <c r="B6" s="842">
        <v>44845</v>
      </c>
      <c r="C6" s="841"/>
      <c r="D6" s="841" t="s">
        <v>313</v>
      </c>
      <c r="E6" s="843" t="s">
        <v>712</v>
      </c>
      <c r="F6" s="841">
        <v>2624592</v>
      </c>
      <c r="G6" s="841" t="s">
        <v>312</v>
      </c>
      <c r="H6" s="843" t="s">
        <v>297</v>
      </c>
      <c r="I6" s="841">
        <v>38638</v>
      </c>
      <c r="J6" s="842">
        <v>44845</v>
      </c>
      <c r="K6" s="842">
        <v>44856</v>
      </c>
      <c r="L6" s="842"/>
      <c r="M6" s="841" t="s">
        <v>581</v>
      </c>
      <c r="N6" s="841" t="s">
        <v>581</v>
      </c>
      <c r="O6" s="841" t="s">
        <v>581</v>
      </c>
      <c r="P6" s="844"/>
      <c r="Q6" s="844"/>
      <c r="R6" s="841"/>
      <c r="S6" s="841"/>
      <c r="T6" s="841"/>
      <c r="U6" s="841"/>
      <c r="V6" s="841" t="s">
        <v>581</v>
      </c>
      <c r="W6" s="841" t="s">
        <v>581</v>
      </c>
      <c r="X6" s="841"/>
      <c r="Y6" s="841"/>
      <c r="Z6" s="841"/>
      <c r="AA6" s="841"/>
      <c r="AB6" s="841"/>
      <c r="AC6" s="842" t="s">
        <v>581</v>
      </c>
      <c r="AD6" s="841"/>
      <c r="AE6" s="842" t="s">
        <v>581</v>
      </c>
      <c r="AF6" s="841" t="s">
        <v>581</v>
      </c>
      <c r="AG6" s="843" t="s">
        <v>581</v>
      </c>
      <c r="AH6" s="845" t="str" cm="1">
        <f t="array" ref="AH6">LEFT(AJ_Subcon_PR[[#This Row],[PROJECT'#]],MIN(IFERROR(FIND({0,1,2,3,4,5,6,7,8,9,"-"},AJ_Subcon_PR[[#This Row],[PROJECT'#]]),""))-1)</f>
        <v>AJ</v>
      </c>
      <c r="AI6" s="726" t="str">
        <f>IF(AJ_Subcon_PR[[#This Row],[BOM Received date]]&lt;&gt;"","Sub table")</f>
        <v>Sub table</v>
      </c>
      <c r="AJ6" s="726" t="str">
        <f>TEXT(AJ_Subcon_PR[[#This Row],[BOM Received date]],"mmmm")</f>
        <v>October</v>
      </c>
      <c r="AK6" s="726" t="str">
        <f>TEXT(AJ_Subcon_PR[[#This Row],[BOM Received date]],"yyyy")</f>
        <v>2022</v>
      </c>
    </row>
    <row r="7" spans="1:37" ht="15" thickBot="1">
      <c r="A7" s="841">
        <v>8</v>
      </c>
      <c r="B7" s="842">
        <v>44849</v>
      </c>
      <c r="C7" s="841"/>
      <c r="D7" s="841" t="s">
        <v>304</v>
      </c>
      <c r="E7" s="843" t="s">
        <v>705</v>
      </c>
      <c r="F7" s="841">
        <v>2873774</v>
      </c>
      <c r="G7" s="841" t="s">
        <v>312</v>
      </c>
      <c r="H7" s="843" t="s">
        <v>297</v>
      </c>
      <c r="I7" s="841">
        <v>39353</v>
      </c>
      <c r="J7" s="842">
        <v>44849</v>
      </c>
      <c r="K7" s="842">
        <v>44878</v>
      </c>
      <c r="L7" s="842"/>
      <c r="M7" s="841" t="s">
        <v>581</v>
      </c>
      <c r="N7" s="841" t="s">
        <v>581</v>
      </c>
      <c r="O7" s="841" t="s">
        <v>581</v>
      </c>
      <c r="P7" s="844"/>
      <c r="Q7" s="844"/>
      <c r="R7" s="841"/>
      <c r="S7" s="841"/>
      <c r="T7" s="841"/>
      <c r="U7" s="841"/>
      <c r="V7" s="841" t="s">
        <v>581</v>
      </c>
      <c r="W7" s="841" t="s">
        <v>581</v>
      </c>
      <c r="X7" s="841"/>
      <c r="Y7" s="841"/>
      <c r="Z7" s="841"/>
      <c r="AA7" s="841"/>
      <c r="AB7" s="841"/>
      <c r="AC7" s="842" t="s">
        <v>581</v>
      </c>
      <c r="AD7" s="841"/>
      <c r="AE7" s="842" t="s">
        <v>581</v>
      </c>
      <c r="AF7" s="841" t="s">
        <v>581</v>
      </c>
      <c r="AG7" s="843" t="s">
        <v>581</v>
      </c>
      <c r="AH7" s="845" t="str" cm="1">
        <f t="array" ref="AH7">LEFT(AJ_Subcon_PR[[#This Row],[PROJECT'#]],MIN(IFERROR(FIND({0,1,2,3,4,5,6,7,8,9,"-"},AJ_Subcon_PR[[#This Row],[PROJECT'#]]),""))-1)</f>
        <v>AJ</v>
      </c>
      <c r="AI7" s="726" t="str">
        <f>IF(AJ_Subcon_PR[[#This Row],[BOM Received date]]&lt;&gt;"","Sub table")</f>
        <v>Sub table</v>
      </c>
      <c r="AJ7" s="726" t="str">
        <f>TEXT(AJ_Subcon_PR[[#This Row],[BOM Received date]],"mmmm")</f>
        <v>October</v>
      </c>
      <c r="AK7" s="726" t="str">
        <f>TEXT(AJ_Subcon_PR[[#This Row],[BOM Received date]],"yyyy")</f>
        <v>2022</v>
      </c>
    </row>
    <row r="8" spans="1:37" ht="15" thickBot="1">
      <c r="A8" s="841">
        <v>10</v>
      </c>
      <c r="B8" s="842">
        <v>44851</v>
      </c>
      <c r="C8" s="841"/>
      <c r="D8" s="841" t="s">
        <v>306</v>
      </c>
      <c r="E8" s="843" t="s">
        <v>706</v>
      </c>
      <c r="F8" s="841">
        <v>195272</v>
      </c>
      <c r="G8" s="841" t="s">
        <v>312</v>
      </c>
      <c r="H8" s="843" t="s">
        <v>297</v>
      </c>
      <c r="I8" s="841">
        <v>39424</v>
      </c>
      <c r="J8" s="842">
        <v>44851</v>
      </c>
      <c r="K8" s="842">
        <v>44880</v>
      </c>
      <c r="L8" s="842"/>
      <c r="M8" s="841" t="s">
        <v>581</v>
      </c>
      <c r="N8" s="841" t="s">
        <v>581</v>
      </c>
      <c r="O8" s="841" t="s">
        <v>581</v>
      </c>
      <c r="P8" s="844"/>
      <c r="Q8" s="844"/>
      <c r="R8" s="841"/>
      <c r="S8" s="841"/>
      <c r="T8" s="841"/>
      <c r="U8" s="841"/>
      <c r="V8" s="841" t="s">
        <v>581</v>
      </c>
      <c r="W8" s="841" t="s">
        <v>581</v>
      </c>
      <c r="X8" s="841"/>
      <c r="Y8" s="841"/>
      <c r="Z8" s="841"/>
      <c r="AA8" s="841"/>
      <c r="AB8" s="841"/>
      <c r="AC8" s="842" t="s">
        <v>581</v>
      </c>
      <c r="AD8" s="841"/>
      <c r="AE8" s="842" t="s">
        <v>581</v>
      </c>
      <c r="AF8" s="841" t="s">
        <v>581</v>
      </c>
      <c r="AG8" s="843" t="s">
        <v>581</v>
      </c>
      <c r="AH8" s="845" t="str" cm="1">
        <f t="array" ref="AH8">LEFT(AJ_Subcon_PR[[#This Row],[PROJECT'#]],MIN(IFERROR(FIND({0,1,2,3,4,5,6,7,8,9,"-"},AJ_Subcon_PR[[#This Row],[PROJECT'#]]),""))-1)</f>
        <v>AJ</v>
      </c>
      <c r="AI8" s="726" t="str">
        <f>IF(AJ_Subcon_PR[[#This Row],[BOM Received date]]&lt;&gt;"","Sub table")</f>
        <v>Sub table</v>
      </c>
      <c r="AJ8" s="726" t="str">
        <f>TEXT(AJ_Subcon_PR[[#This Row],[BOM Received date]],"mmmm")</f>
        <v>October</v>
      </c>
      <c r="AK8" s="726" t="str">
        <f>TEXT(AJ_Subcon_PR[[#This Row],[BOM Received date]],"yyyy")</f>
        <v>2022</v>
      </c>
    </row>
    <row r="9" spans="1:37" ht="15" thickBot="1">
      <c r="A9" s="841">
        <v>11</v>
      </c>
      <c r="B9" s="842">
        <v>44851</v>
      </c>
      <c r="C9" s="841"/>
      <c r="D9" s="841" t="s">
        <v>307</v>
      </c>
      <c r="E9" s="843" t="s">
        <v>707</v>
      </c>
      <c r="F9" s="841">
        <v>3054100</v>
      </c>
      <c r="G9" s="841" t="s">
        <v>312</v>
      </c>
      <c r="H9" s="843" t="s">
        <v>297</v>
      </c>
      <c r="I9" s="841">
        <v>39621</v>
      </c>
      <c r="J9" s="842">
        <v>44851</v>
      </c>
      <c r="K9" s="842">
        <v>44886</v>
      </c>
      <c r="L9" s="842"/>
      <c r="M9" s="841" t="s">
        <v>581</v>
      </c>
      <c r="N9" s="841" t="s">
        <v>581</v>
      </c>
      <c r="O9" s="841" t="s">
        <v>581</v>
      </c>
      <c r="P9" s="844"/>
      <c r="Q9" s="844"/>
      <c r="R9" s="841"/>
      <c r="S9" s="841"/>
      <c r="T9" s="841"/>
      <c r="U9" s="841"/>
      <c r="V9" s="841" t="s">
        <v>581</v>
      </c>
      <c r="W9" s="841" t="s">
        <v>581</v>
      </c>
      <c r="X9" s="841"/>
      <c r="Y9" s="841"/>
      <c r="Z9" s="841"/>
      <c r="AA9" s="841"/>
      <c r="AB9" s="841"/>
      <c r="AC9" s="842" t="s">
        <v>581</v>
      </c>
      <c r="AD9" s="841"/>
      <c r="AE9" s="842" t="s">
        <v>581</v>
      </c>
      <c r="AF9" s="841" t="s">
        <v>581</v>
      </c>
      <c r="AG9" s="843" t="s">
        <v>581</v>
      </c>
      <c r="AH9" s="845" t="str" cm="1">
        <f t="array" ref="AH9">LEFT(AJ_Subcon_PR[[#This Row],[PROJECT'#]],MIN(IFERROR(FIND({0,1,2,3,4,5,6,7,8,9,"-"},AJ_Subcon_PR[[#This Row],[PROJECT'#]]),""))-1)</f>
        <v>AJ</v>
      </c>
      <c r="AI9" s="726" t="str">
        <f>IF(AJ_Subcon_PR[[#This Row],[BOM Received date]]&lt;&gt;"","Sub table")</f>
        <v>Sub table</v>
      </c>
      <c r="AJ9" s="726" t="str">
        <f>TEXT(AJ_Subcon_PR[[#This Row],[BOM Received date]],"mmmm")</f>
        <v>October</v>
      </c>
      <c r="AK9" s="726" t="str">
        <f>TEXT(AJ_Subcon_PR[[#This Row],[BOM Received date]],"yyyy")</f>
        <v>2022</v>
      </c>
    </row>
    <row r="10" spans="1:37" ht="15" thickBot="1">
      <c r="A10" s="841">
        <v>12</v>
      </c>
      <c r="B10" s="842">
        <v>44851</v>
      </c>
      <c r="C10" s="841"/>
      <c r="D10" s="841" t="s">
        <v>308</v>
      </c>
      <c r="E10" s="843" t="s">
        <v>708</v>
      </c>
      <c r="F10" s="841">
        <v>3055849</v>
      </c>
      <c r="G10" s="841" t="s">
        <v>312</v>
      </c>
      <c r="H10" s="843" t="s">
        <v>297</v>
      </c>
      <c r="I10" s="841">
        <v>39620</v>
      </c>
      <c r="J10" s="842">
        <v>44851</v>
      </c>
      <c r="K10" s="842">
        <v>44886</v>
      </c>
      <c r="L10" s="842"/>
      <c r="M10" s="841" t="s">
        <v>581</v>
      </c>
      <c r="N10" s="841" t="s">
        <v>581</v>
      </c>
      <c r="O10" s="841" t="s">
        <v>581</v>
      </c>
      <c r="P10" s="844"/>
      <c r="Q10" s="844"/>
      <c r="R10" s="841"/>
      <c r="S10" s="841"/>
      <c r="T10" s="841"/>
      <c r="U10" s="841"/>
      <c r="V10" s="841" t="s">
        <v>581</v>
      </c>
      <c r="W10" s="841" t="s">
        <v>581</v>
      </c>
      <c r="X10" s="841"/>
      <c r="Y10" s="841"/>
      <c r="Z10" s="841"/>
      <c r="AA10" s="841"/>
      <c r="AB10" s="841"/>
      <c r="AC10" s="842" t="s">
        <v>581</v>
      </c>
      <c r="AD10" s="841"/>
      <c r="AE10" s="842" t="s">
        <v>581</v>
      </c>
      <c r="AF10" s="841" t="s">
        <v>581</v>
      </c>
      <c r="AG10" s="843" t="s">
        <v>581</v>
      </c>
      <c r="AH10" s="845" t="str" cm="1">
        <f t="array" ref="AH10">LEFT(AJ_Subcon_PR[[#This Row],[PROJECT'#]],MIN(IFERROR(FIND({0,1,2,3,4,5,6,7,8,9,"-"},AJ_Subcon_PR[[#This Row],[PROJECT'#]]),""))-1)</f>
        <v>AJ</v>
      </c>
      <c r="AI10" s="726" t="str">
        <f>IF(AJ_Subcon_PR[[#This Row],[BOM Received date]]&lt;&gt;"","Sub table")</f>
        <v>Sub table</v>
      </c>
      <c r="AJ10" s="726" t="str">
        <f>TEXT(AJ_Subcon_PR[[#This Row],[BOM Received date]],"mmmm")</f>
        <v>October</v>
      </c>
      <c r="AK10" s="726" t="str">
        <f>TEXT(AJ_Subcon_PR[[#This Row],[BOM Received date]],"yyyy")</f>
        <v>2022</v>
      </c>
    </row>
    <row r="11" spans="1:37" ht="15" thickBot="1">
      <c r="A11" s="841">
        <v>13</v>
      </c>
      <c r="B11" s="842">
        <v>44851</v>
      </c>
      <c r="C11" s="841"/>
      <c r="D11" s="841" t="s">
        <v>309</v>
      </c>
      <c r="E11" s="843" t="s">
        <v>709</v>
      </c>
      <c r="F11" s="841">
        <v>2539650</v>
      </c>
      <c r="G11" s="841" t="s">
        <v>312</v>
      </c>
      <c r="H11" s="843" t="s">
        <v>297</v>
      </c>
      <c r="I11" s="841">
        <v>39259</v>
      </c>
      <c r="J11" s="842">
        <v>44851</v>
      </c>
      <c r="K11" s="842">
        <v>44874</v>
      </c>
      <c r="L11" s="842"/>
      <c r="M11" s="841" t="s">
        <v>581</v>
      </c>
      <c r="N11" s="841" t="s">
        <v>581</v>
      </c>
      <c r="O11" s="841" t="s">
        <v>581</v>
      </c>
      <c r="P11" s="844"/>
      <c r="Q11" s="844"/>
      <c r="R11" s="841"/>
      <c r="S11" s="841"/>
      <c r="T11" s="841"/>
      <c r="U11" s="841"/>
      <c r="V11" s="841" t="s">
        <v>581</v>
      </c>
      <c r="W11" s="841" t="s">
        <v>581</v>
      </c>
      <c r="X11" s="841"/>
      <c r="Y11" s="841"/>
      <c r="Z11" s="841"/>
      <c r="AA11" s="841"/>
      <c r="AB11" s="841"/>
      <c r="AC11" s="842" t="s">
        <v>581</v>
      </c>
      <c r="AD11" s="841"/>
      <c r="AE11" s="842" t="s">
        <v>581</v>
      </c>
      <c r="AF11" s="841" t="s">
        <v>581</v>
      </c>
      <c r="AG11" s="843" t="s">
        <v>581</v>
      </c>
      <c r="AH11" s="845" t="str" cm="1">
        <f t="array" ref="AH11">LEFT(AJ_Subcon_PR[[#This Row],[PROJECT'#]],MIN(IFERROR(FIND({0,1,2,3,4,5,6,7,8,9,"-"},AJ_Subcon_PR[[#This Row],[PROJECT'#]]),""))-1)</f>
        <v>AJ</v>
      </c>
      <c r="AI11" s="726" t="str">
        <f>IF(AJ_Subcon_PR[[#This Row],[BOM Received date]]&lt;&gt;"","Sub table")</f>
        <v>Sub table</v>
      </c>
      <c r="AJ11" s="726" t="str">
        <f>TEXT(AJ_Subcon_PR[[#This Row],[BOM Received date]],"mmmm")</f>
        <v>October</v>
      </c>
      <c r="AK11" s="726" t="str">
        <f>TEXT(AJ_Subcon_PR[[#This Row],[BOM Received date]],"yyyy")</f>
        <v>2022</v>
      </c>
    </row>
    <row r="12" spans="1:37" ht="15" thickBot="1">
      <c r="A12" s="841">
        <v>14</v>
      </c>
      <c r="B12" s="842">
        <v>44851</v>
      </c>
      <c r="C12" s="841"/>
      <c r="D12" s="841" t="s">
        <v>310</v>
      </c>
      <c r="E12" s="843" t="s">
        <v>710</v>
      </c>
      <c r="F12" s="841">
        <v>3055853</v>
      </c>
      <c r="G12" s="841" t="s">
        <v>312</v>
      </c>
      <c r="H12" s="843" t="s">
        <v>297</v>
      </c>
      <c r="I12" s="841">
        <v>39654</v>
      </c>
      <c r="J12" s="842">
        <v>44851</v>
      </c>
      <c r="K12" s="842">
        <v>44887</v>
      </c>
      <c r="L12" s="842"/>
      <c r="M12" s="841" t="s">
        <v>581</v>
      </c>
      <c r="N12" s="841" t="s">
        <v>581</v>
      </c>
      <c r="O12" s="841" t="s">
        <v>581</v>
      </c>
      <c r="P12" s="844"/>
      <c r="Q12" s="844"/>
      <c r="R12" s="841"/>
      <c r="S12" s="841"/>
      <c r="T12" s="841"/>
      <c r="U12" s="841"/>
      <c r="V12" s="841" t="s">
        <v>581</v>
      </c>
      <c r="W12" s="841" t="s">
        <v>581</v>
      </c>
      <c r="X12" s="841"/>
      <c r="Y12" s="841"/>
      <c r="Z12" s="841"/>
      <c r="AA12" s="841"/>
      <c r="AB12" s="841"/>
      <c r="AC12" s="842" t="s">
        <v>581</v>
      </c>
      <c r="AD12" s="841"/>
      <c r="AE12" s="842" t="s">
        <v>581</v>
      </c>
      <c r="AF12" s="841" t="s">
        <v>581</v>
      </c>
      <c r="AG12" s="843" t="s">
        <v>581</v>
      </c>
      <c r="AH12" s="845" t="str" cm="1">
        <f t="array" ref="AH12">LEFT(AJ_Subcon_PR[[#This Row],[PROJECT'#]],MIN(IFERROR(FIND({0,1,2,3,4,5,6,7,8,9,"-"},AJ_Subcon_PR[[#This Row],[PROJECT'#]]),""))-1)</f>
        <v>AJ</v>
      </c>
      <c r="AI12" s="726" t="str">
        <f>IF(AJ_Subcon_PR[[#This Row],[BOM Received date]]&lt;&gt;"","Sub table")</f>
        <v>Sub table</v>
      </c>
      <c r="AJ12" s="726" t="str">
        <f>TEXT(AJ_Subcon_PR[[#This Row],[BOM Received date]],"mmmm")</f>
        <v>October</v>
      </c>
      <c r="AK12" s="726" t="str">
        <f>TEXT(AJ_Subcon_PR[[#This Row],[BOM Received date]],"yyyy")</f>
        <v>2022</v>
      </c>
    </row>
    <row r="13" spans="1:37" ht="15" thickBot="1">
      <c r="A13" s="841">
        <v>15</v>
      </c>
      <c r="B13" s="842">
        <v>44851</v>
      </c>
      <c r="C13" s="841"/>
      <c r="D13" s="841" t="s">
        <v>311</v>
      </c>
      <c r="E13" s="843" t="s">
        <v>711</v>
      </c>
      <c r="F13" s="841">
        <v>3054121</v>
      </c>
      <c r="G13" s="841" t="s">
        <v>312</v>
      </c>
      <c r="H13" s="843" t="s">
        <v>297</v>
      </c>
      <c r="I13" s="841">
        <v>39264</v>
      </c>
      <c r="J13" s="842">
        <v>44851</v>
      </c>
      <c r="K13" s="842">
        <v>44874</v>
      </c>
      <c r="L13" s="842"/>
      <c r="M13" s="841" t="s">
        <v>581</v>
      </c>
      <c r="N13" s="841" t="s">
        <v>581</v>
      </c>
      <c r="O13" s="841" t="s">
        <v>581</v>
      </c>
      <c r="P13" s="844"/>
      <c r="Q13" s="844"/>
      <c r="R13" s="841"/>
      <c r="S13" s="841"/>
      <c r="T13" s="841"/>
      <c r="U13" s="841"/>
      <c r="V13" s="841" t="s">
        <v>581</v>
      </c>
      <c r="W13" s="841" t="s">
        <v>581</v>
      </c>
      <c r="X13" s="841"/>
      <c r="Y13" s="841"/>
      <c r="Z13" s="841"/>
      <c r="AA13" s="841"/>
      <c r="AB13" s="841"/>
      <c r="AC13" s="842" t="s">
        <v>581</v>
      </c>
      <c r="AD13" s="841"/>
      <c r="AE13" s="842" t="s">
        <v>581</v>
      </c>
      <c r="AF13" s="841" t="s">
        <v>581</v>
      </c>
      <c r="AG13" s="843" t="s">
        <v>581</v>
      </c>
      <c r="AH13" s="845" t="str" cm="1">
        <f t="array" ref="AH13">LEFT(AJ_Subcon_PR[[#This Row],[PROJECT'#]],MIN(IFERROR(FIND({0,1,2,3,4,5,6,7,8,9,"-"},AJ_Subcon_PR[[#This Row],[PROJECT'#]]),""))-1)</f>
        <v>AJ</v>
      </c>
      <c r="AI13" s="726" t="str">
        <f>IF(AJ_Subcon_PR[[#This Row],[BOM Received date]]&lt;&gt;"","Sub table")</f>
        <v>Sub table</v>
      </c>
      <c r="AJ13" s="726" t="str">
        <f>TEXT(AJ_Subcon_PR[[#This Row],[BOM Received date]],"mmmm")</f>
        <v>October</v>
      </c>
      <c r="AK13" s="726" t="str">
        <f>TEXT(AJ_Subcon_PR[[#This Row],[BOM Received date]],"yyyy")</f>
        <v>2022</v>
      </c>
    </row>
    <row r="14" spans="1:37" ht="15" thickBot="1">
      <c r="A14" s="841">
        <v>16</v>
      </c>
      <c r="B14" s="842">
        <v>44852</v>
      </c>
      <c r="C14" s="841"/>
      <c r="D14" s="841" t="s">
        <v>328</v>
      </c>
      <c r="E14" s="843" t="s">
        <v>727</v>
      </c>
      <c r="F14" s="841">
        <v>2453547</v>
      </c>
      <c r="G14" s="841" t="s">
        <v>312</v>
      </c>
      <c r="H14" s="843" t="s">
        <v>297</v>
      </c>
      <c r="I14" s="841">
        <v>39352</v>
      </c>
      <c r="J14" s="842">
        <v>44852</v>
      </c>
      <c r="K14" s="842">
        <v>44878</v>
      </c>
      <c r="L14" s="842"/>
      <c r="M14" s="841" t="s">
        <v>581</v>
      </c>
      <c r="N14" s="841" t="s">
        <v>581</v>
      </c>
      <c r="O14" s="841" t="s">
        <v>581</v>
      </c>
      <c r="P14" s="844"/>
      <c r="Q14" s="844"/>
      <c r="R14" s="841"/>
      <c r="S14" s="841"/>
      <c r="T14" s="841"/>
      <c r="U14" s="841"/>
      <c r="V14" s="841" t="s">
        <v>581</v>
      </c>
      <c r="W14" s="841" t="s">
        <v>581</v>
      </c>
      <c r="X14" s="841"/>
      <c r="Y14" s="841"/>
      <c r="Z14" s="841"/>
      <c r="AA14" s="841"/>
      <c r="AB14" s="841"/>
      <c r="AC14" s="842" t="s">
        <v>581</v>
      </c>
      <c r="AD14" s="841"/>
      <c r="AE14" s="842" t="s">
        <v>581</v>
      </c>
      <c r="AF14" s="841" t="s">
        <v>581</v>
      </c>
      <c r="AG14" s="843" t="s">
        <v>581</v>
      </c>
      <c r="AH14" s="845" t="str" cm="1">
        <f t="array" ref="AH14">LEFT(AJ_Subcon_PR[[#This Row],[PROJECT'#]],MIN(IFERROR(FIND({0,1,2,3,4,5,6,7,8,9,"-"},AJ_Subcon_PR[[#This Row],[PROJECT'#]]),""))-1)</f>
        <v>AJ</v>
      </c>
      <c r="AI14" s="726" t="str">
        <f>IF(AJ_Subcon_PR[[#This Row],[BOM Received date]]&lt;&gt;"","Sub table")</f>
        <v>Sub table</v>
      </c>
      <c r="AJ14" s="726" t="str">
        <f>TEXT(AJ_Subcon_PR[[#This Row],[BOM Received date]],"mmmm")</f>
        <v>October</v>
      </c>
      <c r="AK14" s="726" t="str">
        <f>TEXT(AJ_Subcon_PR[[#This Row],[BOM Received date]],"yyyy")</f>
        <v>2022</v>
      </c>
    </row>
    <row r="15" spans="1:37" ht="15" thickBot="1">
      <c r="A15" s="841">
        <v>18</v>
      </c>
      <c r="B15" s="842">
        <v>44853</v>
      </c>
      <c r="C15" s="841"/>
      <c r="D15" s="846" t="s">
        <v>316</v>
      </c>
      <c r="E15" s="843" t="s">
        <v>715</v>
      </c>
      <c r="F15" s="841">
        <v>2504223</v>
      </c>
      <c r="G15" s="841" t="s">
        <v>312</v>
      </c>
      <c r="H15" s="843" t="s">
        <v>297</v>
      </c>
      <c r="I15" s="841">
        <v>39622</v>
      </c>
      <c r="J15" s="842">
        <v>44853</v>
      </c>
      <c r="K15" s="842">
        <v>44886</v>
      </c>
      <c r="L15" s="842"/>
      <c r="M15" s="841" t="s">
        <v>581</v>
      </c>
      <c r="N15" s="841" t="s">
        <v>581</v>
      </c>
      <c r="O15" s="841" t="s">
        <v>581</v>
      </c>
      <c r="P15" s="844"/>
      <c r="Q15" s="844"/>
      <c r="R15" s="841"/>
      <c r="S15" s="841"/>
      <c r="T15" s="841"/>
      <c r="U15" s="841"/>
      <c r="V15" s="841" t="s">
        <v>581</v>
      </c>
      <c r="W15" s="841" t="s">
        <v>581</v>
      </c>
      <c r="X15" s="841"/>
      <c r="Y15" s="841"/>
      <c r="Z15" s="841"/>
      <c r="AA15" s="841"/>
      <c r="AB15" s="841"/>
      <c r="AC15" s="842" t="s">
        <v>581</v>
      </c>
      <c r="AD15" s="841"/>
      <c r="AE15" s="842" t="s">
        <v>581</v>
      </c>
      <c r="AF15" s="841" t="s">
        <v>581</v>
      </c>
      <c r="AG15" s="843" t="s">
        <v>581</v>
      </c>
      <c r="AH15" s="845" t="str" cm="1">
        <f t="array" ref="AH15">LEFT(AJ_Subcon_PR[[#This Row],[PROJECT'#]],MIN(IFERROR(FIND({0,1,2,3,4,5,6,7,8,9,"-"},AJ_Subcon_PR[[#This Row],[PROJECT'#]]),""))-1)</f>
        <v>AJ</v>
      </c>
      <c r="AI15" s="726" t="str">
        <f>IF(AJ_Subcon_PR[[#This Row],[BOM Received date]]&lt;&gt;"","Sub table")</f>
        <v>Sub table</v>
      </c>
      <c r="AJ15" s="726" t="str">
        <f>TEXT(AJ_Subcon_PR[[#This Row],[BOM Received date]],"mmmm")</f>
        <v>October</v>
      </c>
      <c r="AK15" s="726" t="str">
        <f>TEXT(AJ_Subcon_PR[[#This Row],[BOM Received date]],"yyyy")</f>
        <v>2022</v>
      </c>
    </row>
    <row r="16" spans="1:37" ht="15" thickBot="1">
      <c r="A16" s="841">
        <v>19</v>
      </c>
      <c r="B16" s="842">
        <v>44854</v>
      </c>
      <c r="C16" s="841"/>
      <c r="D16" s="841" t="s">
        <v>329</v>
      </c>
      <c r="E16" s="843" t="s">
        <v>728</v>
      </c>
      <c r="F16" s="841">
        <v>3326587</v>
      </c>
      <c r="G16" s="841" t="s">
        <v>312</v>
      </c>
      <c r="H16" s="843" t="s">
        <v>297</v>
      </c>
      <c r="I16" s="841">
        <v>39354</v>
      </c>
      <c r="J16" s="842">
        <v>44854</v>
      </c>
      <c r="K16" s="842">
        <v>44878</v>
      </c>
      <c r="L16" s="842"/>
      <c r="M16" s="841" t="s">
        <v>581</v>
      </c>
      <c r="N16" s="841" t="s">
        <v>581</v>
      </c>
      <c r="O16" s="841" t="s">
        <v>581</v>
      </c>
      <c r="P16" s="844"/>
      <c r="Q16" s="844"/>
      <c r="R16" s="841"/>
      <c r="S16" s="841"/>
      <c r="T16" s="841"/>
      <c r="U16" s="841"/>
      <c r="V16" s="841" t="s">
        <v>581</v>
      </c>
      <c r="W16" s="841" t="s">
        <v>581</v>
      </c>
      <c r="X16" s="841"/>
      <c r="Y16" s="841"/>
      <c r="Z16" s="841"/>
      <c r="AA16" s="841"/>
      <c r="AB16" s="841"/>
      <c r="AC16" s="842" t="s">
        <v>581</v>
      </c>
      <c r="AD16" s="841"/>
      <c r="AE16" s="842" t="s">
        <v>581</v>
      </c>
      <c r="AF16" s="841" t="s">
        <v>581</v>
      </c>
      <c r="AG16" s="843" t="s">
        <v>581</v>
      </c>
      <c r="AH16" s="845" t="str" cm="1">
        <f t="array" ref="AH16">LEFT(AJ_Subcon_PR[[#This Row],[PROJECT'#]],MIN(IFERROR(FIND({0,1,2,3,4,5,6,7,8,9,"-"},AJ_Subcon_PR[[#This Row],[PROJECT'#]]),""))-1)</f>
        <v>AJ</v>
      </c>
      <c r="AI16" s="726" t="str">
        <f>IF(AJ_Subcon_PR[[#This Row],[BOM Received date]]&lt;&gt;"","Sub table")</f>
        <v>Sub table</v>
      </c>
      <c r="AJ16" s="726" t="str">
        <f>TEXT(AJ_Subcon_PR[[#This Row],[BOM Received date]],"mmmm")</f>
        <v>October</v>
      </c>
      <c r="AK16" s="726" t="str">
        <f>TEXT(AJ_Subcon_PR[[#This Row],[BOM Received date]],"yyyy")</f>
        <v>2022</v>
      </c>
    </row>
    <row r="17" spans="1:37" ht="15" thickBot="1">
      <c r="A17" s="841">
        <v>20</v>
      </c>
      <c r="B17" s="842">
        <v>44856</v>
      </c>
      <c r="C17" s="841"/>
      <c r="D17" s="841" t="s">
        <v>314</v>
      </c>
      <c r="E17" s="843" t="s">
        <v>713</v>
      </c>
      <c r="F17" s="841">
        <v>3326604</v>
      </c>
      <c r="G17" s="841" t="s">
        <v>312</v>
      </c>
      <c r="H17" s="843" t="s">
        <v>297</v>
      </c>
      <c r="I17" s="841">
        <v>39349</v>
      </c>
      <c r="J17" s="842">
        <v>44856</v>
      </c>
      <c r="K17" s="842">
        <v>44878</v>
      </c>
      <c r="L17" s="842"/>
      <c r="M17" s="841" t="s">
        <v>581</v>
      </c>
      <c r="N17" s="841" t="s">
        <v>581</v>
      </c>
      <c r="O17" s="841" t="s">
        <v>581</v>
      </c>
      <c r="P17" s="844"/>
      <c r="Q17" s="844"/>
      <c r="R17" s="841"/>
      <c r="S17" s="841"/>
      <c r="T17" s="841"/>
      <c r="U17" s="841"/>
      <c r="V17" s="841" t="s">
        <v>581</v>
      </c>
      <c r="W17" s="841" t="s">
        <v>581</v>
      </c>
      <c r="X17" s="841"/>
      <c r="Y17" s="841"/>
      <c r="Z17" s="841"/>
      <c r="AA17" s="841"/>
      <c r="AB17" s="841"/>
      <c r="AC17" s="842" t="s">
        <v>581</v>
      </c>
      <c r="AD17" s="841"/>
      <c r="AE17" s="842" t="s">
        <v>581</v>
      </c>
      <c r="AF17" s="841" t="s">
        <v>581</v>
      </c>
      <c r="AG17" s="843" t="s">
        <v>581</v>
      </c>
      <c r="AH17" s="845" t="str" cm="1">
        <f t="array" ref="AH17">LEFT(AJ_Subcon_PR[[#This Row],[PROJECT'#]],MIN(IFERROR(FIND({0,1,2,3,4,5,6,7,8,9,"-"},AJ_Subcon_PR[[#This Row],[PROJECT'#]]),""))-1)</f>
        <v>AJ</v>
      </c>
      <c r="AI17" s="726" t="str">
        <f>IF(AJ_Subcon_PR[[#This Row],[BOM Received date]]&lt;&gt;"","Sub table")</f>
        <v>Sub table</v>
      </c>
      <c r="AJ17" s="726" t="str">
        <f>TEXT(AJ_Subcon_PR[[#This Row],[BOM Received date]],"mmmm")</f>
        <v>October</v>
      </c>
      <c r="AK17" s="726" t="str">
        <f>TEXT(AJ_Subcon_PR[[#This Row],[BOM Received date]],"yyyy")</f>
        <v>2022</v>
      </c>
    </row>
    <row r="18" spans="1:37" ht="15" thickBot="1">
      <c r="A18" s="841">
        <v>21</v>
      </c>
      <c r="B18" s="842">
        <v>44856</v>
      </c>
      <c r="C18" s="841"/>
      <c r="D18" s="841" t="s">
        <v>315</v>
      </c>
      <c r="E18" s="843" t="s">
        <v>714</v>
      </c>
      <c r="F18" s="841">
        <v>3326608</v>
      </c>
      <c r="G18" s="841" t="s">
        <v>312</v>
      </c>
      <c r="H18" s="843" t="s">
        <v>297</v>
      </c>
      <c r="I18" s="841">
        <v>39350</v>
      </c>
      <c r="J18" s="842">
        <v>44856</v>
      </c>
      <c r="K18" s="842">
        <v>44878</v>
      </c>
      <c r="L18" s="842"/>
      <c r="M18" s="841" t="s">
        <v>581</v>
      </c>
      <c r="N18" s="841" t="s">
        <v>581</v>
      </c>
      <c r="O18" s="841" t="s">
        <v>581</v>
      </c>
      <c r="P18" s="844"/>
      <c r="Q18" s="844"/>
      <c r="R18" s="841"/>
      <c r="S18" s="841"/>
      <c r="T18" s="841"/>
      <c r="U18" s="841"/>
      <c r="V18" s="841" t="s">
        <v>581</v>
      </c>
      <c r="W18" s="841" t="s">
        <v>581</v>
      </c>
      <c r="X18" s="841"/>
      <c r="Y18" s="841"/>
      <c r="Z18" s="841"/>
      <c r="AA18" s="841"/>
      <c r="AB18" s="841"/>
      <c r="AC18" s="842" t="s">
        <v>581</v>
      </c>
      <c r="AD18" s="841"/>
      <c r="AE18" s="842" t="s">
        <v>581</v>
      </c>
      <c r="AF18" s="841" t="s">
        <v>581</v>
      </c>
      <c r="AG18" s="843" t="s">
        <v>581</v>
      </c>
      <c r="AH18" s="845" t="str" cm="1">
        <f t="array" ref="AH18">LEFT(AJ_Subcon_PR[[#This Row],[PROJECT'#]],MIN(IFERROR(FIND({0,1,2,3,4,5,6,7,8,9,"-"},AJ_Subcon_PR[[#This Row],[PROJECT'#]]),""))-1)</f>
        <v>AJ</v>
      </c>
      <c r="AI18" s="726" t="str">
        <f>IF(AJ_Subcon_PR[[#This Row],[BOM Received date]]&lt;&gt;"","Sub table")</f>
        <v>Sub table</v>
      </c>
      <c r="AJ18" s="726" t="str">
        <f>TEXT(AJ_Subcon_PR[[#This Row],[BOM Received date]],"mmmm")</f>
        <v>October</v>
      </c>
      <c r="AK18" s="726" t="str">
        <f>TEXT(AJ_Subcon_PR[[#This Row],[BOM Received date]],"yyyy")</f>
        <v>2022</v>
      </c>
    </row>
    <row r="19" spans="1:37" ht="15" thickBot="1">
      <c r="A19" s="841">
        <v>22</v>
      </c>
      <c r="B19" s="842">
        <v>44857</v>
      </c>
      <c r="C19" s="841"/>
      <c r="D19" s="841" t="s">
        <v>323</v>
      </c>
      <c r="E19" s="843" t="s">
        <v>722</v>
      </c>
      <c r="F19" s="841">
        <v>2873763</v>
      </c>
      <c r="G19" s="841" t="s">
        <v>312</v>
      </c>
      <c r="H19" s="843" t="s">
        <v>297</v>
      </c>
      <c r="I19" s="841">
        <v>39261</v>
      </c>
      <c r="J19" s="842">
        <v>44857</v>
      </c>
      <c r="K19" s="842">
        <v>44874</v>
      </c>
      <c r="L19" s="842"/>
      <c r="M19" s="841" t="s">
        <v>581</v>
      </c>
      <c r="N19" s="841" t="s">
        <v>581</v>
      </c>
      <c r="O19" s="841" t="s">
        <v>581</v>
      </c>
      <c r="P19" s="844"/>
      <c r="Q19" s="844"/>
      <c r="R19" s="841"/>
      <c r="S19" s="841"/>
      <c r="T19" s="841"/>
      <c r="U19" s="841"/>
      <c r="V19" s="841" t="s">
        <v>581</v>
      </c>
      <c r="W19" s="841" t="s">
        <v>581</v>
      </c>
      <c r="X19" s="841"/>
      <c r="Y19" s="841"/>
      <c r="Z19" s="841"/>
      <c r="AA19" s="841"/>
      <c r="AB19" s="841"/>
      <c r="AC19" s="842" t="s">
        <v>581</v>
      </c>
      <c r="AD19" s="841"/>
      <c r="AE19" s="842" t="s">
        <v>581</v>
      </c>
      <c r="AF19" s="841" t="s">
        <v>581</v>
      </c>
      <c r="AG19" s="843" t="s">
        <v>581</v>
      </c>
      <c r="AH19" s="845" t="str" cm="1">
        <f t="array" ref="AH19">LEFT(AJ_Subcon_PR[[#This Row],[PROJECT'#]],MIN(IFERROR(FIND({0,1,2,3,4,5,6,7,8,9,"-"},AJ_Subcon_PR[[#This Row],[PROJECT'#]]),""))-1)</f>
        <v>AJ</v>
      </c>
      <c r="AI19" s="726" t="str">
        <f>IF(AJ_Subcon_PR[[#This Row],[BOM Received date]]&lt;&gt;"","Sub table")</f>
        <v>Sub table</v>
      </c>
      <c r="AJ19" s="726" t="str">
        <f>TEXT(AJ_Subcon_PR[[#This Row],[BOM Received date]],"mmmm")</f>
        <v>October</v>
      </c>
      <c r="AK19" s="726" t="str">
        <f>TEXT(AJ_Subcon_PR[[#This Row],[BOM Received date]],"yyyy")</f>
        <v>2022</v>
      </c>
    </row>
    <row r="20" spans="1:37" ht="15" thickBot="1">
      <c r="A20" s="841">
        <v>23</v>
      </c>
      <c r="B20" s="842">
        <v>44860</v>
      </c>
      <c r="C20" s="841"/>
      <c r="D20" s="841" t="s">
        <v>317</v>
      </c>
      <c r="E20" s="843" t="s">
        <v>716</v>
      </c>
      <c r="F20" s="841">
        <v>2873756</v>
      </c>
      <c r="G20" s="841" t="s">
        <v>312</v>
      </c>
      <c r="H20" s="843" t="s">
        <v>297</v>
      </c>
      <c r="I20" s="841">
        <v>39262</v>
      </c>
      <c r="J20" s="842">
        <v>44860</v>
      </c>
      <c r="K20" s="842">
        <v>44874</v>
      </c>
      <c r="L20" s="842"/>
      <c r="M20" s="841" t="s">
        <v>581</v>
      </c>
      <c r="N20" s="841" t="s">
        <v>581</v>
      </c>
      <c r="O20" s="841" t="s">
        <v>581</v>
      </c>
      <c r="P20" s="844"/>
      <c r="Q20" s="844"/>
      <c r="R20" s="841"/>
      <c r="S20" s="841"/>
      <c r="T20" s="841"/>
      <c r="U20" s="841"/>
      <c r="V20" s="841" t="s">
        <v>581</v>
      </c>
      <c r="W20" s="841" t="s">
        <v>581</v>
      </c>
      <c r="X20" s="841"/>
      <c r="Y20" s="841"/>
      <c r="Z20" s="841"/>
      <c r="AA20" s="841"/>
      <c r="AB20" s="841"/>
      <c r="AC20" s="842" t="s">
        <v>581</v>
      </c>
      <c r="AD20" s="841"/>
      <c r="AE20" s="842" t="s">
        <v>581</v>
      </c>
      <c r="AF20" s="841" t="s">
        <v>581</v>
      </c>
      <c r="AG20" s="843" t="s">
        <v>581</v>
      </c>
      <c r="AH20" s="845" t="str" cm="1">
        <f t="array" ref="AH20">LEFT(AJ_Subcon_PR[[#This Row],[PROJECT'#]],MIN(IFERROR(FIND({0,1,2,3,4,5,6,7,8,9,"-"},AJ_Subcon_PR[[#This Row],[PROJECT'#]]),""))-1)</f>
        <v>AJ</v>
      </c>
      <c r="AI20" s="726" t="str">
        <f>IF(AJ_Subcon_PR[[#This Row],[BOM Received date]]&lt;&gt;"","Sub table")</f>
        <v>Sub table</v>
      </c>
      <c r="AJ20" s="726" t="str">
        <f>TEXT(AJ_Subcon_PR[[#This Row],[BOM Received date]],"mmmm")</f>
        <v>October</v>
      </c>
      <c r="AK20" s="726" t="str">
        <f>TEXT(AJ_Subcon_PR[[#This Row],[BOM Received date]],"yyyy")</f>
        <v>2022</v>
      </c>
    </row>
    <row r="21" spans="1:37" ht="15" thickBot="1">
      <c r="A21" s="841">
        <v>25</v>
      </c>
      <c r="B21" s="842">
        <v>44861</v>
      </c>
      <c r="C21" s="841"/>
      <c r="D21" s="841" t="s">
        <v>320</v>
      </c>
      <c r="E21" s="843" t="s">
        <v>719</v>
      </c>
      <c r="F21" s="841">
        <v>2671555</v>
      </c>
      <c r="G21" s="841" t="s">
        <v>312</v>
      </c>
      <c r="H21" s="843" t="s">
        <v>297</v>
      </c>
      <c r="I21" s="841">
        <v>39050</v>
      </c>
      <c r="J21" s="842">
        <v>44861</v>
      </c>
      <c r="K21" s="842">
        <v>44868</v>
      </c>
      <c r="L21" s="842"/>
      <c r="M21" s="841" t="s">
        <v>581</v>
      </c>
      <c r="N21" s="841" t="s">
        <v>581</v>
      </c>
      <c r="O21" s="841" t="s">
        <v>581</v>
      </c>
      <c r="P21" s="844"/>
      <c r="Q21" s="844"/>
      <c r="R21" s="841"/>
      <c r="S21" s="841"/>
      <c r="T21" s="841"/>
      <c r="U21" s="841"/>
      <c r="V21" s="841" t="s">
        <v>581</v>
      </c>
      <c r="W21" s="841" t="s">
        <v>581</v>
      </c>
      <c r="X21" s="841"/>
      <c r="Y21" s="841"/>
      <c r="Z21" s="841"/>
      <c r="AA21" s="841"/>
      <c r="AB21" s="841"/>
      <c r="AC21" s="842" t="s">
        <v>581</v>
      </c>
      <c r="AD21" s="841"/>
      <c r="AE21" s="842" t="s">
        <v>581</v>
      </c>
      <c r="AF21" s="841" t="s">
        <v>581</v>
      </c>
      <c r="AG21" s="843" t="s">
        <v>581</v>
      </c>
      <c r="AH21" s="845" t="str" cm="1">
        <f t="array" ref="AH21">LEFT(AJ_Subcon_PR[[#This Row],[PROJECT'#]],MIN(IFERROR(FIND({0,1,2,3,4,5,6,7,8,9,"-"},AJ_Subcon_PR[[#This Row],[PROJECT'#]]),""))-1)</f>
        <v>AJ</v>
      </c>
      <c r="AI21" s="726" t="str">
        <f>IF(AJ_Subcon_PR[[#This Row],[BOM Received date]]&lt;&gt;"","Sub table")</f>
        <v>Sub table</v>
      </c>
      <c r="AJ21" s="726" t="str">
        <f>TEXT(AJ_Subcon_PR[[#This Row],[BOM Received date]],"mmmm")</f>
        <v>October</v>
      </c>
      <c r="AK21" s="726" t="str">
        <f>TEXT(AJ_Subcon_PR[[#This Row],[BOM Received date]],"yyyy")</f>
        <v>2022</v>
      </c>
    </row>
    <row r="22" spans="1:37" ht="15" thickBot="1">
      <c r="A22" s="841">
        <v>26</v>
      </c>
      <c r="B22" s="842">
        <v>44861</v>
      </c>
      <c r="C22" s="841"/>
      <c r="D22" s="841" t="s">
        <v>296</v>
      </c>
      <c r="E22" s="843" t="s">
        <v>720</v>
      </c>
      <c r="F22" s="841">
        <v>2147424</v>
      </c>
      <c r="G22" s="841" t="s">
        <v>312</v>
      </c>
      <c r="H22" s="843" t="s">
        <v>297</v>
      </c>
      <c r="I22" s="841">
        <v>39048</v>
      </c>
      <c r="J22" s="842">
        <v>44861</v>
      </c>
      <c r="K22" s="842">
        <v>44868</v>
      </c>
      <c r="L22" s="842"/>
      <c r="M22" s="841" t="s">
        <v>581</v>
      </c>
      <c r="N22" s="841" t="s">
        <v>581</v>
      </c>
      <c r="O22" s="841" t="s">
        <v>581</v>
      </c>
      <c r="P22" s="844"/>
      <c r="Q22" s="844"/>
      <c r="R22" s="841"/>
      <c r="S22" s="841"/>
      <c r="T22" s="841"/>
      <c r="U22" s="841"/>
      <c r="V22" s="841" t="s">
        <v>581</v>
      </c>
      <c r="W22" s="841" t="s">
        <v>581</v>
      </c>
      <c r="X22" s="841"/>
      <c r="Y22" s="841"/>
      <c r="Z22" s="841"/>
      <c r="AA22" s="841"/>
      <c r="AB22" s="841"/>
      <c r="AC22" s="842" t="s">
        <v>581</v>
      </c>
      <c r="AD22" s="841"/>
      <c r="AE22" s="842" t="s">
        <v>581</v>
      </c>
      <c r="AF22" s="841" t="s">
        <v>581</v>
      </c>
      <c r="AG22" s="843" t="s">
        <v>581</v>
      </c>
      <c r="AH22" s="845" t="str" cm="1">
        <f t="array" ref="AH22">LEFT(AJ_Subcon_PR[[#This Row],[PROJECT'#]],MIN(IFERROR(FIND({0,1,2,3,4,5,6,7,8,9,"-"},AJ_Subcon_PR[[#This Row],[PROJECT'#]]),""))-1)</f>
        <v>AJ</v>
      </c>
      <c r="AI22" s="726" t="str">
        <f>IF(AJ_Subcon_PR[[#This Row],[BOM Received date]]&lt;&gt;"","Sub table")</f>
        <v>Sub table</v>
      </c>
      <c r="AJ22" s="726" t="str">
        <f>TEXT(AJ_Subcon_PR[[#This Row],[BOM Received date]],"mmmm")</f>
        <v>October</v>
      </c>
      <c r="AK22" s="726" t="str">
        <f>TEXT(AJ_Subcon_PR[[#This Row],[BOM Received date]],"yyyy")</f>
        <v>2022</v>
      </c>
    </row>
    <row r="23" spans="1:37" ht="15" thickBot="1">
      <c r="A23" s="841">
        <v>27</v>
      </c>
      <c r="B23" s="842">
        <v>44863</v>
      </c>
      <c r="C23" s="841"/>
      <c r="D23" s="841" t="s">
        <v>319</v>
      </c>
      <c r="E23" s="843" t="s">
        <v>718</v>
      </c>
      <c r="F23" s="841">
        <v>3296610</v>
      </c>
      <c r="G23" s="841" t="s">
        <v>312</v>
      </c>
      <c r="H23" s="843" t="s">
        <v>297</v>
      </c>
      <c r="I23" s="841">
        <v>38960</v>
      </c>
      <c r="J23" s="842">
        <v>44863</v>
      </c>
      <c r="K23" s="842">
        <v>44866</v>
      </c>
      <c r="L23" s="842"/>
      <c r="M23" s="841" t="s">
        <v>581</v>
      </c>
      <c r="N23" s="841" t="s">
        <v>581</v>
      </c>
      <c r="O23" s="841" t="s">
        <v>581</v>
      </c>
      <c r="P23" s="844"/>
      <c r="Q23" s="844"/>
      <c r="R23" s="841"/>
      <c r="S23" s="841"/>
      <c r="T23" s="841"/>
      <c r="U23" s="841"/>
      <c r="V23" s="841" t="s">
        <v>581</v>
      </c>
      <c r="W23" s="841" t="s">
        <v>581</v>
      </c>
      <c r="X23" s="841"/>
      <c r="Y23" s="841"/>
      <c r="Z23" s="841"/>
      <c r="AA23" s="841"/>
      <c r="AB23" s="841"/>
      <c r="AC23" s="842" t="s">
        <v>581</v>
      </c>
      <c r="AD23" s="841"/>
      <c r="AE23" s="842" t="s">
        <v>581</v>
      </c>
      <c r="AF23" s="841" t="s">
        <v>581</v>
      </c>
      <c r="AG23" s="843" t="s">
        <v>581</v>
      </c>
      <c r="AH23" s="845" t="str" cm="1">
        <f t="array" ref="AH23">LEFT(AJ_Subcon_PR[[#This Row],[PROJECT'#]],MIN(IFERROR(FIND({0,1,2,3,4,5,6,7,8,9,"-"},AJ_Subcon_PR[[#This Row],[PROJECT'#]]),""))-1)</f>
        <v>AJ</v>
      </c>
      <c r="AI23" s="726" t="str">
        <f>IF(AJ_Subcon_PR[[#This Row],[BOM Received date]]&lt;&gt;"","Sub table")</f>
        <v>Sub table</v>
      </c>
      <c r="AJ23" s="726" t="str">
        <f>TEXT(AJ_Subcon_PR[[#This Row],[BOM Received date]],"mmmm")</f>
        <v>October</v>
      </c>
      <c r="AK23" s="726" t="str">
        <f>TEXT(AJ_Subcon_PR[[#This Row],[BOM Received date]],"yyyy")</f>
        <v>2022</v>
      </c>
    </row>
    <row r="24" spans="1:37" ht="15" thickBot="1">
      <c r="A24" s="841">
        <v>29</v>
      </c>
      <c r="B24" s="842">
        <v>44868</v>
      </c>
      <c r="C24" s="841"/>
      <c r="D24" s="841" t="s">
        <v>322</v>
      </c>
      <c r="E24" s="843" t="s">
        <v>721</v>
      </c>
      <c r="F24" s="841" t="s">
        <v>581</v>
      </c>
      <c r="G24" s="841" t="s">
        <v>312</v>
      </c>
      <c r="H24" s="843" t="s">
        <v>297</v>
      </c>
      <c r="I24" s="841">
        <v>39049</v>
      </c>
      <c r="J24" s="842">
        <v>44868</v>
      </c>
      <c r="K24" s="842">
        <v>44868</v>
      </c>
      <c r="L24" s="842"/>
      <c r="M24" s="841" t="s">
        <v>581</v>
      </c>
      <c r="N24" s="841" t="s">
        <v>581</v>
      </c>
      <c r="O24" s="841" t="s">
        <v>581</v>
      </c>
      <c r="P24" s="844"/>
      <c r="Q24" s="844"/>
      <c r="R24" s="841"/>
      <c r="S24" s="841"/>
      <c r="T24" s="841"/>
      <c r="U24" s="841"/>
      <c r="V24" s="841" t="s">
        <v>581</v>
      </c>
      <c r="W24" s="841" t="s">
        <v>581</v>
      </c>
      <c r="X24" s="841"/>
      <c r="Y24" s="841"/>
      <c r="Z24" s="841"/>
      <c r="AA24" s="841"/>
      <c r="AB24" s="841"/>
      <c r="AC24" s="842" t="s">
        <v>581</v>
      </c>
      <c r="AD24" s="841"/>
      <c r="AE24" s="842" t="s">
        <v>581</v>
      </c>
      <c r="AF24" s="841" t="s">
        <v>581</v>
      </c>
      <c r="AG24" s="843" t="s">
        <v>581</v>
      </c>
      <c r="AH24" s="845" t="str" cm="1">
        <f t="array" ref="AH24">LEFT(AJ_Subcon_PR[[#This Row],[PROJECT'#]],MIN(IFERROR(FIND({0,1,2,3,4,5,6,7,8,9,"-"},AJ_Subcon_PR[[#This Row],[PROJECT'#]]),""))-1)</f>
        <v>AJ</v>
      </c>
      <c r="AI24" s="726" t="str">
        <f>IF(AJ_Subcon_PR[[#This Row],[BOM Received date]]&lt;&gt;"","Sub table")</f>
        <v>Sub table</v>
      </c>
      <c r="AJ24" s="726" t="str">
        <f>TEXT(AJ_Subcon_PR[[#This Row],[BOM Received date]],"mmmm")</f>
        <v>November</v>
      </c>
      <c r="AK24" s="726" t="str">
        <f>TEXT(AJ_Subcon_PR[[#This Row],[BOM Received date]],"yyyy")</f>
        <v>2022</v>
      </c>
    </row>
    <row r="25" spans="1:37" ht="15" thickBot="1">
      <c r="A25" s="841">
        <v>30</v>
      </c>
      <c r="B25" s="842">
        <v>44871</v>
      </c>
      <c r="C25" s="841"/>
      <c r="D25" s="841" t="s">
        <v>324</v>
      </c>
      <c r="E25" s="843" t="s">
        <v>723</v>
      </c>
      <c r="F25" s="841">
        <v>3270986</v>
      </c>
      <c r="G25" s="841" t="s">
        <v>312</v>
      </c>
      <c r="H25" s="843" t="s">
        <v>297</v>
      </c>
      <c r="I25" s="841">
        <v>39265</v>
      </c>
      <c r="J25" s="842">
        <v>44871</v>
      </c>
      <c r="K25" s="842">
        <v>44874</v>
      </c>
      <c r="L25" s="842"/>
      <c r="M25" s="841" t="s">
        <v>581</v>
      </c>
      <c r="N25" s="841" t="s">
        <v>581</v>
      </c>
      <c r="O25" s="841" t="s">
        <v>581</v>
      </c>
      <c r="P25" s="844"/>
      <c r="Q25" s="844"/>
      <c r="R25" s="841"/>
      <c r="S25" s="841"/>
      <c r="T25" s="841"/>
      <c r="U25" s="841"/>
      <c r="V25" s="841" t="s">
        <v>581</v>
      </c>
      <c r="W25" s="841" t="s">
        <v>581</v>
      </c>
      <c r="X25" s="841"/>
      <c r="Y25" s="841"/>
      <c r="Z25" s="841"/>
      <c r="AA25" s="841"/>
      <c r="AB25" s="841"/>
      <c r="AC25" s="842" t="s">
        <v>581</v>
      </c>
      <c r="AD25" s="841"/>
      <c r="AE25" s="842" t="s">
        <v>581</v>
      </c>
      <c r="AF25" s="841" t="s">
        <v>581</v>
      </c>
      <c r="AG25" s="843" t="s">
        <v>581</v>
      </c>
      <c r="AH25" s="845" t="str" cm="1">
        <f t="array" ref="AH25">LEFT(AJ_Subcon_PR[[#This Row],[PROJECT'#]],MIN(IFERROR(FIND({0,1,2,3,4,5,6,7,8,9,"-"},AJ_Subcon_PR[[#This Row],[PROJECT'#]]),""))-1)</f>
        <v>AJ</v>
      </c>
      <c r="AI25" s="726" t="str">
        <f>IF(AJ_Subcon_PR[[#This Row],[BOM Received date]]&lt;&gt;"","Sub table")</f>
        <v>Sub table</v>
      </c>
      <c r="AJ25" s="726" t="str">
        <f>TEXT(AJ_Subcon_PR[[#This Row],[BOM Received date]],"mmmm")</f>
        <v>November</v>
      </c>
      <c r="AK25" s="726" t="str">
        <f>TEXT(AJ_Subcon_PR[[#This Row],[BOM Received date]],"yyyy")</f>
        <v>2022</v>
      </c>
    </row>
    <row r="26" spans="1:37" ht="15" thickBot="1">
      <c r="A26" s="841">
        <v>31</v>
      </c>
      <c r="B26" s="842">
        <v>44871</v>
      </c>
      <c r="C26" s="841"/>
      <c r="D26" s="841" t="s">
        <v>325</v>
      </c>
      <c r="E26" s="843" t="s">
        <v>724</v>
      </c>
      <c r="F26" s="841">
        <v>3270589</v>
      </c>
      <c r="G26" s="841" t="s">
        <v>312</v>
      </c>
      <c r="H26" s="843" t="s">
        <v>297</v>
      </c>
      <c r="I26" s="841">
        <v>39256</v>
      </c>
      <c r="J26" s="842">
        <v>44871</v>
      </c>
      <c r="K26" s="842">
        <v>44874</v>
      </c>
      <c r="L26" s="842"/>
      <c r="M26" s="841" t="s">
        <v>581</v>
      </c>
      <c r="N26" s="841" t="s">
        <v>581</v>
      </c>
      <c r="O26" s="841" t="s">
        <v>581</v>
      </c>
      <c r="P26" s="844"/>
      <c r="Q26" s="844"/>
      <c r="R26" s="841"/>
      <c r="S26" s="841"/>
      <c r="T26" s="841"/>
      <c r="U26" s="841"/>
      <c r="V26" s="841" t="s">
        <v>581</v>
      </c>
      <c r="W26" s="841" t="s">
        <v>581</v>
      </c>
      <c r="X26" s="841"/>
      <c r="Y26" s="841"/>
      <c r="Z26" s="841"/>
      <c r="AA26" s="841"/>
      <c r="AB26" s="841"/>
      <c r="AC26" s="842" t="s">
        <v>581</v>
      </c>
      <c r="AD26" s="841"/>
      <c r="AE26" s="842" t="s">
        <v>581</v>
      </c>
      <c r="AF26" s="841" t="s">
        <v>581</v>
      </c>
      <c r="AG26" s="843" t="s">
        <v>581</v>
      </c>
      <c r="AH26" s="845" t="str" cm="1">
        <f t="array" ref="AH26">LEFT(AJ_Subcon_PR[[#This Row],[PROJECT'#]],MIN(IFERROR(FIND({0,1,2,3,4,5,6,7,8,9,"-"},AJ_Subcon_PR[[#This Row],[PROJECT'#]]),""))-1)</f>
        <v>AJ</v>
      </c>
      <c r="AI26" s="726" t="str">
        <f>IF(AJ_Subcon_PR[[#This Row],[BOM Received date]]&lt;&gt;"","Sub table")</f>
        <v>Sub table</v>
      </c>
      <c r="AJ26" s="726" t="str">
        <f>TEXT(AJ_Subcon_PR[[#This Row],[BOM Received date]],"mmmm")</f>
        <v>November</v>
      </c>
      <c r="AK26" s="726" t="str">
        <f>TEXT(AJ_Subcon_PR[[#This Row],[BOM Received date]],"yyyy")</f>
        <v>2022</v>
      </c>
    </row>
    <row r="27" spans="1:37" ht="15" thickBot="1">
      <c r="A27" s="841">
        <v>32</v>
      </c>
      <c r="B27" s="842">
        <v>44871</v>
      </c>
      <c r="C27" s="841"/>
      <c r="D27" s="841" t="s">
        <v>324</v>
      </c>
      <c r="E27" s="843" t="s">
        <v>723</v>
      </c>
      <c r="F27" s="841">
        <v>3270986</v>
      </c>
      <c r="G27" s="841" t="s">
        <v>312</v>
      </c>
      <c r="H27" s="843" t="s">
        <v>297</v>
      </c>
      <c r="I27" s="841">
        <v>39265</v>
      </c>
      <c r="J27" s="842">
        <v>44871</v>
      </c>
      <c r="K27" s="842">
        <v>44874</v>
      </c>
      <c r="L27" s="842"/>
      <c r="M27" s="841" t="s">
        <v>581</v>
      </c>
      <c r="N27" s="841" t="s">
        <v>581</v>
      </c>
      <c r="O27" s="841" t="s">
        <v>581</v>
      </c>
      <c r="P27" s="844"/>
      <c r="Q27" s="844"/>
      <c r="R27" s="841"/>
      <c r="S27" s="841"/>
      <c r="T27" s="841"/>
      <c r="U27" s="841"/>
      <c r="V27" s="841" t="s">
        <v>581</v>
      </c>
      <c r="W27" s="841" t="s">
        <v>581</v>
      </c>
      <c r="X27" s="841"/>
      <c r="Y27" s="841"/>
      <c r="Z27" s="841"/>
      <c r="AA27" s="841"/>
      <c r="AB27" s="841"/>
      <c r="AC27" s="842" t="s">
        <v>581</v>
      </c>
      <c r="AD27" s="841"/>
      <c r="AE27" s="842" t="s">
        <v>581</v>
      </c>
      <c r="AF27" s="841" t="s">
        <v>581</v>
      </c>
      <c r="AG27" s="843" t="s">
        <v>581</v>
      </c>
      <c r="AH27" s="845" t="str" cm="1">
        <f t="array" ref="AH27">LEFT(AJ_Subcon_PR[[#This Row],[PROJECT'#]],MIN(IFERROR(FIND({0,1,2,3,4,5,6,7,8,9,"-"},AJ_Subcon_PR[[#This Row],[PROJECT'#]]),""))-1)</f>
        <v>AJ</v>
      </c>
      <c r="AI27" s="726" t="str">
        <f>IF(AJ_Subcon_PR[[#This Row],[BOM Received date]]&lt;&gt;"","Sub table")</f>
        <v>Sub table</v>
      </c>
      <c r="AJ27" s="726" t="str">
        <f>TEXT(AJ_Subcon_PR[[#This Row],[BOM Received date]],"mmmm")</f>
        <v>November</v>
      </c>
      <c r="AK27" s="726" t="str">
        <f>TEXT(AJ_Subcon_PR[[#This Row],[BOM Received date]],"yyyy")</f>
        <v>2022</v>
      </c>
    </row>
    <row r="28" spans="1:37" ht="15" thickBot="1">
      <c r="A28" s="841">
        <v>33</v>
      </c>
      <c r="B28" s="842">
        <v>44873</v>
      </c>
      <c r="C28" s="841"/>
      <c r="D28" s="841" t="s">
        <v>326</v>
      </c>
      <c r="E28" s="843" t="s">
        <v>725</v>
      </c>
      <c r="F28" s="841">
        <v>3137625</v>
      </c>
      <c r="G28" s="841" t="s">
        <v>312</v>
      </c>
      <c r="H28" s="843" t="s">
        <v>297</v>
      </c>
      <c r="I28" s="841">
        <v>39625</v>
      </c>
      <c r="J28" s="842">
        <v>44873</v>
      </c>
      <c r="K28" s="842">
        <v>44886</v>
      </c>
      <c r="L28" s="842"/>
      <c r="M28" s="841" t="s">
        <v>581</v>
      </c>
      <c r="N28" s="841" t="s">
        <v>581</v>
      </c>
      <c r="O28" s="841" t="s">
        <v>581</v>
      </c>
      <c r="P28" s="844"/>
      <c r="Q28" s="844"/>
      <c r="R28" s="841"/>
      <c r="S28" s="841"/>
      <c r="T28" s="841"/>
      <c r="U28" s="841"/>
      <c r="V28" s="841" t="s">
        <v>581</v>
      </c>
      <c r="W28" s="841" t="s">
        <v>581</v>
      </c>
      <c r="X28" s="841"/>
      <c r="Y28" s="841"/>
      <c r="Z28" s="841"/>
      <c r="AA28" s="841"/>
      <c r="AB28" s="841"/>
      <c r="AC28" s="842" t="s">
        <v>581</v>
      </c>
      <c r="AD28" s="841"/>
      <c r="AE28" s="842" t="s">
        <v>581</v>
      </c>
      <c r="AF28" s="841" t="s">
        <v>581</v>
      </c>
      <c r="AG28" s="843" t="s">
        <v>581</v>
      </c>
      <c r="AH28" s="845" t="str" cm="1">
        <f t="array" ref="AH28">LEFT(AJ_Subcon_PR[[#This Row],[PROJECT'#]],MIN(IFERROR(FIND({0,1,2,3,4,5,6,7,8,9,"-"},AJ_Subcon_PR[[#This Row],[PROJECT'#]]),""))-1)</f>
        <v>AJ</v>
      </c>
      <c r="AI28" s="726" t="str">
        <f>IF(AJ_Subcon_PR[[#This Row],[BOM Received date]]&lt;&gt;"","Sub table")</f>
        <v>Sub table</v>
      </c>
      <c r="AJ28" s="726" t="str">
        <f>TEXT(AJ_Subcon_PR[[#This Row],[BOM Received date]],"mmmm")</f>
        <v>November</v>
      </c>
      <c r="AK28" s="726" t="str">
        <f>TEXT(AJ_Subcon_PR[[#This Row],[BOM Received date]],"yyyy")</f>
        <v>2022</v>
      </c>
    </row>
    <row r="29" spans="1:37" ht="15" thickBot="1">
      <c r="A29" s="841">
        <v>34</v>
      </c>
      <c r="B29" s="842">
        <v>44874</v>
      </c>
      <c r="C29" s="841"/>
      <c r="D29" s="841" t="s">
        <v>330</v>
      </c>
      <c r="E29" s="843" t="s">
        <v>729</v>
      </c>
      <c r="F29" s="841">
        <v>3055876</v>
      </c>
      <c r="G29" s="841" t="s">
        <v>312</v>
      </c>
      <c r="H29" s="843" t="s">
        <v>297</v>
      </c>
      <c r="I29" s="841">
        <v>39624</v>
      </c>
      <c r="J29" s="842">
        <v>44874</v>
      </c>
      <c r="K29" s="842">
        <v>44886</v>
      </c>
      <c r="L29" s="842"/>
      <c r="M29" s="841" t="s">
        <v>581</v>
      </c>
      <c r="N29" s="841" t="s">
        <v>581</v>
      </c>
      <c r="O29" s="841" t="s">
        <v>581</v>
      </c>
      <c r="P29" s="844"/>
      <c r="Q29" s="844"/>
      <c r="R29" s="841"/>
      <c r="S29" s="841"/>
      <c r="T29" s="841"/>
      <c r="U29" s="841"/>
      <c r="V29" s="841" t="s">
        <v>581</v>
      </c>
      <c r="W29" s="841" t="s">
        <v>581</v>
      </c>
      <c r="X29" s="841"/>
      <c r="Y29" s="841"/>
      <c r="Z29" s="841"/>
      <c r="AA29" s="841"/>
      <c r="AB29" s="841"/>
      <c r="AC29" s="842" t="s">
        <v>581</v>
      </c>
      <c r="AD29" s="841"/>
      <c r="AE29" s="842" t="s">
        <v>581</v>
      </c>
      <c r="AF29" s="841" t="s">
        <v>581</v>
      </c>
      <c r="AG29" s="843" t="s">
        <v>581</v>
      </c>
      <c r="AH29" s="845" t="str" cm="1">
        <f t="array" ref="AH29">LEFT(AJ_Subcon_PR[[#This Row],[PROJECT'#]],MIN(IFERROR(FIND({0,1,2,3,4,5,6,7,8,9,"-"},AJ_Subcon_PR[[#This Row],[PROJECT'#]]),""))-1)</f>
        <v>AJ</v>
      </c>
      <c r="AI29" s="726" t="str">
        <f>IF(AJ_Subcon_PR[[#This Row],[BOM Received date]]&lt;&gt;"","Sub table")</f>
        <v>Sub table</v>
      </c>
      <c r="AJ29" s="726" t="str">
        <f>TEXT(AJ_Subcon_PR[[#This Row],[BOM Received date]],"mmmm")</f>
        <v>November</v>
      </c>
      <c r="AK29" s="726" t="str">
        <f>TEXT(AJ_Subcon_PR[[#This Row],[BOM Received date]],"yyyy")</f>
        <v>2022</v>
      </c>
    </row>
    <row r="30" spans="1:37" ht="15" thickBot="1">
      <c r="A30" s="841">
        <v>35</v>
      </c>
      <c r="B30" s="842">
        <v>44875</v>
      </c>
      <c r="C30" s="841"/>
      <c r="D30" s="841" t="s">
        <v>327</v>
      </c>
      <c r="E30" s="843" t="s">
        <v>726</v>
      </c>
      <c r="F30" s="841">
        <v>3055843</v>
      </c>
      <c r="G30" s="841" t="s">
        <v>312</v>
      </c>
      <c r="H30" s="843" t="s">
        <v>297</v>
      </c>
      <c r="I30" s="841">
        <v>39626</v>
      </c>
      <c r="J30" s="842">
        <v>44875</v>
      </c>
      <c r="K30" s="842">
        <v>44886</v>
      </c>
      <c r="L30" s="842"/>
      <c r="M30" s="841" t="s">
        <v>581</v>
      </c>
      <c r="N30" s="841" t="s">
        <v>581</v>
      </c>
      <c r="O30" s="841" t="s">
        <v>581</v>
      </c>
      <c r="P30" s="844"/>
      <c r="Q30" s="844"/>
      <c r="R30" s="841"/>
      <c r="S30" s="841"/>
      <c r="T30" s="841"/>
      <c r="U30" s="841"/>
      <c r="V30" s="841" t="s">
        <v>581</v>
      </c>
      <c r="W30" s="841" t="s">
        <v>581</v>
      </c>
      <c r="X30" s="841"/>
      <c r="Y30" s="841"/>
      <c r="Z30" s="841"/>
      <c r="AA30" s="841"/>
      <c r="AB30" s="841"/>
      <c r="AC30" s="842" t="s">
        <v>581</v>
      </c>
      <c r="AD30" s="841"/>
      <c r="AE30" s="842" t="s">
        <v>581</v>
      </c>
      <c r="AF30" s="841" t="s">
        <v>581</v>
      </c>
      <c r="AG30" s="843" t="s">
        <v>581</v>
      </c>
      <c r="AH30" s="845" t="str" cm="1">
        <f t="array" ref="AH30">LEFT(AJ_Subcon_PR[[#This Row],[PROJECT'#]],MIN(IFERROR(FIND({0,1,2,3,4,5,6,7,8,9,"-"},AJ_Subcon_PR[[#This Row],[PROJECT'#]]),""))-1)</f>
        <v>AJ</v>
      </c>
      <c r="AI30" s="726" t="str">
        <f>IF(AJ_Subcon_PR[[#This Row],[BOM Received date]]&lt;&gt;"","Sub table")</f>
        <v>Sub table</v>
      </c>
      <c r="AJ30" s="726" t="str">
        <f>TEXT(AJ_Subcon_PR[[#This Row],[BOM Received date]],"mmmm")</f>
        <v>November</v>
      </c>
      <c r="AK30" s="726" t="str">
        <f>TEXT(AJ_Subcon_PR[[#This Row],[BOM Received date]],"yyyy")</f>
        <v>2022</v>
      </c>
    </row>
    <row r="31" spans="1:37" ht="15" thickBot="1">
      <c r="A31" s="841">
        <v>36</v>
      </c>
      <c r="B31" s="842">
        <v>44879</v>
      </c>
      <c r="C31" s="841"/>
      <c r="D31" s="841" t="s">
        <v>331</v>
      </c>
      <c r="E31" s="843" t="s">
        <v>730</v>
      </c>
      <c r="F31" s="841">
        <v>3055868</v>
      </c>
      <c r="G31" s="841" t="s">
        <v>312</v>
      </c>
      <c r="H31" s="843" t="s">
        <v>297</v>
      </c>
      <c r="I31" s="841">
        <v>39646</v>
      </c>
      <c r="J31" s="842">
        <v>44879</v>
      </c>
      <c r="K31" s="842">
        <v>44887</v>
      </c>
      <c r="L31" s="842"/>
      <c r="M31" s="841" t="s">
        <v>581</v>
      </c>
      <c r="N31" s="841" t="s">
        <v>581</v>
      </c>
      <c r="O31" s="841" t="s">
        <v>581</v>
      </c>
      <c r="P31" s="844"/>
      <c r="Q31" s="844"/>
      <c r="R31" s="841"/>
      <c r="S31" s="841"/>
      <c r="T31" s="841"/>
      <c r="U31" s="841"/>
      <c r="V31" s="841" t="s">
        <v>581</v>
      </c>
      <c r="W31" s="841" t="s">
        <v>581</v>
      </c>
      <c r="X31" s="841"/>
      <c r="Y31" s="841"/>
      <c r="Z31" s="841"/>
      <c r="AA31" s="841"/>
      <c r="AB31" s="841"/>
      <c r="AC31" s="842" t="s">
        <v>581</v>
      </c>
      <c r="AD31" s="841"/>
      <c r="AE31" s="842" t="s">
        <v>581</v>
      </c>
      <c r="AF31" s="841" t="s">
        <v>581</v>
      </c>
      <c r="AG31" s="843" t="s">
        <v>581</v>
      </c>
      <c r="AH31" s="845" t="str" cm="1">
        <f t="array" ref="AH31">LEFT(AJ_Subcon_PR[[#This Row],[PROJECT'#]],MIN(IFERROR(FIND({0,1,2,3,4,5,6,7,8,9,"-"},AJ_Subcon_PR[[#This Row],[PROJECT'#]]),""))-1)</f>
        <v>AJ</v>
      </c>
      <c r="AI31" s="726" t="str">
        <f>IF(AJ_Subcon_PR[[#This Row],[BOM Received date]]&lt;&gt;"","Sub table")</f>
        <v>Sub table</v>
      </c>
      <c r="AJ31" s="726" t="str">
        <f>TEXT(AJ_Subcon_PR[[#This Row],[BOM Received date]],"mmmm")</f>
        <v>November</v>
      </c>
      <c r="AK31" s="726" t="str">
        <f>TEXT(AJ_Subcon_PR[[#This Row],[BOM Received date]],"yyyy")</f>
        <v>2022</v>
      </c>
    </row>
    <row r="32" spans="1:37" ht="15" thickBot="1">
      <c r="A32" s="841">
        <v>37</v>
      </c>
      <c r="B32" s="842">
        <v>44886</v>
      </c>
      <c r="C32" s="841"/>
      <c r="D32" s="841" t="s">
        <v>318</v>
      </c>
      <c r="E32" s="843" t="s">
        <v>717</v>
      </c>
      <c r="F32" s="841" t="s">
        <v>581</v>
      </c>
      <c r="G32" s="841" t="s">
        <v>312</v>
      </c>
      <c r="H32" s="843" t="s">
        <v>297</v>
      </c>
      <c r="I32" s="841">
        <v>39903</v>
      </c>
      <c r="J32" s="842">
        <v>44886</v>
      </c>
      <c r="K32" s="842">
        <v>44894</v>
      </c>
      <c r="L32" s="842"/>
      <c r="M32" s="841" t="s">
        <v>581</v>
      </c>
      <c r="N32" s="841" t="s">
        <v>581</v>
      </c>
      <c r="O32" s="841" t="s">
        <v>581</v>
      </c>
      <c r="P32" s="844"/>
      <c r="Q32" s="844"/>
      <c r="R32" s="841"/>
      <c r="S32" s="841"/>
      <c r="T32" s="841"/>
      <c r="U32" s="841"/>
      <c r="V32" s="841" t="s">
        <v>581</v>
      </c>
      <c r="W32" s="841" t="s">
        <v>581</v>
      </c>
      <c r="X32" s="841"/>
      <c r="Y32" s="841"/>
      <c r="Z32" s="841"/>
      <c r="AA32" s="841"/>
      <c r="AB32" s="841"/>
      <c r="AC32" s="842" t="s">
        <v>581</v>
      </c>
      <c r="AD32" s="841"/>
      <c r="AE32" s="842" t="s">
        <v>581</v>
      </c>
      <c r="AF32" s="841" t="s">
        <v>581</v>
      </c>
      <c r="AG32" s="843" t="s">
        <v>581</v>
      </c>
      <c r="AH32" s="845" t="str" cm="1">
        <f t="array" ref="AH32">LEFT(AJ_Subcon_PR[[#This Row],[PROJECT'#]],MIN(IFERROR(FIND({0,1,2,3,4,5,6,7,8,9,"-"},AJ_Subcon_PR[[#This Row],[PROJECT'#]]),""))-1)</f>
        <v>AJ</v>
      </c>
      <c r="AI32" s="726" t="str">
        <f>IF(AJ_Subcon_PR[[#This Row],[BOM Received date]]&lt;&gt;"","Sub table")</f>
        <v>Sub table</v>
      </c>
      <c r="AJ32" s="726" t="str">
        <f>TEXT(AJ_Subcon_PR[[#This Row],[BOM Received date]],"mmmm")</f>
        <v>November</v>
      </c>
      <c r="AK32" s="726" t="str">
        <f>TEXT(AJ_Subcon_PR[[#This Row],[BOM Received date]],"yyyy")</f>
        <v>2022</v>
      </c>
    </row>
    <row r="33" spans="1:37" ht="29.4" thickBot="1">
      <c r="A33" s="841">
        <v>38</v>
      </c>
      <c r="B33" s="842">
        <v>44886</v>
      </c>
      <c r="C33" s="841"/>
      <c r="D33" s="841" t="s">
        <v>332</v>
      </c>
      <c r="E33" s="843" t="s">
        <v>731</v>
      </c>
      <c r="F33" s="841">
        <v>2539713</v>
      </c>
      <c r="G33" s="841" t="s">
        <v>312</v>
      </c>
      <c r="H33" s="843" t="s">
        <v>297</v>
      </c>
      <c r="I33" s="841" t="s">
        <v>335</v>
      </c>
      <c r="J33" s="842">
        <v>44886</v>
      </c>
      <c r="K33" s="842" t="s">
        <v>581</v>
      </c>
      <c r="L33" s="842"/>
      <c r="M33" s="841" t="s">
        <v>581</v>
      </c>
      <c r="N33" s="841" t="s">
        <v>581</v>
      </c>
      <c r="O33" s="841" t="s">
        <v>581</v>
      </c>
      <c r="P33" s="844"/>
      <c r="Q33" s="844"/>
      <c r="R33" s="841"/>
      <c r="S33" s="841"/>
      <c r="T33" s="841"/>
      <c r="U33" s="841"/>
      <c r="V33" s="841" t="s">
        <v>581</v>
      </c>
      <c r="W33" s="841" t="s">
        <v>581</v>
      </c>
      <c r="X33" s="841"/>
      <c r="Y33" s="841"/>
      <c r="Z33" s="841"/>
      <c r="AA33" s="841"/>
      <c r="AB33" s="841"/>
      <c r="AC33" s="842" t="s">
        <v>581</v>
      </c>
      <c r="AD33" s="841"/>
      <c r="AE33" s="842" t="s">
        <v>581</v>
      </c>
      <c r="AF33" s="841" t="s">
        <v>581</v>
      </c>
      <c r="AG33" s="878" t="s">
        <v>344</v>
      </c>
      <c r="AH33" s="845" t="str" cm="1">
        <f t="array" ref="AH33">LEFT(AJ_Subcon_PR[[#This Row],[PROJECT'#]],MIN(IFERROR(FIND({0,1,2,3,4,5,6,7,8,9,"-"},AJ_Subcon_PR[[#This Row],[PROJECT'#]]),""))-1)</f>
        <v>AJ</v>
      </c>
      <c r="AI33" s="726" t="str">
        <f>IF(AJ_Subcon_PR[[#This Row],[BOM Received date]]&lt;&gt;"","Sub table")</f>
        <v>Sub table</v>
      </c>
      <c r="AJ33" s="726" t="str">
        <f>TEXT(AJ_Subcon_PR[[#This Row],[BOM Received date]],"mmmm")</f>
        <v>November</v>
      </c>
      <c r="AK33" s="726" t="str">
        <f>TEXT(AJ_Subcon_PR[[#This Row],[BOM Received date]],"yyyy")</f>
        <v>2022</v>
      </c>
    </row>
    <row r="34" spans="1:37" ht="15" thickBot="1">
      <c r="A34" s="841">
        <v>39</v>
      </c>
      <c r="B34" s="842">
        <v>44887</v>
      </c>
      <c r="C34" s="841"/>
      <c r="D34" s="841" t="s">
        <v>336</v>
      </c>
      <c r="E34" s="843" t="s">
        <v>732</v>
      </c>
      <c r="F34" s="841">
        <v>3511691</v>
      </c>
      <c r="G34" s="841" t="s">
        <v>312</v>
      </c>
      <c r="H34" s="843" t="s">
        <v>297</v>
      </c>
      <c r="I34" s="841">
        <v>40106</v>
      </c>
      <c r="J34" s="842">
        <v>44887</v>
      </c>
      <c r="K34" s="842">
        <v>44898</v>
      </c>
      <c r="L34" s="842"/>
      <c r="M34" s="841" t="s">
        <v>581</v>
      </c>
      <c r="N34" s="841" t="s">
        <v>581</v>
      </c>
      <c r="O34" s="841" t="s">
        <v>581</v>
      </c>
      <c r="P34" s="844"/>
      <c r="Q34" s="844"/>
      <c r="R34" s="841"/>
      <c r="S34" s="841"/>
      <c r="T34" s="841"/>
      <c r="U34" s="841"/>
      <c r="V34" s="841" t="s">
        <v>581</v>
      </c>
      <c r="W34" s="841" t="s">
        <v>581</v>
      </c>
      <c r="X34" s="841"/>
      <c r="Y34" s="841"/>
      <c r="Z34" s="841"/>
      <c r="AA34" s="841"/>
      <c r="AB34" s="841"/>
      <c r="AC34" s="842" t="s">
        <v>581</v>
      </c>
      <c r="AD34" s="841"/>
      <c r="AE34" s="842" t="s">
        <v>581</v>
      </c>
      <c r="AF34" s="841" t="s">
        <v>581</v>
      </c>
      <c r="AG34" s="843" t="s">
        <v>581</v>
      </c>
      <c r="AH34" s="845" t="str" cm="1">
        <f t="array" ref="AH34">LEFT(AJ_Subcon_PR[[#This Row],[PROJECT'#]],MIN(IFERROR(FIND({0,1,2,3,4,5,6,7,8,9,"-"},AJ_Subcon_PR[[#This Row],[PROJECT'#]]),""))-1)</f>
        <v>AJ</v>
      </c>
      <c r="AI34" s="726" t="str">
        <f>IF(AJ_Subcon_PR[[#This Row],[BOM Received date]]&lt;&gt;"","Sub table")</f>
        <v>Sub table</v>
      </c>
      <c r="AJ34" s="726" t="str">
        <f>TEXT(AJ_Subcon_PR[[#This Row],[BOM Received date]],"mmmm")</f>
        <v>November</v>
      </c>
      <c r="AK34" s="726" t="str">
        <f>TEXT(AJ_Subcon_PR[[#This Row],[BOM Received date]],"yyyy")</f>
        <v>2022</v>
      </c>
    </row>
    <row r="35" spans="1:37" ht="15" thickBot="1">
      <c r="A35" s="841">
        <v>40</v>
      </c>
      <c r="B35" s="842">
        <v>44906</v>
      </c>
      <c r="C35" s="841"/>
      <c r="D35" s="841" t="s">
        <v>340</v>
      </c>
      <c r="E35" s="843" t="s">
        <v>735</v>
      </c>
      <c r="F35" s="841">
        <v>3133125</v>
      </c>
      <c r="G35" s="841" t="s">
        <v>312</v>
      </c>
      <c r="H35" s="843" t="s">
        <v>297</v>
      </c>
      <c r="I35" s="841">
        <v>46334</v>
      </c>
      <c r="J35" s="842">
        <v>44906</v>
      </c>
      <c r="K35" s="842">
        <v>45069</v>
      </c>
      <c r="L35" s="842"/>
      <c r="M35" s="841" t="s">
        <v>581</v>
      </c>
      <c r="N35" s="841" t="s">
        <v>581</v>
      </c>
      <c r="O35" s="841" t="s">
        <v>581</v>
      </c>
      <c r="P35" s="844"/>
      <c r="Q35" s="844"/>
      <c r="R35" s="841"/>
      <c r="S35" s="841"/>
      <c r="T35" s="841"/>
      <c r="U35" s="841"/>
      <c r="V35" s="841" t="s">
        <v>581</v>
      </c>
      <c r="W35" s="841" t="s">
        <v>581</v>
      </c>
      <c r="X35" s="841"/>
      <c r="Y35" s="841"/>
      <c r="Z35" s="841"/>
      <c r="AA35" s="841"/>
      <c r="AB35" s="841"/>
      <c r="AC35" s="842" t="s">
        <v>581</v>
      </c>
      <c r="AD35" s="841"/>
      <c r="AE35" s="842" t="s">
        <v>581</v>
      </c>
      <c r="AF35" s="841" t="s">
        <v>581</v>
      </c>
      <c r="AG35" s="843" t="s">
        <v>581</v>
      </c>
      <c r="AH35" s="845" t="str" cm="1">
        <f t="array" ref="AH35">LEFT(AJ_Subcon_PR[[#This Row],[PROJECT'#]],MIN(IFERROR(FIND({0,1,2,3,4,5,6,7,8,9,"-"},AJ_Subcon_PR[[#This Row],[PROJECT'#]]),""))-1)</f>
        <v>AJ</v>
      </c>
      <c r="AI35" s="726" t="str">
        <f>IF(AJ_Subcon_PR[[#This Row],[BOM Received date]]&lt;&gt;"","Sub table")</f>
        <v>Sub table</v>
      </c>
      <c r="AJ35" s="726" t="str">
        <f>TEXT(AJ_Subcon_PR[[#This Row],[BOM Received date]],"mmmm")</f>
        <v>December</v>
      </c>
      <c r="AK35" s="726" t="str">
        <f>TEXT(AJ_Subcon_PR[[#This Row],[BOM Received date]],"yyyy")</f>
        <v>2022</v>
      </c>
    </row>
    <row r="36" spans="1:37" ht="15" thickBot="1">
      <c r="A36" s="841">
        <v>41</v>
      </c>
      <c r="B36" s="842">
        <v>44906</v>
      </c>
      <c r="C36" s="841"/>
      <c r="D36" s="841" t="s">
        <v>341</v>
      </c>
      <c r="E36" s="843" t="s">
        <v>736</v>
      </c>
      <c r="F36" s="841">
        <v>3215439</v>
      </c>
      <c r="G36" s="841" t="s">
        <v>312</v>
      </c>
      <c r="H36" s="843" t="s">
        <v>297</v>
      </c>
      <c r="I36" s="841">
        <v>48591</v>
      </c>
      <c r="J36" s="842">
        <v>44906</v>
      </c>
      <c r="K36" s="842">
        <v>45130</v>
      </c>
      <c r="L36" s="842"/>
      <c r="M36" s="841" t="s">
        <v>581</v>
      </c>
      <c r="N36" s="841" t="s">
        <v>581</v>
      </c>
      <c r="O36" s="841" t="s">
        <v>581</v>
      </c>
      <c r="P36" s="844"/>
      <c r="Q36" s="844"/>
      <c r="R36" s="841"/>
      <c r="S36" s="841"/>
      <c r="T36" s="841"/>
      <c r="U36" s="841"/>
      <c r="V36" s="841" t="s">
        <v>581</v>
      </c>
      <c r="W36" s="841" t="s">
        <v>581</v>
      </c>
      <c r="X36" s="841"/>
      <c r="Y36" s="841"/>
      <c r="Z36" s="841"/>
      <c r="AA36" s="841"/>
      <c r="AB36" s="841"/>
      <c r="AC36" s="842" t="s">
        <v>581</v>
      </c>
      <c r="AD36" s="841"/>
      <c r="AE36" s="842" t="s">
        <v>581</v>
      </c>
      <c r="AF36" s="841" t="s">
        <v>581</v>
      </c>
      <c r="AG36" s="843" t="s">
        <v>581</v>
      </c>
      <c r="AH36" s="845" t="str" cm="1">
        <f t="array" ref="AH36">LEFT(AJ_Subcon_PR[[#This Row],[PROJECT'#]],MIN(IFERROR(FIND({0,1,2,3,4,5,6,7,8,9,"-"},AJ_Subcon_PR[[#This Row],[PROJECT'#]]),""))-1)</f>
        <v>AJ</v>
      </c>
      <c r="AI36" s="726" t="str">
        <f>IF(AJ_Subcon_PR[[#This Row],[BOM Received date]]&lt;&gt;"","Sub table")</f>
        <v>Sub table</v>
      </c>
      <c r="AJ36" s="726" t="str">
        <f>TEXT(AJ_Subcon_PR[[#This Row],[BOM Received date]],"mmmm")</f>
        <v>December</v>
      </c>
      <c r="AK36" s="726" t="str">
        <f>TEXT(AJ_Subcon_PR[[#This Row],[BOM Received date]],"yyyy")</f>
        <v>2022</v>
      </c>
    </row>
    <row r="37" spans="1:37" ht="15" thickBot="1">
      <c r="A37" s="841">
        <v>43</v>
      </c>
      <c r="B37" s="842">
        <v>44913</v>
      </c>
      <c r="C37" s="841"/>
      <c r="D37" s="841" t="s">
        <v>339</v>
      </c>
      <c r="E37" s="843" t="s">
        <v>734</v>
      </c>
      <c r="F37" s="841">
        <v>3145108</v>
      </c>
      <c r="G37" s="841" t="s">
        <v>312</v>
      </c>
      <c r="H37" s="843" t="s">
        <v>297</v>
      </c>
      <c r="I37" s="841">
        <v>41641</v>
      </c>
      <c r="J37" s="842">
        <v>44913</v>
      </c>
      <c r="K37" s="842">
        <v>44950</v>
      </c>
      <c r="L37" s="842"/>
      <c r="M37" s="841" t="s">
        <v>581</v>
      </c>
      <c r="N37" s="841" t="s">
        <v>581</v>
      </c>
      <c r="O37" s="841" t="s">
        <v>581</v>
      </c>
      <c r="P37" s="844"/>
      <c r="Q37" s="844"/>
      <c r="R37" s="841"/>
      <c r="S37" s="841"/>
      <c r="T37" s="841"/>
      <c r="U37" s="841"/>
      <c r="V37" s="841" t="s">
        <v>581</v>
      </c>
      <c r="W37" s="841" t="s">
        <v>581</v>
      </c>
      <c r="X37" s="841"/>
      <c r="Y37" s="841"/>
      <c r="Z37" s="841"/>
      <c r="AA37" s="841"/>
      <c r="AB37" s="841"/>
      <c r="AC37" s="842" t="s">
        <v>581</v>
      </c>
      <c r="AD37" s="841"/>
      <c r="AE37" s="842" t="s">
        <v>581</v>
      </c>
      <c r="AF37" s="841" t="s">
        <v>581</v>
      </c>
      <c r="AG37" s="843" t="s">
        <v>581</v>
      </c>
      <c r="AH37" s="845" t="str" cm="1">
        <f t="array" ref="AH37">LEFT(AJ_Subcon_PR[[#This Row],[PROJECT'#]],MIN(IFERROR(FIND({0,1,2,3,4,5,6,7,8,9,"-"},AJ_Subcon_PR[[#This Row],[PROJECT'#]]),""))-1)</f>
        <v>AJ</v>
      </c>
      <c r="AI37" s="726" t="str">
        <f>IF(AJ_Subcon_PR[[#This Row],[BOM Received date]]&lt;&gt;"","Sub table")</f>
        <v>Sub table</v>
      </c>
      <c r="AJ37" s="726" t="str">
        <f>TEXT(AJ_Subcon_PR[[#This Row],[BOM Received date]],"mmmm")</f>
        <v>December</v>
      </c>
      <c r="AK37" s="726" t="str">
        <f>TEXT(AJ_Subcon_PR[[#This Row],[BOM Received date]],"yyyy")</f>
        <v>2022</v>
      </c>
    </row>
    <row r="38" spans="1:37" ht="15" thickBot="1">
      <c r="A38" s="841">
        <v>44</v>
      </c>
      <c r="B38" s="842">
        <v>44914</v>
      </c>
      <c r="C38" s="841"/>
      <c r="D38" s="841" t="s">
        <v>338</v>
      </c>
      <c r="E38" s="843" t="s">
        <v>733</v>
      </c>
      <c r="F38" s="841">
        <v>3195847</v>
      </c>
      <c r="G38" s="841" t="s">
        <v>312</v>
      </c>
      <c r="H38" s="843" t="s">
        <v>297</v>
      </c>
      <c r="I38" s="841">
        <v>40978</v>
      </c>
      <c r="J38" s="842">
        <v>44914</v>
      </c>
      <c r="K38" s="842">
        <v>44929</v>
      </c>
      <c r="L38" s="842"/>
      <c r="M38" s="841" t="s">
        <v>581</v>
      </c>
      <c r="N38" s="841" t="s">
        <v>581</v>
      </c>
      <c r="O38" s="841" t="s">
        <v>581</v>
      </c>
      <c r="P38" s="844"/>
      <c r="Q38" s="844"/>
      <c r="R38" s="841"/>
      <c r="S38" s="841"/>
      <c r="T38" s="841"/>
      <c r="U38" s="841"/>
      <c r="V38" s="841" t="s">
        <v>581</v>
      </c>
      <c r="W38" s="841" t="s">
        <v>581</v>
      </c>
      <c r="X38" s="841"/>
      <c r="Y38" s="841"/>
      <c r="Z38" s="841"/>
      <c r="AA38" s="841"/>
      <c r="AB38" s="841"/>
      <c r="AC38" s="842" t="s">
        <v>581</v>
      </c>
      <c r="AD38" s="841"/>
      <c r="AE38" s="842" t="s">
        <v>581</v>
      </c>
      <c r="AF38" s="841" t="s">
        <v>581</v>
      </c>
      <c r="AG38" s="843" t="s">
        <v>581</v>
      </c>
      <c r="AH38" s="845" t="str" cm="1">
        <f t="array" ref="AH38">LEFT(AJ_Subcon_PR[[#This Row],[PROJECT'#]],MIN(IFERROR(FIND({0,1,2,3,4,5,6,7,8,9,"-"},AJ_Subcon_PR[[#This Row],[PROJECT'#]]),""))-1)</f>
        <v>AJ</v>
      </c>
      <c r="AI38" s="726" t="str">
        <f>IF(AJ_Subcon_PR[[#This Row],[BOM Received date]]&lt;&gt;"","Sub table")</f>
        <v>Sub table</v>
      </c>
      <c r="AJ38" s="726" t="str">
        <f>TEXT(AJ_Subcon_PR[[#This Row],[BOM Received date]],"mmmm")</f>
        <v>December</v>
      </c>
      <c r="AK38" s="726" t="str">
        <f>TEXT(AJ_Subcon_PR[[#This Row],[BOM Received date]],"yyyy")</f>
        <v>2022</v>
      </c>
    </row>
    <row r="39" spans="1:37" ht="15" thickBot="1">
      <c r="A39" s="841">
        <v>50</v>
      </c>
      <c r="B39" s="842">
        <v>44943</v>
      </c>
      <c r="C39" s="841"/>
      <c r="D39" s="841" t="s">
        <v>362</v>
      </c>
      <c r="E39" s="843" t="s">
        <v>737</v>
      </c>
      <c r="F39" s="841">
        <v>4535846</v>
      </c>
      <c r="G39" s="841" t="s">
        <v>312</v>
      </c>
      <c r="H39" s="843" t="s">
        <v>297</v>
      </c>
      <c r="I39" s="841">
        <v>41583</v>
      </c>
      <c r="J39" s="842">
        <v>44943</v>
      </c>
      <c r="K39" s="842">
        <v>44583</v>
      </c>
      <c r="L39" s="842"/>
      <c r="M39" s="841" t="s">
        <v>581</v>
      </c>
      <c r="N39" s="841" t="s">
        <v>581</v>
      </c>
      <c r="O39" s="841" t="s">
        <v>581</v>
      </c>
      <c r="P39" s="844"/>
      <c r="Q39" s="844"/>
      <c r="R39" s="841"/>
      <c r="S39" s="841"/>
      <c r="T39" s="841"/>
      <c r="U39" s="841"/>
      <c r="V39" s="841" t="s">
        <v>581</v>
      </c>
      <c r="W39" s="841" t="s">
        <v>581</v>
      </c>
      <c r="X39" s="841"/>
      <c r="Y39" s="841"/>
      <c r="Z39" s="841"/>
      <c r="AA39" s="841"/>
      <c r="AB39" s="841"/>
      <c r="AC39" s="842" t="s">
        <v>581</v>
      </c>
      <c r="AD39" s="841"/>
      <c r="AE39" s="842" t="s">
        <v>581</v>
      </c>
      <c r="AF39" s="841" t="s">
        <v>581</v>
      </c>
      <c r="AG39" s="843" t="s">
        <v>581</v>
      </c>
      <c r="AH39" s="845" t="str" cm="1">
        <f t="array" ref="AH39">LEFT(AJ_Subcon_PR[[#This Row],[PROJECT'#]],MIN(IFERROR(FIND({0,1,2,3,4,5,6,7,8,9,"-"},AJ_Subcon_PR[[#This Row],[PROJECT'#]]),""))-1)</f>
        <v>AJ</v>
      </c>
      <c r="AI39" s="726" t="str">
        <f>IF(AJ_Subcon_PR[[#This Row],[BOM Received date]]&lt;&gt;"","Sub table")</f>
        <v>Sub table</v>
      </c>
      <c r="AJ39" s="726" t="str">
        <f>TEXT(AJ_Subcon_PR[[#This Row],[BOM Received date]],"mmmm")</f>
        <v>January</v>
      </c>
      <c r="AK39" s="726" t="str">
        <f>TEXT(AJ_Subcon_PR[[#This Row],[BOM Received date]],"yyyy")</f>
        <v>2023</v>
      </c>
    </row>
    <row r="40" spans="1:37" ht="15" thickBot="1">
      <c r="A40" s="841">
        <v>51</v>
      </c>
      <c r="B40" s="842">
        <v>44947</v>
      </c>
      <c r="C40" s="841"/>
      <c r="D40" s="841" t="s">
        <v>364</v>
      </c>
      <c r="E40" s="843" t="s">
        <v>738</v>
      </c>
      <c r="F40" s="841">
        <v>2035242</v>
      </c>
      <c r="G40" s="841" t="s">
        <v>312</v>
      </c>
      <c r="H40" s="843" t="s">
        <v>297</v>
      </c>
      <c r="I40" s="841">
        <v>41729</v>
      </c>
      <c r="J40" s="842">
        <v>44947</v>
      </c>
      <c r="K40" s="842">
        <v>44951</v>
      </c>
      <c r="L40" s="842"/>
      <c r="M40" s="841" t="s">
        <v>581</v>
      </c>
      <c r="N40" s="841" t="s">
        <v>581</v>
      </c>
      <c r="O40" s="841" t="s">
        <v>581</v>
      </c>
      <c r="P40" s="844"/>
      <c r="Q40" s="844"/>
      <c r="R40" s="841"/>
      <c r="S40" s="841"/>
      <c r="T40" s="841"/>
      <c r="U40" s="841"/>
      <c r="V40" s="841" t="s">
        <v>581</v>
      </c>
      <c r="W40" s="841" t="s">
        <v>581</v>
      </c>
      <c r="X40" s="841"/>
      <c r="Y40" s="841"/>
      <c r="Z40" s="841"/>
      <c r="AA40" s="841"/>
      <c r="AB40" s="841"/>
      <c r="AC40" s="842" t="s">
        <v>581</v>
      </c>
      <c r="AD40" s="841"/>
      <c r="AE40" s="842" t="s">
        <v>581</v>
      </c>
      <c r="AF40" s="841" t="s">
        <v>581</v>
      </c>
      <c r="AG40" s="843" t="s">
        <v>581</v>
      </c>
      <c r="AH40" s="845" t="str" cm="1">
        <f t="array" ref="AH40">LEFT(AJ_Subcon_PR[[#This Row],[PROJECT'#]],MIN(IFERROR(FIND({0,1,2,3,4,5,6,7,8,9,"-"},AJ_Subcon_PR[[#This Row],[PROJECT'#]]),""))-1)</f>
        <v>AJ</v>
      </c>
      <c r="AI40" s="726" t="str">
        <f>IF(AJ_Subcon_PR[[#This Row],[BOM Received date]]&lt;&gt;"","Sub table")</f>
        <v>Sub table</v>
      </c>
      <c r="AJ40" s="726" t="str">
        <f>TEXT(AJ_Subcon_PR[[#This Row],[BOM Received date]],"mmmm")</f>
        <v>January</v>
      </c>
      <c r="AK40" s="726" t="str">
        <f>TEXT(AJ_Subcon_PR[[#This Row],[BOM Received date]],"yyyy")</f>
        <v>2023</v>
      </c>
    </row>
    <row r="41" spans="1:37" ht="15" thickBot="1">
      <c r="A41" s="841">
        <v>52</v>
      </c>
      <c r="B41" s="842">
        <v>44948</v>
      </c>
      <c r="C41" s="841"/>
      <c r="D41" s="841" t="s">
        <v>365</v>
      </c>
      <c r="E41" s="843" t="s">
        <v>739</v>
      </c>
      <c r="F41" s="841">
        <v>4246289</v>
      </c>
      <c r="G41" s="841" t="s">
        <v>312</v>
      </c>
      <c r="H41" s="843" t="s">
        <v>297</v>
      </c>
      <c r="I41" s="841">
        <v>42739</v>
      </c>
      <c r="J41" s="842">
        <v>44948</v>
      </c>
      <c r="K41" s="842">
        <v>44945</v>
      </c>
      <c r="L41" s="842"/>
      <c r="M41" s="841" t="s">
        <v>581</v>
      </c>
      <c r="N41" s="841" t="s">
        <v>581</v>
      </c>
      <c r="O41" s="841" t="s">
        <v>581</v>
      </c>
      <c r="P41" s="844"/>
      <c r="Q41" s="844"/>
      <c r="R41" s="841"/>
      <c r="S41" s="841"/>
      <c r="T41" s="841"/>
      <c r="U41" s="841"/>
      <c r="V41" s="841" t="s">
        <v>581</v>
      </c>
      <c r="W41" s="841" t="s">
        <v>581</v>
      </c>
      <c r="X41" s="841"/>
      <c r="Y41" s="841"/>
      <c r="Z41" s="841"/>
      <c r="AA41" s="841"/>
      <c r="AB41" s="841"/>
      <c r="AC41" s="842" t="s">
        <v>581</v>
      </c>
      <c r="AD41" s="841"/>
      <c r="AE41" s="842" t="s">
        <v>581</v>
      </c>
      <c r="AF41" s="841" t="s">
        <v>581</v>
      </c>
      <c r="AG41" s="843" t="s">
        <v>581</v>
      </c>
      <c r="AH41" s="845" t="str" cm="1">
        <f t="array" ref="AH41">LEFT(AJ_Subcon_PR[[#This Row],[PROJECT'#]],MIN(IFERROR(FIND({0,1,2,3,4,5,6,7,8,9,"-"},AJ_Subcon_PR[[#This Row],[PROJECT'#]]),""))-1)</f>
        <v>AJ</v>
      </c>
      <c r="AI41" s="726" t="str">
        <f>IF(AJ_Subcon_PR[[#This Row],[BOM Received date]]&lt;&gt;"","Sub table")</f>
        <v>Sub table</v>
      </c>
      <c r="AJ41" s="726" t="str">
        <f>TEXT(AJ_Subcon_PR[[#This Row],[BOM Received date]],"mmmm")</f>
        <v>January</v>
      </c>
      <c r="AK41" s="726" t="str">
        <f>TEXT(AJ_Subcon_PR[[#This Row],[BOM Received date]],"yyyy")</f>
        <v>2023</v>
      </c>
    </row>
    <row r="42" spans="1:37" ht="15" thickBot="1">
      <c r="A42" s="841">
        <v>54</v>
      </c>
      <c r="B42" s="842">
        <v>44954</v>
      </c>
      <c r="C42" s="841"/>
      <c r="D42" s="841" t="s">
        <v>322</v>
      </c>
      <c r="E42" s="843" t="s">
        <v>740</v>
      </c>
      <c r="F42" s="841">
        <v>3615548</v>
      </c>
      <c r="G42" s="841" t="s">
        <v>312</v>
      </c>
      <c r="H42" s="843" t="s">
        <v>297</v>
      </c>
      <c r="I42" s="841" t="s">
        <v>366</v>
      </c>
      <c r="J42" s="842">
        <v>44954</v>
      </c>
      <c r="K42" s="842" t="s">
        <v>581</v>
      </c>
      <c r="L42" s="842"/>
      <c r="M42" s="841" t="s">
        <v>581</v>
      </c>
      <c r="N42" s="841" t="s">
        <v>581</v>
      </c>
      <c r="O42" s="841" t="s">
        <v>581</v>
      </c>
      <c r="P42" s="844"/>
      <c r="Q42" s="844"/>
      <c r="R42" s="841"/>
      <c r="S42" s="841"/>
      <c r="T42" s="841"/>
      <c r="U42" s="841"/>
      <c r="V42" s="841" t="s">
        <v>581</v>
      </c>
      <c r="W42" s="841" t="s">
        <v>581</v>
      </c>
      <c r="X42" s="841"/>
      <c r="Y42" s="841"/>
      <c r="Z42" s="841"/>
      <c r="AA42" s="841"/>
      <c r="AB42" s="841"/>
      <c r="AC42" s="842" t="s">
        <v>581</v>
      </c>
      <c r="AD42" s="841"/>
      <c r="AE42" s="842" t="s">
        <v>581</v>
      </c>
      <c r="AF42" s="841" t="s">
        <v>581</v>
      </c>
      <c r="AG42" s="843" t="s">
        <v>409</v>
      </c>
      <c r="AH42" s="845" t="str" cm="1">
        <f t="array" ref="AH42">LEFT(AJ_Subcon_PR[[#This Row],[PROJECT'#]],MIN(IFERROR(FIND({0,1,2,3,4,5,6,7,8,9,"-"},AJ_Subcon_PR[[#This Row],[PROJECT'#]]),""))-1)</f>
        <v>AJ</v>
      </c>
      <c r="AI42" s="726" t="str">
        <f>IF(AJ_Subcon_PR[[#This Row],[BOM Received date]]&lt;&gt;"","Sub table")</f>
        <v>Sub table</v>
      </c>
      <c r="AJ42" s="726" t="str">
        <f>TEXT(AJ_Subcon_PR[[#This Row],[BOM Received date]],"mmmm")</f>
        <v>January</v>
      </c>
      <c r="AK42" s="726" t="str">
        <f>TEXT(AJ_Subcon_PR[[#This Row],[BOM Received date]],"yyyy")</f>
        <v>2023</v>
      </c>
    </row>
    <row r="43" spans="1:37" ht="15" thickBot="1">
      <c r="A43" s="841">
        <v>57</v>
      </c>
      <c r="B43" s="842">
        <v>44970</v>
      </c>
      <c r="C43" s="841"/>
      <c r="D43" s="841" t="s">
        <v>367</v>
      </c>
      <c r="E43" s="843" t="s">
        <v>741</v>
      </c>
      <c r="F43" s="841">
        <v>3604408</v>
      </c>
      <c r="G43" s="841" t="s">
        <v>312</v>
      </c>
      <c r="H43" s="843" t="s">
        <v>297</v>
      </c>
      <c r="I43" s="841">
        <v>44881</v>
      </c>
      <c r="J43" s="842">
        <v>44970</v>
      </c>
      <c r="K43" s="842">
        <v>45035</v>
      </c>
      <c r="L43" s="842"/>
      <c r="M43" s="841" t="s">
        <v>581</v>
      </c>
      <c r="N43" s="841" t="s">
        <v>581</v>
      </c>
      <c r="O43" s="841" t="s">
        <v>581</v>
      </c>
      <c r="P43" s="844"/>
      <c r="Q43" s="844"/>
      <c r="R43" s="841"/>
      <c r="S43" s="841"/>
      <c r="T43" s="841"/>
      <c r="U43" s="841"/>
      <c r="V43" s="841" t="s">
        <v>581</v>
      </c>
      <c r="W43" s="841" t="s">
        <v>581</v>
      </c>
      <c r="X43" s="841"/>
      <c r="Y43" s="841"/>
      <c r="Z43" s="841"/>
      <c r="AA43" s="841"/>
      <c r="AB43" s="841"/>
      <c r="AC43" s="842" t="s">
        <v>581</v>
      </c>
      <c r="AD43" s="841"/>
      <c r="AE43" s="842" t="s">
        <v>581</v>
      </c>
      <c r="AF43" s="841" t="s">
        <v>581</v>
      </c>
      <c r="AG43" s="843" t="s">
        <v>581</v>
      </c>
      <c r="AH43" s="845" t="str" cm="1">
        <f t="array" ref="AH43">LEFT(AJ_Subcon_PR[[#This Row],[PROJECT'#]],MIN(IFERROR(FIND({0,1,2,3,4,5,6,7,8,9,"-"},AJ_Subcon_PR[[#This Row],[PROJECT'#]]),""))-1)</f>
        <v>AJ</v>
      </c>
      <c r="AI43" s="726" t="str">
        <f>IF(AJ_Subcon_PR[[#This Row],[BOM Received date]]&lt;&gt;"","Sub table")</f>
        <v>Sub table</v>
      </c>
      <c r="AJ43" s="726" t="str">
        <f>TEXT(AJ_Subcon_PR[[#This Row],[BOM Received date]],"mmmm")</f>
        <v>February</v>
      </c>
      <c r="AK43" s="726" t="str">
        <f>TEXT(AJ_Subcon_PR[[#This Row],[BOM Received date]],"yyyy")</f>
        <v>2023</v>
      </c>
    </row>
    <row r="44" spans="1:37" ht="15" thickBot="1">
      <c r="A44" s="841">
        <v>68</v>
      </c>
      <c r="B44" s="842">
        <v>44999</v>
      </c>
      <c r="C44" s="841"/>
      <c r="D44" s="841" t="s">
        <v>391</v>
      </c>
      <c r="E44" s="843" t="s">
        <v>742</v>
      </c>
      <c r="F44" s="841" t="s">
        <v>581</v>
      </c>
      <c r="G44" s="841" t="s">
        <v>312</v>
      </c>
      <c r="H44" s="843" t="s">
        <v>297</v>
      </c>
      <c r="I44" s="841">
        <v>43635</v>
      </c>
      <c r="J44" s="842">
        <v>44999</v>
      </c>
      <c r="K44" s="842">
        <v>45000</v>
      </c>
      <c r="L44" s="842"/>
      <c r="M44" s="841" t="s">
        <v>581</v>
      </c>
      <c r="N44" s="841" t="s">
        <v>581</v>
      </c>
      <c r="O44" s="841" t="s">
        <v>581</v>
      </c>
      <c r="P44" s="844"/>
      <c r="Q44" s="844"/>
      <c r="R44" s="841"/>
      <c r="S44" s="841"/>
      <c r="T44" s="841"/>
      <c r="U44" s="841"/>
      <c r="V44" s="841" t="s">
        <v>581</v>
      </c>
      <c r="W44" s="841" t="s">
        <v>581</v>
      </c>
      <c r="X44" s="841"/>
      <c r="Y44" s="841"/>
      <c r="Z44" s="841"/>
      <c r="AA44" s="841"/>
      <c r="AB44" s="841"/>
      <c r="AC44" s="842" t="s">
        <v>581</v>
      </c>
      <c r="AD44" s="841"/>
      <c r="AE44" s="842" t="s">
        <v>581</v>
      </c>
      <c r="AF44" s="841" t="s">
        <v>581</v>
      </c>
      <c r="AG44" s="843" t="s">
        <v>581</v>
      </c>
      <c r="AH44" s="845" t="str" cm="1">
        <f t="array" ref="AH44">LEFT(AJ_Subcon_PR[[#This Row],[PROJECT'#]],MIN(IFERROR(FIND({0,1,2,3,4,5,6,7,8,9,"-"},AJ_Subcon_PR[[#This Row],[PROJECT'#]]),""))-1)</f>
        <v>AJ</v>
      </c>
      <c r="AI44" s="726" t="str">
        <f>IF(AJ_Subcon_PR[[#This Row],[BOM Received date]]&lt;&gt;"","Sub table")</f>
        <v>Sub table</v>
      </c>
      <c r="AJ44" s="726" t="str">
        <f>TEXT(AJ_Subcon_PR[[#This Row],[BOM Received date]],"mmmm")</f>
        <v>March</v>
      </c>
      <c r="AK44" s="726" t="str">
        <f>TEXT(AJ_Subcon_PR[[#This Row],[BOM Received date]],"yyyy")</f>
        <v>2023</v>
      </c>
    </row>
    <row r="45" spans="1:37" ht="15" thickBot="1">
      <c r="A45" s="841">
        <v>69</v>
      </c>
      <c r="B45" s="842">
        <v>45010</v>
      </c>
      <c r="C45" s="841"/>
      <c r="D45" s="846" t="s">
        <v>316</v>
      </c>
      <c r="E45" s="843" t="s">
        <v>743</v>
      </c>
      <c r="F45" s="841" t="s">
        <v>581</v>
      </c>
      <c r="G45" s="841" t="s">
        <v>312</v>
      </c>
      <c r="H45" s="843" t="s">
        <v>297</v>
      </c>
      <c r="I45" s="841">
        <v>45127</v>
      </c>
      <c r="J45" s="842">
        <v>45010</v>
      </c>
      <c r="K45" s="842">
        <v>45042</v>
      </c>
      <c r="L45" s="842"/>
      <c r="M45" s="841" t="s">
        <v>581</v>
      </c>
      <c r="N45" s="841" t="s">
        <v>581</v>
      </c>
      <c r="O45" s="841" t="s">
        <v>581</v>
      </c>
      <c r="P45" s="844"/>
      <c r="Q45" s="844"/>
      <c r="R45" s="841"/>
      <c r="S45" s="841"/>
      <c r="T45" s="841"/>
      <c r="U45" s="841"/>
      <c r="V45" s="841" t="s">
        <v>581</v>
      </c>
      <c r="W45" s="841" t="s">
        <v>581</v>
      </c>
      <c r="X45" s="841"/>
      <c r="Y45" s="841"/>
      <c r="Z45" s="841"/>
      <c r="AA45" s="841"/>
      <c r="AB45" s="841"/>
      <c r="AC45" s="842" t="s">
        <v>581</v>
      </c>
      <c r="AD45" s="841"/>
      <c r="AE45" s="842" t="s">
        <v>581</v>
      </c>
      <c r="AF45" s="841" t="s">
        <v>581</v>
      </c>
      <c r="AG45" s="843" t="s">
        <v>581</v>
      </c>
      <c r="AH45" s="845" t="str" cm="1">
        <f t="array" ref="AH45">LEFT(AJ_Subcon_PR[[#This Row],[PROJECT'#]],MIN(IFERROR(FIND({0,1,2,3,4,5,6,7,8,9,"-"},AJ_Subcon_PR[[#This Row],[PROJECT'#]]),""))-1)</f>
        <v>AJ</v>
      </c>
      <c r="AI45" s="726" t="str">
        <f>IF(AJ_Subcon_PR[[#This Row],[BOM Received date]]&lt;&gt;"","Sub table")</f>
        <v>Sub table</v>
      </c>
      <c r="AJ45" s="726" t="str">
        <f>TEXT(AJ_Subcon_PR[[#This Row],[BOM Received date]],"mmmm")</f>
        <v>March</v>
      </c>
      <c r="AK45" s="726" t="str">
        <f>TEXT(AJ_Subcon_PR[[#This Row],[BOM Received date]],"yyyy")</f>
        <v>2023</v>
      </c>
    </row>
    <row r="46" spans="1:37" ht="15" thickBot="1">
      <c r="A46" s="841">
        <v>72</v>
      </c>
      <c r="B46" s="842">
        <v>45014</v>
      </c>
      <c r="C46" s="841"/>
      <c r="D46" s="841" t="s">
        <v>404</v>
      </c>
      <c r="E46" s="843" t="s">
        <v>745</v>
      </c>
      <c r="F46" s="841">
        <v>3897909</v>
      </c>
      <c r="G46" s="841" t="s">
        <v>312</v>
      </c>
      <c r="H46" s="843" t="s">
        <v>297</v>
      </c>
      <c r="I46" s="841">
        <v>44237</v>
      </c>
      <c r="J46" s="842">
        <v>45014</v>
      </c>
      <c r="K46" s="842">
        <v>45015</v>
      </c>
      <c r="L46" s="842"/>
      <c r="M46" s="841" t="s">
        <v>581</v>
      </c>
      <c r="N46" s="841" t="s">
        <v>581</v>
      </c>
      <c r="O46" s="841" t="s">
        <v>581</v>
      </c>
      <c r="P46" s="844"/>
      <c r="Q46" s="844"/>
      <c r="R46" s="841"/>
      <c r="S46" s="841"/>
      <c r="T46" s="841"/>
      <c r="U46" s="841"/>
      <c r="V46" s="841" t="s">
        <v>581</v>
      </c>
      <c r="W46" s="841" t="s">
        <v>581</v>
      </c>
      <c r="X46" s="841"/>
      <c r="Y46" s="841"/>
      <c r="Z46" s="841"/>
      <c r="AA46" s="841"/>
      <c r="AB46" s="841"/>
      <c r="AC46" s="842" t="s">
        <v>581</v>
      </c>
      <c r="AD46" s="841"/>
      <c r="AE46" s="842" t="s">
        <v>581</v>
      </c>
      <c r="AF46" s="841" t="s">
        <v>581</v>
      </c>
      <c r="AG46" s="843" t="s">
        <v>581</v>
      </c>
      <c r="AH46" s="845" t="str" cm="1">
        <f t="array" ref="AH46">LEFT(AJ_Subcon_PR[[#This Row],[PROJECT'#]],MIN(IFERROR(FIND({0,1,2,3,4,5,6,7,8,9,"-"},AJ_Subcon_PR[[#This Row],[PROJECT'#]]),""))-1)</f>
        <v>AJ</v>
      </c>
      <c r="AI46" s="726" t="str">
        <f>IF(AJ_Subcon_PR[[#This Row],[BOM Received date]]&lt;&gt;"","Sub table")</f>
        <v>Sub table</v>
      </c>
      <c r="AJ46" s="726" t="str">
        <f>TEXT(AJ_Subcon_PR[[#This Row],[BOM Received date]],"mmmm")</f>
        <v>March</v>
      </c>
      <c r="AK46" s="726" t="str">
        <f>TEXT(AJ_Subcon_PR[[#This Row],[BOM Received date]],"yyyy")</f>
        <v>2023</v>
      </c>
    </row>
    <row r="47" spans="1:37" ht="15" thickBot="1">
      <c r="A47" s="841">
        <v>74</v>
      </c>
      <c r="B47" s="842">
        <v>45022</v>
      </c>
      <c r="C47" s="841"/>
      <c r="D47" s="841" t="s">
        <v>405</v>
      </c>
      <c r="E47" s="843" t="s">
        <v>746</v>
      </c>
      <c r="F47" s="841">
        <v>3187334</v>
      </c>
      <c r="G47" s="841" t="s">
        <v>312</v>
      </c>
      <c r="H47" s="843" t="s">
        <v>297</v>
      </c>
      <c r="I47" s="841">
        <v>44605</v>
      </c>
      <c r="J47" s="842">
        <v>45022</v>
      </c>
      <c r="K47" s="842">
        <v>45027</v>
      </c>
      <c r="L47" s="842"/>
      <c r="M47" s="841" t="s">
        <v>581</v>
      </c>
      <c r="N47" s="841" t="s">
        <v>581</v>
      </c>
      <c r="O47" s="841" t="s">
        <v>581</v>
      </c>
      <c r="P47" s="844"/>
      <c r="Q47" s="844"/>
      <c r="R47" s="841"/>
      <c r="S47" s="841"/>
      <c r="T47" s="841"/>
      <c r="U47" s="841"/>
      <c r="V47" s="841" t="s">
        <v>581</v>
      </c>
      <c r="W47" s="841" t="s">
        <v>581</v>
      </c>
      <c r="X47" s="841"/>
      <c r="Y47" s="841"/>
      <c r="Z47" s="841"/>
      <c r="AA47" s="841"/>
      <c r="AB47" s="841"/>
      <c r="AC47" s="842" t="s">
        <v>581</v>
      </c>
      <c r="AD47" s="841"/>
      <c r="AE47" s="842" t="s">
        <v>581</v>
      </c>
      <c r="AF47" s="841" t="s">
        <v>581</v>
      </c>
      <c r="AG47" s="843" t="s">
        <v>581</v>
      </c>
      <c r="AH47" s="845" t="str" cm="1">
        <f t="array" ref="AH47">LEFT(AJ_Subcon_PR[[#This Row],[PROJECT'#]],MIN(IFERROR(FIND({0,1,2,3,4,5,6,7,8,9,"-"},AJ_Subcon_PR[[#This Row],[PROJECT'#]]),""))-1)</f>
        <v>AJ</v>
      </c>
      <c r="AI47" s="726" t="str">
        <f>IF(AJ_Subcon_PR[[#This Row],[BOM Received date]]&lt;&gt;"","Sub table")</f>
        <v>Sub table</v>
      </c>
      <c r="AJ47" s="726" t="str">
        <f>TEXT(AJ_Subcon_PR[[#This Row],[BOM Received date]],"mmmm")</f>
        <v>April</v>
      </c>
      <c r="AK47" s="726" t="str">
        <f>TEXT(AJ_Subcon_PR[[#This Row],[BOM Received date]],"yyyy")</f>
        <v>2023</v>
      </c>
    </row>
    <row r="48" spans="1:37" ht="15" thickBot="1">
      <c r="A48" s="841">
        <v>75</v>
      </c>
      <c r="B48" s="842">
        <v>45022</v>
      </c>
      <c r="C48" s="841"/>
      <c r="D48" s="841" t="s">
        <v>406</v>
      </c>
      <c r="E48" s="843" t="s">
        <v>747</v>
      </c>
      <c r="F48" s="841">
        <v>3196414</v>
      </c>
      <c r="G48" s="841" t="s">
        <v>312</v>
      </c>
      <c r="H48" s="843" t="s">
        <v>297</v>
      </c>
      <c r="I48" s="841">
        <v>44608</v>
      </c>
      <c r="J48" s="842">
        <v>45022</v>
      </c>
      <c r="K48" s="842">
        <v>45027</v>
      </c>
      <c r="L48" s="842"/>
      <c r="M48" s="841" t="s">
        <v>581</v>
      </c>
      <c r="N48" s="841" t="s">
        <v>581</v>
      </c>
      <c r="O48" s="841" t="s">
        <v>581</v>
      </c>
      <c r="P48" s="844"/>
      <c r="Q48" s="844"/>
      <c r="R48" s="841"/>
      <c r="S48" s="841"/>
      <c r="T48" s="841"/>
      <c r="U48" s="841"/>
      <c r="V48" s="841" t="s">
        <v>581</v>
      </c>
      <c r="W48" s="841" t="s">
        <v>581</v>
      </c>
      <c r="X48" s="841"/>
      <c r="Y48" s="841"/>
      <c r="Z48" s="841"/>
      <c r="AA48" s="841"/>
      <c r="AB48" s="841"/>
      <c r="AC48" s="842" t="s">
        <v>581</v>
      </c>
      <c r="AD48" s="841"/>
      <c r="AE48" s="842" t="s">
        <v>581</v>
      </c>
      <c r="AF48" s="841" t="s">
        <v>581</v>
      </c>
      <c r="AG48" s="843" t="s">
        <v>581</v>
      </c>
      <c r="AH48" s="845" t="str" cm="1">
        <f t="array" ref="AH48">LEFT(AJ_Subcon_PR[[#This Row],[PROJECT'#]],MIN(IFERROR(FIND({0,1,2,3,4,5,6,7,8,9,"-"},AJ_Subcon_PR[[#This Row],[PROJECT'#]]),""))-1)</f>
        <v>AJ</v>
      </c>
      <c r="AI48" s="726" t="str">
        <f>IF(AJ_Subcon_PR[[#This Row],[BOM Received date]]&lt;&gt;"","Sub table")</f>
        <v>Sub table</v>
      </c>
      <c r="AJ48" s="726" t="str">
        <f>TEXT(AJ_Subcon_PR[[#This Row],[BOM Received date]],"mmmm")</f>
        <v>April</v>
      </c>
      <c r="AK48" s="726" t="str">
        <f>TEXT(AJ_Subcon_PR[[#This Row],[BOM Received date]],"yyyy")</f>
        <v>2023</v>
      </c>
    </row>
    <row r="49" spans="1:37" ht="15" thickBot="1">
      <c r="A49" s="841">
        <v>76</v>
      </c>
      <c r="B49" s="842">
        <v>45022</v>
      </c>
      <c r="C49" s="841"/>
      <c r="D49" s="841" t="s">
        <v>407</v>
      </c>
      <c r="E49" s="843" t="s">
        <v>748</v>
      </c>
      <c r="F49" s="841">
        <v>3193786</v>
      </c>
      <c r="G49" s="841" t="s">
        <v>312</v>
      </c>
      <c r="H49" s="843" t="s">
        <v>297</v>
      </c>
      <c r="I49" s="841">
        <v>44603</v>
      </c>
      <c r="J49" s="842">
        <v>45022</v>
      </c>
      <c r="K49" s="842">
        <v>45027</v>
      </c>
      <c r="L49" s="842"/>
      <c r="M49" s="841" t="s">
        <v>581</v>
      </c>
      <c r="N49" s="841" t="s">
        <v>581</v>
      </c>
      <c r="O49" s="841" t="s">
        <v>581</v>
      </c>
      <c r="P49" s="844"/>
      <c r="Q49" s="844"/>
      <c r="R49" s="841"/>
      <c r="S49" s="841"/>
      <c r="T49" s="841"/>
      <c r="U49" s="841"/>
      <c r="V49" s="841" t="s">
        <v>581</v>
      </c>
      <c r="W49" s="841" t="s">
        <v>581</v>
      </c>
      <c r="X49" s="841"/>
      <c r="Y49" s="841"/>
      <c r="Z49" s="841"/>
      <c r="AA49" s="841"/>
      <c r="AB49" s="841"/>
      <c r="AC49" s="842" t="s">
        <v>581</v>
      </c>
      <c r="AD49" s="841"/>
      <c r="AE49" s="842" t="s">
        <v>581</v>
      </c>
      <c r="AF49" s="841" t="s">
        <v>581</v>
      </c>
      <c r="AG49" s="843" t="s">
        <v>581</v>
      </c>
      <c r="AH49" s="845" t="str" cm="1">
        <f t="array" ref="AH49">LEFT(AJ_Subcon_PR[[#This Row],[PROJECT'#]],MIN(IFERROR(FIND({0,1,2,3,4,5,6,7,8,9,"-"},AJ_Subcon_PR[[#This Row],[PROJECT'#]]),""))-1)</f>
        <v>AJ</v>
      </c>
      <c r="AI49" s="726" t="str">
        <f>IF(AJ_Subcon_PR[[#This Row],[BOM Received date]]&lt;&gt;"","Sub table")</f>
        <v>Sub table</v>
      </c>
      <c r="AJ49" s="726" t="str">
        <f>TEXT(AJ_Subcon_PR[[#This Row],[BOM Received date]],"mmmm")</f>
        <v>April</v>
      </c>
      <c r="AK49" s="726" t="str">
        <f>TEXT(AJ_Subcon_PR[[#This Row],[BOM Received date]],"yyyy")</f>
        <v>2023</v>
      </c>
    </row>
    <row r="50" spans="1:37" ht="15" thickBot="1">
      <c r="A50" s="841">
        <v>78</v>
      </c>
      <c r="B50" s="842">
        <v>45026</v>
      </c>
      <c r="C50" s="841"/>
      <c r="D50" s="841" t="s">
        <v>403</v>
      </c>
      <c r="E50" s="843" t="s">
        <v>744</v>
      </c>
      <c r="F50" s="841">
        <v>3196067</v>
      </c>
      <c r="G50" s="841" t="s">
        <v>312</v>
      </c>
      <c r="H50" s="843" t="s">
        <v>297</v>
      </c>
      <c r="I50" s="841">
        <v>51577</v>
      </c>
      <c r="J50" s="842">
        <v>45026</v>
      </c>
      <c r="K50" s="842">
        <v>45209</v>
      </c>
      <c r="L50" s="842"/>
      <c r="M50" s="841" t="s">
        <v>581</v>
      </c>
      <c r="N50" s="841" t="s">
        <v>581</v>
      </c>
      <c r="O50" s="841" t="s">
        <v>581</v>
      </c>
      <c r="P50" s="844"/>
      <c r="Q50" s="844"/>
      <c r="R50" s="841"/>
      <c r="S50" s="841"/>
      <c r="T50" s="841"/>
      <c r="U50" s="841"/>
      <c r="V50" s="841" t="s">
        <v>581</v>
      </c>
      <c r="W50" s="841" t="s">
        <v>581</v>
      </c>
      <c r="X50" s="841"/>
      <c r="Y50" s="841"/>
      <c r="Z50" s="841"/>
      <c r="AA50" s="841"/>
      <c r="AB50" s="841"/>
      <c r="AC50" s="842" t="s">
        <v>581</v>
      </c>
      <c r="AD50" s="841"/>
      <c r="AE50" s="842" t="s">
        <v>581</v>
      </c>
      <c r="AF50" s="841" t="s">
        <v>581</v>
      </c>
      <c r="AG50" s="843" t="s">
        <v>581</v>
      </c>
      <c r="AH50" s="845" t="str" cm="1">
        <f t="array" ref="AH50">LEFT(AJ_Subcon_PR[[#This Row],[PROJECT'#]],MIN(IFERROR(FIND({0,1,2,3,4,5,6,7,8,9,"-"},AJ_Subcon_PR[[#This Row],[PROJECT'#]]),""))-1)</f>
        <v>AJ</v>
      </c>
      <c r="AI50" s="726" t="str">
        <f>IF(AJ_Subcon_PR[[#This Row],[BOM Received date]]&lt;&gt;"","Sub table")</f>
        <v>Sub table</v>
      </c>
      <c r="AJ50" s="726" t="str">
        <f>TEXT(AJ_Subcon_PR[[#This Row],[BOM Received date]],"mmmm")</f>
        <v>April</v>
      </c>
      <c r="AK50" s="726" t="str">
        <f>TEXT(AJ_Subcon_PR[[#This Row],[BOM Received date]],"yyyy")</f>
        <v>2023</v>
      </c>
    </row>
    <row r="51" spans="1:37" ht="15" thickBot="1">
      <c r="A51" s="841">
        <v>82</v>
      </c>
      <c r="B51" s="842">
        <v>45032</v>
      </c>
      <c r="C51" s="841"/>
      <c r="D51" s="841" t="s">
        <v>434</v>
      </c>
      <c r="E51" s="843" t="s">
        <v>749</v>
      </c>
      <c r="F51" s="841">
        <v>4304698</v>
      </c>
      <c r="G51" s="841" t="s">
        <v>312</v>
      </c>
      <c r="H51" s="843" t="s">
        <v>297</v>
      </c>
      <c r="I51" s="841">
        <v>47185</v>
      </c>
      <c r="J51" s="842">
        <v>45032</v>
      </c>
      <c r="K51" s="842">
        <v>45090</v>
      </c>
      <c r="L51" s="842"/>
      <c r="M51" s="841" t="s">
        <v>581</v>
      </c>
      <c r="N51" s="841" t="s">
        <v>581</v>
      </c>
      <c r="O51" s="841" t="s">
        <v>581</v>
      </c>
      <c r="P51" s="844"/>
      <c r="Q51" s="844"/>
      <c r="R51" s="841"/>
      <c r="S51" s="841"/>
      <c r="T51" s="841"/>
      <c r="U51" s="841"/>
      <c r="V51" s="841" t="s">
        <v>581</v>
      </c>
      <c r="W51" s="841" t="s">
        <v>581</v>
      </c>
      <c r="X51" s="841"/>
      <c r="Y51" s="841"/>
      <c r="Z51" s="841"/>
      <c r="AA51" s="841"/>
      <c r="AB51" s="841"/>
      <c r="AC51" s="842" t="s">
        <v>581</v>
      </c>
      <c r="AD51" s="841"/>
      <c r="AE51" s="842" t="s">
        <v>581</v>
      </c>
      <c r="AF51" s="841" t="s">
        <v>581</v>
      </c>
      <c r="AG51" s="843" t="s">
        <v>581</v>
      </c>
      <c r="AH51" s="845" t="str" cm="1">
        <f t="array" ref="AH51">LEFT(AJ_Subcon_PR[[#This Row],[PROJECT'#]],MIN(IFERROR(FIND({0,1,2,3,4,5,6,7,8,9,"-"},AJ_Subcon_PR[[#This Row],[PROJECT'#]]),""))-1)</f>
        <v>AJ</v>
      </c>
      <c r="AI51" s="726" t="str">
        <f>IF(AJ_Subcon_PR[[#This Row],[BOM Received date]]&lt;&gt;"","Sub table")</f>
        <v>Sub table</v>
      </c>
      <c r="AJ51" s="726" t="str">
        <f>TEXT(AJ_Subcon_PR[[#This Row],[BOM Received date]],"mmmm")</f>
        <v>April</v>
      </c>
      <c r="AK51" s="726" t="str">
        <f>TEXT(AJ_Subcon_PR[[#This Row],[BOM Received date]],"yyyy")</f>
        <v>2023</v>
      </c>
    </row>
    <row r="52" spans="1:37" ht="15" thickBot="1">
      <c r="A52" s="841">
        <v>83</v>
      </c>
      <c r="B52" s="842">
        <v>45034</v>
      </c>
      <c r="C52" s="841"/>
      <c r="D52" s="841" t="s">
        <v>437</v>
      </c>
      <c r="E52" s="843" t="s">
        <v>750</v>
      </c>
      <c r="F52" s="841">
        <v>3196626</v>
      </c>
      <c r="G52" s="841" t="s">
        <v>312</v>
      </c>
      <c r="H52" s="843" t="s">
        <v>297</v>
      </c>
      <c r="I52" s="841">
        <v>45380</v>
      </c>
      <c r="J52" s="842">
        <v>45034</v>
      </c>
      <c r="K52" s="842">
        <v>45048</v>
      </c>
      <c r="L52" s="842"/>
      <c r="M52" s="841" t="s">
        <v>581</v>
      </c>
      <c r="N52" s="841" t="s">
        <v>581</v>
      </c>
      <c r="O52" s="841" t="s">
        <v>581</v>
      </c>
      <c r="P52" s="844"/>
      <c r="Q52" s="844"/>
      <c r="R52" s="841"/>
      <c r="S52" s="841"/>
      <c r="T52" s="841"/>
      <c r="U52" s="841"/>
      <c r="V52" s="841" t="s">
        <v>581</v>
      </c>
      <c r="W52" s="841" t="s">
        <v>581</v>
      </c>
      <c r="X52" s="841"/>
      <c r="Y52" s="841"/>
      <c r="Z52" s="841"/>
      <c r="AA52" s="841"/>
      <c r="AB52" s="841"/>
      <c r="AC52" s="842" t="s">
        <v>581</v>
      </c>
      <c r="AD52" s="841"/>
      <c r="AE52" s="842" t="s">
        <v>581</v>
      </c>
      <c r="AF52" s="841" t="s">
        <v>581</v>
      </c>
      <c r="AG52" s="843" t="s">
        <v>581</v>
      </c>
      <c r="AH52" s="845" t="str" cm="1">
        <f t="array" ref="AH52">LEFT(AJ_Subcon_PR[[#This Row],[PROJECT'#]],MIN(IFERROR(FIND({0,1,2,3,4,5,6,7,8,9,"-"},AJ_Subcon_PR[[#This Row],[PROJECT'#]]),""))-1)</f>
        <v>AJ</v>
      </c>
      <c r="AI52" s="726" t="str">
        <f>IF(AJ_Subcon_PR[[#This Row],[BOM Received date]]&lt;&gt;"","Sub table")</f>
        <v>Sub table</v>
      </c>
      <c r="AJ52" s="726" t="str">
        <f>TEXT(AJ_Subcon_PR[[#This Row],[BOM Received date]],"mmmm")</f>
        <v>April</v>
      </c>
      <c r="AK52" s="726" t="str">
        <f>TEXT(AJ_Subcon_PR[[#This Row],[BOM Received date]],"yyyy")</f>
        <v>2023</v>
      </c>
    </row>
    <row r="53" spans="1:37" ht="15" thickBot="1">
      <c r="A53" s="841">
        <v>85</v>
      </c>
      <c r="B53" s="842">
        <v>45034</v>
      </c>
      <c r="C53" s="841"/>
      <c r="D53" s="841" t="s">
        <v>438</v>
      </c>
      <c r="E53" s="843" t="s">
        <v>751</v>
      </c>
      <c r="F53" s="841">
        <v>5685817</v>
      </c>
      <c r="G53" s="841" t="s">
        <v>312</v>
      </c>
      <c r="H53" s="843" t="s">
        <v>297</v>
      </c>
      <c r="I53" s="841">
        <v>45465</v>
      </c>
      <c r="J53" s="842">
        <v>45034</v>
      </c>
      <c r="K53" s="842">
        <v>45049</v>
      </c>
      <c r="L53" s="842"/>
      <c r="M53" s="841" t="s">
        <v>581</v>
      </c>
      <c r="N53" s="841" t="s">
        <v>581</v>
      </c>
      <c r="O53" s="841" t="s">
        <v>581</v>
      </c>
      <c r="P53" s="844"/>
      <c r="Q53" s="844"/>
      <c r="R53" s="841"/>
      <c r="S53" s="841"/>
      <c r="T53" s="841"/>
      <c r="U53" s="841"/>
      <c r="V53" s="841" t="s">
        <v>581</v>
      </c>
      <c r="W53" s="841" t="s">
        <v>581</v>
      </c>
      <c r="X53" s="841"/>
      <c r="Y53" s="841"/>
      <c r="Z53" s="841"/>
      <c r="AA53" s="841"/>
      <c r="AB53" s="841"/>
      <c r="AC53" s="842" t="s">
        <v>581</v>
      </c>
      <c r="AD53" s="841"/>
      <c r="AE53" s="842" t="s">
        <v>581</v>
      </c>
      <c r="AF53" s="841" t="s">
        <v>581</v>
      </c>
      <c r="AG53" s="843" t="s">
        <v>581</v>
      </c>
      <c r="AH53" s="845" t="str" cm="1">
        <f t="array" ref="AH53">LEFT(AJ_Subcon_PR[[#This Row],[PROJECT'#]],MIN(IFERROR(FIND({0,1,2,3,4,5,6,7,8,9,"-"},AJ_Subcon_PR[[#This Row],[PROJECT'#]]),""))-1)</f>
        <v>AJ</v>
      </c>
      <c r="AI53" s="726" t="str">
        <f>IF(AJ_Subcon_PR[[#This Row],[BOM Received date]]&lt;&gt;"","Sub table")</f>
        <v>Sub table</v>
      </c>
      <c r="AJ53" s="726" t="str">
        <f>TEXT(AJ_Subcon_PR[[#This Row],[BOM Received date]],"mmmm")</f>
        <v>April</v>
      </c>
      <c r="AK53" s="726" t="str">
        <f>TEXT(AJ_Subcon_PR[[#This Row],[BOM Received date]],"yyyy")</f>
        <v>2023</v>
      </c>
    </row>
    <row r="54" spans="1:37" ht="15" thickBot="1">
      <c r="A54" s="841">
        <v>87</v>
      </c>
      <c r="B54" s="842">
        <v>45042</v>
      </c>
      <c r="C54" s="841"/>
      <c r="D54" s="841" t="s">
        <v>439</v>
      </c>
      <c r="E54" s="843" t="s">
        <v>752</v>
      </c>
      <c r="F54" s="841">
        <v>5770261</v>
      </c>
      <c r="G54" s="841" t="s">
        <v>312</v>
      </c>
      <c r="H54" s="843" t="s">
        <v>297</v>
      </c>
      <c r="I54" s="841">
        <v>45805</v>
      </c>
      <c r="J54" s="842">
        <v>45042</v>
      </c>
      <c r="K54" s="842">
        <v>45056</v>
      </c>
      <c r="L54" s="842"/>
      <c r="M54" s="841" t="s">
        <v>581</v>
      </c>
      <c r="N54" s="841" t="s">
        <v>581</v>
      </c>
      <c r="O54" s="841" t="s">
        <v>581</v>
      </c>
      <c r="P54" s="844"/>
      <c r="Q54" s="844"/>
      <c r="R54" s="841"/>
      <c r="S54" s="841"/>
      <c r="T54" s="841"/>
      <c r="U54" s="841"/>
      <c r="V54" s="841" t="s">
        <v>581</v>
      </c>
      <c r="W54" s="841" t="s">
        <v>581</v>
      </c>
      <c r="X54" s="841"/>
      <c r="Y54" s="841"/>
      <c r="Z54" s="841"/>
      <c r="AA54" s="841"/>
      <c r="AB54" s="841"/>
      <c r="AC54" s="842" t="s">
        <v>581</v>
      </c>
      <c r="AD54" s="841"/>
      <c r="AE54" s="842" t="s">
        <v>581</v>
      </c>
      <c r="AF54" s="841" t="s">
        <v>581</v>
      </c>
      <c r="AG54" s="843" t="s">
        <v>581</v>
      </c>
      <c r="AH54" s="845" t="str" cm="1">
        <f t="array" ref="AH54">LEFT(AJ_Subcon_PR[[#This Row],[PROJECT'#]],MIN(IFERROR(FIND({0,1,2,3,4,5,6,7,8,9,"-"},AJ_Subcon_PR[[#This Row],[PROJECT'#]]),""))-1)</f>
        <v>AJ</v>
      </c>
      <c r="AI54" s="726" t="str">
        <f>IF(AJ_Subcon_PR[[#This Row],[BOM Received date]]&lt;&gt;"","Sub table")</f>
        <v>Sub table</v>
      </c>
      <c r="AJ54" s="726" t="str">
        <f>TEXT(AJ_Subcon_PR[[#This Row],[BOM Received date]],"mmmm")</f>
        <v>April</v>
      </c>
      <c r="AK54" s="726" t="str">
        <f>TEXT(AJ_Subcon_PR[[#This Row],[BOM Received date]],"yyyy")</f>
        <v>2023</v>
      </c>
    </row>
    <row r="55" spans="1:37" ht="15" thickBot="1">
      <c r="A55" s="841">
        <v>88</v>
      </c>
      <c r="B55" s="842">
        <v>45046</v>
      </c>
      <c r="C55" s="841"/>
      <c r="D55" s="841" t="s">
        <v>440</v>
      </c>
      <c r="E55" s="843" t="s">
        <v>753</v>
      </c>
      <c r="F55" s="841">
        <v>3216160</v>
      </c>
      <c r="G55" s="841" t="s">
        <v>312</v>
      </c>
      <c r="H55" s="843" t="s">
        <v>297</v>
      </c>
      <c r="I55" s="841">
        <v>45803</v>
      </c>
      <c r="J55" s="842">
        <v>45046</v>
      </c>
      <c r="K55" s="842">
        <v>45056</v>
      </c>
      <c r="L55" s="842"/>
      <c r="M55" s="841" t="s">
        <v>581</v>
      </c>
      <c r="N55" s="841" t="s">
        <v>581</v>
      </c>
      <c r="O55" s="841" t="s">
        <v>581</v>
      </c>
      <c r="P55" s="844"/>
      <c r="Q55" s="844"/>
      <c r="R55" s="841"/>
      <c r="S55" s="841"/>
      <c r="T55" s="841"/>
      <c r="U55" s="841"/>
      <c r="V55" s="841" t="s">
        <v>581</v>
      </c>
      <c r="W55" s="841" t="s">
        <v>581</v>
      </c>
      <c r="X55" s="841"/>
      <c r="Y55" s="841"/>
      <c r="Z55" s="841"/>
      <c r="AA55" s="841"/>
      <c r="AB55" s="841"/>
      <c r="AC55" s="842" t="s">
        <v>581</v>
      </c>
      <c r="AD55" s="841"/>
      <c r="AE55" s="842" t="s">
        <v>581</v>
      </c>
      <c r="AF55" s="841" t="s">
        <v>581</v>
      </c>
      <c r="AG55" s="843" t="s">
        <v>581</v>
      </c>
      <c r="AH55" s="845" t="str" cm="1">
        <f t="array" ref="AH55">LEFT(AJ_Subcon_PR[[#This Row],[PROJECT'#]],MIN(IFERROR(FIND({0,1,2,3,4,5,6,7,8,9,"-"},AJ_Subcon_PR[[#This Row],[PROJECT'#]]),""))-1)</f>
        <v>AJ</v>
      </c>
      <c r="AI55" s="726" t="str">
        <f>IF(AJ_Subcon_PR[[#This Row],[BOM Received date]]&lt;&gt;"","Sub table")</f>
        <v>Sub table</v>
      </c>
      <c r="AJ55" s="726" t="str">
        <f>TEXT(AJ_Subcon_PR[[#This Row],[BOM Received date]],"mmmm")</f>
        <v>April</v>
      </c>
      <c r="AK55" s="726" t="str">
        <f>TEXT(AJ_Subcon_PR[[#This Row],[BOM Received date]],"yyyy")</f>
        <v>2023</v>
      </c>
    </row>
    <row r="56" spans="1:37" ht="15" thickBot="1">
      <c r="A56" s="841">
        <v>93</v>
      </c>
      <c r="B56" s="842">
        <v>45052</v>
      </c>
      <c r="C56" s="841"/>
      <c r="D56" s="841" t="s">
        <v>441</v>
      </c>
      <c r="E56" s="843" t="s">
        <v>754</v>
      </c>
      <c r="F56" s="841" t="s">
        <v>581</v>
      </c>
      <c r="G56" s="841" t="s">
        <v>312</v>
      </c>
      <c r="H56" s="843" t="s">
        <v>297</v>
      </c>
      <c r="I56" s="841">
        <v>45821</v>
      </c>
      <c r="J56" s="842">
        <v>45052</v>
      </c>
      <c r="K56" s="842">
        <v>45056</v>
      </c>
      <c r="L56" s="842"/>
      <c r="M56" s="841" t="s">
        <v>581</v>
      </c>
      <c r="N56" s="841" t="s">
        <v>581</v>
      </c>
      <c r="O56" s="841" t="s">
        <v>581</v>
      </c>
      <c r="P56" s="844"/>
      <c r="Q56" s="844"/>
      <c r="R56" s="841"/>
      <c r="S56" s="841"/>
      <c r="T56" s="841"/>
      <c r="U56" s="841"/>
      <c r="V56" s="841" t="s">
        <v>581</v>
      </c>
      <c r="W56" s="841" t="s">
        <v>581</v>
      </c>
      <c r="X56" s="841"/>
      <c r="Y56" s="841"/>
      <c r="Z56" s="841"/>
      <c r="AA56" s="841"/>
      <c r="AB56" s="841"/>
      <c r="AC56" s="842" t="s">
        <v>581</v>
      </c>
      <c r="AD56" s="841"/>
      <c r="AE56" s="842" t="s">
        <v>581</v>
      </c>
      <c r="AF56" s="841" t="s">
        <v>581</v>
      </c>
      <c r="AG56" s="843" t="s">
        <v>581</v>
      </c>
      <c r="AH56" s="845" t="str" cm="1">
        <f t="array" ref="AH56">LEFT(AJ_Subcon_PR[[#This Row],[PROJECT'#]],MIN(IFERROR(FIND({0,1,2,3,4,5,6,7,8,9,"-"},AJ_Subcon_PR[[#This Row],[PROJECT'#]]),""))-1)</f>
        <v>AJ</v>
      </c>
      <c r="AI56" s="726" t="str">
        <f>IF(AJ_Subcon_PR[[#This Row],[BOM Received date]]&lt;&gt;"","Sub table")</f>
        <v>Sub table</v>
      </c>
      <c r="AJ56" s="726" t="str">
        <f>TEXT(AJ_Subcon_PR[[#This Row],[BOM Received date]],"mmmm")</f>
        <v>May</v>
      </c>
      <c r="AK56" s="726" t="str">
        <f>TEXT(AJ_Subcon_PR[[#This Row],[BOM Received date]],"yyyy")</f>
        <v>2023</v>
      </c>
    </row>
    <row r="57" spans="1:37" ht="15" thickBot="1">
      <c r="A57" s="841">
        <v>94</v>
      </c>
      <c r="B57" s="842">
        <v>45052</v>
      </c>
      <c r="C57" s="841"/>
      <c r="D57" s="841" t="s">
        <v>442</v>
      </c>
      <c r="E57" s="843" t="s">
        <v>755</v>
      </c>
      <c r="F57" s="841" t="s">
        <v>581</v>
      </c>
      <c r="G57" s="841" t="s">
        <v>312</v>
      </c>
      <c r="H57" s="843" t="s">
        <v>297</v>
      </c>
      <c r="I57" s="841">
        <v>45957</v>
      </c>
      <c r="J57" s="842">
        <v>45052</v>
      </c>
      <c r="K57" s="842">
        <v>45059</v>
      </c>
      <c r="L57" s="842"/>
      <c r="M57" s="841" t="s">
        <v>581</v>
      </c>
      <c r="N57" s="841" t="s">
        <v>581</v>
      </c>
      <c r="O57" s="841" t="s">
        <v>581</v>
      </c>
      <c r="P57" s="844"/>
      <c r="Q57" s="844"/>
      <c r="R57" s="841"/>
      <c r="S57" s="841"/>
      <c r="T57" s="841"/>
      <c r="U57" s="841"/>
      <c r="V57" s="841" t="s">
        <v>581</v>
      </c>
      <c r="W57" s="841" t="s">
        <v>581</v>
      </c>
      <c r="X57" s="841"/>
      <c r="Y57" s="841"/>
      <c r="Z57" s="841"/>
      <c r="AA57" s="841"/>
      <c r="AB57" s="841"/>
      <c r="AC57" s="842" t="s">
        <v>581</v>
      </c>
      <c r="AD57" s="841"/>
      <c r="AE57" s="842" t="s">
        <v>581</v>
      </c>
      <c r="AF57" s="841" t="s">
        <v>581</v>
      </c>
      <c r="AG57" s="843" t="s">
        <v>581</v>
      </c>
      <c r="AH57" s="845" t="str" cm="1">
        <f t="array" ref="AH57">LEFT(AJ_Subcon_PR[[#This Row],[PROJECT'#]],MIN(IFERROR(FIND({0,1,2,3,4,5,6,7,8,9,"-"},AJ_Subcon_PR[[#This Row],[PROJECT'#]]),""))-1)</f>
        <v>AJ</v>
      </c>
      <c r="AI57" s="726" t="str">
        <f>IF(AJ_Subcon_PR[[#This Row],[BOM Received date]]&lt;&gt;"","Sub table")</f>
        <v>Sub table</v>
      </c>
      <c r="AJ57" s="726" t="str">
        <f>TEXT(AJ_Subcon_PR[[#This Row],[BOM Received date]],"mmmm")</f>
        <v>May</v>
      </c>
      <c r="AK57" s="726" t="str">
        <f>TEXT(AJ_Subcon_PR[[#This Row],[BOM Received date]],"yyyy")</f>
        <v>2023</v>
      </c>
    </row>
    <row r="58" spans="1:37" ht="15" thickBot="1">
      <c r="A58" s="841">
        <v>96</v>
      </c>
      <c r="B58" s="842">
        <v>45059</v>
      </c>
      <c r="C58" s="841"/>
      <c r="D58" s="841" t="s">
        <v>444</v>
      </c>
      <c r="E58" s="843" t="s">
        <v>760</v>
      </c>
      <c r="F58" s="841">
        <v>3344194</v>
      </c>
      <c r="G58" s="841" t="s">
        <v>312</v>
      </c>
      <c r="H58" s="843" t="s">
        <v>297</v>
      </c>
      <c r="I58" s="841">
        <v>4623247068</v>
      </c>
      <c r="J58" s="842">
        <v>45059</v>
      </c>
      <c r="K58" s="842" t="s">
        <v>461</v>
      </c>
      <c r="L58" s="842"/>
      <c r="M58" s="841" t="s">
        <v>581</v>
      </c>
      <c r="N58" s="841" t="s">
        <v>581</v>
      </c>
      <c r="O58" s="841" t="s">
        <v>581</v>
      </c>
      <c r="P58" s="844"/>
      <c r="Q58" s="844"/>
      <c r="R58" s="841"/>
      <c r="S58" s="841"/>
      <c r="T58" s="841"/>
      <c r="U58" s="841"/>
      <c r="V58" s="841" t="s">
        <v>581</v>
      </c>
      <c r="W58" s="841" t="s">
        <v>581</v>
      </c>
      <c r="X58" s="841"/>
      <c r="Y58" s="841"/>
      <c r="Z58" s="841"/>
      <c r="AA58" s="841"/>
      <c r="AB58" s="841"/>
      <c r="AC58" s="842" t="s">
        <v>581</v>
      </c>
      <c r="AD58" s="841"/>
      <c r="AE58" s="842" t="s">
        <v>581</v>
      </c>
      <c r="AF58" s="841" t="s">
        <v>581</v>
      </c>
      <c r="AG58" s="843" t="s">
        <v>581</v>
      </c>
      <c r="AH58" s="845" t="str" cm="1">
        <f t="array" ref="AH58">LEFT(AJ_Subcon_PR[[#This Row],[PROJECT'#]],MIN(IFERROR(FIND({0,1,2,3,4,5,6,7,8,9,"-"},AJ_Subcon_PR[[#This Row],[PROJECT'#]]),""))-1)</f>
        <v>AJ</v>
      </c>
      <c r="AI58" s="726" t="str">
        <f>IF(AJ_Subcon_PR[[#This Row],[BOM Received date]]&lt;&gt;"","Sub table")</f>
        <v>Sub table</v>
      </c>
      <c r="AJ58" s="726" t="str">
        <f>TEXT(AJ_Subcon_PR[[#This Row],[BOM Received date]],"mmmm")</f>
        <v>May</v>
      </c>
      <c r="AK58" s="726" t="str">
        <f>TEXT(AJ_Subcon_PR[[#This Row],[BOM Received date]],"yyyy")</f>
        <v>2023</v>
      </c>
    </row>
    <row r="59" spans="1:37" ht="15" thickBot="1">
      <c r="A59" s="841">
        <v>97</v>
      </c>
      <c r="B59" s="842">
        <v>45059</v>
      </c>
      <c r="C59" s="841"/>
      <c r="D59" s="841" t="s">
        <v>445</v>
      </c>
      <c r="E59" s="843" t="s">
        <v>761</v>
      </c>
      <c r="F59" s="841">
        <v>3682675</v>
      </c>
      <c r="G59" s="841" t="s">
        <v>312</v>
      </c>
      <c r="H59" s="843" t="s">
        <v>297</v>
      </c>
      <c r="I59" s="841">
        <v>46055</v>
      </c>
      <c r="J59" s="842">
        <v>45059</v>
      </c>
      <c r="K59" s="842">
        <v>45063</v>
      </c>
      <c r="L59" s="842"/>
      <c r="M59" s="841" t="s">
        <v>581</v>
      </c>
      <c r="N59" s="841" t="s">
        <v>581</v>
      </c>
      <c r="O59" s="841" t="s">
        <v>581</v>
      </c>
      <c r="P59" s="844"/>
      <c r="Q59" s="844"/>
      <c r="R59" s="841"/>
      <c r="S59" s="841"/>
      <c r="T59" s="841"/>
      <c r="U59" s="841"/>
      <c r="V59" s="841" t="s">
        <v>581</v>
      </c>
      <c r="W59" s="841" t="s">
        <v>581</v>
      </c>
      <c r="X59" s="841"/>
      <c r="Y59" s="841"/>
      <c r="Z59" s="841"/>
      <c r="AA59" s="841"/>
      <c r="AB59" s="841"/>
      <c r="AC59" s="842" t="s">
        <v>581</v>
      </c>
      <c r="AD59" s="841"/>
      <c r="AE59" s="842" t="s">
        <v>581</v>
      </c>
      <c r="AF59" s="841" t="s">
        <v>581</v>
      </c>
      <c r="AG59" s="843" t="s">
        <v>581</v>
      </c>
      <c r="AH59" s="845" t="str" cm="1">
        <f t="array" ref="AH59">LEFT(AJ_Subcon_PR[[#This Row],[PROJECT'#]],MIN(IFERROR(FIND({0,1,2,3,4,5,6,7,8,9,"-"},AJ_Subcon_PR[[#This Row],[PROJECT'#]]),""))-1)</f>
        <v>AJ</v>
      </c>
      <c r="AI59" s="726" t="str">
        <f>IF(AJ_Subcon_PR[[#This Row],[BOM Received date]]&lt;&gt;"","Sub table")</f>
        <v>Sub table</v>
      </c>
      <c r="AJ59" s="726" t="str">
        <f>TEXT(AJ_Subcon_PR[[#This Row],[BOM Received date]],"mmmm")</f>
        <v>May</v>
      </c>
      <c r="AK59" s="726" t="str">
        <f>TEXT(AJ_Subcon_PR[[#This Row],[BOM Received date]],"yyyy")</f>
        <v>2023</v>
      </c>
    </row>
    <row r="60" spans="1:37" ht="15" thickBot="1">
      <c r="A60" s="841">
        <v>100</v>
      </c>
      <c r="B60" s="842">
        <v>45063</v>
      </c>
      <c r="C60" s="841"/>
      <c r="D60" s="841" t="s">
        <v>446</v>
      </c>
      <c r="E60" s="843" t="s">
        <v>762</v>
      </c>
      <c r="F60" s="841" t="s">
        <v>581</v>
      </c>
      <c r="G60" s="841" t="s">
        <v>312</v>
      </c>
      <c r="H60" s="843" t="s">
        <v>297</v>
      </c>
      <c r="I60" s="841">
        <v>46250</v>
      </c>
      <c r="J60" s="842">
        <v>45063</v>
      </c>
      <c r="K60" s="842">
        <v>45067</v>
      </c>
      <c r="L60" s="842"/>
      <c r="M60" s="841" t="s">
        <v>581</v>
      </c>
      <c r="N60" s="841" t="s">
        <v>581</v>
      </c>
      <c r="O60" s="841" t="s">
        <v>581</v>
      </c>
      <c r="P60" s="844"/>
      <c r="Q60" s="844"/>
      <c r="R60" s="841"/>
      <c r="S60" s="841"/>
      <c r="T60" s="841"/>
      <c r="U60" s="841"/>
      <c r="V60" s="841" t="s">
        <v>581</v>
      </c>
      <c r="W60" s="841" t="s">
        <v>581</v>
      </c>
      <c r="X60" s="841"/>
      <c r="Y60" s="841"/>
      <c r="Z60" s="841"/>
      <c r="AA60" s="841"/>
      <c r="AB60" s="841"/>
      <c r="AC60" s="842" t="s">
        <v>581</v>
      </c>
      <c r="AD60" s="841"/>
      <c r="AE60" s="842" t="s">
        <v>581</v>
      </c>
      <c r="AF60" s="841" t="s">
        <v>581</v>
      </c>
      <c r="AG60" s="843" t="s">
        <v>581</v>
      </c>
      <c r="AH60" s="845" t="str" cm="1">
        <f t="array" ref="AH60">LEFT(AJ_Subcon_PR[[#This Row],[PROJECT'#]],MIN(IFERROR(FIND({0,1,2,3,4,5,6,7,8,9,"-"},AJ_Subcon_PR[[#This Row],[PROJECT'#]]),""))-1)</f>
        <v>AJ</v>
      </c>
      <c r="AI60" s="726" t="str">
        <f>IF(AJ_Subcon_PR[[#This Row],[BOM Received date]]&lt;&gt;"","Sub table")</f>
        <v>Sub table</v>
      </c>
      <c r="AJ60" s="726" t="str">
        <f>TEXT(AJ_Subcon_PR[[#This Row],[BOM Received date]],"mmmm")</f>
        <v>May</v>
      </c>
      <c r="AK60" s="726" t="str">
        <f>TEXT(AJ_Subcon_PR[[#This Row],[BOM Received date]],"yyyy")</f>
        <v>2023</v>
      </c>
    </row>
    <row r="61" spans="1:37" ht="15" thickBot="1">
      <c r="A61" s="841">
        <v>102</v>
      </c>
      <c r="B61" s="842">
        <v>45067</v>
      </c>
      <c r="C61" s="841"/>
      <c r="D61" s="841" t="s">
        <v>447</v>
      </c>
      <c r="E61" s="843" t="s">
        <v>763</v>
      </c>
      <c r="F61" s="841" t="s">
        <v>581</v>
      </c>
      <c r="G61" s="841" t="s">
        <v>312</v>
      </c>
      <c r="H61" s="843" t="s">
        <v>297</v>
      </c>
      <c r="I61" s="841">
        <v>46940</v>
      </c>
      <c r="J61" s="842">
        <v>45067</v>
      </c>
      <c r="K61" s="842">
        <v>45083</v>
      </c>
      <c r="L61" s="842"/>
      <c r="M61" s="841" t="s">
        <v>581</v>
      </c>
      <c r="N61" s="841" t="s">
        <v>581</v>
      </c>
      <c r="O61" s="841" t="s">
        <v>581</v>
      </c>
      <c r="P61" s="844"/>
      <c r="Q61" s="844"/>
      <c r="R61" s="841"/>
      <c r="S61" s="841"/>
      <c r="T61" s="841"/>
      <c r="U61" s="841"/>
      <c r="V61" s="841" t="s">
        <v>581</v>
      </c>
      <c r="W61" s="841" t="s">
        <v>581</v>
      </c>
      <c r="X61" s="841"/>
      <c r="Y61" s="841"/>
      <c r="Z61" s="841"/>
      <c r="AA61" s="841"/>
      <c r="AB61" s="841"/>
      <c r="AC61" s="842" t="s">
        <v>581</v>
      </c>
      <c r="AD61" s="841"/>
      <c r="AE61" s="842" t="s">
        <v>581</v>
      </c>
      <c r="AF61" s="841" t="s">
        <v>581</v>
      </c>
      <c r="AG61" s="843" t="s">
        <v>581</v>
      </c>
      <c r="AH61" s="845" t="str" cm="1">
        <f t="array" ref="AH61">LEFT(AJ_Subcon_PR[[#This Row],[PROJECT'#]],MIN(IFERROR(FIND({0,1,2,3,4,5,6,7,8,9,"-"},AJ_Subcon_PR[[#This Row],[PROJECT'#]]),""))-1)</f>
        <v>AJ</v>
      </c>
      <c r="AI61" s="726" t="str">
        <f>IF(AJ_Subcon_PR[[#This Row],[BOM Received date]]&lt;&gt;"","Sub table")</f>
        <v>Sub table</v>
      </c>
      <c r="AJ61" s="726" t="str">
        <f>TEXT(AJ_Subcon_PR[[#This Row],[BOM Received date]],"mmmm")</f>
        <v>May</v>
      </c>
      <c r="AK61" s="726" t="str">
        <f>TEXT(AJ_Subcon_PR[[#This Row],[BOM Received date]],"yyyy")</f>
        <v>2023</v>
      </c>
    </row>
    <row r="62" spans="1:37" ht="15" thickBot="1">
      <c r="A62" s="841">
        <v>103</v>
      </c>
      <c r="B62" s="842">
        <v>45068</v>
      </c>
      <c r="C62" s="841"/>
      <c r="D62" s="841" t="s">
        <v>448</v>
      </c>
      <c r="E62" s="843" t="s">
        <v>764</v>
      </c>
      <c r="F62" s="841">
        <v>3812629</v>
      </c>
      <c r="G62" s="841" t="s">
        <v>312</v>
      </c>
      <c r="H62" s="843" t="s">
        <v>297</v>
      </c>
      <c r="I62" s="841">
        <v>47193</v>
      </c>
      <c r="J62" s="842">
        <v>45068</v>
      </c>
      <c r="K62" s="842">
        <v>45091</v>
      </c>
      <c r="L62" s="842"/>
      <c r="M62" s="841" t="s">
        <v>581</v>
      </c>
      <c r="N62" s="841" t="s">
        <v>581</v>
      </c>
      <c r="O62" s="841" t="s">
        <v>581</v>
      </c>
      <c r="P62" s="844"/>
      <c r="Q62" s="844"/>
      <c r="R62" s="841"/>
      <c r="S62" s="841"/>
      <c r="T62" s="841"/>
      <c r="U62" s="841"/>
      <c r="V62" s="841" t="s">
        <v>581</v>
      </c>
      <c r="W62" s="841" t="s">
        <v>581</v>
      </c>
      <c r="X62" s="841"/>
      <c r="Y62" s="841"/>
      <c r="Z62" s="841"/>
      <c r="AA62" s="841"/>
      <c r="AB62" s="841"/>
      <c r="AC62" s="842" t="s">
        <v>581</v>
      </c>
      <c r="AD62" s="841"/>
      <c r="AE62" s="842" t="s">
        <v>581</v>
      </c>
      <c r="AF62" s="841" t="s">
        <v>581</v>
      </c>
      <c r="AG62" s="843" t="s">
        <v>581</v>
      </c>
      <c r="AH62" s="845" t="str" cm="1">
        <f t="array" ref="AH62">LEFT(AJ_Subcon_PR[[#This Row],[PROJECT'#]],MIN(IFERROR(FIND({0,1,2,3,4,5,6,7,8,9,"-"},AJ_Subcon_PR[[#This Row],[PROJECT'#]]),""))-1)</f>
        <v>AJ</v>
      </c>
      <c r="AI62" s="726" t="str">
        <f>IF(AJ_Subcon_PR[[#This Row],[BOM Received date]]&lt;&gt;"","Sub table")</f>
        <v>Sub table</v>
      </c>
      <c r="AJ62" s="726" t="str">
        <f>TEXT(AJ_Subcon_PR[[#This Row],[BOM Received date]],"mmmm")</f>
        <v>May</v>
      </c>
      <c r="AK62" s="726" t="str">
        <f>TEXT(AJ_Subcon_PR[[#This Row],[BOM Received date]],"yyyy")</f>
        <v>2023</v>
      </c>
    </row>
    <row r="63" spans="1:37" ht="15" thickBot="1">
      <c r="A63" s="841">
        <v>104</v>
      </c>
      <c r="B63" s="842">
        <v>45068</v>
      </c>
      <c r="C63" s="841"/>
      <c r="D63" s="841" t="s">
        <v>405</v>
      </c>
      <c r="E63" s="843" t="s">
        <v>765</v>
      </c>
      <c r="F63" s="841">
        <v>3187334</v>
      </c>
      <c r="G63" s="841" t="s">
        <v>312</v>
      </c>
      <c r="H63" s="843" t="s">
        <v>297</v>
      </c>
      <c r="I63" s="841">
        <v>50607</v>
      </c>
      <c r="J63" s="842">
        <v>45068</v>
      </c>
      <c r="K63" s="842">
        <v>45188</v>
      </c>
      <c r="L63" s="842"/>
      <c r="M63" s="841" t="s">
        <v>581</v>
      </c>
      <c r="N63" s="841" t="s">
        <v>581</v>
      </c>
      <c r="O63" s="841" t="s">
        <v>581</v>
      </c>
      <c r="P63" s="844"/>
      <c r="Q63" s="844"/>
      <c r="R63" s="841"/>
      <c r="S63" s="841"/>
      <c r="T63" s="841"/>
      <c r="U63" s="841"/>
      <c r="V63" s="841" t="s">
        <v>581</v>
      </c>
      <c r="W63" s="841" t="s">
        <v>581</v>
      </c>
      <c r="X63" s="841"/>
      <c r="Y63" s="841"/>
      <c r="Z63" s="841"/>
      <c r="AA63" s="841"/>
      <c r="AB63" s="841"/>
      <c r="AC63" s="842" t="s">
        <v>581</v>
      </c>
      <c r="AD63" s="841"/>
      <c r="AE63" s="842" t="s">
        <v>581</v>
      </c>
      <c r="AF63" s="841" t="s">
        <v>581</v>
      </c>
      <c r="AG63" s="843" t="s">
        <v>581</v>
      </c>
      <c r="AH63" s="845" t="str" cm="1">
        <f t="array" ref="AH63">LEFT(AJ_Subcon_PR[[#This Row],[PROJECT'#]],MIN(IFERROR(FIND({0,1,2,3,4,5,6,7,8,9,"-"},AJ_Subcon_PR[[#This Row],[PROJECT'#]]),""))-1)</f>
        <v>AJ</v>
      </c>
      <c r="AI63" s="726" t="str">
        <f>IF(AJ_Subcon_PR[[#This Row],[BOM Received date]]&lt;&gt;"","Sub table")</f>
        <v>Sub table</v>
      </c>
      <c r="AJ63" s="726" t="str">
        <f>TEXT(AJ_Subcon_PR[[#This Row],[BOM Received date]],"mmmm")</f>
        <v>May</v>
      </c>
      <c r="AK63" s="726" t="str">
        <f>TEXT(AJ_Subcon_PR[[#This Row],[BOM Received date]],"yyyy")</f>
        <v>2023</v>
      </c>
    </row>
    <row r="64" spans="1:37" ht="15" thickBot="1">
      <c r="A64" s="841">
        <v>105</v>
      </c>
      <c r="B64" s="842">
        <v>45068</v>
      </c>
      <c r="C64" s="841"/>
      <c r="D64" s="841" t="s">
        <v>407</v>
      </c>
      <c r="E64" s="843" t="s">
        <v>766</v>
      </c>
      <c r="F64" s="841">
        <v>3193786</v>
      </c>
      <c r="G64" s="841" t="s">
        <v>312</v>
      </c>
      <c r="H64" s="843" t="s">
        <v>297</v>
      </c>
      <c r="I64" s="841">
        <v>47195</v>
      </c>
      <c r="J64" s="842">
        <v>45068</v>
      </c>
      <c r="K64" s="842">
        <v>45091</v>
      </c>
      <c r="L64" s="842"/>
      <c r="M64" s="841" t="s">
        <v>581</v>
      </c>
      <c r="N64" s="841" t="s">
        <v>581</v>
      </c>
      <c r="O64" s="841" t="s">
        <v>581</v>
      </c>
      <c r="P64" s="844"/>
      <c r="Q64" s="844"/>
      <c r="R64" s="841"/>
      <c r="S64" s="841"/>
      <c r="T64" s="841"/>
      <c r="U64" s="841"/>
      <c r="V64" s="841" t="s">
        <v>581</v>
      </c>
      <c r="W64" s="841" t="s">
        <v>581</v>
      </c>
      <c r="X64" s="841"/>
      <c r="Y64" s="841"/>
      <c r="Z64" s="841"/>
      <c r="AA64" s="841"/>
      <c r="AB64" s="841"/>
      <c r="AC64" s="842" t="s">
        <v>581</v>
      </c>
      <c r="AD64" s="841"/>
      <c r="AE64" s="842" t="s">
        <v>581</v>
      </c>
      <c r="AF64" s="841" t="s">
        <v>581</v>
      </c>
      <c r="AG64" s="843" t="s">
        <v>581</v>
      </c>
      <c r="AH64" s="845" t="str" cm="1">
        <f t="array" ref="AH64">LEFT(AJ_Subcon_PR[[#This Row],[PROJECT'#]],MIN(IFERROR(FIND({0,1,2,3,4,5,6,7,8,9,"-"},AJ_Subcon_PR[[#This Row],[PROJECT'#]]),""))-1)</f>
        <v>AJ</v>
      </c>
      <c r="AI64" s="726" t="str">
        <f>IF(AJ_Subcon_PR[[#This Row],[BOM Received date]]&lt;&gt;"","Sub table")</f>
        <v>Sub table</v>
      </c>
      <c r="AJ64" s="726" t="str">
        <f>TEXT(AJ_Subcon_PR[[#This Row],[BOM Received date]],"mmmm")</f>
        <v>May</v>
      </c>
      <c r="AK64" s="726" t="str">
        <f>TEXT(AJ_Subcon_PR[[#This Row],[BOM Received date]],"yyyy")</f>
        <v>2023</v>
      </c>
    </row>
    <row r="65" spans="1:37" ht="15" thickBot="1">
      <c r="A65" s="841">
        <v>106</v>
      </c>
      <c r="B65" s="842">
        <v>45068</v>
      </c>
      <c r="C65" s="841"/>
      <c r="D65" s="841" t="s">
        <v>406</v>
      </c>
      <c r="E65" s="843" t="s">
        <v>767</v>
      </c>
      <c r="F65" s="841">
        <v>3196414</v>
      </c>
      <c r="G65" s="841" t="s">
        <v>312</v>
      </c>
      <c r="H65" s="843" t="s">
        <v>297</v>
      </c>
      <c r="I65" s="841">
        <v>47194</v>
      </c>
      <c r="J65" s="842">
        <v>45068</v>
      </c>
      <c r="K65" s="842">
        <v>45091</v>
      </c>
      <c r="L65" s="842"/>
      <c r="M65" s="841" t="s">
        <v>581</v>
      </c>
      <c r="N65" s="841" t="s">
        <v>581</v>
      </c>
      <c r="O65" s="841" t="s">
        <v>581</v>
      </c>
      <c r="P65" s="844"/>
      <c r="Q65" s="844"/>
      <c r="R65" s="841"/>
      <c r="S65" s="841"/>
      <c r="T65" s="841"/>
      <c r="U65" s="841"/>
      <c r="V65" s="841" t="s">
        <v>581</v>
      </c>
      <c r="W65" s="841" t="s">
        <v>581</v>
      </c>
      <c r="X65" s="841"/>
      <c r="Y65" s="841"/>
      <c r="Z65" s="841"/>
      <c r="AA65" s="841"/>
      <c r="AB65" s="841"/>
      <c r="AC65" s="842" t="s">
        <v>581</v>
      </c>
      <c r="AD65" s="841"/>
      <c r="AE65" s="842" t="s">
        <v>581</v>
      </c>
      <c r="AF65" s="841" t="s">
        <v>581</v>
      </c>
      <c r="AG65" s="843" t="s">
        <v>581</v>
      </c>
      <c r="AH65" s="845" t="str" cm="1">
        <f t="array" ref="AH65">LEFT(AJ_Subcon_PR[[#This Row],[PROJECT'#]],MIN(IFERROR(FIND({0,1,2,3,4,5,6,7,8,9,"-"},AJ_Subcon_PR[[#This Row],[PROJECT'#]]),""))-1)</f>
        <v>AJ</v>
      </c>
      <c r="AI65" s="726" t="str">
        <f>IF(AJ_Subcon_PR[[#This Row],[BOM Received date]]&lt;&gt;"","Sub table")</f>
        <v>Sub table</v>
      </c>
      <c r="AJ65" s="726" t="str">
        <f>TEXT(AJ_Subcon_PR[[#This Row],[BOM Received date]],"mmmm")</f>
        <v>May</v>
      </c>
      <c r="AK65" s="726" t="str">
        <f>TEXT(AJ_Subcon_PR[[#This Row],[BOM Received date]],"yyyy")</f>
        <v>2023</v>
      </c>
    </row>
    <row r="66" spans="1:37" ht="15" thickBot="1">
      <c r="A66" s="841">
        <v>108</v>
      </c>
      <c r="B66" s="842">
        <v>45070</v>
      </c>
      <c r="C66" s="841"/>
      <c r="D66" s="841" t="s">
        <v>450</v>
      </c>
      <c r="E66" s="843" t="s">
        <v>768</v>
      </c>
      <c r="F66" s="841" t="s">
        <v>581</v>
      </c>
      <c r="G66" s="841" t="s">
        <v>312</v>
      </c>
      <c r="H66" s="843" t="s">
        <v>297</v>
      </c>
      <c r="I66" s="841">
        <v>47344</v>
      </c>
      <c r="J66" s="842">
        <v>45070</v>
      </c>
      <c r="K66" s="842">
        <v>45096</v>
      </c>
      <c r="L66" s="842"/>
      <c r="M66" s="841" t="s">
        <v>581</v>
      </c>
      <c r="N66" s="841" t="s">
        <v>581</v>
      </c>
      <c r="O66" s="841" t="s">
        <v>581</v>
      </c>
      <c r="P66" s="844"/>
      <c r="Q66" s="844"/>
      <c r="R66" s="841"/>
      <c r="S66" s="841"/>
      <c r="T66" s="841"/>
      <c r="U66" s="841"/>
      <c r="V66" s="841" t="s">
        <v>581</v>
      </c>
      <c r="W66" s="841" t="s">
        <v>581</v>
      </c>
      <c r="X66" s="841"/>
      <c r="Y66" s="841"/>
      <c r="Z66" s="841"/>
      <c r="AA66" s="841"/>
      <c r="AB66" s="841"/>
      <c r="AC66" s="842" t="s">
        <v>581</v>
      </c>
      <c r="AD66" s="841"/>
      <c r="AE66" s="842" t="s">
        <v>581</v>
      </c>
      <c r="AF66" s="841" t="s">
        <v>581</v>
      </c>
      <c r="AG66" s="843" t="s">
        <v>581</v>
      </c>
      <c r="AH66" s="845" t="str" cm="1">
        <f t="array" ref="AH66">LEFT(AJ_Subcon_PR[[#This Row],[PROJECT'#]],MIN(IFERROR(FIND({0,1,2,3,4,5,6,7,8,9,"-"},AJ_Subcon_PR[[#This Row],[PROJECT'#]]),""))-1)</f>
        <v>AJ</v>
      </c>
      <c r="AI66" s="726" t="str">
        <f>IF(AJ_Subcon_PR[[#This Row],[BOM Received date]]&lt;&gt;"","Sub table")</f>
        <v>Sub table</v>
      </c>
      <c r="AJ66" s="726" t="str">
        <f>TEXT(AJ_Subcon_PR[[#This Row],[BOM Received date]],"mmmm")</f>
        <v>May</v>
      </c>
      <c r="AK66" s="726" t="str">
        <f>TEXT(AJ_Subcon_PR[[#This Row],[BOM Received date]],"yyyy")</f>
        <v>2023</v>
      </c>
    </row>
    <row r="67" spans="1:37" ht="15" thickBot="1">
      <c r="A67" s="841">
        <v>109</v>
      </c>
      <c r="B67" s="842">
        <v>45070</v>
      </c>
      <c r="C67" s="841"/>
      <c r="D67" s="841" t="s">
        <v>451</v>
      </c>
      <c r="E67" s="843" t="s">
        <v>769</v>
      </c>
      <c r="F67" s="841" t="s">
        <v>581</v>
      </c>
      <c r="G67" s="841" t="s">
        <v>312</v>
      </c>
      <c r="H67" s="843" t="s">
        <v>297</v>
      </c>
      <c r="I67" s="841">
        <v>48309</v>
      </c>
      <c r="J67" s="842">
        <v>45070</v>
      </c>
      <c r="K67" s="842">
        <v>45120</v>
      </c>
      <c r="L67" s="842"/>
      <c r="M67" s="841" t="s">
        <v>581</v>
      </c>
      <c r="N67" s="841" t="s">
        <v>581</v>
      </c>
      <c r="O67" s="841" t="s">
        <v>581</v>
      </c>
      <c r="P67" s="844"/>
      <c r="Q67" s="844"/>
      <c r="R67" s="841"/>
      <c r="S67" s="841"/>
      <c r="T67" s="841"/>
      <c r="U67" s="841"/>
      <c r="V67" s="841" t="s">
        <v>581</v>
      </c>
      <c r="W67" s="841" t="s">
        <v>581</v>
      </c>
      <c r="X67" s="841"/>
      <c r="Y67" s="841"/>
      <c r="Z67" s="841"/>
      <c r="AA67" s="841"/>
      <c r="AB67" s="841"/>
      <c r="AC67" s="842" t="s">
        <v>581</v>
      </c>
      <c r="AD67" s="841"/>
      <c r="AE67" s="842" t="s">
        <v>581</v>
      </c>
      <c r="AF67" s="841" t="s">
        <v>581</v>
      </c>
      <c r="AG67" s="843" t="s">
        <v>581</v>
      </c>
      <c r="AH67" s="845" t="str" cm="1">
        <f t="array" ref="AH67">LEFT(AJ_Subcon_PR[[#This Row],[PROJECT'#]],MIN(IFERROR(FIND({0,1,2,3,4,5,6,7,8,9,"-"},AJ_Subcon_PR[[#This Row],[PROJECT'#]]),""))-1)</f>
        <v>AJ</v>
      </c>
      <c r="AI67" s="726" t="str">
        <f>IF(AJ_Subcon_PR[[#This Row],[BOM Received date]]&lt;&gt;"","Sub table")</f>
        <v>Sub table</v>
      </c>
      <c r="AJ67" s="726" t="str">
        <f>TEXT(AJ_Subcon_PR[[#This Row],[BOM Received date]],"mmmm")</f>
        <v>May</v>
      </c>
      <c r="AK67" s="726" t="str">
        <f>TEXT(AJ_Subcon_PR[[#This Row],[BOM Received date]],"yyyy")</f>
        <v>2023</v>
      </c>
    </row>
    <row r="68" spans="1:37" ht="15" thickBot="1">
      <c r="A68" s="841">
        <v>112</v>
      </c>
      <c r="B68" s="842">
        <v>45074</v>
      </c>
      <c r="C68" s="841"/>
      <c r="D68" s="841" t="s">
        <v>454</v>
      </c>
      <c r="E68" s="843" t="s">
        <v>770</v>
      </c>
      <c r="F68" s="841">
        <v>3682682</v>
      </c>
      <c r="G68" s="841" t="s">
        <v>312</v>
      </c>
      <c r="H68" s="843" t="s">
        <v>297</v>
      </c>
      <c r="I68" s="841">
        <v>47340</v>
      </c>
      <c r="J68" s="842">
        <v>45074</v>
      </c>
      <c r="K68" s="842">
        <v>45096</v>
      </c>
      <c r="L68" s="842"/>
      <c r="M68" s="841" t="s">
        <v>581</v>
      </c>
      <c r="N68" s="841" t="s">
        <v>581</v>
      </c>
      <c r="O68" s="841" t="s">
        <v>581</v>
      </c>
      <c r="P68" s="844"/>
      <c r="Q68" s="844"/>
      <c r="R68" s="841"/>
      <c r="S68" s="841"/>
      <c r="T68" s="841"/>
      <c r="U68" s="841"/>
      <c r="V68" s="841" t="s">
        <v>581</v>
      </c>
      <c r="W68" s="841" t="s">
        <v>581</v>
      </c>
      <c r="X68" s="841"/>
      <c r="Y68" s="841"/>
      <c r="Z68" s="841"/>
      <c r="AA68" s="841"/>
      <c r="AB68" s="841"/>
      <c r="AC68" s="842" t="s">
        <v>581</v>
      </c>
      <c r="AD68" s="841"/>
      <c r="AE68" s="842" t="s">
        <v>581</v>
      </c>
      <c r="AF68" s="841" t="s">
        <v>581</v>
      </c>
      <c r="AG68" s="843" t="s">
        <v>581</v>
      </c>
      <c r="AH68" s="845" t="str" cm="1">
        <f t="array" ref="AH68">LEFT(AJ_Subcon_PR[[#This Row],[PROJECT'#]],MIN(IFERROR(FIND({0,1,2,3,4,5,6,7,8,9,"-"},AJ_Subcon_PR[[#This Row],[PROJECT'#]]),""))-1)</f>
        <v>AJ</v>
      </c>
      <c r="AI68" s="726" t="str">
        <f>IF(AJ_Subcon_PR[[#This Row],[BOM Received date]]&lt;&gt;"","Sub table")</f>
        <v>Sub table</v>
      </c>
      <c r="AJ68" s="726" t="str">
        <f>TEXT(AJ_Subcon_PR[[#This Row],[BOM Received date]],"mmmm")</f>
        <v>May</v>
      </c>
      <c r="AK68" s="726" t="str">
        <f>TEXT(AJ_Subcon_PR[[#This Row],[BOM Received date]],"yyyy")</f>
        <v>2023</v>
      </c>
    </row>
    <row r="69" spans="1:37" ht="15" thickBot="1">
      <c r="A69" s="841">
        <v>114</v>
      </c>
      <c r="B69" s="842">
        <v>45091</v>
      </c>
      <c r="C69" s="841"/>
      <c r="D69" s="841" t="s">
        <v>462</v>
      </c>
      <c r="E69" s="843" t="s">
        <v>771</v>
      </c>
      <c r="F69" s="841">
        <v>3878081</v>
      </c>
      <c r="G69" s="841" t="s">
        <v>312</v>
      </c>
      <c r="H69" s="843" t="s">
        <v>297</v>
      </c>
      <c r="I69" s="841">
        <v>50914</v>
      </c>
      <c r="J69" s="842">
        <v>45091</v>
      </c>
      <c r="K69" s="842">
        <v>45192</v>
      </c>
      <c r="L69" s="842"/>
      <c r="M69" s="841" t="s">
        <v>581</v>
      </c>
      <c r="N69" s="841" t="s">
        <v>581</v>
      </c>
      <c r="O69" s="841" t="s">
        <v>581</v>
      </c>
      <c r="P69" s="844"/>
      <c r="Q69" s="844"/>
      <c r="R69" s="841"/>
      <c r="S69" s="841"/>
      <c r="T69" s="841"/>
      <c r="U69" s="841"/>
      <c r="V69" s="841" t="s">
        <v>581</v>
      </c>
      <c r="W69" s="841" t="s">
        <v>581</v>
      </c>
      <c r="X69" s="841"/>
      <c r="Y69" s="841"/>
      <c r="Z69" s="841"/>
      <c r="AA69" s="841"/>
      <c r="AB69" s="841"/>
      <c r="AC69" s="842" t="s">
        <v>581</v>
      </c>
      <c r="AD69" s="841"/>
      <c r="AE69" s="842" t="s">
        <v>581</v>
      </c>
      <c r="AF69" s="841" t="s">
        <v>581</v>
      </c>
      <c r="AG69" s="843" t="s">
        <v>581</v>
      </c>
      <c r="AH69" s="845" t="str" cm="1">
        <f t="array" ref="AH69">LEFT(AJ_Subcon_PR[[#This Row],[PROJECT'#]],MIN(IFERROR(FIND({0,1,2,3,4,5,6,7,8,9,"-"},AJ_Subcon_PR[[#This Row],[PROJECT'#]]),""))-1)</f>
        <v>AJ</v>
      </c>
      <c r="AI69" s="726" t="str">
        <f>IF(AJ_Subcon_PR[[#This Row],[BOM Received date]]&lt;&gt;"","Sub table")</f>
        <v>Sub table</v>
      </c>
      <c r="AJ69" s="726" t="str">
        <f>TEXT(AJ_Subcon_PR[[#This Row],[BOM Received date]],"mmmm")</f>
        <v>June</v>
      </c>
      <c r="AK69" s="726" t="str">
        <f>TEXT(AJ_Subcon_PR[[#This Row],[BOM Received date]],"yyyy")</f>
        <v>2023</v>
      </c>
    </row>
    <row r="70" spans="1:37" ht="15" thickBot="1">
      <c r="A70" s="841">
        <v>115</v>
      </c>
      <c r="B70" s="842">
        <v>45091</v>
      </c>
      <c r="C70" s="841"/>
      <c r="D70" s="841" t="s">
        <v>463</v>
      </c>
      <c r="E70" s="843" t="s">
        <v>772</v>
      </c>
      <c r="F70" s="841">
        <v>1676813</v>
      </c>
      <c r="G70" s="841" t="s">
        <v>312</v>
      </c>
      <c r="H70" s="843" t="s">
        <v>297</v>
      </c>
      <c r="I70" s="841">
        <v>48670</v>
      </c>
      <c r="J70" s="842">
        <v>45091</v>
      </c>
      <c r="K70" s="842">
        <v>45130</v>
      </c>
      <c r="L70" s="842"/>
      <c r="M70" s="841" t="s">
        <v>581</v>
      </c>
      <c r="N70" s="841" t="s">
        <v>581</v>
      </c>
      <c r="O70" s="841" t="s">
        <v>581</v>
      </c>
      <c r="P70" s="844"/>
      <c r="Q70" s="844"/>
      <c r="R70" s="841"/>
      <c r="S70" s="841"/>
      <c r="T70" s="841"/>
      <c r="U70" s="841"/>
      <c r="V70" s="841" t="s">
        <v>581</v>
      </c>
      <c r="W70" s="841" t="s">
        <v>581</v>
      </c>
      <c r="X70" s="841"/>
      <c r="Y70" s="841"/>
      <c r="Z70" s="841"/>
      <c r="AA70" s="841"/>
      <c r="AB70" s="841"/>
      <c r="AC70" s="842" t="s">
        <v>581</v>
      </c>
      <c r="AD70" s="841"/>
      <c r="AE70" s="842" t="s">
        <v>581</v>
      </c>
      <c r="AF70" s="841" t="s">
        <v>581</v>
      </c>
      <c r="AG70" s="843" t="s">
        <v>581</v>
      </c>
      <c r="AH70" s="845" t="str" cm="1">
        <f t="array" ref="AH70">LEFT(AJ_Subcon_PR[[#This Row],[PROJECT'#]],MIN(IFERROR(FIND({0,1,2,3,4,5,6,7,8,9,"-"},AJ_Subcon_PR[[#This Row],[PROJECT'#]]),""))-1)</f>
        <v>AJ</v>
      </c>
      <c r="AI70" s="726" t="str">
        <f>IF(AJ_Subcon_PR[[#This Row],[BOM Received date]]&lt;&gt;"","Sub table")</f>
        <v>Sub table</v>
      </c>
      <c r="AJ70" s="726" t="str">
        <f>TEXT(AJ_Subcon_PR[[#This Row],[BOM Received date]],"mmmm")</f>
        <v>June</v>
      </c>
      <c r="AK70" s="726" t="str">
        <f>TEXT(AJ_Subcon_PR[[#This Row],[BOM Received date]],"yyyy")</f>
        <v>2023</v>
      </c>
    </row>
    <row r="71" spans="1:37" ht="15" thickBot="1">
      <c r="A71" s="841">
        <v>120</v>
      </c>
      <c r="B71" s="842">
        <v>45119</v>
      </c>
      <c r="C71" s="841"/>
      <c r="D71" s="841" t="s">
        <v>486</v>
      </c>
      <c r="E71" s="843" t="s">
        <v>777</v>
      </c>
      <c r="F71" s="841">
        <v>6653886</v>
      </c>
      <c r="G71" s="841" t="s">
        <v>312</v>
      </c>
      <c r="H71" s="843" t="s">
        <v>297</v>
      </c>
      <c r="I71" s="841" t="s">
        <v>589</v>
      </c>
      <c r="J71" s="842">
        <v>45119</v>
      </c>
      <c r="K71" s="842" t="s">
        <v>581</v>
      </c>
      <c r="L71" s="842"/>
      <c r="M71" s="841" t="s">
        <v>581</v>
      </c>
      <c r="N71" s="841" t="s">
        <v>581</v>
      </c>
      <c r="O71" s="841" t="s">
        <v>581</v>
      </c>
      <c r="P71" s="844"/>
      <c r="Q71" s="844"/>
      <c r="R71" s="841"/>
      <c r="S71" s="841"/>
      <c r="T71" s="841"/>
      <c r="U71" s="841"/>
      <c r="V71" s="841" t="s">
        <v>581</v>
      </c>
      <c r="W71" s="841" t="s">
        <v>581</v>
      </c>
      <c r="X71" s="841"/>
      <c r="Y71" s="841"/>
      <c r="Z71" s="841"/>
      <c r="AA71" s="841"/>
      <c r="AB71" s="841"/>
      <c r="AC71" s="842" t="s">
        <v>581</v>
      </c>
      <c r="AD71" s="841"/>
      <c r="AE71" s="842" t="s">
        <v>581</v>
      </c>
      <c r="AF71" s="841" t="s">
        <v>581</v>
      </c>
      <c r="AG71" s="843" t="s">
        <v>620</v>
      </c>
      <c r="AH71" s="845" t="str" cm="1">
        <f t="array" ref="AH71">LEFT(AJ_Subcon_PR[[#This Row],[PROJECT'#]],MIN(IFERROR(FIND({0,1,2,3,4,5,6,7,8,9,"-"},AJ_Subcon_PR[[#This Row],[PROJECT'#]]),""))-1)</f>
        <v>AJ</v>
      </c>
      <c r="AI71" s="726" t="str">
        <f>IF(AJ_Subcon_PR[[#This Row],[BOM Received date]]&lt;&gt;"","Sub table")</f>
        <v>Sub table</v>
      </c>
      <c r="AJ71" s="726" t="str">
        <f>TEXT(AJ_Subcon_PR[[#This Row],[BOM Received date]],"mmmm")</f>
        <v>July</v>
      </c>
      <c r="AK71" s="726" t="str">
        <f>TEXT(AJ_Subcon_PR[[#This Row],[BOM Received date]],"yyyy")</f>
        <v>2023</v>
      </c>
    </row>
    <row r="72" spans="1:37" ht="15" thickBot="1">
      <c r="A72" s="841">
        <v>125</v>
      </c>
      <c r="B72" s="842">
        <v>45166</v>
      </c>
      <c r="C72" s="841"/>
      <c r="D72" s="841" t="s">
        <v>584</v>
      </c>
      <c r="E72" s="843" t="s">
        <v>775</v>
      </c>
      <c r="F72" s="841">
        <v>7178664</v>
      </c>
      <c r="G72" s="841" t="s">
        <v>312</v>
      </c>
      <c r="H72" s="843" t="s">
        <v>297</v>
      </c>
      <c r="I72" s="841">
        <v>50415</v>
      </c>
      <c r="J72" s="842">
        <v>45166</v>
      </c>
      <c r="K72" s="842">
        <v>45182</v>
      </c>
      <c r="L72" s="842"/>
      <c r="M72" s="841" t="s">
        <v>581</v>
      </c>
      <c r="N72" s="841" t="s">
        <v>581</v>
      </c>
      <c r="O72" s="841" t="s">
        <v>581</v>
      </c>
      <c r="P72" s="844"/>
      <c r="Q72" s="844"/>
      <c r="R72" s="841"/>
      <c r="S72" s="841"/>
      <c r="T72" s="841"/>
      <c r="U72" s="841"/>
      <c r="V72" s="841" t="s">
        <v>581</v>
      </c>
      <c r="W72" s="841" t="s">
        <v>581</v>
      </c>
      <c r="X72" s="841"/>
      <c r="Y72" s="841"/>
      <c r="Z72" s="841"/>
      <c r="AA72" s="841"/>
      <c r="AB72" s="841"/>
      <c r="AC72" s="842" t="s">
        <v>581</v>
      </c>
      <c r="AD72" s="841"/>
      <c r="AE72" s="842" t="s">
        <v>581</v>
      </c>
      <c r="AF72" s="841" t="s">
        <v>581</v>
      </c>
      <c r="AG72" s="843" t="s">
        <v>581</v>
      </c>
      <c r="AH72" s="845" t="str" cm="1">
        <f t="array" ref="AH72">LEFT(AJ_Subcon_PR[[#This Row],[PROJECT'#]],MIN(IFERROR(FIND({0,1,2,3,4,5,6,7,8,9,"-"},AJ_Subcon_PR[[#This Row],[PROJECT'#]]),""))-1)</f>
        <v>AJ</v>
      </c>
      <c r="AI72" s="726" t="str">
        <f>IF(AJ_Subcon_PR[[#This Row],[BOM Received date]]&lt;&gt;"","Sub table")</f>
        <v>Sub table</v>
      </c>
      <c r="AJ72" s="726" t="str">
        <f>TEXT(AJ_Subcon_PR[[#This Row],[BOM Received date]],"mmmm")</f>
        <v>August</v>
      </c>
      <c r="AK72" s="726" t="str">
        <f>TEXT(AJ_Subcon_PR[[#This Row],[BOM Received date]],"yyyy")</f>
        <v>2023</v>
      </c>
    </row>
    <row r="73" spans="1:37" ht="15" thickBot="1">
      <c r="A73" s="841">
        <v>126</v>
      </c>
      <c r="B73" s="842">
        <v>45171</v>
      </c>
      <c r="C73" s="841"/>
      <c r="D73" s="841" t="s">
        <v>593</v>
      </c>
      <c r="E73" s="843" t="s">
        <v>781</v>
      </c>
      <c r="F73" s="841">
        <v>1975715</v>
      </c>
      <c r="G73" s="841" t="s">
        <v>312</v>
      </c>
      <c r="H73" s="843" t="s">
        <v>297</v>
      </c>
      <c r="I73" s="841">
        <v>52515</v>
      </c>
      <c r="J73" s="842">
        <v>45171</v>
      </c>
      <c r="K73" s="842">
        <v>45236</v>
      </c>
      <c r="L73" s="842"/>
      <c r="M73" s="841" t="s">
        <v>581</v>
      </c>
      <c r="N73" s="841" t="s">
        <v>581</v>
      </c>
      <c r="O73" s="841" t="s">
        <v>581</v>
      </c>
      <c r="P73" s="844"/>
      <c r="Q73" s="844"/>
      <c r="R73" s="841"/>
      <c r="S73" s="841"/>
      <c r="T73" s="841"/>
      <c r="U73" s="841"/>
      <c r="V73" s="841" t="s">
        <v>581</v>
      </c>
      <c r="W73" s="841" t="s">
        <v>581</v>
      </c>
      <c r="X73" s="841"/>
      <c r="Y73" s="841"/>
      <c r="Z73" s="841"/>
      <c r="AA73" s="841"/>
      <c r="AB73" s="841"/>
      <c r="AC73" s="842" t="s">
        <v>581</v>
      </c>
      <c r="AD73" s="841"/>
      <c r="AE73" s="842" t="s">
        <v>581</v>
      </c>
      <c r="AF73" s="841" t="s">
        <v>581</v>
      </c>
      <c r="AG73" s="843" t="s">
        <v>581</v>
      </c>
      <c r="AH73" s="845" t="str" cm="1">
        <f t="array" ref="AH73">LEFT(AJ_Subcon_PR[[#This Row],[PROJECT'#]],MIN(IFERROR(FIND({0,1,2,3,4,5,6,7,8,9,"-"},AJ_Subcon_PR[[#This Row],[PROJECT'#]]),""))-1)</f>
        <v>AJ</v>
      </c>
      <c r="AI73" s="726" t="str">
        <f>IF(AJ_Subcon_PR[[#This Row],[BOM Received date]]&lt;&gt;"","Sub table")</f>
        <v>Sub table</v>
      </c>
      <c r="AJ73" s="726" t="str">
        <f>TEXT(AJ_Subcon_PR[[#This Row],[BOM Received date]],"mmmm")</f>
        <v>September</v>
      </c>
      <c r="AK73" s="726" t="str">
        <f>TEXT(AJ_Subcon_PR[[#This Row],[BOM Received date]],"yyyy")</f>
        <v>2023</v>
      </c>
    </row>
    <row r="74" spans="1:37" ht="15" thickBot="1">
      <c r="A74" s="841">
        <v>127</v>
      </c>
      <c r="B74" s="842">
        <v>45172</v>
      </c>
      <c r="C74" s="841"/>
      <c r="D74" s="841" t="s">
        <v>543</v>
      </c>
      <c r="E74" s="843" t="s">
        <v>756</v>
      </c>
      <c r="F74" s="841">
        <v>7297357</v>
      </c>
      <c r="G74" s="841" t="s">
        <v>312</v>
      </c>
      <c r="H74" s="843" t="s">
        <v>297</v>
      </c>
      <c r="I74" s="841">
        <v>50097</v>
      </c>
      <c r="J74" s="842">
        <v>45172</v>
      </c>
      <c r="K74" s="842">
        <v>45172</v>
      </c>
      <c r="L74" s="842"/>
      <c r="M74" s="841" t="s">
        <v>581</v>
      </c>
      <c r="N74" s="841" t="s">
        <v>581</v>
      </c>
      <c r="O74" s="841" t="s">
        <v>581</v>
      </c>
      <c r="P74" s="844"/>
      <c r="Q74" s="844"/>
      <c r="R74" s="841"/>
      <c r="S74" s="841"/>
      <c r="T74" s="841"/>
      <c r="U74" s="841"/>
      <c r="V74" s="841" t="s">
        <v>581</v>
      </c>
      <c r="W74" s="841" t="s">
        <v>581</v>
      </c>
      <c r="X74" s="841"/>
      <c r="Y74" s="841"/>
      <c r="Z74" s="841"/>
      <c r="AA74" s="841"/>
      <c r="AB74" s="841"/>
      <c r="AC74" s="842" t="s">
        <v>581</v>
      </c>
      <c r="AD74" s="841"/>
      <c r="AE74" s="842" t="s">
        <v>581</v>
      </c>
      <c r="AF74" s="841" t="s">
        <v>581</v>
      </c>
      <c r="AG74" s="843" t="s">
        <v>581</v>
      </c>
      <c r="AH74" s="845" t="str" cm="1">
        <f t="array" ref="AH74">LEFT(AJ_Subcon_PR[[#This Row],[PROJECT'#]],MIN(IFERROR(FIND({0,1,2,3,4,5,6,7,8,9,"-"},AJ_Subcon_PR[[#This Row],[PROJECT'#]]),""))-1)</f>
        <v>AJ</v>
      </c>
      <c r="AI74" s="726" t="str">
        <f>IF(AJ_Subcon_PR[[#This Row],[BOM Received date]]&lt;&gt;"","Sub table")</f>
        <v>Sub table</v>
      </c>
      <c r="AJ74" s="726" t="str">
        <f>TEXT(AJ_Subcon_PR[[#This Row],[BOM Received date]],"mmmm")</f>
        <v>September</v>
      </c>
      <c r="AK74" s="726" t="str">
        <f>TEXT(AJ_Subcon_PR[[#This Row],[BOM Received date]],"yyyy")</f>
        <v>2023</v>
      </c>
    </row>
    <row r="75" spans="1:37" ht="15" thickBot="1">
      <c r="A75" s="841">
        <v>128</v>
      </c>
      <c r="B75" s="842">
        <v>45172</v>
      </c>
      <c r="C75" s="841"/>
      <c r="D75" s="841" t="s">
        <v>544</v>
      </c>
      <c r="E75" s="843" t="s">
        <v>757</v>
      </c>
      <c r="F75" s="841">
        <v>7312848</v>
      </c>
      <c r="G75" s="841" t="s">
        <v>312</v>
      </c>
      <c r="H75" s="843" t="s">
        <v>297</v>
      </c>
      <c r="I75" s="841">
        <v>50099</v>
      </c>
      <c r="J75" s="842">
        <v>45172</v>
      </c>
      <c r="K75" s="842">
        <v>45172</v>
      </c>
      <c r="L75" s="842"/>
      <c r="M75" s="841" t="s">
        <v>581</v>
      </c>
      <c r="N75" s="841" t="s">
        <v>581</v>
      </c>
      <c r="O75" s="841" t="s">
        <v>581</v>
      </c>
      <c r="P75" s="844"/>
      <c r="Q75" s="844"/>
      <c r="R75" s="841"/>
      <c r="S75" s="841"/>
      <c r="T75" s="841"/>
      <c r="U75" s="841"/>
      <c r="V75" s="841" t="s">
        <v>581</v>
      </c>
      <c r="W75" s="841" t="s">
        <v>581</v>
      </c>
      <c r="X75" s="841"/>
      <c r="Y75" s="841"/>
      <c r="Z75" s="841"/>
      <c r="AA75" s="841"/>
      <c r="AB75" s="841"/>
      <c r="AC75" s="842" t="s">
        <v>581</v>
      </c>
      <c r="AD75" s="841"/>
      <c r="AE75" s="842" t="s">
        <v>581</v>
      </c>
      <c r="AF75" s="841" t="s">
        <v>581</v>
      </c>
      <c r="AG75" s="843" t="s">
        <v>581</v>
      </c>
      <c r="AH75" s="845" t="str" cm="1">
        <f t="array" ref="AH75">LEFT(AJ_Subcon_PR[[#This Row],[PROJECT'#]],MIN(IFERROR(FIND({0,1,2,3,4,5,6,7,8,9,"-"},AJ_Subcon_PR[[#This Row],[PROJECT'#]]),""))-1)</f>
        <v>AJ</v>
      </c>
      <c r="AI75" s="726" t="str">
        <f>IF(AJ_Subcon_PR[[#This Row],[BOM Received date]]&lt;&gt;"","Sub table")</f>
        <v>Sub table</v>
      </c>
      <c r="AJ75" s="726" t="str">
        <f>TEXT(AJ_Subcon_PR[[#This Row],[BOM Received date]],"mmmm")</f>
        <v>September</v>
      </c>
      <c r="AK75" s="726" t="str">
        <f>TEXT(AJ_Subcon_PR[[#This Row],[BOM Received date]],"yyyy")</f>
        <v>2023</v>
      </c>
    </row>
    <row r="76" spans="1:37" ht="15" thickBot="1">
      <c r="A76" s="841">
        <v>129</v>
      </c>
      <c r="B76" s="842">
        <v>45172</v>
      </c>
      <c r="C76" s="841"/>
      <c r="D76" s="841" t="s">
        <v>592</v>
      </c>
      <c r="E76" s="843" t="s">
        <v>780</v>
      </c>
      <c r="F76" s="841">
        <v>2624597</v>
      </c>
      <c r="G76" s="841" t="s">
        <v>312</v>
      </c>
      <c r="H76" s="843" t="s">
        <v>297</v>
      </c>
      <c r="I76" s="841">
        <v>51885</v>
      </c>
      <c r="J76" s="842">
        <v>45172</v>
      </c>
      <c r="K76" s="842">
        <v>45217</v>
      </c>
      <c r="L76" s="842"/>
      <c r="M76" s="841" t="s">
        <v>581</v>
      </c>
      <c r="N76" s="841" t="s">
        <v>581</v>
      </c>
      <c r="O76" s="841" t="s">
        <v>581</v>
      </c>
      <c r="P76" s="844"/>
      <c r="Q76" s="844"/>
      <c r="R76" s="841"/>
      <c r="S76" s="841"/>
      <c r="T76" s="841"/>
      <c r="U76" s="841"/>
      <c r="V76" s="841" t="s">
        <v>581</v>
      </c>
      <c r="W76" s="841" t="s">
        <v>581</v>
      </c>
      <c r="X76" s="841"/>
      <c r="Y76" s="841"/>
      <c r="Z76" s="841"/>
      <c r="AA76" s="841"/>
      <c r="AB76" s="841"/>
      <c r="AC76" s="842" t="s">
        <v>581</v>
      </c>
      <c r="AD76" s="841"/>
      <c r="AE76" s="842" t="s">
        <v>581</v>
      </c>
      <c r="AF76" s="841" t="s">
        <v>581</v>
      </c>
      <c r="AG76" s="843" t="s">
        <v>581</v>
      </c>
      <c r="AH76" s="845" t="str" cm="1">
        <f t="array" ref="AH76">LEFT(AJ_Subcon_PR[[#This Row],[PROJECT'#]],MIN(IFERROR(FIND({0,1,2,3,4,5,6,7,8,9,"-"},AJ_Subcon_PR[[#This Row],[PROJECT'#]]),""))-1)</f>
        <v>AJ</v>
      </c>
      <c r="AI76" s="726" t="str">
        <f>IF(AJ_Subcon_PR[[#This Row],[BOM Received date]]&lt;&gt;"","Sub table")</f>
        <v>Sub table</v>
      </c>
      <c r="AJ76" s="726" t="str">
        <f>TEXT(AJ_Subcon_PR[[#This Row],[BOM Received date]],"mmmm")</f>
        <v>September</v>
      </c>
      <c r="AK76" s="726" t="str">
        <f>TEXT(AJ_Subcon_PR[[#This Row],[BOM Received date]],"yyyy")</f>
        <v>2023</v>
      </c>
    </row>
    <row r="77" spans="1:37" ht="15" thickBot="1">
      <c r="A77" s="841">
        <v>130</v>
      </c>
      <c r="B77" s="842">
        <v>45176</v>
      </c>
      <c r="C77" s="841"/>
      <c r="D77" s="841" t="s">
        <v>545</v>
      </c>
      <c r="E77" s="843" t="s">
        <v>758</v>
      </c>
      <c r="F77" s="841">
        <v>3682803</v>
      </c>
      <c r="G77" s="841" t="s">
        <v>312</v>
      </c>
      <c r="H77" s="843" t="s">
        <v>297</v>
      </c>
      <c r="I77" s="841">
        <v>3682803</v>
      </c>
      <c r="J77" s="842">
        <v>45176</v>
      </c>
      <c r="K77" s="842">
        <v>45176</v>
      </c>
      <c r="L77" s="842"/>
      <c r="M77" s="841" t="s">
        <v>581</v>
      </c>
      <c r="N77" s="841" t="s">
        <v>581</v>
      </c>
      <c r="O77" s="841" t="s">
        <v>581</v>
      </c>
      <c r="P77" s="844"/>
      <c r="Q77" s="844"/>
      <c r="R77" s="841"/>
      <c r="S77" s="841"/>
      <c r="T77" s="841"/>
      <c r="U77" s="841"/>
      <c r="V77" s="841" t="s">
        <v>581</v>
      </c>
      <c r="W77" s="841" t="s">
        <v>581</v>
      </c>
      <c r="X77" s="841"/>
      <c r="Y77" s="841"/>
      <c r="Z77" s="841"/>
      <c r="AA77" s="841"/>
      <c r="AB77" s="841"/>
      <c r="AC77" s="842" t="s">
        <v>581</v>
      </c>
      <c r="AD77" s="841"/>
      <c r="AE77" s="842" t="s">
        <v>581</v>
      </c>
      <c r="AF77" s="841" t="s">
        <v>581</v>
      </c>
      <c r="AG77" s="843" t="s">
        <v>581</v>
      </c>
      <c r="AH77" s="845" t="str" cm="1">
        <f t="array" ref="AH77">LEFT(AJ_Subcon_PR[[#This Row],[PROJECT'#]],MIN(IFERROR(FIND({0,1,2,3,4,5,6,7,8,9,"-"},AJ_Subcon_PR[[#This Row],[PROJECT'#]]),""))-1)</f>
        <v>AJ</v>
      </c>
      <c r="AI77" s="726" t="str">
        <f>IF(AJ_Subcon_PR[[#This Row],[BOM Received date]]&lt;&gt;"","Sub table")</f>
        <v>Sub table</v>
      </c>
      <c r="AJ77" s="726" t="str">
        <f>TEXT(AJ_Subcon_PR[[#This Row],[BOM Received date]],"mmmm")</f>
        <v>September</v>
      </c>
      <c r="AK77" s="726" t="str">
        <f>TEXT(AJ_Subcon_PR[[#This Row],[BOM Received date]],"yyyy")</f>
        <v>2023</v>
      </c>
    </row>
    <row r="78" spans="1:37" ht="15" thickBot="1">
      <c r="A78" s="841">
        <v>131</v>
      </c>
      <c r="B78" s="842">
        <v>45179</v>
      </c>
      <c r="C78" s="841"/>
      <c r="D78" s="841" t="s">
        <v>556</v>
      </c>
      <c r="E78" s="843" t="s">
        <v>773</v>
      </c>
      <c r="F78" s="841">
        <v>4911390</v>
      </c>
      <c r="G78" s="841" t="s">
        <v>312</v>
      </c>
      <c r="H78" s="843" t="s">
        <v>297</v>
      </c>
      <c r="I78" s="841">
        <v>50414</v>
      </c>
      <c r="J78" s="842">
        <v>45179</v>
      </c>
      <c r="K78" s="842">
        <v>45182</v>
      </c>
      <c r="L78" s="842"/>
      <c r="M78" s="841" t="s">
        <v>581</v>
      </c>
      <c r="N78" s="841" t="s">
        <v>581</v>
      </c>
      <c r="O78" s="841" t="s">
        <v>581</v>
      </c>
      <c r="P78" s="844"/>
      <c r="Q78" s="844"/>
      <c r="R78" s="841"/>
      <c r="S78" s="841"/>
      <c r="T78" s="841"/>
      <c r="U78" s="841"/>
      <c r="V78" s="841" t="s">
        <v>581</v>
      </c>
      <c r="W78" s="841" t="s">
        <v>581</v>
      </c>
      <c r="X78" s="841"/>
      <c r="Y78" s="841"/>
      <c r="Z78" s="841"/>
      <c r="AA78" s="841"/>
      <c r="AB78" s="841"/>
      <c r="AC78" s="842" t="s">
        <v>581</v>
      </c>
      <c r="AD78" s="841"/>
      <c r="AE78" s="842" t="s">
        <v>581</v>
      </c>
      <c r="AF78" s="841" t="s">
        <v>581</v>
      </c>
      <c r="AG78" s="843" t="s">
        <v>581</v>
      </c>
      <c r="AH78" s="845" t="str" cm="1">
        <f t="array" ref="AH78">LEFT(AJ_Subcon_PR[[#This Row],[PROJECT'#]],MIN(IFERROR(FIND({0,1,2,3,4,5,6,7,8,9,"-"},AJ_Subcon_PR[[#This Row],[PROJECT'#]]),""))-1)</f>
        <v>AJ</v>
      </c>
      <c r="AI78" s="726" t="str">
        <f>IF(AJ_Subcon_PR[[#This Row],[BOM Received date]]&lt;&gt;"","Sub table")</f>
        <v>Sub table</v>
      </c>
      <c r="AJ78" s="726" t="str">
        <f>TEXT(AJ_Subcon_PR[[#This Row],[BOM Received date]],"mmmm")</f>
        <v>September</v>
      </c>
      <c r="AK78" s="726" t="str">
        <f>TEXT(AJ_Subcon_PR[[#This Row],[BOM Received date]],"yyyy")</f>
        <v>2023</v>
      </c>
    </row>
    <row r="79" spans="1:37" ht="15" thickBot="1">
      <c r="A79" s="841">
        <v>132</v>
      </c>
      <c r="B79" s="842">
        <v>45179</v>
      </c>
      <c r="C79" s="841"/>
      <c r="D79" s="841" t="s">
        <v>557</v>
      </c>
      <c r="E79" s="843" t="s">
        <v>774</v>
      </c>
      <c r="F79" s="841">
        <v>4970059</v>
      </c>
      <c r="G79" s="841" t="s">
        <v>312</v>
      </c>
      <c r="H79" s="843" t="s">
        <v>297</v>
      </c>
      <c r="I79" s="841">
        <v>50412</v>
      </c>
      <c r="J79" s="842">
        <v>45179</v>
      </c>
      <c r="K79" s="842">
        <v>45182</v>
      </c>
      <c r="L79" s="842"/>
      <c r="M79" s="841" t="s">
        <v>581</v>
      </c>
      <c r="N79" s="841" t="s">
        <v>581</v>
      </c>
      <c r="O79" s="841" t="s">
        <v>581</v>
      </c>
      <c r="P79" s="844"/>
      <c r="Q79" s="844"/>
      <c r="R79" s="841"/>
      <c r="S79" s="841"/>
      <c r="T79" s="841"/>
      <c r="U79" s="841"/>
      <c r="V79" s="841" t="s">
        <v>581</v>
      </c>
      <c r="W79" s="841" t="s">
        <v>581</v>
      </c>
      <c r="X79" s="841"/>
      <c r="Y79" s="841"/>
      <c r="Z79" s="841"/>
      <c r="AA79" s="841"/>
      <c r="AB79" s="841"/>
      <c r="AC79" s="842" t="s">
        <v>581</v>
      </c>
      <c r="AD79" s="841"/>
      <c r="AE79" s="842" t="s">
        <v>581</v>
      </c>
      <c r="AF79" s="841" t="s">
        <v>581</v>
      </c>
      <c r="AG79" s="843" t="s">
        <v>581</v>
      </c>
      <c r="AH79" s="845" t="str" cm="1">
        <f t="array" ref="AH79">LEFT(AJ_Subcon_PR[[#This Row],[PROJECT'#]],MIN(IFERROR(FIND({0,1,2,3,4,5,6,7,8,9,"-"},AJ_Subcon_PR[[#This Row],[PROJECT'#]]),""))-1)</f>
        <v>AJ</v>
      </c>
      <c r="AI79" s="726" t="str">
        <f>IF(AJ_Subcon_PR[[#This Row],[BOM Received date]]&lt;&gt;"","Sub table")</f>
        <v>Sub table</v>
      </c>
      <c r="AJ79" s="726" t="str">
        <f>TEXT(AJ_Subcon_PR[[#This Row],[BOM Received date]],"mmmm")</f>
        <v>September</v>
      </c>
      <c r="AK79" s="726" t="str">
        <f>TEXT(AJ_Subcon_PR[[#This Row],[BOM Received date]],"yyyy")</f>
        <v>2023</v>
      </c>
    </row>
    <row r="80" spans="1:37" ht="15" thickBot="1">
      <c r="A80" s="841">
        <v>134</v>
      </c>
      <c r="B80" s="39">
        <v>45186</v>
      </c>
      <c r="C80" s="35"/>
      <c r="D80" s="35" t="s">
        <v>588</v>
      </c>
      <c r="E80" s="1272" t="s">
        <v>776</v>
      </c>
      <c r="F80" s="35" t="s">
        <v>581</v>
      </c>
      <c r="G80" s="35" t="s">
        <v>312</v>
      </c>
      <c r="H80" s="1272" t="s">
        <v>297</v>
      </c>
      <c r="I80" s="35">
        <v>50927</v>
      </c>
      <c r="J80" s="39">
        <v>45186</v>
      </c>
      <c r="K80" s="842">
        <v>45194</v>
      </c>
      <c r="L80" s="842"/>
      <c r="M80" s="841" t="s">
        <v>581</v>
      </c>
      <c r="N80" s="841" t="s">
        <v>581</v>
      </c>
      <c r="O80" s="841" t="s">
        <v>581</v>
      </c>
      <c r="P80" s="844"/>
      <c r="Q80" s="844"/>
      <c r="R80" s="841"/>
      <c r="S80" s="841"/>
      <c r="T80" s="841"/>
      <c r="U80" s="841"/>
      <c r="V80" s="841" t="s">
        <v>581</v>
      </c>
      <c r="W80" s="841" t="s">
        <v>581</v>
      </c>
      <c r="X80" s="841"/>
      <c r="Y80" s="841"/>
      <c r="Z80" s="841"/>
      <c r="AA80" s="841"/>
      <c r="AB80" s="841"/>
      <c r="AC80" s="842" t="s">
        <v>581</v>
      </c>
      <c r="AD80" s="841"/>
      <c r="AE80" s="842" t="s">
        <v>581</v>
      </c>
      <c r="AF80" s="841" t="s">
        <v>581</v>
      </c>
      <c r="AG80" s="843" t="s">
        <v>581</v>
      </c>
      <c r="AH80" s="845" t="str" cm="1">
        <f t="array" ref="AH80">LEFT(AJ_Subcon_PR[[#This Row],[PROJECT'#]],MIN(IFERROR(FIND({0,1,2,3,4,5,6,7,8,9,"-"},AJ_Subcon_PR[[#This Row],[PROJECT'#]]),""))-1)</f>
        <v>AJ</v>
      </c>
      <c r="AI80" s="726" t="str">
        <f>IF(AJ_Subcon_PR[[#This Row],[BOM Received date]]&lt;&gt;"","Sub table")</f>
        <v>Sub table</v>
      </c>
      <c r="AJ80" s="726" t="str">
        <f>TEXT(AJ_Subcon_PR[[#This Row],[BOM Received date]],"mmmm")</f>
        <v>September</v>
      </c>
      <c r="AK80" s="726" t="str">
        <f>TEXT(AJ_Subcon_PR[[#This Row],[BOM Received date]],"yyyy")</f>
        <v>2023</v>
      </c>
    </row>
    <row r="81" spans="1:37" ht="15" thickBot="1">
      <c r="A81" s="841">
        <v>135</v>
      </c>
      <c r="B81" s="842">
        <v>45186</v>
      </c>
      <c r="C81" s="841"/>
      <c r="D81" s="841" t="s">
        <v>590</v>
      </c>
      <c r="E81" s="843" t="s">
        <v>778</v>
      </c>
      <c r="F81" s="841">
        <v>1567044</v>
      </c>
      <c r="G81" s="841" t="s">
        <v>312</v>
      </c>
      <c r="H81" s="843" t="s">
        <v>297</v>
      </c>
      <c r="I81" s="841">
        <v>50599</v>
      </c>
      <c r="J81" s="842">
        <v>45186</v>
      </c>
      <c r="K81" s="842">
        <v>45188</v>
      </c>
      <c r="L81" s="842"/>
      <c r="M81" s="841" t="s">
        <v>581</v>
      </c>
      <c r="N81" s="841" t="s">
        <v>581</v>
      </c>
      <c r="O81" s="841" t="s">
        <v>581</v>
      </c>
      <c r="P81" s="844"/>
      <c r="Q81" s="844"/>
      <c r="R81" s="841"/>
      <c r="S81" s="841"/>
      <c r="T81" s="841"/>
      <c r="U81" s="841"/>
      <c r="V81" s="841" t="s">
        <v>581</v>
      </c>
      <c r="W81" s="841" t="s">
        <v>581</v>
      </c>
      <c r="X81" s="841"/>
      <c r="Y81" s="841"/>
      <c r="Z81" s="841"/>
      <c r="AA81" s="841"/>
      <c r="AB81" s="841"/>
      <c r="AC81" s="842" t="s">
        <v>581</v>
      </c>
      <c r="AD81" s="841"/>
      <c r="AE81" s="842" t="s">
        <v>581</v>
      </c>
      <c r="AF81" s="841" t="s">
        <v>581</v>
      </c>
      <c r="AG81" s="843" t="s">
        <v>581</v>
      </c>
      <c r="AH81" s="845" t="str" cm="1">
        <f t="array" ref="AH81">LEFT(AJ_Subcon_PR[[#This Row],[PROJECT'#]],MIN(IFERROR(FIND({0,1,2,3,4,5,6,7,8,9,"-"},AJ_Subcon_PR[[#This Row],[PROJECT'#]]),""))-1)</f>
        <v>AJ</v>
      </c>
      <c r="AI81" s="726" t="str">
        <f>IF(AJ_Subcon_PR[[#This Row],[BOM Received date]]&lt;&gt;"","Sub table")</f>
        <v>Sub table</v>
      </c>
      <c r="AJ81" s="726" t="str">
        <f>TEXT(AJ_Subcon_PR[[#This Row],[BOM Received date]],"mmmm")</f>
        <v>September</v>
      </c>
      <c r="AK81" s="726" t="str">
        <f>TEXT(AJ_Subcon_PR[[#This Row],[BOM Received date]],"yyyy")</f>
        <v>2023</v>
      </c>
    </row>
    <row r="82" spans="1:37" ht="15" thickBot="1">
      <c r="A82" s="841">
        <v>136</v>
      </c>
      <c r="B82" s="842">
        <v>45186</v>
      </c>
      <c r="C82" s="841"/>
      <c r="D82" s="841" t="s">
        <v>591</v>
      </c>
      <c r="E82" s="843" t="s">
        <v>779</v>
      </c>
      <c r="F82" s="841">
        <v>7527758</v>
      </c>
      <c r="G82" s="841" t="s">
        <v>312</v>
      </c>
      <c r="H82" s="843" t="s">
        <v>297</v>
      </c>
      <c r="I82" s="841">
        <v>51355</v>
      </c>
      <c r="J82" s="842">
        <v>45186</v>
      </c>
      <c r="K82" s="842">
        <v>45203</v>
      </c>
      <c r="L82" s="842"/>
      <c r="M82" s="841" t="s">
        <v>581</v>
      </c>
      <c r="N82" s="841" t="s">
        <v>581</v>
      </c>
      <c r="O82" s="841" t="s">
        <v>581</v>
      </c>
      <c r="P82" s="844"/>
      <c r="Q82" s="844"/>
      <c r="R82" s="841"/>
      <c r="S82" s="841"/>
      <c r="T82" s="841"/>
      <c r="U82" s="841"/>
      <c r="V82" s="841" t="s">
        <v>581</v>
      </c>
      <c r="W82" s="841" t="s">
        <v>581</v>
      </c>
      <c r="X82" s="841"/>
      <c r="Y82" s="841"/>
      <c r="Z82" s="841"/>
      <c r="AA82" s="841"/>
      <c r="AB82" s="841"/>
      <c r="AC82" s="842" t="s">
        <v>581</v>
      </c>
      <c r="AD82" s="841"/>
      <c r="AE82" s="842" t="s">
        <v>581</v>
      </c>
      <c r="AF82" s="841" t="s">
        <v>581</v>
      </c>
      <c r="AG82" s="843" t="s">
        <v>581</v>
      </c>
      <c r="AH82" s="845" t="str" cm="1">
        <f t="array" ref="AH82">LEFT(AJ_Subcon_PR[[#This Row],[PROJECT'#]],MIN(IFERROR(FIND({0,1,2,3,4,5,6,7,8,9,"-"},AJ_Subcon_PR[[#This Row],[PROJECT'#]]),""))-1)</f>
        <v>AJ</v>
      </c>
      <c r="AI82" s="726" t="str">
        <f>IF(AJ_Subcon_PR[[#This Row],[BOM Received date]]&lt;&gt;"","Sub table")</f>
        <v>Sub table</v>
      </c>
      <c r="AJ82" s="726" t="str">
        <f>TEXT(AJ_Subcon_PR[[#This Row],[BOM Received date]],"mmmm")</f>
        <v>September</v>
      </c>
      <c r="AK82" s="726" t="str">
        <f>TEXT(AJ_Subcon_PR[[#This Row],[BOM Received date]],"yyyy")</f>
        <v>2023</v>
      </c>
    </row>
    <row r="83" spans="1:37" ht="15" thickBot="1">
      <c r="A83" s="841">
        <v>137</v>
      </c>
      <c r="B83" s="842">
        <v>45188</v>
      </c>
      <c r="C83" s="841"/>
      <c r="D83" s="846" t="s">
        <v>1094</v>
      </c>
      <c r="E83" s="843" t="s">
        <v>802</v>
      </c>
      <c r="F83" s="841" t="s">
        <v>581</v>
      </c>
      <c r="G83" s="841" t="s">
        <v>312</v>
      </c>
      <c r="H83" s="843" t="s">
        <v>297</v>
      </c>
      <c r="I83" s="841">
        <v>52652</v>
      </c>
      <c r="J83" s="842">
        <v>45188</v>
      </c>
      <c r="K83" s="842">
        <v>45238</v>
      </c>
      <c r="L83" s="842"/>
      <c r="M83" s="841" t="s">
        <v>581</v>
      </c>
      <c r="N83" s="841" t="s">
        <v>581</v>
      </c>
      <c r="O83" s="841" t="s">
        <v>581</v>
      </c>
      <c r="P83" s="844"/>
      <c r="Q83" s="844"/>
      <c r="R83" s="841"/>
      <c r="S83" s="841"/>
      <c r="T83" s="841"/>
      <c r="U83" s="841"/>
      <c r="V83" s="841" t="s">
        <v>581</v>
      </c>
      <c r="W83" s="841" t="s">
        <v>581</v>
      </c>
      <c r="X83" s="841"/>
      <c r="Y83" s="841"/>
      <c r="Z83" s="841"/>
      <c r="AA83" s="841"/>
      <c r="AB83" s="841"/>
      <c r="AC83" s="842" t="s">
        <v>581</v>
      </c>
      <c r="AD83" s="841"/>
      <c r="AE83" s="842" t="s">
        <v>581</v>
      </c>
      <c r="AF83" s="841" t="s">
        <v>581</v>
      </c>
      <c r="AG83" s="843" t="s">
        <v>581</v>
      </c>
      <c r="AH83" s="845" t="str" cm="1">
        <f t="array" ref="AH83">LEFT(AJ_Subcon_PR[[#This Row],[PROJECT'#]],MIN(IFERROR(FIND({0,1,2,3,4,5,6,7,8,9,"-"},AJ_Subcon_PR[[#This Row],[PROJECT'#]]),""))-1)</f>
        <v>AJ</v>
      </c>
      <c r="AI83" s="726" t="str">
        <f>IF(AJ_Subcon_PR[[#This Row],[BOM Received date]]&lt;&gt;"","Sub table")</f>
        <v>Sub table</v>
      </c>
      <c r="AJ83" s="726" t="str">
        <f>TEXT(AJ_Subcon_PR[[#This Row],[BOM Received date]],"mmmm")</f>
        <v>September</v>
      </c>
      <c r="AK83" s="726" t="str">
        <f>TEXT(AJ_Subcon_PR[[#This Row],[BOM Received date]],"yyyy")</f>
        <v>2023</v>
      </c>
    </row>
    <row r="84" spans="1:37" ht="15" thickBot="1">
      <c r="A84" s="841">
        <v>138</v>
      </c>
      <c r="B84" s="842">
        <v>45188</v>
      </c>
      <c r="C84" s="841"/>
      <c r="D84" s="841" t="s">
        <v>630</v>
      </c>
      <c r="E84" s="843" t="s">
        <v>812</v>
      </c>
      <c r="F84" s="841">
        <v>7584104</v>
      </c>
      <c r="G84" s="841" t="s">
        <v>312</v>
      </c>
      <c r="H84" s="843" t="s">
        <v>297</v>
      </c>
      <c r="I84" s="841">
        <v>52634</v>
      </c>
      <c r="J84" s="842">
        <v>45188</v>
      </c>
      <c r="K84" s="842">
        <v>45239</v>
      </c>
      <c r="L84" s="842"/>
      <c r="M84" s="841" t="s">
        <v>581</v>
      </c>
      <c r="N84" s="841" t="s">
        <v>581</v>
      </c>
      <c r="O84" s="841" t="s">
        <v>581</v>
      </c>
      <c r="P84" s="844"/>
      <c r="Q84" s="844"/>
      <c r="R84" s="841"/>
      <c r="S84" s="841"/>
      <c r="T84" s="841"/>
      <c r="U84" s="841"/>
      <c r="V84" s="841" t="s">
        <v>581</v>
      </c>
      <c r="W84" s="841" t="s">
        <v>581</v>
      </c>
      <c r="X84" s="841"/>
      <c r="Y84" s="841"/>
      <c r="Z84" s="841"/>
      <c r="AA84" s="841"/>
      <c r="AB84" s="841"/>
      <c r="AC84" s="842" t="s">
        <v>581</v>
      </c>
      <c r="AD84" s="841"/>
      <c r="AE84" s="842" t="s">
        <v>581</v>
      </c>
      <c r="AF84" s="841" t="s">
        <v>581</v>
      </c>
      <c r="AG84" s="843" t="s">
        <v>581</v>
      </c>
      <c r="AH84" s="845" t="str" cm="1">
        <f t="array" ref="AH84">LEFT(AJ_Subcon_PR[[#This Row],[PROJECT'#]],MIN(IFERROR(FIND({0,1,2,3,4,5,6,7,8,9,"-"},AJ_Subcon_PR[[#This Row],[PROJECT'#]]),""))-1)</f>
        <v>AJ</v>
      </c>
      <c r="AI84" s="726" t="str">
        <f>IF(AJ_Subcon_PR[[#This Row],[BOM Received date]]&lt;&gt;"","Sub table")</f>
        <v>Sub table</v>
      </c>
      <c r="AJ84" s="726" t="str">
        <f>TEXT(AJ_Subcon_PR[[#This Row],[BOM Received date]],"mmmm")</f>
        <v>September</v>
      </c>
      <c r="AK84" s="726" t="str">
        <f>TEXT(AJ_Subcon_PR[[#This Row],[BOM Received date]],"yyyy")</f>
        <v>2023</v>
      </c>
    </row>
    <row r="85" spans="1:37" ht="15" thickBot="1">
      <c r="A85" s="841">
        <v>139</v>
      </c>
      <c r="B85" s="842">
        <v>45188</v>
      </c>
      <c r="C85" s="841"/>
      <c r="D85" s="841" t="s">
        <v>632</v>
      </c>
      <c r="E85" s="843" t="s">
        <v>813</v>
      </c>
      <c r="F85" s="841" t="s">
        <v>581</v>
      </c>
      <c r="G85" s="841" t="s">
        <v>312</v>
      </c>
      <c r="H85" s="843" t="s">
        <v>297</v>
      </c>
      <c r="I85" s="841">
        <v>52636</v>
      </c>
      <c r="J85" s="842">
        <v>45188</v>
      </c>
      <c r="K85" s="842">
        <v>45239</v>
      </c>
      <c r="L85" s="842"/>
      <c r="M85" s="841" t="s">
        <v>581</v>
      </c>
      <c r="N85" s="841" t="s">
        <v>581</v>
      </c>
      <c r="O85" s="841" t="s">
        <v>581</v>
      </c>
      <c r="P85" s="844"/>
      <c r="Q85" s="844"/>
      <c r="R85" s="841"/>
      <c r="S85" s="841"/>
      <c r="T85" s="841"/>
      <c r="U85" s="841"/>
      <c r="V85" s="841" t="s">
        <v>581</v>
      </c>
      <c r="W85" s="841" t="s">
        <v>581</v>
      </c>
      <c r="X85" s="841"/>
      <c r="Y85" s="841"/>
      <c r="Z85" s="841"/>
      <c r="AA85" s="841"/>
      <c r="AB85" s="841"/>
      <c r="AC85" s="842" t="s">
        <v>581</v>
      </c>
      <c r="AD85" s="841"/>
      <c r="AE85" s="842" t="s">
        <v>581</v>
      </c>
      <c r="AF85" s="841" t="s">
        <v>581</v>
      </c>
      <c r="AG85" s="843" t="s">
        <v>581</v>
      </c>
      <c r="AH85" s="845" t="str" cm="1">
        <f t="array" ref="AH85">LEFT(AJ_Subcon_PR[[#This Row],[PROJECT'#]],MIN(IFERROR(FIND({0,1,2,3,4,5,6,7,8,9,"-"},AJ_Subcon_PR[[#This Row],[PROJECT'#]]),""))-1)</f>
        <v>AJ</v>
      </c>
      <c r="AI85" s="726" t="str">
        <f>IF(AJ_Subcon_PR[[#This Row],[BOM Received date]]&lt;&gt;"","Sub table")</f>
        <v>Sub table</v>
      </c>
      <c r="AJ85" s="726" t="str">
        <f>TEXT(AJ_Subcon_PR[[#This Row],[BOM Received date]],"mmmm")</f>
        <v>September</v>
      </c>
      <c r="AK85" s="726" t="str">
        <f>TEXT(AJ_Subcon_PR[[#This Row],[BOM Received date]],"yyyy")</f>
        <v>2023</v>
      </c>
    </row>
    <row r="86" spans="1:37" ht="15" thickBot="1">
      <c r="A86" s="841">
        <v>140</v>
      </c>
      <c r="B86" s="842">
        <v>45189</v>
      </c>
      <c r="C86" s="841"/>
      <c r="D86" s="841" t="s">
        <v>616</v>
      </c>
      <c r="E86" s="843" t="s">
        <v>798</v>
      </c>
      <c r="F86" s="841">
        <v>7584064</v>
      </c>
      <c r="G86" s="841" t="s">
        <v>312</v>
      </c>
      <c r="H86" s="843" t="s">
        <v>297</v>
      </c>
      <c r="I86" s="841">
        <v>52258</v>
      </c>
      <c r="J86" s="842">
        <v>45189</v>
      </c>
      <c r="K86" s="842" t="s">
        <v>631</v>
      </c>
      <c r="L86" s="842"/>
      <c r="M86" s="841" t="s">
        <v>581</v>
      </c>
      <c r="N86" s="841" t="s">
        <v>581</v>
      </c>
      <c r="O86" s="841" t="s">
        <v>581</v>
      </c>
      <c r="P86" s="844"/>
      <c r="Q86" s="844"/>
      <c r="R86" s="841"/>
      <c r="S86" s="841"/>
      <c r="T86" s="841"/>
      <c r="U86" s="841"/>
      <c r="V86" s="841" t="s">
        <v>581</v>
      </c>
      <c r="W86" s="841" t="s">
        <v>581</v>
      </c>
      <c r="X86" s="841"/>
      <c r="Y86" s="841"/>
      <c r="Z86" s="841"/>
      <c r="AA86" s="841"/>
      <c r="AB86" s="841"/>
      <c r="AC86" s="842" t="s">
        <v>581</v>
      </c>
      <c r="AD86" s="841"/>
      <c r="AE86" s="842" t="s">
        <v>581</v>
      </c>
      <c r="AF86" s="841" t="s">
        <v>581</v>
      </c>
      <c r="AG86" s="843" t="s">
        <v>581</v>
      </c>
      <c r="AH86" s="845" t="str" cm="1">
        <f t="array" ref="AH86">LEFT(AJ_Subcon_PR[[#This Row],[PROJECT'#]],MIN(IFERROR(FIND({0,1,2,3,4,5,6,7,8,9,"-"},AJ_Subcon_PR[[#This Row],[PROJECT'#]]),""))-1)</f>
        <v>AJ</v>
      </c>
      <c r="AI86" s="726" t="str">
        <f>IF(AJ_Subcon_PR[[#This Row],[BOM Received date]]&lt;&gt;"","Sub table")</f>
        <v>Sub table</v>
      </c>
      <c r="AJ86" s="726" t="str">
        <f>TEXT(AJ_Subcon_PR[[#This Row],[BOM Received date]],"mmmm")</f>
        <v>September</v>
      </c>
      <c r="AK86" s="726" t="str">
        <f>TEXT(AJ_Subcon_PR[[#This Row],[BOM Received date]],"yyyy")</f>
        <v>2023</v>
      </c>
    </row>
    <row r="87" spans="1:37" ht="15" thickBot="1">
      <c r="A87" s="841">
        <v>141</v>
      </c>
      <c r="B87" s="842">
        <v>45195</v>
      </c>
      <c r="C87" s="841"/>
      <c r="D87" s="841" t="s">
        <v>598</v>
      </c>
      <c r="E87" s="843" t="s">
        <v>782</v>
      </c>
      <c r="F87" s="841">
        <v>3898188</v>
      </c>
      <c r="G87" s="841" t="s">
        <v>312</v>
      </c>
      <c r="H87" s="843" t="s">
        <v>297</v>
      </c>
      <c r="I87" s="841">
        <v>52403</v>
      </c>
      <c r="J87" s="842">
        <v>45195</v>
      </c>
      <c r="K87" s="842">
        <v>45231</v>
      </c>
      <c r="L87" s="842"/>
      <c r="M87" s="841" t="s">
        <v>581</v>
      </c>
      <c r="N87" s="841" t="s">
        <v>581</v>
      </c>
      <c r="O87" s="841" t="s">
        <v>581</v>
      </c>
      <c r="P87" s="844"/>
      <c r="Q87" s="844"/>
      <c r="R87" s="841"/>
      <c r="S87" s="841"/>
      <c r="T87" s="841"/>
      <c r="U87" s="841"/>
      <c r="V87" s="841" t="s">
        <v>581</v>
      </c>
      <c r="W87" s="841" t="s">
        <v>581</v>
      </c>
      <c r="X87" s="841"/>
      <c r="Y87" s="841"/>
      <c r="Z87" s="841"/>
      <c r="AA87" s="841"/>
      <c r="AB87" s="841"/>
      <c r="AC87" s="842" t="s">
        <v>581</v>
      </c>
      <c r="AD87" s="841"/>
      <c r="AE87" s="842" t="s">
        <v>581</v>
      </c>
      <c r="AF87" s="841" t="s">
        <v>581</v>
      </c>
      <c r="AG87" s="843" t="s">
        <v>581</v>
      </c>
      <c r="AH87" s="845" t="str" cm="1">
        <f t="array" ref="AH87">LEFT(AJ_Subcon_PR[[#This Row],[PROJECT'#]],MIN(IFERROR(FIND({0,1,2,3,4,5,6,7,8,9,"-"},AJ_Subcon_PR[[#This Row],[PROJECT'#]]),""))-1)</f>
        <v>AJ</v>
      </c>
      <c r="AI87" s="726" t="str">
        <f>IF(AJ_Subcon_PR[[#This Row],[BOM Received date]]&lt;&gt;"","Sub table")</f>
        <v>Sub table</v>
      </c>
      <c r="AJ87" s="726" t="str">
        <f>TEXT(AJ_Subcon_PR[[#This Row],[BOM Received date]],"mmmm")</f>
        <v>September</v>
      </c>
      <c r="AK87" s="726" t="str">
        <f>TEXT(AJ_Subcon_PR[[#This Row],[BOM Received date]],"yyyy")</f>
        <v>2023</v>
      </c>
    </row>
    <row r="88" spans="1:37" ht="15" thickBot="1">
      <c r="A88" s="841">
        <v>143</v>
      </c>
      <c r="B88" s="842">
        <v>45196</v>
      </c>
      <c r="C88" s="841"/>
      <c r="D88" s="841" t="s">
        <v>599</v>
      </c>
      <c r="E88" s="843" t="s">
        <v>783</v>
      </c>
      <c r="F88" s="841">
        <v>2024951</v>
      </c>
      <c r="G88" s="841" t="s">
        <v>312</v>
      </c>
      <c r="H88" s="843" t="s">
        <v>297</v>
      </c>
      <c r="I88" s="841">
        <v>51888</v>
      </c>
      <c r="J88" s="842">
        <v>45196</v>
      </c>
      <c r="K88" s="842">
        <v>45218</v>
      </c>
      <c r="L88" s="842"/>
      <c r="M88" s="841" t="s">
        <v>581</v>
      </c>
      <c r="N88" s="841" t="s">
        <v>581</v>
      </c>
      <c r="O88" s="841" t="s">
        <v>581</v>
      </c>
      <c r="P88" s="844"/>
      <c r="Q88" s="844"/>
      <c r="R88" s="841"/>
      <c r="S88" s="841"/>
      <c r="T88" s="841"/>
      <c r="U88" s="841"/>
      <c r="V88" s="841" t="s">
        <v>581</v>
      </c>
      <c r="W88" s="841" t="s">
        <v>581</v>
      </c>
      <c r="X88" s="841"/>
      <c r="Y88" s="841"/>
      <c r="Z88" s="841"/>
      <c r="AA88" s="841"/>
      <c r="AB88" s="841"/>
      <c r="AC88" s="842" t="s">
        <v>581</v>
      </c>
      <c r="AD88" s="841"/>
      <c r="AE88" s="842" t="s">
        <v>581</v>
      </c>
      <c r="AF88" s="841" t="s">
        <v>581</v>
      </c>
      <c r="AG88" s="843" t="s">
        <v>581</v>
      </c>
      <c r="AH88" s="845" t="str" cm="1">
        <f t="array" ref="AH88">LEFT(AJ_Subcon_PR[[#This Row],[PROJECT'#]],MIN(IFERROR(FIND({0,1,2,3,4,5,6,7,8,9,"-"},AJ_Subcon_PR[[#This Row],[PROJECT'#]]),""))-1)</f>
        <v>AJ</v>
      </c>
      <c r="AI88" s="726" t="str">
        <f>IF(AJ_Subcon_PR[[#This Row],[BOM Received date]]&lt;&gt;"","Sub table")</f>
        <v>Sub table</v>
      </c>
      <c r="AJ88" s="726" t="str">
        <f>TEXT(AJ_Subcon_PR[[#This Row],[BOM Received date]],"mmmm")</f>
        <v>September</v>
      </c>
      <c r="AK88" s="726" t="str">
        <f>TEXT(AJ_Subcon_PR[[#This Row],[BOM Received date]],"yyyy")</f>
        <v>2023</v>
      </c>
    </row>
    <row r="89" spans="1:37" ht="15" thickBot="1">
      <c r="A89" s="841">
        <v>144</v>
      </c>
      <c r="B89" s="842">
        <v>45197</v>
      </c>
      <c r="C89" s="841"/>
      <c r="D89" s="841" t="s">
        <v>600</v>
      </c>
      <c r="E89" s="843" t="s">
        <v>784</v>
      </c>
      <c r="F89" s="841" t="s">
        <v>581</v>
      </c>
      <c r="G89" s="841" t="s">
        <v>312</v>
      </c>
      <c r="H89" s="843" t="s">
        <v>297</v>
      </c>
      <c r="I89" s="841">
        <v>52705</v>
      </c>
      <c r="J89" s="842">
        <v>45197</v>
      </c>
      <c r="K89" s="842">
        <v>45241</v>
      </c>
      <c r="L89" s="842"/>
      <c r="M89" s="841" t="s">
        <v>581</v>
      </c>
      <c r="N89" s="841" t="s">
        <v>581</v>
      </c>
      <c r="O89" s="841" t="s">
        <v>581</v>
      </c>
      <c r="P89" s="844"/>
      <c r="Q89" s="844"/>
      <c r="R89" s="841"/>
      <c r="S89" s="841"/>
      <c r="T89" s="841"/>
      <c r="U89" s="841"/>
      <c r="V89" s="841" t="s">
        <v>581</v>
      </c>
      <c r="W89" s="841" t="s">
        <v>581</v>
      </c>
      <c r="X89" s="841"/>
      <c r="Y89" s="841"/>
      <c r="Z89" s="841"/>
      <c r="AA89" s="841"/>
      <c r="AB89" s="841"/>
      <c r="AC89" s="842" t="s">
        <v>581</v>
      </c>
      <c r="AD89" s="841"/>
      <c r="AE89" s="842" t="s">
        <v>581</v>
      </c>
      <c r="AF89" s="841" t="s">
        <v>581</v>
      </c>
      <c r="AG89" s="843" t="s">
        <v>640</v>
      </c>
      <c r="AH89" s="845" t="str" cm="1">
        <f t="array" ref="AH89">LEFT(AJ_Subcon_PR[[#This Row],[PROJECT'#]],MIN(IFERROR(FIND({0,1,2,3,4,5,6,7,8,9,"-"},AJ_Subcon_PR[[#This Row],[PROJECT'#]]),""))-1)</f>
        <v>AJ</v>
      </c>
      <c r="AI89" s="726" t="str">
        <f>IF(AJ_Subcon_PR[[#This Row],[BOM Received date]]&lt;&gt;"","Sub table")</f>
        <v>Sub table</v>
      </c>
      <c r="AJ89" s="726" t="str">
        <f>TEXT(AJ_Subcon_PR[[#This Row],[BOM Received date]],"mmmm")</f>
        <v>September</v>
      </c>
      <c r="AK89" s="726" t="str">
        <f>TEXT(AJ_Subcon_PR[[#This Row],[BOM Received date]],"yyyy")</f>
        <v>2023</v>
      </c>
    </row>
    <row r="90" spans="1:37" ht="15" thickBot="1">
      <c r="A90" s="841">
        <v>145</v>
      </c>
      <c r="B90" s="842">
        <v>45201</v>
      </c>
      <c r="C90" s="841"/>
      <c r="D90" s="846" t="s">
        <v>316</v>
      </c>
      <c r="E90" s="843" t="s">
        <v>785</v>
      </c>
      <c r="F90" s="841">
        <v>2504223</v>
      </c>
      <c r="G90" s="841" t="s">
        <v>312</v>
      </c>
      <c r="H90" s="843" t="s">
        <v>297</v>
      </c>
      <c r="I90" s="841">
        <v>52245</v>
      </c>
      <c r="J90" s="842">
        <v>45201</v>
      </c>
      <c r="K90" s="842">
        <v>52245</v>
      </c>
      <c r="L90" s="842"/>
      <c r="M90" s="841" t="s">
        <v>581</v>
      </c>
      <c r="N90" s="841" t="s">
        <v>581</v>
      </c>
      <c r="O90" s="841" t="s">
        <v>581</v>
      </c>
      <c r="P90" s="844"/>
      <c r="Q90" s="844"/>
      <c r="R90" s="841"/>
      <c r="S90" s="841"/>
      <c r="T90" s="841"/>
      <c r="U90" s="841"/>
      <c r="V90" s="841" t="s">
        <v>581</v>
      </c>
      <c r="W90" s="841" t="s">
        <v>581</v>
      </c>
      <c r="X90" s="841"/>
      <c r="Y90" s="841"/>
      <c r="Z90" s="841"/>
      <c r="AA90" s="841"/>
      <c r="AB90" s="841"/>
      <c r="AC90" s="842" t="s">
        <v>581</v>
      </c>
      <c r="AD90" s="841"/>
      <c r="AE90" s="842" t="s">
        <v>581</v>
      </c>
      <c r="AF90" s="841" t="s">
        <v>581</v>
      </c>
      <c r="AG90" s="843" t="s">
        <v>581</v>
      </c>
      <c r="AH90" s="845" t="str" cm="1">
        <f t="array" ref="AH90">LEFT(AJ_Subcon_PR[[#This Row],[PROJECT'#]],MIN(IFERROR(FIND({0,1,2,3,4,5,6,7,8,9,"-"},AJ_Subcon_PR[[#This Row],[PROJECT'#]]),""))-1)</f>
        <v>AJ</v>
      </c>
      <c r="AI90" s="726" t="str">
        <f>IF(AJ_Subcon_PR[[#This Row],[BOM Received date]]&lt;&gt;"","Sub table")</f>
        <v>Sub table</v>
      </c>
      <c r="AJ90" s="726" t="str">
        <f>TEXT(AJ_Subcon_PR[[#This Row],[BOM Received date]],"mmmm")</f>
        <v>October</v>
      </c>
      <c r="AK90" s="726" t="str">
        <f>TEXT(AJ_Subcon_PR[[#This Row],[BOM Received date]],"yyyy")</f>
        <v>2023</v>
      </c>
    </row>
    <row r="91" spans="1:37" ht="15" thickBot="1">
      <c r="A91" s="841">
        <v>146</v>
      </c>
      <c r="B91" s="842">
        <v>45202</v>
      </c>
      <c r="C91" s="841"/>
      <c r="D91" s="841" t="s">
        <v>602</v>
      </c>
      <c r="E91" s="843" t="s">
        <v>786</v>
      </c>
      <c r="F91" s="841">
        <v>4515922</v>
      </c>
      <c r="G91" s="841" t="s">
        <v>312</v>
      </c>
      <c r="H91" s="843" t="s">
        <v>297</v>
      </c>
      <c r="I91" s="841">
        <v>51361</v>
      </c>
      <c r="J91" s="842">
        <v>45202</v>
      </c>
      <c r="K91" s="842">
        <v>45203</v>
      </c>
      <c r="L91" s="842"/>
      <c r="M91" s="841" t="s">
        <v>581</v>
      </c>
      <c r="N91" s="841" t="s">
        <v>581</v>
      </c>
      <c r="O91" s="841" t="s">
        <v>581</v>
      </c>
      <c r="P91" s="844"/>
      <c r="Q91" s="844"/>
      <c r="R91" s="841"/>
      <c r="S91" s="841"/>
      <c r="T91" s="841"/>
      <c r="U91" s="841"/>
      <c r="V91" s="841" t="s">
        <v>581</v>
      </c>
      <c r="W91" s="841" t="s">
        <v>581</v>
      </c>
      <c r="X91" s="841"/>
      <c r="Y91" s="841"/>
      <c r="Z91" s="841"/>
      <c r="AA91" s="841"/>
      <c r="AB91" s="841"/>
      <c r="AC91" s="842" t="s">
        <v>581</v>
      </c>
      <c r="AD91" s="841"/>
      <c r="AE91" s="842" t="s">
        <v>581</v>
      </c>
      <c r="AF91" s="841" t="s">
        <v>581</v>
      </c>
      <c r="AG91" s="843" t="s">
        <v>581</v>
      </c>
      <c r="AH91" s="845" t="str" cm="1">
        <f t="array" ref="AH91">LEFT(AJ_Subcon_PR[[#This Row],[PROJECT'#]],MIN(IFERROR(FIND({0,1,2,3,4,5,6,7,8,9,"-"},AJ_Subcon_PR[[#This Row],[PROJECT'#]]),""))-1)</f>
        <v>AJ</v>
      </c>
      <c r="AI91" s="726" t="str">
        <f>IF(AJ_Subcon_PR[[#This Row],[BOM Received date]]&lt;&gt;"","Sub table")</f>
        <v>Sub table</v>
      </c>
      <c r="AJ91" s="726" t="str">
        <f>TEXT(AJ_Subcon_PR[[#This Row],[BOM Received date]],"mmmm")</f>
        <v>October</v>
      </c>
      <c r="AK91" s="726" t="str">
        <f>TEXT(AJ_Subcon_PR[[#This Row],[BOM Received date]],"yyyy")</f>
        <v>2023</v>
      </c>
    </row>
    <row r="92" spans="1:37" ht="15" thickBot="1">
      <c r="A92" s="841">
        <v>147</v>
      </c>
      <c r="B92" s="842">
        <v>45202</v>
      </c>
      <c r="C92" s="841"/>
      <c r="D92" s="841" t="s">
        <v>603</v>
      </c>
      <c r="E92" s="843" t="s">
        <v>787</v>
      </c>
      <c r="F92" s="841">
        <v>2324497</v>
      </c>
      <c r="G92" s="841" t="s">
        <v>312</v>
      </c>
      <c r="H92" s="843" t="s">
        <v>297</v>
      </c>
      <c r="I92" s="841">
        <v>51359</v>
      </c>
      <c r="J92" s="842">
        <v>45202</v>
      </c>
      <c r="K92" s="842">
        <v>45203</v>
      </c>
      <c r="L92" s="842"/>
      <c r="M92" s="841" t="s">
        <v>581</v>
      </c>
      <c r="N92" s="841" t="s">
        <v>581</v>
      </c>
      <c r="O92" s="841" t="s">
        <v>581</v>
      </c>
      <c r="P92" s="844"/>
      <c r="Q92" s="844"/>
      <c r="R92" s="841"/>
      <c r="S92" s="841"/>
      <c r="T92" s="841"/>
      <c r="U92" s="841"/>
      <c r="V92" s="841" t="s">
        <v>581</v>
      </c>
      <c r="W92" s="841" t="s">
        <v>581</v>
      </c>
      <c r="X92" s="841"/>
      <c r="Y92" s="841"/>
      <c r="Z92" s="841"/>
      <c r="AA92" s="841"/>
      <c r="AB92" s="841"/>
      <c r="AC92" s="842" t="s">
        <v>581</v>
      </c>
      <c r="AD92" s="841"/>
      <c r="AE92" s="842" t="s">
        <v>581</v>
      </c>
      <c r="AF92" s="841" t="s">
        <v>581</v>
      </c>
      <c r="AG92" s="843" t="s">
        <v>581</v>
      </c>
      <c r="AH92" s="845" t="str" cm="1">
        <f t="array" ref="AH92">LEFT(AJ_Subcon_PR[[#This Row],[PROJECT'#]],MIN(IFERROR(FIND({0,1,2,3,4,5,6,7,8,9,"-"},AJ_Subcon_PR[[#This Row],[PROJECT'#]]),""))-1)</f>
        <v>AJ</v>
      </c>
      <c r="AI92" s="726" t="str">
        <f>IF(AJ_Subcon_PR[[#This Row],[BOM Received date]]&lt;&gt;"","Sub table")</f>
        <v>Sub table</v>
      </c>
      <c r="AJ92" s="726" t="str">
        <f>TEXT(AJ_Subcon_PR[[#This Row],[BOM Received date]],"mmmm")</f>
        <v>October</v>
      </c>
      <c r="AK92" s="726" t="str">
        <f>TEXT(AJ_Subcon_PR[[#This Row],[BOM Received date]],"yyyy")</f>
        <v>2023</v>
      </c>
    </row>
    <row r="93" spans="1:37" ht="15" thickBot="1">
      <c r="A93" s="841">
        <v>152</v>
      </c>
      <c r="B93" s="842">
        <v>45208</v>
      </c>
      <c r="C93" s="841"/>
      <c r="D93" s="841" t="s">
        <v>604</v>
      </c>
      <c r="E93" s="843" t="s">
        <v>788</v>
      </c>
      <c r="F93" s="841" t="s">
        <v>581</v>
      </c>
      <c r="G93" s="841" t="s">
        <v>312</v>
      </c>
      <c r="H93" s="843" t="s">
        <v>297</v>
      </c>
      <c r="I93" s="841">
        <v>52388</v>
      </c>
      <c r="J93" s="842">
        <v>45208</v>
      </c>
      <c r="K93" s="842">
        <v>45230</v>
      </c>
      <c r="L93" s="842"/>
      <c r="M93" s="841" t="s">
        <v>581</v>
      </c>
      <c r="N93" s="841" t="s">
        <v>581</v>
      </c>
      <c r="O93" s="841" t="s">
        <v>581</v>
      </c>
      <c r="P93" s="844"/>
      <c r="Q93" s="844"/>
      <c r="R93" s="841"/>
      <c r="S93" s="841"/>
      <c r="T93" s="841"/>
      <c r="U93" s="841"/>
      <c r="V93" s="841" t="s">
        <v>581</v>
      </c>
      <c r="W93" s="841" t="s">
        <v>581</v>
      </c>
      <c r="X93" s="841"/>
      <c r="Y93" s="841"/>
      <c r="Z93" s="841"/>
      <c r="AA93" s="841"/>
      <c r="AB93" s="841"/>
      <c r="AC93" s="842" t="s">
        <v>581</v>
      </c>
      <c r="AD93" s="841"/>
      <c r="AE93" s="842" t="s">
        <v>581</v>
      </c>
      <c r="AF93" s="841" t="s">
        <v>581</v>
      </c>
      <c r="AG93" s="843" t="s">
        <v>581</v>
      </c>
      <c r="AH93" s="845" t="str" cm="1">
        <f t="array" ref="AH93">LEFT(AJ_Subcon_PR[[#This Row],[PROJECT'#]],MIN(IFERROR(FIND({0,1,2,3,4,5,6,7,8,9,"-"},AJ_Subcon_PR[[#This Row],[PROJECT'#]]),""))-1)</f>
        <v>AJ</v>
      </c>
      <c r="AI93" s="726" t="str">
        <f>IF(AJ_Subcon_PR[[#This Row],[BOM Received date]]&lt;&gt;"","Sub table")</f>
        <v>Sub table</v>
      </c>
      <c r="AJ93" s="726" t="str">
        <f>TEXT(AJ_Subcon_PR[[#This Row],[BOM Received date]],"mmmm")</f>
        <v>October</v>
      </c>
      <c r="AK93" s="726" t="str">
        <f>TEXT(AJ_Subcon_PR[[#This Row],[BOM Received date]],"yyyy")</f>
        <v>2023</v>
      </c>
    </row>
    <row r="94" spans="1:37" ht="15" thickBot="1">
      <c r="A94" s="841">
        <v>154</v>
      </c>
      <c r="B94" s="842">
        <v>45210</v>
      </c>
      <c r="C94" s="841"/>
      <c r="D94" s="841" t="s">
        <v>605</v>
      </c>
      <c r="E94" s="843" t="s">
        <v>759</v>
      </c>
      <c r="F94" s="841">
        <v>3790651</v>
      </c>
      <c r="G94" s="841" t="s">
        <v>312</v>
      </c>
      <c r="H94" s="843" t="s">
        <v>297</v>
      </c>
      <c r="I94" s="841">
        <v>51868</v>
      </c>
      <c r="J94" s="842">
        <v>45210</v>
      </c>
      <c r="K94" s="842">
        <v>45217</v>
      </c>
      <c r="L94" s="842"/>
      <c r="M94" s="841" t="s">
        <v>581</v>
      </c>
      <c r="N94" s="841" t="s">
        <v>581</v>
      </c>
      <c r="O94" s="841" t="s">
        <v>581</v>
      </c>
      <c r="P94" s="844"/>
      <c r="Q94" s="844"/>
      <c r="R94" s="841"/>
      <c r="S94" s="841"/>
      <c r="T94" s="841"/>
      <c r="U94" s="841"/>
      <c r="V94" s="841" t="s">
        <v>581</v>
      </c>
      <c r="W94" s="841" t="s">
        <v>581</v>
      </c>
      <c r="X94" s="841"/>
      <c r="Y94" s="841"/>
      <c r="Z94" s="841"/>
      <c r="AA94" s="841"/>
      <c r="AB94" s="841"/>
      <c r="AC94" s="842" t="s">
        <v>581</v>
      </c>
      <c r="AD94" s="841"/>
      <c r="AE94" s="842" t="s">
        <v>581</v>
      </c>
      <c r="AF94" s="841" t="s">
        <v>581</v>
      </c>
      <c r="AG94" s="843" t="s">
        <v>581</v>
      </c>
      <c r="AH94" s="845" t="str" cm="1">
        <f t="array" ref="AH94">LEFT(AJ_Subcon_PR[[#This Row],[PROJECT'#]],MIN(IFERROR(FIND({0,1,2,3,4,5,6,7,8,9,"-"},AJ_Subcon_PR[[#This Row],[PROJECT'#]]),""))-1)</f>
        <v>AJ</v>
      </c>
      <c r="AI94" s="726" t="str">
        <f>IF(AJ_Subcon_PR[[#This Row],[BOM Received date]]&lt;&gt;"","Sub table")</f>
        <v>Sub table</v>
      </c>
      <c r="AJ94" s="726" t="str">
        <f>TEXT(AJ_Subcon_PR[[#This Row],[BOM Received date]],"mmmm")</f>
        <v>October</v>
      </c>
      <c r="AK94" s="726" t="str">
        <f>TEXT(AJ_Subcon_PR[[#This Row],[BOM Received date]],"yyyy")</f>
        <v>2023</v>
      </c>
    </row>
    <row r="95" spans="1:37" ht="15" thickBot="1">
      <c r="A95" s="841">
        <v>157</v>
      </c>
      <c r="B95" s="842">
        <v>45213</v>
      </c>
      <c r="C95" s="841"/>
      <c r="D95" s="841" t="s">
        <v>606</v>
      </c>
      <c r="E95" s="843" t="s">
        <v>789</v>
      </c>
      <c r="F95" s="841">
        <v>7874945</v>
      </c>
      <c r="G95" s="841" t="s">
        <v>312</v>
      </c>
      <c r="H95" s="843" t="s">
        <v>297</v>
      </c>
      <c r="I95" s="841">
        <v>52495</v>
      </c>
      <c r="J95" s="842">
        <v>45213</v>
      </c>
      <c r="K95" s="842">
        <v>45234</v>
      </c>
      <c r="L95" s="842"/>
      <c r="M95" s="841" t="s">
        <v>581</v>
      </c>
      <c r="N95" s="841" t="s">
        <v>581</v>
      </c>
      <c r="O95" s="841" t="s">
        <v>581</v>
      </c>
      <c r="P95" s="844"/>
      <c r="Q95" s="844"/>
      <c r="R95" s="841"/>
      <c r="S95" s="841"/>
      <c r="T95" s="841"/>
      <c r="U95" s="841"/>
      <c r="V95" s="841" t="s">
        <v>581</v>
      </c>
      <c r="W95" s="841" t="s">
        <v>581</v>
      </c>
      <c r="X95" s="841"/>
      <c r="Y95" s="841"/>
      <c r="Z95" s="841"/>
      <c r="AA95" s="841"/>
      <c r="AB95" s="841"/>
      <c r="AC95" s="842" t="s">
        <v>581</v>
      </c>
      <c r="AD95" s="841"/>
      <c r="AE95" s="842" t="s">
        <v>581</v>
      </c>
      <c r="AF95" s="841" t="s">
        <v>581</v>
      </c>
      <c r="AG95" s="843" t="s">
        <v>581</v>
      </c>
      <c r="AH95" s="845" t="str" cm="1">
        <f t="array" ref="AH95">LEFT(AJ_Subcon_PR[[#This Row],[PROJECT'#]],MIN(IFERROR(FIND({0,1,2,3,4,5,6,7,8,9,"-"},AJ_Subcon_PR[[#This Row],[PROJECT'#]]),""))-1)</f>
        <v>AJ</v>
      </c>
      <c r="AI95" s="726" t="str">
        <f>IF(AJ_Subcon_PR[[#This Row],[BOM Received date]]&lt;&gt;"","Sub table")</f>
        <v>Sub table</v>
      </c>
      <c r="AJ95" s="726" t="str">
        <f>TEXT(AJ_Subcon_PR[[#This Row],[BOM Received date]],"mmmm")</f>
        <v>October</v>
      </c>
      <c r="AK95" s="726" t="str">
        <f>TEXT(AJ_Subcon_PR[[#This Row],[BOM Received date]],"yyyy")</f>
        <v>2023</v>
      </c>
    </row>
    <row r="96" spans="1:37" ht="15" thickBot="1">
      <c r="A96" s="841">
        <v>159</v>
      </c>
      <c r="B96" s="842">
        <v>45215</v>
      </c>
      <c r="C96" s="841"/>
      <c r="D96" s="841" t="s">
        <v>607</v>
      </c>
      <c r="E96" s="843" t="s">
        <v>790</v>
      </c>
      <c r="F96" s="841">
        <v>7995997</v>
      </c>
      <c r="G96" s="841" t="s">
        <v>312</v>
      </c>
      <c r="H96" s="843" t="s">
        <v>297</v>
      </c>
      <c r="I96" s="841">
        <v>52416</v>
      </c>
      <c r="J96" s="842">
        <v>45215</v>
      </c>
      <c r="K96" s="842">
        <v>45231</v>
      </c>
      <c r="L96" s="842"/>
      <c r="M96" s="841" t="s">
        <v>581</v>
      </c>
      <c r="N96" s="841" t="s">
        <v>581</v>
      </c>
      <c r="O96" s="841" t="s">
        <v>581</v>
      </c>
      <c r="P96" s="844"/>
      <c r="Q96" s="844"/>
      <c r="R96" s="841"/>
      <c r="S96" s="841"/>
      <c r="T96" s="841"/>
      <c r="U96" s="841"/>
      <c r="V96" s="841" t="s">
        <v>581</v>
      </c>
      <c r="W96" s="841" t="s">
        <v>581</v>
      </c>
      <c r="X96" s="841"/>
      <c r="Y96" s="841"/>
      <c r="Z96" s="841"/>
      <c r="AA96" s="841"/>
      <c r="AB96" s="841"/>
      <c r="AC96" s="842" t="s">
        <v>581</v>
      </c>
      <c r="AD96" s="841"/>
      <c r="AE96" s="842" t="s">
        <v>581</v>
      </c>
      <c r="AF96" s="841" t="s">
        <v>581</v>
      </c>
      <c r="AG96" s="843" t="s">
        <v>581</v>
      </c>
      <c r="AH96" s="845" t="str" cm="1">
        <f t="array" ref="AH96">LEFT(AJ_Subcon_PR[[#This Row],[PROJECT'#]],MIN(IFERROR(FIND({0,1,2,3,4,5,6,7,8,9,"-"},AJ_Subcon_PR[[#This Row],[PROJECT'#]]),""))-1)</f>
        <v>AJ</v>
      </c>
      <c r="AI96" s="726" t="str">
        <f>IF(AJ_Subcon_PR[[#This Row],[BOM Received date]]&lt;&gt;"","Sub table")</f>
        <v>Sub table</v>
      </c>
      <c r="AJ96" s="726" t="str">
        <f>TEXT(AJ_Subcon_PR[[#This Row],[BOM Received date]],"mmmm")</f>
        <v>October</v>
      </c>
      <c r="AK96" s="726" t="str">
        <f>TEXT(AJ_Subcon_PR[[#This Row],[BOM Received date]],"yyyy")</f>
        <v>2023</v>
      </c>
    </row>
    <row r="97" spans="1:37" ht="15" thickBot="1">
      <c r="A97" s="841">
        <v>161</v>
      </c>
      <c r="B97" s="842">
        <v>45215</v>
      </c>
      <c r="C97" s="841"/>
      <c r="D97" s="841" t="s">
        <v>608</v>
      </c>
      <c r="E97" s="843" t="s">
        <v>791</v>
      </c>
      <c r="F97" s="841">
        <v>7986313</v>
      </c>
      <c r="G97" s="841" t="s">
        <v>312</v>
      </c>
      <c r="H97" s="843" t="s">
        <v>297</v>
      </c>
      <c r="I97" s="841">
        <v>52413</v>
      </c>
      <c r="J97" s="842">
        <v>45215</v>
      </c>
      <c r="K97" s="842">
        <v>45231</v>
      </c>
      <c r="L97" s="842"/>
      <c r="M97" s="841" t="s">
        <v>581</v>
      </c>
      <c r="N97" s="841" t="s">
        <v>581</v>
      </c>
      <c r="O97" s="841" t="s">
        <v>581</v>
      </c>
      <c r="P97" s="844"/>
      <c r="Q97" s="844"/>
      <c r="R97" s="841"/>
      <c r="S97" s="841"/>
      <c r="T97" s="841"/>
      <c r="U97" s="841"/>
      <c r="V97" s="841" t="s">
        <v>581</v>
      </c>
      <c r="W97" s="841" t="s">
        <v>581</v>
      </c>
      <c r="X97" s="841"/>
      <c r="Y97" s="841"/>
      <c r="Z97" s="841"/>
      <c r="AA97" s="841"/>
      <c r="AB97" s="841"/>
      <c r="AC97" s="842" t="s">
        <v>581</v>
      </c>
      <c r="AD97" s="841"/>
      <c r="AE97" s="842" t="s">
        <v>581</v>
      </c>
      <c r="AF97" s="841" t="s">
        <v>581</v>
      </c>
      <c r="AG97" s="843" t="s">
        <v>581</v>
      </c>
      <c r="AH97" s="845" t="str" cm="1">
        <f t="array" ref="AH97">LEFT(AJ_Subcon_PR[[#This Row],[PROJECT'#]],MIN(IFERROR(FIND({0,1,2,3,4,5,6,7,8,9,"-"},AJ_Subcon_PR[[#This Row],[PROJECT'#]]),""))-1)</f>
        <v>AJ</v>
      </c>
      <c r="AI97" s="726" t="str">
        <f>IF(AJ_Subcon_PR[[#This Row],[BOM Received date]]&lt;&gt;"","Sub table")</f>
        <v>Sub table</v>
      </c>
      <c r="AJ97" s="726" t="str">
        <f>TEXT(AJ_Subcon_PR[[#This Row],[BOM Received date]],"mmmm")</f>
        <v>October</v>
      </c>
      <c r="AK97" s="726" t="str">
        <f>TEXT(AJ_Subcon_PR[[#This Row],[BOM Received date]],"yyyy")</f>
        <v>2023</v>
      </c>
    </row>
    <row r="98" spans="1:37" ht="15" thickBot="1">
      <c r="A98" s="841">
        <v>162</v>
      </c>
      <c r="B98" s="842">
        <v>45215</v>
      </c>
      <c r="C98" s="841"/>
      <c r="D98" s="841" t="s">
        <v>609</v>
      </c>
      <c r="E98" s="843" t="s">
        <v>792</v>
      </c>
      <c r="F98" s="841">
        <v>7975040</v>
      </c>
      <c r="G98" s="841" t="s">
        <v>312</v>
      </c>
      <c r="H98" s="843" t="s">
        <v>297</v>
      </c>
      <c r="I98" s="841">
        <v>52414</v>
      </c>
      <c r="J98" s="842">
        <v>45215</v>
      </c>
      <c r="K98" s="842">
        <v>45231</v>
      </c>
      <c r="L98" s="842"/>
      <c r="M98" s="841" t="s">
        <v>581</v>
      </c>
      <c r="N98" s="841" t="s">
        <v>581</v>
      </c>
      <c r="O98" s="841" t="s">
        <v>581</v>
      </c>
      <c r="P98" s="844"/>
      <c r="Q98" s="844"/>
      <c r="R98" s="841"/>
      <c r="S98" s="841"/>
      <c r="T98" s="841"/>
      <c r="U98" s="841"/>
      <c r="V98" s="841" t="s">
        <v>581</v>
      </c>
      <c r="W98" s="841" t="s">
        <v>581</v>
      </c>
      <c r="X98" s="841"/>
      <c r="Y98" s="841"/>
      <c r="Z98" s="841"/>
      <c r="AA98" s="841"/>
      <c r="AB98" s="841"/>
      <c r="AC98" s="842" t="s">
        <v>581</v>
      </c>
      <c r="AD98" s="841"/>
      <c r="AE98" s="842" t="s">
        <v>581</v>
      </c>
      <c r="AF98" s="841" t="s">
        <v>581</v>
      </c>
      <c r="AG98" s="843" t="s">
        <v>581</v>
      </c>
      <c r="AH98" s="845" t="str" cm="1">
        <f t="array" ref="AH98">LEFT(AJ_Subcon_PR[[#This Row],[PROJECT'#]],MIN(IFERROR(FIND({0,1,2,3,4,5,6,7,8,9,"-"},AJ_Subcon_PR[[#This Row],[PROJECT'#]]),""))-1)</f>
        <v>AJ</v>
      </c>
      <c r="AI98" s="726" t="str">
        <f>IF(AJ_Subcon_PR[[#This Row],[BOM Received date]]&lt;&gt;"","Sub table")</f>
        <v>Sub table</v>
      </c>
      <c r="AJ98" s="726" t="str">
        <f>TEXT(AJ_Subcon_PR[[#This Row],[BOM Received date]],"mmmm")</f>
        <v>October</v>
      </c>
      <c r="AK98" s="726" t="str">
        <f>TEXT(AJ_Subcon_PR[[#This Row],[BOM Received date]],"yyyy")</f>
        <v>2023</v>
      </c>
    </row>
    <row r="99" spans="1:37" ht="15" thickBot="1">
      <c r="A99" s="841">
        <v>163</v>
      </c>
      <c r="B99" s="842">
        <v>45215</v>
      </c>
      <c r="C99" s="841"/>
      <c r="D99" s="841" t="s">
        <v>610</v>
      </c>
      <c r="E99" s="843" t="s">
        <v>793</v>
      </c>
      <c r="F99" s="841">
        <v>7973212</v>
      </c>
      <c r="G99" s="841" t="s">
        <v>312</v>
      </c>
      <c r="H99" s="843" t="s">
        <v>297</v>
      </c>
      <c r="I99" s="841">
        <v>52496</v>
      </c>
      <c r="J99" s="842">
        <v>45215</v>
      </c>
      <c r="K99" s="842">
        <v>45234</v>
      </c>
      <c r="L99" s="842"/>
      <c r="M99" s="841" t="s">
        <v>581</v>
      </c>
      <c r="N99" s="841" t="s">
        <v>581</v>
      </c>
      <c r="O99" s="841" t="s">
        <v>581</v>
      </c>
      <c r="P99" s="844"/>
      <c r="Q99" s="844"/>
      <c r="R99" s="841"/>
      <c r="S99" s="841"/>
      <c r="T99" s="841"/>
      <c r="U99" s="841"/>
      <c r="V99" s="841" t="s">
        <v>581</v>
      </c>
      <c r="W99" s="841" t="s">
        <v>581</v>
      </c>
      <c r="X99" s="841"/>
      <c r="Y99" s="841"/>
      <c r="Z99" s="841"/>
      <c r="AA99" s="841"/>
      <c r="AB99" s="841"/>
      <c r="AC99" s="842" t="s">
        <v>581</v>
      </c>
      <c r="AD99" s="841"/>
      <c r="AE99" s="842" t="s">
        <v>581</v>
      </c>
      <c r="AF99" s="841" t="s">
        <v>581</v>
      </c>
      <c r="AG99" s="843" t="s">
        <v>581</v>
      </c>
      <c r="AH99" s="845" t="str" cm="1">
        <f t="array" ref="AH99">LEFT(AJ_Subcon_PR[[#This Row],[PROJECT'#]],MIN(IFERROR(FIND({0,1,2,3,4,5,6,7,8,9,"-"},AJ_Subcon_PR[[#This Row],[PROJECT'#]]),""))-1)</f>
        <v>AJ</v>
      </c>
      <c r="AI99" s="726" t="str">
        <f>IF(AJ_Subcon_PR[[#This Row],[BOM Received date]]&lt;&gt;"","Sub table")</f>
        <v>Sub table</v>
      </c>
      <c r="AJ99" s="726" t="str">
        <f>TEXT(AJ_Subcon_PR[[#This Row],[BOM Received date]],"mmmm")</f>
        <v>October</v>
      </c>
      <c r="AK99" s="726" t="str">
        <f>TEXT(AJ_Subcon_PR[[#This Row],[BOM Received date]],"yyyy")</f>
        <v>2023</v>
      </c>
    </row>
    <row r="100" spans="1:37" ht="15" thickBot="1">
      <c r="A100" s="841">
        <v>164</v>
      </c>
      <c r="B100" s="842">
        <v>45216</v>
      </c>
      <c r="C100" s="841"/>
      <c r="D100" s="1602" t="s">
        <v>611</v>
      </c>
      <c r="E100" s="843" t="s">
        <v>794</v>
      </c>
      <c r="F100" s="841">
        <v>3444456</v>
      </c>
      <c r="G100" s="841" t="s">
        <v>312</v>
      </c>
      <c r="H100" s="843" t="s">
        <v>297</v>
      </c>
      <c r="I100" s="841">
        <v>52334</v>
      </c>
      <c r="J100" s="842">
        <v>45216</v>
      </c>
      <c r="K100" s="842">
        <v>45229</v>
      </c>
      <c r="L100" s="842"/>
      <c r="M100" s="841" t="s">
        <v>581</v>
      </c>
      <c r="N100" s="841" t="s">
        <v>581</v>
      </c>
      <c r="O100" s="841" t="s">
        <v>581</v>
      </c>
      <c r="P100" s="844"/>
      <c r="Q100" s="844"/>
      <c r="R100" s="841"/>
      <c r="S100" s="841"/>
      <c r="T100" s="841"/>
      <c r="U100" s="841"/>
      <c r="V100" s="841" t="s">
        <v>581</v>
      </c>
      <c r="W100" s="841" t="s">
        <v>581</v>
      </c>
      <c r="X100" s="841"/>
      <c r="Y100" s="841"/>
      <c r="Z100" s="841"/>
      <c r="AA100" s="841"/>
      <c r="AB100" s="841"/>
      <c r="AC100" s="842" t="s">
        <v>581</v>
      </c>
      <c r="AD100" s="841"/>
      <c r="AE100" s="842" t="s">
        <v>581</v>
      </c>
      <c r="AF100" s="841" t="s">
        <v>581</v>
      </c>
      <c r="AG100" s="843" t="s">
        <v>581</v>
      </c>
      <c r="AH100" s="845" t="str" cm="1">
        <f t="array" ref="AH100">LEFT(AJ_Subcon_PR[[#This Row],[PROJECT'#]],MIN(IFERROR(FIND({0,1,2,3,4,5,6,7,8,9,"-"},AJ_Subcon_PR[[#This Row],[PROJECT'#]]),""))-1)</f>
        <v>AJ</v>
      </c>
      <c r="AI100" s="726" t="str">
        <f>IF(AJ_Subcon_PR[[#This Row],[BOM Received date]]&lt;&gt;"","Sub table")</f>
        <v>Sub table</v>
      </c>
      <c r="AJ100" s="726" t="str">
        <f>TEXT(AJ_Subcon_PR[[#This Row],[BOM Received date]],"mmmm")</f>
        <v>October</v>
      </c>
      <c r="AK100" s="726" t="str">
        <f>TEXT(AJ_Subcon_PR[[#This Row],[BOM Received date]],"yyyy")</f>
        <v>2023</v>
      </c>
    </row>
    <row r="101" spans="1:37" ht="15" thickBot="1">
      <c r="A101" s="841">
        <v>165</v>
      </c>
      <c r="B101" s="842">
        <v>45216</v>
      </c>
      <c r="C101" s="841"/>
      <c r="D101" s="841" t="s">
        <v>612</v>
      </c>
      <c r="E101" s="843" t="s">
        <v>795</v>
      </c>
      <c r="F101" s="841">
        <v>8024236</v>
      </c>
      <c r="G101" s="841" t="s">
        <v>312</v>
      </c>
      <c r="H101" s="843" t="s">
        <v>297</v>
      </c>
      <c r="I101" s="841">
        <v>52134</v>
      </c>
      <c r="J101" s="842">
        <v>45216</v>
      </c>
      <c r="K101" s="842">
        <v>45223</v>
      </c>
      <c r="L101" s="842"/>
      <c r="M101" s="841" t="s">
        <v>581</v>
      </c>
      <c r="N101" s="841" t="s">
        <v>581</v>
      </c>
      <c r="O101" s="841" t="s">
        <v>581</v>
      </c>
      <c r="P101" s="844"/>
      <c r="Q101" s="844"/>
      <c r="R101" s="841"/>
      <c r="S101" s="841"/>
      <c r="T101" s="841"/>
      <c r="U101" s="841"/>
      <c r="V101" s="841" t="s">
        <v>581</v>
      </c>
      <c r="W101" s="841" t="s">
        <v>581</v>
      </c>
      <c r="X101" s="841"/>
      <c r="Y101" s="841"/>
      <c r="Z101" s="841"/>
      <c r="AA101" s="841"/>
      <c r="AB101" s="841"/>
      <c r="AC101" s="842" t="s">
        <v>581</v>
      </c>
      <c r="AD101" s="841"/>
      <c r="AE101" s="842" t="s">
        <v>581</v>
      </c>
      <c r="AF101" s="841" t="s">
        <v>581</v>
      </c>
      <c r="AG101" s="843" t="s">
        <v>581</v>
      </c>
      <c r="AH101" s="845" t="str" cm="1">
        <f t="array" ref="AH101">LEFT(AJ_Subcon_PR[[#This Row],[PROJECT'#]],MIN(IFERROR(FIND({0,1,2,3,4,5,6,7,8,9,"-"},AJ_Subcon_PR[[#This Row],[PROJECT'#]]),""))-1)</f>
        <v>AJ</v>
      </c>
      <c r="AI101" s="726" t="str">
        <f>IF(AJ_Subcon_PR[[#This Row],[BOM Received date]]&lt;&gt;"","Sub table")</f>
        <v>Sub table</v>
      </c>
      <c r="AJ101" s="726" t="str">
        <f>TEXT(AJ_Subcon_PR[[#This Row],[BOM Received date]],"mmmm")</f>
        <v>October</v>
      </c>
      <c r="AK101" s="726" t="str">
        <f>TEXT(AJ_Subcon_PR[[#This Row],[BOM Received date]],"yyyy")</f>
        <v>2023</v>
      </c>
    </row>
    <row r="102" spans="1:37" ht="15" thickBot="1">
      <c r="A102" s="841">
        <v>167</v>
      </c>
      <c r="B102" s="842">
        <v>45217</v>
      </c>
      <c r="C102" s="841"/>
      <c r="D102" s="841" t="s">
        <v>633</v>
      </c>
      <c r="E102" s="843" t="s">
        <v>805</v>
      </c>
      <c r="F102" s="841">
        <v>8019766</v>
      </c>
      <c r="G102" s="841" t="s">
        <v>312</v>
      </c>
      <c r="H102" s="843" t="s">
        <v>297</v>
      </c>
      <c r="I102" s="841">
        <v>52378</v>
      </c>
      <c r="J102" s="842">
        <v>45217</v>
      </c>
      <c r="K102" s="842">
        <v>45230</v>
      </c>
      <c r="L102" s="842"/>
      <c r="M102" s="841" t="s">
        <v>581</v>
      </c>
      <c r="N102" s="841" t="s">
        <v>581</v>
      </c>
      <c r="O102" s="841" t="s">
        <v>581</v>
      </c>
      <c r="P102" s="844"/>
      <c r="Q102" s="844"/>
      <c r="R102" s="841"/>
      <c r="S102" s="841"/>
      <c r="T102" s="841"/>
      <c r="U102" s="841"/>
      <c r="V102" s="841" t="s">
        <v>581</v>
      </c>
      <c r="W102" s="841" t="s">
        <v>581</v>
      </c>
      <c r="X102" s="841"/>
      <c r="Y102" s="841"/>
      <c r="Z102" s="841"/>
      <c r="AA102" s="841"/>
      <c r="AB102" s="841"/>
      <c r="AC102" s="842" t="s">
        <v>581</v>
      </c>
      <c r="AD102" s="841"/>
      <c r="AE102" s="842" t="s">
        <v>581</v>
      </c>
      <c r="AF102" s="841" t="s">
        <v>581</v>
      </c>
      <c r="AG102" s="843" t="s">
        <v>581</v>
      </c>
      <c r="AH102" s="845" t="str" cm="1">
        <f t="array" ref="AH102">LEFT(AJ_Subcon_PR[[#This Row],[PROJECT'#]],MIN(IFERROR(FIND({0,1,2,3,4,5,6,7,8,9,"-"},AJ_Subcon_PR[[#This Row],[PROJECT'#]]),""))-1)</f>
        <v>AJ</v>
      </c>
      <c r="AI102" s="726" t="str">
        <f>IF(AJ_Subcon_PR[[#This Row],[BOM Received date]]&lt;&gt;"","Sub table")</f>
        <v>Sub table</v>
      </c>
      <c r="AJ102" s="726" t="str">
        <f>TEXT(AJ_Subcon_PR[[#This Row],[BOM Received date]],"mmmm")</f>
        <v>October</v>
      </c>
      <c r="AK102" s="726" t="str">
        <f>TEXT(AJ_Subcon_PR[[#This Row],[BOM Received date]],"yyyy")</f>
        <v>2023</v>
      </c>
    </row>
    <row r="103" spans="1:37" ht="15" thickBot="1">
      <c r="A103" s="841">
        <v>169</v>
      </c>
      <c r="B103" s="842">
        <v>45221</v>
      </c>
      <c r="C103" s="841"/>
      <c r="D103" s="841" t="s">
        <v>613</v>
      </c>
      <c r="E103" s="843" t="s">
        <v>796</v>
      </c>
      <c r="F103" s="841">
        <v>7813302</v>
      </c>
      <c r="G103" s="841" t="s">
        <v>312</v>
      </c>
      <c r="H103" s="843" t="s">
        <v>297</v>
      </c>
      <c r="I103" s="841">
        <v>52316</v>
      </c>
      <c r="J103" s="842">
        <v>45221</v>
      </c>
      <c r="K103" s="842">
        <v>45227</v>
      </c>
      <c r="L103" s="842"/>
      <c r="M103" s="841" t="s">
        <v>581</v>
      </c>
      <c r="N103" s="841" t="s">
        <v>581</v>
      </c>
      <c r="O103" s="841" t="s">
        <v>581</v>
      </c>
      <c r="P103" s="844"/>
      <c r="Q103" s="844"/>
      <c r="R103" s="841"/>
      <c r="S103" s="841"/>
      <c r="T103" s="841"/>
      <c r="U103" s="841"/>
      <c r="V103" s="841" t="s">
        <v>581</v>
      </c>
      <c r="W103" s="841" t="s">
        <v>581</v>
      </c>
      <c r="X103" s="841"/>
      <c r="Y103" s="841"/>
      <c r="Z103" s="841"/>
      <c r="AA103" s="841"/>
      <c r="AB103" s="841"/>
      <c r="AC103" s="842" t="s">
        <v>581</v>
      </c>
      <c r="AD103" s="841"/>
      <c r="AE103" s="842" t="s">
        <v>581</v>
      </c>
      <c r="AF103" s="841" t="s">
        <v>581</v>
      </c>
      <c r="AG103" s="843" t="s">
        <v>581</v>
      </c>
      <c r="AH103" s="845" t="str" cm="1">
        <f t="array" ref="AH103">LEFT(AJ_Subcon_PR[[#This Row],[PROJECT'#]],MIN(IFERROR(FIND({0,1,2,3,4,5,6,7,8,9,"-"},AJ_Subcon_PR[[#This Row],[PROJECT'#]]),""))-1)</f>
        <v>AJ</v>
      </c>
      <c r="AI103" s="726" t="str">
        <f>IF(AJ_Subcon_PR[[#This Row],[BOM Received date]]&lt;&gt;"","Sub table")</f>
        <v>Sub table</v>
      </c>
      <c r="AJ103" s="726" t="str">
        <f>TEXT(AJ_Subcon_PR[[#This Row],[BOM Received date]],"mmmm")</f>
        <v>October</v>
      </c>
      <c r="AK103" s="726" t="str">
        <f>TEXT(AJ_Subcon_PR[[#This Row],[BOM Received date]],"yyyy")</f>
        <v>2023</v>
      </c>
    </row>
    <row r="104" spans="1:37" ht="15" thickBot="1">
      <c r="A104" s="841">
        <v>170</v>
      </c>
      <c r="B104" s="842">
        <v>45221</v>
      </c>
      <c r="C104" s="841"/>
      <c r="D104" s="841" t="s">
        <v>614</v>
      </c>
      <c r="E104" s="843" t="s">
        <v>797</v>
      </c>
      <c r="F104" s="841">
        <v>7814</v>
      </c>
      <c r="G104" s="841" t="s">
        <v>312</v>
      </c>
      <c r="H104" s="843" t="s">
        <v>297</v>
      </c>
      <c r="I104" s="841">
        <v>52317</v>
      </c>
      <c r="J104" s="842">
        <v>45221</v>
      </c>
      <c r="K104" s="842">
        <v>45227</v>
      </c>
      <c r="L104" s="842"/>
      <c r="M104" s="841" t="s">
        <v>581</v>
      </c>
      <c r="N104" s="841" t="s">
        <v>581</v>
      </c>
      <c r="O104" s="841" t="s">
        <v>581</v>
      </c>
      <c r="P104" s="844"/>
      <c r="Q104" s="844"/>
      <c r="R104" s="841"/>
      <c r="S104" s="841"/>
      <c r="T104" s="841"/>
      <c r="U104" s="841"/>
      <c r="V104" s="841" t="s">
        <v>581</v>
      </c>
      <c r="W104" s="841" t="s">
        <v>581</v>
      </c>
      <c r="X104" s="841"/>
      <c r="Y104" s="841"/>
      <c r="Z104" s="841"/>
      <c r="AA104" s="841"/>
      <c r="AB104" s="841"/>
      <c r="AC104" s="842" t="s">
        <v>581</v>
      </c>
      <c r="AD104" s="841"/>
      <c r="AE104" s="842" t="s">
        <v>581</v>
      </c>
      <c r="AF104" s="841" t="s">
        <v>581</v>
      </c>
      <c r="AG104" s="843" t="s">
        <v>581</v>
      </c>
      <c r="AH104" s="845" t="str" cm="1">
        <f t="array" ref="AH104">LEFT(AJ_Subcon_PR[[#This Row],[PROJECT'#]],MIN(IFERROR(FIND({0,1,2,3,4,5,6,7,8,9,"-"},AJ_Subcon_PR[[#This Row],[PROJECT'#]]),""))-1)</f>
        <v>AJ</v>
      </c>
      <c r="AI104" s="726" t="str">
        <f>IF(AJ_Subcon_PR[[#This Row],[BOM Received date]]&lt;&gt;"","Sub table")</f>
        <v>Sub table</v>
      </c>
      <c r="AJ104" s="726" t="str">
        <f>TEXT(AJ_Subcon_PR[[#This Row],[BOM Received date]],"mmmm")</f>
        <v>October</v>
      </c>
      <c r="AK104" s="726" t="str">
        <f>TEXT(AJ_Subcon_PR[[#This Row],[BOM Received date]],"yyyy")</f>
        <v>2023</v>
      </c>
    </row>
    <row r="105" spans="1:37" ht="15" thickBot="1">
      <c r="A105" s="841">
        <v>171</v>
      </c>
      <c r="B105" s="842">
        <v>45221</v>
      </c>
      <c r="C105" s="841"/>
      <c r="D105" s="841" t="s">
        <v>617</v>
      </c>
      <c r="E105" s="843" t="s">
        <v>799</v>
      </c>
      <c r="F105" s="841">
        <v>7815289</v>
      </c>
      <c r="G105" s="841" t="s">
        <v>312</v>
      </c>
      <c r="H105" s="843" t="s">
        <v>297</v>
      </c>
      <c r="I105" s="841">
        <v>52129</v>
      </c>
      <c r="J105" s="842">
        <v>45221</v>
      </c>
      <c r="K105" s="842">
        <v>45223</v>
      </c>
      <c r="L105" s="842"/>
      <c r="M105" s="841" t="s">
        <v>581</v>
      </c>
      <c r="N105" s="841" t="s">
        <v>581</v>
      </c>
      <c r="O105" s="841" t="s">
        <v>581</v>
      </c>
      <c r="P105" s="844"/>
      <c r="Q105" s="844"/>
      <c r="R105" s="841"/>
      <c r="S105" s="841"/>
      <c r="T105" s="841"/>
      <c r="U105" s="841"/>
      <c r="V105" s="841" t="s">
        <v>581</v>
      </c>
      <c r="W105" s="841" t="s">
        <v>581</v>
      </c>
      <c r="X105" s="841"/>
      <c r="Y105" s="841"/>
      <c r="Z105" s="841"/>
      <c r="AA105" s="841"/>
      <c r="AB105" s="841"/>
      <c r="AC105" s="842" t="s">
        <v>581</v>
      </c>
      <c r="AD105" s="841"/>
      <c r="AE105" s="842" t="s">
        <v>581</v>
      </c>
      <c r="AF105" s="841" t="s">
        <v>581</v>
      </c>
      <c r="AG105" s="843" t="s">
        <v>581</v>
      </c>
      <c r="AH105" s="845" t="str" cm="1">
        <f t="array" ref="AH105">LEFT(AJ_Subcon_PR[[#This Row],[PROJECT'#]],MIN(IFERROR(FIND({0,1,2,3,4,5,6,7,8,9,"-"},AJ_Subcon_PR[[#This Row],[PROJECT'#]]),""))-1)</f>
        <v>AJ</v>
      </c>
      <c r="AI105" s="726" t="str">
        <f>IF(AJ_Subcon_PR[[#This Row],[BOM Received date]]&lt;&gt;"","Sub table")</f>
        <v>Sub table</v>
      </c>
      <c r="AJ105" s="726" t="str">
        <f>TEXT(AJ_Subcon_PR[[#This Row],[BOM Received date]],"mmmm")</f>
        <v>October</v>
      </c>
      <c r="AK105" s="726" t="str">
        <f>TEXT(AJ_Subcon_PR[[#This Row],[BOM Received date]],"yyyy")</f>
        <v>2023</v>
      </c>
    </row>
    <row r="106" spans="1:37" ht="15" thickBot="1">
      <c r="A106" s="841">
        <v>172</v>
      </c>
      <c r="B106" s="842">
        <v>45222</v>
      </c>
      <c r="C106" s="841"/>
      <c r="D106" s="841" t="s">
        <v>618</v>
      </c>
      <c r="E106" s="843" t="s">
        <v>800</v>
      </c>
      <c r="F106" s="841">
        <v>7815713</v>
      </c>
      <c r="G106" s="841" t="s">
        <v>312</v>
      </c>
      <c r="H106" s="843" t="s">
        <v>297</v>
      </c>
      <c r="I106" s="841">
        <v>52160</v>
      </c>
      <c r="J106" s="842">
        <v>45222</v>
      </c>
      <c r="K106" s="842">
        <v>45223</v>
      </c>
      <c r="L106" s="842"/>
      <c r="M106" s="841" t="s">
        <v>581</v>
      </c>
      <c r="N106" s="841" t="s">
        <v>581</v>
      </c>
      <c r="O106" s="841" t="s">
        <v>581</v>
      </c>
      <c r="P106" s="844"/>
      <c r="Q106" s="844"/>
      <c r="R106" s="841"/>
      <c r="S106" s="841"/>
      <c r="T106" s="841"/>
      <c r="U106" s="841"/>
      <c r="V106" s="841" t="s">
        <v>581</v>
      </c>
      <c r="W106" s="841" t="s">
        <v>581</v>
      </c>
      <c r="X106" s="841"/>
      <c r="Y106" s="841"/>
      <c r="Z106" s="841"/>
      <c r="AA106" s="841"/>
      <c r="AB106" s="841"/>
      <c r="AC106" s="842" t="s">
        <v>581</v>
      </c>
      <c r="AD106" s="841"/>
      <c r="AE106" s="842" t="s">
        <v>581</v>
      </c>
      <c r="AF106" s="841" t="s">
        <v>581</v>
      </c>
      <c r="AG106" s="843" t="s">
        <v>581</v>
      </c>
      <c r="AH106" s="845" t="str" cm="1">
        <f t="array" ref="AH106">LEFT(AJ_Subcon_PR[[#This Row],[PROJECT'#]],MIN(IFERROR(FIND({0,1,2,3,4,5,6,7,8,9,"-"},AJ_Subcon_PR[[#This Row],[PROJECT'#]]),""))-1)</f>
        <v>AJ</v>
      </c>
      <c r="AI106" s="726" t="str">
        <f>IF(AJ_Subcon_PR[[#This Row],[BOM Received date]]&lt;&gt;"","Sub table")</f>
        <v>Sub table</v>
      </c>
      <c r="AJ106" s="726" t="str">
        <f>TEXT(AJ_Subcon_PR[[#This Row],[BOM Received date]],"mmmm")</f>
        <v>October</v>
      </c>
      <c r="AK106" s="726" t="str">
        <f>TEXT(AJ_Subcon_PR[[#This Row],[BOM Received date]],"yyyy")</f>
        <v>2023</v>
      </c>
    </row>
    <row r="107" spans="1:37" ht="15" thickBot="1">
      <c r="A107" s="841">
        <v>173</v>
      </c>
      <c r="B107" s="842">
        <v>45222</v>
      </c>
      <c r="C107" s="841"/>
      <c r="D107" s="841" t="s">
        <v>619</v>
      </c>
      <c r="E107" s="843" t="s">
        <v>801</v>
      </c>
      <c r="F107" s="841">
        <v>7815937</v>
      </c>
      <c r="G107" s="841" t="s">
        <v>312</v>
      </c>
      <c r="H107" s="843" t="s">
        <v>297</v>
      </c>
      <c r="I107" s="841">
        <v>52310</v>
      </c>
      <c r="J107" s="842">
        <v>45222</v>
      </c>
      <c r="K107" s="842">
        <v>45227</v>
      </c>
      <c r="L107" s="842"/>
      <c r="M107" s="841" t="s">
        <v>581</v>
      </c>
      <c r="N107" s="841" t="s">
        <v>581</v>
      </c>
      <c r="O107" s="841" t="s">
        <v>581</v>
      </c>
      <c r="P107" s="844"/>
      <c r="Q107" s="844"/>
      <c r="R107" s="841"/>
      <c r="S107" s="841"/>
      <c r="T107" s="841"/>
      <c r="U107" s="841"/>
      <c r="V107" s="841" t="s">
        <v>581</v>
      </c>
      <c r="W107" s="841" t="s">
        <v>581</v>
      </c>
      <c r="X107" s="841"/>
      <c r="Y107" s="841"/>
      <c r="Z107" s="841"/>
      <c r="AA107" s="841"/>
      <c r="AB107" s="841"/>
      <c r="AC107" s="842" t="s">
        <v>581</v>
      </c>
      <c r="AD107" s="841"/>
      <c r="AE107" s="842" t="s">
        <v>581</v>
      </c>
      <c r="AF107" s="841" t="s">
        <v>581</v>
      </c>
      <c r="AG107" s="843" t="s">
        <v>581</v>
      </c>
      <c r="AH107" s="845" t="str" cm="1">
        <f t="array" ref="AH107">LEFT(AJ_Subcon_PR[[#This Row],[PROJECT'#]],MIN(IFERROR(FIND({0,1,2,3,4,5,6,7,8,9,"-"},AJ_Subcon_PR[[#This Row],[PROJECT'#]]),""))-1)</f>
        <v>AJ</v>
      </c>
      <c r="AI107" s="726" t="str">
        <f>IF(AJ_Subcon_PR[[#This Row],[BOM Received date]]&lt;&gt;"","Sub table")</f>
        <v>Sub table</v>
      </c>
      <c r="AJ107" s="726" t="str">
        <f>TEXT(AJ_Subcon_PR[[#This Row],[BOM Received date]],"mmmm")</f>
        <v>October</v>
      </c>
      <c r="AK107" s="726" t="str">
        <f>TEXT(AJ_Subcon_PR[[#This Row],[BOM Received date]],"yyyy")</f>
        <v>2023</v>
      </c>
    </row>
    <row r="108" spans="1:37" ht="15" thickBot="1">
      <c r="A108" s="841">
        <v>174</v>
      </c>
      <c r="B108" s="842">
        <v>45222</v>
      </c>
      <c r="C108" s="841"/>
      <c r="D108" s="841" t="s">
        <v>621</v>
      </c>
      <c r="E108" s="843" t="s">
        <v>803</v>
      </c>
      <c r="F108" s="841">
        <v>7817685</v>
      </c>
      <c r="G108" s="841" t="s">
        <v>312</v>
      </c>
      <c r="H108" s="843" t="s">
        <v>297</v>
      </c>
      <c r="I108" s="841">
        <v>52309</v>
      </c>
      <c r="J108" s="842">
        <v>45222</v>
      </c>
      <c r="K108" s="842">
        <v>45227</v>
      </c>
      <c r="L108" s="842"/>
      <c r="M108" s="841" t="s">
        <v>581</v>
      </c>
      <c r="N108" s="841" t="s">
        <v>581</v>
      </c>
      <c r="O108" s="841" t="s">
        <v>581</v>
      </c>
      <c r="P108" s="844"/>
      <c r="Q108" s="844"/>
      <c r="R108" s="841"/>
      <c r="S108" s="841"/>
      <c r="T108" s="841"/>
      <c r="U108" s="841"/>
      <c r="V108" s="841" t="s">
        <v>581</v>
      </c>
      <c r="W108" s="841" t="s">
        <v>581</v>
      </c>
      <c r="X108" s="841"/>
      <c r="Y108" s="841"/>
      <c r="Z108" s="841"/>
      <c r="AA108" s="841"/>
      <c r="AB108" s="841"/>
      <c r="AC108" s="842" t="s">
        <v>581</v>
      </c>
      <c r="AD108" s="841"/>
      <c r="AE108" s="842" t="s">
        <v>581</v>
      </c>
      <c r="AF108" s="841" t="s">
        <v>581</v>
      </c>
      <c r="AG108" s="843" t="s">
        <v>581</v>
      </c>
      <c r="AH108" s="845" t="str" cm="1">
        <f t="array" ref="AH108">LEFT(AJ_Subcon_PR[[#This Row],[PROJECT'#]],MIN(IFERROR(FIND({0,1,2,3,4,5,6,7,8,9,"-"},AJ_Subcon_PR[[#This Row],[PROJECT'#]]),""))-1)</f>
        <v>AJ</v>
      </c>
      <c r="AI108" s="726" t="str">
        <f>IF(AJ_Subcon_PR[[#This Row],[BOM Received date]]&lt;&gt;"","Sub table")</f>
        <v>Sub table</v>
      </c>
      <c r="AJ108" s="726" t="str">
        <f>TEXT(AJ_Subcon_PR[[#This Row],[BOM Received date]],"mmmm")</f>
        <v>October</v>
      </c>
      <c r="AK108" s="726" t="str">
        <f>TEXT(AJ_Subcon_PR[[#This Row],[BOM Received date]],"yyyy")</f>
        <v>2023</v>
      </c>
    </row>
    <row r="109" spans="1:37" ht="15" thickBot="1">
      <c r="A109" s="841">
        <v>175</v>
      </c>
      <c r="B109" s="842">
        <v>45223</v>
      </c>
      <c r="C109" s="841"/>
      <c r="D109" s="841" t="s">
        <v>622</v>
      </c>
      <c r="E109" s="843" t="s">
        <v>804</v>
      </c>
      <c r="F109" s="841">
        <v>3527965</v>
      </c>
      <c r="G109" s="841" t="s">
        <v>312</v>
      </c>
      <c r="H109" s="843" t="s">
        <v>297</v>
      </c>
      <c r="I109" s="841">
        <v>52358</v>
      </c>
      <c r="J109" s="842">
        <v>45223</v>
      </c>
      <c r="K109" s="842">
        <v>45229</v>
      </c>
      <c r="L109" s="842"/>
      <c r="M109" s="841" t="s">
        <v>581</v>
      </c>
      <c r="N109" s="841" t="s">
        <v>581</v>
      </c>
      <c r="O109" s="841" t="s">
        <v>581</v>
      </c>
      <c r="P109" s="844"/>
      <c r="Q109" s="844"/>
      <c r="R109" s="841"/>
      <c r="S109" s="841"/>
      <c r="T109" s="841"/>
      <c r="U109" s="841"/>
      <c r="V109" s="841" t="s">
        <v>581</v>
      </c>
      <c r="W109" s="841" t="s">
        <v>581</v>
      </c>
      <c r="X109" s="841"/>
      <c r="Y109" s="841"/>
      <c r="Z109" s="841"/>
      <c r="AA109" s="841"/>
      <c r="AB109" s="841"/>
      <c r="AC109" s="842" t="s">
        <v>581</v>
      </c>
      <c r="AD109" s="841"/>
      <c r="AE109" s="842" t="s">
        <v>581</v>
      </c>
      <c r="AF109" s="841" t="s">
        <v>581</v>
      </c>
      <c r="AG109" s="843" t="s">
        <v>581</v>
      </c>
      <c r="AH109" s="845" t="str" cm="1">
        <f t="array" ref="AH109">LEFT(AJ_Subcon_PR[[#This Row],[PROJECT'#]],MIN(IFERROR(FIND({0,1,2,3,4,5,6,7,8,9,"-"},AJ_Subcon_PR[[#This Row],[PROJECT'#]]),""))-1)</f>
        <v>AJ</v>
      </c>
      <c r="AI109" s="726" t="str">
        <f>IF(AJ_Subcon_PR[[#This Row],[BOM Received date]]&lt;&gt;"","Sub table")</f>
        <v>Sub table</v>
      </c>
      <c r="AJ109" s="726" t="str">
        <f>TEXT(AJ_Subcon_PR[[#This Row],[BOM Received date]],"mmmm")</f>
        <v>October</v>
      </c>
      <c r="AK109" s="726" t="str">
        <f>TEXT(AJ_Subcon_PR[[#This Row],[BOM Received date]],"yyyy")</f>
        <v>2023</v>
      </c>
    </row>
    <row r="110" spans="1:37" ht="15" thickBot="1">
      <c r="A110" s="841">
        <v>176</v>
      </c>
      <c r="B110" s="842">
        <v>45223</v>
      </c>
      <c r="C110" s="841"/>
      <c r="D110" s="841" t="s">
        <v>623</v>
      </c>
      <c r="E110" s="843" t="s">
        <v>806</v>
      </c>
      <c r="F110" s="841">
        <v>8084482</v>
      </c>
      <c r="G110" s="841" t="s">
        <v>312</v>
      </c>
      <c r="H110" s="843" t="s">
        <v>297</v>
      </c>
      <c r="I110" s="841">
        <v>52329</v>
      </c>
      <c r="J110" s="842">
        <v>45223</v>
      </c>
      <c r="K110" s="842">
        <v>45227</v>
      </c>
      <c r="L110" s="842"/>
      <c r="M110" s="841" t="s">
        <v>581</v>
      </c>
      <c r="N110" s="841" t="s">
        <v>581</v>
      </c>
      <c r="O110" s="841" t="s">
        <v>581</v>
      </c>
      <c r="P110" s="844"/>
      <c r="Q110" s="844"/>
      <c r="R110" s="841"/>
      <c r="S110" s="841"/>
      <c r="T110" s="841"/>
      <c r="U110" s="841"/>
      <c r="V110" s="841" t="s">
        <v>581</v>
      </c>
      <c r="W110" s="841" t="s">
        <v>581</v>
      </c>
      <c r="X110" s="841"/>
      <c r="Y110" s="841"/>
      <c r="Z110" s="841"/>
      <c r="AA110" s="841"/>
      <c r="AB110" s="841"/>
      <c r="AC110" s="842" t="s">
        <v>581</v>
      </c>
      <c r="AD110" s="841"/>
      <c r="AE110" s="842" t="s">
        <v>581</v>
      </c>
      <c r="AF110" s="841" t="s">
        <v>581</v>
      </c>
      <c r="AG110" s="843" t="s">
        <v>581</v>
      </c>
      <c r="AH110" s="845" t="str" cm="1">
        <f t="array" ref="AH110">LEFT(AJ_Subcon_PR[[#This Row],[PROJECT'#]],MIN(IFERROR(FIND({0,1,2,3,4,5,6,7,8,9,"-"},AJ_Subcon_PR[[#This Row],[PROJECT'#]]),""))-1)</f>
        <v>AJ</v>
      </c>
      <c r="AI110" s="726" t="str">
        <f>IF(AJ_Subcon_PR[[#This Row],[BOM Received date]]&lt;&gt;"","Sub table")</f>
        <v>Sub table</v>
      </c>
      <c r="AJ110" s="726" t="str">
        <f>TEXT(AJ_Subcon_PR[[#This Row],[BOM Received date]],"mmmm")</f>
        <v>October</v>
      </c>
      <c r="AK110" s="726" t="str">
        <f>TEXT(AJ_Subcon_PR[[#This Row],[BOM Received date]],"yyyy")</f>
        <v>2023</v>
      </c>
    </row>
    <row r="111" spans="1:37" ht="15" thickBot="1">
      <c r="A111" s="841">
        <v>177</v>
      </c>
      <c r="B111" s="842">
        <v>45223</v>
      </c>
      <c r="C111" s="841"/>
      <c r="D111" s="841" t="s">
        <v>624</v>
      </c>
      <c r="E111" s="843" t="s">
        <v>807</v>
      </c>
      <c r="F111" s="841">
        <v>8013745</v>
      </c>
      <c r="G111" s="841" t="s">
        <v>312</v>
      </c>
      <c r="H111" s="843" t="s">
        <v>297</v>
      </c>
      <c r="I111" s="841">
        <v>52661</v>
      </c>
      <c r="J111" s="842">
        <v>45223</v>
      </c>
      <c r="K111" s="842">
        <v>45239</v>
      </c>
      <c r="L111" s="842"/>
      <c r="M111" s="841" t="s">
        <v>581</v>
      </c>
      <c r="N111" s="841" t="s">
        <v>581</v>
      </c>
      <c r="O111" s="841" t="s">
        <v>581</v>
      </c>
      <c r="P111" s="844"/>
      <c r="Q111" s="844"/>
      <c r="R111" s="841"/>
      <c r="S111" s="841"/>
      <c r="T111" s="841"/>
      <c r="U111" s="841"/>
      <c r="V111" s="841" t="s">
        <v>581</v>
      </c>
      <c r="W111" s="841" t="s">
        <v>581</v>
      </c>
      <c r="X111" s="841"/>
      <c r="Y111" s="841"/>
      <c r="Z111" s="841"/>
      <c r="AA111" s="841"/>
      <c r="AB111" s="841"/>
      <c r="AC111" s="842" t="s">
        <v>581</v>
      </c>
      <c r="AD111" s="841"/>
      <c r="AE111" s="842" t="s">
        <v>581</v>
      </c>
      <c r="AF111" s="841" t="s">
        <v>581</v>
      </c>
      <c r="AG111" s="843" t="s">
        <v>581</v>
      </c>
      <c r="AH111" s="845" t="str" cm="1">
        <f t="array" ref="AH111">LEFT(AJ_Subcon_PR[[#This Row],[PROJECT'#]],MIN(IFERROR(FIND({0,1,2,3,4,5,6,7,8,9,"-"},AJ_Subcon_PR[[#This Row],[PROJECT'#]]),""))-1)</f>
        <v>AJ</v>
      </c>
      <c r="AI111" s="726" t="str">
        <f>IF(AJ_Subcon_PR[[#This Row],[BOM Received date]]&lt;&gt;"","Sub table")</f>
        <v>Sub table</v>
      </c>
      <c r="AJ111" s="726" t="str">
        <f>TEXT(AJ_Subcon_PR[[#This Row],[BOM Received date]],"mmmm")</f>
        <v>October</v>
      </c>
      <c r="AK111" s="726" t="str">
        <f>TEXT(AJ_Subcon_PR[[#This Row],[BOM Received date]],"yyyy")</f>
        <v>2023</v>
      </c>
    </row>
    <row r="112" spans="1:37" ht="15" thickBot="1">
      <c r="A112" s="841">
        <v>178</v>
      </c>
      <c r="B112" s="842">
        <v>45223</v>
      </c>
      <c r="C112" s="841"/>
      <c r="D112" s="841" t="s">
        <v>625</v>
      </c>
      <c r="E112" s="843" t="s">
        <v>808</v>
      </c>
      <c r="F112" s="841">
        <v>8017222</v>
      </c>
      <c r="G112" s="841" t="s">
        <v>312</v>
      </c>
      <c r="H112" s="843" t="s">
        <v>297</v>
      </c>
      <c r="I112" s="841">
        <v>52410</v>
      </c>
      <c r="J112" s="842">
        <v>45223</v>
      </c>
      <c r="K112" s="842">
        <v>45231</v>
      </c>
      <c r="L112" s="842"/>
      <c r="M112" s="841" t="s">
        <v>581</v>
      </c>
      <c r="N112" s="841" t="s">
        <v>581</v>
      </c>
      <c r="O112" s="841" t="s">
        <v>581</v>
      </c>
      <c r="P112" s="844"/>
      <c r="Q112" s="844"/>
      <c r="R112" s="841"/>
      <c r="S112" s="841"/>
      <c r="T112" s="841"/>
      <c r="U112" s="841"/>
      <c r="V112" s="841" t="s">
        <v>581</v>
      </c>
      <c r="W112" s="841" t="s">
        <v>581</v>
      </c>
      <c r="X112" s="841"/>
      <c r="Y112" s="841"/>
      <c r="Z112" s="841"/>
      <c r="AA112" s="841"/>
      <c r="AB112" s="841"/>
      <c r="AC112" s="842" t="s">
        <v>581</v>
      </c>
      <c r="AD112" s="841"/>
      <c r="AE112" s="842" t="s">
        <v>581</v>
      </c>
      <c r="AF112" s="841" t="s">
        <v>581</v>
      </c>
      <c r="AG112" s="843" t="s">
        <v>581</v>
      </c>
      <c r="AH112" s="845" t="str" cm="1">
        <f t="array" ref="AH112">LEFT(AJ_Subcon_PR[[#This Row],[PROJECT'#]],MIN(IFERROR(FIND({0,1,2,3,4,5,6,7,8,9,"-"},AJ_Subcon_PR[[#This Row],[PROJECT'#]]),""))-1)</f>
        <v>AJ</v>
      </c>
      <c r="AI112" s="726" t="str">
        <f>IF(AJ_Subcon_PR[[#This Row],[BOM Received date]]&lt;&gt;"","Sub table")</f>
        <v>Sub table</v>
      </c>
      <c r="AJ112" s="726" t="str">
        <f>TEXT(AJ_Subcon_PR[[#This Row],[BOM Received date]],"mmmm")</f>
        <v>October</v>
      </c>
      <c r="AK112" s="726" t="str">
        <f>TEXT(AJ_Subcon_PR[[#This Row],[BOM Received date]],"yyyy")</f>
        <v>2023</v>
      </c>
    </row>
    <row r="113" spans="1:37" ht="15" thickBot="1">
      <c r="A113" s="841">
        <v>179</v>
      </c>
      <c r="B113" s="842">
        <v>45223</v>
      </c>
      <c r="C113" s="841"/>
      <c r="D113" s="841" t="s">
        <v>626</v>
      </c>
      <c r="E113" s="843" t="s">
        <v>809</v>
      </c>
      <c r="F113" s="841">
        <v>8094857</v>
      </c>
      <c r="G113" s="841" t="s">
        <v>312</v>
      </c>
      <c r="H113" s="843" t="s">
        <v>297</v>
      </c>
      <c r="I113" s="841">
        <v>52714</v>
      </c>
      <c r="J113" s="842">
        <v>45223</v>
      </c>
      <c r="K113" s="842">
        <v>45243</v>
      </c>
      <c r="L113" s="842"/>
      <c r="M113" s="841" t="s">
        <v>581</v>
      </c>
      <c r="N113" s="841" t="s">
        <v>581</v>
      </c>
      <c r="O113" s="841" t="s">
        <v>581</v>
      </c>
      <c r="P113" s="844"/>
      <c r="Q113" s="844"/>
      <c r="R113" s="841"/>
      <c r="S113" s="841"/>
      <c r="T113" s="841"/>
      <c r="U113" s="841"/>
      <c r="V113" s="841" t="s">
        <v>581</v>
      </c>
      <c r="W113" s="841" t="s">
        <v>581</v>
      </c>
      <c r="X113" s="841"/>
      <c r="Y113" s="841"/>
      <c r="Z113" s="841"/>
      <c r="AA113" s="841"/>
      <c r="AB113" s="841"/>
      <c r="AC113" s="842" t="s">
        <v>581</v>
      </c>
      <c r="AD113" s="841"/>
      <c r="AE113" s="842" t="s">
        <v>581</v>
      </c>
      <c r="AF113" s="841" t="s">
        <v>581</v>
      </c>
      <c r="AG113" s="843" t="s">
        <v>581</v>
      </c>
      <c r="AH113" s="845" t="str" cm="1">
        <f t="array" ref="AH113">LEFT(AJ_Subcon_PR[[#This Row],[PROJECT'#]],MIN(IFERROR(FIND({0,1,2,3,4,5,6,7,8,9,"-"},AJ_Subcon_PR[[#This Row],[PROJECT'#]]),""))-1)</f>
        <v>AJ</v>
      </c>
      <c r="AI113" s="726" t="str">
        <f>IF(AJ_Subcon_PR[[#This Row],[BOM Received date]]&lt;&gt;"","Sub table")</f>
        <v>Sub table</v>
      </c>
      <c r="AJ113" s="726" t="str">
        <f>TEXT(AJ_Subcon_PR[[#This Row],[BOM Received date]],"mmmm")</f>
        <v>October</v>
      </c>
      <c r="AK113" s="726" t="str">
        <f>TEXT(AJ_Subcon_PR[[#This Row],[BOM Received date]],"yyyy")</f>
        <v>2023</v>
      </c>
    </row>
    <row r="114" spans="1:37" ht="15" thickBot="1">
      <c r="A114" s="841">
        <v>180</v>
      </c>
      <c r="B114" s="842">
        <v>45223</v>
      </c>
      <c r="C114" s="841"/>
      <c r="D114" s="841" t="s">
        <v>627</v>
      </c>
      <c r="E114" s="843" t="s">
        <v>810</v>
      </c>
      <c r="F114" s="841">
        <v>5233949</v>
      </c>
      <c r="G114" s="841" t="s">
        <v>312</v>
      </c>
      <c r="H114" s="843" t="s">
        <v>297</v>
      </c>
      <c r="I114" s="841">
        <v>52321</v>
      </c>
      <c r="J114" s="842">
        <v>45223</v>
      </c>
      <c r="K114" s="842">
        <v>45227</v>
      </c>
      <c r="L114" s="842"/>
      <c r="M114" s="841" t="s">
        <v>581</v>
      </c>
      <c r="N114" s="841" t="s">
        <v>581</v>
      </c>
      <c r="O114" s="841" t="s">
        <v>581</v>
      </c>
      <c r="P114" s="844"/>
      <c r="Q114" s="844"/>
      <c r="R114" s="841"/>
      <c r="S114" s="841"/>
      <c r="T114" s="841"/>
      <c r="U114" s="841"/>
      <c r="V114" s="841" t="s">
        <v>581</v>
      </c>
      <c r="W114" s="841" t="s">
        <v>581</v>
      </c>
      <c r="X114" s="841"/>
      <c r="Y114" s="841"/>
      <c r="Z114" s="841"/>
      <c r="AA114" s="841"/>
      <c r="AB114" s="841"/>
      <c r="AC114" s="842" t="s">
        <v>581</v>
      </c>
      <c r="AD114" s="841"/>
      <c r="AE114" s="842" t="s">
        <v>581</v>
      </c>
      <c r="AF114" s="841" t="s">
        <v>581</v>
      </c>
      <c r="AG114" s="843" t="s">
        <v>581</v>
      </c>
      <c r="AH114" s="845" t="str" cm="1">
        <f t="array" ref="AH114">LEFT(AJ_Subcon_PR[[#This Row],[PROJECT'#]],MIN(IFERROR(FIND({0,1,2,3,4,5,6,7,8,9,"-"},AJ_Subcon_PR[[#This Row],[PROJECT'#]]),""))-1)</f>
        <v>AJ</v>
      </c>
      <c r="AI114" s="726" t="str">
        <f>IF(AJ_Subcon_PR[[#This Row],[BOM Received date]]&lt;&gt;"","Sub table")</f>
        <v>Sub table</v>
      </c>
      <c r="AJ114" s="726" t="str">
        <f>TEXT(AJ_Subcon_PR[[#This Row],[BOM Received date]],"mmmm")</f>
        <v>October</v>
      </c>
      <c r="AK114" s="726" t="str">
        <f>TEXT(AJ_Subcon_PR[[#This Row],[BOM Received date]],"yyyy")</f>
        <v>2023</v>
      </c>
    </row>
    <row r="115" spans="1:37" ht="15" thickBot="1">
      <c r="A115" s="841">
        <v>182</v>
      </c>
      <c r="B115" s="842">
        <v>45224</v>
      </c>
      <c r="C115" s="841"/>
      <c r="D115" s="841" t="s">
        <v>628</v>
      </c>
      <c r="E115" s="843" t="s">
        <v>811</v>
      </c>
      <c r="F115" s="841">
        <v>8110777</v>
      </c>
      <c r="G115" s="841" t="s">
        <v>312</v>
      </c>
      <c r="H115" s="843" t="s">
        <v>297</v>
      </c>
      <c r="I115" s="841">
        <v>52319</v>
      </c>
      <c r="J115" s="842">
        <v>45224</v>
      </c>
      <c r="K115" s="842">
        <v>45227</v>
      </c>
      <c r="L115" s="842"/>
      <c r="M115" s="841" t="s">
        <v>581</v>
      </c>
      <c r="N115" s="841" t="s">
        <v>581</v>
      </c>
      <c r="O115" s="841" t="s">
        <v>581</v>
      </c>
      <c r="P115" s="844"/>
      <c r="Q115" s="844"/>
      <c r="R115" s="841"/>
      <c r="S115" s="841"/>
      <c r="T115" s="841"/>
      <c r="U115" s="841"/>
      <c r="V115" s="841" t="s">
        <v>581</v>
      </c>
      <c r="W115" s="841" t="s">
        <v>581</v>
      </c>
      <c r="X115" s="841"/>
      <c r="Y115" s="841"/>
      <c r="Z115" s="841"/>
      <c r="AA115" s="841"/>
      <c r="AB115" s="841"/>
      <c r="AC115" s="842" t="s">
        <v>581</v>
      </c>
      <c r="AD115" s="841"/>
      <c r="AE115" s="842" t="s">
        <v>581</v>
      </c>
      <c r="AF115" s="841" t="s">
        <v>581</v>
      </c>
      <c r="AG115" s="843" t="s">
        <v>581</v>
      </c>
      <c r="AH115" s="845" t="str" cm="1">
        <f t="array" ref="AH115">LEFT(AJ_Subcon_PR[[#This Row],[PROJECT'#]],MIN(IFERROR(FIND({0,1,2,3,4,5,6,7,8,9,"-"},AJ_Subcon_PR[[#This Row],[PROJECT'#]]),""))-1)</f>
        <v>AJ</v>
      </c>
      <c r="AI115" s="726" t="str">
        <f>IF(AJ_Subcon_PR[[#This Row],[BOM Received date]]&lt;&gt;"","Sub table")</f>
        <v>Sub table</v>
      </c>
      <c r="AJ115" s="726" t="str">
        <f>TEXT(AJ_Subcon_PR[[#This Row],[BOM Received date]],"mmmm")</f>
        <v>October</v>
      </c>
      <c r="AK115" s="726" t="str">
        <f>TEXT(AJ_Subcon_PR[[#This Row],[BOM Received date]],"yyyy")</f>
        <v>2023</v>
      </c>
    </row>
    <row r="116" spans="1:37" ht="15" thickBot="1">
      <c r="A116" s="841">
        <v>183</v>
      </c>
      <c r="B116" s="842">
        <v>45228</v>
      </c>
      <c r="C116" s="841"/>
      <c r="D116" s="841" t="s">
        <v>629</v>
      </c>
      <c r="E116" s="843" t="s">
        <v>823</v>
      </c>
      <c r="F116" s="841">
        <v>8095088</v>
      </c>
      <c r="G116" s="841" t="s">
        <v>312</v>
      </c>
      <c r="H116" s="843" t="s">
        <v>297</v>
      </c>
      <c r="I116" s="841">
        <v>52665</v>
      </c>
      <c r="J116" s="842">
        <v>45228</v>
      </c>
      <c r="K116" s="842">
        <v>45239</v>
      </c>
      <c r="L116" s="842"/>
      <c r="M116" s="841" t="s">
        <v>581</v>
      </c>
      <c r="N116" s="841" t="s">
        <v>581</v>
      </c>
      <c r="O116" s="841" t="s">
        <v>581</v>
      </c>
      <c r="P116" s="844"/>
      <c r="Q116" s="844"/>
      <c r="R116" s="841"/>
      <c r="S116" s="841"/>
      <c r="T116" s="841"/>
      <c r="U116" s="841"/>
      <c r="V116" s="841" t="s">
        <v>581</v>
      </c>
      <c r="W116" s="841" t="s">
        <v>581</v>
      </c>
      <c r="X116" s="841"/>
      <c r="Y116" s="841"/>
      <c r="Z116" s="841"/>
      <c r="AA116" s="841"/>
      <c r="AB116" s="841"/>
      <c r="AC116" s="842" t="s">
        <v>581</v>
      </c>
      <c r="AD116" s="841"/>
      <c r="AE116" s="842" t="s">
        <v>581</v>
      </c>
      <c r="AF116" s="841" t="s">
        <v>581</v>
      </c>
      <c r="AG116" s="843" t="s">
        <v>581</v>
      </c>
      <c r="AH116" s="845" t="str" cm="1">
        <f t="array" ref="AH116">LEFT(AJ_Subcon_PR[[#This Row],[PROJECT'#]],MIN(IFERROR(FIND({0,1,2,3,4,5,6,7,8,9,"-"},AJ_Subcon_PR[[#This Row],[PROJECT'#]]),""))-1)</f>
        <v>AJ</v>
      </c>
      <c r="AI116" s="726" t="str">
        <f>IF(AJ_Subcon_PR[[#This Row],[BOM Received date]]&lt;&gt;"","Sub table")</f>
        <v>Sub table</v>
      </c>
      <c r="AJ116" s="726" t="str">
        <f>TEXT(AJ_Subcon_PR[[#This Row],[BOM Received date]],"mmmm")</f>
        <v>October</v>
      </c>
      <c r="AK116" s="726" t="str">
        <f>TEXT(AJ_Subcon_PR[[#This Row],[BOM Received date]],"yyyy")</f>
        <v>2023</v>
      </c>
    </row>
    <row r="117" spans="1:37" ht="15" thickBot="1">
      <c r="A117" s="841">
        <v>185</v>
      </c>
      <c r="B117" s="842">
        <v>45231</v>
      </c>
      <c r="C117" s="841"/>
      <c r="D117" s="841" t="s">
        <v>634</v>
      </c>
      <c r="E117" s="843" t="s">
        <v>814</v>
      </c>
      <c r="F117" s="841">
        <v>8111216</v>
      </c>
      <c r="G117" s="841" t="s">
        <v>312</v>
      </c>
      <c r="H117" s="843" t="s">
        <v>297</v>
      </c>
      <c r="I117" s="841">
        <v>52579</v>
      </c>
      <c r="J117" s="842">
        <v>45231</v>
      </c>
      <c r="K117" s="842">
        <v>45237</v>
      </c>
      <c r="L117" s="842"/>
      <c r="M117" s="841" t="s">
        <v>581</v>
      </c>
      <c r="N117" s="841" t="s">
        <v>581</v>
      </c>
      <c r="O117" s="841" t="s">
        <v>581</v>
      </c>
      <c r="P117" s="844"/>
      <c r="Q117" s="844"/>
      <c r="R117" s="841"/>
      <c r="S117" s="841"/>
      <c r="T117" s="841"/>
      <c r="U117" s="841"/>
      <c r="V117" s="841" t="s">
        <v>581</v>
      </c>
      <c r="W117" s="841" t="s">
        <v>581</v>
      </c>
      <c r="X117" s="841"/>
      <c r="Y117" s="841"/>
      <c r="Z117" s="841"/>
      <c r="AA117" s="841"/>
      <c r="AB117" s="841"/>
      <c r="AC117" s="842" t="s">
        <v>581</v>
      </c>
      <c r="AD117" s="841"/>
      <c r="AE117" s="842" t="s">
        <v>581</v>
      </c>
      <c r="AF117" s="841" t="s">
        <v>581</v>
      </c>
      <c r="AG117" s="843" t="s">
        <v>581</v>
      </c>
      <c r="AH117" s="845" t="str" cm="1">
        <f t="array" ref="AH117">LEFT(AJ_Subcon_PR[[#This Row],[PROJECT'#]],MIN(IFERROR(FIND({0,1,2,3,4,5,6,7,8,9,"-"},AJ_Subcon_PR[[#This Row],[PROJECT'#]]),""))-1)</f>
        <v>AJ</v>
      </c>
      <c r="AI117" s="726" t="str">
        <f>IF(AJ_Subcon_PR[[#This Row],[BOM Received date]]&lt;&gt;"","Sub table")</f>
        <v>Sub table</v>
      </c>
      <c r="AJ117" s="726" t="str">
        <f>TEXT(AJ_Subcon_PR[[#This Row],[BOM Received date]],"mmmm")</f>
        <v>November</v>
      </c>
      <c r="AK117" s="726" t="str">
        <f>TEXT(AJ_Subcon_PR[[#This Row],[BOM Received date]],"yyyy")</f>
        <v>2023</v>
      </c>
    </row>
    <row r="118" spans="1:37" ht="15" thickBot="1">
      <c r="A118" s="841">
        <v>188</v>
      </c>
      <c r="B118" s="842">
        <v>45236</v>
      </c>
      <c r="C118" s="841"/>
      <c r="D118" s="841" t="s">
        <v>639</v>
      </c>
      <c r="E118" s="843" t="s">
        <v>815</v>
      </c>
      <c r="F118" s="841">
        <v>5337653</v>
      </c>
      <c r="G118" s="841" t="s">
        <v>312</v>
      </c>
      <c r="H118" s="843" t="s">
        <v>297</v>
      </c>
      <c r="I118" s="841">
        <v>52656</v>
      </c>
      <c r="J118" s="842">
        <v>45236</v>
      </c>
      <c r="K118" s="842" t="s">
        <v>581</v>
      </c>
      <c r="L118" s="842"/>
      <c r="M118" s="841" t="s">
        <v>581</v>
      </c>
      <c r="N118" s="841" t="s">
        <v>581</v>
      </c>
      <c r="O118" s="841" t="s">
        <v>581</v>
      </c>
      <c r="P118" s="844"/>
      <c r="Q118" s="844"/>
      <c r="R118" s="841"/>
      <c r="S118" s="841"/>
      <c r="T118" s="841"/>
      <c r="U118" s="841"/>
      <c r="V118" s="841" t="s">
        <v>581</v>
      </c>
      <c r="W118" s="841" t="s">
        <v>581</v>
      </c>
      <c r="X118" s="841"/>
      <c r="Y118" s="841"/>
      <c r="Z118" s="841"/>
      <c r="AA118" s="841"/>
      <c r="AB118" s="841"/>
      <c r="AC118" s="842" t="s">
        <v>581</v>
      </c>
      <c r="AD118" s="841"/>
      <c r="AE118" s="842" t="s">
        <v>581</v>
      </c>
      <c r="AF118" s="841" t="s">
        <v>581</v>
      </c>
      <c r="AG118" s="843" t="s">
        <v>581</v>
      </c>
      <c r="AH118" s="845" t="str" cm="1">
        <f t="array" ref="AH118">LEFT(AJ_Subcon_PR[[#This Row],[PROJECT'#]],MIN(IFERROR(FIND({0,1,2,3,4,5,6,7,8,9,"-"},AJ_Subcon_PR[[#This Row],[PROJECT'#]]),""))-1)</f>
        <v>AJ</v>
      </c>
      <c r="AI118" s="726" t="str">
        <f>IF(AJ_Subcon_PR[[#This Row],[BOM Received date]]&lt;&gt;"","Sub table")</f>
        <v>Sub table</v>
      </c>
      <c r="AJ118" s="726" t="str">
        <f>TEXT(AJ_Subcon_PR[[#This Row],[BOM Received date]],"mmmm")</f>
        <v>November</v>
      </c>
      <c r="AK118" s="726" t="str">
        <f>TEXT(AJ_Subcon_PR[[#This Row],[BOM Received date]],"yyyy")</f>
        <v>2023</v>
      </c>
    </row>
    <row r="119" spans="1:37" ht="15" thickBot="1">
      <c r="A119" s="841">
        <v>189</v>
      </c>
      <c r="B119" s="842">
        <v>45237</v>
      </c>
      <c r="C119" s="841"/>
      <c r="D119" s="841" t="s">
        <v>641</v>
      </c>
      <c r="E119" s="843" t="s">
        <v>816</v>
      </c>
      <c r="F119" s="841">
        <v>3527959</v>
      </c>
      <c r="G119" s="841" t="s">
        <v>312</v>
      </c>
      <c r="H119" s="843" t="s">
        <v>297</v>
      </c>
      <c r="I119" s="841">
        <v>53321</v>
      </c>
      <c r="J119" s="842">
        <v>45237</v>
      </c>
      <c r="K119" s="842">
        <v>45261</v>
      </c>
      <c r="L119" s="842"/>
      <c r="M119" s="841" t="s">
        <v>581</v>
      </c>
      <c r="N119" s="841" t="s">
        <v>581</v>
      </c>
      <c r="O119" s="841" t="s">
        <v>581</v>
      </c>
      <c r="P119" s="844"/>
      <c r="Q119" s="844"/>
      <c r="R119" s="841"/>
      <c r="S119" s="841"/>
      <c r="T119" s="841"/>
      <c r="U119" s="841"/>
      <c r="V119" s="841" t="s">
        <v>581</v>
      </c>
      <c r="W119" s="841" t="s">
        <v>581</v>
      </c>
      <c r="X119" s="841"/>
      <c r="Y119" s="841"/>
      <c r="Z119" s="841"/>
      <c r="AA119" s="841"/>
      <c r="AB119" s="841"/>
      <c r="AC119" s="842" t="s">
        <v>581</v>
      </c>
      <c r="AD119" s="841"/>
      <c r="AE119" s="842" t="s">
        <v>581</v>
      </c>
      <c r="AF119" s="841" t="s">
        <v>581</v>
      </c>
      <c r="AG119" s="843" t="s">
        <v>581</v>
      </c>
      <c r="AH119" s="845" t="str" cm="1">
        <f t="array" ref="AH119">LEFT(AJ_Subcon_PR[[#This Row],[PROJECT'#]],MIN(IFERROR(FIND({0,1,2,3,4,5,6,7,8,9,"-"},AJ_Subcon_PR[[#This Row],[PROJECT'#]]),""))-1)</f>
        <v>AJ</v>
      </c>
      <c r="AI119" s="726" t="str">
        <f>IF(AJ_Subcon_PR[[#This Row],[BOM Received date]]&lt;&gt;"","Sub table")</f>
        <v>Sub table</v>
      </c>
      <c r="AJ119" s="726" t="str">
        <f>TEXT(AJ_Subcon_PR[[#This Row],[BOM Received date]],"mmmm")</f>
        <v>November</v>
      </c>
      <c r="AK119" s="726" t="str">
        <f>TEXT(AJ_Subcon_PR[[#This Row],[BOM Received date]],"yyyy")</f>
        <v>2023</v>
      </c>
    </row>
    <row r="120" spans="1:37" ht="15" thickBot="1">
      <c r="A120" s="841">
        <v>190</v>
      </c>
      <c r="B120" s="842">
        <v>45237</v>
      </c>
      <c r="C120" s="841"/>
      <c r="D120" s="841" t="s">
        <v>642</v>
      </c>
      <c r="E120" s="843" t="s">
        <v>817</v>
      </c>
      <c r="F120" s="841">
        <v>3804265</v>
      </c>
      <c r="G120" s="841" t="s">
        <v>312</v>
      </c>
      <c r="H120" s="843" t="s">
        <v>297</v>
      </c>
      <c r="I120" s="841">
        <v>52752</v>
      </c>
      <c r="J120" s="842">
        <v>45237</v>
      </c>
      <c r="K120" s="842">
        <v>45245</v>
      </c>
      <c r="L120" s="842"/>
      <c r="M120" s="841" t="s">
        <v>581</v>
      </c>
      <c r="N120" s="841" t="s">
        <v>581</v>
      </c>
      <c r="O120" s="841" t="s">
        <v>581</v>
      </c>
      <c r="P120" s="844"/>
      <c r="Q120" s="844"/>
      <c r="R120" s="841"/>
      <c r="S120" s="841"/>
      <c r="T120" s="841"/>
      <c r="U120" s="841"/>
      <c r="V120" s="841" t="s">
        <v>581</v>
      </c>
      <c r="W120" s="841" t="s">
        <v>581</v>
      </c>
      <c r="X120" s="841"/>
      <c r="Y120" s="841"/>
      <c r="Z120" s="841"/>
      <c r="AA120" s="841"/>
      <c r="AB120" s="841"/>
      <c r="AC120" s="842" t="s">
        <v>581</v>
      </c>
      <c r="AD120" s="841"/>
      <c r="AE120" s="842" t="s">
        <v>581</v>
      </c>
      <c r="AF120" s="841" t="s">
        <v>581</v>
      </c>
      <c r="AG120" s="843" t="s">
        <v>581</v>
      </c>
      <c r="AH120" s="845" t="str" cm="1">
        <f t="array" ref="AH120">LEFT(AJ_Subcon_PR[[#This Row],[PROJECT'#]],MIN(IFERROR(FIND({0,1,2,3,4,5,6,7,8,9,"-"},AJ_Subcon_PR[[#This Row],[PROJECT'#]]),""))-1)</f>
        <v>AJ</v>
      </c>
      <c r="AI120" s="726" t="str">
        <f>IF(AJ_Subcon_PR[[#This Row],[BOM Received date]]&lt;&gt;"","Sub table")</f>
        <v>Sub table</v>
      </c>
      <c r="AJ120" s="726" t="str">
        <f>TEXT(AJ_Subcon_PR[[#This Row],[BOM Received date]],"mmmm")</f>
        <v>November</v>
      </c>
      <c r="AK120" s="726" t="str">
        <f>TEXT(AJ_Subcon_PR[[#This Row],[BOM Received date]],"yyyy")</f>
        <v>2023</v>
      </c>
    </row>
    <row r="121" spans="1:37" ht="15" thickBot="1">
      <c r="A121" s="841">
        <v>191</v>
      </c>
      <c r="B121" s="842">
        <v>45238</v>
      </c>
      <c r="C121" s="841"/>
      <c r="D121" s="841" t="s">
        <v>643</v>
      </c>
      <c r="E121" s="843" t="s">
        <v>818</v>
      </c>
      <c r="F121" s="841">
        <v>7267384</v>
      </c>
      <c r="G121" s="841" t="s">
        <v>312</v>
      </c>
      <c r="H121" s="843" t="s">
        <v>297</v>
      </c>
      <c r="I121" s="841">
        <v>52751</v>
      </c>
      <c r="J121" s="842">
        <v>45238</v>
      </c>
      <c r="K121" s="842">
        <v>45245</v>
      </c>
      <c r="L121" s="842"/>
      <c r="M121" s="841" t="s">
        <v>581</v>
      </c>
      <c r="N121" s="841" t="s">
        <v>581</v>
      </c>
      <c r="O121" s="841" t="s">
        <v>581</v>
      </c>
      <c r="P121" s="844"/>
      <c r="Q121" s="844"/>
      <c r="R121" s="841"/>
      <c r="S121" s="841"/>
      <c r="T121" s="841"/>
      <c r="U121" s="841"/>
      <c r="V121" s="841" t="s">
        <v>581</v>
      </c>
      <c r="W121" s="841" t="s">
        <v>581</v>
      </c>
      <c r="X121" s="841"/>
      <c r="Y121" s="841"/>
      <c r="Z121" s="841"/>
      <c r="AA121" s="841"/>
      <c r="AB121" s="841"/>
      <c r="AC121" s="842" t="s">
        <v>581</v>
      </c>
      <c r="AD121" s="841"/>
      <c r="AE121" s="842" t="s">
        <v>581</v>
      </c>
      <c r="AF121" s="841" t="s">
        <v>581</v>
      </c>
      <c r="AG121" s="843" t="s">
        <v>581</v>
      </c>
      <c r="AH121" s="845" t="str" cm="1">
        <f t="array" ref="AH121">LEFT(AJ_Subcon_PR[[#This Row],[PROJECT'#]],MIN(IFERROR(FIND({0,1,2,3,4,5,6,7,8,9,"-"},AJ_Subcon_PR[[#This Row],[PROJECT'#]]),""))-1)</f>
        <v>AJ</v>
      </c>
      <c r="AI121" s="726" t="str">
        <f>IF(AJ_Subcon_PR[[#This Row],[BOM Received date]]&lt;&gt;"","Sub table")</f>
        <v>Sub table</v>
      </c>
      <c r="AJ121" s="726" t="str">
        <f>TEXT(AJ_Subcon_PR[[#This Row],[BOM Received date]],"mmmm")</f>
        <v>November</v>
      </c>
      <c r="AK121" s="726" t="str">
        <f>TEXT(AJ_Subcon_PR[[#This Row],[BOM Received date]],"yyyy")</f>
        <v>2023</v>
      </c>
    </row>
    <row r="122" spans="1:37" ht="15" thickBot="1">
      <c r="A122" s="841">
        <v>194</v>
      </c>
      <c r="B122" s="842">
        <v>45247</v>
      </c>
      <c r="C122" s="841"/>
      <c r="D122" s="1012" t="s">
        <v>628</v>
      </c>
      <c r="E122" s="843" t="s">
        <v>819</v>
      </c>
      <c r="F122" s="841">
        <v>8110777</v>
      </c>
      <c r="G122" s="841" t="s">
        <v>312</v>
      </c>
      <c r="H122" s="843" t="s">
        <v>297</v>
      </c>
      <c r="I122" s="841">
        <v>52319</v>
      </c>
      <c r="J122" s="842">
        <v>45247</v>
      </c>
      <c r="K122" s="842">
        <v>45227</v>
      </c>
      <c r="L122" s="842"/>
      <c r="M122" s="841" t="s">
        <v>581</v>
      </c>
      <c r="N122" s="841" t="s">
        <v>581</v>
      </c>
      <c r="O122" s="841" t="s">
        <v>581</v>
      </c>
      <c r="P122" s="844"/>
      <c r="Q122" s="844"/>
      <c r="R122" s="841"/>
      <c r="S122" s="841"/>
      <c r="T122" s="841"/>
      <c r="U122" s="841"/>
      <c r="V122" s="841" t="s">
        <v>581</v>
      </c>
      <c r="W122" s="841" t="s">
        <v>581</v>
      </c>
      <c r="X122" s="841"/>
      <c r="Y122" s="841"/>
      <c r="Z122" s="841"/>
      <c r="AA122" s="841"/>
      <c r="AB122" s="841"/>
      <c r="AC122" s="842" t="s">
        <v>581</v>
      </c>
      <c r="AD122" s="847" t="s">
        <v>22</v>
      </c>
      <c r="AE122" s="842" t="s">
        <v>581</v>
      </c>
      <c r="AF122" s="841" t="s">
        <v>581</v>
      </c>
      <c r="AG122" s="843"/>
      <c r="AH122" s="845" t="str" cm="1">
        <f t="array" ref="AH122">LEFT(AJ_Subcon_PR[[#This Row],[PROJECT'#]],MIN(IFERROR(FIND({0,1,2,3,4,5,6,7,8,9,"-"},AJ_Subcon_PR[[#This Row],[PROJECT'#]]),""))-1)</f>
        <v>AJ</v>
      </c>
      <c r="AI122" s="726" t="str">
        <f>IF(AJ_Subcon_PR[[#This Row],[BOM Received date]]&lt;&gt;"","Sub table")</f>
        <v>Sub table</v>
      </c>
      <c r="AJ122" s="726" t="str">
        <f>TEXT(AJ_Subcon_PR[[#This Row],[BOM Received date]],"mmmm")</f>
        <v>November</v>
      </c>
      <c r="AK122" s="726" t="str">
        <f>TEXT(AJ_Subcon_PR[[#This Row],[BOM Received date]],"yyyy")</f>
        <v>2023</v>
      </c>
    </row>
    <row r="123" spans="1:37" ht="15" thickBot="1">
      <c r="A123" s="841">
        <v>195</v>
      </c>
      <c r="B123" s="842">
        <v>45254</v>
      </c>
      <c r="C123" s="841"/>
      <c r="D123" s="841" t="s">
        <v>652</v>
      </c>
      <c r="E123" s="843" t="s">
        <v>820</v>
      </c>
      <c r="F123" s="841">
        <v>6602085</v>
      </c>
      <c r="G123" s="841" t="s">
        <v>312</v>
      </c>
      <c r="H123" s="843" t="s">
        <v>297</v>
      </c>
      <c r="I123" s="879">
        <v>54372</v>
      </c>
      <c r="J123" s="842">
        <v>45254</v>
      </c>
      <c r="K123" s="842">
        <v>45288</v>
      </c>
      <c r="L123" s="842"/>
      <c r="M123" s="841">
        <v>1</v>
      </c>
      <c r="N123" s="852" t="s">
        <v>659</v>
      </c>
      <c r="O123" s="841">
        <v>1</v>
      </c>
      <c r="P123" s="844">
        <v>25000</v>
      </c>
      <c r="Q123" s="844">
        <v>25000</v>
      </c>
      <c r="R123" s="841"/>
      <c r="S123" s="841"/>
      <c r="T123" s="841"/>
      <c r="U123" s="841"/>
      <c r="V123" s="841" t="s">
        <v>581</v>
      </c>
      <c r="W123" s="841" t="s">
        <v>581</v>
      </c>
      <c r="X123" s="841"/>
      <c r="Y123" s="841"/>
      <c r="Z123" s="841"/>
      <c r="AA123" s="841"/>
      <c r="AB123" s="841"/>
      <c r="AC123" s="842" t="s">
        <v>581</v>
      </c>
      <c r="AD123" s="852" t="s">
        <v>22</v>
      </c>
      <c r="AE123" s="842" t="s">
        <v>581</v>
      </c>
      <c r="AF123" s="841" t="s">
        <v>581</v>
      </c>
      <c r="AG123" s="880"/>
      <c r="AH123" s="845" t="str" cm="1">
        <f t="array" ref="AH123">LEFT(AJ_Subcon_PR[[#This Row],[PROJECT'#]],MIN(IFERROR(FIND({0,1,2,3,4,5,6,7,8,9,"-"},AJ_Subcon_PR[[#This Row],[PROJECT'#]]),""))-1)</f>
        <v>AJ</v>
      </c>
      <c r="AI123" s="726" t="str">
        <f>IF(AJ_Subcon_PR[[#This Row],[BOM Received date]]&lt;&gt;"","Sub table")</f>
        <v>Sub table</v>
      </c>
      <c r="AJ123" s="726" t="str">
        <f>TEXT(AJ_Subcon_PR[[#This Row],[BOM Received date]],"mmmm")</f>
        <v>November</v>
      </c>
      <c r="AK123" s="726" t="str">
        <f>TEXT(AJ_Subcon_PR[[#This Row],[BOM Received date]],"yyyy")</f>
        <v>2023</v>
      </c>
    </row>
    <row r="124" spans="1:37" ht="15" thickBot="1">
      <c r="A124" s="841">
        <v>196</v>
      </c>
      <c r="B124" s="842">
        <v>45254</v>
      </c>
      <c r="C124" s="841"/>
      <c r="D124" s="841" t="s">
        <v>653</v>
      </c>
      <c r="E124" s="843" t="s">
        <v>821</v>
      </c>
      <c r="F124" s="841">
        <v>3878015</v>
      </c>
      <c r="G124" s="841" t="s">
        <v>312</v>
      </c>
      <c r="H124" s="843" t="s">
        <v>297</v>
      </c>
      <c r="I124" s="841">
        <v>54016</v>
      </c>
      <c r="J124" s="842">
        <v>45254</v>
      </c>
      <c r="K124" s="842">
        <v>45277</v>
      </c>
      <c r="L124" s="842"/>
      <c r="M124" s="841">
        <v>1</v>
      </c>
      <c r="N124" s="849" t="s">
        <v>659</v>
      </c>
      <c r="O124" s="841">
        <v>1</v>
      </c>
      <c r="P124" s="844">
        <v>46770</v>
      </c>
      <c r="Q124" s="844">
        <v>46770</v>
      </c>
      <c r="R124" s="841"/>
      <c r="S124" s="841"/>
      <c r="T124" s="841"/>
      <c r="U124" s="841"/>
      <c r="V124" s="841" t="s">
        <v>581</v>
      </c>
      <c r="W124" s="841" t="s">
        <v>581</v>
      </c>
      <c r="X124" s="841"/>
      <c r="Y124" s="841"/>
      <c r="Z124" s="841"/>
      <c r="AA124" s="841"/>
      <c r="AB124" s="841"/>
      <c r="AC124" s="842" t="s">
        <v>581</v>
      </c>
      <c r="AD124" s="849" t="s">
        <v>22</v>
      </c>
      <c r="AE124" s="842" t="s">
        <v>581</v>
      </c>
      <c r="AF124" s="841" t="s">
        <v>581</v>
      </c>
      <c r="AG124" s="843"/>
      <c r="AH124" s="845" t="str" cm="1">
        <f t="array" ref="AH124">LEFT(AJ_Subcon_PR[[#This Row],[PROJECT'#]],MIN(IFERROR(FIND({0,1,2,3,4,5,6,7,8,9,"-"},AJ_Subcon_PR[[#This Row],[PROJECT'#]]),""))-1)</f>
        <v>AJ</v>
      </c>
      <c r="AI124" s="726" t="str">
        <f>IF(AJ_Subcon_PR[[#This Row],[BOM Received date]]&lt;&gt;"","Sub table")</f>
        <v>Sub table</v>
      </c>
      <c r="AJ124" s="726" t="str">
        <f>TEXT(AJ_Subcon_PR[[#This Row],[BOM Received date]],"mmmm")</f>
        <v>November</v>
      </c>
      <c r="AK124" s="726" t="str">
        <f>TEXT(AJ_Subcon_PR[[#This Row],[BOM Received date]],"yyyy")</f>
        <v>2023</v>
      </c>
    </row>
    <row r="125" spans="1:37" ht="15" thickBot="1">
      <c r="A125" s="841">
        <v>197</v>
      </c>
      <c r="B125" s="842">
        <v>45254</v>
      </c>
      <c r="C125" s="841"/>
      <c r="D125" s="841" t="s">
        <v>654</v>
      </c>
      <c r="E125" s="843" t="s">
        <v>822</v>
      </c>
      <c r="F125" s="841">
        <v>1850088</v>
      </c>
      <c r="G125" s="841" t="s">
        <v>312</v>
      </c>
      <c r="H125" s="843" t="s">
        <v>297</v>
      </c>
      <c r="I125" s="841">
        <v>54287</v>
      </c>
      <c r="J125" s="842">
        <v>45254</v>
      </c>
      <c r="K125" s="842">
        <v>45285</v>
      </c>
      <c r="L125" s="842"/>
      <c r="M125" s="841">
        <v>1</v>
      </c>
      <c r="N125" s="847" t="s">
        <v>659</v>
      </c>
      <c r="O125" s="841">
        <v>1</v>
      </c>
      <c r="P125" s="844">
        <v>11870</v>
      </c>
      <c r="Q125" s="844">
        <v>11870</v>
      </c>
      <c r="R125" s="841"/>
      <c r="S125" s="841"/>
      <c r="T125" s="841"/>
      <c r="U125" s="841"/>
      <c r="V125" s="841" t="s">
        <v>581</v>
      </c>
      <c r="W125" s="841" t="s">
        <v>581</v>
      </c>
      <c r="X125" s="841"/>
      <c r="Y125" s="841"/>
      <c r="Z125" s="841"/>
      <c r="AA125" s="841"/>
      <c r="AB125" s="841"/>
      <c r="AC125" s="842" t="s">
        <v>581</v>
      </c>
      <c r="AD125" s="847" t="s">
        <v>22</v>
      </c>
      <c r="AE125" s="842" t="s">
        <v>581</v>
      </c>
      <c r="AF125" s="841" t="s">
        <v>581</v>
      </c>
      <c r="AG125" s="881"/>
      <c r="AH125" s="845" t="str" cm="1">
        <f t="array" ref="AH125">LEFT(AJ_Subcon_PR[[#This Row],[PROJECT'#]],MIN(IFERROR(FIND({0,1,2,3,4,5,6,7,8,9,"-"},AJ_Subcon_PR[[#This Row],[PROJECT'#]]),""))-1)</f>
        <v>AJ</v>
      </c>
      <c r="AI125" s="726" t="str">
        <f>IF(AJ_Subcon_PR[[#This Row],[BOM Received date]]&lt;&gt;"","Sub table")</f>
        <v>Sub table</v>
      </c>
      <c r="AJ125" s="726" t="str">
        <f>TEXT(AJ_Subcon_PR[[#This Row],[BOM Received date]],"mmmm")</f>
        <v>November</v>
      </c>
      <c r="AK125" s="726" t="str">
        <f>TEXT(AJ_Subcon_PR[[#This Row],[BOM Received date]],"yyyy")</f>
        <v>2023</v>
      </c>
    </row>
    <row r="126" spans="1:37" ht="15" thickBot="1">
      <c r="A126" s="841">
        <v>198</v>
      </c>
      <c r="B126" s="842">
        <v>45257</v>
      </c>
      <c r="C126" s="841"/>
      <c r="D126" s="841" t="s">
        <v>667</v>
      </c>
      <c r="E126" s="843" t="s">
        <v>824</v>
      </c>
      <c r="F126" s="841">
        <v>8389198</v>
      </c>
      <c r="G126" s="841" t="s">
        <v>312</v>
      </c>
      <c r="H126" s="843" t="s">
        <v>297</v>
      </c>
      <c r="I126" s="841">
        <v>53316</v>
      </c>
      <c r="J126" s="842">
        <v>45257</v>
      </c>
      <c r="K126" s="842">
        <v>45261</v>
      </c>
      <c r="L126" s="842"/>
      <c r="M126" s="841" t="s">
        <v>581</v>
      </c>
      <c r="N126" s="841" t="s">
        <v>581</v>
      </c>
      <c r="O126" s="841" t="s">
        <v>581</v>
      </c>
      <c r="P126" s="844"/>
      <c r="Q126" s="844"/>
      <c r="R126" s="841"/>
      <c r="S126" s="841"/>
      <c r="T126" s="841"/>
      <c r="U126" s="841"/>
      <c r="V126" s="841" t="s">
        <v>581</v>
      </c>
      <c r="W126" s="841" t="s">
        <v>581</v>
      </c>
      <c r="X126" s="841"/>
      <c r="Y126" s="841"/>
      <c r="Z126" s="841"/>
      <c r="AA126" s="841"/>
      <c r="AB126" s="841"/>
      <c r="AC126" s="842" t="s">
        <v>581</v>
      </c>
      <c r="AD126" s="847" t="s">
        <v>22</v>
      </c>
      <c r="AE126" s="842" t="s">
        <v>581</v>
      </c>
      <c r="AF126" s="841" t="s">
        <v>581</v>
      </c>
      <c r="AG126" s="843" t="s">
        <v>581</v>
      </c>
      <c r="AH126" s="845" t="str" cm="1">
        <f t="array" ref="AH126">LEFT(AJ_Subcon_PR[[#This Row],[PROJECT'#]],MIN(IFERROR(FIND({0,1,2,3,4,5,6,7,8,9,"-"},AJ_Subcon_PR[[#This Row],[PROJECT'#]]),""))-1)</f>
        <v>AJ</v>
      </c>
      <c r="AI126" s="726" t="str">
        <f>IF(AJ_Subcon_PR[[#This Row],[BOM Received date]]&lt;&gt;"","Sub table")</f>
        <v>Sub table</v>
      </c>
      <c r="AJ126" s="726" t="str">
        <f>TEXT(AJ_Subcon_PR[[#This Row],[BOM Received date]],"mmmm")</f>
        <v>November</v>
      </c>
      <c r="AK126" s="726" t="str">
        <f>TEXT(AJ_Subcon_PR[[#This Row],[BOM Received date]],"yyyy")</f>
        <v>2023</v>
      </c>
    </row>
    <row r="127" spans="1:37" ht="15" thickBot="1">
      <c r="A127" s="841">
        <v>202</v>
      </c>
      <c r="B127" s="842">
        <v>45266</v>
      </c>
      <c r="C127" s="841"/>
      <c r="D127" s="841" t="s">
        <v>685</v>
      </c>
      <c r="E127" s="843" t="s">
        <v>828</v>
      </c>
      <c r="F127" s="841">
        <v>5337643</v>
      </c>
      <c r="G127" s="841" t="s">
        <v>312</v>
      </c>
      <c r="H127" s="843" t="s">
        <v>297</v>
      </c>
      <c r="I127" s="841">
        <v>54018</v>
      </c>
      <c r="J127" s="842">
        <v>45266</v>
      </c>
      <c r="K127" s="842">
        <v>45277</v>
      </c>
      <c r="L127" s="842"/>
      <c r="M127" s="841">
        <v>1</v>
      </c>
      <c r="N127" s="849" t="s">
        <v>659</v>
      </c>
      <c r="O127" s="841">
        <v>1</v>
      </c>
      <c r="P127" s="844">
        <v>29950</v>
      </c>
      <c r="Q127" s="844">
        <v>29950</v>
      </c>
      <c r="R127" s="841"/>
      <c r="S127" s="841"/>
      <c r="T127" s="841"/>
      <c r="U127" s="841"/>
      <c r="V127" s="841" t="s">
        <v>581</v>
      </c>
      <c r="W127" s="841" t="s">
        <v>581</v>
      </c>
      <c r="X127" s="841"/>
      <c r="Y127" s="841"/>
      <c r="Z127" s="841"/>
      <c r="AA127" s="841"/>
      <c r="AB127" s="841"/>
      <c r="AC127" s="842" t="s">
        <v>581</v>
      </c>
      <c r="AD127" s="849" t="s">
        <v>22</v>
      </c>
      <c r="AE127" s="842" t="s">
        <v>581</v>
      </c>
      <c r="AF127" s="841" t="s">
        <v>581</v>
      </c>
      <c r="AG127" s="843"/>
      <c r="AH127" s="845" t="str" cm="1">
        <f t="array" ref="AH127">LEFT(AJ_Subcon_PR[[#This Row],[PROJECT'#]],MIN(IFERROR(FIND({0,1,2,3,4,5,6,7,8,9,"-"},AJ_Subcon_PR[[#This Row],[PROJECT'#]]),""))-1)</f>
        <v>AJ</v>
      </c>
      <c r="AI127" s="726" t="str">
        <f>IF(AJ_Subcon_PR[[#This Row],[BOM Received date]]&lt;&gt;"","Sub table")</f>
        <v>Sub table</v>
      </c>
      <c r="AJ127" s="726" t="str">
        <f>TEXT(AJ_Subcon_PR[[#This Row],[BOM Received date]],"mmmm")</f>
        <v>December</v>
      </c>
      <c r="AK127" s="726" t="str">
        <f>TEXT(AJ_Subcon_PR[[#This Row],[BOM Received date]],"yyyy")</f>
        <v>2023</v>
      </c>
    </row>
    <row r="128" spans="1:37" ht="15" thickBot="1">
      <c r="A128" s="841">
        <v>203</v>
      </c>
      <c r="B128" s="842">
        <v>45266</v>
      </c>
      <c r="C128" s="841"/>
      <c r="D128" s="841" t="s">
        <v>687</v>
      </c>
      <c r="E128" s="843" t="s">
        <v>829</v>
      </c>
      <c r="F128" s="841">
        <v>2564193</v>
      </c>
      <c r="G128" s="841" t="s">
        <v>312</v>
      </c>
      <c r="H128" s="843" t="s">
        <v>297</v>
      </c>
      <c r="I128" s="841">
        <v>54344</v>
      </c>
      <c r="J128" s="842">
        <v>45266</v>
      </c>
      <c r="K128" s="842">
        <v>45287</v>
      </c>
      <c r="L128" s="842"/>
      <c r="M128" s="841">
        <v>1</v>
      </c>
      <c r="N128" s="841" t="s">
        <v>581</v>
      </c>
      <c r="O128" s="841" t="s">
        <v>581</v>
      </c>
      <c r="P128" s="844"/>
      <c r="Q128" s="844"/>
      <c r="R128" s="841"/>
      <c r="S128" s="841"/>
      <c r="T128" s="841"/>
      <c r="U128" s="841"/>
      <c r="V128" s="841" t="s">
        <v>581</v>
      </c>
      <c r="W128" s="841" t="s">
        <v>581</v>
      </c>
      <c r="X128" s="841"/>
      <c r="Y128" s="841"/>
      <c r="Z128" s="841"/>
      <c r="AA128" s="841"/>
      <c r="AB128" s="841"/>
      <c r="AC128" s="842" t="s">
        <v>581</v>
      </c>
      <c r="AD128" s="852" t="s">
        <v>22</v>
      </c>
      <c r="AE128" s="842" t="s">
        <v>581</v>
      </c>
      <c r="AF128" s="841" t="s">
        <v>581</v>
      </c>
      <c r="AG128" s="882"/>
      <c r="AH128" s="845" t="str" cm="1">
        <f t="array" ref="AH128">LEFT(AJ_Subcon_PR[[#This Row],[PROJECT'#]],MIN(IFERROR(FIND({0,1,2,3,4,5,6,7,8,9,"-"},AJ_Subcon_PR[[#This Row],[PROJECT'#]]),""))-1)</f>
        <v>AJ</v>
      </c>
      <c r="AI128" s="726" t="str">
        <f>IF(AJ_Subcon_PR[[#This Row],[BOM Received date]]&lt;&gt;"","Sub table")</f>
        <v>Sub table</v>
      </c>
      <c r="AJ128" s="726" t="str">
        <f>TEXT(AJ_Subcon_PR[[#This Row],[BOM Received date]],"mmmm")</f>
        <v>December</v>
      </c>
      <c r="AK128" s="726" t="str">
        <f>TEXT(AJ_Subcon_PR[[#This Row],[BOM Received date]],"yyyy")</f>
        <v>2023</v>
      </c>
    </row>
    <row r="129" spans="1:37" ht="15" thickBot="1">
      <c r="A129" s="841">
        <v>204</v>
      </c>
      <c r="B129" s="842">
        <v>45266</v>
      </c>
      <c r="C129" s="841"/>
      <c r="D129" s="841" t="s">
        <v>688</v>
      </c>
      <c r="E129" s="843" t="s">
        <v>830</v>
      </c>
      <c r="F129" s="841">
        <v>4515912</v>
      </c>
      <c r="G129" s="841" t="s">
        <v>312</v>
      </c>
      <c r="H129" s="843" t="s">
        <v>297</v>
      </c>
      <c r="I129" s="841">
        <v>54022</v>
      </c>
      <c r="J129" s="842">
        <v>45266</v>
      </c>
      <c r="K129" s="842">
        <v>45277</v>
      </c>
      <c r="L129" s="842"/>
      <c r="M129" s="841">
        <v>1</v>
      </c>
      <c r="N129" s="849" t="s">
        <v>659</v>
      </c>
      <c r="O129" s="841">
        <v>1</v>
      </c>
      <c r="P129" s="844">
        <v>52412</v>
      </c>
      <c r="Q129" s="844">
        <v>52412</v>
      </c>
      <c r="R129" s="841"/>
      <c r="S129" s="841"/>
      <c r="T129" s="841"/>
      <c r="U129" s="841"/>
      <c r="V129" s="841" t="s">
        <v>581</v>
      </c>
      <c r="W129" s="841" t="s">
        <v>581</v>
      </c>
      <c r="X129" s="841"/>
      <c r="Y129" s="841"/>
      <c r="Z129" s="841"/>
      <c r="AA129" s="841"/>
      <c r="AB129" s="841"/>
      <c r="AC129" s="842" t="s">
        <v>581</v>
      </c>
      <c r="AD129" s="849" t="s">
        <v>22</v>
      </c>
      <c r="AE129" s="842" t="s">
        <v>581</v>
      </c>
      <c r="AF129" s="841" t="s">
        <v>581</v>
      </c>
      <c r="AG129" s="843"/>
      <c r="AH129" s="845" t="str" cm="1">
        <f t="array" ref="AH129">LEFT(AJ_Subcon_PR[[#This Row],[PROJECT'#]],MIN(IFERROR(FIND({0,1,2,3,4,5,6,7,8,9,"-"},AJ_Subcon_PR[[#This Row],[PROJECT'#]]),""))-1)</f>
        <v>AJ</v>
      </c>
      <c r="AI129" s="726" t="str">
        <f>IF(AJ_Subcon_PR[[#This Row],[BOM Received date]]&lt;&gt;"","Sub table")</f>
        <v>Sub table</v>
      </c>
      <c r="AJ129" s="726" t="str">
        <f>TEXT(AJ_Subcon_PR[[#This Row],[BOM Received date]],"mmmm")</f>
        <v>December</v>
      </c>
      <c r="AK129" s="726" t="str">
        <f>TEXT(AJ_Subcon_PR[[#This Row],[BOM Received date]],"yyyy")</f>
        <v>2023</v>
      </c>
    </row>
    <row r="130" spans="1:37" ht="15" thickBot="1">
      <c r="A130" s="841">
        <v>205</v>
      </c>
      <c r="B130" s="842">
        <v>45267</v>
      </c>
      <c r="C130" s="841"/>
      <c r="D130" s="841" t="s">
        <v>689</v>
      </c>
      <c r="E130" s="843" t="s">
        <v>831</v>
      </c>
      <c r="F130" s="841">
        <v>5847348</v>
      </c>
      <c r="G130" s="841" t="s">
        <v>312</v>
      </c>
      <c r="H130" s="843" t="s">
        <v>297</v>
      </c>
      <c r="I130" s="841">
        <v>54023</v>
      </c>
      <c r="J130" s="842">
        <v>45267</v>
      </c>
      <c r="K130" s="842">
        <v>45277</v>
      </c>
      <c r="L130" s="842"/>
      <c r="M130" s="841">
        <v>1</v>
      </c>
      <c r="N130" s="849" t="s">
        <v>659</v>
      </c>
      <c r="O130" s="841">
        <v>1</v>
      </c>
      <c r="P130" s="844">
        <v>50338</v>
      </c>
      <c r="Q130" s="844">
        <v>50338</v>
      </c>
      <c r="R130" s="841"/>
      <c r="S130" s="841"/>
      <c r="T130" s="841"/>
      <c r="U130" s="841"/>
      <c r="V130" s="841" t="s">
        <v>581</v>
      </c>
      <c r="W130" s="841" t="s">
        <v>581</v>
      </c>
      <c r="X130" s="841"/>
      <c r="Y130" s="841"/>
      <c r="Z130" s="841"/>
      <c r="AA130" s="841"/>
      <c r="AB130" s="841"/>
      <c r="AC130" s="842" t="s">
        <v>581</v>
      </c>
      <c r="AD130" s="849" t="s">
        <v>22</v>
      </c>
      <c r="AE130" s="842" t="s">
        <v>581</v>
      </c>
      <c r="AF130" s="841" t="s">
        <v>581</v>
      </c>
      <c r="AG130" s="843"/>
      <c r="AH130" s="845" t="str" cm="1">
        <f t="array" ref="AH130">LEFT(AJ_Subcon_PR[[#This Row],[PROJECT'#]],MIN(IFERROR(FIND({0,1,2,3,4,5,6,7,8,9,"-"},AJ_Subcon_PR[[#This Row],[PROJECT'#]]),""))-1)</f>
        <v>AJ</v>
      </c>
      <c r="AI130" s="726" t="str">
        <f>IF(AJ_Subcon_PR[[#This Row],[BOM Received date]]&lt;&gt;"","Sub table")</f>
        <v>Sub table</v>
      </c>
      <c r="AJ130" s="726" t="str">
        <f>TEXT(AJ_Subcon_PR[[#This Row],[BOM Received date]],"mmmm")</f>
        <v>December</v>
      </c>
      <c r="AK130" s="726" t="str">
        <f>TEXT(AJ_Subcon_PR[[#This Row],[BOM Received date]],"yyyy")</f>
        <v>2023</v>
      </c>
    </row>
    <row r="131" spans="1:37" ht="15" thickBot="1">
      <c r="A131" s="841">
        <v>206</v>
      </c>
      <c r="B131" s="842">
        <v>45267</v>
      </c>
      <c r="C131" s="841"/>
      <c r="D131" s="841" t="s">
        <v>690</v>
      </c>
      <c r="E131" s="843" t="s">
        <v>832</v>
      </c>
      <c r="F131" s="841">
        <v>5424135</v>
      </c>
      <c r="G131" s="841" t="s">
        <v>312</v>
      </c>
      <c r="H131" s="843" t="s">
        <v>297</v>
      </c>
      <c r="I131" s="841">
        <v>54024</v>
      </c>
      <c r="J131" s="842">
        <v>45267</v>
      </c>
      <c r="K131" s="842">
        <v>45277</v>
      </c>
      <c r="L131" s="842"/>
      <c r="M131" s="841">
        <v>1</v>
      </c>
      <c r="N131" s="849" t="s">
        <v>659</v>
      </c>
      <c r="O131" s="841">
        <v>1</v>
      </c>
      <c r="P131" s="844">
        <v>49830</v>
      </c>
      <c r="Q131" s="844">
        <v>49830</v>
      </c>
      <c r="R131" s="841"/>
      <c r="S131" s="841"/>
      <c r="T131" s="841"/>
      <c r="U131" s="841"/>
      <c r="V131" s="841" t="s">
        <v>581</v>
      </c>
      <c r="W131" s="841" t="s">
        <v>581</v>
      </c>
      <c r="X131" s="841"/>
      <c r="Y131" s="841"/>
      <c r="Z131" s="841"/>
      <c r="AA131" s="841"/>
      <c r="AB131" s="841"/>
      <c r="AC131" s="842" t="s">
        <v>581</v>
      </c>
      <c r="AD131" s="849" t="s">
        <v>22</v>
      </c>
      <c r="AE131" s="842" t="s">
        <v>581</v>
      </c>
      <c r="AF131" s="841" t="s">
        <v>581</v>
      </c>
      <c r="AG131" s="843"/>
      <c r="AH131" s="845" t="str" cm="1">
        <f t="array" ref="AH131">LEFT(AJ_Subcon_PR[[#This Row],[PROJECT'#]],MIN(IFERROR(FIND({0,1,2,3,4,5,6,7,8,9,"-"},AJ_Subcon_PR[[#This Row],[PROJECT'#]]),""))-1)</f>
        <v>AJ</v>
      </c>
      <c r="AI131" s="726" t="str">
        <f>IF(AJ_Subcon_PR[[#This Row],[BOM Received date]]&lt;&gt;"","Sub table")</f>
        <v>Sub table</v>
      </c>
      <c r="AJ131" s="726" t="str">
        <f>TEXT(AJ_Subcon_PR[[#This Row],[BOM Received date]],"mmmm")</f>
        <v>December</v>
      </c>
      <c r="AK131" s="726" t="str">
        <f>TEXT(AJ_Subcon_PR[[#This Row],[BOM Received date]],"yyyy")</f>
        <v>2023</v>
      </c>
    </row>
    <row r="132" spans="1:37" ht="15" thickBot="1">
      <c r="A132" s="841">
        <v>207</v>
      </c>
      <c r="B132" s="842">
        <v>45267</v>
      </c>
      <c r="C132" s="841"/>
      <c r="D132" s="850" t="s">
        <v>693</v>
      </c>
      <c r="E132" s="843" t="s">
        <v>833</v>
      </c>
      <c r="F132" s="841">
        <v>4170764</v>
      </c>
      <c r="G132" s="841" t="s">
        <v>312</v>
      </c>
      <c r="H132" s="843" t="s">
        <v>297</v>
      </c>
      <c r="I132" s="841">
        <v>54375</v>
      </c>
      <c r="J132" s="842">
        <v>45267</v>
      </c>
      <c r="K132" s="842">
        <v>45288</v>
      </c>
      <c r="L132" s="842"/>
      <c r="M132" s="841">
        <v>1</v>
      </c>
      <c r="N132" s="852" t="s">
        <v>659</v>
      </c>
      <c r="O132" s="841">
        <v>1</v>
      </c>
      <c r="P132" s="844">
        <v>16600</v>
      </c>
      <c r="Q132" s="844">
        <v>16600</v>
      </c>
      <c r="R132" s="841"/>
      <c r="S132" s="841"/>
      <c r="T132" s="841"/>
      <c r="U132" s="841"/>
      <c r="V132" s="841" t="s">
        <v>581</v>
      </c>
      <c r="W132" s="841" t="s">
        <v>581</v>
      </c>
      <c r="X132" s="841"/>
      <c r="Y132" s="841"/>
      <c r="Z132" s="841"/>
      <c r="AA132" s="841"/>
      <c r="AB132" s="841"/>
      <c r="AC132" s="842" t="s">
        <v>581</v>
      </c>
      <c r="AD132" s="852" t="s">
        <v>22</v>
      </c>
      <c r="AE132" s="842" t="s">
        <v>581</v>
      </c>
      <c r="AF132" s="841" t="s">
        <v>581</v>
      </c>
      <c r="AG132" s="843"/>
      <c r="AH132" s="845" t="str" cm="1">
        <f t="array" ref="AH132">LEFT(AJ_Subcon_PR[[#This Row],[PROJECT'#]],MIN(IFERROR(FIND({0,1,2,3,4,5,6,7,8,9,"-"},AJ_Subcon_PR[[#This Row],[PROJECT'#]]),""))-1)</f>
        <v>AJ</v>
      </c>
      <c r="AI132" s="726" t="str">
        <f>IF(AJ_Subcon_PR[[#This Row],[BOM Received date]]&lt;&gt;"","Sub table")</f>
        <v>Sub table</v>
      </c>
      <c r="AJ132" s="726" t="str">
        <f>TEXT(AJ_Subcon_PR[[#This Row],[BOM Received date]],"mmmm")</f>
        <v>December</v>
      </c>
      <c r="AK132" s="726" t="str">
        <f>TEXT(AJ_Subcon_PR[[#This Row],[BOM Received date]],"yyyy")</f>
        <v>2023</v>
      </c>
    </row>
    <row r="133" spans="1:37" ht="15" thickBot="1">
      <c r="A133" s="841">
        <v>209</v>
      </c>
      <c r="B133" s="842">
        <v>45270</v>
      </c>
      <c r="C133" s="841"/>
      <c r="D133" s="848" t="s">
        <v>871</v>
      </c>
      <c r="E133" s="843" t="s">
        <v>877</v>
      </c>
      <c r="F133" s="841">
        <v>5720168</v>
      </c>
      <c r="G133" s="841" t="s">
        <v>312</v>
      </c>
      <c r="H133" s="843" t="s">
        <v>297</v>
      </c>
      <c r="I133" s="841">
        <v>54011</v>
      </c>
      <c r="J133" s="842">
        <v>45270</v>
      </c>
      <c r="K133" s="842">
        <v>45277</v>
      </c>
      <c r="L133" s="842"/>
      <c r="M133" s="841">
        <v>1</v>
      </c>
      <c r="N133" s="849" t="s">
        <v>659</v>
      </c>
      <c r="O133" s="883">
        <v>1</v>
      </c>
      <c r="P133" s="844">
        <v>100000</v>
      </c>
      <c r="Q133" s="844">
        <v>10000</v>
      </c>
      <c r="R133" s="841"/>
      <c r="S133" s="841"/>
      <c r="T133" s="841"/>
      <c r="U133" s="841"/>
      <c r="V133" s="841"/>
      <c r="W133" s="841"/>
      <c r="X133" s="841"/>
      <c r="Y133" s="841"/>
      <c r="Z133" s="841"/>
      <c r="AA133" s="841"/>
      <c r="AB133" s="841"/>
      <c r="AC133" s="842"/>
      <c r="AD133" s="849" t="s">
        <v>22</v>
      </c>
      <c r="AE133" s="842"/>
      <c r="AF133" s="841"/>
      <c r="AG133" s="843"/>
      <c r="AH133" s="845" t="str" cm="1">
        <f t="array" ref="AH133">LEFT(AJ_Subcon_PR[[#This Row],[PROJECT'#]],MIN(IFERROR(FIND({0,1,2,3,4,5,6,7,8,9,"-"},AJ_Subcon_PR[[#This Row],[PROJECT'#]]),""))-1)</f>
        <v>AJ</v>
      </c>
      <c r="AI133" s="726" t="str">
        <f>IF(AJ_Subcon_PR[[#This Row],[BOM Received date]]&lt;&gt;"","Sub table")</f>
        <v>Sub table</v>
      </c>
      <c r="AJ133" s="726" t="str">
        <f>TEXT(AJ_Subcon_PR[[#This Row],[BOM Received date]],"mmmm")</f>
        <v>December</v>
      </c>
      <c r="AK133" s="726" t="str">
        <f>TEXT(AJ_Subcon_PR[[#This Row],[BOM Received date]],"yyyy")</f>
        <v>2023</v>
      </c>
    </row>
    <row r="134" spans="1:37" ht="15" thickBot="1">
      <c r="A134" s="841">
        <v>210</v>
      </c>
      <c r="B134" s="842">
        <v>45270</v>
      </c>
      <c r="C134" s="841"/>
      <c r="D134" s="848" t="s">
        <v>872</v>
      </c>
      <c r="E134" s="843" t="s">
        <v>878</v>
      </c>
      <c r="F134" s="841">
        <v>6768439</v>
      </c>
      <c r="G134" s="841" t="s">
        <v>312</v>
      </c>
      <c r="H134" s="843" t="s">
        <v>297</v>
      </c>
      <c r="I134" s="841">
        <v>54021</v>
      </c>
      <c r="J134" s="842">
        <v>45270</v>
      </c>
      <c r="K134" s="842">
        <v>45277</v>
      </c>
      <c r="L134" s="842"/>
      <c r="M134" s="841">
        <v>1</v>
      </c>
      <c r="N134" s="849" t="s">
        <v>659</v>
      </c>
      <c r="O134" s="841">
        <v>1</v>
      </c>
      <c r="P134" s="844">
        <v>48589</v>
      </c>
      <c r="Q134" s="844">
        <v>48589</v>
      </c>
      <c r="R134" s="841"/>
      <c r="S134" s="841"/>
      <c r="T134" s="841"/>
      <c r="U134" s="841"/>
      <c r="V134" s="841"/>
      <c r="W134" s="841"/>
      <c r="X134" s="841"/>
      <c r="Y134" s="841"/>
      <c r="Z134" s="841"/>
      <c r="AA134" s="841"/>
      <c r="AB134" s="841"/>
      <c r="AC134" s="842"/>
      <c r="AD134" s="849" t="s">
        <v>22</v>
      </c>
      <c r="AE134" s="842"/>
      <c r="AF134" s="841"/>
      <c r="AG134" s="843"/>
      <c r="AH134" s="845" t="str" cm="1">
        <f t="array" ref="AH134">LEFT(AJ_Subcon_PR[[#This Row],[PROJECT'#]],MIN(IFERROR(FIND({0,1,2,3,4,5,6,7,8,9,"-"},AJ_Subcon_PR[[#This Row],[PROJECT'#]]),""))-1)</f>
        <v>AJ</v>
      </c>
      <c r="AI134" s="726" t="str">
        <f>IF(AJ_Subcon_PR[[#This Row],[BOM Received date]]&lt;&gt;"","Sub table")</f>
        <v>Sub table</v>
      </c>
      <c r="AJ134" s="726" t="str">
        <f>TEXT(AJ_Subcon_PR[[#This Row],[BOM Received date]],"mmmm")</f>
        <v>December</v>
      </c>
      <c r="AK134" s="726" t="str">
        <f>TEXT(AJ_Subcon_PR[[#This Row],[BOM Received date]],"yyyy")</f>
        <v>2023</v>
      </c>
    </row>
    <row r="135" spans="1:37" ht="15" thickBot="1">
      <c r="A135" s="841">
        <v>211</v>
      </c>
      <c r="B135" s="842">
        <v>45271</v>
      </c>
      <c r="C135" s="841"/>
      <c r="D135" s="850" t="s">
        <v>873</v>
      </c>
      <c r="E135" s="843" t="s">
        <v>879</v>
      </c>
      <c r="F135" s="841">
        <v>5712915</v>
      </c>
      <c r="G135" s="841" t="s">
        <v>312</v>
      </c>
      <c r="H135" s="843" t="s">
        <v>297</v>
      </c>
      <c r="I135" s="841">
        <v>54369</v>
      </c>
      <c r="J135" s="842">
        <v>45271</v>
      </c>
      <c r="K135" s="842">
        <v>45288</v>
      </c>
      <c r="L135" s="842"/>
      <c r="M135" s="841">
        <v>1</v>
      </c>
      <c r="N135" s="852" t="s">
        <v>659</v>
      </c>
      <c r="O135" s="841">
        <v>1</v>
      </c>
      <c r="P135" s="844">
        <v>100000</v>
      </c>
      <c r="Q135" s="844">
        <v>100000</v>
      </c>
      <c r="R135" s="841"/>
      <c r="S135" s="841"/>
      <c r="T135" s="841"/>
      <c r="U135" s="841"/>
      <c r="V135" s="841"/>
      <c r="W135" s="841"/>
      <c r="X135" s="841"/>
      <c r="Y135" s="841"/>
      <c r="Z135" s="841"/>
      <c r="AA135" s="841"/>
      <c r="AB135" s="841"/>
      <c r="AC135" s="842"/>
      <c r="AD135" s="852" t="s">
        <v>22</v>
      </c>
      <c r="AE135" s="842"/>
      <c r="AF135" s="841"/>
      <c r="AG135" s="843"/>
      <c r="AH135" s="845" t="str" cm="1">
        <f t="array" ref="AH135">LEFT(AJ_Subcon_PR[[#This Row],[PROJECT'#]],MIN(IFERROR(FIND({0,1,2,3,4,5,6,7,8,9,"-"},AJ_Subcon_PR[[#This Row],[PROJECT'#]]),""))-1)</f>
        <v>AJ</v>
      </c>
      <c r="AI135" s="726" t="str">
        <f>IF(AJ_Subcon_PR[[#This Row],[BOM Received date]]&lt;&gt;"","Sub table")</f>
        <v>Sub table</v>
      </c>
      <c r="AJ135" s="726" t="str">
        <f>TEXT(AJ_Subcon_PR[[#This Row],[BOM Received date]],"mmmm")</f>
        <v>December</v>
      </c>
      <c r="AK135" s="726" t="str">
        <f>TEXT(AJ_Subcon_PR[[#This Row],[BOM Received date]],"yyyy")</f>
        <v>2023</v>
      </c>
    </row>
    <row r="136" spans="1:37" ht="15" thickBot="1">
      <c r="A136" s="841">
        <v>212</v>
      </c>
      <c r="B136" s="842">
        <v>45271</v>
      </c>
      <c r="C136" s="841"/>
      <c r="D136" s="850" t="s">
        <v>874</v>
      </c>
      <c r="E136" s="843" t="s">
        <v>877</v>
      </c>
      <c r="F136" s="841">
        <v>5720130</v>
      </c>
      <c r="G136" s="841" t="s">
        <v>312</v>
      </c>
      <c r="H136" s="843" t="s">
        <v>297</v>
      </c>
      <c r="I136" s="841">
        <v>54370</v>
      </c>
      <c r="J136" s="842">
        <v>45271</v>
      </c>
      <c r="K136" s="842">
        <v>45288</v>
      </c>
      <c r="L136" s="842"/>
      <c r="M136" s="841">
        <v>1</v>
      </c>
      <c r="N136" s="852" t="s">
        <v>659</v>
      </c>
      <c r="O136" s="841">
        <v>1</v>
      </c>
      <c r="P136" s="844">
        <v>100000</v>
      </c>
      <c r="Q136" s="844">
        <v>100000</v>
      </c>
      <c r="R136" s="841"/>
      <c r="S136" s="841"/>
      <c r="T136" s="841"/>
      <c r="U136" s="841"/>
      <c r="V136" s="841"/>
      <c r="W136" s="841"/>
      <c r="X136" s="841"/>
      <c r="Y136" s="841"/>
      <c r="Z136" s="841"/>
      <c r="AA136" s="841"/>
      <c r="AB136" s="841"/>
      <c r="AC136" s="842"/>
      <c r="AD136" s="852" t="s">
        <v>22</v>
      </c>
      <c r="AE136" s="842"/>
      <c r="AF136" s="841"/>
      <c r="AG136" s="843"/>
      <c r="AH136" s="845" t="str" cm="1">
        <f t="array" ref="AH136">LEFT(AJ_Subcon_PR[[#This Row],[PROJECT'#]],MIN(IFERROR(FIND({0,1,2,3,4,5,6,7,8,9,"-"},AJ_Subcon_PR[[#This Row],[PROJECT'#]]),""))-1)</f>
        <v>AJ</v>
      </c>
      <c r="AI136" s="726" t="str">
        <f>IF(AJ_Subcon_PR[[#This Row],[BOM Received date]]&lt;&gt;"","Sub table")</f>
        <v>Sub table</v>
      </c>
      <c r="AJ136" s="726" t="str">
        <f>TEXT(AJ_Subcon_PR[[#This Row],[BOM Received date]],"mmmm")</f>
        <v>December</v>
      </c>
      <c r="AK136" s="726" t="str">
        <f>TEXT(AJ_Subcon_PR[[#This Row],[BOM Received date]],"yyyy")</f>
        <v>2023</v>
      </c>
    </row>
    <row r="137" spans="1:37" ht="15" thickBot="1">
      <c r="A137" s="841">
        <v>215</v>
      </c>
      <c r="B137" s="842">
        <v>45277</v>
      </c>
      <c r="C137" s="841"/>
      <c r="D137" s="1013" t="s">
        <v>1107</v>
      </c>
      <c r="E137" s="851" t="s">
        <v>1108</v>
      </c>
      <c r="F137" s="841">
        <v>5790685</v>
      </c>
      <c r="G137" s="841" t="s">
        <v>312</v>
      </c>
      <c r="H137" s="843" t="s">
        <v>297</v>
      </c>
      <c r="I137" s="849">
        <v>54378</v>
      </c>
      <c r="J137" s="842">
        <v>45277</v>
      </c>
      <c r="K137" s="842">
        <v>45288</v>
      </c>
      <c r="L137" s="842"/>
      <c r="M137" s="841">
        <v>1</v>
      </c>
      <c r="N137" s="849" t="s">
        <v>659</v>
      </c>
      <c r="O137" s="841">
        <v>1</v>
      </c>
      <c r="P137" s="844">
        <v>13703</v>
      </c>
      <c r="Q137" s="844">
        <v>13703</v>
      </c>
      <c r="R137" s="841"/>
      <c r="S137" s="841"/>
      <c r="T137" s="841"/>
      <c r="U137" s="841"/>
      <c r="V137" s="841"/>
      <c r="W137" s="841"/>
      <c r="X137" s="841"/>
      <c r="Y137" s="841"/>
      <c r="Z137" s="841"/>
      <c r="AA137" s="841"/>
      <c r="AB137" s="841"/>
      <c r="AC137" s="842"/>
      <c r="AD137" s="852" t="s">
        <v>22</v>
      </c>
      <c r="AE137" s="842"/>
      <c r="AF137" s="841"/>
      <c r="AG137" s="881"/>
      <c r="AH137" s="845" t="str" cm="1">
        <f t="array" ref="AH137">LEFT(AJ_Subcon_PR[[#This Row],[PROJECT'#]],MIN(IFERROR(FIND({0,1,2,3,4,5,6,7,8,9,"-"},AJ_Subcon_PR[[#This Row],[PROJECT'#]]),""))-1)</f>
        <v>AJ</v>
      </c>
      <c r="AI137" s="726" t="str">
        <f>IF(AJ_Subcon_PR[[#This Row],[BOM Received date]]&lt;&gt;"","Sub table")</f>
        <v>Sub table</v>
      </c>
      <c r="AJ137" s="726" t="str">
        <f>TEXT(AJ_Subcon_PR[[#This Row],[BOM Received date]],"mmmm")</f>
        <v>December</v>
      </c>
      <c r="AK137" s="726" t="str">
        <f>TEXT(AJ_Subcon_PR[[#This Row],[BOM Received date]],"yyyy")</f>
        <v>2023</v>
      </c>
    </row>
    <row r="138" spans="1:37" ht="15" thickBot="1">
      <c r="A138" s="853">
        <v>216</v>
      </c>
      <c r="B138" s="854">
        <v>45280</v>
      </c>
      <c r="C138" s="853"/>
      <c r="D138" s="1014" t="s">
        <v>1192</v>
      </c>
      <c r="E138" s="856" t="s">
        <v>1193</v>
      </c>
      <c r="F138" s="853">
        <v>2642514</v>
      </c>
      <c r="G138" s="853" t="s">
        <v>312</v>
      </c>
      <c r="H138" s="856" t="s">
        <v>297</v>
      </c>
      <c r="I138" s="884">
        <v>54367</v>
      </c>
      <c r="J138" s="854">
        <v>45280</v>
      </c>
      <c r="K138" s="854">
        <v>45288</v>
      </c>
      <c r="L138" s="854"/>
      <c r="M138" s="853">
        <v>1</v>
      </c>
      <c r="N138" s="853" t="s">
        <v>659</v>
      </c>
      <c r="O138" s="853">
        <v>1</v>
      </c>
      <c r="P138" s="860">
        <v>25584</v>
      </c>
      <c r="Q138" s="860">
        <v>25584</v>
      </c>
      <c r="R138" s="841"/>
      <c r="S138" s="841"/>
      <c r="T138" s="841"/>
      <c r="U138" s="841"/>
      <c r="V138" s="841"/>
      <c r="W138" s="841"/>
      <c r="X138" s="841"/>
      <c r="Y138" s="841"/>
      <c r="Z138" s="841"/>
      <c r="AA138" s="841"/>
      <c r="AB138" s="841"/>
      <c r="AC138" s="842"/>
      <c r="AD138" s="852" t="s">
        <v>22</v>
      </c>
      <c r="AE138" s="842"/>
      <c r="AF138" s="841"/>
      <c r="AG138" s="863" t="s">
        <v>1104</v>
      </c>
      <c r="AH138" s="845" t="str" cm="1">
        <f t="array" ref="AH138">LEFT(AJ_Subcon_PR[[#This Row],[PROJECT'#]],MIN(IFERROR(FIND({0,1,2,3,4,5,6,7,8,9,"-"},AJ_Subcon_PR[[#This Row],[PROJECT'#]]),""))-1)</f>
        <v>AJ</v>
      </c>
      <c r="AI138" s="726" t="str">
        <f>IF(AJ_Subcon_PR[[#This Row],[BOM Received date]]&lt;&gt;"","Sub table")</f>
        <v>Sub table</v>
      </c>
      <c r="AJ138" s="726" t="str">
        <f>TEXT(AJ_Subcon_PR[[#This Row],[BOM Received date]],"mmmm")</f>
        <v>December</v>
      </c>
      <c r="AK138" s="726" t="str">
        <f>TEXT(AJ_Subcon_PR[[#This Row],[BOM Received date]],"yyyy")</f>
        <v>2023</v>
      </c>
    </row>
    <row r="139" spans="1:37" ht="29.4" thickBot="1">
      <c r="A139" s="853">
        <v>217</v>
      </c>
      <c r="B139" s="854">
        <v>45277</v>
      </c>
      <c r="C139" s="853"/>
      <c r="D139" s="852" t="s">
        <v>1194</v>
      </c>
      <c r="E139" s="855" t="s">
        <v>1195</v>
      </c>
      <c r="F139" s="853">
        <v>6679341</v>
      </c>
      <c r="G139" s="853" t="s">
        <v>312</v>
      </c>
      <c r="H139" s="856" t="s">
        <v>297</v>
      </c>
      <c r="I139" s="857">
        <v>54289</v>
      </c>
      <c r="J139" s="854">
        <v>45277</v>
      </c>
      <c r="K139" s="854">
        <v>45287</v>
      </c>
      <c r="L139" s="854"/>
      <c r="M139" s="853">
        <v>1</v>
      </c>
      <c r="N139" s="859" t="s">
        <v>659</v>
      </c>
      <c r="O139" s="853">
        <v>1</v>
      </c>
      <c r="P139" s="860">
        <v>27038</v>
      </c>
      <c r="Q139" s="860">
        <v>27038</v>
      </c>
      <c r="R139" s="841"/>
      <c r="S139" s="841"/>
      <c r="T139" s="841"/>
      <c r="U139" s="841"/>
      <c r="V139" s="841"/>
      <c r="W139" s="841"/>
      <c r="X139" s="841"/>
      <c r="Y139" s="841"/>
      <c r="Z139" s="841"/>
      <c r="AA139" s="841"/>
      <c r="AB139" s="841"/>
      <c r="AC139" s="842"/>
      <c r="AD139" s="879" t="s">
        <v>22</v>
      </c>
      <c r="AE139" s="842"/>
      <c r="AF139" s="841"/>
      <c r="AG139" s="863" t="s">
        <v>1104</v>
      </c>
      <c r="AH139" s="845" t="str" cm="1">
        <f t="array" ref="AH139">LEFT(AJ_Subcon_PR[[#This Row],[PROJECT'#]],MIN(IFERROR(FIND({0,1,2,3,4,5,6,7,8,9,"-"},AJ_Subcon_PR[[#This Row],[PROJECT'#]]),""))-1)</f>
        <v>AJ</v>
      </c>
      <c r="AI139" s="726" t="str">
        <f>IF(AJ_Subcon_PR[[#This Row],[BOM Received date]]&lt;&gt;"","Sub table")</f>
        <v>Sub table</v>
      </c>
      <c r="AJ139" s="726" t="str">
        <f>TEXT(AJ_Subcon_PR[[#This Row],[BOM Received date]],"mmmm")</f>
        <v>December</v>
      </c>
      <c r="AK139" s="726" t="str">
        <f>TEXT(AJ_Subcon_PR[[#This Row],[BOM Received date]],"yyyy")</f>
        <v>2023</v>
      </c>
    </row>
    <row r="140" spans="1:37" ht="29.4" thickBot="1">
      <c r="A140" s="853">
        <v>218</v>
      </c>
      <c r="B140" s="854">
        <v>45279</v>
      </c>
      <c r="C140" s="853"/>
      <c r="D140" s="1015" t="s">
        <v>1196</v>
      </c>
      <c r="E140" s="855" t="s">
        <v>1197</v>
      </c>
      <c r="F140" s="853">
        <v>2232451</v>
      </c>
      <c r="G140" s="853" t="s">
        <v>312</v>
      </c>
      <c r="H140" s="856" t="s">
        <v>297</v>
      </c>
      <c r="I140" s="857">
        <v>54502</v>
      </c>
      <c r="J140" s="854">
        <v>45279</v>
      </c>
      <c r="K140" s="854">
        <v>44932</v>
      </c>
      <c r="L140" s="858" t="s">
        <v>22</v>
      </c>
      <c r="M140" s="853">
        <v>1</v>
      </c>
      <c r="N140" s="859" t="s">
        <v>659</v>
      </c>
      <c r="O140" s="853">
        <v>1</v>
      </c>
      <c r="P140" s="860">
        <v>18412</v>
      </c>
      <c r="Q140" s="860">
        <v>18412</v>
      </c>
      <c r="R140" s="841"/>
      <c r="S140" s="841"/>
      <c r="T140" s="841"/>
      <c r="U140" s="841"/>
      <c r="V140" s="841"/>
      <c r="W140" s="841"/>
      <c r="X140" s="841"/>
      <c r="Y140" s="841"/>
      <c r="Z140" s="841"/>
      <c r="AA140" s="841"/>
      <c r="AB140" s="841"/>
      <c r="AC140" s="842"/>
      <c r="AD140" s="861" t="s">
        <v>22</v>
      </c>
      <c r="AE140" s="842"/>
      <c r="AF140" s="841"/>
      <c r="AG140" s="863" t="s">
        <v>1104</v>
      </c>
      <c r="AH140" s="845" t="str" cm="1">
        <f t="array" ref="AH140">LEFT(AJ_Subcon_PR[[#This Row],[PROJECT'#]],MIN(IFERROR(FIND({0,1,2,3,4,5,6,7,8,9,"-"},AJ_Subcon_PR[[#This Row],[PROJECT'#]]),""))-1)</f>
        <v>AJ</v>
      </c>
      <c r="AI140" s="726" t="str">
        <f>IF(AJ_Subcon_PR[[#This Row],[BOM Received date]]&lt;&gt;"","Sub table")</f>
        <v>Sub table</v>
      </c>
      <c r="AJ140" s="726" t="str">
        <f>TEXT(AJ_Subcon_PR[[#This Row],[BOM Received date]],"mmmm")</f>
        <v>December</v>
      </c>
      <c r="AK140" s="726" t="str">
        <f>TEXT(AJ_Subcon_PR[[#This Row],[BOM Received date]],"yyyy")</f>
        <v>2023</v>
      </c>
    </row>
    <row r="141" spans="1:37" ht="15" thickBot="1">
      <c r="A141" s="853">
        <v>219</v>
      </c>
      <c r="B141" s="854">
        <v>45279</v>
      </c>
      <c r="C141" s="853"/>
      <c r="D141" s="1015" t="s">
        <v>1198</v>
      </c>
      <c r="E141" s="862" t="s">
        <v>1199</v>
      </c>
      <c r="F141" s="853">
        <v>6043651</v>
      </c>
      <c r="G141" s="853" t="s">
        <v>312</v>
      </c>
      <c r="H141" s="856" t="s">
        <v>297</v>
      </c>
      <c r="I141" s="857">
        <v>54603</v>
      </c>
      <c r="J141" s="854">
        <v>45279</v>
      </c>
      <c r="K141" s="854">
        <v>45297</v>
      </c>
      <c r="L141" s="858" t="s">
        <v>22</v>
      </c>
      <c r="M141" s="853">
        <v>1</v>
      </c>
      <c r="N141" s="859" t="s">
        <v>659</v>
      </c>
      <c r="O141" s="853">
        <v>1</v>
      </c>
      <c r="P141" s="860">
        <v>73100</v>
      </c>
      <c r="Q141" s="860">
        <v>73100</v>
      </c>
      <c r="R141" s="841"/>
      <c r="S141" s="841"/>
      <c r="T141" s="841"/>
      <c r="U141" s="841"/>
      <c r="V141" s="841"/>
      <c r="W141" s="841"/>
      <c r="X141" s="841"/>
      <c r="Y141" s="841"/>
      <c r="Z141" s="841"/>
      <c r="AA141" s="841"/>
      <c r="AB141" s="841"/>
      <c r="AC141" s="842"/>
      <c r="AD141" s="861" t="s">
        <v>22</v>
      </c>
      <c r="AE141" s="842"/>
      <c r="AF141" s="841"/>
      <c r="AG141" s="863" t="s">
        <v>1104</v>
      </c>
      <c r="AH141" s="845" t="str" cm="1">
        <f t="array" ref="AH141">LEFT(AJ_Subcon_PR[[#This Row],[PROJECT'#]],MIN(IFERROR(FIND({0,1,2,3,4,5,6,7,8,9,"-"},AJ_Subcon_PR[[#This Row],[PROJECT'#]]),""))-1)</f>
        <v>AJ</v>
      </c>
      <c r="AI141" s="726" t="str">
        <f>IF(AJ_Subcon_PR[[#This Row],[BOM Received date]]&lt;&gt;"","Sub table")</f>
        <v>Sub table</v>
      </c>
      <c r="AJ141" s="726" t="str">
        <f>TEXT(AJ_Subcon_PR[[#This Row],[BOM Received date]],"mmmm")</f>
        <v>December</v>
      </c>
      <c r="AK141" s="726" t="str">
        <f>TEXT(AJ_Subcon_PR[[#This Row],[BOM Received date]],"yyyy")</f>
        <v>2023</v>
      </c>
    </row>
    <row r="142" spans="1:37" ht="29.4" thickBot="1">
      <c r="A142" s="853">
        <v>220</v>
      </c>
      <c r="B142" s="854">
        <v>45279</v>
      </c>
      <c r="C142" s="853"/>
      <c r="D142" s="1015" t="s">
        <v>1200</v>
      </c>
      <c r="E142" s="855" t="s">
        <v>1201</v>
      </c>
      <c r="F142" s="853">
        <v>6417910</v>
      </c>
      <c r="G142" s="853" t="s">
        <v>312</v>
      </c>
      <c r="H142" s="855" t="s">
        <v>297</v>
      </c>
      <c r="I142" s="857">
        <v>54292</v>
      </c>
      <c r="J142" s="854">
        <v>45279</v>
      </c>
      <c r="K142" s="854">
        <v>45285</v>
      </c>
      <c r="L142" s="858" t="s">
        <v>22</v>
      </c>
      <c r="M142" s="853">
        <v>1</v>
      </c>
      <c r="N142" s="859" t="s">
        <v>659</v>
      </c>
      <c r="O142" s="853">
        <v>1</v>
      </c>
      <c r="P142" s="860">
        <v>38000</v>
      </c>
      <c r="Q142" s="860">
        <v>38000</v>
      </c>
      <c r="R142" s="841"/>
      <c r="S142" s="841"/>
      <c r="T142" s="841"/>
      <c r="U142" s="841"/>
      <c r="V142" s="841"/>
      <c r="W142" s="841"/>
      <c r="X142" s="841"/>
      <c r="Y142" s="841"/>
      <c r="Z142" s="841"/>
      <c r="AA142" s="841"/>
      <c r="AB142" s="841"/>
      <c r="AC142" s="842"/>
      <c r="AD142" s="885" t="s">
        <v>22</v>
      </c>
      <c r="AE142" s="842"/>
      <c r="AF142" s="841"/>
      <c r="AG142" s="863" t="s">
        <v>1104</v>
      </c>
      <c r="AH142" s="845" t="str" cm="1">
        <f t="array" ref="AH142">LEFT(AJ_Subcon_PR[[#This Row],[PROJECT'#]],MIN(IFERROR(FIND({0,1,2,3,4,5,6,7,8,9,"-"},AJ_Subcon_PR[[#This Row],[PROJECT'#]]),""))-1)</f>
        <v>AJ</v>
      </c>
      <c r="AI142" s="726" t="str">
        <f>IF(AJ_Subcon_PR[[#This Row],[BOM Received date]]&lt;&gt;"","Sub table")</f>
        <v>Sub table</v>
      </c>
      <c r="AJ142" s="726" t="str">
        <f>TEXT(AJ_Subcon_PR[[#This Row],[BOM Received date]],"mmmm")</f>
        <v>December</v>
      </c>
      <c r="AK142" s="726" t="str">
        <f>TEXT(AJ_Subcon_PR[[#This Row],[BOM Received date]],"yyyy")</f>
        <v>2023</v>
      </c>
    </row>
    <row r="143" spans="1:37" ht="15" thickBot="1">
      <c r="A143" s="853">
        <v>221</v>
      </c>
      <c r="B143" s="854">
        <v>45279</v>
      </c>
      <c r="C143" s="853"/>
      <c r="D143" s="1015" t="s">
        <v>1202</v>
      </c>
      <c r="E143" s="862" t="s">
        <v>878</v>
      </c>
      <c r="F143" s="853">
        <v>6768274</v>
      </c>
      <c r="G143" s="853" t="s">
        <v>312</v>
      </c>
      <c r="H143" s="855" t="s">
        <v>297</v>
      </c>
      <c r="I143" s="857">
        <v>54290</v>
      </c>
      <c r="J143" s="854">
        <v>45279</v>
      </c>
      <c r="K143" s="854">
        <v>45285</v>
      </c>
      <c r="L143" s="858" t="s">
        <v>22</v>
      </c>
      <c r="M143" s="853">
        <v>1</v>
      </c>
      <c r="N143" s="859" t="s">
        <v>659</v>
      </c>
      <c r="O143" s="853">
        <v>1</v>
      </c>
      <c r="P143" s="860">
        <v>27820</v>
      </c>
      <c r="Q143" s="860">
        <v>27820</v>
      </c>
      <c r="R143" s="841"/>
      <c r="S143" s="841"/>
      <c r="T143" s="841"/>
      <c r="U143" s="841"/>
      <c r="V143" s="841"/>
      <c r="W143" s="841"/>
      <c r="X143" s="841"/>
      <c r="Y143" s="841"/>
      <c r="Z143" s="841"/>
      <c r="AA143" s="841"/>
      <c r="AB143" s="841"/>
      <c r="AC143" s="842"/>
      <c r="AD143" s="847" t="s">
        <v>22</v>
      </c>
      <c r="AE143" s="842"/>
      <c r="AF143" s="841"/>
      <c r="AG143" s="863" t="s">
        <v>1104</v>
      </c>
      <c r="AH143" s="845" t="str" cm="1">
        <f t="array" ref="AH143">LEFT(AJ_Subcon_PR[[#This Row],[PROJECT'#]],MIN(IFERROR(FIND({0,1,2,3,4,5,6,7,8,9,"-"},AJ_Subcon_PR[[#This Row],[PROJECT'#]]),""))-1)</f>
        <v>AJ</v>
      </c>
      <c r="AI143" s="726" t="str">
        <f>IF(AJ_Subcon_PR[[#This Row],[BOM Received date]]&lt;&gt;"","Sub table")</f>
        <v>Sub table</v>
      </c>
      <c r="AJ143" s="726" t="str">
        <f>TEXT(AJ_Subcon_PR[[#This Row],[BOM Received date]],"mmmm")</f>
        <v>December</v>
      </c>
      <c r="AK143" s="726" t="str">
        <f>TEXT(AJ_Subcon_PR[[#This Row],[BOM Received date]],"yyyy")</f>
        <v>2023</v>
      </c>
    </row>
    <row r="144" spans="1:37" ht="33" customHeight="1" thickBot="1">
      <c r="A144" s="853">
        <v>223</v>
      </c>
      <c r="B144" s="854">
        <v>45280</v>
      </c>
      <c r="C144" s="853"/>
      <c r="D144" s="848" t="s">
        <v>1204</v>
      </c>
      <c r="E144" s="862" t="s">
        <v>1206</v>
      </c>
      <c r="F144" s="853">
        <v>2635682</v>
      </c>
      <c r="G144" s="853" t="s">
        <v>312</v>
      </c>
      <c r="H144" s="856" t="s">
        <v>297</v>
      </c>
      <c r="I144" s="857">
        <v>54280</v>
      </c>
      <c r="J144" s="854">
        <v>45279</v>
      </c>
      <c r="K144" s="854">
        <v>45284</v>
      </c>
      <c r="L144" s="858" t="s">
        <v>22</v>
      </c>
      <c r="M144" s="853">
        <v>1</v>
      </c>
      <c r="N144" s="859" t="s">
        <v>659</v>
      </c>
      <c r="O144" s="853">
        <v>1</v>
      </c>
      <c r="P144" s="860">
        <v>41008</v>
      </c>
      <c r="Q144" s="860">
        <v>41008</v>
      </c>
      <c r="R144" s="841"/>
      <c r="S144" s="841"/>
      <c r="T144" s="841"/>
      <c r="U144" s="841"/>
      <c r="V144" s="841"/>
      <c r="W144" s="841"/>
      <c r="X144" s="841"/>
      <c r="Y144" s="841"/>
      <c r="Z144" s="841"/>
      <c r="AA144" s="841"/>
      <c r="AB144" s="841"/>
      <c r="AC144" s="842"/>
      <c r="AD144" s="885" t="s">
        <v>22</v>
      </c>
      <c r="AE144" s="842"/>
      <c r="AF144" s="841"/>
      <c r="AG144" s="863" t="s">
        <v>1104</v>
      </c>
      <c r="AH144" s="845" t="str" cm="1">
        <f t="array" ref="AH144">LEFT(AJ_Subcon_PR[[#This Row],[PROJECT'#]],MIN(IFERROR(FIND({0,1,2,3,4,5,6,7,8,9,"-"},AJ_Subcon_PR[[#This Row],[PROJECT'#]]),""))-1)</f>
        <v>AJ</v>
      </c>
      <c r="AI144" s="726" t="str">
        <f>IF(AJ_Subcon_PR[[#This Row],[BOM Received date]]&lt;&gt;"","Sub table")</f>
        <v>Sub table</v>
      </c>
      <c r="AJ144" s="726" t="str">
        <f>TEXT(AJ_Subcon_PR[[#This Row],[BOM Received date]],"mmmm")</f>
        <v>December</v>
      </c>
      <c r="AK144" s="726" t="str">
        <f>TEXT(AJ_Subcon_PR[[#This Row],[BOM Received date]],"yyyy")</f>
        <v>2023</v>
      </c>
    </row>
    <row r="145" spans="1:37" ht="15" thickBot="1">
      <c r="A145" s="886">
        <v>225</v>
      </c>
      <c r="B145" s="887">
        <v>45266</v>
      </c>
      <c r="C145" s="886"/>
      <c r="D145" s="1016" t="s">
        <v>1278</v>
      </c>
      <c r="E145" s="889" t="s">
        <v>1279</v>
      </c>
      <c r="F145" s="886">
        <v>8675931</v>
      </c>
      <c r="G145" s="886" t="s">
        <v>312</v>
      </c>
      <c r="H145" s="890" t="s">
        <v>297</v>
      </c>
      <c r="I145" s="891">
        <v>54286</v>
      </c>
      <c r="J145" s="887">
        <v>45284</v>
      </c>
      <c r="K145" s="887">
        <v>45285</v>
      </c>
      <c r="L145" s="858" t="s">
        <v>22</v>
      </c>
      <c r="M145" s="886">
        <v>1</v>
      </c>
      <c r="N145" s="888" t="s">
        <v>659</v>
      </c>
      <c r="O145" s="886">
        <v>1</v>
      </c>
      <c r="P145" s="892">
        <v>39000</v>
      </c>
      <c r="Q145" s="892">
        <v>39000</v>
      </c>
      <c r="R145" s="893"/>
      <c r="S145" s="893"/>
      <c r="T145" s="893"/>
      <c r="U145" s="893"/>
      <c r="V145" s="893"/>
      <c r="W145" s="893"/>
      <c r="X145" s="893"/>
      <c r="Y145" s="893"/>
      <c r="Z145" s="893"/>
      <c r="AA145" s="893"/>
      <c r="AB145" s="893"/>
      <c r="AC145" s="894"/>
      <c r="AD145" s="888" t="s">
        <v>22</v>
      </c>
      <c r="AE145" s="894"/>
      <c r="AF145" s="893"/>
      <c r="AG145" s="863" t="s">
        <v>1104</v>
      </c>
      <c r="AH145" s="845" t="str" cm="1">
        <f t="array" ref="AH145">LEFT(AJ_Subcon_PR[[#This Row],[PROJECT'#]],MIN(IFERROR(FIND({0,1,2,3,4,5,6,7,8,9,"-"},AJ_Subcon_PR[[#This Row],[PROJECT'#]]),""))-1)</f>
        <v>AJ</v>
      </c>
      <c r="AI145" s="726" t="str">
        <f>IF(AJ_Subcon_PR[[#This Row],[BOM Received date]]&lt;&gt;"","Sub table")</f>
        <v>Sub table</v>
      </c>
      <c r="AJ145" s="726" t="str">
        <f>TEXT(AJ_Subcon_PR[[#This Row],[BOM Received date]],"mmmm")</f>
        <v>December</v>
      </c>
      <c r="AK145" s="726" t="str">
        <f>TEXT(AJ_Subcon_PR[[#This Row],[BOM Received date]],"yyyy")</f>
        <v>2023</v>
      </c>
    </row>
    <row r="146" spans="1:37" ht="15" thickBot="1">
      <c r="A146" s="853">
        <v>226</v>
      </c>
      <c r="B146" s="854">
        <v>45283</v>
      </c>
      <c r="C146" s="853"/>
      <c r="D146" s="897" t="s">
        <v>1280</v>
      </c>
      <c r="E146" s="855" t="s">
        <v>1283</v>
      </c>
      <c r="F146" s="853"/>
      <c r="G146" s="853" t="s">
        <v>312</v>
      </c>
      <c r="H146" s="856" t="s">
        <v>297</v>
      </c>
      <c r="I146" s="857">
        <v>54615</v>
      </c>
      <c r="J146" s="854">
        <v>45283</v>
      </c>
      <c r="K146" s="854">
        <v>45299</v>
      </c>
      <c r="L146" s="895" t="s">
        <v>22</v>
      </c>
      <c r="M146" s="853">
        <v>1</v>
      </c>
      <c r="N146" s="885" t="s">
        <v>659</v>
      </c>
      <c r="O146" s="853">
        <v>1</v>
      </c>
      <c r="P146" s="860">
        <v>14553</v>
      </c>
      <c r="Q146" s="896">
        <v>14553</v>
      </c>
      <c r="R146" s="841"/>
      <c r="S146" s="841"/>
      <c r="T146" s="841"/>
      <c r="U146" s="841"/>
      <c r="V146" s="841"/>
      <c r="W146" s="841"/>
      <c r="X146" s="841"/>
      <c r="Y146" s="841"/>
      <c r="Z146" s="841"/>
      <c r="AA146" s="841"/>
      <c r="AB146" s="841"/>
      <c r="AC146" s="842"/>
      <c r="AD146" s="897" t="s">
        <v>22</v>
      </c>
      <c r="AE146" s="842"/>
      <c r="AF146" s="841"/>
      <c r="AG146" s="863" t="s">
        <v>1104</v>
      </c>
      <c r="AH146" s="845" t="str" cm="1">
        <f t="array" ref="AH146">LEFT(AJ_Subcon_PR[[#This Row],[PROJECT'#]],MIN(IFERROR(FIND({0,1,2,3,4,5,6,7,8,9,"-"},AJ_Subcon_PR[[#This Row],[PROJECT'#]]),""))-1)</f>
        <v>AJ</v>
      </c>
      <c r="AI146" s="726" t="str">
        <f>IF(AJ_Subcon_PR[[#This Row],[BOM Received date]]&lt;&gt;"","Sub table")</f>
        <v>Sub table</v>
      </c>
      <c r="AJ146" s="726" t="str">
        <f>TEXT(AJ_Subcon_PR[[#This Row],[BOM Received date]],"mmmm")</f>
        <v>December</v>
      </c>
      <c r="AK146" s="726" t="str">
        <f>TEXT(AJ_Subcon_PR[[#This Row],[BOM Received date]],"yyyy")</f>
        <v>2023</v>
      </c>
    </row>
    <row r="147" spans="1:37" ht="29.4" thickBot="1">
      <c r="A147" s="853">
        <v>227</v>
      </c>
      <c r="B147" s="854">
        <v>45283</v>
      </c>
      <c r="C147" s="853"/>
      <c r="D147" s="861" t="s">
        <v>1281</v>
      </c>
      <c r="E147" s="855" t="s">
        <v>1284</v>
      </c>
      <c r="F147" s="853">
        <v>8084482</v>
      </c>
      <c r="G147" s="853" t="s">
        <v>312</v>
      </c>
      <c r="H147" s="856" t="s">
        <v>297</v>
      </c>
      <c r="I147" s="857">
        <v>54493</v>
      </c>
      <c r="J147" s="854">
        <v>45283</v>
      </c>
      <c r="K147" s="854">
        <v>45295</v>
      </c>
      <c r="L147" s="858" t="s">
        <v>22</v>
      </c>
      <c r="M147" s="853">
        <v>1</v>
      </c>
      <c r="N147" s="859" t="s">
        <v>659</v>
      </c>
      <c r="O147" s="853">
        <v>1</v>
      </c>
      <c r="P147" s="860">
        <v>100000</v>
      </c>
      <c r="Q147" s="860">
        <v>100000</v>
      </c>
      <c r="R147" s="841"/>
      <c r="S147" s="841"/>
      <c r="T147" s="841"/>
      <c r="U147" s="841"/>
      <c r="V147" s="841"/>
      <c r="W147" s="841"/>
      <c r="X147" s="841"/>
      <c r="Y147" s="841"/>
      <c r="Z147" s="841"/>
      <c r="AA147" s="841"/>
      <c r="AB147" s="841"/>
      <c r="AC147" s="842"/>
      <c r="AD147" s="898" t="s">
        <v>22</v>
      </c>
      <c r="AE147" s="842"/>
      <c r="AF147" s="841"/>
      <c r="AG147" s="863" t="s">
        <v>1104</v>
      </c>
      <c r="AH147" s="845" t="str" cm="1">
        <f t="array" ref="AH147">LEFT(AJ_Subcon_PR[[#This Row],[PROJECT'#]],MIN(IFERROR(FIND({0,1,2,3,4,5,6,7,8,9,"-"},AJ_Subcon_PR[[#This Row],[PROJECT'#]]),""))-1)</f>
        <v>AJ</v>
      </c>
      <c r="AI147" s="726" t="str">
        <f>IF(AJ_Subcon_PR[[#This Row],[BOM Received date]]&lt;&gt;"","Sub table")</f>
        <v>Sub table</v>
      </c>
      <c r="AJ147" s="726" t="str">
        <f>TEXT(AJ_Subcon_PR[[#This Row],[BOM Received date]],"mmmm")</f>
        <v>December</v>
      </c>
      <c r="AK147" s="726" t="str">
        <f>TEXT(AJ_Subcon_PR[[#This Row],[BOM Received date]],"yyyy")</f>
        <v>2023</v>
      </c>
    </row>
    <row r="148" spans="1:37" ht="42.75" customHeight="1" thickBot="1">
      <c r="A148" s="853">
        <v>228</v>
      </c>
      <c r="B148" s="854">
        <v>45283</v>
      </c>
      <c r="C148" s="853"/>
      <c r="D148" s="1017" t="s">
        <v>1282</v>
      </c>
      <c r="E148" s="855" t="s">
        <v>1285</v>
      </c>
      <c r="F148" s="853"/>
      <c r="G148" s="853" t="s">
        <v>312</v>
      </c>
      <c r="H148" s="856" t="s">
        <v>297</v>
      </c>
      <c r="I148" s="857">
        <v>54610</v>
      </c>
      <c r="J148" s="854">
        <v>45283</v>
      </c>
      <c r="K148" s="854">
        <v>45298</v>
      </c>
      <c r="L148" s="899" t="s">
        <v>22</v>
      </c>
      <c r="M148" s="853">
        <v>1</v>
      </c>
      <c r="N148" s="859" t="s">
        <v>659</v>
      </c>
      <c r="O148" s="853">
        <v>1</v>
      </c>
      <c r="P148" s="860">
        <v>52585</v>
      </c>
      <c r="Q148" s="860">
        <v>52585</v>
      </c>
      <c r="R148" s="841"/>
      <c r="S148" s="841"/>
      <c r="T148" s="841"/>
      <c r="U148" s="841"/>
      <c r="V148" s="841"/>
      <c r="W148" s="841"/>
      <c r="X148" s="841"/>
      <c r="Y148" s="841"/>
      <c r="Z148" s="841"/>
      <c r="AA148" s="841"/>
      <c r="AB148" s="841"/>
      <c r="AC148" s="842"/>
      <c r="AD148" s="900" t="s">
        <v>22</v>
      </c>
      <c r="AE148" s="842"/>
      <c r="AF148" s="841"/>
      <c r="AG148" s="863" t="s">
        <v>1104</v>
      </c>
      <c r="AH148" s="845" t="str" cm="1">
        <f t="array" ref="AH148">LEFT(AJ_Subcon_PR[[#This Row],[PROJECT'#]],MIN(IFERROR(FIND({0,1,2,3,4,5,6,7,8,9,"-"},AJ_Subcon_PR[[#This Row],[PROJECT'#]]),""))-1)</f>
        <v>AJ</v>
      </c>
      <c r="AI148" s="726" t="str">
        <f>IF(AJ_Subcon_PR[[#This Row],[BOM Received date]]&lt;&gt;"","Sub table")</f>
        <v>Sub table</v>
      </c>
      <c r="AJ148" s="726" t="str">
        <f>TEXT(AJ_Subcon_PR[[#This Row],[BOM Received date]],"mmmm")</f>
        <v>December</v>
      </c>
      <c r="AK148" s="726" t="str">
        <f>TEXT(AJ_Subcon_PR[[#This Row],[BOM Received date]],"yyyy")</f>
        <v>2023</v>
      </c>
    </row>
    <row r="149" spans="1:37" ht="30.75" customHeight="1" thickBot="1">
      <c r="A149" s="901">
        <v>229</v>
      </c>
      <c r="B149" s="902">
        <v>45276</v>
      </c>
      <c r="C149" s="901"/>
      <c r="D149" s="1018" t="s">
        <v>1286</v>
      </c>
      <c r="E149" s="904" t="s">
        <v>1287</v>
      </c>
      <c r="F149" s="901">
        <v>8810536</v>
      </c>
      <c r="G149" s="901" t="s">
        <v>312</v>
      </c>
      <c r="H149" s="905" t="s">
        <v>297</v>
      </c>
      <c r="I149" s="903">
        <v>54291</v>
      </c>
      <c r="J149" s="902">
        <v>45284</v>
      </c>
      <c r="K149" s="902">
        <v>45285</v>
      </c>
      <c r="L149" s="906" t="s">
        <v>22</v>
      </c>
      <c r="M149" s="901">
        <v>1</v>
      </c>
      <c r="N149" s="907" t="s">
        <v>659</v>
      </c>
      <c r="O149" s="901">
        <v>1</v>
      </c>
      <c r="P149" s="908">
        <v>10689.28</v>
      </c>
      <c r="Q149" s="908">
        <v>10689.28</v>
      </c>
      <c r="R149" s="909"/>
      <c r="S149" s="909"/>
      <c r="T149" s="909"/>
      <c r="U149" s="909"/>
      <c r="V149" s="909"/>
      <c r="W149" s="909"/>
      <c r="X149" s="909"/>
      <c r="Y149" s="909"/>
      <c r="Z149" s="909"/>
      <c r="AA149" s="909"/>
      <c r="AB149" s="909"/>
      <c r="AC149" s="910"/>
      <c r="AD149" s="911" t="s">
        <v>22</v>
      </c>
      <c r="AE149" s="910"/>
      <c r="AF149" s="909"/>
      <c r="AG149" s="863" t="s">
        <v>1104</v>
      </c>
      <c r="AH149" s="845" t="str" cm="1">
        <f t="array" ref="AH149">LEFT(AJ_Subcon_PR[[#This Row],[PROJECT'#]],MIN(IFERROR(FIND({0,1,2,3,4,5,6,7,8,9,"-"},AJ_Subcon_PR[[#This Row],[PROJECT'#]]),""))-1)</f>
        <v>AJ</v>
      </c>
      <c r="AI149" s="726" t="str">
        <f>IF(AJ_Subcon_PR[[#This Row],[BOM Received date]]&lt;&gt;"","Sub table")</f>
        <v>Sub table</v>
      </c>
      <c r="AJ149" s="726" t="str">
        <f>TEXT(AJ_Subcon_PR[[#This Row],[BOM Received date]],"mmmm")</f>
        <v>December</v>
      </c>
      <c r="AK149" s="726" t="str">
        <f>TEXT(AJ_Subcon_PR[[#This Row],[BOM Received date]],"yyyy")</f>
        <v>2023</v>
      </c>
    </row>
    <row r="150" spans="1:37" ht="30.75" customHeight="1" thickBot="1">
      <c r="A150" s="864">
        <v>230</v>
      </c>
      <c r="B150" s="865">
        <v>45286</v>
      </c>
      <c r="C150" s="864"/>
      <c r="D150" s="1019" t="s">
        <v>1344</v>
      </c>
      <c r="E150" s="913" t="s">
        <v>1345</v>
      </c>
      <c r="F150" s="864">
        <v>6007449</v>
      </c>
      <c r="G150" s="864" t="s">
        <v>312</v>
      </c>
      <c r="H150" s="914" t="s">
        <v>297</v>
      </c>
      <c r="I150" s="912">
        <v>54497</v>
      </c>
      <c r="J150" s="865">
        <v>45286</v>
      </c>
      <c r="K150" s="865">
        <v>45295</v>
      </c>
      <c r="L150" s="915" t="s">
        <v>22</v>
      </c>
      <c r="M150" s="864">
        <v>1</v>
      </c>
      <c r="N150" s="916" t="s">
        <v>659</v>
      </c>
      <c r="O150" s="864">
        <v>1</v>
      </c>
      <c r="P150" s="917">
        <v>49000</v>
      </c>
      <c r="Q150" s="917">
        <v>49000</v>
      </c>
      <c r="R150" s="869"/>
      <c r="S150" s="869"/>
      <c r="T150" s="869"/>
      <c r="U150" s="869"/>
      <c r="V150" s="869"/>
      <c r="W150" s="869"/>
      <c r="X150" s="869"/>
      <c r="Y150" s="869"/>
      <c r="Z150" s="869"/>
      <c r="AA150" s="869"/>
      <c r="AB150" s="869"/>
      <c r="AC150" s="870"/>
      <c r="AD150" s="918" t="s">
        <v>22</v>
      </c>
      <c r="AE150" s="870"/>
      <c r="AF150" s="869"/>
      <c r="AG150" s="863" t="s">
        <v>1104</v>
      </c>
      <c r="AH150" s="845" t="str" cm="1">
        <f t="array" ref="AH150">LEFT(AJ_Subcon_PR[[#This Row],[PROJECT'#]],MIN(IFERROR(FIND({0,1,2,3,4,5,6,7,8,9,"-"},AJ_Subcon_PR[[#This Row],[PROJECT'#]]),""))-1)</f>
        <v>AJ</v>
      </c>
      <c r="AI150" s="726" t="str">
        <f>IF(AJ_Subcon_PR[[#This Row],[BOM Received date]]&lt;&gt;"","Sub table")</f>
        <v>Sub table</v>
      </c>
      <c r="AJ150" s="726" t="str">
        <f>TEXT(AJ_Subcon_PR[[#This Row],[BOM Received date]],"mmmm")</f>
        <v>December</v>
      </c>
      <c r="AK150" s="726" t="str">
        <f>TEXT(AJ_Subcon_PR[[#This Row],[BOM Received date]],"yyyy")</f>
        <v>2023</v>
      </c>
    </row>
    <row r="151" spans="1:37" ht="30.75" customHeight="1" thickBot="1">
      <c r="A151" s="864">
        <v>231</v>
      </c>
      <c r="B151" s="865">
        <v>45286</v>
      </c>
      <c r="C151" s="864"/>
      <c r="D151" s="1020" t="s">
        <v>1346</v>
      </c>
      <c r="E151" s="919" t="s">
        <v>1347</v>
      </c>
      <c r="F151" s="864">
        <v>5903790</v>
      </c>
      <c r="G151" s="864" t="s">
        <v>312</v>
      </c>
      <c r="H151" s="866" t="s">
        <v>297</v>
      </c>
      <c r="I151" s="920">
        <v>54501</v>
      </c>
      <c r="J151" s="865">
        <v>45286</v>
      </c>
      <c r="K151" s="865">
        <v>45295</v>
      </c>
      <c r="L151" s="915" t="s">
        <v>22</v>
      </c>
      <c r="M151" s="864">
        <v>1</v>
      </c>
      <c r="N151" s="916" t="s">
        <v>659</v>
      </c>
      <c r="O151" s="864">
        <v>1</v>
      </c>
      <c r="P151" s="917">
        <v>34857</v>
      </c>
      <c r="Q151" s="917">
        <v>34857</v>
      </c>
      <c r="R151" s="864"/>
      <c r="S151" s="864"/>
      <c r="T151" s="864"/>
      <c r="U151" s="864"/>
      <c r="V151" s="864"/>
      <c r="W151" s="864"/>
      <c r="X151" s="864"/>
      <c r="Y151" s="864"/>
      <c r="Z151" s="864"/>
      <c r="AA151" s="864"/>
      <c r="AB151" s="864"/>
      <c r="AC151" s="865"/>
      <c r="AD151" s="874" t="s">
        <v>22</v>
      </c>
      <c r="AE151" s="865"/>
      <c r="AF151" s="864"/>
      <c r="AG151" s="863" t="s">
        <v>1104</v>
      </c>
      <c r="AH151" s="845" t="str" cm="1">
        <f t="array" ref="AH151">LEFT(AJ_Subcon_PR[[#This Row],[PROJECT'#]],MIN(IFERROR(FIND({0,1,2,3,4,5,6,7,8,9,"-"},AJ_Subcon_PR[[#This Row],[PROJECT'#]]),""))-1)</f>
        <v>AJ</v>
      </c>
      <c r="AI151" s="726" t="str">
        <f>IF(AJ_Subcon_PR[[#This Row],[BOM Received date]]&lt;&gt;"","Sub table")</f>
        <v>Sub table</v>
      </c>
      <c r="AJ151" s="726" t="str">
        <f>TEXT(AJ_Subcon_PR[[#This Row],[BOM Received date]],"mmmm")</f>
        <v>December</v>
      </c>
      <c r="AK151" s="726" t="str">
        <f>TEXT(AJ_Subcon_PR[[#This Row],[BOM Received date]],"yyyy")</f>
        <v>2023</v>
      </c>
    </row>
    <row r="152" spans="1:37" ht="15" thickBot="1">
      <c r="A152" s="864">
        <v>232</v>
      </c>
      <c r="B152" s="865">
        <v>45286</v>
      </c>
      <c r="C152" s="864"/>
      <c r="D152" s="1019" t="s">
        <v>1348</v>
      </c>
      <c r="E152" s="919" t="s">
        <v>1349</v>
      </c>
      <c r="F152" s="864">
        <v>5904257</v>
      </c>
      <c r="G152" s="864" t="s">
        <v>312</v>
      </c>
      <c r="H152" s="866" t="s">
        <v>297</v>
      </c>
      <c r="I152" s="912">
        <v>55069</v>
      </c>
      <c r="J152" s="865">
        <v>45311</v>
      </c>
      <c r="K152" s="865">
        <v>45295</v>
      </c>
      <c r="L152" s="945" t="s">
        <v>22</v>
      </c>
      <c r="M152" s="864">
        <v>1</v>
      </c>
      <c r="N152" s="916" t="s">
        <v>659</v>
      </c>
      <c r="O152" s="864">
        <v>1</v>
      </c>
      <c r="P152" s="917">
        <v>34857</v>
      </c>
      <c r="Q152" s="917">
        <v>34857</v>
      </c>
      <c r="R152" s="869"/>
      <c r="S152" s="869"/>
      <c r="T152" s="869"/>
      <c r="U152" s="869"/>
      <c r="V152" s="869"/>
      <c r="W152" s="869"/>
      <c r="X152" s="869"/>
      <c r="Y152" s="869"/>
      <c r="Z152" s="869"/>
      <c r="AA152" s="869"/>
      <c r="AB152" s="869"/>
      <c r="AC152" s="870"/>
      <c r="AD152" s="944" t="s">
        <v>22</v>
      </c>
      <c r="AE152" s="870"/>
      <c r="AF152" s="869"/>
      <c r="AG152" s="863" t="s">
        <v>1104</v>
      </c>
      <c r="AH152" s="845" t="str" cm="1">
        <f t="array" ref="AH152">LEFT(AJ_Subcon_PR[[#This Row],[PROJECT'#]],MIN(IFERROR(FIND({0,1,2,3,4,5,6,7,8,9,"-"},AJ_Subcon_PR[[#This Row],[PROJECT'#]]),""))-1)</f>
        <v>AJ</v>
      </c>
      <c r="AI152" s="726" t="str">
        <f>IF(AJ_Subcon_PR[[#This Row],[BOM Received date]]&lt;&gt;"","Sub table")</f>
        <v>Sub table</v>
      </c>
      <c r="AJ152" s="726" t="str">
        <f>TEXT(AJ_Subcon_PR[[#This Row],[BOM Received date]],"mmmm")</f>
        <v>December</v>
      </c>
      <c r="AK152" s="726" t="str">
        <f>TEXT(AJ_Subcon_PR[[#This Row],[BOM Received date]],"yyyy")</f>
        <v>2023</v>
      </c>
    </row>
    <row r="153" spans="1:37" ht="24.9" customHeight="1" thickBot="1">
      <c r="A153" s="864">
        <v>234</v>
      </c>
      <c r="B153" s="865">
        <v>44929</v>
      </c>
      <c r="C153" s="864"/>
      <c r="D153" s="1021" t="s">
        <v>1540</v>
      </c>
      <c r="E153" s="921" t="s">
        <v>1541</v>
      </c>
      <c r="F153" s="864">
        <v>6653617</v>
      </c>
      <c r="G153" s="864" t="s">
        <v>312</v>
      </c>
      <c r="H153" s="866" t="s">
        <v>297</v>
      </c>
      <c r="I153" s="922">
        <v>54608</v>
      </c>
      <c r="J153" s="865">
        <v>44930</v>
      </c>
      <c r="K153" s="865">
        <v>44933</v>
      </c>
      <c r="L153" s="867" t="s">
        <v>22</v>
      </c>
      <c r="M153" s="864">
        <v>1</v>
      </c>
      <c r="N153" s="923" t="s">
        <v>659</v>
      </c>
      <c r="O153" s="864">
        <v>1</v>
      </c>
      <c r="P153" s="868">
        <v>24896</v>
      </c>
      <c r="Q153" s="868">
        <v>24896</v>
      </c>
      <c r="R153" s="869"/>
      <c r="S153" s="869"/>
      <c r="T153" s="869"/>
      <c r="U153" s="869"/>
      <c r="V153" s="869"/>
      <c r="W153" s="869"/>
      <c r="X153" s="869"/>
      <c r="Y153" s="869"/>
      <c r="Z153" s="869"/>
      <c r="AA153" s="869"/>
      <c r="AB153" s="869"/>
      <c r="AC153" s="870"/>
      <c r="AD153" s="871" t="s">
        <v>22</v>
      </c>
      <c r="AE153" s="870"/>
      <c r="AF153" s="869"/>
      <c r="AG153" s="863" t="s">
        <v>1104</v>
      </c>
      <c r="AH153" s="845" t="str" cm="1">
        <f t="array" ref="AH153">LEFT(AJ_Subcon_PR[[#This Row],[PROJECT'#]],MIN(IFERROR(FIND({0,1,2,3,4,5,6,7,8,9,"-"},AJ_Subcon_PR[[#This Row],[PROJECT'#]]),""))-1)</f>
        <v>AJ</v>
      </c>
      <c r="AI153" s="726" t="str">
        <f>IF(AJ_Subcon_PR[[#This Row],[BOM Received date]]&lt;&gt;"","Sub table")</f>
        <v>Sub table</v>
      </c>
      <c r="AJ153" s="726" t="str">
        <f>TEXT(AJ_Subcon_PR[[#This Row],[BOM Received date]],"mmmm")</f>
        <v>January</v>
      </c>
      <c r="AK153" s="726" t="str">
        <f>TEXT(AJ_Subcon_PR[[#This Row],[BOM Received date]],"yyyy")</f>
        <v>2023</v>
      </c>
    </row>
    <row r="154" spans="1:37" ht="24.9" customHeight="1" thickBot="1">
      <c r="A154" s="864">
        <v>235</v>
      </c>
      <c r="B154" s="865">
        <v>45294</v>
      </c>
      <c r="C154" s="864"/>
      <c r="D154" s="1021" t="s">
        <v>1542</v>
      </c>
      <c r="E154" s="872" t="s">
        <v>1543</v>
      </c>
      <c r="F154" s="864">
        <v>5904437</v>
      </c>
      <c r="G154" s="864" t="s">
        <v>312</v>
      </c>
      <c r="H154" s="866" t="s">
        <v>297</v>
      </c>
      <c r="I154" s="922">
        <v>54609</v>
      </c>
      <c r="J154" s="865">
        <v>44930</v>
      </c>
      <c r="K154" s="865">
        <v>44933</v>
      </c>
      <c r="L154" s="867" t="s">
        <v>22</v>
      </c>
      <c r="M154" s="864">
        <v>1</v>
      </c>
      <c r="N154" s="923" t="s">
        <v>659</v>
      </c>
      <c r="O154" s="864">
        <v>1</v>
      </c>
      <c r="P154" s="868">
        <v>32857</v>
      </c>
      <c r="Q154" s="868">
        <v>32857</v>
      </c>
      <c r="R154" s="869"/>
      <c r="S154" s="869"/>
      <c r="T154" s="869"/>
      <c r="U154" s="869"/>
      <c r="V154" s="869"/>
      <c r="W154" s="869"/>
      <c r="X154" s="869"/>
      <c r="Y154" s="869"/>
      <c r="Z154" s="869"/>
      <c r="AA154" s="869"/>
      <c r="AB154" s="869"/>
      <c r="AC154" s="870"/>
      <c r="AD154" s="871" t="s">
        <v>22</v>
      </c>
      <c r="AE154" s="870"/>
      <c r="AF154" s="869"/>
      <c r="AG154" s="863" t="s">
        <v>1104</v>
      </c>
      <c r="AH154" s="845" t="str" cm="1">
        <f t="array" ref="AH154">LEFT(AJ_Subcon_PR[[#This Row],[PROJECT'#]],MIN(IFERROR(FIND({0,1,2,3,4,5,6,7,8,9,"-"},AJ_Subcon_PR[[#This Row],[PROJECT'#]]),""))-1)</f>
        <v>AJ</v>
      </c>
      <c r="AI154" s="726" t="str">
        <f>IF(AJ_Subcon_PR[[#This Row],[BOM Received date]]&lt;&gt;"","Sub table")</f>
        <v>Sub table</v>
      </c>
      <c r="AJ154" s="726" t="str">
        <f>TEXT(AJ_Subcon_PR[[#This Row],[BOM Received date]],"mmmm")</f>
        <v>January</v>
      </c>
      <c r="AK154" s="726" t="str">
        <f>TEXT(AJ_Subcon_PR[[#This Row],[BOM Received date]],"yyyy")</f>
        <v>2024</v>
      </c>
    </row>
    <row r="155" spans="1:37" ht="24.9" customHeight="1" thickBot="1">
      <c r="A155" s="864">
        <v>238</v>
      </c>
      <c r="B155" s="865">
        <v>45297</v>
      </c>
      <c r="C155" s="864"/>
      <c r="D155" s="1021" t="s">
        <v>1589</v>
      </c>
      <c r="E155" s="924" t="s">
        <v>1590</v>
      </c>
      <c r="F155" s="874" t="s">
        <v>1591</v>
      </c>
      <c r="G155" s="864" t="s">
        <v>312</v>
      </c>
      <c r="H155" s="866" t="s">
        <v>297</v>
      </c>
      <c r="I155" s="925">
        <v>54843</v>
      </c>
      <c r="J155" s="865">
        <v>45302</v>
      </c>
      <c r="K155" s="865">
        <v>45305</v>
      </c>
      <c r="L155" s="926" t="s">
        <v>22</v>
      </c>
      <c r="M155" s="864">
        <v>1</v>
      </c>
      <c r="N155" s="874" t="s">
        <v>659</v>
      </c>
      <c r="O155" s="864">
        <v>1</v>
      </c>
      <c r="P155" s="875">
        <v>35462</v>
      </c>
      <c r="Q155" s="875">
        <v>35462</v>
      </c>
      <c r="R155" s="869"/>
      <c r="S155" s="869"/>
      <c r="T155" s="869"/>
      <c r="U155" s="869"/>
      <c r="V155" s="869"/>
      <c r="W155" s="869"/>
      <c r="X155" s="869"/>
      <c r="Y155" s="869"/>
      <c r="Z155" s="869"/>
      <c r="AA155" s="869"/>
      <c r="AB155" s="869"/>
      <c r="AC155" s="870"/>
      <c r="AD155" s="927" t="s">
        <v>22</v>
      </c>
      <c r="AE155" s="870"/>
      <c r="AF155" s="869"/>
      <c r="AG155" s="863" t="s">
        <v>1104</v>
      </c>
      <c r="AH155" s="845" t="str" cm="1">
        <f t="array" ref="AH155">LEFT(AJ_Subcon_PR[[#This Row],[PROJECT'#]],MIN(IFERROR(FIND({0,1,2,3,4,5,6,7,8,9,"-"},AJ_Subcon_PR[[#This Row],[PROJECT'#]]),""))-1)</f>
        <v>AJ</v>
      </c>
      <c r="AI155" s="726" t="str">
        <f>IF(AJ_Subcon_PR[[#This Row],[BOM Received date]]&lt;&gt;"","Sub table")</f>
        <v>Sub table</v>
      </c>
      <c r="AJ155" s="726" t="str">
        <f>TEXT(AJ_Subcon_PR[[#This Row],[BOM Received date]],"mmmm")</f>
        <v>January</v>
      </c>
      <c r="AK155" s="726" t="str">
        <f>TEXT(AJ_Subcon_PR[[#This Row],[BOM Received date]],"yyyy")</f>
        <v>2024</v>
      </c>
    </row>
    <row r="156" spans="1:37" ht="24.9" customHeight="1" thickBot="1">
      <c r="A156" s="864">
        <v>239</v>
      </c>
      <c r="B156" s="865">
        <v>45298</v>
      </c>
      <c r="C156" s="864"/>
      <c r="D156" s="1021" t="s">
        <v>1643</v>
      </c>
      <c r="E156" s="928" t="s">
        <v>1644</v>
      </c>
      <c r="F156" s="874">
        <v>6653596</v>
      </c>
      <c r="G156" s="864" t="s">
        <v>312</v>
      </c>
      <c r="H156" s="866" t="s">
        <v>297</v>
      </c>
      <c r="I156" s="925">
        <v>54844</v>
      </c>
      <c r="J156" s="865">
        <v>45302</v>
      </c>
      <c r="K156" s="865">
        <v>45305</v>
      </c>
      <c r="L156" s="926" t="s">
        <v>22</v>
      </c>
      <c r="M156" s="864">
        <v>1</v>
      </c>
      <c r="N156" s="929" t="s">
        <v>659</v>
      </c>
      <c r="O156" s="864">
        <v>1</v>
      </c>
      <c r="P156" s="875">
        <v>15601</v>
      </c>
      <c r="Q156" s="875">
        <v>15601</v>
      </c>
      <c r="R156" s="869"/>
      <c r="S156" s="869"/>
      <c r="T156" s="869"/>
      <c r="U156" s="869"/>
      <c r="V156" s="869"/>
      <c r="W156" s="869"/>
      <c r="X156" s="869"/>
      <c r="Y156" s="869"/>
      <c r="Z156" s="869"/>
      <c r="AA156" s="869"/>
      <c r="AB156" s="869"/>
      <c r="AC156" s="870"/>
      <c r="AD156" s="927" t="s">
        <v>22</v>
      </c>
      <c r="AE156" s="870"/>
      <c r="AF156" s="869"/>
      <c r="AG156" s="863" t="s">
        <v>1104</v>
      </c>
      <c r="AH156" s="845" t="str" cm="1">
        <f t="array" ref="AH156">LEFT(AJ_Subcon_PR[[#This Row],[PROJECT'#]],MIN(IFERROR(FIND({0,1,2,3,4,5,6,7,8,9,"-"},AJ_Subcon_PR[[#This Row],[PROJECT'#]]),""))-1)</f>
        <v>AJ</v>
      </c>
      <c r="AI156" s="726" t="str">
        <f>IF(AJ_Subcon_PR[[#This Row],[BOM Received date]]&lt;&gt;"","Sub table")</f>
        <v>Sub table</v>
      </c>
      <c r="AJ156" s="726" t="str">
        <f>TEXT(AJ_Subcon_PR[[#This Row],[BOM Received date]],"mmmm")</f>
        <v>January</v>
      </c>
      <c r="AK156" s="726" t="str">
        <f>TEXT(AJ_Subcon_PR[[#This Row],[BOM Received date]],"yyyy")</f>
        <v>2024</v>
      </c>
    </row>
    <row r="157" spans="1:37" ht="24.9" customHeight="1" thickBot="1">
      <c r="A157" s="864">
        <v>240</v>
      </c>
      <c r="B157" s="930">
        <v>45300</v>
      </c>
      <c r="C157" s="864"/>
      <c r="D157" s="1021" t="s">
        <v>1676</v>
      </c>
      <c r="E157" s="931" t="s">
        <v>1677</v>
      </c>
      <c r="F157" s="874">
        <v>5904246</v>
      </c>
      <c r="G157" s="864" t="s">
        <v>312</v>
      </c>
      <c r="H157" s="866" t="s">
        <v>297</v>
      </c>
      <c r="I157" s="925">
        <v>54838</v>
      </c>
      <c r="J157" s="865">
        <v>45302</v>
      </c>
      <c r="K157" s="865">
        <v>45304</v>
      </c>
      <c r="L157" s="926" t="s">
        <v>22</v>
      </c>
      <c r="M157" s="864">
        <v>1</v>
      </c>
      <c r="N157" s="932" t="s">
        <v>659</v>
      </c>
      <c r="O157" s="864">
        <v>1</v>
      </c>
      <c r="P157" s="875">
        <v>32857.11</v>
      </c>
      <c r="Q157" s="875">
        <v>32857.11</v>
      </c>
      <c r="R157" s="869"/>
      <c r="S157" s="869"/>
      <c r="T157" s="869"/>
      <c r="U157" s="869"/>
      <c r="V157" s="869"/>
      <c r="W157" s="869"/>
      <c r="X157" s="869"/>
      <c r="Y157" s="869"/>
      <c r="Z157" s="869"/>
      <c r="AA157" s="869"/>
      <c r="AB157" s="869"/>
      <c r="AC157" s="870"/>
      <c r="AD157" s="927" t="s">
        <v>22</v>
      </c>
      <c r="AE157" s="870"/>
      <c r="AF157" s="869"/>
      <c r="AG157" s="863" t="s">
        <v>1104</v>
      </c>
      <c r="AH157" s="845" t="str" cm="1">
        <f t="array" ref="AH157">LEFT(AJ_Subcon_PR[[#This Row],[PROJECT'#]],MIN(IFERROR(FIND({0,1,2,3,4,5,6,7,8,9,"-"},AJ_Subcon_PR[[#This Row],[PROJECT'#]]),""))-1)</f>
        <v>AJ</v>
      </c>
      <c r="AI157" s="726" t="str">
        <f>IF(AJ_Subcon_PR[[#This Row],[BOM Received date]]&lt;&gt;"","Sub table")</f>
        <v>Sub table</v>
      </c>
      <c r="AJ157" s="726" t="str">
        <f>TEXT(AJ_Subcon_PR[[#This Row],[BOM Received date]],"mmmm")</f>
        <v>January</v>
      </c>
      <c r="AK157" s="726" t="str">
        <f>TEXT(AJ_Subcon_PR[[#This Row],[BOM Received date]],"yyyy")</f>
        <v>2024</v>
      </c>
    </row>
    <row r="158" spans="1:37" ht="24.9" customHeight="1" thickBot="1">
      <c r="A158" s="864">
        <v>241</v>
      </c>
      <c r="B158" s="930">
        <v>45300</v>
      </c>
      <c r="C158" s="864"/>
      <c r="D158" s="1021" t="s">
        <v>1678</v>
      </c>
      <c r="E158" s="933" t="s">
        <v>1679</v>
      </c>
      <c r="F158" s="874">
        <v>7324760</v>
      </c>
      <c r="G158" s="864" t="s">
        <v>312</v>
      </c>
      <c r="H158" s="866" t="s">
        <v>297</v>
      </c>
      <c r="I158" s="925">
        <v>54839</v>
      </c>
      <c r="J158" s="865">
        <v>45302</v>
      </c>
      <c r="K158" s="865">
        <v>45304</v>
      </c>
      <c r="L158" s="926" t="s">
        <v>22</v>
      </c>
      <c r="M158" s="864">
        <v>1</v>
      </c>
      <c r="N158" s="932" t="s">
        <v>659</v>
      </c>
      <c r="O158" s="864">
        <v>1</v>
      </c>
      <c r="P158" s="875">
        <v>53817</v>
      </c>
      <c r="Q158" s="875">
        <v>53817</v>
      </c>
      <c r="R158" s="869"/>
      <c r="S158" s="869"/>
      <c r="T158" s="869"/>
      <c r="U158" s="869"/>
      <c r="V158" s="869"/>
      <c r="W158" s="869"/>
      <c r="X158" s="869"/>
      <c r="Y158" s="869"/>
      <c r="Z158" s="869"/>
      <c r="AA158" s="869"/>
      <c r="AB158" s="869"/>
      <c r="AC158" s="870"/>
      <c r="AD158" s="927" t="s">
        <v>22</v>
      </c>
      <c r="AE158" s="870"/>
      <c r="AF158" s="869"/>
      <c r="AG158" s="863" t="s">
        <v>1104</v>
      </c>
      <c r="AH158" s="845" t="str" cm="1">
        <f t="array" ref="AH158">LEFT(AJ_Subcon_PR[[#This Row],[PROJECT'#]],MIN(IFERROR(FIND({0,1,2,3,4,5,6,7,8,9,"-"},AJ_Subcon_PR[[#This Row],[PROJECT'#]]),""))-1)</f>
        <v>AJ</v>
      </c>
      <c r="AI158" s="726" t="str">
        <f>IF(AJ_Subcon_PR[[#This Row],[BOM Received date]]&lt;&gt;"","Sub table")</f>
        <v>Sub table</v>
      </c>
      <c r="AJ158" s="726" t="str">
        <f>TEXT(AJ_Subcon_PR[[#This Row],[BOM Received date]],"mmmm")</f>
        <v>January</v>
      </c>
      <c r="AK158" s="726" t="str">
        <f>TEXT(AJ_Subcon_PR[[#This Row],[BOM Received date]],"yyyy")</f>
        <v>2024</v>
      </c>
    </row>
    <row r="159" spans="1:37" ht="15" thickBot="1">
      <c r="A159" s="864">
        <v>242</v>
      </c>
      <c r="B159" s="930">
        <v>45300</v>
      </c>
      <c r="C159" s="864"/>
      <c r="D159" s="1021" t="s">
        <v>1680</v>
      </c>
      <c r="E159" s="931" t="s">
        <v>1681</v>
      </c>
      <c r="F159" s="874">
        <v>5904456</v>
      </c>
      <c r="G159" s="864" t="s">
        <v>312</v>
      </c>
      <c r="H159" s="866" t="s">
        <v>297</v>
      </c>
      <c r="I159" s="925">
        <v>54837</v>
      </c>
      <c r="J159" s="865">
        <v>45302</v>
      </c>
      <c r="K159" s="865">
        <v>45304</v>
      </c>
      <c r="L159" s="865"/>
      <c r="M159" s="864">
        <v>1</v>
      </c>
      <c r="N159" s="932" t="s">
        <v>659</v>
      </c>
      <c r="O159" s="864">
        <v>1</v>
      </c>
      <c r="P159" s="875">
        <v>32857.11</v>
      </c>
      <c r="Q159" s="875">
        <v>32857.11</v>
      </c>
      <c r="R159" s="869"/>
      <c r="S159" s="869"/>
      <c r="T159" s="869"/>
      <c r="U159" s="869"/>
      <c r="V159" s="869"/>
      <c r="W159" s="869"/>
      <c r="X159" s="869"/>
      <c r="Y159" s="869"/>
      <c r="Z159" s="869"/>
      <c r="AA159" s="869"/>
      <c r="AB159" s="869"/>
      <c r="AC159" s="870"/>
      <c r="AD159" s="927" t="s">
        <v>22</v>
      </c>
      <c r="AE159" s="870"/>
      <c r="AF159" s="869"/>
      <c r="AG159" s="863" t="s">
        <v>1104</v>
      </c>
      <c r="AH159" s="845" t="str">
        <f t="array" ref="AH159">LEFT(AJ_Subcon_PR[[#This Row],[PROJECT'#]],MIN(IFERROR(FIND({0,1,2,3,4,5,6,7,8,9,"-"},AJ_Subcon_PR[[#This Row],[PROJECT'#]]),""))-1)</f>
        <v>AJ</v>
      </c>
      <c r="AI159" s="726" t="str">
        <f>IF(AJ_Subcon_PR[[#This Row],[BOM Received date]]&lt;&gt;"","Sub table")</f>
        <v>Sub table</v>
      </c>
      <c r="AJ159" s="726" t="str">
        <f>TEXT(AJ_Subcon_PR[[#This Row],[BOM Received date]],"mmmm")</f>
        <v>January</v>
      </c>
      <c r="AK159" s="726" t="str">
        <f>TEXT(AJ_Subcon_PR[[#This Row],[BOM Received date]],"yyyy")</f>
        <v>2024</v>
      </c>
    </row>
    <row r="160" spans="1:37" ht="29.4" thickBot="1">
      <c r="A160" s="864">
        <v>243</v>
      </c>
      <c r="B160" s="930">
        <v>45300</v>
      </c>
      <c r="C160" s="864"/>
      <c r="D160" s="1021" t="s">
        <v>1682</v>
      </c>
      <c r="E160" s="933" t="s">
        <v>1683</v>
      </c>
      <c r="F160" s="874">
        <v>5600909</v>
      </c>
      <c r="G160" s="864" t="s">
        <v>312</v>
      </c>
      <c r="H160" s="866" t="s">
        <v>297</v>
      </c>
      <c r="I160" s="925">
        <v>55083</v>
      </c>
      <c r="J160" s="865">
        <v>45302</v>
      </c>
      <c r="K160" s="865">
        <v>45313</v>
      </c>
      <c r="L160" s="949" t="s">
        <v>22</v>
      </c>
      <c r="M160" s="864">
        <v>1</v>
      </c>
      <c r="N160" s="932" t="s">
        <v>659</v>
      </c>
      <c r="O160" s="864">
        <v>1</v>
      </c>
      <c r="P160" s="934">
        <v>125780</v>
      </c>
      <c r="Q160" s="934">
        <v>125780</v>
      </c>
      <c r="R160" s="869"/>
      <c r="S160" s="869"/>
      <c r="T160" s="869"/>
      <c r="U160" s="869"/>
      <c r="V160" s="869"/>
      <c r="W160" s="869"/>
      <c r="X160" s="869"/>
      <c r="Y160" s="869"/>
      <c r="Z160" s="869"/>
      <c r="AA160" s="869"/>
      <c r="AB160" s="869"/>
      <c r="AC160" s="870"/>
      <c r="AD160" s="950" t="s">
        <v>22</v>
      </c>
      <c r="AE160" s="870"/>
      <c r="AF160" s="869"/>
      <c r="AG160" s="863" t="s">
        <v>1104</v>
      </c>
      <c r="AH160" s="845" t="str">
        <f t="array" ref="AH160">LEFT(AJ_Subcon_PR[[#This Row],[PROJECT'#]],MIN(IFERROR(FIND({0,1,2,3,4,5,6,7,8,9,"-"},AJ_Subcon_PR[[#This Row],[PROJECT'#]]),""))-1)</f>
        <v>AJ</v>
      </c>
      <c r="AI160" s="726" t="str">
        <f>IF(AJ_Subcon_PR[[#This Row],[BOM Received date]]&lt;&gt;"","Sub table")</f>
        <v>Sub table</v>
      </c>
      <c r="AJ160" s="726" t="str">
        <f>TEXT(AJ_Subcon_PR[[#This Row],[BOM Received date]],"mmmm")</f>
        <v>January</v>
      </c>
      <c r="AK160" s="726" t="str">
        <f>TEXT(AJ_Subcon_PR[[#This Row],[BOM Received date]],"yyyy")</f>
        <v>2024</v>
      </c>
    </row>
    <row r="161" spans="1:37" ht="15" thickBot="1">
      <c r="A161" s="864">
        <v>244</v>
      </c>
      <c r="B161" s="930">
        <v>45300</v>
      </c>
      <c r="C161" s="864"/>
      <c r="D161" s="1021" t="s">
        <v>1684</v>
      </c>
      <c r="E161" s="931" t="s">
        <v>1685</v>
      </c>
      <c r="F161" s="874">
        <v>5904228</v>
      </c>
      <c r="G161" s="864" t="s">
        <v>312</v>
      </c>
      <c r="H161" s="866" t="s">
        <v>297</v>
      </c>
      <c r="I161" s="873">
        <v>54847</v>
      </c>
      <c r="J161" s="865">
        <v>45302</v>
      </c>
      <c r="K161" s="865">
        <v>45305</v>
      </c>
      <c r="L161" s="935" t="s">
        <v>22</v>
      </c>
      <c r="M161" s="864">
        <v>1</v>
      </c>
      <c r="N161" s="932" t="s">
        <v>659</v>
      </c>
      <c r="O161" s="864">
        <v>1</v>
      </c>
      <c r="P161" s="875">
        <v>32857.11</v>
      </c>
      <c r="Q161" s="875">
        <v>32857.11</v>
      </c>
      <c r="R161" s="869"/>
      <c r="S161" s="869"/>
      <c r="T161" s="869"/>
      <c r="U161" s="869"/>
      <c r="V161" s="869"/>
      <c r="W161" s="869"/>
      <c r="X161" s="869"/>
      <c r="Y161" s="869"/>
      <c r="Z161" s="869"/>
      <c r="AA161" s="869"/>
      <c r="AB161" s="869"/>
      <c r="AC161" s="870"/>
      <c r="AD161" s="936" t="s">
        <v>22</v>
      </c>
      <c r="AE161" s="870"/>
      <c r="AF161" s="869"/>
      <c r="AG161" s="863" t="s">
        <v>1104</v>
      </c>
      <c r="AH161" s="845" t="str">
        <f t="array" ref="AH161">LEFT(AJ_Subcon_PR[[#This Row],[PROJECT'#]],MIN(IFERROR(FIND({0,1,2,3,4,5,6,7,8,9,"-"},AJ_Subcon_PR[[#This Row],[PROJECT'#]]),""))-1)</f>
        <v>AJ</v>
      </c>
      <c r="AI161" s="726" t="str">
        <f>IF(AJ_Subcon_PR[[#This Row],[BOM Received date]]&lt;&gt;"","Sub table")</f>
        <v>Sub table</v>
      </c>
      <c r="AJ161" s="726" t="str">
        <f>TEXT(AJ_Subcon_PR[[#This Row],[BOM Received date]],"mmmm")</f>
        <v>January</v>
      </c>
      <c r="AK161" s="726" t="str">
        <f>TEXT(AJ_Subcon_PR[[#This Row],[BOM Received date]],"yyyy")</f>
        <v>2024</v>
      </c>
    </row>
    <row r="162" spans="1:37" ht="15" thickBot="1">
      <c r="A162" s="864">
        <v>245</v>
      </c>
      <c r="B162" s="930">
        <v>45300</v>
      </c>
      <c r="C162" s="864"/>
      <c r="D162" s="1021" t="s">
        <v>1686</v>
      </c>
      <c r="E162" s="931" t="s">
        <v>1687</v>
      </c>
      <c r="F162" s="874">
        <v>5904297</v>
      </c>
      <c r="G162" s="864" t="s">
        <v>312</v>
      </c>
      <c r="H162" s="866" t="s">
        <v>297</v>
      </c>
      <c r="I162" s="925">
        <v>54841</v>
      </c>
      <c r="J162" s="865">
        <v>45302</v>
      </c>
      <c r="K162" s="865">
        <v>45304</v>
      </c>
      <c r="L162" s="926" t="s">
        <v>22</v>
      </c>
      <c r="M162" s="864">
        <v>1</v>
      </c>
      <c r="N162" s="932" t="s">
        <v>659</v>
      </c>
      <c r="O162" s="864">
        <v>1</v>
      </c>
      <c r="P162" s="875">
        <v>32857.11</v>
      </c>
      <c r="Q162" s="875">
        <v>32857.11</v>
      </c>
      <c r="R162" s="869"/>
      <c r="S162" s="869"/>
      <c r="T162" s="869"/>
      <c r="U162" s="869"/>
      <c r="V162" s="869"/>
      <c r="W162" s="869"/>
      <c r="X162" s="869"/>
      <c r="Y162" s="869"/>
      <c r="Z162" s="869"/>
      <c r="AA162" s="869"/>
      <c r="AB162" s="869"/>
      <c r="AC162" s="870"/>
      <c r="AD162" s="927" t="s">
        <v>22</v>
      </c>
      <c r="AE162" s="870"/>
      <c r="AF162" s="869"/>
      <c r="AG162" s="863" t="s">
        <v>1104</v>
      </c>
      <c r="AH162" s="845" t="str">
        <f t="array" ref="AH162">LEFT(AJ_Subcon_PR[[#This Row],[PROJECT'#]],MIN(IFERROR(FIND({0,1,2,3,4,5,6,7,8,9,"-"},AJ_Subcon_PR[[#This Row],[PROJECT'#]]),""))-1)</f>
        <v>AJ</v>
      </c>
      <c r="AI162" s="726" t="str">
        <f>IF(AJ_Subcon_PR[[#This Row],[BOM Received date]]&lt;&gt;"","Sub table")</f>
        <v>Sub table</v>
      </c>
      <c r="AJ162" s="726" t="str">
        <f>TEXT(AJ_Subcon_PR[[#This Row],[BOM Received date]],"mmmm")</f>
        <v>January</v>
      </c>
      <c r="AK162" s="726" t="str">
        <f>TEXT(AJ_Subcon_PR[[#This Row],[BOM Received date]],"yyyy")</f>
        <v>2024</v>
      </c>
    </row>
    <row r="163" spans="1:37" ht="15" thickBot="1">
      <c r="A163" s="864">
        <v>246</v>
      </c>
      <c r="B163" s="930">
        <v>45300</v>
      </c>
      <c r="C163" s="864"/>
      <c r="D163" s="1021" t="s">
        <v>1699</v>
      </c>
      <c r="E163" s="937" t="s">
        <v>1700</v>
      </c>
      <c r="F163" s="874">
        <v>5904289</v>
      </c>
      <c r="G163" s="864" t="s">
        <v>312</v>
      </c>
      <c r="H163" s="866" t="s">
        <v>297</v>
      </c>
      <c r="I163" s="925">
        <v>54840</v>
      </c>
      <c r="J163" s="865">
        <v>45302</v>
      </c>
      <c r="K163" s="865">
        <v>45304</v>
      </c>
      <c r="L163" s="926" t="s">
        <v>22</v>
      </c>
      <c r="M163" s="864">
        <v>1</v>
      </c>
      <c r="N163" s="938" t="s">
        <v>659</v>
      </c>
      <c r="O163" s="864">
        <v>1</v>
      </c>
      <c r="P163" s="939">
        <v>32857</v>
      </c>
      <c r="Q163" s="939">
        <v>32857</v>
      </c>
      <c r="R163" s="869"/>
      <c r="S163" s="869"/>
      <c r="T163" s="869"/>
      <c r="U163" s="869"/>
      <c r="V163" s="869"/>
      <c r="W163" s="869"/>
      <c r="X163" s="869"/>
      <c r="Y163" s="869"/>
      <c r="Z163" s="869"/>
      <c r="AA163" s="869"/>
      <c r="AB163" s="869"/>
      <c r="AC163" s="870"/>
      <c r="AD163" s="927" t="s">
        <v>22</v>
      </c>
      <c r="AE163" s="870"/>
      <c r="AF163" s="869"/>
      <c r="AG163" s="863" t="s">
        <v>1104</v>
      </c>
      <c r="AH163" s="845" t="str">
        <f t="array" ref="AH163">LEFT(AJ_Subcon_PR[[#This Row],[PROJECT'#]],MIN(IFERROR(FIND({0,1,2,3,4,5,6,7,8,9,"-"},AJ_Subcon_PR[[#This Row],[PROJECT'#]]),""))-1)</f>
        <v>AJ</v>
      </c>
      <c r="AI163" s="726" t="str">
        <f>IF(AJ_Subcon_PR[[#This Row],[BOM Received date]]&lt;&gt;"","Sub table")</f>
        <v>Sub table</v>
      </c>
      <c r="AJ163" s="726" t="str">
        <f>TEXT(AJ_Subcon_PR[[#This Row],[BOM Received date]],"mmmm")</f>
        <v>January</v>
      </c>
      <c r="AK163" s="726" t="str">
        <f>TEXT(AJ_Subcon_PR[[#This Row],[BOM Received date]],"yyyy")</f>
        <v>2024</v>
      </c>
    </row>
    <row r="164" spans="1:37" ht="24.9" customHeight="1" thickBot="1">
      <c r="A164" s="864">
        <v>247</v>
      </c>
      <c r="B164" s="930">
        <v>45308</v>
      </c>
      <c r="C164" s="864"/>
      <c r="D164" s="1021" t="s">
        <v>1868</v>
      </c>
      <c r="E164" s="940" t="s">
        <v>1869</v>
      </c>
      <c r="F164" s="874"/>
      <c r="G164" s="864" t="s">
        <v>312</v>
      </c>
      <c r="H164" s="866" t="s">
        <v>297</v>
      </c>
      <c r="I164" s="941">
        <v>55070</v>
      </c>
      <c r="J164" s="865">
        <v>45311</v>
      </c>
      <c r="K164" s="865">
        <v>45311</v>
      </c>
      <c r="L164" s="945" t="s">
        <v>22</v>
      </c>
      <c r="M164" s="864">
        <v>1</v>
      </c>
      <c r="N164" s="946" t="s">
        <v>659</v>
      </c>
      <c r="O164" s="864">
        <v>1</v>
      </c>
      <c r="P164" s="939">
        <v>8620</v>
      </c>
      <c r="Q164" s="939">
        <v>8620</v>
      </c>
      <c r="R164" s="869"/>
      <c r="S164" s="869"/>
      <c r="T164" s="869"/>
      <c r="U164" s="869"/>
      <c r="V164" s="869"/>
      <c r="W164" s="869"/>
      <c r="X164" s="869"/>
      <c r="Y164" s="869"/>
      <c r="Z164" s="869"/>
      <c r="AA164" s="869"/>
      <c r="AB164" s="869"/>
      <c r="AC164" s="870"/>
      <c r="AD164" s="944" t="s">
        <v>22</v>
      </c>
      <c r="AE164" s="870"/>
      <c r="AF164" s="869"/>
      <c r="AG164" s="863" t="s">
        <v>1104</v>
      </c>
      <c r="AH164" s="845" t="str" cm="1">
        <f t="array" ref="AH164">LEFT(AJ_Subcon_PR[[#This Row],[PROJECT'#]],MIN(IFERROR(FIND({0,1,2,3,4,5,6,7,8,9,"-"},AJ_Subcon_PR[[#This Row],[PROJECT'#]]),""))-1)</f>
        <v>AJ</v>
      </c>
      <c r="AI164" s="726" t="str">
        <f>IF(AJ_Subcon_PR[[#This Row],[BOM Received date]]&lt;&gt;"","Sub table")</f>
        <v>Sub table</v>
      </c>
      <c r="AJ164" s="726" t="str">
        <f>TEXT(AJ_Subcon_PR[[#This Row],[BOM Received date]],"mmmm")</f>
        <v>January</v>
      </c>
      <c r="AK164" s="726" t="str">
        <f>TEXT(AJ_Subcon_PR[[#This Row],[BOM Received date]],"yyyy")</f>
        <v>2024</v>
      </c>
    </row>
    <row r="165" spans="1:37" ht="24.9" customHeight="1" thickBot="1">
      <c r="A165" s="864">
        <v>248</v>
      </c>
      <c r="B165" s="930">
        <v>45308</v>
      </c>
      <c r="C165" s="864"/>
      <c r="D165" s="1021" t="s">
        <v>1870</v>
      </c>
      <c r="E165" s="942" t="s">
        <v>1871</v>
      </c>
      <c r="F165" s="874"/>
      <c r="G165" s="864" t="s">
        <v>312</v>
      </c>
      <c r="H165" s="866" t="s">
        <v>297</v>
      </c>
      <c r="I165" s="941">
        <v>55105</v>
      </c>
      <c r="J165" s="865">
        <v>45311</v>
      </c>
      <c r="K165" s="865">
        <v>45313</v>
      </c>
      <c r="L165" s="949" t="s">
        <v>22</v>
      </c>
      <c r="M165" s="864">
        <v>1</v>
      </c>
      <c r="N165" s="946" t="s">
        <v>659</v>
      </c>
      <c r="O165" s="864">
        <v>1</v>
      </c>
      <c r="P165" s="948">
        <v>69135</v>
      </c>
      <c r="Q165" s="948">
        <v>69135</v>
      </c>
      <c r="R165" s="869"/>
      <c r="S165" s="869"/>
      <c r="T165" s="869"/>
      <c r="U165" s="869"/>
      <c r="V165" s="869"/>
      <c r="W165" s="869"/>
      <c r="X165" s="869"/>
      <c r="Y165" s="869"/>
      <c r="Z165" s="869"/>
      <c r="AA165" s="869"/>
      <c r="AB165" s="869"/>
      <c r="AC165" s="870"/>
      <c r="AD165" s="950" t="s">
        <v>22</v>
      </c>
      <c r="AE165" s="870"/>
      <c r="AF165" s="869"/>
      <c r="AG165" s="863" t="s">
        <v>1104</v>
      </c>
      <c r="AH165" s="845" t="str" cm="1">
        <f t="array" ref="AH165">LEFT(AJ_Subcon_PR[[#This Row],[PROJECT'#]],MIN(IFERROR(FIND({0,1,2,3,4,5,6,7,8,9,"-"},AJ_Subcon_PR[[#This Row],[PROJECT'#]]),""))-1)</f>
        <v>AJ</v>
      </c>
      <c r="AI165" s="726" t="str">
        <f>IF(AJ_Subcon_PR[[#This Row],[BOM Received date]]&lt;&gt;"","Sub table")</f>
        <v>Sub table</v>
      </c>
      <c r="AJ165" s="726" t="str">
        <f>TEXT(AJ_Subcon_PR[[#This Row],[BOM Received date]],"mmmm")</f>
        <v>January</v>
      </c>
      <c r="AK165" s="726" t="str">
        <f>TEXT(AJ_Subcon_PR[[#This Row],[BOM Received date]],"yyyy")</f>
        <v>2024</v>
      </c>
    </row>
    <row r="166" spans="1:37" ht="24.9" customHeight="1" thickBot="1">
      <c r="A166" s="864">
        <v>249</v>
      </c>
      <c r="B166" s="930">
        <v>45311</v>
      </c>
      <c r="C166" s="864"/>
      <c r="D166" s="1021" t="s">
        <v>1873</v>
      </c>
      <c r="E166" s="943" t="s">
        <v>1874</v>
      </c>
      <c r="F166" s="874"/>
      <c r="G166" s="864" t="s">
        <v>312</v>
      </c>
      <c r="H166" s="866" t="s">
        <v>297</v>
      </c>
      <c r="I166" s="947">
        <v>55084</v>
      </c>
      <c r="J166" s="865">
        <v>45311</v>
      </c>
      <c r="K166" s="865">
        <v>45313</v>
      </c>
      <c r="L166" s="949" t="s">
        <v>22</v>
      </c>
      <c r="M166" s="864">
        <v>1</v>
      </c>
      <c r="N166" s="946" t="s">
        <v>659</v>
      </c>
      <c r="O166" s="864">
        <v>1</v>
      </c>
      <c r="P166" s="948">
        <v>78500</v>
      </c>
      <c r="Q166" s="948">
        <v>78500</v>
      </c>
      <c r="R166" s="869"/>
      <c r="S166" s="869"/>
      <c r="T166" s="869"/>
      <c r="U166" s="869"/>
      <c r="V166" s="869"/>
      <c r="W166" s="869"/>
      <c r="X166" s="869"/>
      <c r="Y166" s="869"/>
      <c r="Z166" s="869"/>
      <c r="AA166" s="869"/>
      <c r="AB166" s="869"/>
      <c r="AC166" s="870"/>
      <c r="AD166" s="950" t="s">
        <v>22</v>
      </c>
      <c r="AE166" s="870"/>
      <c r="AF166" s="869"/>
      <c r="AG166" s="863" t="s">
        <v>1104</v>
      </c>
      <c r="AH166" s="845" t="str" cm="1">
        <f t="array" ref="AH166">LEFT(AJ_Subcon_PR[[#This Row],[PROJECT'#]],MIN(IFERROR(FIND({0,1,2,3,4,5,6,7,8,9,"-"},AJ_Subcon_PR[[#This Row],[PROJECT'#]]),""))-1)</f>
        <v>AJ</v>
      </c>
      <c r="AI166" s="726" t="str">
        <f>IF(AJ_Subcon_PR[[#This Row],[BOM Received date]]&lt;&gt;"","Sub table")</f>
        <v>Sub table</v>
      </c>
      <c r="AJ166" s="726" t="str">
        <f>TEXT(AJ_Subcon_PR[[#This Row],[BOM Received date]],"mmmm")</f>
        <v>January</v>
      </c>
      <c r="AK166" s="726" t="str">
        <f>TEXT(AJ_Subcon_PR[[#This Row],[BOM Received date]],"yyyy")</f>
        <v>2024</v>
      </c>
    </row>
    <row r="167" spans="1:37" ht="24.9" customHeight="1" thickBot="1">
      <c r="A167" s="965">
        <v>250</v>
      </c>
      <c r="B167" s="966">
        <v>45311</v>
      </c>
      <c r="C167" s="965"/>
      <c r="D167" s="1052" t="s">
        <v>2131</v>
      </c>
      <c r="E167" s="967" t="s">
        <v>1875</v>
      </c>
      <c r="F167" s="968">
        <v>9117358</v>
      </c>
      <c r="G167" s="965" t="s">
        <v>312</v>
      </c>
      <c r="H167" s="969" t="s">
        <v>297</v>
      </c>
      <c r="I167" s="970">
        <v>55684</v>
      </c>
      <c r="J167" s="971">
        <v>45313</v>
      </c>
      <c r="K167" s="971">
        <v>45326</v>
      </c>
      <c r="L167" s="1109" t="s">
        <v>22</v>
      </c>
      <c r="M167" s="965">
        <v>1</v>
      </c>
      <c r="N167" s="972" t="s">
        <v>659</v>
      </c>
      <c r="O167" s="965">
        <v>1</v>
      </c>
      <c r="P167" s="1053" t="s">
        <v>1911</v>
      </c>
      <c r="Q167" s="1053" t="s">
        <v>1911</v>
      </c>
      <c r="R167" s="965"/>
      <c r="S167" s="965"/>
      <c r="T167" s="965"/>
      <c r="U167" s="965"/>
      <c r="V167" s="965"/>
      <c r="W167" s="965"/>
      <c r="X167" s="965"/>
      <c r="Y167" s="965"/>
      <c r="Z167" s="965"/>
      <c r="AA167" s="965"/>
      <c r="AB167" s="965"/>
      <c r="AC167" s="971"/>
      <c r="AD167" s="1110" t="s">
        <v>22</v>
      </c>
      <c r="AE167" s="971"/>
      <c r="AF167" s="965"/>
      <c r="AG167" s="863" t="s">
        <v>1104</v>
      </c>
      <c r="AH167" s="963" t="str" cm="1">
        <f t="array" ref="AH167">LEFT(AJ_Subcon_PR[[#This Row],[PROJECT'#]],MIN(IFERROR(FIND({0,1,2,3,4,5,6,7,8,9,"-"},AJ_Subcon_PR[[#This Row],[PROJECT'#]]),""))-1)</f>
        <v>AJ</v>
      </c>
      <c r="AI167" s="957" t="str">
        <f>IF(AJ_Subcon_PR[[#This Row],[BOM Received date]]&lt;&gt;"","Sub table")</f>
        <v>Sub table</v>
      </c>
      <c r="AJ167" s="957" t="str">
        <f>TEXT(AJ_Subcon_PR[[#This Row],[BOM Received date]],"mmmm")</f>
        <v>January</v>
      </c>
      <c r="AK167" s="957" t="str">
        <f>TEXT(AJ_Subcon_PR[[#This Row],[BOM Received date]],"yyyy")</f>
        <v>2024</v>
      </c>
    </row>
    <row r="168" spans="1:37" ht="15" thickBot="1">
      <c r="A168" s="973">
        <v>251</v>
      </c>
      <c r="B168" s="974">
        <v>45315</v>
      </c>
      <c r="C168" s="973"/>
      <c r="D168" s="1022" t="s">
        <v>1914</v>
      </c>
      <c r="E168" s="975" t="s">
        <v>1913</v>
      </c>
      <c r="F168" s="976">
        <v>9242132</v>
      </c>
      <c r="G168" s="965" t="s">
        <v>312</v>
      </c>
      <c r="H168" s="978" t="s">
        <v>297</v>
      </c>
      <c r="I168" s="1033">
        <v>55790</v>
      </c>
      <c r="J168" s="980">
        <v>45318</v>
      </c>
      <c r="K168" s="1007" t="s">
        <v>2037</v>
      </c>
      <c r="L168" s="1007" t="s">
        <v>22</v>
      </c>
      <c r="M168" s="973">
        <v>1</v>
      </c>
      <c r="N168" s="991" t="s">
        <v>659</v>
      </c>
      <c r="O168" s="973">
        <v>1</v>
      </c>
      <c r="P168" s="982">
        <v>3800</v>
      </c>
      <c r="Q168" s="982">
        <v>3800</v>
      </c>
      <c r="R168" s="983"/>
      <c r="S168" s="983"/>
      <c r="T168" s="983"/>
      <c r="U168" s="983"/>
      <c r="V168" s="983"/>
      <c r="W168" s="983"/>
      <c r="X168" s="983"/>
      <c r="Y168" s="983"/>
      <c r="Z168" s="983"/>
      <c r="AA168" s="983"/>
      <c r="AB168" s="983"/>
      <c r="AC168" s="984"/>
      <c r="AD168" s="1131" t="s">
        <v>22</v>
      </c>
      <c r="AE168" s="984"/>
      <c r="AF168" s="983"/>
      <c r="AG168" s="863" t="s">
        <v>1104</v>
      </c>
      <c r="AH168" s="43" t="str" cm="1">
        <f t="array" ref="AH168">LEFT(AJ_Subcon_PR[[#This Row],[PROJECT'#]],MIN(IFERROR(FIND({0,1,2,3,4,5,6,7,8,9,"-"},AJ_Subcon_PR[[#This Row],[PROJECT'#]]),""))-1)</f>
        <v>AJ</v>
      </c>
      <c r="AI168" s="964" t="str">
        <f>IF(AJ_Subcon_PR[[#This Row],[BOM Received date]]&lt;&gt;"","Sub table")</f>
        <v>Sub table</v>
      </c>
      <c r="AJ168" s="964" t="str">
        <f>TEXT(AJ_Subcon_PR[[#This Row],[BOM Received date]],"mmmm")</f>
        <v>January</v>
      </c>
      <c r="AK168" s="964" t="str">
        <f>TEXT(AJ_Subcon_PR[[#This Row],[BOM Received date]],"yyyy")</f>
        <v>2024</v>
      </c>
    </row>
    <row r="169" spans="1:37" ht="29.25" customHeight="1" thickBot="1">
      <c r="A169" s="1034">
        <v>252</v>
      </c>
      <c r="B169" s="1035">
        <v>45318</v>
      </c>
      <c r="C169" s="1034"/>
      <c r="D169" s="1036" t="s">
        <v>1960</v>
      </c>
      <c r="E169" s="1038" t="s">
        <v>1961</v>
      </c>
      <c r="F169" s="1039">
        <v>6669326</v>
      </c>
      <c r="G169" s="1040" t="s">
        <v>312</v>
      </c>
      <c r="H169" s="1041" t="s">
        <v>297</v>
      </c>
      <c r="I169" s="1042">
        <v>55500</v>
      </c>
      <c r="J169" s="1043">
        <v>45320</v>
      </c>
      <c r="K169" s="1043">
        <v>45321</v>
      </c>
      <c r="L169" s="1044" t="s">
        <v>22</v>
      </c>
      <c r="M169" s="1034">
        <v>1</v>
      </c>
      <c r="N169" s="1045" t="s">
        <v>659</v>
      </c>
      <c r="O169" s="1034">
        <v>1</v>
      </c>
      <c r="P169" s="1046">
        <v>114000</v>
      </c>
      <c r="Q169" s="1047">
        <v>114000</v>
      </c>
      <c r="R169" s="1048"/>
      <c r="S169" s="1048"/>
      <c r="T169" s="1048"/>
      <c r="U169" s="1048"/>
      <c r="V169" s="1048"/>
      <c r="W169" s="1048"/>
      <c r="X169" s="1048"/>
      <c r="Y169" s="1048"/>
      <c r="Z169" s="1048"/>
      <c r="AA169" s="1048"/>
      <c r="AB169" s="1048"/>
      <c r="AC169" s="1049"/>
      <c r="AD169" s="1050" t="s">
        <v>22</v>
      </c>
      <c r="AE169" s="1049"/>
      <c r="AF169" s="1048"/>
      <c r="AG169" s="1051" t="s">
        <v>1104</v>
      </c>
      <c r="AH169" s="5" t="str" cm="1">
        <f t="array" ref="AH169">LEFT(AJ_Subcon_PR[[#This Row],[PROJECT'#]],MIN(IFERROR(FIND({0,1,2,3,4,5,6,7,8,9,"-"},AJ_Subcon_PR[[#This Row],[PROJECT'#]]),""))-1)</f>
        <v>AJ</v>
      </c>
      <c r="AI169" s="964" t="str">
        <f>IF(AJ_Subcon_PR[[#This Row],[BOM Received date]]&lt;&gt;"","Sub table")</f>
        <v>Sub table</v>
      </c>
      <c r="AJ169" s="964" t="str">
        <f>TEXT(AJ_Subcon_PR[[#This Row],[BOM Received date]],"mmmm")</f>
        <v>January</v>
      </c>
      <c r="AK169" s="964" t="str">
        <f>TEXT(AJ_Subcon_PR[[#This Row],[BOM Received date]],"yyyy")</f>
        <v>2024</v>
      </c>
    </row>
    <row r="170" spans="1:37" ht="29.4" thickBot="1">
      <c r="A170" s="973">
        <v>253</v>
      </c>
      <c r="B170" s="974">
        <v>45318</v>
      </c>
      <c r="C170" s="973"/>
      <c r="D170" s="1036" t="s">
        <v>2135</v>
      </c>
      <c r="E170" s="986" t="s">
        <v>1962</v>
      </c>
      <c r="F170" s="976"/>
      <c r="G170" s="977" t="s">
        <v>312</v>
      </c>
      <c r="H170" s="978" t="s">
        <v>297</v>
      </c>
      <c r="I170" s="1033">
        <v>55680</v>
      </c>
      <c r="J170" s="980">
        <v>45320</v>
      </c>
      <c r="K170" s="980">
        <v>45325</v>
      </c>
      <c r="L170" s="1105" t="s">
        <v>22</v>
      </c>
      <c r="M170" s="973">
        <v>1</v>
      </c>
      <c r="N170" s="991" t="s">
        <v>659</v>
      </c>
      <c r="O170" s="973">
        <v>1</v>
      </c>
      <c r="P170" s="987">
        <v>42140</v>
      </c>
      <c r="Q170" s="987">
        <v>42140</v>
      </c>
      <c r="R170" s="983"/>
      <c r="S170" s="983"/>
      <c r="T170" s="983"/>
      <c r="U170" s="983"/>
      <c r="V170" s="983"/>
      <c r="W170" s="983"/>
      <c r="X170" s="983"/>
      <c r="Y170" s="983"/>
      <c r="Z170" s="983"/>
      <c r="AA170" s="983"/>
      <c r="AB170" s="983"/>
      <c r="AC170" s="984"/>
      <c r="AD170" s="1106" t="s">
        <v>22</v>
      </c>
      <c r="AE170" s="984"/>
      <c r="AF170" s="983"/>
      <c r="AG170" s="1051" t="s">
        <v>1104</v>
      </c>
      <c r="AH170" s="5" t="str" cm="1">
        <f t="array" ref="AH170">LEFT(AJ_Subcon_PR[[#This Row],[PROJECT'#]],MIN(IFERROR(FIND({0,1,2,3,4,5,6,7,8,9,"-"},AJ_Subcon_PR[[#This Row],[PROJECT'#]]),""))-1)</f>
        <v>AJ</v>
      </c>
      <c r="AI170" s="964" t="str">
        <f>IF(AJ_Subcon_PR[[#This Row],[BOM Received date]]&lt;&gt;"","Sub table")</f>
        <v>Sub table</v>
      </c>
      <c r="AJ170" s="964" t="str">
        <f>TEXT(AJ_Subcon_PR[[#This Row],[BOM Received date]],"mmmm")</f>
        <v>January</v>
      </c>
      <c r="AK170" s="964" t="str">
        <f>TEXT(AJ_Subcon_PR[[#This Row],[BOM Received date]],"yyyy")</f>
        <v>2024</v>
      </c>
    </row>
    <row r="171" spans="1:37" ht="15" thickBot="1">
      <c r="A171" s="973">
        <v>254</v>
      </c>
      <c r="B171" s="974">
        <v>45318</v>
      </c>
      <c r="C171" s="973"/>
      <c r="D171" s="1036" t="s">
        <v>1963</v>
      </c>
      <c r="E171" s="985" t="s">
        <v>1964</v>
      </c>
      <c r="F171" s="976"/>
      <c r="G171" s="977" t="s">
        <v>312</v>
      </c>
      <c r="H171" s="978" t="s">
        <v>297</v>
      </c>
      <c r="I171" s="1027">
        <v>55547</v>
      </c>
      <c r="J171" s="980">
        <v>45320</v>
      </c>
      <c r="K171" s="980">
        <v>45322</v>
      </c>
      <c r="L171" s="1064" t="s">
        <v>22</v>
      </c>
      <c r="M171" s="973">
        <v>1</v>
      </c>
      <c r="N171" s="1028" t="s">
        <v>659</v>
      </c>
      <c r="O171" s="973">
        <v>1</v>
      </c>
      <c r="P171" s="982">
        <v>28170</v>
      </c>
      <c r="Q171" s="982">
        <v>28170</v>
      </c>
      <c r="R171" s="983"/>
      <c r="S171" s="983"/>
      <c r="T171" s="983"/>
      <c r="U171" s="983"/>
      <c r="V171" s="983"/>
      <c r="W171" s="983"/>
      <c r="X171" s="983"/>
      <c r="Y171" s="983"/>
      <c r="Z171" s="983"/>
      <c r="AA171" s="983"/>
      <c r="AB171" s="983"/>
      <c r="AC171" s="984"/>
      <c r="AD171" s="1065" t="s">
        <v>22</v>
      </c>
      <c r="AE171" s="984"/>
      <c r="AF171" s="983"/>
      <c r="AG171" s="1055" t="s">
        <v>1104</v>
      </c>
      <c r="AH171" s="5" t="str" cm="1">
        <f t="array" ref="AH171">LEFT(AJ_Subcon_PR[[#This Row],[PROJECT'#]],MIN(IFERROR(FIND({0,1,2,3,4,5,6,7,8,9,"-"},AJ_Subcon_PR[[#This Row],[PROJECT'#]]),""))-1)</f>
        <v>AJ</v>
      </c>
      <c r="AI171" s="964" t="str">
        <f>IF(AJ_Subcon_PR[[#This Row],[BOM Received date]]&lt;&gt;"","Sub table")</f>
        <v>Sub table</v>
      </c>
      <c r="AJ171" s="964" t="str">
        <f>TEXT(AJ_Subcon_PR[[#This Row],[BOM Received date]],"mmmm")</f>
        <v>January</v>
      </c>
      <c r="AK171" s="964" t="str">
        <f>TEXT(AJ_Subcon_PR[[#This Row],[BOM Received date]],"yyyy")</f>
        <v>2024</v>
      </c>
    </row>
    <row r="172" spans="1:37" ht="29.4" thickBot="1">
      <c r="A172" s="973">
        <v>255</v>
      </c>
      <c r="B172" s="974">
        <v>45318</v>
      </c>
      <c r="C172" s="973"/>
      <c r="D172" s="1036" t="s">
        <v>1965</v>
      </c>
      <c r="E172" s="986" t="s">
        <v>1966</v>
      </c>
      <c r="F172" s="976"/>
      <c r="G172" s="977" t="s">
        <v>312</v>
      </c>
      <c r="H172" s="978" t="s">
        <v>297</v>
      </c>
      <c r="I172" s="1027">
        <v>55572</v>
      </c>
      <c r="J172" s="980">
        <v>45320</v>
      </c>
      <c r="K172" s="980">
        <v>44958</v>
      </c>
      <c r="L172" s="1100" t="s">
        <v>22</v>
      </c>
      <c r="M172" s="973">
        <v>1</v>
      </c>
      <c r="N172" s="1028" t="s">
        <v>659</v>
      </c>
      <c r="O172" s="973">
        <v>1</v>
      </c>
      <c r="P172" s="982">
        <v>34640</v>
      </c>
      <c r="Q172" s="982">
        <v>34640</v>
      </c>
      <c r="R172" s="983"/>
      <c r="S172" s="983"/>
      <c r="T172" s="983"/>
      <c r="U172" s="983"/>
      <c r="V172" s="983"/>
      <c r="W172" s="983"/>
      <c r="X172" s="983"/>
      <c r="Y172" s="983"/>
      <c r="Z172" s="983"/>
      <c r="AA172" s="983"/>
      <c r="AB172" s="983"/>
      <c r="AC172" s="984"/>
      <c r="AD172" s="1101" t="s">
        <v>22</v>
      </c>
      <c r="AE172" s="984"/>
      <c r="AF172" s="983"/>
      <c r="AG172" s="1055" t="s">
        <v>1104</v>
      </c>
      <c r="AH172" s="5" t="str" cm="1">
        <f t="array" ref="AH172">LEFT(AJ_Subcon_PR[[#This Row],[PROJECT'#]],MIN(IFERROR(FIND({0,1,2,3,4,5,6,7,8,9,"-"},AJ_Subcon_PR[[#This Row],[PROJECT'#]]),""))-1)</f>
        <v>AJ</v>
      </c>
      <c r="AI172" s="964" t="str">
        <f>IF(AJ_Subcon_PR[[#This Row],[BOM Received date]]&lt;&gt;"","Sub table")</f>
        <v>Sub table</v>
      </c>
      <c r="AJ172" s="964" t="str">
        <f>TEXT(AJ_Subcon_PR[[#This Row],[BOM Received date]],"mmmm")</f>
        <v>January</v>
      </c>
      <c r="AK172" s="964" t="str">
        <f>TEXT(AJ_Subcon_PR[[#This Row],[BOM Received date]],"yyyy")</f>
        <v>2024</v>
      </c>
    </row>
    <row r="173" spans="1:37" ht="29.4" thickBot="1">
      <c r="A173" s="1034">
        <v>256</v>
      </c>
      <c r="B173" s="1035">
        <v>45318</v>
      </c>
      <c r="C173" s="1034"/>
      <c r="D173" s="1036" t="s">
        <v>2051</v>
      </c>
      <c r="E173" s="1037" t="s">
        <v>1967</v>
      </c>
      <c r="F173" s="976"/>
      <c r="G173" s="977" t="s">
        <v>312</v>
      </c>
      <c r="H173" s="978" t="s">
        <v>297</v>
      </c>
      <c r="I173" s="990">
        <v>55368</v>
      </c>
      <c r="J173" s="980">
        <v>45318</v>
      </c>
      <c r="K173" s="980"/>
      <c r="L173" s="981"/>
      <c r="M173" s="973">
        <v>1</v>
      </c>
      <c r="N173" s="991" t="s">
        <v>659</v>
      </c>
      <c r="O173" s="973">
        <v>1</v>
      </c>
      <c r="P173" s="992" t="s">
        <v>1968</v>
      </c>
      <c r="Q173" s="992" t="s">
        <v>1968</v>
      </c>
      <c r="R173" s="983"/>
      <c r="S173" s="983"/>
      <c r="T173" s="983"/>
      <c r="U173" s="983"/>
      <c r="V173" s="983"/>
      <c r="W173" s="983"/>
      <c r="X173" s="983"/>
      <c r="Y173" s="983"/>
      <c r="Z173" s="983"/>
      <c r="AA173" s="983"/>
      <c r="AB173" s="983"/>
      <c r="AC173" s="984"/>
      <c r="AD173" s="1060" t="s">
        <v>22</v>
      </c>
      <c r="AE173" s="984"/>
      <c r="AF173" s="983"/>
      <c r="AG173" s="1055" t="s">
        <v>1104</v>
      </c>
      <c r="AH173" s="5" t="str" cm="1">
        <f t="array" ref="AH173">LEFT(AJ_Subcon_PR[[#This Row],[PROJECT'#]],MIN(IFERROR(FIND({0,1,2,3,4,5,6,7,8,9,"-"},AJ_Subcon_PR[[#This Row],[PROJECT'#]]),""))-1)</f>
        <v xml:space="preserve">  AJ</v>
      </c>
      <c r="AI173" s="964" t="str">
        <f>IF(AJ_Subcon_PR[[#This Row],[BOM Received date]]&lt;&gt;"","Sub table")</f>
        <v>Sub table</v>
      </c>
      <c r="AJ173" s="964" t="str">
        <f>TEXT(AJ_Subcon_PR[[#This Row],[BOM Received date]],"mmmm")</f>
        <v>January</v>
      </c>
      <c r="AK173" s="964" t="str">
        <f>TEXT(AJ_Subcon_PR[[#This Row],[BOM Received date]],"yyyy")</f>
        <v>2024</v>
      </c>
    </row>
    <row r="174" spans="1:37" ht="29.4" thickBot="1">
      <c r="A174" s="973">
        <v>257</v>
      </c>
      <c r="B174" s="974">
        <v>45319</v>
      </c>
      <c r="C174" s="973"/>
      <c r="D174" s="1024" t="s">
        <v>2052</v>
      </c>
      <c r="E174" s="1026" t="s">
        <v>2053</v>
      </c>
      <c r="F174" s="976"/>
      <c r="G174" s="977" t="s">
        <v>312</v>
      </c>
      <c r="H174" s="978" t="s">
        <v>297</v>
      </c>
      <c r="I174" s="1061">
        <v>55967</v>
      </c>
      <c r="J174" s="980">
        <v>45322</v>
      </c>
      <c r="K174" s="980">
        <v>45332</v>
      </c>
      <c r="L174" s="1174" t="s">
        <v>22</v>
      </c>
      <c r="M174" s="973">
        <v>1</v>
      </c>
      <c r="N174" s="1062" t="s">
        <v>659</v>
      </c>
      <c r="O174" s="973">
        <v>1</v>
      </c>
      <c r="P174" s="1063" t="s">
        <v>2138</v>
      </c>
      <c r="Q174" s="1063" t="s">
        <v>2138</v>
      </c>
      <c r="R174" s="983"/>
      <c r="S174" s="983"/>
      <c r="T174" s="983"/>
      <c r="U174" s="983"/>
      <c r="V174" s="983"/>
      <c r="W174" s="983"/>
      <c r="X174" s="983"/>
      <c r="Y174" s="983"/>
      <c r="Z174" s="983"/>
      <c r="AA174" s="983"/>
      <c r="AB174" s="983"/>
      <c r="AC174" s="984"/>
      <c r="AD174" s="1175" t="s">
        <v>22</v>
      </c>
      <c r="AE174" s="984"/>
      <c r="AF174" s="983"/>
      <c r="AG174" s="1055" t="s">
        <v>1104</v>
      </c>
      <c r="AH174" s="5" t="str" cm="1">
        <f t="array" ref="AH174">LEFT(AJ_Subcon_PR[[#This Row],[PROJECT'#]],MIN(IFERROR(FIND({0,1,2,3,4,5,6,7,8,9,"-"},AJ_Subcon_PR[[#This Row],[PROJECT'#]]),""))-1)</f>
        <v>AJ</v>
      </c>
      <c r="AI174" s="964" t="str">
        <f>IF(AJ_Subcon_PR[[#This Row],[BOM Received date]]&lt;&gt;"","Sub table")</f>
        <v>Sub table</v>
      </c>
      <c r="AJ174" s="964" t="str">
        <f>TEXT(AJ_Subcon_PR[[#This Row],[BOM Received date]],"mmmm")</f>
        <v>January</v>
      </c>
      <c r="AK174" s="964" t="str">
        <f>TEXT(AJ_Subcon_PR[[#This Row],[BOM Received date]],"yyyy")</f>
        <v>2024</v>
      </c>
    </row>
    <row r="175" spans="1:37" ht="15" thickBot="1">
      <c r="A175" s="973">
        <v>258</v>
      </c>
      <c r="B175" s="974">
        <v>45325</v>
      </c>
      <c r="C175" s="973"/>
      <c r="D175" s="1022" t="s">
        <v>2159</v>
      </c>
      <c r="E175" s="1103" t="s">
        <v>2160</v>
      </c>
      <c r="F175" s="976"/>
      <c r="G175" s="977" t="s">
        <v>312</v>
      </c>
      <c r="H175" s="978" t="s">
        <v>297</v>
      </c>
      <c r="I175" s="1104">
        <v>55682</v>
      </c>
      <c r="J175" s="980">
        <v>45325</v>
      </c>
      <c r="K175" s="980">
        <v>45326</v>
      </c>
      <c r="L175" s="981"/>
      <c r="M175" s="973">
        <v>1</v>
      </c>
      <c r="N175" s="1107" t="s">
        <v>659</v>
      </c>
      <c r="O175" s="973">
        <v>1</v>
      </c>
      <c r="P175" s="1114" t="s">
        <v>2185</v>
      </c>
      <c r="Q175" s="1114" t="s">
        <v>2185</v>
      </c>
      <c r="R175" s="983"/>
      <c r="S175" s="983"/>
      <c r="T175" s="983"/>
      <c r="U175" s="983"/>
      <c r="V175" s="983"/>
      <c r="W175" s="983"/>
      <c r="X175" s="983"/>
      <c r="Y175" s="983"/>
      <c r="Z175" s="983"/>
      <c r="AA175" s="983"/>
      <c r="AB175" s="983"/>
      <c r="AC175" s="984"/>
      <c r="AD175" s="1113" t="s">
        <v>22</v>
      </c>
      <c r="AE175" s="984"/>
      <c r="AF175" s="983"/>
      <c r="AG175" s="1055" t="s">
        <v>1104</v>
      </c>
      <c r="AH175" s="5" t="str" cm="1">
        <f t="array" ref="AH175">LEFT(AJ_Subcon_PR[[#This Row],[PROJECT'#]],MIN(IFERROR(FIND({0,1,2,3,4,5,6,7,8,9,"-"},AJ_Subcon_PR[[#This Row],[PROJECT'#]]),""))-1)</f>
        <v>AJ</v>
      </c>
      <c r="AI175" s="964" t="str">
        <f>IF(AJ_Subcon_PR[[#This Row],[BOM Received date]]&lt;&gt;"","Sub table")</f>
        <v>Sub table</v>
      </c>
      <c r="AJ175" s="964" t="str">
        <f>TEXT(AJ_Subcon_PR[[#This Row],[BOM Received date]],"mmmm")</f>
        <v>February</v>
      </c>
      <c r="AK175" s="964" t="str">
        <f>TEXT(AJ_Subcon_PR[[#This Row],[BOM Received date]],"yyyy")</f>
        <v>2024</v>
      </c>
    </row>
    <row r="176" spans="1:37" ht="15" thickBot="1">
      <c r="A176" s="973">
        <v>259</v>
      </c>
      <c r="B176" s="974">
        <v>45326</v>
      </c>
      <c r="C176" s="973"/>
      <c r="D176" s="1022" t="s">
        <v>2183</v>
      </c>
      <c r="E176" s="1111" t="s">
        <v>2184</v>
      </c>
      <c r="F176" s="976"/>
      <c r="G176" s="977" t="s">
        <v>312</v>
      </c>
      <c r="H176" s="978" t="s">
        <v>297</v>
      </c>
      <c r="I176" s="979">
        <v>55683</v>
      </c>
      <c r="J176" s="980">
        <v>45326</v>
      </c>
      <c r="K176" s="980">
        <v>45326</v>
      </c>
      <c r="L176" s="981"/>
      <c r="M176" s="973">
        <v>1</v>
      </c>
      <c r="N176" s="1112" t="s">
        <v>659</v>
      </c>
      <c r="O176" s="973">
        <v>1</v>
      </c>
      <c r="P176" s="982">
        <v>28100</v>
      </c>
      <c r="Q176" s="982">
        <v>28100</v>
      </c>
      <c r="R176" s="983"/>
      <c r="S176" s="983"/>
      <c r="T176" s="983"/>
      <c r="U176" s="983"/>
      <c r="V176" s="983"/>
      <c r="W176" s="983"/>
      <c r="X176" s="983"/>
      <c r="Y176" s="983"/>
      <c r="Z176" s="983"/>
      <c r="AA176" s="983"/>
      <c r="AB176" s="983"/>
      <c r="AC176" s="984"/>
      <c r="AD176" s="1113" t="s">
        <v>22</v>
      </c>
      <c r="AE176" s="984"/>
      <c r="AF176" s="983"/>
      <c r="AG176" s="1055" t="s">
        <v>1104</v>
      </c>
      <c r="AH176" s="5" t="str" cm="1">
        <f t="array" ref="AH176">LEFT(AJ_Subcon_PR[[#This Row],[PROJECT'#]],MIN(IFERROR(FIND({0,1,2,3,4,5,6,7,8,9,"-"},AJ_Subcon_PR[[#This Row],[PROJECT'#]]),""))-1)</f>
        <v>AJ</v>
      </c>
      <c r="AI176" s="964" t="str">
        <f>IF(AJ_Subcon_PR[[#This Row],[BOM Received date]]&lt;&gt;"","Sub table")</f>
        <v>Sub table</v>
      </c>
      <c r="AJ176" s="964" t="str">
        <f>TEXT(AJ_Subcon_PR[[#This Row],[BOM Received date]],"mmmm")</f>
        <v>February</v>
      </c>
      <c r="AK176" s="964" t="str">
        <f>TEXT(AJ_Subcon_PR[[#This Row],[BOM Received date]],"yyyy")</f>
        <v>2024</v>
      </c>
    </row>
    <row r="177" spans="1:37" ht="29.4" thickBot="1">
      <c r="A177" s="1116">
        <v>260</v>
      </c>
      <c r="B177" s="1117">
        <v>45326</v>
      </c>
      <c r="C177" s="1116"/>
      <c r="D177" s="1122" t="s">
        <v>2186</v>
      </c>
      <c r="E177" s="1118" t="s">
        <v>2187</v>
      </c>
      <c r="F177" s="1119"/>
      <c r="G177" s="1120" t="s">
        <v>312</v>
      </c>
      <c r="H177" s="1121" t="s">
        <v>297</v>
      </c>
      <c r="I177" s="1132">
        <v>55966</v>
      </c>
      <c r="J177" s="1071">
        <v>45329</v>
      </c>
      <c r="K177" s="1071">
        <v>45332</v>
      </c>
      <c r="L177" s="1166" t="s">
        <v>22</v>
      </c>
      <c r="M177" s="1067">
        <v>1</v>
      </c>
      <c r="N177" s="1132" t="s">
        <v>659</v>
      </c>
      <c r="O177" s="1067">
        <v>1</v>
      </c>
      <c r="P177" s="1115">
        <v>34802</v>
      </c>
      <c r="Q177" s="1115">
        <v>34802</v>
      </c>
      <c r="R177" s="1074"/>
      <c r="S177" s="1074"/>
      <c r="T177" s="1074"/>
      <c r="U177" s="1074"/>
      <c r="V177" s="1074"/>
      <c r="W177" s="1074"/>
      <c r="X177" s="1074"/>
      <c r="Y177" s="1074"/>
      <c r="Z177" s="1074"/>
      <c r="AA177" s="1074"/>
      <c r="AB177" s="1074"/>
      <c r="AC177" s="1075"/>
      <c r="AD177" s="1173" t="s">
        <v>22</v>
      </c>
      <c r="AE177" s="1075"/>
      <c r="AF177" s="1074"/>
      <c r="AG177" s="1055" t="s">
        <v>1104</v>
      </c>
      <c r="AH177" s="5" t="str" cm="1">
        <f t="array" ref="AH177">LEFT(AJ_Subcon_PR[[#This Row],[PROJECT'#]],MIN(IFERROR(FIND({0,1,2,3,4,5,6,7,8,9,"-"},AJ_Subcon_PR[[#This Row],[PROJECT'#]]),""))-1)</f>
        <v>AJ</v>
      </c>
      <c r="AI177" s="964" t="str">
        <f>IF(AJ_Subcon_PR[[#This Row],[BOM Received date]]&lt;&gt;"","Sub table")</f>
        <v>Sub table</v>
      </c>
      <c r="AJ177" s="964" t="str">
        <f>TEXT(AJ_Subcon_PR[[#This Row],[BOM Received date]],"mmmm")</f>
        <v>February</v>
      </c>
      <c r="AK177" s="964" t="str">
        <f>TEXT(AJ_Subcon_PR[[#This Row],[BOM Received date]],"yyyy")</f>
        <v>2024</v>
      </c>
    </row>
    <row r="178" spans="1:37" ht="15" thickBot="1">
      <c r="A178" s="1067">
        <v>261</v>
      </c>
      <c r="B178" s="1166">
        <v>45332</v>
      </c>
      <c r="C178" s="1067"/>
      <c r="D178" s="1171" t="s">
        <v>2280</v>
      </c>
      <c r="E178" s="1167" t="s">
        <v>2281</v>
      </c>
      <c r="F178" s="1068"/>
      <c r="G178" s="1069" t="s">
        <v>312</v>
      </c>
      <c r="H178" s="1070" t="s">
        <v>297</v>
      </c>
      <c r="I178" s="1168">
        <v>55977</v>
      </c>
      <c r="J178" s="1071">
        <v>45332</v>
      </c>
      <c r="K178" s="1071">
        <v>45333</v>
      </c>
      <c r="L178" s="1072"/>
      <c r="M178" s="1067">
        <v>1</v>
      </c>
      <c r="N178" s="1169" t="s">
        <v>659</v>
      </c>
      <c r="O178" s="1067">
        <v>1</v>
      </c>
      <c r="P178" s="1170" t="s">
        <v>2282</v>
      </c>
      <c r="Q178" s="1170" t="s">
        <v>2282</v>
      </c>
      <c r="R178" s="1074"/>
      <c r="S178" s="1074"/>
      <c r="T178" s="1074"/>
      <c r="U178" s="1074"/>
      <c r="V178" s="1074"/>
      <c r="W178" s="1074"/>
      <c r="X178" s="1074"/>
      <c r="Y178" s="1074"/>
      <c r="Z178" s="1074"/>
      <c r="AA178" s="1074"/>
      <c r="AB178" s="1074"/>
      <c r="AC178" s="1075"/>
      <c r="AD178" s="1194" t="s">
        <v>22</v>
      </c>
      <c r="AE178" s="1075"/>
      <c r="AF178" s="1074"/>
      <c r="AG178" s="1055" t="s">
        <v>1104</v>
      </c>
      <c r="AH178" s="5" t="str" cm="1">
        <f t="array" ref="AH178">LEFT(AJ_Subcon_PR[[#This Row],[PROJECT'#]],MIN(IFERROR(FIND({0,1,2,3,4,5,6,7,8,9,"-"},AJ_Subcon_PR[[#This Row],[PROJECT'#]]),""))-1)</f>
        <v>AJ</v>
      </c>
      <c r="AI178" s="964" t="str">
        <f>IF(AJ_Subcon_PR[[#This Row],[BOM Received date]]&lt;&gt;"","Sub table")</f>
        <v>Sub table</v>
      </c>
      <c r="AJ178" s="964" t="str">
        <f>TEXT(AJ_Subcon_PR[[#This Row],[BOM Received date]],"mmmm")</f>
        <v>February</v>
      </c>
      <c r="AK178" s="964" t="str">
        <f>TEXT(AJ_Subcon_PR[[#This Row],[BOM Received date]],"yyyy")</f>
        <v>2024</v>
      </c>
    </row>
    <row r="179" spans="1:37" ht="15" thickBot="1">
      <c r="A179" s="1067">
        <v>262</v>
      </c>
      <c r="B179" s="1066">
        <v>45332</v>
      </c>
      <c r="C179" s="1067"/>
      <c r="D179" s="1171" t="s">
        <v>2283</v>
      </c>
      <c r="E179" s="1167" t="s">
        <v>2284</v>
      </c>
      <c r="F179" s="1068"/>
      <c r="G179" s="1069" t="s">
        <v>312</v>
      </c>
      <c r="H179" s="1070" t="s">
        <v>297</v>
      </c>
      <c r="I179" s="1168">
        <v>55972</v>
      </c>
      <c r="J179" s="1071">
        <v>45332</v>
      </c>
      <c r="K179" s="1071">
        <v>45333</v>
      </c>
      <c r="L179" s="1193" t="s">
        <v>22</v>
      </c>
      <c r="M179" s="1067">
        <v>1</v>
      </c>
      <c r="N179" s="1169" t="s">
        <v>659</v>
      </c>
      <c r="O179" s="1067">
        <v>1</v>
      </c>
      <c r="P179" s="1170" t="s">
        <v>2285</v>
      </c>
      <c r="Q179" s="1170" t="s">
        <v>2285</v>
      </c>
      <c r="R179" s="1074"/>
      <c r="S179" s="1074"/>
      <c r="T179" s="1074"/>
      <c r="U179" s="1074"/>
      <c r="V179" s="1074"/>
      <c r="W179" s="1074"/>
      <c r="X179" s="1074"/>
      <c r="Y179" s="1074"/>
      <c r="Z179" s="1074"/>
      <c r="AA179" s="1074"/>
      <c r="AB179" s="1074"/>
      <c r="AC179" s="1075"/>
      <c r="AD179" s="1194" t="s">
        <v>22</v>
      </c>
      <c r="AE179" s="1075"/>
      <c r="AF179" s="1074"/>
      <c r="AG179" s="1055" t="s">
        <v>1104</v>
      </c>
      <c r="AH179" s="5" t="str" cm="1">
        <f t="array" ref="AH179">LEFT(AJ_Subcon_PR[[#This Row],[PROJECT'#]],MIN(IFERROR(FIND({0,1,2,3,4,5,6,7,8,9,"-"},AJ_Subcon_PR[[#This Row],[PROJECT'#]]),""))-1)</f>
        <v>AJ</v>
      </c>
      <c r="AI179" s="964" t="str">
        <f>IF(AJ_Subcon_PR[[#This Row],[BOM Received date]]&lt;&gt;"","Sub table")</f>
        <v>Sub table</v>
      </c>
      <c r="AJ179" s="964" t="str">
        <f>TEXT(AJ_Subcon_PR[[#This Row],[BOM Received date]],"mmmm")</f>
        <v>February</v>
      </c>
      <c r="AK179" s="964" t="str">
        <f>TEXT(AJ_Subcon_PR[[#This Row],[BOM Received date]],"yyyy")</f>
        <v>2024</v>
      </c>
    </row>
    <row r="180" spans="1:37" ht="15" thickBot="1">
      <c r="A180" s="1067">
        <v>263</v>
      </c>
      <c r="B180" s="1066">
        <v>45332</v>
      </c>
      <c r="C180" s="1067"/>
      <c r="D180" s="1171" t="s">
        <v>2286</v>
      </c>
      <c r="E180" s="1167" t="s">
        <v>2287</v>
      </c>
      <c r="F180" s="1068"/>
      <c r="G180" s="1069" t="s">
        <v>312</v>
      </c>
      <c r="H180" s="1070" t="s">
        <v>297</v>
      </c>
      <c r="I180" s="1168">
        <v>55975</v>
      </c>
      <c r="J180" s="1071">
        <v>45332</v>
      </c>
      <c r="K180" s="1071">
        <v>45333</v>
      </c>
      <c r="L180" s="1193" t="s">
        <v>22</v>
      </c>
      <c r="M180" s="1067">
        <v>1</v>
      </c>
      <c r="N180" s="1169" t="s">
        <v>659</v>
      </c>
      <c r="O180" s="1067">
        <v>1</v>
      </c>
      <c r="P180" s="1073">
        <v>120150</v>
      </c>
      <c r="Q180" s="1073">
        <v>120150</v>
      </c>
      <c r="R180" s="1074"/>
      <c r="S180" s="1074"/>
      <c r="T180" s="1074"/>
      <c r="U180" s="1074"/>
      <c r="V180" s="1074"/>
      <c r="W180" s="1074"/>
      <c r="X180" s="1074"/>
      <c r="Y180" s="1074"/>
      <c r="Z180" s="1074"/>
      <c r="AA180" s="1074"/>
      <c r="AB180" s="1074"/>
      <c r="AC180" s="1075"/>
      <c r="AD180" s="1194" t="s">
        <v>22</v>
      </c>
      <c r="AE180" s="1075"/>
      <c r="AF180" s="1074"/>
      <c r="AG180" s="1055" t="s">
        <v>1104</v>
      </c>
      <c r="AH180" s="5" t="str" cm="1">
        <f t="array" ref="AH180">LEFT(AJ_Subcon_PR[[#This Row],[PROJECT'#]],MIN(IFERROR(FIND({0,1,2,3,4,5,6,7,8,9,"-"},AJ_Subcon_PR[[#This Row],[PROJECT'#]]),""))-1)</f>
        <v>AJ</v>
      </c>
      <c r="AI180" s="964" t="str">
        <f>IF(AJ_Subcon_PR[[#This Row],[BOM Received date]]&lt;&gt;"","Sub table")</f>
        <v>Sub table</v>
      </c>
      <c r="AJ180" s="964" t="str">
        <f>TEXT(AJ_Subcon_PR[[#This Row],[BOM Received date]],"mmmm")</f>
        <v>February</v>
      </c>
      <c r="AK180" s="964" t="str">
        <f>TEXT(AJ_Subcon_PR[[#This Row],[BOM Received date]],"yyyy")</f>
        <v>2024</v>
      </c>
    </row>
    <row r="181" spans="1:37" ht="15" thickBot="1">
      <c r="A181" s="1176">
        <v>264</v>
      </c>
      <c r="B181" s="1177">
        <v>45332</v>
      </c>
      <c r="C181" s="1176"/>
      <c r="D181" s="1189" t="s">
        <v>2288</v>
      </c>
      <c r="E181" s="1185" t="s">
        <v>2289</v>
      </c>
      <c r="F181" s="1179"/>
      <c r="G181" s="1180" t="s">
        <v>312</v>
      </c>
      <c r="H181" s="1181" t="s">
        <v>297</v>
      </c>
      <c r="I181" s="1197">
        <v>55982</v>
      </c>
      <c r="J181" s="1182">
        <v>45332</v>
      </c>
      <c r="K181" s="1182">
        <v>45333</v>
      </c>
      <c r="L181" s="1195" t="s">
        <v>22</v>
      </c>
      <c r="M181" s="1176">
        <v>1</v>
      </c>
      <c r="N181" s="1187" t="s">
        <v>659</v>
      </c>
      <c r="O181" s="1176">
        <v>1</v>
      </c>
      <c r="P181" s="1188" t="s">
        <v>2290</v>
      </c>
      <c r="Q181" s="1188" t="s">
        <v>2290</v>
      </c>
      <c r="R181" s="1183"/>
      <c r="S181" s="1183"/>
      <c r="T181" s="1183"/>
      <c r="U181" s="1183"/>
      <c r="V181" s="1183"/>
      <c r="W181" s="1183"/>
      <c r="X181" s="1183"/>
      <c r="Y181" s="1183"/>
      <c r="Z181" s="1183"/>
      <c r="AA181" s="1183"/>
      <c r="AB181" s="1183"/>
      <c r="AC181" s="1184"/>
      <c r="AD181" s="1196" t="s">
        <v>22</v>
      </c>
      <c r="AE181" s="1184"/>
      <c r="AF181" s="1183"/>
      <c r="AG181" s="1055" t="s">
        <v>1104</v>
      </c>
      <c r="AH181" s="43" t="str" cm="1">
        <f t="array" ref="AH181">LEFT(AJ_Subcon_PR[[#This Row],[PROJECT'#]],MIN(IFERROR(FIND({0,1,2,3,4,5,6,7,8,9,"-"},AJ_Subcon_PR[[#This Row],[PROJECT'#]]),""))-1)</f>
        <v>AJ</v>
      </c>
      <c r="AI181" s="964" t="str">
        <f>IF(AJ_Subcon_PR[[#This Row],[BOM Received date]]&lt;&gt;"","Sub table")</f>
        <v>Sub table</v>
      </c>
      <c r="AJ181" s="964" t="str">
        <f>TEXT(AJ_Subcon_PR[[#This Row],[BOM Received date]],"mmmm")</f>
        <v>February</v>
      </c>
      <c r="AK181" s="964" t="str">
        <f>TEXT(AJ_Subcon_PR[[#This Row],[BOM Received date]],"yyyy")</f>
        <v>2024</v>
      </c>
    </row>
    <row r="182" spans="1:37" ht="15" thickBot="1">
      <c r="A182" s="1176">
        <v>265</v>
      </c>
      <c r="B182" s="1177">
        <v>45332</v>
      </c>
      <c r="C182" s="1176"/>
      <c r="D182" s="1178" t="s">
        <v>2291</v>
      </c>
      <c r="E182" s="1185" t="s">
        <v>2292</v>
      </c>
      <c r="F182" s="1179"/>
      <c r="G182" s="1180" t="s">
        <v>312</v>
      </c>
      <c r="H182" s="1181" t="s">
        <v>297</v>
      </c>
      <c r="I182" s="1186">
        <v>55974</v>
      </c>
      <c r="J182" s="1190">
        <v>45332</v>
      </c>
      <c r="K182" s="1182">
        <v>45333</v>
      </c>
      <c r="L182" s="1195" t="s">
        <v>22</v>
      </c>
      <c r="M182" s="1176">
        <v>1</v>
      </c>
      <c r="N182" s="1187" t="s">
        <v>659</v>
      </c>
      <c r="O182" s="1176">
        <v>1</v>
      </c>
      <c r="P182" s="1188" t="s">
        <v>2293</v>
      </c>
      <c r="Q182" s="1188" t="s">
        <v>2293</v>
      </c>
      <c r="R182" s="1183"/>
      <c r="S182" s="1183"/>
      <c r="T182" s="1183"/>
      <c r="U182" s="1183"/>
      <c r="V182" s="1183"/>
      <c r="W182" s="1183"/>
      <c r="X182" s="1183"/>
      <c r="Y182" s="1183"/>
      <c r="Z182" s="1183"/>
      <c r="AA182" s="1183"/>
      <c r="AB182" s="1183"/>
      <c r="AC182" s="1184"/>
      <c r="AD182" s="1196" t="s">
        <v>22</v>
      </c>
      <c r="AE182" s="1184"/>
      <c r="AF182" s="1183"/>
      <c r="AG182" s="1055" t="s">
        <v>1104</v>
      </c>
      <c r="AH182" s="43" t="str" cm="1">
        <f t="array" ref="AH182">LEFT(AJ_Subcon_PR[[#This Row],[PROJECT'#]],MIN(IFERROR(FIND({0,1,2,3,4,5,6,7,8,9,"-"},AJ_Subcon_PR[[#This Row],[PROJECT'#]]),""))-1)</f>
        <v>AJ</v>
      </c>
      <c r="AI182" s="964" t="str">
        <f>IF(AJ_Subcon_PR[[#This Row],[BOM Received date]]&lt;&gt;"","Sub table")</f>
        <v>Sub table</v>
      </c>
      <c r="AJ182" s="964" t="str">
        <f>TEXT(AJ_Subcon_PR[[#This Row],[BOM Received date]],"mmmm")</f>
        <v>February</v>
      </c>
      <c r="AK182" s="964" t="str">
        <f>TEXT(AJ_Subcon_PR[[#This Row],[BOM Received date]],"yyyy")</f>
        <v>2024</v>
      </c>
    </row>
    <row r="183" spans="1:37">
      <c r="A183" s="1176">
        <v>266</v>
      </c>
      <c r="B183" s="1177">
        <v>45334</v>
      </c>
      <c r="C183" s="1176"/>
      <c r="D183" s="1189" t="s">
        <v>2359</v>
      </c>
      <c r="E183" s="1216" t="s">
        <v>2360</v>
      </c>
      <c r="F183" s="1179"/>
      <c r="G183" s="1180" t="s">
        <v>312</v>
      </c>
      <c r="H183" s="1181" t="s">
        <v>297</v>
      </c>
      <c r="I183" s="1197">
        <v>56193</v>
      </c>
      <c r="J183" s="1182">
        <v>45335</v>
      </c>
      <c r="K183" s="1182">
        <v>45340</v>
      </c>
      <c r="L183" s="1279" t="s">
        <v>22</v>
      </c>
      <c r="M183" s="1176">
        <v>1</v>
      </c>
      <c r="N183" s="1187" t="s">
        <v>659</v>
      </c>
      <c r="O183" s="1176">
        <v>1</v>
      </c>
      <c r="P183" s="1219">
        <v>16969</v>
      </c>
      <c r="Q183" s="1219">
        <v>16969</v>
      </c>
      <c r="R183" s="1183"/>
      <c r="S183" s="1183"/>
      <c r="T183" s="1183"/>
      <c r="U183" s="1183"/>
      <c r="V183" s="1183"/>
      <c r="W183" s="1183"/>
      <c r="X183" s="1183"/>
      <c r="Y183" s="1183"/>
      <c r="Z183" s="1183"/>
      <c r="AA183" s="1183"/>
      <c r="AB183" s="1183"/>
      <c r="AC183" s="1184"/>
      <c r="AD183" s="1280" t="s">
        <v>22</v>
      </c>
      <c r="AE183" s="1184"/>
      <c r="AF183" s="1183"/>
      <c r="AG183" s="1218" t="s">
        <v>2380</v>
      </c>
      <c r="AH183" s="43" t="str" cm="1">
        <f t="array" ref="AH183">LEFT(AJ_Subcon_PR[[#This Row],[PROJECT'#]],MIN(IFERROR(FIND({0,1,2,3,4,5,6,7,8,9,"-"},AJ_Subcon_PR[[#This Row],[PROJECT'#]]),""))-1)</f>
        <v>AJ</v>
      </c>
      <c r="AI183" s="964" t="str">
        <f>IF(AJ_Subcon_PR[[#This Row],[BOM Received date]]&lt;&gt;"","Sub table")</f>
        <v>Sub table</v>
      </c>
      <c r="AJ183" s="964" t="str">
        <f>TEXT(AJ_Subcon_PR[[#This Row],[BOM Received date]],"mmmm")</f>
        <v>February</v>
      </c>
      <c r="AK183" s="964" t="str">
        <f>TEXT(AJ_Subcon_PR[[#This Row],[BOM Received date]],"yyyy")</f>
        <v>2024</v>
      </c>
    </row>
    <row r="184" spans="1:37" ht="27.6">
      <c r="A184" s="1176">
        <v>267</v>
      </c>
      <c r="B184" s="1066">
        <v>45335</v>
      </c>
      <c r="C184" s="1067"/>
      <c r="D184" s="1171" t="s">
        <v>2378</v>
      </c>
      <c r="E184" s="1136" t="s">
        <v>2379</v>
      </c>
      <c r="F184" s="1068"/>
      <c r="G184" s="1180" t="s">
        <v>312</v>
      </c>
      <c r="H184" s="1181" t="s">
        <v>297</v>
      </c>
      <c r="I184" s="1217">
        <v>56061</v>
      </c>
      <c r="J184" s="1071">
        <v>45335</v>
      </c>
      <c r="K184" s="1071">
        <v>45335</v>
      </c>
      <c r="L184" s="1193" t="s">
        <v>22</v>
      </c>
      <c r="M184" s="1176">
        <v>1</v>
      </c>
      <c r="N184" s="1187" t="s">
        <v>659</v>
      </c>
      <c r="O184" s="1176">
        <v>1</v>
      </c>
      <c r="P184" s="1073">
        <v>70000</v>
      </c>
      <c r="Q184" s="1073">
        <v>70000</v>
      </c>
      <c r="R184" s="1074"/>
      <c r="S184" s="1074"/>
      <c r="T184" s="1074"/>
      <c r="U184" s="1074"/>
      <c r="V184" s="1074"/>
      <c r="W184" s="1074"/>
      <c r="X184" s="1074"/>
      <c r="Y184" s="1074"/>
      <c r="Z184" s="1074"/>
      <c r="AA184" s="1074"/>
      <c r="AB184" s="1074"/>
      <c r="AC184" s="1075"/>
      <c r="AD184" s="1194" t="s">
        <v>22</v>
      </c>
      <c r="AE184" s="1075"/>
      <c r="AF184" s="1074"/>
      <c r="AG184" s="1218" t="s">
        <v>1104</v>
      </c>
      <c r="AH184" s="5" t="str" cm="1">
        <f t="array" ref="AH184">LEFT(AJ_Subcon_PR[[#This Row],[PROJECT'#]],MIN(IFERROR(FIND({0,1,2,3,4,5,6,7,8,9,"-"},AJ_Subcon_PR[[#This Row],[PROJECT'#]]),""))-1)</f>
        <v>AJ</v>
      </c>
      <c r="AI184" s="964" t="str">
        <f>IF(AJ_Subcon_PR[[#This Row],[BOM Received date]]&lt;&gt;"","Sub table")</f>
        <v>Sub table</v>
      </c>
      <c r="AJ184" s="964" t="str">
        <f>TEXT(AJ_Subcon_PR[[#This Row],[BOM Received date]],"mmmm")</f>
        <v>February</v>
      </c>
      <c r="AK184" s="964" t="str">
        <f>TEXT(AJ_Subcon_PR[[#This Row],[BOM Received date]],"yyyy")</f>
        <v>2024</v>
      </c>
    </row>
    <row r="185" spans="1:37">
      <c r="A185" s="1176">
        <v>268</v>
      </c>
      <c r="B185" s="1182">
        <v>45339</v>
      </c>
      <c r="C185" s="1176"/>
      <c r="D185" s="1189" t="s">
        <v>608</v>
      </c>
      <c r="E185" s="1270" t="s">
        <v>2505</v>
      </c>
      <c r="F185" s="1179">
        <v>7986313</v>
      </c>
      <c r="G185" s="1176" t="s">
        <v>312</v>
      </c>
      <c r="H185" s="1181" t="s">
        <v>297</v>
      </c>
      <c r="I185" s="1271">
        <v>56201</v>
      </c>
      <c r="J185" s="1182">
        <v>45340</v>
      </c>
      <c r="K185" s="1071">
        <v>45341</v>
      </c>
      <c r="L185" s="1284" t="s">
        <v>22</v>
      </c>
      <c r="M185" s="1067"/>
      <c r="N185" s="1214"/>
      <c r="O185" s="1067"/>
      <c r="P185" s="1073"/>
      <c r="Q185" s="1073"/>
      <c r="R185" s="1074"/>
      <c r="S185" s="1074"/>
      <c r="T185" s="1074"/>
      <c r="U185" s="1074"/>
      <c r="V185" s="1074"/>
      <c r="W185" s="1074"/>
      <c r="X185" s="1074"/>
      <c r="Y185" s="1074"/>
      <c r="Z185" s="1074"/>
      <c r="AA185" s="1074"/>
      <c r="AB185" s="1074"/>
      <c r="AC185" s="1075"/>
      <c r="AD185" s="1285" t="s">
        <v>22</v>
      </c>
      <c r="AE185" s="1075"/>
      <c r="AF185" s="1074"/>
      <c r="AG185" s="1273"/>
      <c r="AH185" s="5" t="str" cm="1">
        <f t="array" ref="AH185">LEFT(AJ_Subcon_PR[[#This Row],[PROJECT'#]],MIN(IFERROR(FIND({0,1,2,3,4,5,6,7,8,9,"-"},AJ_Subcon_PR[[#This Row],[PROJECT'#]]),""))-1)</f>
        <v>AJ</v>
      </c>
      <c r="AI185" s="964" t="str">
        <f>IF(AJ_Subcon_PR[[#This Row],[BOM Received date]]&lt;&gt;"","Sub table")</f>
        <v>Sub table</v>
      </c>
      <c r="AJ185" s="964" t="str">
        <f>TEXT(AJ_Subcon_PR[[#This Row],[BOM Received date]],"mmmm")</f>
        <v>February</v>
      </c>
      <c r="AK185" s="964" t="str">
        <f>TEXT(AJ_Subcon_PR[[#This Row],[BOM Received date]],"yyyy")</f>
        <v>2024</v>
      </c>
    </row>
    <row r="186" spans="1:37">
      <c r="A186" s="1176">
        <v>269</v>
      </c>
      <c r="B186" s="1066">
        <v>45339</v>
      </c>
      <c r="C186" s="1067"/>
      <c r="D186" s="1171" t="s">
        <v>2506</v>
      </c>
      <c r="E186" s="1274" t="s">
        <v>2507</v>
      </c>
      <c r="F186" s="1068"/>
      <c r="G186" s="1069" t="s">
        <v>312</v>
      </c>
      <c r="H186" s="1070" t="s">
        <v>297</v>
      </c>
      <c r="I186" s="1276">
        <v>56204</v>
      </c>
      <c r="J186" s="1071">
        <v>45340</v>
      </c>
      <c r="K186" s="1071">
        <v>45341</v>
      </c>
      <c r="L186" s="1284" t="s">
        <v>22</v>
      </c>
      <c r="M186" s="1067">
        <v>1</v>
      </c>
      <c r="N186" s="1277" t="s">
        <v>659</v>
      </c>
      <c r="O186" s="1067">
        <v>1</v>
      </c>
      <c r="P186" s="1278">
        <v>7794</v>
      </c>
      <c r="Q186" s="1278">
        <v>7794</v>
      </c>
      <c r="R186" s="1074"/>
      <c r="S186" s="1074"/>
      <c r="T186" s="1074"/>
      <c r="U186" s="1074"/>
      <c r="V186" s="1074"/>
      <c r="W186" s="1074"/>
      <c r="X186" s="1074"/>
      <c r="Y186" s="1074"/>
      <c r="Z186" s="1074"/>
      <c r="AA186" s="1074"/>
      <c r="AB186" s="1074"/>
      <c r="AC186" s="1075"/>
      <c r="AD186" s="1285" t="s">
        <v>22</v>
      </c>
      <c r="AE186" s="1075"/>
      <c r="AF186" s="1074"/>
      <c r="AG186" s="1273"/>
      <c r="AH186" s="5" t="str" cm="1">
        <f t="array" ref="AH186">LEFT(AJ_Subcon_PR[[#This Row],[PROJECT'#]],MIN(IFERROR(FIND({0,1,2,3,4,5,6,7,8,9,"-"},AJ_Subcon_PR[[#This Row],[PROJECT'#]]),""))-1)</f>
        <v>AJ</v>
      </c>
      <c r="AI186" s="964" t="str">
        <f>IF(AJ_Subcon_PR[[#This Row],[BOM Received date]]&lt;&gt;"","Sub table")</f>
        <v>Sub table</v>
      </c>
      <c r="AJ186" s="964" t="str">
        <f>TEXT(AJ_Subcon_PR[[#This Row],[BOM Received date]],"mmmm")</f>
        <v>February</v>
      </c>
      <c r="AK186" s="964" t="str">
        <f>TEXT(AJ_Subcon_PR[[#This Row],[BOM Received date]],"yyyy")</f>
        <v>2024</v>
      </c>
    </row>
    <row r="187" spans="1:37">
      <c r="A187" s="1176">
        <v>270</v>
      </c>
      <c r="B187" s="1177">
        <v>45339</v>
      </c>
      <c r="C187" s="1176"/>
      <c r="D187" s="1189" t="s">
        <v>2508</v>
      </c>
      <c r="E187" s="1275" t="s">
        <v>2509</v>
      </c>
      <c r="F187" s="1179">
        <v>9705833</v>
      </c>
      <c r="G187" s="1176" t="s">
        <v>312</v>
      </c>
      <c r="H187" s="1181" t="s">
        <v>297</v>
      </c>
      <c r="I187" s="1276">
        <v>56203</v>
      </c>
      <c r="J187" s="1182">
        <v>45340</v>
      </c>
      <c r="K187" s="1182">
        <v>45341</v>
      </c>
      <c r="L187" s="1286" t="s">
        <v>22</v>
      </c>
      <c r="M187" s="1176">
        <v>1</v>
      </c>
      <c r="N187" s="1281" t="s">
        <v>659</v>
      </c>
      <c r="O187" s="1176">
        <v>1</v>
      </c>
      <c r="P187" s="1282">
        <v>23350</v>
      </c>
      <c r="Q187" s="1282">
        <v>23350</v>
      </c>
      <c r="R187" s="1183"/>
      <c r="S187" s="1183"/>
      <c r="T187" s="1183"/>
      <c r="U187" s="1183"/>
      <c r="V187" s="1183"/>
      <c r="W187" s="1183"/>
      <c r="X187" s="1183"/>
      <c r="Y187" s="1183"/>
      <c r="Z187" s="1183"/>
      <c r="AA187" s="1183"/>
      <c r="AB187" s="1183"/>
      <c r="AC187" s="1184"/>
      <c r="AD187" s="1287" t="s">
        <v>22</v>
      </c>
      <c r="AE187" s="1184"/>
      <c r="AF187" s="1183"/>
      <c r="AG187" s="1273"/>
      <c r="AH187" s="43" t="str" cm="1">
        <f t="array" ref="AH187">LEFT(AJ_Subcon_PR[[#This Row],[PROJECT'#]],MIN(IFERROR(FIND({0,1,2,3,4,5,6,7,8,9,"-"},AJ_Subcon_PR[[#This Row],[PROJECT'#]]),""))-1)</f>
        <v>AJ</v>
      </c>
      <c r="AI187" s="964" t="str">
        <f>IF(AJ_Subcon_PR[[#This Row],[BOM Received date]]&lt;&gt;"","Sub table")</f>
        <v>Sub table</v>
      </c>
      <c r="AJ187" s="964" t="str">
        <f>TEXT(AJ_Subcon_PR[[#This Row],[BOM Received date]],"mmmm")</f>
        <v>February</v>
      </c>
      <c r="AK187" s="964" t="str">
        <f>TEXT(AJ_Subcon_PR[[#This Row],[BOM Received date]],"yyyy")</f>
        <v>2024</v>
      </c>
    </row>
    <row r="188" spans="1:37">
      <c r="A188" s="1176">
        <v>271</v>
      </c>
      <c r="B188" s="1066">
        <v>45341</v>
      </c>
      <c r="C188" s="1067"/>
      <c r="D188" s="1213" t="s">
        <v>2525</v>
      </c>
      <c r="E188" s="1300" t="s">
        <v>2526</v>
      </c>
      <c r="F188" s="1068"/>
      <c r="G188" s="1067" t="s">
        <v>312</v>
      </c>
      <c r="H188" s="1070" t="s">
        <v>297</v>
      </c>
      <c r="I188" s="1301">
        <v>56304</v>
      </c>
      <c r="J188" s="1071">
        <v>45341</v>
      </c>
      <c r="K188" s="1071">
        <v>45343</v>
      </c>
      <c r="L188" s="1304" t="s">
        <v>22</v>
      </c>
      <c r="M188" s="1067">
        <v>1</v>
      </c>
      <c r="N188" s="1302" t="s">
        <v>659</v>
      </c>
      <c r="O188" s="1067">
        <v>1</v>
      </c>
      <c r="P188" s="1303" t="s">
        <v>2527</v>
      </c>
      <c r="Q188" s="1073"/>
      <c r="R188" s="1074"/>
      <c r="S188" s="1074"/>
      <c r="T188" s="1074"/>
      <c r="U188" s="1074"/>
      <c r="V188" s="1074"/>
      <c r="W188" s="1074"/>
      <c r="X188" s="1074"/>
      <c r="Y188" s="1074"/>
      <c r="Z188" s="1074"/>
      <c r="AA188" s="1074"/>
      <c r="AB188" s="1074"/>
      <c r="AC188" s="1075"/>
      <c r="AD188" s="1305" t="s">
        <v>22</v>
      </c>
      <c r="AE188" s="1075"/>
      <c r="AF188" s="1074"/>
      <c r="AG188" s="1215"/>
      <c r="AH188" s="5" t="str" cm="1">
        <f t="array" ref="AH188">LEFT(AJ_Subcon_PR[[#This Row],[PROJECT'#]],MIN(IFERROR(FIND({0,1,2,3,4,5,6,7,8,9,"-"},AJ_Subcon_PR[[#This Row],[PROJECT'#]]),""))-1)</f>
        <v>AJ</v>
      </c>
      <c r="AI188" s="1" t="str">
        <f>IF(AJ_Subcon_PR[[#This Row],[BOM Received date]]&lt;&gt;"","Sub table")</f>
        <v>Sub table</v>
      </c>
      <c r="AJ188" s="1" t="str">
        <f>TEXT(AJ_Subcon_PR[[#This Row],[BOM Received date]],"mmmm")</f>
        <v>February</v>
      </c>
      <c r="AK188" s="1" t="str">
        <f>TEXT(AJ_Subcon_PR[[#This Row],[BOM Received date]],"yyyy")</f>
        <v>2024</v>
      </c>
    </row>
    <row r="189" spans="1:37">
      <c r="A189" s="1176">
        <v>272</v>
      </c>
      <c r="B189" s="1066">
        <v>45346</v>
      </c>
      <c r="C189" s="1067"/>
      <c r="D189" s="1213" t="s">
        <v>2655</v>
      </c>
      <c r="E189" s="1330" t="s">
        <v>2656</v>
      </c>
      <c r="F189" s="1068"/>
      <c r="G189" s="1067" t="s">
        <v>312</v>
      </c>
      <c r="H189" s="1070" t="s">
        <v>297</v>
      </c>
      <c r="I189" s="1332">
        <v>56655</v>
      </c>
      <c r="J189" s="1071">
        <v>45351</v>
      </c>
      <c r="K189" s="1071">
        <v>45351</v>
      </c>
      <c r="L189" s="1349" t="s">
        <v>22</v>
      </c>
      <c r="M189" s="1067">
        <v>1</v>
      </c>
      <c r="N189" s="1331" t="s">
        <v>659</v>
      </c>
      <c r="O189" s="1067">
        <v>1</v>
      </c>
      <c r="P189" s="1073">
        <v>73930</v>
      </c>
      <c r="Q189" s="1073"/>
      <c r="R189" s="1074"/>
      <c r="S189" s="1074"/>
      <c r="T189" s="1074"/>
      <c r="U189" s="1074"/>
      <c r="V189" s="1074"/>
      <c r="W189" s="1074"/>
      <c r="X189" s="1074"/>
      <c r="Y189" s="1074"/>
      <c r="Z189" s="1074"/>
      <c r="AA189" s="1074"/>
      <c r="AB189" s="1074"/>
      <c r="AC189" s="1075"/>
      <c r="AD189" s="1350" t="s">
        <v>22</v>
      </c>
      <c r="AE189" s="1075"/>
      <c r="AF189" s="1074"/>
      <c r="AG189" s="1215"/>
      <c r="AH189" s="5" t="str" cm="1">
        <f t="array" ref="AH189">LEFT(AJ_Subcon_PR[[#This Row],[PROJECT'#]],MIN(IFERROR(FIND({0,1,2,3,4,5,6,7,8,9,"-"},AJ_Subcon_PR[[#This Row],[PROJECT'#]]),""))-1)</f>
        <v>AJ</v>
      </c>
      <c r="AI189" s="1" t="str">
        <f>IF(AJ_Subcon_PR[[#This Row],[BOM Received date]]&lt;&gt;"","Sub table")</f>
        <v>Sub table</v>
      </c>
      <c r="AJ189" s="1" t="str">
        <f>TEXT(AJ_Subcon_PR[[#This Row],[BOM Received date]],"mmmm")</f>
        <v>February</v>
      </c>
      <c r="AK189" s="1" t="str">
        <f>TEXT(AJ_Subcon_PR[[#This Row],[BOM Received date]],"yyyy")</f>
        <v>2024</v>
      </c>
    </row>
    <row r="190" spans="1:37">
      <c r="A190" s="1263">
        <v>273</v>
      </c>
      <c r="B190" s="1264">
        <v>45344</v>
      </c>
      <c r="C190" s="1263"/>
      <c r="D190" s="1333" t="s">
        <v>2657</v>
      </c>
      <c r="E190" s="1334" t="s">
        <v>2658</v>
      </c>
      <c r="F190" s="1263"/>
      <c r="G190" s="1263" t="s">
        <v>312</v>
      </c>
      <c r="H190" s="1265" t="s">
        <v>297</v>
      </c>
      <c r="I190" s="1335">
        <v>56654</v>
      </c>
      <c r="J190" s="1264">
        <v>45351</v>
      </c>
      <c r="K190" s="1264">
        <v>45351</v>
      </c>
      <c r="L190" s="1348" t="s">
        <v>22</v>
      </c>
      <c r="M190" s="1263">
        <v>1</v>
      </c>
      <c r="N190" s="1336" t="s">
        <v>659</v>
      </c>
      <c r="O190" s="1263">
        <v>1</v>
      </c>
      <c r="P190" s="1337">
        <v>135150</v>
      </c>
      <c r="Q190" s="1267"/>
      <c r="R190" s="41"/>
      <c r="S190" s="41"/>
      <c r="T190" s="41"/>
      <c r="U190" s="41"/>
      <c r="V190" s="41"/>
      <c r="W190" s="41"/>
      <c r="X190" s="41"/>
      <c r="Y190" s="41"/>
      <c r="Z190" s="41"/>
      <c r="AA190" s="41"/>
      <c r="AB190" s="41"/>
      <c r="AC190" s="42"/>
      <c r="AD190" s="1333" t="s">
        <v>22</v>
      </c>
      <c r="AE190" s="42"/>
      <c r="AF190" s="41"/>
      <c r="AG190" s="1268"/>
      <c r="AH190" s="43" t="str" cm="1">
        <f t="array" ref="AH190">LEFT(AJ_Subcon_PR[[#This Row],[PROJECT'#]],MIN(IFERROR(FIND({0,1,2,3,4,5,6,7,8,9,"-"},AJ_Subcon_PR[[#This Row],[PROJECT'#]]),""))-1)</f>
        <v>AJ</v>
      </c>
      <c r="AI190" t="str">
        <f>IF(AJ_Subcon_PR[[#This Row],[BOM Received date]]&lt;&gt;"","Sub table")</f>
        <v>Sub table</v>
      </c>
      <c r="AJ190" t="str">
        <f>TEXT(AJ_Subcon_PR[[#This Row],[BOM Received date]],"mmmm")</f>
        <v>February</v>
      </c>
      <c r="AK190" t="str">
        <f>TEXT(AJ_Subcon_PR[[#This Row],[BOM Received date]],"yyyy")</f>
        <v>2024</v>
      </c>
    </row>
    <row r="191" spans="1:37">
      <c r="A191" s="1263">
        <v>274</v>
      </c>
      <c r="B191" s="1264">
        <v>45346</v>
      </c>
      <c r="C191" s="1263"/>
      <c r="D191" s="1336" t="s">
        <v>2659</v>
      </c>
      <c r="E191" s="1334" t="s">
        <v>2660</v>
      </c>
      <c r="F191" s="1263"/>
      <c r="G191" s="1263" t="s">
        <v>312</v>
      </c>
      <c r="H191" s="1265" t="s">
        <v>297</v>
      </c>
      <c r="I191" s="1335">
        <v>56660</v>
      </c>
      <c r="J191" s="1264">
        <v>45351</v>
      </c>
      <c r="K191" s="1264">
        <v>45351</v>
      </c>
      <c r="L191" s="1182"/>
      <c r="M191" s="1263">
        <v>1</v>
      </c>
      <c r="N191" s="1336" t="s">
        <v>659</v>
      </c>
      <c r="O191" s="1263">
        <v>1</v>
      </c>
      <c r="P191" s="1351">
        <v>47000</v>
      </c>
      <c r="Q191" s="1267"/>
      <c r="R191" s="41"/>
      <c r="S191" s="41"/>
      <c r="T191" s="41"/>
      <c r="U191" s="41"/>
      <c r="V191" s="41"/>
      <c r="W191" s="41"/>
      <c r="X191" s="41"/>
      <c r="Y191" s="41"/>
      <c r="Z191" s="41"/>
      <c r="AA191" s="41"/>
      <c r="AB191" s="41"/>
      <c r="AC191" s="42"/>
      <c r="AD191" s="1333" t="s">
        <v>22</v>
      </c>
      <c r="AE191" s="42"/>
      <c r="AF191" s="41"/>
      <c r="AG191" s="1268"/>
      <c r="AH191" s="43" t="str" cm="1">
        <f t="array" ref="AH191">LEFT(AJ_Subcon_PR[[#This Row],[PROJECT'#]],MIN(IFERROR(FIND({0,1,2,3,4,5,6,7,8,9,"-"},AJ_Subcon_PR[[#This Row],[PROJECT'#]]),""))-1)</f>
        <v>AJ</v>
      </c>
      <c r="AI191" t="str">
        <f>IF(AJ_Subcon_PR[[#This Row],[BOM Received date]]&lt;&gt;"","Sub table")</f>
        <v>Sub table</v>
      </c>
      <c r="AJ191" t="str">
        <f>TEXT(AJ_Subcon_PR[[#This Row],[BOM Received date]],"mmmm")</f>
        <v>February</v>
      </c>
      <c r="AK191" t="str">
        <f>TEXT(AJ_Subcon_PR[[#This Row],[BOM Received date]],"yyyy")</f>
        <v>2024</v>
      </c>
    </row>
    <row r="192" spans="1:37">
      <c r="A192" s="1263">
        <v>275</v>
      </c>
      <c r="B192" s="1264">
        <v>45342</v>
      </c>
      <c r="C192" s="1263"/>
      <c r="D192" s="1333" t="s">
        <v>2661</v>
      </c>
      <c r="E192" s="1334" t="s">
        <v>2662</v>
      </c>
      <c r="F192" s="1263"/>
      <c r="G192" s="1263" t="s">
        <v>312</v>
      </c>
      <c r="H192" s="1265" t="s">
        <v>297</v>
      </c>
      <c r="I192" s="41">
        <v>56770</v>
      </c>
      <c r="J192" s="1264">
        <v>45351</v>
      </c>
      <c r="K192" s="42">
        <v>45354</v>
      </c>
      <c r="L192" s="1348" t="s">
        <v>22</v>
      </c>
      <c r="M192" s="1263">
        <v>1</v>
      </c>
      <c r="N192" s="1336" t="s">
        <v>659</v>
      </c>
      <c r="O192" s="1263">
        <v>1</v>
      </c>
      <c r="P192" s="1267">
        <v>91600</v>
      </c>
      <c r="Q192" s="1267"/>
      <c r="R192" s="41"/>
      <c r="S192" s="41"/>
      <c r="T192" s="41"/>
      <c r="U192" s="41"/>
      <c r="V192" s="41"/>
      <c r="W192" s="41"/>
      <c r="X192" s="41"/>
      <c r="Y192" s="41"/>
      <c r="Z192" s="41"/>
      <c r="AA192" s="41"/>
      <c r="AB192" s="41"/>
      <c r="AC192" s="42"/>
      <c r="AD192" s="1333" t="s">
        <v>22</v>
      </c>
      <c r="AE192" s="42"/>
      <c r="AF192" s="41"/>
      <c r="AG192" s="1268"/>
      <c r="AH192" s="43" t="str" cm="1">
        <f t="array" ref="AH192">LEFT(AJ_Subcon_PR[[#This Row],[PROJECT'#]],MIN(IFERROR(FIND({0,1,2,3,4,5,6,7,8,9,"-"},AJ_Subcon_PR[[#This Row],[PROJECT'#]]),""))-1)</f>
        <v>AJ</v>
      </c>
      <c r="AI192" t="str">
        <f>IF(AJ_Subcon_PR[[#This Row],[BOM Received date]]&lt;&gt;"","Sub table")</f>
        <v>Sub table</v>
      </c>
      <c r="AJ192" t="str">
        <f>TEXT(AJ_Subcon_PR[[#This Row],[BOM Received date]],"mmmm")</f>
        <v>February</v>
      </c>
      <c r="AK192" t="str">
        <f>TEXT(AJ_Subcon_PR[[#This Row],[BOM Received date]],"yyyy")</f>
        <v>2024</v>
      </c>
    </row>
    <row r="193" spans="1:37" ht="28.8">
      <c r="A193" s="1263">
        <v>276</v>
      </c>
      <c r="B193" s="1264">
        <v>45335</v>
      </c>
      <c r="C193" s="1263"/>
      <c r="D193" s="1333" t="s">
        <v>2671</v>
      </c>
      <c r="E193" s="1352" t="s">
        <v>2672</v>
      </c>
      <c r="F193" s="1263"/>
      <c r="G193" s="1263" t="s">
        <v>312</v>
      </c>
      <c r="H193" s="1265" t="s">
        <v>297</v>
      </c>
      <c r="I193" s="1266">
        <v>56768</v>
      </c>
      <c r="J193" s="1264">
        <v>45353</v>
      </c>
      <c r="K193" s="1264">
        <v>45354</v>
      </c>
      <c r="L193" s="1348" t="s">
        <v>22</v>
      </c>
      <c r="M193" s="1263">
        <v>1</v>
      </c>
      <c r="N193" s="1336" t="s">
        <v>659</v>
      </c>
      <c r="O193" s="1263">
        <v>1</v>
      </c>
      <c r="P193" s="1267"/>
      <c r="Q193" s="1267"/>
      <c r="R193" s="41"/>
      <c r="S193" s="41"/>
      <c r="T193" s="41"/>
      <c r="U193" s="41"/>
      <c r="V193" s="41"/>
      <c r="W193" s="41"/>
      <c r="X193" s="41"/>
      <c r="Y193" s="41"/>
      <c r="Z193" s="41"/>
      <c r="AA193" s="41"/>
      <c r="AB193" s="41"/>
      <c r="AC193" s="42"/>
      <c r="AD193" s="1333" t="s">
        <v>22</v>
      </c>
      <c r="AE193" s="42"/>
      <c r="AF193" s="41"/>
      <c r="AG193" s="1268"/>
      <c r="AH193" s="43" t="str" cm="1">
        <f t="array" ref="AH193">LEFT(AJ_Subcon_PR[[#This Row],[PROJECT'#]],MIN(IFERROR(FIND({0,1,2,3,4,5,6,7,8,9,"-"},AJ_Subcon_PR[[#This Row],[PROJECT'#]]),""))-1)</f>
        <v>AJ</v>
      </c>
      <c r="AI193" t="str">
        <f>IF(AJ_Subcon_PR[[#This Row],[BOM Received date]]&lt;&gt;"","Sub table")</f>
        <v>Sub table</v>
      </c>
      <c r="AJ193" t="str">
        <f>TEXT(AJ_Subcon_PR[[#This Row],[BOM Received date]],"mmmm")</f>
        <v>February</v>
      </c>
      <c r="AK193" t="str">
        <f>TEXT(AJ_Subcon_PR[[#This Row],[BOM Received date]],"yyyy")</f>
        <v>2024</v>
      </c>
    </row>
    <row r="194" spans="1:37">
      <c r="A194" s="1263">
        <v>277</v>
      </c>
      <c r="B194" s="1264">
        <v>45353</v>
      </c>
      <c r="C194" s="1263"/>
      <c r="D194" s="1336" t="s">
        <v>2675</v>
      </c>
      <c r="E194" s="1334" t="s">
        <v>2676</v>
      </c>
      <c r="F194" s="1263"/>
      <c r="G194" s="1263" t="s">
        <v>312</v>
      </c>
      <c r="H194" s="1265" t="s">
        <v>297</v>
      </c>
      <c r="I194" s="1335">
        <v>56899</v>
      </c>
      <c r="J194" s="1264">
        <v>45354</v>
      </c>
      <c r="K194" s="1264"/>
      <c r="L194" s="1447" t="s">
        <v>22</v>
      </c>
      <c r="M194" s="1263">
        <v>1</v>
      </c>
      <c r="N194" s="1336" t="s">
        <v>659</v>
      </c>
      <c r="O194" s="1263">
        <v>1</v>
      </c>
      <c r="P194" s="1337">
        <v>98500</v>
      </c>
      <c r="Q194" s="1267"/>
      <c r="R194" s="41"/>
      <c r="S194" s="41"/>
      <c r="T194" s="41"/>
      <c r="U194" s="41"/>
      <c r="V194" s="41"/>
      <c r="W194" s="41"/>
      <c r="X194" s="41"/>
      <c r="Y194" s="41"/>
      <c r="Z194" s="41"/>
      <c r="AA194" s="41"/>
      <c r="AB194" s="41"/>
      <c r="AC194" s="42"/>
      <c r="AD194" s="1448" t="s">
        <v>22</v>
      </c>
      <c r="AE194" s="42"/>
      <c r="AF194" s="41"/>
      <c r="AG194" s="1268"/>
      <c r="AH194" s="43" t="str" cm="1">
        <f t="array" ref="AH194">LEFT(AJ_Subcon_PR[[#This Row],[PROJECT'#]],MIN(IFERROR(FIND({0,1,2,3,4,5,6,7,8,9,"-"},AJ_Subcon_PR[[#This Row],[PROJECT'#]]),""))-1)</f>
        <v>AJ</v>
      </c>
      <c r="AI194" t="str">
        <f>IF(AJ_Subcon_PR[[#This Row],[BOM Received date]]&lt;&gt;"","Sub table")</f>
        <v>Sub table</v>
      </c>
      <c r="AJ194" t="str">
        <f>TEXT(AJ_Subcon_PR[[#This Row],[BOM Received date]],"mmmm")</f>
        <v>March</v>
      </c>
      <c r="AK194" t="str">
        <f>TEXT(AJ_Subcon_PR[[#This Row],[BOM Received date]],"yyyy")</f>
        <v>2024</v>
      </c>
    </row>
    <row r="195" spans="1:37">
      <c r="A195" s="1263">
        <v>278</v>
      </c>
      <c r="B195" s="1264">
        <v>45353</v>
      </c>
      <c r="C195" s="1263"/>
      <c r="D195" s="1336" t="s">
        <v>2677</v>
      </c>
      <c r="E195" s="1334" t="s">
        <v>2678</v>
      </c>
      <c r="F195" s="1263"/>
      <c r="G195" s="1263" t="s">
        <v>312</v>
      </c>
      <c r="H195" s="1265" t="s">
        <v>297</v>
      </c>
      <c r="I195" s="1335">
        <v>56775</v>
      </c>
      <c r="J195" s="1385">
        <v>45354</v>
      </c>
      <c r="K195" s="1264">
        <v>45385</v>
      </c>
      <c r="L195" s="1348" t="s">
        <v>22</v>
      </c>
      <c r="M195" s="1263">
        <v>1</v>
      </c>
      <c r="N195" s="1336" t="s">
        <v>659</v>
      </c>
      <c r="O195" s="1263">
        <v>1</v>
      </c>
      <c r="P195" s="1386">
        <v>31290</v>
      </c>
      <c r="Q195" s="1267"/>
      <c r="R195" s="41"/>
      <c r="S195" s="41"/>
      <c r="T195" s="41"/>
      <c r="U195" s="41"/>
      <c r="V195" s="41"/>
      <c r="W195" s="41"/>
      <c r="X195" s="41"/>
      <c r="Y195" s="41"/>
      <c r="Z195" s="41"/>
      <c r="AA195" s="41"/>
      <c r="AB195" s="41"/>
      <c r="AC195" s="42"/>
      <c r="AD195" s="1333" t="s">
        <v>22</v>
      </c>
      <c r="AE195" s="42"/>
      <c r="AF195" s="41"/>
      <c r="AG195" s="1268"/>
      <c r="AH195" s="43" t="str" cm="1">
        <f t="array" ref="AH195">LEFT(AJ_Subcon_PR[[#This Row],[PROJECT'#]],MIN(IFERROR(FIND({0,1,2,3,4,5,6,7,8,9,"-"},AJ_Subcon_PR[[#This Row],[PROJECT'#]]),""))-1)</f>
        <v>AJ</v>
      </c>
      <c r="AI195" t="str">
        <f>IF(AJ_Subcon_PR[[#This Row],[BOM Received date]]&lt;&gt;"","Sub table")</f>
        <v>Sub table</v>
      </c>
      <c r="AJ195" t="str">
        <f>TEXT(AJ_Subcon_PR[[#This Row],[BOM Received date]],"mmmm")</f>
        <v>March</v>
      </c>
      <c r="AK195" t="str">
        <f>TEXT(AJ_Subcon_PR[[#This Row],[BOM Received date]],"yyyy")</f>
        <v>2024</v>
      </c>
    </row>
    <row r="196" spans="1:37">
      <c r="A196" s="1263">
        <v>279</v>
      </c>
      <c r="B196" s="1264">
        <v>45353</v>
      </c>
      <c r="C196" s="1263"/>
      <c r="D196" s="1336" t="s">
        <v>2679</v>
      </c>
      <c r="E196" s="1334" t="s">
        <v>2680</v>
      </c>
      <c r="F196" s="1263"/>
      <c r="G196" s="1263" t="s">
        <v>312</v>
      </c>
      <c r="H196" s="1265" t="s">
        <v>297</v>
      </c>
      <c r="I196" s="1335">
        <v>56777</v>
      </c>
      <c r="J196" s="1264">
        <v>45354</v>
      </c>
      <c r="K196" s="1264">
        <v>45354</v>
      </c>
      <c r="L196" s="1182"/>
      <c r="M196" s="1263">
        <v>1</v>
      </c>
      <c r="N196" s="1336" t="s">
        <v>659</v>
      </c>
      <c r="O196" s="1263">
        <v>1</v>
      </c>
      <c r="P196" s="1267">
        <v>78950</v>
      </c>
      <c r="Q196" s="1267"/>
      <c r="R196" s="41"/>
      <c r="S196" s="41"/>
      <c r="T196" s="41"/>
      <c r="U196" s="41"/>
      <c r="V196" s="41"/>
      <c r="W196" s="41"/>
      <c r="X196" s="41"/>
      <c r="Y196" s="41"/>
      <c r="Z196" s="41"/>
      <c r="AA196" s="41"/>
      <c r="AB196" s="41"/>
      <c r="AC196" s="42"/>
      <c r="AD196" s="1406" t="s">
        <v>22</v>
      </c>
      <c r="AE196" s="42"/>
      <c r="AF196" s="41"/>
      <c r="AG196" s="1268"/>
      <c r="AH196" s="43" t="str" cm="1">
        <f t="array" ref="AH196">LEFT(AJ_Subcon_PR[[#This Row],[PROJECT'#]],MIN(IFERROR(FIND({0,1,2,3,4,5,6,7,8,9,"-"},AJ_Subcon_PR[[#This Row],[PROJECT'#]]),""))-1)</f>
        <v>AJ</v>
      </c>
      <c r="AI196" t="str">
        <f>IF(AJ_Subcon_PR[[#This Row],[BOM Received date]]&lt;&gt;"","Sub table")</f>
        <v>Sub table</v>
      </c>
      <c r="AJ196" t="str">
        <f>TEXT(AJ_Subcon_PR[[#This Row],[BOM Received date]],"mmmm")</f>
        <v>March</v>
      </c>
      <c r="AK196" t="str">
        <f>TEXT(AJ_Subcon_PR[[#This Row],[BOM Received date]],"yyyy")</f>
        <v>2024</v>
      </c>
    </row>
    <row r="197" spans="1:37">
      <c r="A197" s="1263">
        <v>280</v>
      </c>
      <c r="B197" s="1264">
        <v>45353</v>
      </c>
      <c r="C197" s="1263"/>
      <c r="D197" s="1336" t="s">
        <v>2681</v>
      </c>
      <c r="E197" s="1334" t="s">
        <v>2682</v>
      </c>
      <c r="F197" s="1263"/>
      <c r="G197" s="1263" t="s">
        <v>312</v>
      </c>
      <c r="H197" s="1265" t="s">
        <v>297</v>
      </c>
      <c r="I197" s="1335">
        <v>56776</v>
      </c>
      <c r="J197" s="1264">
        <v>45354</v>
      </c>
      <c r="K197" s="1264">
        <v>45354</v>
      </c>
      <c r="L197" s="1182"/>
      <c r="M197" s="1263">
        <v>1</v>
      </c>
      <c r="N197" s="1336" t="s">
        <v>659</v>
      </c>
      <c r="O197" s="1263">
        <v>1</v>
      </c>
      <c r="P197" s="1337">
        <v>110372</v>
      </c>
      <c r="Q197" s="1267"/>
      <c r="R197" s="41"/>
      <c r="S197" s="41"/>
      <c r="T197" s="41"/>
      <c r="U197" s="41"/>
      <c r="V197" s="41"/>
      <c r="W197" s="41"/>
      <c r="X197" s="41"/>
      <c r="Y197" s="41"/>
      <c r="Z197" s="41"/>
      <c r="AA197" s="41"/>
      <c r="AB197" s="41"/>
      <c r="AC197" s="42"/>
      <c r="AD197" s="1406" t="s">
        <v>22</v>
      </c>
      <c r="AE197" s="42"/>
      <c r="AF197" s="41"/>
      <c r="AG197" s="1268"/>
      <c r="AH197" s="43" t="str" cm="1">
        <f t="array" ref="AH197">LEFT(AJ_Subcon_PR[[#This Row],[PROJECT'#]],MIN(IFERROR(FIND({0,1,2,3,4,5,6,7,8,9,"-"},AJ_Subcon_PR[[#This Row],[PROJECT'#]]),""))-1)</f>
        <v>AJ</v>
      </c>
      <c r="AI197" t="str">
        <f>IF(AJ_Subcon_PR[[#This Row],[BOM Received date]]&lt;&gt;"","Sub table")</f>
        <v>Sub table</v>
      </c>
      <c r="AJ197" t="str">
        <f>TEXT(AJ_Subcon_PR[[#This Row],[BOM Received date]],"mmmm")</f>
        <v>March</v>
      </c>
      <c r="AK197" t="str">
        <f>TEXT(AJ_Subcon_PR[[#This Row],[BOM Received date]],"yyyy")</f>
        <v>2024</v>
      </c>
    </row>
    <row r="198" spans="1:37">
      <c r="A198" s="224"/>
      <c r="B198" s="225"/>
      <c r="C198" s="224"/>
      <c r="D198" s="1023"/>
      <c r="E198" s="230"/>
      <c r="F198" s="224"/>
      <c r="G198" s="224"/>
      <c r="H198" s="231"/>
      <c r="I198" s="505"/>
      <c r="J198" s="225"/>
      <c r="K198" s="225"/>
      <c r="L198" s="225"/>
      <c r="M198" s="224"/>
      <c r="N198" s="232"/>
      <c r="O198" s="224"/>
      <c r="P198" s="95"/>
      <c r="Q198" s="95"/>
      <c r="AG198" s="233"/>
      <c r="AH198" s="3"/>
    </row>
    <row r="199" spans="1:37">
      <c r="A199" s="224"/>
      <c r="B199" s="225"/>
      <c r="C199" s="224"/>
      <c r="D199" s="1023"/>
      <c r="E199" s="230"/>
      <c r="F199" s="224"/>
      <c r="G199" s="224"/>
      <c r="H199" s="231"/>
      <c r="I199" s="505"/>
      <c r="J199" s="225"/>
      <c r="K199" s="225"/>
      <c r="L199" s="225"/>
      <c r="M199" s="224"/>
      <c r="N199" s="232"/>
      <c r="O199" s="224"/>
      <c r="P199" s="95"/>
      <c r="Q199" s="95"/>
      <c r="AG199" s="233"/>
      <c r="AH199" s="3"/>
    </row>
    <row r="200" spans="1:37">
      <c r="A200" s="224"/>
      <c r="B200" s="225"/>
      <c r="C200" s="224"/>
      <c r="D200" s="1023"/>
      <c r="E200" s="230"/>
      <c r="F200" s="224"/>
      <c r="G200" s="224"/>
      <c r="H200" s="231"/>
      <c r="I200" s="505"/>
      <c r="J200" s="225"/>
      <c r="K200" s="225"/>
      <c r="L200" s="225"/>
      <c r="M200" s="224"/>
      <c r="N200" s="232"/>
      <c r="O200" s="224"/>
      <c r="P200" s="95"/>
      <c r="Q200" s="95"/>
      <c r="AG200" s="233"/>
      <c r="AH200" s="3"/>
    </row>
    <row r="201" spans="1:37">
      <c r="A201" s="224"/>
      <c r="B201" s="225"/>
      <c r="C201" s="224"/>
      <c r="D201" s="1023"/>
      <c r="E201" s="230"/>
      <c r="F201" s="224"/>
      <c r="G201" s="224"/>
      <c r="H201" s="231"/>
      <c r="I201" s="1011"/>
      <c r="J201" s="225"/>
      <c r="K201" s="225"/>
      <c r="L201" s="225"/>
      <c r="M201" s="224"/>
      <c r="N201" s="232"/>
      <c r="O201" s="224"/>
      <c r="P201" s="95"/>
      <c r="Q201" s="95"/>
      <c r="AG201" s="233"/>
      <c r="AH201" s="3"/>
    </row>
    <row r="202" spans="1:37">
      <c r="A202" s="224"/>
      <c r="B202" s="225"/>
      <c r="C202" s="224"/>
      <c r="D202" s="1023"/>
      <c r="E202" s="230"/>
      <c r="F202" s="224"/>
      <c r="G202" s="224"/>
      <c r="H202" s="231"/>
      <c r="I202" s="505"/>
      <c r="J202" s="225"/>
      <c r="K202" s="225"/>
      <c r="L202" s="225"/>
      <c r="M202" s="224"/>
      <c r="N202" s="232"/>
      <c r="O202" s="224"/>
      <c r="P202" s="95"/>
      <c r="Q202" s="95"/>
      <c r="AG202" s="233"/>
      <c r="AH202" s="3"/>
    </row>
    <row r="203" spans="1:37">
      <c r="A203" s="224"/>
      <c r="B203" s="225"/>
      <c r="C203" s="224"/>
      <c r="D203" s="1023"/>
      <c r="E203" s="230"/>
      <c r="F203" s="224"/>
      <c r="G203" s="224"/>
      <c r="H203" s="231"/>
      <c r="I203" s="505"/>
      <c r="J203" s="225"/>
      <c r="K203" s="225"/>
      <c r="L203" s="225"/>
      <c r="M203" s="224"/>
      <c r="N203" s="232"/>
      <c r="O203" s="224"/>
      <c r="P203" s="95"/>
      <c r="Q203" s="95"/>
      <c r="AG203" s="233"/>
      <c r="AH203" s="3"/>
    </row>
  </sheetData>
  <conditionalFormatting sqref="A2:AG145 A146:P146 A147:AG147 A148:AF148 A149:AG151 A152:AF152 A153:E154 A155:F165 A166:AF168 A174:AF175 A176:AH176 A177:AF182 A183:AH184 A186:AH190 A191:H192 A193:AH203 AH2:AH197 R146:AG146 G155:AF158 J159:AF162 G163:AF163 I164:AF165 E169:O169 Q169:AH169 A169:C173 E170:AH173 A185 K185:AH185 J191:J192 L191:AH192">
    <cfRule type="expression" dxfId="22" priority="307">
      <formula>$AD2="COMP"</formula>
    </cfRule>
  </conditionalFormatting>
  <conditionalFormatting sqref="B185:J185">
    <cfRule type="expression" dxfId="21" priority="2">
      <formula>$AD185="COMP"</formula>
    </cfRule>
  </conditionalFormatting>
  <conditionalFormatting sqref="D1:D168 D174:D184 D186:D1048576">
    <cfRule type="duplicateValues" dxfId="20" priority="54"/>
  </conditionalFormatting>
  <conditionalFormatting sqref="D185">
    <cfRule type="duplicateValues" dxfId="19" priority="1"/>
  </conditionalFormatting>
  <conditionalFormatting sqref="F153:AF154">
    <cfRule type="expression" dxfId="18" priority="42">
      <formula>$AD153="COMP"</formula>
    </cfRule>
  </conditionalFormatting>
  <conditionalFormatting sqref="G160:H162">
    <cfRule type="expression" dxfId="17" priority="28">
      <formula>$AD160="COMP"</formula>
    </cfRule>
  </conditionalFormatting>
  <conditionalFormatting sqref="G164:H165">
    <cfRule type="expression" dxfId="16" priority="19">
      <formula>$AD164="COMP"</formula>
    </cfRule>
  </conditionalFormatting>
  <conditionalFormatting sqref="G159:I159">
    <cfRule type="expression" dxfId="15" priority="33">
      <formula>$AD159="COMP"</formula>
    </cfRule>
  </conditionalFormatting>
  <conditionalFormatting sqref="I160:I162">
    <cfRule type="expression" dxfId="14" priority="27">
      <formula>$AD160="COMP"</formula>
    </cfRule>
  </conditionalFormatting>
  <conditionalFormatting sqref="I191 K191">
    <cfRule type="expression" dxfId="13" priority="404">
      <formula>$AD192="COMP"</formula>
    </cfRule>
  </conditionalFormatting>
  <conditionalFormatting sqref="AG148">
    <cfRule type="expression" dxfId="12" priority="37">
      <formula>$AD148="COMP"</formula>
    </cfRule>
  </conditionalFormatting>
  <conditionalFormatting sqref="AG152:AG168">
    <cfRule type="expression" dxfId="11" priority="10">
      <formula>$AD152="COMP"</formula>
    </cfRule>
  </conditionalFormatting>
  <conditionalFormatting sqref="AG174:AG175">
    <cfRule type="expression" dxfId="10" priority="8">
      <formula>$AD174="COMP"</formula>
    </cfRule>
  </conditionalFormatting>
  <conditionalFormatting sqref="AG177:AG182">
    <cfRule type="expression" dxfId="9" priority="3">
      <formula>$AD177="COMP"</formula>
    </cfRule>
  </conditionalFormatting>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F661C-479C-4919-AC10-FE658357D56C}">
  <sheetPr>
    <tabColor rgb="FFFFC000"/>
  </sheetPr>
  <dimension ref="A1:AK40"/>
  <sheetViews>
    <sheetView zoomScale="82" zoomScaleNormal="82" workbookViewId="0">
      <pane ySplit="1" topLeftCell="A2" activePane="bottomLeft" state="frozen"/>
      <selection activeCell="E1" sqref="E1"/>
      <selection pane="bottomLeft" activeCell="G27" sqref="G27"/>
    </sheetView>
  </sheetViews>
  <sheetFormatPr defaultRowHeight="14.4"/>
  <cols>
    <col min="1" max="1" width="12" style="28" customWidth="1"/>
    <col min="2" max="2" width="14.5546875" style="40" customWidth="1"/>
    <col min="3" max="3" width="8.88671875" style="28"/>
    <col min="4" max="4" width="25.6640625" style="28" customWidth="1"/>
    <col min="5" max="5" width="37" style="37" customWidth="1"/>
    <col min="6" max="6" width="17.109375" style="28" customWidth="1"/>
    <col min="7" max="7" width="18.6640625" style="28" customWidth="1"/>
    <col min="8" max="8" width="45.6640625" style="28" customWidth="1"/>
    <col min="9" max="9" width="35.109375" style="28" customWidth="1"/>
    <col min="10" max="10" width="17.33203125" style="40" customWidth="1"/>
    <col min="11" max="12" width="15.5546875" style="40" customWidth="1"/>
    <col min="13" max="13" width="11.33203125" style="28" customWidth="1"/>
    <col min="14" max="14" width="15.109375" style="28" customWidth="1"/>
    <col min="15" max="15" width="12.6640625" style="28" customWidth="1"/>
    <col min="16" max="16" width="16.44140625" style="92" customWidth="1"/>
    <col min="17" max="17" width="15.33203125" style="92" customWidth="1"/>
    <col min="18" max="21" width="12.6640625" style="28" hidden="1" customWidth="1"/>
    <col min="22" max="22" width="8.88671875" style="28" hidden="1" customWidth="1"/>
    <col min="23" max="28" width="11.6640625" style="28" hidden="1" customWidth="1"/>
    <col min="29" max="29" width="20.6640625" style="40" hidden="1" customWidth="1"/>
    <col min="30" max="30" width="16.6640625" style="28" customWidth="1"/>
    <col min="31" max="31" width="15.44140625" style="40" customWidth="1"/>
    <col min="32" max="32" width="12.109375" style="28" customWidth="1"/>
    <col min="33" max="33" width="23.6640625" style="37" customWidth="1"/>
    <col min="34" max="34" width="24.6640625" style="28" hidden="1" customWidth="1"/>
    <col min="35" max="37" width="8.88671875" hidden="1" customWidth="1"/>
  </cols>
  <sheetData>
    <row r="1" spans="1:37" ht="31.2">
      <c r="A1" s="29" t="s">
        <v>6</v>
      </c>
      <c r="B1" s="30" t="s">
        <v>694</v>
      </c>
      <c r="C1" s="29" t="s">
        <v>7</v>
      </c>
      <c r="D1" s="101" t="s">
        <v>0</v>
      </c>
      <c r="E1" s="31" t="s">
        <v>8</v>
      </c>
      <c r="F1" s="29" t="s">
        <v>9</v>
      </c>
      <c r="G1" s="29" t="s">
        <v>10</v>
      </c>
      <c r="H1" s="29" t="s">
        <v>11</v>
      </c>
      <c r="I1" s="29" t="s">
        <v>12</v>
      </c>
      <c r="J1" s="30" t="s">
        <v>1</v>
      </c>
      <c r="K1" s="30" t="s">
        <v>2</v>
      </c>
      <c r="L1" s="30" t="s">
        <v>1486</v>
      </c>
      <c r="M1" s="29" t="s">
        <v>13</v>
      </c>
      <c r="N1" s="29" t="s">
        <v>337</v>
      </c>
      <c r="O1" s="29" t="s">
        <v>14</v>
      </c>
      <c r="P1" s="91" t="s">
        <v>1052</v>
      </c>
      <c r="Q1" s="91" t="s">
        <v>1053</v>
      </c>
      <c r="R1" s="29" t="s">
        <v>1054</v>
      </c>
      <c r="S1" s="29" t="s">
        <v>1055</v>
      </c>
      <c r="T1" s="29" t="s">
        <v>1056</v>
      </c>
      <c r="U1" s="29" t="s">
        <v>1057</v>
      </c>
      <c r="V1" s="29" t="s">
        <v>15</v>
      </c>
      <c r="W1" s="29" t="s">
        <v>16</v>
      </c>
      <c r="X1" s="29" t="s">
        <v>1063</v>
      </c>
      <c r="Y1" s="29" t="s">
        <v>1064</v>
      </c>
      <c r="Z1" s="29" t="s">
        <v>1065</v>
      </c>
      <c r="AA1" s="29" t="s">
        <v>1066</v>
      </c>
      <c r="AB1" s="29" t="s">
        <v>1067</v>
      </c>
      <c r="AC1" s="30" t="s">
        <v>4</v>
      </c>
      <c r="AD1" s="29" t="s">
        <v>3</v>
      </c>
      <c r="AE1" s="30" t="s">
        <v>5</v>
      </c>
      <c r="AF1" s="29" t="s">
        <v>17</v>
      </c>
      <c r="AG1" s="31" t="s">
        <v>135</v>
      </c>
      <c r="AH1" s="38" t="s">
        <v>696</v>
      </c>
      <c r="AI1" s="268" t="s">
        <v>1309</v>
      </c>
      <c r="AJ1" s="268" t="s">
        <v>1350</v>
      </c>
      <c r="AK1" s="268" t="s">
        <v>1351</v>
      </c>
    </row>
    <row r="2" spans="1:37" ht="15" thickBot="1">
      <c r="A2" s="35">
        <v>1</v>
      </c>
      <c r="B2" s="39">
        <v>45262</v>
      </c>
      <c r="C2" s="35"/>
      <c r="D2" s="1528" t="s">
        <v>668</v>
      </c>
      <c r="E2" s="1272" t="s">
        <v>825</v>
      </c>
      <c r="F2" s="35">
        <v>6871039</v>
      </c>
      <c r="G2" s="35" t="s">
        <v>312</v>
      </c>
      <c r="H2" s="1272" t="s">
        <v>297</v>
      </c>
      <c r="I2" s="35">
        <v>53561</v>
      </c>
      <c r="J2" s="39">
        <v>45262</v>
      </c>
      <c r="K2" s="39">
        <v>45266</v>
      </c>
      <c r="L2" s="39"/>
      <c r="M2" s="35" t="s">
        <v>581</v>
      </c>
      <c r="N2" s="35" t="s">
        <v>581</v>
      </c>
      <c r="O2" s="35" t="s">
        <v>581</v>
      </c>
      <c r="P2" s="1261"/>
      <c r="Q2" s="1261"/>
      <c r="R2" s="35"/>
      <c r="S2" s="35"/>
      <c r="T2" s="35"/>
      <c r="U2" s="35"/>
      <c r="V2" s="35" t="s">
        <v>581</v>
      </c>
      <c r="W2" s="35" t="s">
        <v>581</v>
      </c>
      <c r="X2" s="35"/>
      <c r="Y2" s="35"/>
      <c r="Z2" s="35"/>
      <c r="AA2" s="35"/>
      <c r="AB2" s="35"/>
      <c r="AC2" s="39" t="s">
        <v>581</v>
      </c>
      <c r="AD2" s="1529" t="s">
        <v>22</v>
      </c>
      <c r="AE2" s="39" t="s">
        <v>581</v>
      </c>
      <c r="AF2" s="35" t="s">
        <v>581</v>
      </c>
      <c r="AG2" s="1530" t="s">
        <v>1104</v>
      </c>
      <c r="AH2" s="845" t="str" cm="1">
        <f t="array" ref="AH2">LEFT(BU_Subcon_PR[[#This Row],[PROJECT'#]],MIN(IFERROR(FIND({0,1,2,3,4,5,6,7,8,9,"-"},BU_Subcon_PR[[#This Row],[PROJECT'#]]),""))-1)</f>
        <v>BU</v>
      </c>
      <c r="AI2" s="726" t="str">
        <f>IF(BU_Subcon_PR[[#This Row],[BOM Received date]]&lt;&gt;"","Sub table")</f>
        <v>Sub table</v>
      </c>
      <c r="AJ2" s="726" t="str">
        <f>TEXT(BU_Subcon_PR[[#This Row],[BOM Received date]],"mmmm")</f>
        <v>December</v>
      </c>
      <c r="AK2" s="726" t="str">
        <f>TEXT(BU_Subcon_PR[[#This Row],[BOM Received date]],"yyyy")</f>
        <v>2023</v>
      </c>
    </row>
    <row r="3" spans="1:37" ht="15" thickBot="1">
      <c r="A3" s="35">
        <v>2</v>
      </c>
      <c r="B3" s="39">
        <v>45264</v>
      </c>
      <c r="C3" s="35"/>
      <c r="D3" s="1531" t="s">
        <v>669</v>
      </c>
      <c r="E3" s="1272" t="s">
        <v>826</v>
      </c>
      <c r="F3" s="35">
        <v>8528611</v>
      </c>
      <c r="G3" s="35" t="s">
        <v>312</v>
      </c>
      <c r="H3" s="1272" t="s">
        <v>297</v>
      </c>
      <c r="I3" s="35">
        <v>54008</v>
      </c>
      <c r="J3" s="39">
        <v>45264</v>
      </c>
      <c r="K3" s="39">
        <v>45277</v>
      </c>
      <c r="L3" s="39"/>
      <c r="M3" s="35">
        <v>1</v>
      </c>
      <c r="N3" s="1532" t="s">
        <v>659</v>
      </c>
      <c r="O3" s="35">
        <v>1</v>
      </c>
      <c r="P3" s="1261">
        <v>35000</v>
      </c>
      <c r="Q3" s="1261">
        <v>35000</v>
      </c>
      <c r="R3" s="35"/>
      <c r="S3" s="35"/>
      <c r="T3" s="35"/>
      <c r="U3" s="35"/>
      <c r="V3" s="35" t="s">
        <v>581</v>
      </c>
      <c r="W3" s="35" t="s">
        <v>581</v>
      </c>
      <c r="X3" s="35"/>
      <c r="Y3" s="35"/>
      <c r="Z3" s="35"/>
      <c r="AA3" s="35"/>
      <c r="AB3" s="35"/>
      <c r="AC3" s="39" t="s">
        <v>581</v>
      </c>
      <c r="AD3" s="1532" t="s">
        <v>22</v>
      </c>
      <c r="AE3" s="39" t="s">
        <v>581</v>
      </c>
      <c r="AF3" s="35" t="s">
        <v>581</v>
      </c>
      <c r="AG3" s="1530" t="s">
        <v>1104</v>
      </c>
      <c r="AH3" s="845" t="str" cm="1">
        <f t="array" ref="AH3">LEFT(BU_Subcon_PR[[#This Row],[PROJECT'#]],MIN(IFERROR(FIND({0,1,2,3,4,5,6,7,8,9,"-"},BU_Subcon_PR[[#This Row],[PROJECT'#]]),""))-1)</f>
        <v>BU</v>
      </c>
      <c r="AI3" s="726" t="str">
        <f>IF(BU_Subcon_PR[[#This Row],[BOM Received date]]&lt;&gt;"","Sub table")</f>
        <v>Sub table</v>
      </c>
      <c r="AJ3" s="726" t="str">
        <f>TEXT(BU_Subcon_PR[[#This Row],[BOM Received date]],"mmmm")</f>
        <v>December</v>
      </c>
      <c r="AK3" s="726" t="str">
        <f>TEXT(BU_Subcon_PR[[#This Row],[BOM Received date]],"yyyy")</f>
        <v>2023</v>
      </c>
    </row>
    <row r="4" spans="1:37" ht="15" thickBot="1">
      <c r="A4" s="35">
        <v>3</v>
      </c>
      <c r="B4" s="39">
        <v>45266</v>
      </c>
      <c r="C4" s="35"/>
      <c r="D4" s="1531" t="s">
        <v>686</v>
      </c>
      <c r="E4" s="1272" t="s">
        <v>827</v>
      </c>
      <c r="F4" s="35">
        <v>8449225</v>
      </c>
      <c r="G4" s="35" t="s">
        <v>312</v>
      </c>
      <c r="H4" s="1272" t="s">
        <v>297</v>
      </c>
      <c r="I4" s="35">
        <v>54017</v>
      </c>
      <c r="J4" s="39">
        <v>45266</v>
      </c>
      <c r="K4" s="39">
        <v>45277</v>
      </c>
      <c r="L4" s="39"/>
      <c r="M4" s="35">
        <v>1</v>
      </c>
      <c r="N4" s="1532" t="s">
        <v>659</v>
      </c>
      <c r="O4" s="35">
        <v>1</v>
      </c>
      <c r="P4" s="1261">
        <v>15000</v>
      </c>
      <c r="Q4" s="1261">
        <v>15000</v>
      </c>
      <c r="R4" s="35"/>
      <c r="S4" s="35"/>
      <c r="T4" s="35"/>
      <c r="U4" s="35"/>
      <c r="V4" s="35" t="s">
        <v>581</v>
      </c>
      <c r="W4" s="35" t="s">
        <v>581</v>
      </c>
      <c r="X4" s="35"/>
      <c r="Y4" s="35"/>
      <c r="Z4" s="35"/>
      <c r="AA4" s="35"/>
      <c r="AB4" s="35"/>
      <c r="AC4" s="39" t="s">
        <v>581</v>
      </c>
      <c r="AD4" s="1532" t="s">
        <v>22</v>
      </c>
      <c r="AE4" s="39" t="s">
        <v>581</v>
      </c>
      <c r="AF4" s="35" t="s">
        <v>581</v>
      </c>
      <c r="AG4" s="1530" t="s">
        <v>1104</v>
      </c>
      <c r="AH4" s="845" t="str" cm="1">
        <f t="array" ref="AH4">LEFT(BU_Subcon_PR[[#This Row],[PROJECT'#]],MIN(IFERROR(FIND({0,1,2,3,4,5,6,7,8,9,"-"},BU_Subcon_PR[[#This Row],[PROJECT'#]]),""))-1)</f>
        <v>BU</v>
      </c>
      <c r="AI4" s="726" t="str">
        <f>IF(BU_Subcon_PR[[#This Row],[BOM Received date]]&lt;&gt;"","Sub table")</f>
        <v>Sub table</v>
      </c>
      <c r="AJ4" s="726" t="str">
        <f>TEXT(BU_Subcon_PR[[#This Row],[BOM Received date]],"mmmm")</f>
        <v>December</v>
      </c>
      <c r="AK4" s="726" t="str">
        <f>TEXT(BU_Subcon_PR[[#This Row],[BOM Received date]],"yyyy")</f>
        <v>2023</v>
      </c>
    </row>
    <row r="5" spans="1:37" ht="15" thickBot="1">
      <c r="A5" s="35">
        <v>4</v>
      </c>
      <c r="B5" s="39">
        <v>45270</v>
      </c>
      <c r="C5" s="35"/>
      <c r="D5" s="1531" t="s">
        <v>870</v>
      </c>
      <c r="E5" s="1272" t="s">
        <v>876</v>
      </c>
      <c r="F5" s="35">
        <v>8689493</v>
      </c>
      <c r="G5" s="35" t="s">
        <v>312</v>
      </c>
      <c r="H5" s="1272" t="s">
        <v>297</v>
      </c>
      <c r="I5" s="35">
        <v>54014</v>
      </c>
      <c r="J5" s="39">
        <v>45270</v>
      </c>
      <c r="K5" s="39">
        <v>45284</v>
      </c>
      <c r="L5" s="39"/>
      <c r="M5" s="35">
        <v>1</v>
      </c>
      <c r="N5" s="1529" t="s">
        <v>659</v>
      </c>
      <c r="O5" s="35">
        <v>1</v>
      </c>
      <c r="P5" s="1261">
        <v>53314</v>
      </c>
      <c r="Q5" s="1261">
        <v>53314</v>
      </c>
      <c r="R5" s="35"/>
      <c r="S5" s="35"/>
      <c r="T5" s="35"/>
      <c r="U5" s="35"/>
      <c r="V5" s="35"/>
      <c r="W5" s="35"/>
      <c r="X5" s="35"/>
      <c r="Y5" s="35"/>
      <c r="Z5" s="35"/>
      <c r="AA5" s="35"/>
      <c r="AB5" s="35"/>
      <c r="AC5" s="39"/>
      <c r="AD5" s="1529" t="s">
        <v>22</v>
      </c>
      <c r="AE5" s="39"/>
      <c r="AF5" s="35"/>
      <c r="AG5" s="1530" t="s">
        <v>1104</v>
      </c>
      <c r="AH5" s="845" t="str" cm="1">
        <f t="array" ref="AH5">LEFT(BU_Subcon_PR[[#This Row],[PROJECT'#]],MIN(IFERROR(FIND({0,1,2,3,4,5,6,7,8,9,"-"},BU_Subcon_PR[[#This Row],[PROJECT'#]]),""))-1)</f>
        <v>BU</v>
      </c>
      <c r="AI5" s="726" t="str">
        <f>IF(BU_Subcon_PR[[#This Row],[BOM Received date]]&lt;&gt;"","Sub table")</f>
        <v>Sub table</v>
      </c>
      <c r="AJ5" s="726" t="str">
        <f>TEXT(BU_Subcon_PR[[#This Row],[BOM Received date]],"mmmm")</f>
        <v>December</v>
      </c>
      <c r="AK5" s="726" t="str">
        <f>TEXT(BU_Subcon_PR[[#This Row],[BOM Received date]],"yyyy")</f>
        <v>2023</v>
      </c>
    </row>
    <row r="6" spans="1:37" ht="15" thickBot="1">
      <c r="A6" s="35">
        <v>5</v>
      </c>
      <c r="B6" s="39">
        <v>45271</v>
      </c>
      <c r="C6" s="35"/>
      <c r="D6" s="1531" t="s">
        <v>875</v>
      </c>
      <c r="E6" s="1272" t="s">
        <v>880</v>
      </c>
      <c r="F6" s="35">
        <v>6665414</v>
      </c>
      <c r="G6" s="35" t="s">
        <v>312</v>
      </c>
      <c r="H6" s="1272" t="s">
        <v>297</v>
      </c>
      <c r="I6" s="35">
        <v>54030</v>
      </c>
      <c r="J6" s="39">
        <v>45271</v>
      </c>
      <c r="K6" s="39">
        <v>45277</v>
      </c>
      <c r="L6" s="39"/>
      <c r="M6" s="35">
        <v>1</v>
      </c>
      <c r="N6" s="1532" t="s">
        <v>659</v>
      </c>
      <c r="O6" s="35">
        <v>1</v>
      </c>
      <c r="P6" s="1261">
        <v>27435</v>
      </c>
      <c r="Q6" s="1261">
        <v>27435</v>
      </c>
      <c r="R6" s="35"/>
      <c r="S6" s="35"/>
      <c r="T6" s="35"/>
      <c r="U6" s="35"/>
      <c r="V6" s="35"/>
      <c r="W6" s="35"/>
      <c r="X6" s="35"/>
      <c r="Y6" s="35"/>
      <c r="Z6" s="35"/>
      <c r="AA6" s="35"/>
      <c r="AB6" s="35"/>
      <c r="AC6" s="39"/>
      <c r="AD6" s="1532" t="s">
        <v>22</v>
      </c>
      <c r="AE6" s="39"/>
      <c r="AF6" s="35"/>
      <c r="AG6" s="1530" t="s">
        <v>1104</v>
      </c>
      <c r="AH6" s="845" t="str" cm="1">
        <f t="array" ref="AH6">LEFT(BU_Subcon_PR[[#This Row],[PROJECT'#]],MIN(IFERROR(FIND({0,1,2,3,4,5,6,7,8,9,"-"},BU_Subcon_PR[[#This Row],[PROJECT'#]]),""))-1)</f>
        <v>BU</v>
      </c>
      <c r="AI6" s="726" t="str">
        <f>IF(BU_Subcon_PR[[#This Row],[BOM Received date]]&lt;&gt;"","Sub table")</f>
        <v>Sub table</v>
      </c>
      <c r="AJ6" s="726" t="str">
        <f>TEXT(BU_Subcon_PR[[#This Row],[BOM Received date]],"mmmm")</f>
        <v>December</v>
      </c>
      <c r="AK6" s="726" t="str">
        <f>TEXT(BU_Subcon_PR[[#This Row],[BOM Received date]],"yyyy")</f>
        <v>2023</v>
      </c>
    </row>
    <row r="7" spans="1:37" ht="15" thickBot="1">
      <c r="A7" s="35">
        <v>6</v>
      </c>
      <c r="B7" s="39">
        <v>45277</v>
      </c>
      <c r="C7" s="35"/>
      <c r="D7" s="1533" t="s">
        <v>1105</v>
      </c>
      <c r="E7" s="1534" t="s">
        <v>1106</v>
      </c>
      <c r="F7" s="35">
        <v>8781713</v>
      </c>
      <c r="G7" s="35" t="s">
        <v>312</v>
      </c>
      <c r="H7" s="1272" t="s">
        <v>297</v>
      </c>
      <c r="I7" s="1532">
        <v>54377</v>
      </c>
      <c r="J7" s="39">
        <v>45277</v>
      </c>
      <c r="K7" s="39">
        <v>45288</v>
      </c>
      <c r="L7" s="39"/>
      <c r="M7" s="35">
        <v>1</v>
      </c>
      <c r="N7" s="1532" t="s">
        <v>659</v>
      </c>
      <c r="O7" s="35">
        <v>1</v>
      </c>
      <c r="P7" s="1261">
        <v>5688</v>
      </c>
      <c r="Q7" s="1261">
        <v>5688</v>
      </c>
      <c r="R7" s="35"/>
      <c r="S7" s="35"/>
      <c r="T7" s="35"/>
      <c r="U7" s="35"/>
      <c r="V7" s="35"/>
      <c r="W7" s="35"/>
      <c r="X7" s="35"/>
      <c r="Y7" s="35"/>
      <c r="Z7" s="35"/>
      <c r="AA7" s="35"/>
      <c r="AB7" s="35"/>
      <c r="AC7" s="39"/>
      <c r="AD7" s="1535" t="s">
        <v>22</v>
      </c>
      <c r="AE7" s="39"/>
      <c r="AF7" s="35"/>
      <c r="AG7" s="1530" t="s">
        <v>1104</v>
      </c>
      <c r="AH7" s="845" t="str" cm="1">
        <f t="array" ref="AH7">LEFT(BU_Subcon_PR[[#This Row],[PROJECT'#]],MIN(IFERROR(FIND({0,1,2,3,4,5,6,7,8,9,"-"},BU_Subcon_PR[[#This Row],[PROJECT'#]]),""))-1)</f>
        <v>BU</v>
      </c>
      <c r="AI7" s="726" t="str">
        <f>IF(BU_Subcon_PR[[#This Row],[BOM Received date]]&lt;&gt;"","Sub table")</f>
        <v>Sub table</v>
      </c>
      <c r="AJ7" s="726" t="str">
        <f>TEXT(BU_Subcon_PR[[#This Row],[BOM Received date]],"mmmm")</f>
        <v>December</v>
      </c>
      <c r="AK7" s="726" t="str">
        <f>TEXT(BU_Subcon_PR[[#This Row],[BOM Received date]],"yyyy")</f>
        <v>2023</v>
      </c>
    </row>
    <row r="8" spans="1:37" ht="29.4" thickBot="1">
      <c r="A8" s="35">
        <v>7</v>
      </c>
      <c r="B8" s="1255">
        <v>45280</v>
      </c>
      <c r="C8" s="1254"/>
      <c r="D8" s="1531" t="s">
        <v>1203</v>
      </c>
      <c r="E8" s="1536" t="s">
        <v>1205</v>
      </c>
      <c r="F8" s="1254">
        <v>5203390</v>
      </c>
      <c r="G8" s="1254" t="s">
        <v>312</v>
      </c>
      <c r="H8" s="1258" t="s">
        <v>297</v>
      </c>
      <c r="I8" s="1259">
        <v>54494</v>
      </c>
      <c r="J8" s="1255">
        <v>45279</v>
      </c>
      <c r="K8" s="1255">
        <v>44930</v>
      </c>
      <c r="L8" s="1537" t="s">
        <v>22</v>
      </c>
      <c r="M8" s="1254">
        <v>1</v>
      </c>
      <c r="N8" s="1260" t="s">
        <v>659</v>
      </c>
      <c r="O8" s="1254">
        <v>1</v>
      </c>
      <c r="P8" s="1405">
        <v>75600</v>
      </c>
      <c r="Q8" s="1405">
        <v>75600</v>
      </c>
      <c r="R8" s="35"/>
      <c r="S8" s="35"/>
      <c r="T8" s="35"/>
      <c r="U8" s="35"/>
      <c r="V8" s="35"/>
      <c r="W8" s="35"/>
      <c r="X8" s="35"/>
      <c r="Y8" s="35"/>
      <c r="Z8" s="35"/>
      <c r="AA8" s="35"/>
      <c r="AB8" s="35"/>
      <c r="AC8" s="39"/>
      <c r="AD8" s="1538" t="s">
        <v>22</v>
      </c>
      <c r="AE8" s="39"/>
      <c r="AF8" s="35"/>
      <c r="AG8" s="1530" t="s">
        <v>1104</v>
      </c>
      <c r="AH8" s="845" t="str" cm="1">
        <f t="array" ref="AH8">LEFT(BU_Subcon_PR[[#This Row],[PROJECT'#]],MIN(IFERROR(FIND({0,1,2,3,4,5,6,7,8,9,"-"},BU_Subcon_PR[[#This Row],[PROJECT'#]]),""))-1)</f>
        <v>BU</v>
      </c>
      <c r="AI8" s="726" t="str">
        <f>IF(BU_Subcon_PR[[#This Row],[BOM Received date]]&lt;&gt;"","Sub table")</f>
        <v>Sub table</v>
      </c>
      <c r="AJ8" s="726" t="str">
        <f>TEXT(BU_Subcon_PR[[#This Row],[BOM Received date]],"mmmm")</f>
        <v>December</v>
      </c>
      <c r="AK8" s="726" t="str">
        <f>TEXT(BU_Subcon_PR[[#This Row],[BOM Received date]],"yyyy")</f>
        <v>2023</v>
      </c>
    </row>
    <row r="9" spans="1:37" ht="15" thickBot="1">
      <c r="A9" s="35">
        <v>8</v>
      </c>
      <c r="B9" s="1255">
        <v>45279</v>
      </c>
      <c r="C9" s="1254"/>
      <c r="D9" s="1531" t="s">
        <v>1208</v>
      </c>
      <c r="E9" s="1257" t="s">
        <v>1207</v>
      </c>
      <c r="F9" s="1254">
        <v>5616330</v>
      </c>
      <c r="G9" s="1254" t="s">
        <v>312</v>
      </c>
      <c r="H9" s="1258" t="s">
        <v>297</v>
      </c>
      <c r="I9" s="1259">
        <v>54291</v>
      </c>
      <c r="J9" s="1255">
        <v>45279</v>
      </c>
      <c r="K9" s="1255">
        <v>45287</v>
      </c>
      <c r="L9" s="1537" t="s">
        <v>22</v>
      </c>
      <c r="M9" s="1254">
        <v>1</v>
      </c>
      <c r="N9" s="1260" t="s">
        <v>659</v>
      </c>
      <c r="O9" s="1254">
        <v>1</v>
      </c>
      <c r="P9" s="1405">
        <v>47800</v>
      </c>
      <c r="Q9" s="1405">
        <v>47800</v>
      </c>
      <c r="R9" s="35"/>
      <c r="S9" s="35"/>
      <c r="T9" s="35"/>
      <c r="U9" s="35"/>
      <c r="V9" s="35"/>
      <c r="W9" s="35"/>
      <c r="X9" s="35"/>
      <c r="Y9" s="35"/>
      <c r="Z9" s="35"/>
      <c r="AA9" s="35"/>
      <c r="AB9" s="35"/>
      <c r="AC9" s="39"/>
      <c r="AD9" s="1535" t="s">
        <v>22</v>
      </c>
      <c r="AE9" s="39"/>
      <c r="AF9" s="35"/>
      <c r="AG9" s="1539" t="s">
        <v>1104</v>
      </c>
      <c r="AH9" s="845" t="str" cm="1">
        <f t="array" ref="AH9">LEFT(BU_Subcon_PR[[#This Row],[PROJECT'#]],MIN(IFERROR(FIND({0,1,2,3,4,5,6,7,8,9,"-"},BU_Subcon_PR[[#This Row],[PROJECT'#]]),""))-1)</f>
        <v>BU</v>
      </c>
      <c r="AI9" s="726" t="str">
        <f>IF(BU_Subcon_PR[[#This Row],[BOM Received date]]&lt;&gt;"","Sub table")</f>
        <v>Sub table</v>
      </c>
      <c r="AJ9" s="726" t="str">
        <f>TEXT(BU_Subcon_PR[[#This Row],[BOM Received date]],"mmmm")</f>
        <v>December</v>
      </c>
      <c r="AK9" s="726" t="str">
        <f>TEXT(BU_Subcon_PR[[#This Row],[BOM Received date]],"yyyy")</f>
        <v>2023</v>
      </c>
    </row>
    <row r="10" spans="1:37" ht="24.9" customHeight="1" thickBot="1">
      <c r="A10" s="35">
        <v>9</v>
      </c>
      <c r="B10" s="1071">
        <v>45287</v>
      </c>
      <c r="C10" s="1067"/>
      <c r="D10" s="1213" t="s">
        <v>1371</v>
      </c>
      <c r="E10" s="1540" t="s">
        <v>1372</v>
      </c>
      <c r="F10" s="1067">
        <v>7249582</v>
      </c>
      <c r="G10" s="1067" t="s">
        <v>312</v>
      </c>
      <c r="H10" s="1070" t="s">
        <v>297</v>
      </c>
      <c r="I10" s="1541">
        <v>54611</v>
      </c>
      <c r="J10" s="1071">
        <v>45287</v>
      </c>
      <c r="K10" s="1071">
        <v>45298</v>
      </c>
      <c r="L10" s="1542" t="s">
        <v>22</v>
      </c>
      <c r="M10" s="1067">
        <v>1</v>
      </c>
      <c r="N10" s="1543" t="s">
        <v>659</v>
      </c>
      <c r="O10" s="1067">
        <v>1</v>
      </c>
      <c r="P10" s="1544">
        <v>9000</v>
      </c>
      <c r="Q10" s="1544">
        <v>9000</v>
      </c>
      <c r="R10" s="1074"/>
      <c r="S10" s="1074"/>
      <c r="T10" s="1074"/>
      <c r="U10" s="1074"/>
      <c r="V10" s="1074"/>
      <c r="W10" s="1074"/>
      <c r="X10" s="1074"/>
      <c r="Y10" s="1074"/>
      <c r="Z10" s="1074"/>
      <c r="AA10" s="1074"/>
      <c r="AB10" s="1074"/>
      <c r="AC10" s="1075"/>
      <c r="AD10" s="1545" t="s">
        <v>22</v>
      </c>
      <c r="AE10" s="1075"/>
      <c r="AF10" s="1074"/>
      <c r="AG10" s="1539" t="s">
        <v>1104</v>
      </c>
      <c r="AH10" s="845" t="str" cm="1">
        <f t="array" ref="AH10">LEFT(BU_Subcon_PR[[#This Row],[PROJECT'#]],MIN(IFERROR(FIND({0,1,2,3,4,5,6,7,8,9,"-"},BU_Subcon_PR[[#This Row],[PROJECT'#]]),""))-1)</f>
        <v>BU</v>
      </c>
      <c r="AI10" s="726" t="str">
        <f>IF(BU_Subcon_PR[[#This Row],[BOM Received date]]&lt;&gt;"","Sub table")</f>
        <v>Sub table</v>
      </c>
      <c r="AJ10" s="726" t="str">
        <f>TEXT(BU_Subcon_PR[[#This Row],[BOM Received date]],"mmmm")</f>
        <v>December</v>
      </c>
      <c r="AK10" s="726" t="str">
        <f>TEXT(BU_Subcon_PR[[#This Row],[BOM Received date]],"yyyy")</f>
        <v>2023</v>
      </c>
    </row>
    <row r="11" spans="1:37" ht="24.9" customHeight="1" thickBot="1">
      <c r="A11" s="35">
        <v>10</v>
      </c>
      <c r="B11" s="1071">
        <v>45291</v>
      </c>
      <c r="C11" s="1067"/>
      <c r="D11" s="1213" t="s">
        <v>1544</v>
      </c>
      <c r="E11" s="1546" t="s">
        <v>1545</v>
      </c>
      <c r="F11" s="1067">
        <v>8948486</v>
      </c>
      <c r="G11" s="1067" t="s">
        <v>312</v>
      </c>
      <c r="H11" s="1070" t="s">
        <v>297</v>
      </c>
      <c r="I11" s="1547">
        <v>54612</v>
      </c>
      <c r="J11" s="1071">
        <v>44932</v>
      </c>
      <c r="K11" s="1071">
        <v>45298</v>
      </c>
      <c r="L11" s="1542" t="s">
        <v>22</v>
      </c>
      <c r="M11" s="1067">
        <v>1</v>
      </c>
      <c r="N11" s="1068" t="s">
        <v>659</v>
      </c>
      <c r="O11" s="1067">
        <v>1</v>
      </c>
      <c r="P11" s="1544">
        <v>6240</v>
      </c>
      <c r="Q11" s="1544">
        <v>6240</v>
      </c>
      <c r="R11" s="1074"/>
      <c r="S11" s="1074"/>
      <c r="T11" s="1074"/>
      <c r="U11" s="1074"/>
      <c r="V11" s="1074"/>
      <c r="W11" s="1074"/>
      <c r="X11" s="1074"/>
      <c r="Y11" s="1074"/>
      <c r="Z11" s="1074"/>
      <c r="AA11" s="1074"/>
      <c r="AB11" s="1074"/>
      <c r="AC11" s="1075"/>
      <c r="AD11" s="1545" t="s">
        <v>22</v>
      </c>
      <c r="AE11" s="1075"/>
      <c r="AF11" s="1074"/>
      <c r="AG11" s="1539" t="s">
        <v>1104</v>
      </c>
      <c r="AH11" s="845" t="str" cm="1">
        <f t="array" ref="AH11">LEFT(BU_Subcon_PR[[#This Row],[PROJECT'#]],MIN(IFERROR(FIND({0,1,2,3,4,5,6,7,8,9,"-"},BU_Subcon_PR[[#This Row],[PROJECT'#]]),""))-1)</f>
        <v>BU</v>
      </c>
      <c r="AI11" s="726" t="str">
        <f>IF(BU_Subcon_PR[[#This Row],[BOM Received date]]&lt;&gt;"","Sub table")</f>
        <v>Sub table</v>
      </c>
      <c r="AJ11" s="726" t="str">
        <f>TEXT(BU_Subcon_PR[[#This Row],[BOM Received date]],"mmmm")</f>
        <v>December</v>
      </c>
      <c r="AK11" s="726" t="str">
        <f>TEXT(BU_Subcon_PR[[#This Row],[BOM Received date]],"yyyy")</f>
        <v>2023</v>
      </c>
    </row>
    <row r="12" spans="1:37" ht="24.9" customHeight="1" thickBot="1">
      <c r="A12" s="35">
        <v>11</v>
      </c>
      <c r="B12" s="1071">
        <v>45291</v>
      </c>
      <c r="C12" s="1067"/>
      <c r="D12" s="1213" t="s">
        <v>1546</v>
      </c>
      <c r="E12" s="1546" t="s">
        <v>1547</v>
      </c>
      <c r="F12" s="1068">
        <v>8944194</v>
      </c>
      <c r="G12" s="1067" t="s">
        <v>312</v>
      </c>
      <c r="H12" s="1070" t="s">
        <v>297</v>
      </c>
      <c r="I12" s="1548">
        <v>54725</v>
      </c>
      <c r="J12" s="1071">
        <v>44932</v>
      </c>
      <c r="K12" s="1071">
        <v>45302</v>
      </c>
      <c r="L12" s="1549" t="s">
        <v>22</v>
      </c>
      <c r="M12" s="1067">
        <v>1</v>
      </c>
      <c r="N12" s="1068" t="s">
        <v>659</v>
      </c>
      <c r="O12" s="1067">
        <v>1</v>
      </c>
      <c r="P12" s="1550">
        <v>80500</v>
      </c>
      <c r="Q12" s="1550">
        <v>80500</v>
      </c>
      <c r="R12" s="1074"/>
      <c r="S12" s="1074"/>
      <c r="T12" s="1074"/>
      <c r="U12" s="1074"/>
      <c r="V12" s="1074"/>
      <c r="W12" s="1074"/>
      <c r="X12" s="1074"/>
      <c r="Y12" s="1074"/>
      <c r="Z12" s="1074"/>
      <c r="AA12" s="1074"/>
      <c r="AB12" s="1074"/>
      <c r="AC12" s="1075"/>
      <c r="AD12" s="1551" t="s">
        <v>22</v>
      </c>
      <c r="AE12" s="1075"/>
      <c r="AF12" s="1074"/>
      <c r="AG12" s="1539" t="s">
        <v>1104</v>
      </c>
      <c r="AH12" s="876" t="str" cm="1">
        <f t="array" ref="AH12">LEFT(BU_Subcon_PR[[#This Row],[PROJECT'#]],MIN(IFERROR(FIND({0,1,2,3,4,5,6,7,8,9,"-"},BU_Subcon_PR[[#This Row],[PROJECT'#]]),""))-1)</f>
        <v>BU</v>
      </c>
      <c r="AI12" s="877" t="str">
        <f>IF(BU_Subcon_PR[[#This Row],[BOM Received date]]&lt;&gt;"","Sub table")</f>
        <v>Sub table</v>
      </c>
      <c r="AJ12" s="877" t="str">
        <f>TEXT(BU_Subcon_PR[[#This Row],[BOM Received date]],"mmmm")</f>
        <v>December</v>
      </c>
      <c r="AK12" s="877" t="str">
        <f>TEXT(BU_Subcon_PR[[#This Row],[BOM Received date]],"yyyy")</f>
        <v>2023</v>
      </c>
    </row>
    <row r="13" spans="1:37" ht="24.9" customHeight="1" thickBot="1">
      <c r="A13" s="35">
        <v>12</v>
      </c>
      <c r="B13" s="1071">
        <v>45319</v>
      </c>
      <c r="C13" s="1067"/>
      <c r="D13" s="1213" t="s">
        <v>2038</v>
      </c>
      <c r="E13" s="1552" t="s">
        <v>2039</v>
      </c>
      <c r="F13" s="1068">
        <v>7335344</v>
      </c>
      <c r="G13" s="1067" t="s">
        <v>312</v>
      </c>
      <c r="H13" s="1070" t="s">
        <v>297</v>
      </c>
      <c r="I13" s="1553">
        <v>55549</v>
      </c>
      <c r="J13" s="1554">
        <v>45322</v>
      </c>
      <c r="K13" s="1071">
        <v>45322</v>
      </c>
      <c r="L13" s="1555" t="s">
        <v>22</v>
      </c>
      <c r="M13" s="1067">
        <v>1</v>
      </c>
      <c r="N13" s="1556" t="s">
        <v>659</v>
      </c>
      <c r="O13" s="1067">
        <v>1</v>
      </c>
      <c r="P13" s="1550">
        <v>16150</v>
      </c>
      <c r="Q13" s="1550">
        <v>16150</v>
      </c>
      <c r="R13" s="1074"/>
      <c r="S13" s="1074"/>
      <c r="T13" s="1074"/>
      <c r="U13" s="1074"/>
      <c r="V13" s="1074"/>
      <c r="W13" s="1074"/>
      <c r="X13" s="1074"/>
      <c r="Y13" s="1074"/>
      <c r="Z13" s="1074"/>
      <c r="AA13" s="1074"/>
      <c r="AB13" s="1074"/>
      <c r="AC13" s="1075"/>
      <c r="AD13" s="1557" t="s">
        <v>22</v>
      </c>
      <c r="AE13" s="1075"/>
      <c r="AF13" s="1074"/>
      <c r="AG13" s="1558" t="s">
        <v>1104</v>
      </c>
      <c r="AH13" s="43" t="str" cm="1">
        <f t="array" ref="AH13">LEFT(BU_Subcon_PR[[#This Row],[PROJECT'#]],MIN(IFERROR(FIND({0,1,2,3,4,5,6,7,8,9,"-"},BU_Subcon_PR[[#This Row],[PROJECT'#]]),""))-1)</f>
        <v>BU</v>
      </c>
      <c r="AI13" s="957" t="str">
        <f>IF(BU_Subcon_PR[[#This Row],[BOM Received date]]&lt;&gt;"","Sub table")</f>
        <v>Sub table</v>
      </c>
      <c r="AJ13" s="957" t="str">
        <f>TEXT(BU_Subcon_PR[[#This Row],[BOM Received date]],"mmmm")</f>
        <v>January</v>
      </c>
      <c r="AK13" s="957" t="str">
        <f>TEXT(BU_Subcon_PR[[#This Row],[BOM Received date]],"yyyy")</f>
        <v>2024</v>
      </c>
    </row>
    <row r="14" spans="1:37" ht="31.5" customHeight="1" thickBot="1">
      <c r="A14" s="35">
        <v>13</v>
      </c>
      <c r="B14" s="1559">
        <v>45329</v>
      </c>
      <c r="C14" s="1067"/>
      <c r="D14" s="1213" t="s">
        <v>2202</v>
      </c>
      <c r="E14" s="1560" t="s">
        <v>2203</v>
      </c>
      <c r="F14" s="1068">
        <v>6874479</v>
      </c>
      <c r="G14" s="1067" t="s">
        <v>312</v>
      </c>
      <c r="H14" s="1070" t="s">
        <v>297</v>
      </c>
      <c r="I14" s="1561">
        <v>55968</v>
      </c>
      <c r="J14" s="1071">
        <v>45329</v>
      </c>
      <c r="K14" s="1071">
        <v>45332</v>
      </c>
      <c r="L14" s="1166" t="s">
        <v>22</v>
      </c>
      <c r="M14" s="1067">
        <v>1</v>
      </c>
      <c r="N14" s="1169" t="s">
        <v>659</v>
      </c>
      <c r="O14" s="1067">
        <v>1</v>
      </c>
      <c r="P14" s="1550">
        <v>87500</v>
      </c>
      <c r="Q14" s="1550">
        <v>87500</v>
      </c>
      <c r="R14" s="1074"/>
      <c r="S14" s="1074"/>
      <c r="T14" s="1074"/>
      <c r="U14" s="1074"/>
      <c r="V14" s="1074"/>
      <c r="W14" s="1074"/>
      <c r="X14" s="1074"/>
      <c r="Y14" s="1074"/>
      <c r="Z14" s="1074"/>
      <c r="AA14" s="1074"/>
      <c r="AB14" s="1074"/>
      <c r="AC14" s="1075"/>
      <c r="AD14" s="1173" t="s">
        <v>22</v>
      </c>
      <c r="AE14" s="1075"/>
      <c r="AF14" s="1074"/>
      <c r="AG14" s="1558" t="s">
        <v>1104</v>
      </c>
      <c r="AH14" s="43" t="str" cm="1">
        <f t="array" ref="AH14">LEFT(BU_Subcon_PR[[#This Row],[PROJECT'#]],MIN(IFERROR(FIND({0,1,2,3,4,5,6,7,8,9,"-"},BU_Subcon_PR[[#This Row],[PROJECT'#]]),""))-1)</f>
        <v>BU</v>
      </c>
      <c r="AI14" s="957" t="str">
        <f>IF(BU_Subcon_PR[[#This Row],[BOM Received date]]&lt;&gt;"","Sub table")</f>
        <v>Sub table</v>
      </c>
      <c r="AJ14" s="957" t="str">
        <f>TEXT(BU_Subcon_PR[[#This Row],[BOM Received date]],"mmmm")</f>
        <v>February</v>
      </c>
      <c r="AK14" s="957" t="str">
        <f>TEXT(BU_Subcon_PR[[#This Row],[BOM Received date]],"yyyy")</f>
        <v>2024</v>
      </c>
    </row>
    <row r="15" spans="1:37" ht="24.9" customHeight="1" thickBot="1">
      <c r="A15" s="35">
        <v>14</v>
      </c>
      <c r="B15" s="1255">
        <v>45343</v>
      </c>
      <c r="C15" s="1254"/>
      <c r="D15" s="1562" t="s">
        <v>2556</v>
      </c>
      <c r="E15" s="1563" t="s">
        <v>2557</v>
      </c>
      <c r="F15" s="1254">
        <v>9805359</v>
      </c>
      <c r="G15" s="1254" t="s">
        <v>312</v>
      </c>
      <c r="H15" s="1254" t="s">
        <v>297</v>
      </c>
      <c r="I15" s="1562">
        <v>56589</v>
      </c>
      <c r="J15" s="1255">
        <v>45343</v>
      </c>
      <c r="K15" s="1071">
        <v>45350</v>
      </c>
      <c r="L15" s="1349" t="s">
        <v>22</v>
      </c>
      <c r="M15" s="1067">
        <v>1</v>
      </c>
      <c r="N15" s="1564" t="s">
        <v>659</v>
      </c>
      <c r="O15" s="1067">
        <v>1</v>
      </c>
      <c r="P15" s="1565">
        <v>59530</v>
      </c>
      <c r="Q15" s="1565">
        <v>59530</v>
      </c>
      <c r="R15" s="1067"/>
      <c r="S15" s="1067"/>
      <c r="T15" s="1067"/>
      <c r="U15" s="1067"/>
      <c r="V15" s="1067"/>
      <c r="W15" s="1067"/>
      <c r="X15" s="1067"/>
      <c r="Y15" s="1067"/>
      <c r="Z15" s="1067"/>
      <c r="AA15" s="1067"/>
      <c r="AB15" s="1067"/>
      <c r="AC15" s="1071"/>
      <c r="AD15" s="1331" t="s">
        <v>22</v>
      </c>
      <c r="AE15" s="1071"/>
      <c r="AF15" s="1067"/>
      <c r="AG15" s="1558" t="s">
        <v>1104</v>
      </c>
      <c r="AH15" s="43" t="str" cm="1">
        <f t="array" ref="AH15">LEFT(BU_Subcon_PR[[#This Row],[PROJECT'#]],MIN(IFERROR(FIND({0,1,2,3,4,5,6,7,8,9,"-"},BU_Subcon_PR[[#This Row],[PROJECT'#]]),""))-1)</f>
        <v>BU</v>
      </c>
      <c r="AI15" s="957" t="str">
        <f>IF(BU_Subcon_PR[[#This Row],[BOM Received date]]&lt;&gt;"","Sub table")</f>
        <v>Sub table</v>
      </c>
      <c r="AJ15" s="957" t="str">
        <f>TEXT(BU_Subcon_PR[[#This Row],[BOM Received date]],"mmmm")</f>
        <v>February</v>
      </c>
      <c r="AK15" s="957" t="str">
        <f>TEXT(BU_Subcon_PR[[#This Row],[BOM Received date]],"yyyy")</f>
        <v>2024</v>
      </c>
    </row>
    <row r="16" spans="1:37">
      <c r="A16" s="35">
        <v>15</v>
      </c>
      <c r="B16" s="1255">
        <v>45354</v>
      </c>
      <c r="C16" s="1254"/>
      <c r="D16" s="1442" t="s">
        <v>2683</v>
      </c>
      <c r="E16" s="1443" t="s">
        <v>2684</v>
      </c>
      <c r="F16" s="1254"/>
      <c r="G16" s="1254" t="s">
        <v>312</v>
      </c>
      <c r="H16" s="1254" t="s">
        <v>297</v>
      </c>
      <c r="I16" s="1444">
        <v>57046</v>
      </c>
      <c r="J16" s="1255">
        <v>45355</v>
      </c>
      <c r="K16" s="1255">
        <v>45360</v>
      </c>
      <c r="L16" s="1451" t="s">
        <v>22</v>
      </c>
      <c r="M16" s="1254">
        <v>1</v>
      </c>
      <c r="N16" s="1404" t="s">
        <v>659</v>
      </c>
      <c r="O16" s="1254">
        <v>1</v>
      </c>
      <c r="P16" s="1405" t="s">
        <v>2746</v>
      </c>
      <c r="Q16" s="1405"/>
      <c r="R16" s="1254"/>
      <c r="S16" s="1254"/>
      <c r="T16" s="1254"/>
      <c r="U16" s="1254"/>
      <c r="V16" s="1254"/>
      <c r="W16" s="1254"/>
      <c r="X16" s="1254"/>
      <c r="Y16" s="1254"/>
      <c r="Z16" s="1254"/>
      <c r="AA16" s="1254"/>
      <c r="AB16" s="1254"/>
      <c r="AC16" s="1255"/>
      <c r="AD16" s="1430" t="s">
        <v>22</v>
      </c>
      <c r="AE16" s="1255"/>
      <c r="AF16" s="1254"/>
      <c r="AG16" s="1445"/>
      <c r="AH16" s="43" t="str" cm="1">
        <f t="array" ref="AH16">LEFT(BU_Subcon_PR[[#This Row],[PROJECT'#]],MIN(IFERROR(FIND({0,1,2,3,4,5,6,7,8,9,"-"},BU_Subcon_PR[[#This Row],[PROJECT'#]]),""))-1)</f>
        <v>BU</v>
      </c>
      <c r="AI16" s="1269" t="str">
        <f>IF(BU_Subcon_PR[[#This Row],[BOM Received date]]&lt;&gt;"","Sub table")</f>
        <v>Sub table</v>
      </c>
      <c r="AJ16" s="1269" t="str">
        <f>TEXT(BU_Subcon_PR[[#This Row],[BOM Received date]],"mmmm")</f>
        <v>March</v>
      </c>
      <c r="AK16" s="1269" t="str">
        <f>TEXT(BU_Subcon_PR[[#This Row],[BOM Received date]],"yyyy")</f>
        <v>2024</v>
      </c>
    </row>
    <row r="17" spans="1:37" ht="28.8">
      <c r="A17" s="35">
        <v>16</v>
      </c>
      <c r="B17" s="1255">
        <v>45353</v>
      </c>
      <c r="C17" s="1254"/>
      <c r="D17" s="1430" t="s">
        <v>2724</v>
      </c>
      <c r="E17" s="1403" t="s">
        <v>2725</v>
      </c>
      <c r="F17" s="1254"/>
      <c r="G17" s="1254" t="s">
        <v>312</v>
      </c>
      <c r="H17" s="1258" t="s">
        <v>297</v>
      </c>
      <c r="I17" s="1446">
        <v>57043</v>
      </c>
      <c r="J17" s="1255">
        <v>45356</v>
      </c>
      <c r="K17" s="1255">
        <v>45360</v>
      </c>
      <c r="L17" s="1071"/>
      <c r="M17" s="1254">
        <v>1</v>
      </c>
      <c r="N17" s="1404" t="s">
        <v>659</v>
      </c>
      <c r="O17" s="1254">
        <v>1</v>
      </c>
      <c r="P17" s="1405">
        <v>101400</v>
      </c>
      <c r="Q17" s="1405"/>
      <c r="R17" s="1254"/>
      <c r="S17" s="1254"/>
      <c r="T17" s="1254"/>
      <c r="U17" s="1254"/>
      <c r="V17" s="1254"/>
      <c r="W17" s="1254"/>
      <c r="X17" s="1254"/>
      <c r="Y17" s="1254"/>
      <c r="Z17" s="1254"/>
      <c r="AA17" s="1254"/>
      <c r="AB17" s="1254"/>
      <c r="AC17" s="1255"/>
      <c r="AD17" s="1430" t="s">
        <v>22</v>
      </c>
      <c r="AE17" s="1255"/>
      <c r="AF17" s="1254"/>
      <c r="AG17" s="1403"/>
      <c r="AH17" s="5" t="str" cm="1">
        <f t="array" ref="AH17">LEFT(BU_Subcon_PR[[#This Row],[PROJECT'#]],MIN(IFERROR(FIND({0,1,2,3,4,5,6,7,8,9,"-"},BU_Subcon_PR[[#This Row],[PROJECT'#]]),""))-1)</f>
        <v>BU</v>
      </c>
      <c r="AI17" t="str">
        <f>IF(BU_Subcon_PR[[#This Row],[BOM Received date]]&lt;&gt;"","Sub table")</f>
        <v>Sub table</v>
      </c>
      <c r="AJ17" t="str">
        <f>TEXT(BU_Subcon_PR[[#This Row],[BOM Received date]],"mmmm")</f>
        <v>March</v>
      </c>
      <c r="AK17" t="str">
        <f>TEXT(BU_Subcon_PR[[#This Row],[BOM Received date]],"yyyy")</f>
        <v>2024</v>
      </c>
    </row>
    <row r="18" spans="1:37" ht="28.8">
      <c r="A18" s="35">
        <v>17</v>
      </c>
      <c r="B18" s="1255">
        <v>45353</v>
      </c>
      <c r="C18" s="1254"/>
      <c r="D18" s="1404" t="s">
        <v>2726</v>
      </c>
      <c r="E18" s="1403" t="s">
        <v>2727</v>
      </c>
      <c r="F18" s="1254"/>
      <c r="G18" s="1254" t="s">
        <v>312</v>
      </c>
      <c r="H18" s="1258" t="s">
        <v>297</v>
      </c>
      <c r="I18" s="1446">
        <v>57044</v>
      </c>
      <c r="J18" s="1255">
        <v>45356</v>
      </c>
      <c r="K18" s="1255">
        <v>45360</v>
      </c>
      <c r="L18" s="1071"/>
      <c r="M18" s="1254">
        <v>1</v>
      </c>
      <c r="N18" s="1404" t="s">
        <v>659</v>
      </c>
      <c r="O18" s="1254">
        <v>1</v>
      </c>
      <c r="P18" s="1405">
        <v>154764</v>
      </c>
      <c r="Q18" s="1405"/>
      <c r="R18" s="1254"/>
      <c r="S18" s="1254"/>
      <c r="T18" s="1254"/>
      <c r="U18" s="1254"/>
      <c r="V18" s="1254"/>
      <c r="W18" s="1254"/>
      <c r="X18" s="1254"/>
      <c r="Y18" s="1254"/>
      <c r="Z18" s="1254"/>
      <c r="AA18" s="1254"/>
      <c r="AB18" s="1254"/>
      <c r="AC18" s="1255"/>
      <c r="AD18" s="1430" t="s">
        <v>22</v>
      </c>
      <c r="AE18" s="1255"/>
      <c r="AF18" s="1254"/>
      <c r="AG18" s="1403"/>
      <c r="AH18" s="5" t="str" cm="1">
        <f t="array" ref="AH18">LEFT(BU_Subcon_PR[[#This Row],[PROJECT'#]],MIN(IFERROR(FIND({0,1,2,3,4,5,6,7,8,9,"-"},BU_Subcon_PR[[#This Row],[PROJECT'#]]),""))-1)</f>
        <v>BU</v>
      </c>
      <c r="AI18" t="str">
        <f>IF(BU_Subcon_PR[[#This Row],[BOM Received date]]&lt;&gt;"","Sub table")</f>
        <v>Sub table</v>
      </c>
      <c r="AJ18" t="str">
        <f>TEXT(BU_Subcon_PR[[#This Row],[BOM Received date]],"mmmm")</f>
        <v>March</v>
      </c>
      <c r="AK18" t="str">
        <f>TEXT(BU_Subcon_PR[[#This Row],[BOM Received date]],"yyyy")</f>
        <v>2024</v>
      </c>
    </row>
    <row r="19" spans="1:37">
      <c r="A19" s="35">
        <v>18</v>
      </c>
      <c r="B19" s="1255">
        <v>45356</v>
      </c>
      <c r="C19" s="1254"/>
      <c r="D19" s="1427" t="s">
        <v>2777</v>
      </c>
      <c r="E19" s="1428" t="s">
        <v>2778</v>
      </c>
      <c r="F19" s="1254"/>
      <c r="G19" s="1254" t="s">
        <v>312</v>
      </c>
      <c r="H19" s="1258" t="s">
        <v>297</v>
      </c>
      <c r="I19" s="1429">
        <v>57053</v>
      </c>
      <c r="J19" s="1255">
        <v>45356</v>
      </c>
      <c r="K19" s="1255"/>
      <c r="L19" s="1071"/>
      <c r="M19" s="1254">
        <v>1</v>
      </c>
      <c r="N19" s="1430" t="s">
        <v>659</v>
      </c>
      <c r="O19" s="1254">
        <v>1</v>
      </c>
      <c r="P19" s="1261">
        <v>41500</v>
      </c>
      <c r="Q19" s="1261"/>
      <c r="R19" s="35"/>
      <c r="S19" s="35"/>
      <c r="T19" s="35"/>
      <c r="U19" s="35"/>
      <c r="V19" s="35"/>
      <c r="W19" s="35"/>
      <c r="X19" s="35"/>
      <c r="Y19" s="35"/>
      <c r="Z19" s="35"/>
      <c r="AA19" s="35"/>
      <c r="AB19" s="35"/>
      <c r="AC19" s="39"/>
      <c r="AD19" s="1427" t="s">
        <v>305</v>
      </c>
      <c r="AE19" s="39"/>
      <c r="AF19" s="35"/>
      <c r="AG19" s="1262"/>
      <c r="AH19" s="5" t="str" cm="1">
        <f t="array" ref="AH19">LEFT(BU_Subcon_PR[[#This Row],[PROJECT'#]],MIN(IFERROR(FIND({0,1,2,3,4,5,6,7,8,9,"-"},BU_Subcon_PR[[#This Row],[PROJECT'#]]),""))-1)</f>
        <v>BU</v>
      </c>
      <c r="AI19" t="str">
        <f>IF(BU_Subcon_PR[[#This Row],[BOM Received date]]&lt;&gt;"","Sub table")</f>
        <v>Sub table</v>
      </c>
      <c r="AJ19" t="str">
        <f>TEXT(BU_Subcon_PR[[#This Row],[BOM Received date]],"mmmm")</f>
        <v>March</v>
      </c>
      <c r="AK19" t="str">
        <f>TEXT(BU_Subcon_PR[[#This Row],[BOM Received date]],"yyyy")</f>
        <v>2024</v>
      </c>
    </row>
    <row r="20" spans="1:37" ht="28.8">
      <c r="A20" s="35">
        <v>19</v>
      </c>
      <c r="B20" s="1255">
        <v>45360</v>
      </c>
      <c r="C20" s="1254"/>
      <c r="D20" s="1463" t="s">
        <v>2805</v>
      </c>
      <c r="E20" s="1464" t="s">
        <v>2807</v>
      </c>
      <c r="F20" s="1254"/>
      <c r="G20" s="1254" t="s">
        <v>312</v>
      </c>
      <c r="H20" s="1258" t="s">
        <v>297</v>
      </c>
      <c r="I20" s="1465">
        <v>57216</v>
      </c>
      <c r="J20" s="1255">
        <v>45362</v>
      </c>
      <c r="K20" s="1255">
        <v>45365</v>
      </c>
      <c r="L20" s="1071" t="s">
        <v>22</v>
      </c>
      <c r="M20" s="1254">
        <v>1</v>
      </c>
      <c r="N20" s="1430" t="s">
        <v>659</v>
      </c>
      <c r="O20" s="1254">
        <v>1</v>
      </c>
      <c r="P20" s="1405">
        <v>102000</v>
      </c>
      <c r="Q20" s="1261"/>
      <c r="R20" s="35"/>
      <c r="S20" s="35"/>
      <c r="T20" s="35"/>
      <c r="U20" s="35"/>
      <c r="V20" s="35"/>
      <c r="W20" s="35"/>
      <c r="X20" s="35"/>
      <c r="Y20" s="35"/>
      <c r="Z20" s="35"/>
      <c r="AA20" s="35"/>
      <c r="AB20" s="35"/>
      <c r="AC20" s="39"/>
      <c r="AD20" s="35" t="s">
        <v>22</v>
      </c>
      <c r="AE20" s="39"/>
      <c r="AF20" s="35"/>
      <c r="AG20" s="1262"/>
      <c r="AH20" s="5" t="str" cm="1">
        <f t="array" ref="AH20">LEFT(BU_Subcon_PR[[#This Row],[PROJECT'#]],MIN(IFERROR(FIND({0,1,2,3,4,5,6,7,8,9,"-"},BU_Subcon_PR[[#This Row],[PROJECT'#]]),""))-1)</f>
        <v>BU</v>
      </c>
      <c r="AI20" t="str">
        <f>IF(BU_Subcon_PR[[#This Row],[BOM Received date]]&lt;&gt;"","Sub table")</f>
        <v>Sub table</v>
      </c>
      <c r="AJ20" t="str">
        <f>TEXT(BU_Subcon_PR[[#This Row],[BOM Received date]],"mmmm")</f>
        <v>March</v>
      </c>
      <c r="AK20" t="str">
        <f>TEXT(BU_Subcon_PR[[#This Row],[BOM Received date]],"yyyy")</f>
        <v>2024</v>
      </c>
    </row>
    <row r="21" spans="1:37" ht="28.8">
      <c r="A21" s="35">
        <v>20</v>
      </c>
      <c r="B21" s="1255">
        <v>45360</v>
      </c>
      <c r="C21" s="1254"/>
      <c r="D21" s="1430" t="s">
        <v>2806</v>
      </c>
      <c r="E21" s="1452" t="s">
        <v>2808</v>
      </c>
      <c r="F21" s="1254"/>
      <c r="G21" s="1254" t="s">
        <v>312</v>
      </c>
      <c r="H21" s="1258" t="s">
        <v>297</v>
      </c>
      <c r="I21" s="1465">
        <v>57218</v>
      </c>
      <c r="J21" s="1255">
        <v>45362</v>
      </c>
      <c r="K21" s="1255">
        <v>45365</v>
      </c>
      <c r="L21" s="1071" t="s">
        <v>22</v>
      </c>
      <c r="M21" s="1254">
        <v>1</v>
      </c>
      <c r="N21" s="1430" t="s">
        <v>659</v>
      </c>
      <c r="O21" s="1254">
        <v>1</v>
      </c>
      <c r="P21" s="1261">
        <v>32700</v>
      </c>
      <c r="Q21" s="1261"/>
      <c r="R21" s="35"/>
      <c r="S21" s="35"/>
      <c r="T21" s="35"/>
      <c r="U21" s="35"/>
      <c r="V21" s="35"/>
      <c r="W21" s="35"/>
      <c r="X21" s="35"/>
      <c r="Y21" s="35"/>
      <c r="Z21" s="35"/>
      <c r="AA21" s="35"/>
      <c r="AB21" s="35"/>
      <c r="AC21" s="39"/>
      <c r="AD21" s="35" t="s">
        <v>22</v>
      </c>
      <c r="AE21" s="39"/>
      <c r="AF21" s="35"/>
      <c r="AG21" s="1262"/>
      <c r="AH21" s="5" t="str" cm="1">
        <f t="array" ref="AH21">LEFT(BU_Subcon_PR[[#This Row],[PROJECT'#]],MIN(IFERROR(FIND({0,1,2,3,4,5,6,7,8,9,"-"},BU_Subcon_PR[[#This Row],[PROJECT'#]]),""))-1)</f>
        <v>BU</v>
      </c>
      <c r="AI21" t="str">
        <f>IF(BU_Subcon_PR[[#This Row],[BOM Received date]]&lt;&gt;"","Sub table")</f>
        <v>Sub table</v>
      </c>
      <c r="AJ21" t="str">
        <f>TEXT(BU_Subcon_PR[[#This Row],[BOM Received date]],"mmmm")</f>
        <v>March</v>
      </c>
      <c r="AK21" t="str">
        <f>TEXT(BU_Subcon_PR[[#This Row],[BOM Received date]],"yyyy")</f>
        <v>2024</v>
      </c>
    </row>
    <row r="22" spans="1:37">
      <c r="A22" s="35">
        <v>21</v>
      </c>
      <c r="B22" s="1255">
        <v>45365</v>
      </c>
      <c r="C22" s="1254"/>
      <c r="D22" s="1483" t="s">
        <v>2897</v>
      </c>
      <c r="E22" s="1484" t="s">
        <v>2898</v>
      </c>
      <c r="F22" s="1254"/>
      <c r="G22" s="1254" t="s">
        <v>312</v>
      </c>
      <c r="H22" s="1258" t="s">
        <v>297</v>
      </c>
      <c r="I22" s="1485">
        <v>57282</v>
      </c>
      <c r="J22" s="1255">
        <v>45365</v>
      </c>
      <c r="K22" s="1255">
        <v>45367</v>
      </c>
      <c r="L22" s="1071" t="s">
        <v>22</v>
      </c>
      <c r="M22" s="1254">
        <v>1</v>
      </c>
      <c r="N22" s="1486" t="s">
        <v>659</v>
      </c>
      <c r="O22" s="1254">
        <v>1</v>
      </c>
      <c r="P22" s="1261">
        <v>375000</v>
      </c>
      <c r="Q22" s="1261"/>
      <c r="R22" s="35"/>
      <c r="S22" s="35"/>
      <c r="T22" s="35"/>
      <c r="U22" s="35"/>
      <c r="V22" s="35"/>
      <c r="W22" s="35"/>
      <c r="X22" s="35"/>
      <c r="Y22" s="35"/>
      <c r="Z22" s="35"/>
      <c r="AA22" s="35"/>
      <c r="AB22" s="35"/>
      <c r="AC22" s="39"/>
      <c r="AD22" s="35" t="s">
        <v>22</v>
      </c>
      <c r="AE22" s="39"/>
      <c r="AF22" s="35"/>
      <c r="AG22" s="1262"/>
      <c r="AH22" s="5" t="str" cm="1">
        <f t="array" ref="AH22">LEFT(BU_Subcon_PR[[#This Row],[PROJECT'#]],MIN(IFERROR(FIND({0,1,2,3,4,5,6,7,8,9,"-"},BU_Subcon_PR[[#This Row],[PROJECT'#]]),""))-1)</f>
        <v>BU</v>
      </c>
      <c r="AI22" t="str">
        <f>IF(BU_Subcon_PR[[#This Row],[BOM Received date]]&lt;&gt;"","Sub table")</f>
        <v>Sub table</v>
      </c>
      <c r="AJ22" t="str">
        <f>TEXT(BU_Subcon_PR[[#This Row],[BOM Received date]],"mmmm")</f>
        <v>March</v>
      </c>
      <c r="AK22" t="str">
        <f>TEXT(BU_Subcon_PR[[#This Row],[BOM Received date]],"yyyy")</f>
        <v>2024</v>
      </c>
    </row>
    <row r="23" spans="1:37" ht="28.8">
      <c r="A23" s="1254">
        <v>22</v>
      </c>
      <c r="B23" s="1255">
        <v>45374</v>
      </c>
      <c r="C23" s="1254"/>
      <c r="D23" s="1599" t="s">
        <v>3082</v>
      </c>
      <c r="E23" s="1598" t="s">
        <v>3083</v>
      </c>
      <c r="F23" s="1254"/>
      <c r="G23" s="1254" t="s">
        <v>312</v>
      </c>
      <c r="H23" s="1258" t="s">
        <v>297</v>
      </c>
      <c r="I23" s="1600" t="s">
        <v>3115</v>
      </c>
      <c r="J23" s="1255">
        <v>45375</v>
      </c>
      <c r="K23" s="1255"/>
      <c r="L23" s="1071"/>
      <c r="M23" s="1254">
        <v>1</v>
      </c>
      <c r="N23" s="1601" t="s">
        <v>659</v>
      </c>
      <c r="O23" s="1254">
        <v>1</v>
      </c>
      <c r="P23" s="1405">
        <v>83776</v>
      </c>
      <c r="Q23" s="1405"/>
      <c r="R23" s="1254"/>
      <c r="S23" s="1254"/>
      <c r="T23" s="1254"/>
      <c r="U23" s="1254"/>
      <c r="V23" s="1254"/>
      <c r="W23" s="1254"/>
      <c r="X23" s="1254"/>
      <c r="Y23" s="1254"/>
      <c r="Z23" s="1254"/>
      <c r="AA23" s="1254"/>
      <c r="AB23" s="1254"/>
      <c r="AC23" s="1255"/>
      <c r="AD23" s="1254"/>
      <c r="AE23" s="1255"/>
      <c r="AF23" s="1254"/>
      <c r="AG23" s="1445"/>
      <c r="AH23" s="5" t="str" cm="1">
        <f t="array" ref="AH23">LEFT(BU_Subcon_PR[[#This Row],[PROJECT'#]],MIN(IFERROR(FIND({0,1,2,3,4,5,6,7,8,9,"-"},BU_Subcon_PR[[#This Row],[PROJECT'#]]),""))-1)</f>
        <v>BU</v>
      </c>
      <c r="AI23" t="str">
        <f>IF(BU_Subcon_PR[[#This Row],[BOM Received date]]&lt;&gt;"","Sub table")</f>
        <v>Sub table</v>
      </c>
      <c r="AJ23" t="str">
        <f>TEXT(BU_Subcon_PR[[#This Row],[BOM Received date]],"mmmm")</f>
        <v>March</v>
      </c>
      <c r="AK23" t="str">
        <f>TEXT(BU_Subcon_PR[[#This Row],[BOM Received date]],"yyyy")</f>
        <v>2024</v>
      </c>
    </row>
    <row r="24" spans="1:37">
      <c r="A24" s="35">
        <v>23</v>
      </c>
      <c r="B24" s="1255"/>
      <c r="C24" s="1254"/>
      <c r="D24" s="1256"/>
      <c r="E24" s="1257"/>
      <c r="F24" s="1254"/>
      <c r="G24" s="1254"/>
      <c r="H24" s="1258"/>
      <c r="I24" s="1259"/>
      <c r="J24" s="1255"/>
      <c r="K24" s="1255"/>
      <c r="L24" s="1071"/>
      <c r="M24" s="1254"/>
      <c r="N24" s="1260"/>
      <c r="O24" s="1254"/>
      <c r="P24" s="1261"/>
      <c r="Q24" s="1261"/>
      <c r="R24" s="35"/>
      <c r="S24" s="35"/>
      <c r="T24" s="35"/>
      <c r="U24" s="35"/>
      <c r="V24" s="35"/>
      <c r="W24" s="35"/>
      <c r="X24" s="35"/>
      <c r="Y24" s="35"/>
      <c r="Z24" s="35"/>
      <c r="AA24" s="35"/>
      <c r="AB24" s="35"/>
      <c r="AC24" s="39"/>
      <c r="AD24" s="35"/>
      <c r="AE24" s="39"/>
      <c r="AF24" s="35"/>
      <c r="AG24" s="1262"/>
      <c r="AH24" s="5" t="e" cm="1">
        <f t="array" ref="AH24">LEFT(BU_Subcon_PR[[#This Row],[PROJECT'#]],MIN(IFERROR(FIND({0,1,2,3,4,5,6,7,8,9,"-"},BU_Subcon_PR[[#This Row],[PROJECT'#]]),""))-1)</f>
        <v>#VALUE!</v>
      </c>
      <c r="AI24" t="b">
        <f>IF(BU_Subcon_PR[[#This Row],[BOM Received date]]&lt;&gt;"","Sub table")</f>
        <v>0</v>
      </c>
      <c r="AJ24" t="str">
        <f>TEXT(BU_Subcon_PR[[#This Row],[BOM Received date]],"mmmm")</f>
        <v>January</v>
      </c>
      <c r="AK24" t="str">
        <f>TEXT(BU_Subcon_PR[[#This Row],[BOM Received date]],"yyyy")</f>
        <v>1900</v>
      </c>
    </row>
    <row r="25" spans="1:37">
      <c r="A25" s="35">
        <v>24</v>
      </c>
      <c r="B25" s="1255"/>
      <c r="C25" s="1254"/>
      <c r="D25" s="1256"/>
      <c r="E25" s="1257"/>
      <c r="F25" s="1254"/>
      <c r="G25" s="1254"/>
      <c r="H25" s="1258"/>
      <c r="I25" s="1259"/>
      <c r="J25" s="1255"/>
      <c r="K25" s="1255"/>
      <c r="L25" s="1071"/>
      <c r="M25" s="1254"/>
      <c r="N25" s="1260"/>
      <c r="O25" s="1254"/>
      <c r="P25" s="1261"/>
      <c r="Q25" s="1261"/>
      <c r="R25" s="35"/>
      <c r="S25" s="35"/>
      <c r="T25" s="35"/>
      <c r="U25" s="35"/>
      <c r="V25" s="35"/>
      <c r="W25" s="35"/>
      <c r="X25" s="35"/>
      <c r="Y25" s="35"/>
      <c r="Z25" s="35"/>
      <c r="AA25" s="35"/>
      <c r="AB25" s="35"/>
      <c r="AC25" s="39"/>
      <c r="AD25" s="35"/>
      <c r="AE25" s="39"/>
      <c r="AF25" s="35"/>
      <c r="AG25" s="1262"/>
      <c r="AH25" s="5" t="e" cm="1">
        <f t="array" ref="AH25">LEFT(BU_Subcon_PR[[#This Row],[PROJECT'#]],MIN(IFERROR(FIND({0,1,2,3,4,5,6,7,8,9,"-"},BU_Subcon_PR[[#This Row],[PROJECT'#]]),""))-1)</f>
        <v>#VALUE!</v>
      </c>
      <c r="AI25" t="b">
        <f>IF(BU_Subcon_PR[[#This Row],[BOM Received date]]&lt;&gt;"","Sub table")</f>
        <v>0</v>
      </c>
      <c r="AJ25" t="str">
        <f>TEXT(BU_Subcon_PR[[#This Row],[BOM Received date]],"mmmm")</f>
        <v>January</v>
      </c>
      <c r="AK25" t="str">
        <f>TEXT(BU_Subcon_PR[[#This Row],[BOM Received date]],"yyyy")</f>
        <v>1900</v>
      </c>
    </row>
    <row r="26" spans="1:37">
      <c r="A26" s="35">
        <v>25</v>
      </c>
      <c r="B26" s="1255"/>
      <c r="C26" s="1254"/>
      <c r="D26" s="1256"/>
      <c r="E26" s="1257"/>
      <c r="F26" s="1254"/>
      <c r="G26" s="1254"/>
      <c r="H26" s="1258"/>
      <c r="I26" s="1259"/>
      <c r="J26" s="1255"/>
      <c r="K26" s="1255"/>
      <c r="L26" s="1071"/>
      <c r="M26" s="1254"/>
      <c r="N26" s="1260"/>
      <c r="O26" s="1254"/>
      <c r="P26" s="1261"/>
      <c r="Q26" s="1261"/>
      <c r="R26" s="35"/>
      <c r="S26" s="35"/>
      <c r="T26" s="35"/>
      <c r="U26" s="35"/>
      <c r="V26" s="35"/>
      <c r="W26" s="35"/>
      <c r="X26" s="35"/>
      <c r="Y26" s="35"/>
      <c r="Z26" s="35"/>
      <c r="AA26" s="35"/>
      <c r="AB26" s="35"/>
      <c r="AC26" s="39"/>
      <c r="AD26" s="35"/>
      <c r="AE26" s="39"/>
      <c r="AF26" s="35"/>
      <c r="AG26" s="1262"/>
      <c r="AH26" s="5" t="e" cm="1">
        <f t="array" ref="AH26">LEFT(BU_Subcon_PR[[#This Row],[PROJECT'#]],MIN(IFERROR(FIND({0,1,2,3,4,5,6,7,8,9,"-"},BU_Subcon_PR[[#This Row],[PROJECT'#]]),""))-1)</f>
        <v>#VALUE!</v>
      </c>
      <c r="AI26" t="b">
        <f>IF(BU_Subcon_PR[[#This Row],[BOM Received date]]&lt;&gt;"","Sub table")</f>
        <v>0</v>
      </c>
      <c r="AJ26" t="str">
        <f>TEXT(BU_Subcon_PR[[#This Row],[BOM Received date]],"mmmm")</f>
        <v>January</v>
      </c>
      <c r="AK26" t="str">
        <f>TEXT(BU_Subcon_PR[[#This Row],[BOM Received date]],"yyyy")</f>
        <v>1900</v>
      </c>
    </row>
    <row r="27" spans="1:37">
      <c r="A27" s="35">
        <v>26</v>
      </c>
      <c r="B27" s="1255"/>
      <c r="C27" s="1254"/>
      <c r="D27" s="1256"/>
      <c r="E27" s="1257"/>
      <c r="F27" s="1254"/>
      <c r="G27" s="1254"/>
      <c r="H27" s="1258"/>
      <c r="I27" s="1259"/>
      <c r="J27" s="1255"/>
      <c r="K27" s="1255"/>
      <c r="L27" s="1071"/>
      <c r="M27" s="1254"/>
      <c r="N27" s="1260"/>
      <c r="O27" s="1254"/>
      <c r="P27" s="1261"/>
      <c r="Q27" s="1261"/>
      <c r="R27" s="35"/>
      <c r="S27" s="35"/>
      <c r="T27" s="35"/>
      <c r="U27" s="35"/>
      <c r="V27" s="35"/>
      <c r="W27" s="35"/>
      <c r="X27" s="35"/>
      <c r="Y27" s="35"/>
      <c r="Z27" s="35"/>
      <c r="AA27" s="35"/>
      <c r="AB27" s="35"/>
      <c r="AC27" s="39"/>
      <c r="AD27" s="35"/>
      <c r="AE27" s="39"/>
      <c r="AF27" s="35"/>
      <c r="AG27" s="1262"/>
      <c r="AH27" s="5" t="e" cm="1">
        <f t="array" ref="AH27">LEFT(BU_Subcon_PR[[#This Row],[PROJECT'#]],MIN(IFERROR(FIND({0,1,2,3,4,5,6,7,8,9,"-"},BU_Subcon_PR[[#This Row],[PROJECT'#]]),""))-1)</f>
        <v>#VALUE!</v>
      </c>
      <c r="AI27" t="b">
        <f>IF(BU_Subcon_PR[[#This Row],[BOM Received date]]&lt;&gt;"","Sub table")</f>
        <v>0</v>
      </c>
      <c r="AJ27" t="str">
        <f>TEXT(BU_Subcon_PR[[#This Row],[BOM Received date]],"mmmm")</f>
        <v>January</v>
      </c>
      <c r="AK27" t="str">
        <f>TEXT(BU_Subcon_PR[[#This Row],[BOM Received date]],"yyyy")</f>
        <v>1900</v>
      </c>
    </row>
    <row r="28" spans="1:37">
      <c r="A28" s="224"/>
      <c r="B28" s="225"/>
      <c r="C28" s="224"/>
      <c r="D28" s="1023"/>
      <c r="E28" s="230"/>
      <c r="F28" s="224"/>
      <c r="G28" s="224"/>
      <c r="H28" s="231"/>
      <c r="I28" s="505"/>
      <c r="J28" s="225"/>
      <c r="K28" s="225"/>
      <c r="L28" s="225"/>
      <c r="M28" s="224"/>
      <c r="N28" s="232"/>
      <c r="O28" s="224"/>
      <c r="P28" s="95"/>
      <c r="Q28" s="95"/>
      <c r="AG28" s="233"/>
      <c r="AH28" s="3"/>
    </row>
    <row r="29" spans="1:37">
      <c r="A29" s="224"/>
      <c r="B29" s="225"/>
      <c r="C29" s="224"/>
      <c r="D29" s="1023"/>
      <c r="E29" s="230"/>
      <c r="F29" s="224"/>
      <c r="G29" s="224"/>
      <c r="H29" s="231"/>
      <c r="I29" s="505"/>
      <c r="J29" s="225"/>
      <c r="K29" s="225"/>
      <c r="L29" s="225"/>
      <c r="M29" s="224"/>
      <c r="N29" s="232"/>
      <c r="O29" s="224"/>
      <c r="P29" s="95"/>
      <c r="Q29" s="95"/>
      <c r="AG29" s="233"/>
      <c r="AH29" s="3"/>
    </row>
    <row r="30" spans="1:37">
      <c r="A30" s="224"/>
      <c r="B30" s="225"/>
      <c r="C30" s="224"/>
      <c r="D30" s="1023"/>
      <c r="E30" s="230"/>
      <c r="F30" s="224"/>
      <c r="G30" s="224"/>
      <c r="H30" s="231"/>
      <c r="I30" s="505"/>
      <c r="J30" s="225"/>
      <c r="K30" s="225"/>
      <c r="L30" s="225"/>
      <c r="M30" s="224"/>
      <c r="N30" s="232"/>
      <c r="O30" s="224"/>
      <c r="P30" s="95"/>
      <c r="Q30" s="95"/>
      <c r="AG30" s="233"/>
      <c r="AH30" s="3"/>
    </row>
    <row r="31" spans="1:37">
      <c r="A31" s="224"/>
      <c r="B31" s="225"/>
      <c r="C31" s="224"/>
      <c r="D31" s="1023"/>
      <c r="E31" s="230"/>
      <c r="F31" s="224"/>
      <c r="G31" s="224"/>
      <c r="H31" s="231"/>
      <c r="I31" s="505"/>
      <c r="J31" s="225"/>
      <c r="K31" s="225"/>
      <c r="L31" s="225"/>
      <c r="M31" s="224"/>
      <c r="N31" s="232"/>
      <c r="O31" s="224"/>
      <c r="P31" s="95"/>
      <c r="Q31" s="95"/>
      <c r="AG31" s="233"/>
      <c r="AH31" s="3"/>
    </row>
    <row r="32" spans="1:37">
      <c r="A32" s="224"/>
      <c r="B32" s="225"/>
      <c r="C32" s="224"/>
      <c r="D32" s="1023"/>
      <c r="E32" s="230"/>
      <c r="F32" s="224"/>
      <c r="G32" s="224"/>
      <c r="H32" s="231"/>
      <c r="I32" s="505"/>
      <c r="J32" s="225"/>
      <c r="K32" s="225"/>
      <c r="L32" s="225"/>
      <c r="M32" s="224"/>
      <c r="N32" s="232"/>
      <c r="O32" s="224"/>
      <c r="P32" s="95"/>
      <c r="Q32" s="95"/>
      <c r="AG32" s="233"/>
      <c r="AH32" s="3"/>
    </row>
    <row r="33" spans="1:34">
      <c r="A33" s="224"/>
      <c r="B33" s="225"/>
      <c r="C33" s="224"/>
      <c r="D33" s="1023"/>
      <c r="E33" s="230"/>
      <c r="F33" s="224"/>
      <c r="G33" s="224"/>
      <c r="H33" s="231"/>
      <c r="I33" s="505"/>
      <c r="J33" s="225"/>
      <c r="K33" s="225"/>
      <c r="L33" s="225"/>
      <c r="M33" s="224"/>
      <c r="N33" s="232"/>
      <c r="O33" s="224"/>
      <c r="P33" s="95"/>
      <c r="Q33" s="95"/>
      <c r="AG33" s="233"/>
      <c r="AH33" s="3"/>
    </row>
    <row r="34" spans="1:34">
      <c r="A34" s="224"/>
      <c r="B34" s="225"/>
      <c r="C34" s="224"/>
      <c r="D34" s="1023"/>
      <c r="E34" s="230"/>
      <c r="F34" s="224"/>
      <c r="G34" s="224"/>
      <c r="H34" s="231"/>
      <c r="I34" s="505"/>
      <c r="J34" s="225"/>
      <c r="K34" s="225"/>
      <c r="L34" s="225"/>
      <c r="M34" s="224"/>
      <c r="N34" s="232"/>
      <c r="O34" s="224"/>
      <c r="P34" s="95"/>
      <c r="Q34" s="95"/>
      <c r="AG34" s="233"/>
      <c r="AH34" s="3"/>
    </row>
    <row r="35" spans="1:34">
      <c r="A35" s="224"/>
      <c r="B35" s="225"/>
      <c r="C35" s="224"/>
      <c r="D35" s="1023"/>
      <c r="E35" s="230"/>
      <c r="F35" s="224"/>
      <c r="G35" s="224"/>
      <c r="H35" s="231"/>
      <c r="I35" s="505"/>
      <c r="J35" s="225"/>
      <c r="K35" s="225"/>
      <c r="L35" s="225"/>
      <c r="M35" s="224"/>
      <c r="N35" s="232"/>
      <c r="O35" s="224"/>
      <c r="P35" s="95"/>
      <c r="Q35" s="95"/>
      <c r="AG35" s="233"/>
      <c r="AH35" s="3"/>
    </row>
    <row r="36" spans="1:34">
      <c r="A36" s="224"/>
      <c r="B36" s="225"/>
      <c r="C36" s="224"/>
      <c r="D36" s="1023"/>
      <c r="E36" s="230"/>
      <c r="F36" s="224"/>
      <c r="G36" s="224"/>
      <c r="H36" s="231"/>
      <c r="I36" s="505"/>
      <c r="J36" s="225"/>
      <c r="K36" s="225"/>
      <c r="L36" s="225"/>
      <c r="M36" s="224"/>
      <c r="N36" s="232"/>
      <c r="O36" s="224"/>
      <c r="P36" s="95"/>
      <c r="Q36" s="95"/>
      <c r="AG36" s="233"/>
      <c r="AH36" s="3"/>
    </row>
    <row r="37" spans="1:34">
      <c r="A37" s="224"/>
      <c r="B37" s="225"/>
      <c r="C37" s="224"/>
      <c r="D37" s="1023"/>
      <c r="E37" s="230"/>
      <c r="F37" s="224"/>
      <c r="G37" s="224"/>
      <c r="H37" s="231"/>
      <c r="I37" s="505"/>
      <c r="J37" s="225"/>
      <c r="K37" s="225"/>
      <c r="L37" s="225"/>
      <c r="M37" s="224"/>
      <c r="N37" s="232"/>
      <c r="O37" s="224"/>
      <c r="P37" s="95"/>
      <c r="Q37" s="95"/>
      <c r="AG37" s="233"/>
      <c r="AH37" s="3"/>
    </row>
    <row r="38" spans="1:34">
      <c r="A38" s="224"/>
      <c r="B38" s="225"/>
      <c r="C38" s="224"/>
      <c r="D38" s="1023"/>
      <c r="E38" s="230"/>
      <c r="F38" s="224"/>
      <c r="G38" s="224"/>
      <c r="H38" s="231"/>
      <c r="I38" s="505"/>
      <c r="J38" s="225"/>
      <c r="K38" s="225"/>
      <c r="L38" s="225"/>
      <c r="M38" s="224"/>
      <c r="N38" s="232"/>
      <c r="O38" s="224"/>
      <c r="P38" s="95"/>
      <c r="Q38" s="95"/>
      <c r="AG38" s="233"/>
      <c r="AH38" s="3"/>
    </row>
    <row r="39" spans="1:34">
      <c r="A39" s="224"/>
      <c r="B39" s="225"/>
      <c r="C39" s="224"/>
      <c r="D39" s="1023"/>
      <c r="E39" s="230"/>
      <c r="F39" s="224"/>
      <c r="G39" s="224"/>
      <c r="H39" s="231"/>
      <c r="I39" s="505"/>
      <c r="J39" s="225"/>
      <c r="K39" s="225"/>
      <c r="L39" s="225"/>
      <c r="M39" s="224"/>
      <c r="N39" s="232"/>
      <c r="O39" s="224"/>
      <c r="P39" s="95"/>
      <c r="Q39" s="95"/>
      <c r="AG39" s="233"/>
      <c r="AH39" s="3"/>
    </row>
    <row r="40" spans="1:34">
      <c r="A40" s="224"/>
      <c r="B40" s="225"/>
      <c r="C40" s="224"/>
      <c r="D40" s="1023"/>
      <c r="E40" s="230"/>
      <c r="F40" s="224"/>
      <c r="G40" s="224"/>
      <c r="H40" s="231"/>
      <c r="I40" s="505"/>
      <c r="J40" s="225"/>
      <c r="K40" s="225"/>
      <c r="L40" s="225"/>
      <c r="M40" s="224"/>
      <c r="N40" s="232"/>
      <c r="O40" s="224"/>
      <c r="P40" s="95"/>
      <c r="Q40" s="95"/>
      <c r="AG40" s="233"/>
      <c r="AH40" s="3"/>
    </row>
  </sheetData>
  <conditionalFormatting sqref="A2:AH3 B4:AH14 B16:F16 B17:AH27 A28:AH40 A4:A27 K15:AH15 I16:AH16">
    <cfRule type="expression" dxfId="8" priority="9">
      <formula>$AD2="COMP"</formula>
    </cfRule>
  </conditionalFormatting>
  <conditionalFormatting sqref="D16:D1048576 D1:D14">
    <cfRule type="duplicateValues" dxfId="7" priority="8"/>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C632A-C6AC-48D5-A696-D5BBD09448E4}">
  <sheetPr>
    <tabColor rgb="FF00B050"/>
  </sheetPr>
  <dimension ref="A1:O343"/>
  <sheetViews>
    <sheetView topLeftCell="B283" zoomScale="70" zoomScaleNormal="70" workbookViewId="0">
      <selection activeCell="I368" sqref="I368"/>
    </sheetView>
  </sheetViews>
  <sheetFormatPr defaultColWidth="17.6640625" defaultRowHeight="14.4"/>
  <cols>
    <col min="1" max="1" width="22.6640625" hidden="1" customWidth="1"/>
    <col min="2" max="2" width="27.88671875" style="28" bestFit="1" customWidth="1"/>
    <col min="3" max="3" width="24.33203125" style="40" bestFit="1" customWidth="1"/>
    <col min="4" max="4" width="18.5546875" style="28" bestFit="1" customWidth="1"/>
    <col min="5" max="5" width="81.109375" bestFit="1" customWidth="1"/>
    <col min="6" max="6" width="12.109375" style="14" bestFit="1" customWidth="1"/>
    <col min="7" max="7" width="34.109375" style="14" bestFit="1" customWidth="1"/>
    <col min="8" max="8" width="25.6640625" style="40" bestFit="1" customWidth="1"/>
    <col min="9" max="9" width="24.88671875" style="40" bestFit="1" customWidth="1"/>
    <col min="10" max="10" width="14" style="40" bestFit="1" customWidth="1"/>
    <col min="11" max="11" width="23.44140625" style="40" bestFit="1" customWidth="1"/>
    <col min="12" max="12" width="20.33203125" style="28" bestFit="1" customWidth="1"/>
    <col min="13" max="13" width="14.44140625" style="28" bestFit="1" customWidth="1"/>
    <col min="15" max="15" width="11.109375" customWidth="1"/>
  </cols>
  <sheetData>
    <row r="1" spans="1:15" s="45" customFormat="1" ht="28.8">
      <c r="A1" s="53" t="s">
        <v>6</v>
      </c>
      <c r="B1" s="53" t="s">
        <v>893</v>
      </c>
      <c r="C1" s="47" t="s">
        <v>694</v>
      </c>
      <c r="D1" s="53" t="s">
        <v>0</v>
      </c>
      <c r="E1" s="46" t="s">
        <v>8</v>
      </c>
      <c r="F1" s="46" t="s">
        <v>9</v>
      </c>
      <c r="G1" s="46" t="s">
        <v>12</v>
      </c>
      <c r="H1" s="47" t="s">
        <v>1</v>
      </c>
      <c r="I1" s="47" t="s">
        <v>2</v>
      </c>
      <c r="J1" s="46" t="s">
        <v>15</v>
      </c>
      <c r="K1" s="47" t="s">
        <v>4</v>
      </c>
      <c r="L1" s="46" t="s">
        <v>3</v>
      </c>
      <c r="M1" s="46" t="s">
        <v>867</v>
      </c>
      <c r="O1" s="45" t="s">
        <v>892</v>
      </c>
    </row>
    <row r="2" spans="1:15">
      <c r="A2" s="54">
        <v>73</v>
      </c>
      <c r="B2" s="78">
        <f>IF(D2="","",SUBTOTAL(3,$D$2:D2))</f>
        <v>1</v>
      </c>
      <c r="C2" s="55">
        <v>78</v>
      </c>
      <c r="D2" s="78" t="s">
        <v>2512</v>
      </c>
      <c r="E2" s="54" t="s">
        <v>2513</v>
      </c>
      <c r="F2" s="78">
        <v>9722236</v>
      </c>
      <c r="G2" s="78">
        <v>54615</v>
      </c>
      <c r="H2" s="55">
        <v>45340</v>
      </c>
      <c r="I2" s="55" t="s">
        <v>581</v>
      </c>
      <c r="J2" s="78" t="s">
        <v>581</v>
      </c>
      <c r="K2" s="55" t="s">
        <v>581</v>
      </c>
      <c r="L2" s="78" t="s">
        <v>581</v>
      </c>
      <c r="M2" s="78" t="s">
        <v>890</v>
      </c>
      <c r="O2" s="48" t="s">
        <v>889</v>
      </c>
    </row>
    <row r="3" spans="1:15">
      <c r="A3" s="32">
        <v>1</v>
      </c>
      <c r="B3" s="35">
        <f>IF(D3="","",SUBTOTAL(3,$D$2:D3))</f>
        <v>2</v>
      </c>
      <c r="C3" s="39">
        <v>44694</v>
      </c>
      <c r="D3" s="35" t="s">
        <v>75</v>
      </c>
      <c r="E3" s="32" t="s">
        <v>836</v>
      </c>
      <c r="F3" s="35">
        <v>1194736</v>
      </c>
      <c r="G3" s="35">
        <v>32165</v>
      </c>
      <c r="H3" s="39">
        <v>44694</v>
      </c>
      <c r="I3" s="39">
        <v>44694</v>
      </c>
      <c r="J3" s="35" t="s">
        <v>76</v>
      </c>
      <c r="K3" s="39">
        <v>44790</v>
      </c>
      <c r="L3" s="35" t="s">
        <v>22</v>
      </c>
      <c r="M3" s="35" t="s">
        <v>1746</v>
      </c>
      <c r="O3" s="49" t="s">
        <v>890</v>
      </c>
    </row>
    <row r="4" spans="1:15">
      <c r="A4" s="32">
        <v>2</v>
      </c>
      <c r="B4" s="35">
        <f>IF(D4="","",SUBTOTAL(3,$D$2:D4))</f>
        <v>3</v>
      </c>
      <c r="C4" s="39">
        <v>44697</v>
      </c>
      <c r="D4" s="35" t="s">
        <v>77</v>
      </c>
      <c r="E4" s="32" t="s">
        <v>837</v>
      </c>
      <c r="F4" s="35">
        <v>1234123</v>
      </c>
      <c r="G4" s="35">
        <v>32198</v>
      </c>
      <c r="H4" s="39">
        <v>44697</v>
      </c>
      <c r="I4" s="39">
        <v>44697</v>
      </c>
      <c r="J4" s="35" t="s">
        <v>79</v>
      </c>
      <c r="K4" s="39">
        <v>44757</v>
      </c>
      <c r="L4" s="35" t="s">
        <v>22</v>
      </c>
      <c r="M4" s="35" t="s">
        <v>1746</v>
      </c>
      <c r="O4" s="50" t="s">
        <v>887</v>
      </c>
    </row>
    <row r="5" spans="1:15">
      <c r="A5" s="32">
        <v>3</v>
      </c>
      <c r="B5" s="35">
        <f>IF(D5="","",SUBTOTAL(3,$D$2:D5))</f>
        <v>4</v>
      </c>
      <c r="C5" s="39">
        <v>44707</v>
      </c>
      <c r="D5" s="35" t="s">
        <v>18</v>
      </c>
      <c r="E5" s="32" t="s">
        <v>834</v>
      </c>
      <c r="F5" s="35">
        <v>1368335</v>
      </c>
      <c r="G5" s="35">
        <v>32698</v>
      </c>
      <c r="H5" s="39">
        <v>44707</v>
      </c>
      <c r="I5" s="39">
        <v>44707</v>
      </c>
      <c r="J5" s="35" t="s">
        <v>66</v>
      </c>
      <c r="K5" s="39">
        <v>44757</v>
      </c>
      <c r="L5" s="35" t="s">
        <v>22</v>
      </c>
      <c r="M5" s="35" t="s">
        <v>1746</v>
      </c>
      <c r="O5" s="51" t="s">
        <v>891</v>
      </c>
    </row>
    <row r="6" spans="1:15">
      <c r="A6" s="32">
        <v>4</v>
      </c>
      <c r="B6" s="35">
        <f>IF(D6="","",SUBTOTAL(3,$D$2:D6))</f>
        <v>5</v>
      </c>
      <c r="C6" s="39">
        <v>44735</v>
      </c>
      <c r="D6" s="35" t="s">
        <v>73</v>
      </c>
      <c r="E6" s="32" t="s">
        <v>835</v>
      </c>
      <c r="F6" s="35">
        <v>2238765</v>
      </c>
      <c r="G6" s="35">
        <v>33968</v>
      </c>
      <c r="H6" s="39">
        <v>44735</v>
      </c>
      <c r="I6" s="39">
        <v>44735</v>
      </c>
      <c r="J6" s="35" t="s">
        <v>130</v>
      </c>
      <c r="K6" s="39">
        <v>44849</v>
      </c>
      <c r="L6" s="35" t="s">
        <v>22</v>
      </c>
      <c r="M6" s="35" t="s">
        <v>1746</v>
      </c>
    </row>
    <row r="7" spans="1:15">
      <c r="A7" s="32">
        <v>5</v>
      </c>
      <c r="B7" s="35">
        <f>IF(D7="","",SUBTOTAL(3,$D$2:D7))</f>
        <v>6</v>
      </c>
      <c r="C7" s="39">
        <v>44749</v>
      </c>
      <c r="D7" s="35" t="s">
        <v>131</v>
      </c>
      <c r="E7" s="32" t="s">
        <v>844</v>
      </c>
      <c r="F7" s="35">
        <v>2141547</v>
      </c>
      <c r="G7" s="35">
        <v>34654</v>
      </c>
      <c r="H7" s="39">
        <v>44749</v>
      </c>
      <c r="I7" s="39">
        <v>44750</v>
      </c>
      <c r="J7" s="35" t="s">
        <v>145</v>
      </c>
      <c r="K7" s="39">
        <v>44820</v>
      </c>
      <c r="L7" s="35" t="s">
        <v>22</v>
      </c>
      <c r="M7" s="35" t="s">
        <v>1746</v>
      </c>
      <c r="O7" s="52" t="s">
        <v>305</v>
      </c>
    </row>
    <row r="8" spans="1:15">
      <c r="A8" s="32">
        <v>6</v>
      </c>
      <c r="B8" s="35">
        <f>IF(D8="","",SUBTOTAL(3,$D$2:D8))</f>
        <v>7</v>
      </c>
      <c r="C8" s="39">
        <v>44770</v>
      </c>
      <c r="D8" s="35" t="s">
        <v>133</v>
      </c>
      <c r="E8" s="32" t="s">
        <v>845</v>
      </c>
      <c r="F8" s="35">
        <v>2671164</v>
      </c>
      <c r="G8" s="35">
        <v>35777</v>
      </c>
      <c r="H8" s="39">
        <v>44770</v>
      </c>
      <c r="I8" s="39">
        <v>44777</v>
      </c>
      <c r="J8" s="35" t="s">
        <v>192</v>
      </c>
      <c r="K8" s="39">
        <v>44834</v>
      </c>
      <c r="L8" s="35" t="s">
        <v>22</v>
      </c>
      <c r="M8" s="35" t="s">
        <v>1746</v>
      </c>
    </row>
    <row r="9" spans="1:15">
      <c r="A9" s="32">
        <v>7</v>
      </c>
      <c r="B9" s="35">
        <f>IF(D9="","",SUBTOTAL(3,$D$2:D9))</f>
        <v>8</v>
      </c>
      <c r="C9" s="39">
        <v>44804</v>
      </c>
      <c r="D9" s="35" t="s">
        <v>150</v>
      </c>
      <c r="E9" s="32" t="s">
        <v>848</v>
      </c>
      <c r="F9" s="35">
        <v>2621467</v>
      </c>
      <c r="G9" s="35">
        <v>37171</v>
      </c>
      <c r="H9" s="39">
        <v>44804</v>
      </c>
      <c r="I9" s="39">
        <v>44814</v>
      </c>
      <c r="J9" s="35" t="s">
        <v>294</v>
      </c>
      <c r="K9" s="39">
        <v>44852</v>
      </c>
      <c r="L9" s="35"/>
      <c r="M9" s="35" t="s">
        <v>1746</v>
      </c>
    </row>
    <row r="10" spans="1:15">
      <c r="A10" s="32">
        <v>8</v>
      </c>
      <c r="B10" s="35">
        <f>IF(D10="","",SUBTOTAL(3,$D$2:D10))</f>
        <v>9</v>
      </c>
      <c r="C10" s="39">
        <v>44822</v>
      </c>
      <c r="D10" s="35" t="s">
        <v>80</v>
      </c>
      <c r="E10" s="32" t="s">
        <v>838</v>
      </c>
      <c r="F10" s="35">
        <v>2238613</v>
      </c>
      <c r="G10" s="35">
        <v>37556</v>
      </c>
      <c r="H10" s="39">
        <v>44822</v>
      </c>
      <c r="I10" s="39">
        <v>44825</v>
      </c>
      <c r="J10" s="35" t="s">
        <v>298</v>
      </c>
      <c r="K10" s="39">
        <v>44845</v>
      </c>
      <c r="L10" s="35" t="s">
        <v>22</v>
      </c>
      <c r="M10" s="35" t="s">
        <v>1746</v>
      </c>
    </row>
    <row r="11" spans="1:15">
      <c r="A11" s="32">
        <v>9</v>
      </c>
      <c r="B11" s="35">
        <f>IF(D11="","",SUBTOTAL(3,$D$2:D11))</f>
        <v>10</v>
      </c>
      <c r="C11" s="39">
        <v>44822</v>
      </c>
      <c r="D11" s="35" t="s">
        <v>92</v>
      </c>
      <c r="E11" s="32" t="s">
        <v>839</v>
      </c>
      <c r="F11" s="35">
        <v>2238650</v>
      </c>
      <c r="G11" s="35">
        <v>37558</v>
      </c>
      <c r="H11" s="39">
        <v>44822</v>
      </c>
      <c r="I11" s="39">
        <v>44825</v>
      </c>
      <c r="J11" s="35" t="s">
        <v>298</v>
      </c>
      <c r="K11" s="39">
        <v>44845</v>
      </c>
      <c r="L11" s="35" t="s">
        <v>22</v>
      </c>
      <c r="M11" s="35" t="s">
        <v>1746</v>
      </c>
    </row>
    <row r="12" spans="1:15">
      <c r="A12" s="32">
        <v>10</v>
      </c>
      <c r="B12" s="35">
        <f>IF(D12="","",SUBTOTAL(3,$D$2:D12))</f>
        <v>11</v>
      </c>
      <c r="C12" s="39">
        <v>44822</v>
      </c>
      <c r="D12" s="35" t="s">
        <v>93</v>
      </c>
      <c r="E12" s="32" t="s">
        <v>840</v>
      </c>
      <c r="F12" s="35">
        <v>2238605</v>
      </c>
      <c r="G12" s="35">
        <v>37559</v>
      </c>
      <c r="H12" s="39">
        <v>44822</v>
      </c>
      <c r="I12" s="39">
        <v>44825</v>
      </c>
      <c r="J12" s="35" t="s">
        <v>298</v>
      </c>
      <c r="K12" s="39">
        <v>44845</v>
      </c>
      <c r="L12" s="35" t="s">
        <v>22</v>
      </c>
      <c r="M12" s="35" t="s">
        <v>1746</v>
      </c>
    </row>
    <row r="13" spans="1:15">
      <c r="A13" s="32">
        <v>11</v>
      </c>
      <c r="B13" s="35">
        <f>IF(D13="","",SUBTOTAL(3,$D$2:D13))</f>
        <v>12</v>
      </c>
      <c r="C13" s="39">
        <v>44822</v>
      </c>
      <c r="D13" s="35" t="s">
        <v>94</v>
      </c>
      <c r="E13" s="32" t="s">
        <v>841</v>
      </c>
      <c r="F13" s="35">
        <v>2238683</v>
      </c>
      <c r="G13" s="35">
        <v>37560</v>
      </c>
      <c r="H13" s="39">
        <v>44822</v>
      </c>
      <c r="I13" s="39">
        <v>44825</v>
      </c>
      <c r="J13" s="35" t="s">
        <v>298</v>
      </c>
      <c r="K13" s="39">
        <v>44845</v>
      </c>
      <c r="L13" s="35" t="s">
        <v>22</v>
      </c>
      <c r="M13" s="35" t="s">
        <v>1746</v>
      </c>
    </row>
    <row r="14" spans="1:15">
      <c r="A14" s="32">
        <v>12</v>
      </c>
      <c r="B14" s="35">
        <f>IF(D14="","",SUBTOTAL(3,$D$2:D14))</f>
        <v>13</v>
      </c>
      <c r="C14" s="39">
        <v>44822</v>
      </c>
      <c r="D14" s="35" t="s">
        <v>95</v>
      </c>
      <c r="E14" s="32" t="s">
        <v>842</v>
      </c>
      <c r="F14" s="35">
        <v>2238643</v>
      </c>
      <c r="G14" s="35">
        <v>37561</v>
      </c>
      <c r="H14" s="39">
        <v>44822</v>
      </c>
      <c r="I14" s="39">
        <v>44825</v>
      </c>
      <c r="J14" s="35" t="s">
        <v>298</v>
      </c>
      <c r="K14" s="39">
        <v>44845</v>
      </c>
      <c r="L14" s="35" t="s">
        <v>22</v>
      </c>
      <c r="M14" s="35" t="s">
        <v>1746</v>
      </c>
    </row>
    <row r="15" spans="1:15">
      <c r="A15" s="32">
        <v>13</v>
      </c>
      <c r="B15" s="35">
        <f>IF(D15="","",SUBTOTAL(3,$D$2:D15))</f>
        <v>14</v>
      </c>
      <c r="C15" s="39">
        <v>44822</v>
      </c>
      <c r="D15" s="35" t="s">
        <v>96</v>
      </c>
      <c r="E15" s="32" t="s">
        <v>843</v>
      </c>
      <c r="F15" s="35">
        <v>2238633</v>
      </c>
      <c r="G15" s="35">
        <v>37554</v>
      </c>
      <c r="H15" s="39">
        <v>44822</v>
      </c>
      <c r="I15" s="39">
        <v>44825</v>
      </c>
      <c r="J15" s="35" t="s">
        <v>298</v>
      </c>
      <c r="K15" s="39">
        <v>44845</v>
      </c>
      <c r="L15" s="35" t="s">
        <v>22</v>
      </c>
      <c r="M15" s="35" t="s">
        <v>1746</v>
      </c>
    </row>
    <row r="16" spans="1:15">
      <c r="A16" s="32">
        <v>14</v>
      </c>
      <c r="B16" s="35">
        <f>IF(D16="","",SUBTOTAL(3,$D$2:D16))</f>
        <v>15</v>
      </c>
      <c r="C16" s="39">
        <v>44822</v>
      </c>
      <c r="D16" s="35" t="s">
        <v>136</v>
      </c>
      <c r="E16" s="32" t="s">
        <v>846</v>
      </c>
      <c r="F16" s="35">
        <v>2539656</v>
      </c>
      <c r="G16" s="35">
        <v>37555</v>
      </c>
      <c r="H16" s="39">
        <v>44822</v>
      </c>
      <c r="I16" s="39">
        <v>44825</v>
      </c>
      <c r="J16" s="35" t="s">
        <v>298</v>
      </c>
      <c r="K16" s="39">
        <v>44845</v>
      </c>
      <c r="L16" s="35" t="s">
        <v>22</v>
      </c>
      <c r="M16" s="35" t="s">
        <v>1746</v>
      </c>
    </row>
    <row r="17" spans="1:13">
      <c r="A17" s="32">
        <v>15</v>
      </c>
      <c r="B17" s="35">
        <f>IF(D17="","",SUBTOTAL(3,$D$2:D17))</f>
        <v>16</v>
      </c>
      <c r="C17" s="39">
        <v>44833</v>
      </c>
      <c r="D17" s="35" t="s">
        <v>177</v>
      </c>
      <c r="E17" s="32" t="s">
        <v>847</v>
      </c>
      <c r="F17" s="35">
        <v>2219753</v>
      </c>
      <c r="G17" s="35">
        <v>45822</v>
      </c>
      <c r="H17" s="39">
        <v>44833</v>
      </c>
      <c r="I17" s="39" t="s">
        <v>321</v>
      </c>
      <c r="J17" s="35" t="s">
        <v>581</v>
      </c>
      <c r="K17" s="39" t="s">
        <v>581</v>
      </c>
      <c r="L17" s="35"/>
      <c r="M17" s="35" t="s">
        <v>1746</v>
      </c>
    </row>
    <row r="18" spans="1:13">
      <c r="A18" s="32">
        <v>2</v>
      </c>
      <c r="B18" s="35">
        <f>IF(D18="","",SUBTOTAL(3,$D$2:D18))</f>
        <v>17</v>
      </c>
      <c r="C18" s="39">
        <v>44836</v>
      </c>
      <c r="D18" s="35" t="s">
        <v>300</v>
      </c>
      <c r="E18" s="32" t="s">
        <v>701</v>
      </c>
      <c r="F18" s="35">
        <v>2647953</v>
      </c>
      <c r="G18" s="35">
        <v>38225</v>
      </c>
      <c r="H18" s="39">
        <v>44836</v>
      </c>
      <c r="I18" s="39">
        <v>44845</v>
      </c>
      <c r="J18" s="35" t="s">
        <v>581</v>
      </c>
      <c r="K18" s="39" t="s">
        <v>581</v>
      </c>
      <c r="L18" s="35"/>
      <c r="M18" s="35" t="s">
        <v>1749</v>
      </c>
    </row>
    <row r="19" spans="1:13">
      <c r="A19" s="32">
        <v>3</v>
      </c>
      <c r="B19" s="35">
        <f>IF(D19="","",SUBTOTAL(3,$D$2:D19))</f>
        <v>18</v>
      </c>
      <c r="C19" s="39">
        <v>44837</v>
      </c>
      <c r="D19" s="35" t="s">
        <v>301</v>
      </c>
      <c r="E19" s="32" t="s">
        <v>702</v>
      </c>
      <c r="F19" s="35">
        <v>2647953</v>
      </c>
      <c r="G19" s="35">
        <v>38173</v>
      </c>
      <c r="H19" s="39">
        <v>44837</v>
      </c>
      <c r="I19" s="39">
        <v>44842</v>
      </c>
      <c r="J19" s="35" t="s">
        <v>581</v>
      </c>
      <c r="K19" s="39" t="s">
        <v>581</v>
      </c>
      <c r="L19" s="35"/>
      <c r="M19" s="35" t="s">
        <v>1749</v>
      </c>
    </row>
    <row r="20" spans="1:13">
      <c r="A20" s="32">
        <v>16</v>
      </c>
      <c r="B20" s="35">
        <f>IF(D20="","",SUBTOTAL(3,$D$2:D20))</f>
        <v>19</v>
      </c>
      <c r="C20" s="39">
        <v>44839</v>
      </c>
      <c r="D20" s="35" t="s">
        <v>245</v>
      </c>
      <c r="E20" s="32" t="s">
        <v>849</v>
      </c>
      <c r="F20" s="35">
        <v>2854733</v>
      </c>
      <c r="G20" s="35">
        <v>38064</v>
      </c>
      <c r="H20" s="39">
        <v>44839</v>
      </c>
      <c r="I20" s="39">
        <v>44839</v>
      </c>
      <c r="J20" s="35" t="s">
        <v>343</v>
      </c>
      <c r="K20" s="39">
        <v>44957</v>
      </c>
      <c r="L20" s="35"/>
      <c r="M20" s="35" t="s">
        <v>1746</v>
      </c>
    </row>
    <row r="21" spans="1:13">
      <c r="A21" s="32">
        <v>5</v>
      </c>
      <c r="B21" s="35">
        <f>IF(D21="","",SUBTOTAL(3,$D$2:D21))</f>
        <v>20</v>
      </c>
      <c r="C21" s="39">
        <v>44844</v>
      </c>
      <c r="D21" s="35" t="s">
        <v>302</v>
      </c>
      <c r="E21" s="32" t="s">
        <v>703</v>
      </c>
      <c r="F21" s="35">
        <v>3326596</v>
      </c>
      <c r="G21" s="35">
        <v>38641</v>
      </c>
      <c r="H21" s="39">
        <v>44844</v>
      </c>
      <c r="I21" s="39">
        <v>44860</v>
      </c>
      <c r="J21" s="35" t="s">
        <v>581</v>
      </c>
      <c r="K21" s="39" t="s">
        <v>581</v>
      </c>
      <c r="L21" s="35"/>
      <c r="M21" s="35" t="s">
        <v>1749</v>
      </c>
    </row>
    <row r="22" spans="1:13">
      <c r="A22" s="32">
        <v>6</v>
      </c>
      <c r="B22" s="35">
        <f>IF(D22="","",SUBTOTAL(3,$D$2:D22))</f>
        <v>21</v>
      </c>
      <c r="C22" s="39">
        <v>44844</v>
      </c>
      <c r="D22" s="35" t="s">
        <v>303</v>
      </c>
      <c r="E22" s="32" t="s">
        <v>704</v>
      </c>
      <c r="F22" s="35">
        <v>3296566</v>
      </c>
      <c r="G22" s="35">
        <v>38640</v>
      </c>
      <c r="H22" s="39">
        <v>44844</v>
      </c>
      <c r="I22" s="39">
        <v>44860</v>
      </c>
      <c r="J22" s="35" t="s">
        <v>581</v>
      </c>
      <c r="K22" s="39" t="s">
        <v>581</v>
      </c>
      <c r="L22" s="35"/>
      <c r="M22" s="35" t="s">
        <v>1749</v>
      </c>
    </row>
    <row r="23" spans="1:13">
      <c r="A23" s="32">
        <v>7</v>
      </c>
      <c r="B23" s="35">
        <f>IF(D23="","",SUBTOTAL(3,$D$2:D23))</f>
        <v>22</v>
      </c>
      <c r="C23" s="39">
        <v>44845</v>
      </c>
      <c r="D23" s="35" t="s">
        <v>313</v>
      </c>
      <c r="E23" s="32" t="s">
        <v>712</v>
      </c>
      <c r="F23" s="35">
        <v>2624592</v>
      </c>
      <c r="G23" s="35">
        <v>38638</v>
      </c>
      <c r="H23" s="39">
        <v>44845</v>
      </c>
      <c r="I23" s="39">
        <v>44856</v>
      </c>
      <c r="J23" s="35" t="s">
        <v>581</v>
      </c>
      <c r="K23" s="39" t="s">
        <v>581</v>
      </c>
      <c r="L23" s="35"/>
      <c r="M23" s="35" t="s">
        <v>1749</v>
      </c>
    </row>
    <row r="24" spans="1:13">
      <c r="A24" s="32">
        <v>8</v>
      </c>
      <c r="B24" s="35">
        <f>IF(D24="","",SUBTOTAL(3,$D$2:D24))</f>
        <v>23</v>
      </c>
      <c r="C24" s="39">
        <v>44849</v>
      </c>
      <c r="D24" s="35" t="s">
        <v>304</v>
      </c>
      <c r="E24" s="32" t="s">
        <v>705</v>
      </c>
      <c r="F24" s="35">
        <v>2873774</v>
      </c>
      <c r="G24" s="35">
        <v>39353</v>
      </c>
      <c r="H24" s="39">
        <v>44849</v>
      </c>
      <c r="I24" s="39">
        <v>44878</v>
      </c>
      <c r="J24" s="35" t="s">
        <v>581</v>
      </c>
      <c r="K24" s="39" t="s">
        <v>581</v>
      </c>
      <c r="L24" s="35"/>
      <c r="M24" s="35" t="s">
        <v>1749</v>
      </c>
    </row>
    <row r="25" spans="1:13">
      <c r="A25" s="32">
        <v>10</v>
      </c>
      <c r="B25" s="35">
        <f>IF(D25="","",SUBTOTAL(3,$D$2:D25))</f>
        <v>24</v>
      </c>
      <c r="C25" s="39">
        <v>44851</v>
      </c>
      <c r="D25" s="35" t="s">
        <v>306</v>
      </c>
      <c r="E25" s="32" t="s">
        <v>706</v>
      </c>
      <c r="F25" s="35">
        <v>195272</v>
      </c>
      <c r="G25" s="35">
        <v>39424</v>
      </c>
      <c r="H25" s="39">
        <v>44851</v>
      </c>
      <c r="I25" s="39">
        <v>44880</v>
      </c>
      <c r="J25" s="35" t="s">
        <v>581</v>
      </c>
      <c r="K25" s="39" t="s">
        <v>581</v>
      </c>
      <c r="L25" s="35"/>
      <c r="M25" s="35" t="s">
        <v>1749</v>
      </c>
    </row>
    <row r="26" spans="1:13">
      <c r="A26" s="32">
        <v>11</v>
      </c>
      <c r="B26" s="35">
        <f>IF(D26="","",SUBTOTAL(3,$D$2:D26))</f>
        <v>25</v>
      </c>
      <c r="C26" s="39">
        <v>44851</v>
      </c>
      <c r="D26" s="35" t="s">
        <v>307</v>
      </c>
      <c r="E26" s="32" t="s">
        <v>707</v>
      </c>
      <c r="F26" s="35">
        <v>3054100</v>
      </c>
      <c r="G26" s="35">
        <v>39621</v>
      </c>
      <c r="H26" s="39">
        <v>44851</v>
      </c>
      <c r="I26" s="39">
        <v>44886</v>
      </c>
      <c r="J26" s="35" t="s">
        <v>581</v>
      </c>
      <c r="K26" s="39" t="s">
        <v>581</v>
      </c>
      <c r="L26" s="35"/>
      <c r="M26" s="35" t="s">
        <v>1749</v>
      </c>
    </row>
    <row r="27" spans="1:13">
      <c r="A27" s="32">
        <v>12</v>
      </c>
      <c r="B27" s="35">
        <f>IF(D27="","",SUBTOTAL(3,$D$2:D27))</f>
        <v>26</v>
      </c>
      <c r="C27" s="39">
        <v>44851</v>
      </c>
      <c r="D27" s="35" t="s">
        <v>308</v>
      </c>
      <c r="E27" s="32" t="s">
        <v>708</v>
      </c>
      <c r="F27" s="35">
        <v>3055849</v>
      </c>
      <c r="G27" s="35">
        <v>39620</v>
      </c>
      <c r="H27" s="39">
        <v>44851</v>
      </c>
      <c r="I27" s="39">
        <v>44886</v>
      </c>
      <c r="J27" s="35" t="s">
        <v>581</v>
      </c>
      <c r="K27" s="39" t="s">
        <v>581</v>
      </c>
      <c r="L27" s="35"/>
      <c r="M27" s="35" t="s">
        <v>1749</v>
      </c>
    </row>
    <row r="28" spans="1:13">
      <c r="A28" s="32">
        <v>13</v>
      </c>
      <c r="B28" s="35">
        <f>IF(D28="","",SUBTOTAL(3,$D$2:D28))</f>
        <v>27</v>
      </c>
      <c r="C28" s="39">
        <v>44851</v>
      </c>
      <c r="D28" s="35" t="s">
        <v>309</v>
      </c>
      <c r="E28" s="32" t="s">
        <v>709</v>
      </c>
      <c r="F28" s="35">
        <v>2539650</v>
      </c>
      <c r="G28" s="35">
        <v>39259</v>
      </c>
      <c r="H28" s="39">
        <v>44851</v>
      </c>
      <c r="I28" s="39">
        <v>44874</v>
      </c>
      <c r="J28" s="35" t="s">
        <v>581</v>
      </c>
      <c r="K28" s="39" t="s">
        <v>581</v>
      </c>
      <c r="L28" s="35"/>
      <c r="M28" s="35" t="s">
        <v>1749</v>
      </c>
    </row>
    <row r="29" spans="1:13">
      <c r="A29" s="32">
        <v>14</v>
      </c>
      <c r="B29" s="35">
        <f>IF(D29="","",SUBTOTAL(3,$D$2:D29))</f>
        <v>28</v>
      </c>
      <c r="C29" s="39">
        <v>44851</v>
      </c>
      <c r="D29" s="35" t="s">
        <v>310</v>
      </c>
      <c r="E29" s="32" t="s">
        <v>710</v>
      </c>
      <c r="F29" s="35">
        <v>3055853</v>
      </c>
      <c r="G29" s="35">
        <v>39654</v>
      </c>
      <c r="H29" s="39">
        <v>44851</v>
      </c>
      <c r="I29" s="39">
        <v>44887</v>
      </c>
      <c r="J29" s="35" t="s">
        <v>581</v>
      </c>
      <c r="K29" s="39" t="s">
        <v>581</v>
      </c>
      <c r="L29" s="35"/>
      <c r="M29" s="35" t="s">
        <v>1749</v>
      </c>
    </row>
    <row r="30" spans="1:13">
      <c r="A30" s="32">
        <v>15</v>
      </c>
      <c r="B30" s="35">
        <f>IF(D30="","",SUBTOTAL(3,$D$2:D30))</f>
        <v>29</v>
      </c>
      <c r="C30" s="39">
        <v>44851</v>
      </c>
      <c r="D30" s="35" t="s">
        <v>311</v>
      </c>
      <c r="E30" s="32" t="s">
        <v>711</v>
      </c>
      <c r="F30" s="35">
        <v>3054121</v>
      </c>
      <c r="G30" s="35">
        <v>39264</v>
      </c>
      <c r="H30" s="39">
        <v>44851</v>
      </c>
      <c r="I30" s="39">
        <v>44874</v>
      </c>
      <c r="J30" s="35" t="s">
        <v>581</v>
      </c>
      <c r="K30" s="39" t="s">
        <v>581</v>
      </c>
      <c r="L30" s="35"/>
      <c r="M30" s="35" t="s">
        <v>1749</v>
      </c>
    </row>
    <row r="31" spans="1:13">
      <c r="A31" s="32">
        <v>16</v>
      </c>
      <c r="B31" s="35">
        <f>IF(D31="","",SUBTOTAL(3,$D$2:D31))</f>
        <v>30</v>
      </c>
      <c r="C31" s="39">
        <v>44852</v>
      </c>
      <c r="D31" s="35" t="s">
        <v>328</v>
      </c>
      <c r="E31" s="32" t="s">
        <v>727</v>
      </c>
      <c r="F31" s="35">
        <v>2453547</v>
      </c>
      <c r="G31" s="35">
        <v>39352</v>
      </c>
      <c r="H31" s="39">
        <v>44852</v>
      </c>
      <c r="I31" s="39">
        <v>44878</v>
      </c>
      <c r="J31" s="35" t="s">
        <v>581</v>
      </c>
      <c r="K31" s="39" t="s">
        <v>581</v>
      </c>
      <c r="L31" s="35"/>
      <c r="M31" s="35" t="s">
        <v>1749</v>
      </c>
    </row>
    <row r="32" spans="1:13">
      <c r="A32" s="32">
        <v>18</v>
      </c>
      <c r="B32" s="35">
        <f>IF(D32="","",SUBTOTAL(3,$D$2:D32))</f>
        <v>31</v>
      </c>
      <c r="C32" s="39">
        <v>44853</v>
      </c>
      <c r="D32" s="35" t="s">
        <v>316</v>
      </c>
      <c r="E32" s="32" t="s">
        <v>715</v>
      </c>
      <c r="F32" s="35">
        <v>2504223</v>
      </c>
      <c r="G32" s="35">
        <v>39622</v>
      </c>
      <c r="H32" s="39">
        <v>44853</v>
      </c>
      <c r="I32" s="39">
        <v>44886</v>
      </c>
      <c r="J32" s="35" t="s">
        <v>581</v>
      </c>
      <c r="K32" s="39" t="s">
        <v>581</v>
      </c>
      <c r="L32" s="35"/>
      <c r="M32" s="35" t="s">
        <v>1749</v>
      </c>
    </row>
    <row r="33" spans="1:13">
      <c r="A33" s="32">
        <v>19</v>
      </c>
      <c r="B33" s="35">
        <f>IF(D33="","",SUBTOTAL(3,$D$2:D33))</f>
        <v>32</v>
      </c>
      <c r="C33" s="39">
        <v>44854</v>
      </c>
      <c r="D33" s="35" t="s">
        <v>329</v>
      </c>
      <c r="E33" s="32" t="s">
        <v>728</v>
      </c>
      <c r="F33" s="35">
        <v>3326587</v>
      </c>
      <c r="G33" s="35">
        <v>39354</v>
      </c>
      <c r="H33" s="39">
        <v>44854</v>
      </c>
      <c r="I33" s="39">
        <v>44878</v>
      </c>
      <c r="J33" s="35" t="s">
        <v>581</v>
      </c>
      <c r="K33" s="39" t="s">
        <v>581</v>
      </c>
      <c r="L33" s="35"/>
      <c r="M33" s="35" t="s">
        <v>1749</v>
      </c>
    </row>
    <row r="34" spans="1:13">
      <c r="A34" s="32">
        <v>20</v>
      </c>
      <c r="B34" s="35">
        <f>IF(D34="","",SUBTOTAL(3,$D$2:D34))</f>
        <v>33</v>
      </c>
      <c r="C34" s="39">
        <v>44856</v>
      </c>
      <c r="D34" s="35" t="s">
        <v>314</v>
      </c>
      <c r="E34" s="32" t="s">
        <v>713</v>
      </c>
      <c r="F34" s="35">
        <v>3326604</v>
      </c>
      <c r="G34" s="35">
        <v>39349</v>
      </c>
      <c r="H34" s="39">
        <v>44856</v>
      </c>
      <c r="I34" s="39">
        <v>44878</v>
      </c>
      <c r="J34" s="35" t="s">
        <v>581</v>
      </c>
      <c r="K34" s="39" t="s">
        <v>581</v>
      </c>
      <c r="L34" s="35"/>
      <c r="M34" s="35" t="s">
        <v>1749</v>
      </c>
    </row>
    <row r="35" spans="1:13">
      <c r="A35" s="32">
        <v>21</v>
      </c>
      <c r="B35" s="35">
        <f>IF(D35="","",SUBTOTAL(3,$D$2:D35))</f>
        <v>34</v>
      </c>
      <c r="C35" s="39">
        <v>44856</v>
      </c>
      <c r="D35" s="35" t="s">
        <v>315</v>
      </c>
      <c r="E35" s="32" t="s">
        <v>714</v>
      </c>
      <c r="F35" s="35">
        <v>3326608</v>
      </c>
      <c r="G35" s="35">
        <v>39350</v>
      </c>
      <c r="H35" s="39">
        <v>44856</v>
      </c>
      <c r="I35" s="39">
        <v>44878</v>
      </c>
      <c r="J35" s="35" t="s">
        <v>581</v>
      </c>
      <c r="K35" s="39" t="s">
        <v>581</v>
      </c>
      <c r="L35" s="35"/>
      <c r="M35" s="35" t="s">
        <v>1749</v>
      </c>
    </row>
    <row r="36" spans="1:13">
      <c r="A36" s="32">
        <v>22</v>
      </c>
      <c r="B36" s="35">
        <f>IF(D36="","",SUBTOTAL(3,$D$2:D36))</f>
        <v>35</v>
      </c>
      <c r="C36" s="39">
        <v>44857</v>
      </c>
      <c r="D36" s="35" t="s">
        <v>323</v>
      </c>
      <c r="E36" s="32" t="s">
        <v>722</v>
      </c>
      <c r="F36" s="35">
        <v>2873763</v>
      </c>
      <c r="G36" s="35">
        <v>39261</v>
      </c>
      <c r="H36" s="39">
        <v>44857</v>
      </c>
      <c r="I36" s="39">
        <v>44874</v>
      </c>
      <c r="J36" s="35" t="s">
        <v>581</v>
      </c>
      <c r="K36" s="39" t="s">
        <v>581</v>
      </c>
      <c r="L36" s="35"/>
      <c r="M36" s="35" t="s">
        <v>1749</v>
      </c>
    </row>
    <row r="37" spans="1:13">
      <c r="A37" s="32">
        <v>23</v>
      </c>
      <c r="B37" s="35">
        <f>IF(D37="","",SUBTOTAL(3,$D$2:D37))</f>
        <v>36</v>
      </c>
      <c r="C37" s="39">
        <v>44860</v>
      </c>
      <c r="D37" s="35" t="s">
        <v>317</v>
      </c>
      <c r="E37" s="32" t="s">
        <v>716</v>
      </c>
      <c r="F37" s="35">
        <v>2873756</v>
      </c>
      <c r="G37" s="35">
        <v>39262</v>
      </c>
      <c r="H37" s="39">
        <v>44860</v>
      </c>
      <c r="I37" s="39">
        <v>44874</v>
      </c>
      <c r="J37" s="35" t="s">
        <v>581</v>
      </c>
      <c r="K37" s="39" t="s">
        <v>581</v>
      </c>
      <c r="L37" s="35"/>
      <c r="M37" s="35" t="s">
        <v>1749</v>
      </c>
    </row>
    <row r="38" spans="1:13">
      <c r="A38" s="32">
        <v>25</v>
      </c>
      <c r="B38" s="35">
        <f>IF(D38="","",SUBTOTAL(3,$D$2:D38))</f>
        <v>37</v>
      </c>
      <c r="C38" s="39">
        <v>44861</v>
      </c>
      <c r="D38" s="35" t="s">
        <v>320</v>
      </c>
      <c r="E38" s="32" t="s">
        <v>719</v>
      </c>
      <c r="F38" s="35">
        <v>2671555</v>
      </c>
      <c r="G38" s="35">
        <v>39050</v>
      </c>
      <c r="H38" s="39">
        <v>44861</v>
      </c>
      <c r="I38" s="39">
        <v>44868</v>
      </c>
      <c r="J38" s="35" t="s">
        <v>581</v>
      </c>
      <c r="K38" s="39" t="s">
        <v>581</v>
      </c>
      <c r="L38" s="35"/>
      <c r="M38" s="35" t="s">
        <v>1749</v>
      </c>
    </row>
    <row r="39" spans="1:13">
      <c r="A39" s="32">
        <v>26</v>
      </c>
      <c r="B39" s="35">
        <f>IF(D39="","",SUBTOTAL(3,$D$2:D39))</f>
        <v>38</v>
      </c>
      <c r="C39" s="39">
        <v>44861</v>
      </c>
      <c r="D39" s="35" t="s">
        <v>296</v>
      </c>
      <c r="E39" s="32" t="s">
        <v>720</v>
      </c>
      <c r="F39" s="35">
        <v>2147424</v>
      </c>
      <c r="G39" s="35">
        <v>39048</v>
      </c>
      <c r="H39" s="39">
        <v>44861</v>
      </c>
      <c r="I39" s="39">
        <v>44868</v>
      </c>
      <c r="J39" s="35" t="s">
        <v>581</v>
      </c>
      <c r="K39" s="39" t="s">
        <v>581</v>
      </c>
      <c r="L39" s="35"/>
      <c r="M39" s="35" t="s">
        <v>1749</v>
      </c>
    </row>
    <row r="40" spans="1:13">
      <c r="A40" s="32">
        <v>27</v>
      </c>
      <c r="B40" s="35">
        <f>IF(D40="","",SUBTOTAL(3,$D$2:D40))</f>
        <v>39</v>
      </c>
      <c r="C40" s="39">
        <v>44863</v>
      </c>
      <c r="D40" s="35" t="s">
        <v>319</v>
      </c>
      <c r="E40" s="32" t="s">
        <v>718</v>
      </c>
      <c r="F40" s="35">
        <v>3296610</v>
      </c>
      <c r="G40" s="35">
        <v>38960</v>
      </c>
      <c r="H40" s="39">
        <v>44863</v>
      </c>
      <c r="I40" s="39">
        <v>44866</v>
      </c>
      <c r="J40" s="35" t="s">
        <v>581</v>
      </c>
      <c r="K40" s="39" t="s">
        <v>581</v>
      </c>
      <c r="L40" s="35"/>
      <c r="M40" s="35" t="s">
        <v>1749</v>
      </c>
    </row>
    <row r="41" spans="1:13">
      <c r="A41" s="32">
        <v>29</v>
      </c>
      <c r="B41" s="35">
        <f>IF(D41="","",SUBTOTAL(3,$D$2:D41))</f>
        <v>40</v>
      </c>
      <c r="C41" s="39">
        <v>44868</v>
      </c>
      <c r="D41" s="35" t="s">
        <v>322</v>
      </c>
      <c r="E41" s="32" t="s">
        <v>721</v>
      </c>
      <c r="F41" s="35" t="s">
        <v>581</v>
      </c>
      <c r="G41" s="35">
        <v>39049</v>
      </c>
      <c r="H41" s="39">
        <v>44868</v>
      </c>
      <c r="I41" s="39">
        <v>44868</v>
      </c>
      <c r="J41" s="35" t="s">
        <v>581</v>
      </c>
      <c r="K41" s="39" t="s">
        <v>581</v>
      </c>
      <c r="L41" s="35"/>
      <c r="M41" s="35" t="s">
        <v>1749</v>
      </c>
    </row>
    <row r="42" spans="1:13">
      <c r="A42" s="32">
        <v>30</v>
      </c>
      <c r="B42" s="35">
        <f>IF(D42="","",SUBTOTAL(3,$D$2:D42))</f>
        <v>41</v>
      </c>
      <c r="C42" s="39">
        <v>44871</v>
      </c>
      <c r="D42" s="35" t="s">
        <v>324</v>
      </c>
      <c r="E42" s="32" t="s">
        <v>723</v>
      </c>
      <c r="F42" s="35">
        <v>3270986</v>
      </c>
      <c r="G42" s="35">
        <v>39265</v>
      </c>
      <c r="H42" s="39">
        <v>44871</v>
      </c>
      <c r="I42" s="39">
        <v>44874</v>
      </c>
      <c r="J42" s="35" t="s">
        <v>581</v>
      </c>
      <c r="K42" s="39" t="s">
        <v>581</v>
      </c>
      <c r="L42" s="35"/>
      <c r="M42" s="35" t="s">
        <v>1749</v>
      </c>
    </row>
    <row r="43" spans="1:13">
      <c r="A43" s="32">
        <v>31</v>
      </c>
      <c r="B43" s="35">
        <f>IF(D43="","",SUBTOTAL(3,$D$2:D43))</f>
        <v>42</v>
      </c>
      <c r="C43" s="39">
        <v>44871</v>
      </c>
      <c r="D43" s="35" t="s">
        <v>325</v>
      </c>
      <c r="E43" s="32" t="s">
        <v>724</v>
      </c>
      <c r="F43" s="35">
        <v>3270589</v>
      </c>
      <c r="G43" s="35">
        <v>39256</v>
      </c>
      <c r="H43" s="39">
        <v>44871</v>
      </c>
      <c r="I43" s="39">
        <v>44874</v>
      </c>
      <c r="J43" s="35" t="s">
        <v>581</v>
      </c>
      <c r="K43" s="39" t="s">
        <v>581</v>
      </c>
      <c r="L43" s="35"/>
      <c r="M43" s="35" t="s">
        <v>1749</v>
      </c>
    </row>
    <row r="44" spans="1:13">
      <c r="A44" s="32">
        <v>33</v>
      </c>
      <c r="B44" s="35">
        <f>IF(D44="","",SUBTOTAL(3,$D$2:D44))</f>
        <v>43</v>
      </c>
      <c r="C44" s="39">
        <v>44873</v>
      </c>
      <c r="D44" s="35" t="s">
        <v>326</v>
      </c>
      <c r="E44" s="32" t="s">
        <v>725</v>
      </c>
      <c r="F44" s="35">
        <v>3137625</v>
      </c>
      <c r="G44" s="35">
        <v>39625</v>
      </c>
      <c r="H44" s="39">
        <v>44873</v>
      </c>
      <c r="I44" s="39">
        <v>44886</v>
      </c>
      <c r="J44" s="35" t="s">
        <v>581</v>
      </c>
      <c r="K44" s="39" t="s">
        <v>581</v>
      </c>
      <c r="L44" s="35"/>
      <c r="M44" s="35" t="s">
        <v>1749</v>
      </c>
    </row>
    <row r="45" spans="1:13">
      <c r="A45" s="32">
        <v>34</v>
      </c>
      <c r="B45" s="35">
        <f>IF(D45="","",SUBTOTAL(3,$D$2:D45))</f>
        <v>44</v>
      </c>
      <c r="C45" s="39">
        <v>44874</v>
      </c>
      <c r="D45" s="35" t="s">
        <v>330</v>
      </c>
      <c r="E45" s="32" t="s">
        <v>729</v>
      </c>
      <c r="F45" s="35">
        <v>3055876</v>
      </c>
      <c r="G45" s="35">
        <v>39624</v>
      </c>
      <c r="H45" s="39">
        <v>44874</v>
      </c>
      <c r="I45" s="39">
        <v>44886</v>
      </c>
      <c r="J45" s="35" t="s">
        <v>581</v>
      </c>
      <c r="K45" s="39" t="s">
        <v>581</v>
      </c>
      <c r="L45" s="35"/>
      <c r="M45" s="35" t="s">
        <v>1749</v>
      </c>
    </row>
    <row r="46" spans="1:13">
      <c r="A46" s="32">
        <v>35</v>
      </c>
      <c r="B46" s="35">
        <f>IF(D46="","",SUBTOTAL(3,$D$2:D46))</f>
        <v>45</v>
      </c>
      <c r="C46" s="39">
        <v>44875</v>
      </c>
      <c r="D46" s="35" t="s">
        <v>327</v>
      </c>
      <c r="E46" s="32" t="s">
        <v>726</v>
      </c>
      <c r="F46" s="35">
        <v>3055843</v>
      </c>
      <c r="G46" s="35">
        <v>39626</v>
      </c>
      <c r="H46" s="39">
        <v>44875</v>
      </c>
      <c r="I46" s="39">
        <v>44886</v>
      </c>
      <c r="J46" s="35" t="s">
        <v>581</v>
      </c>
      <c r="K46" s="39" t="s">
        <v>581</v>
      </c>
      <c r="L46" s="35"/>
      <c r="M46" s="35" t="s">
        <v>1749</v>
      </c>
    </row>
    <row r="47" spans="1:13">
      <c r="A47" s="32">
        <v>36</v>
      </c>
      <c r="B47" s="35">
        <f>IF(D47="","",SUBTOTAL(3,$D$2:D47))</f>
        <v>46</v>
      </c>
      <c r="C47" s="39">
        <v>44879</v>
      </c>
      <c r="D47" s="35" t="s">
        <v>331</v>
      </c>
      <c r="E47" s="32" t="s">
        <v>730</v>
      </c>
      <c r="F47" s="35">
        <v>3055868</v>
      </c>
      <c r="G47" s="35">
        <v>39646</v>
      </c>
      <c r="H47" s="39">
        <v>44879</v>
      </c>
      <c r="I47" s="39">
        <v>44887</v>
      </c>
      <c r="J47" s="35" t="s">
        <v>581</v>
      </c>
      <c r="K47" s="39" t="s">
        <v>581</v>
      </c>
      <c r="L47" s="35"/>
      <c r="M47" s="35" t="s">
        <v>1749</v>
      </c>
    </row>
    <row r="48" spans="1:13">
      <c r="A48" s="32">
        <v>37</v>
      </c>
      <c r="B48" s="35">
        <f>IF(D48="","",SUBTOTAL(3,$D$2:D48))</f>
        <v>47</v>
      </c>
      <c r="C48" s="39">
        <v>44886</v>
      </c>
      <c r="D48" s="35" t="s">
        <v>318</v>
      </c>
      <c r="E48" s="32" t="s">
        <v>717</v>
      </c>
      <c r="F48" s="35" t="s">
        <v>581</v>
      </c>
      <c r="G48" s="35">
        <v>39903</v>
      </c>
      <c r="H48" s="39">
        <v>44886</v>
      </c>
      <c r="I48" s="39">
        <v>44894</v>
      </c>
      <c r="J48" s="35" t="s">
        <v>581</v>
      </c>
      <c r="K48" s="39" t="s">
        <v>581</v>
      </c>
      <c r="L48" s="35"/>
      <c r="M48" s="35" t="s">
        <v>1749</v>
      </c>
    </row>
    <row r="49" spans="1:13">
      <c r="A49" s="32">
        <v>38</v>
      </c>
      <c r="B49" s="35">
        <f>IF(D49="","",SUBTOTAL(3,$D$2:D49))</f>
        <v>48</v>
      </c>
      <c r="C49" s="39">
        <v>44886</v>
      </c>
      <c r="D49" s="35" t="s">
        <v>332</v>
      </c>
      <c r="E49" s="32" t="s">
        <v>731</v>
      </c>
      <c r="F49" s="35">
        <v>2539713</v>
      </c>
      <c r="G49" s="35" t="s">
        <v>335</v>
      </c>
      <c r="H49" s="39">
        <v>44886</v>
      </c>
      <c r="I49" s="39" t="s">
        <v>581</v>
      </c>
      <c r="J49" s="35" t="s">
        <v>581</v>
      </c>
      <c r="K49" s="39" t="s">
        <v>581</v>
      </c>
      <c r="L49" s="35"/>
      <c r="M49" s="35" t="s">
        <v>1749</v>
      </c>
    </row>
    <row r="50" spans="1:13">
      <c r="A50" s="32">
        <v>17</v>
      </c>
      <c r="B50" s="35">
        <f>IF(D50="","",SUBTOTAL(3,$D$2:D50))</f>
        <v>49</v>
      </c>
      <c r="C50" s="39">
        <v>44887</v>
      </c>
      <c r="D50" s="35" t="s">
        <v>333</v>
      </c>
      <c r="E50" s="32" t="s">
        <v>850</v>
      </c>
      <c r="F50" s="35">
        <v>2969436</v>
      </c>
      <c r="G50" s="35">
        <v>39709</v>
      </c>
      <c r="H50" s="39">
        <v>44887</v>
      </c>
      <c r="I50" s="39">
        <v>44888</v>
      </c>
      <c r="J50" s="35" t="s">
        <v>581</v>
      </c>
      <c r="K50" s="39" t="s">
        <v>581</v>
      </c>
      <c r="L50" s="35"/>
      <c r="M50" s="35" t="s">
        <v>1746</v>
      </c>
    </row>
    <row r="51" spans="1:13">
      <c r="A51" s="32">
        <v>39</v>
      </c>
      <c r="B51" s="35">
        <f>IF(D51="","",SUBTOTAL(3,$D$2:D51))</f>
        <v>50</v>
      </c>
      <c r="C51" s="39">
        <v>44887</v>
      </c>
      <c r="D51" s="35" t="s">
        <v>336</v>
      </c>
      <c r="E51" s="32" t="s">
        <v>732</v>
      </c>
      <c r="F51" s="35">
        <v>3511691</v>
      </c>
      <c r="G51" s="35">
        <v>40106</v>
      </c>
      <c r="H51" s="39">
        <v>44887</v>
      </c>
      <c r="I51" s="39">
        <v>44898</v>
      </c>
      <c r="J51" s="35" t="s">
        <v>581</v>
      </c>
      <c r="K51" s="39" t="s">
        <v>581</v>
      </c>
      <c r="L51" s="35"/>
      <c r="M51" s="35" t="s">
        <v>1749</v>
      </c>
    </row>
    <row r="52" spans="1:13">
      <c r="A52" s="32">
        <v>40</v>
      </c>
      <c r="B52" s="35">
        <f>IF(D52="","",SUBTOTAL(3,$D$2:D52))</f>
        <v>51</v>
      </c>
      <c r="C52" s="39">
        <v>44906</v>
      </c>
      <c r="D52" s="35" t="s">
        <v>340</v>
      </c>
      <c r="E52" s="32" t="s">
        <v>735</v>
      </c>
      <c r="F52" s="35">
        <v>3133125</v>
      </c>
      <c r="G52" s="35">
        <v>46334</v>
      </c>
      <c r="H52" s="39">
        <v>44906</v>
      </c>
      <c r="I52" s="39">
        <v>45069</v>
      </c>
      <c r="J52" s="35" t="s">
        <v>581</v>
      </c>
      <c r="K52" s="39" t="s">
        <v>581</v>
      </c>
      <c r="L52" s="35"/>
      <c r="M52" s="35" t="s">
        <v>1749</v>
      </c>
    </row>
    <row r="53" spans="1:13">
      <c r="A53" s="32">
        <v>41</v>
      </c>
      <c r="B53" s="35">
        <f>IF(D53="","",SUBTOTAL(3,$D$2:D53))</f>
        <v>52</v>
      </c>
      <c r="C53" s="39">
        <v>44906</v>
      </c>
      <c r="D53" s="35" t="s">
        <v>341</v>
      </c>
      <c r="E53" s="32" t="s">
        <v>736</v>
      </c>
      <c r="F53" s="35">
        <v>3215439</v>
      </c>
      <c r="G53" s="35">
        <v>48591</v>
      </c>
      <c r="H53" s="39">
        <v>44906</v>
      </c>
      <c r="I53" s="39">
        <v>45130</v>
      </c>
      <c r="J53" s="35" t="s">
        <v>581</v>
      </c>
      <c r="K53" s="39" t="s">
        <v>581</v>
      </c>
      <c r="L53" s="35"/>
      <c r="M53" s="35" t="s">
        <v>1749</v>
      </c>
    </row>
    <row r="54" spans="1:13">
      <c r="A54" s="32">
        <v>43</v>
      </c>
      <c r="B54" s="35">
        <f>IF(D54="","",SUBTOTAL(3,$D$2:D54))</f>
        <v>53</v>
      </c>
      <c r="C54" s="39">
        <v>44913</v>
      </c>
      <c r="D54" s="35" t="s">
        <v>339</v>
      </c>
      <c r="E54" s="32" t="s">
        <v>734</v>
      </c>
      <c r="F54" s="35">
        <v>3145108</v>
      </c>
      <c r="G54" s="35">
        <v>41641</v>
      </c>
      <c r="H54" s="39">
        <v>44913</v>
      </c>
      <c r="I54" s="39">
        <v>44950</v>
      </c>
      <c r="J54" s="35" t="s">
        <v>581</v>
      </c>
      <c r="K54" s="39" t="s">
        <v>581</v>
      </c>
      <c r="L54" s="35"/>
      <c r="M54" s="35" t="s">
        <v>1749</v>
      </c>
    </row>
    <row r="55" spans="1:13">
      <c r="A55" s="32">
        <v>44</v>
      </c>
      <c r="B55" s="35">
        <f>IF(D55="","",SUBTOTAL(3,$D$2:D55))</f>
        <v>54</v>
      </c>
      <c r="C55" s="39">
        <v>44914</v>
      </c>
      <c r="D55" s="35" t="s">
        <v>338</v>
      </c>
      <c r="E55" s="32" t="s">
        <v>733</v>
      </c>
      <c r="F55" s="35">
        <v>3195847</v>
      </c>
      <c r="G55" s="35">
        <v>40978</v>
      </c>
      <c r="H55" s="39">
        <v>44914</v>
      </c>
      <c r="I55" s="39">
        <v>44929</v>
      </c>
      <c r="J55" s="35" t="s">
        <v>581</v>
      </c>
      <c r="K55" s="39" t="s">
        <v>581</v>
      </c>
      <c r="L55" s="35"/>
      <c r="M55" s="35" t="s">
        <v>1749</v>
      </c>
    </row>
    <row r="56" spans="1:13">
      <c r="A56" s="32">
        <v>234</v>
      </c>
      <c r="B56" s="35">
        <f>IF(D56="","",SUBTOTAL(3,$D$2:D56))</f>
        <v>55</v>
      </c>
      <c r="C56" s="39">
        <v>44929</v>
      </c>
      <c r="D56" s="35" t="s">
        <v>1540</v>
      </c>
      <c r="E56" s="32" t="s">
        <v>1541</v>
      </c>
      <c r="F56" s="35">
        <v>6653617</v>
      </c>
      <c r="G56" s="35">
        <v>54608</v>
      </c>
      <c r="H56" s="39">
        <v>44930</v>
      </c>
      <c r="I56" s="39">
        <v>44933</v>
      </c>
      <c r="J56" s="35"/>
      <c r="K56" s="39"/>
      <c r="L56" s="35" t="s">
        <v>22</v>
      </c>
      <c r="M56" s="35" t="s">
        <v>1749</v>
      </c>
    </row>
    <row r="57" spans="1:13">
      <c r="A57" s="32">
        <v>50</v>
      </c>
      <c r="B57" s="35">
        <f>IF(D57="","",SUBTOTAL(3,$D$2:D57))</f>
        <v>56</v>
      </c>
      <c r="C57" s="39">
        <v>44943</v>
      </c>
      <c r="D57" s="35" t="s">
        <v>362</v>
      </c>
      <c r="E57" s="32" t="s">
        <v>737</v>
      </c>
      <c r="F57" s="35">
        <v>4535846</v>
      </c>
      <c r="G57" s="35">
        <v>41583</v>
      </c>
      <c r="H57" s="39">
        <v>44943</v>
      </c>
      <c r="I57" s="39">
        <v>44583</v>
      </c>
      <c r="J57" s="35" t="s">
        <v>581</v>
      </c>
      <c r="K57" s="39" t="s">
        <v>581</v>
      </c>
      <c r="L57" s="35"/>
      <c r="M57" s="35" t="s">
        <v>1749</v>
      </c>
    </row>
    <row r="58" spans="1:13">
      <c r="A58" s="32">
        <v>18</v>
      </c>
      <c r="B58" s="35">
        <f>IF(D58="","",SUBTOTAL(3,$D$2:D58))</f>
        <v>57</v>
      </c>
      <c r="C58" s="39">
        <v>44945</v>
      </c>
      <c r="D58" s="35" t="s">
        <v>345</v>
      </c>
      <c r="E58" s="32" t="s">
        <v>851</v>
      </c>
      <c r="F58" s="35">
        <v>238765</v>
      </c>
      <c r="G58" s="35">
        <v>41504</v>
      </c>
      <c r="H58" s="39">
        <v>44945</v>
      </c>
      <c r="I58" s="39">
        <v>44947</v>
      </c>
      <c r="J58" s="35" t="s">
        <v>388</v>
      </c>
      <c r="K58" s="39">
        <v>44993</v>
      </c>
      <c r="L58" s="35" t="s">
        <v>22</v>
      </c>
      <c r="M58" s="35" t="s">
        <v>1746</v>
      </c>
    </row>
    <row r="59" spans="1:13">
      <c r="A59" s="32">
        <v>51</v>
      </c>
      <c r="B59" s="35">
        <f>IF(D59="","",SUBTOTAL(3,$D$2:D59))</f>
        <v>58</v>
      </c>
      <c r="C59" s="39">
        <v>44947</v>
      </c>
      <c r="D59" s="35" t="s">
        <v>364</v>
      </c>
      <c r="E59" s="32" t="s">
        <v>738</v>
      </c>
      <c r="F59" s="35">
        <v>2035242</v>
      </c>
      <c r="G59" s="35">
        <v>41729</v>
      </c>
      <c r="H59" s="39">
        <v>44947</v>
      </c>
      <c r="I59" s="39">
        <v>44951</v>
      </c>
      <c r="J59" s="35" t="s">
        <v>581</v>
      </c>
      <c r="K59" s="39" t="s">
        <v>581</v>
      </c>
      <c r="L59" s="35"/>
      <c r="M59" s="35" t="s">
        <v>1749</v>
      </c>
    </row>
    <row r="60" spans="1:13">
      <c r="A60" s="32">
        <v>52</v>
      </c>
      <c r="B60" s="35">
        <f>IF(D60="","",SUBTOTAL(3,$D$2:D60))</f>
        <v>59</v>
      </c>
      <c r="C60" s="39">
        <v>44948</v>
      </c>
      <c r="D60" s="35" t="s">
        <v>365</v>
      </c>
      <c r="E60" s="32" t="s">
        <v>739</v>
      </c>
      <c r="F60" s="35">
        <v>4246289</v>
      </c>
      <c r="G60" s="35">
        <v>42739</v>
      </c>
      <c r="H60" s="39">
        <v>44948</v>
      </c>
      <c r="I60" s="39">
        <v>44945</v>
      </c>
      <c r="J60" s="35" t="s">
        <v>581</v>
      </c>
      <c r="K60" s="39" t="s">
        <v>581</v>
      </c>
      <c r="L60" s="35"/>
      <c r="M60" s="35" t="s">
        <v>1749</v>
      </c>
    </row>
    <row r="61" spans="1:13">
      <c r="A61" s="32">
        <v>1</v>
      </c>
      <c r="B61" s="35">
        <f>IF(D61="","",SUBTOTAL(3,$D$2:D61))</f>
        <v>60</v>
      </c>
      <c r="C61" s="39">
        <v>44968</v>
      </c>
      <c r="D61" s="35" t="s">
        <v>1191</v>
      </c>
      <c r="E61" s="32" t="s">
        <v>342</v>
      </c>
      <c r="F61" s="35">
        <v>4103915</v>
      </c>
      <c r="G61" s="35">
        <v>27260</v>
      </c>
      <c r="H61" s="39">
        <v>44968</v>
      </c>
      <c r="I61" s="39">
        <v>44969</v>
      </c>
      <c r="J61" s="35" t="s">
        <v>408</v>
      </c>
      <c r="K61" s="39">
        <v>45046</v>
      </c>
      <c r="L61" s="35" t="s">
        <v>22</v>
      </c>
      <c r="M61" s="35" t="s">
        <v>890</v>
      </c>
    </row>
    <row r="62" spans="1:13">
      <c r="A62" s="32">
        <v>57</v>
      </c>
      <c r="B62" s="35">
        <f>IF(D62="","",SUBTOTAL(3,$D$2:D62))</f>
        <v>61</v>
      </c>
      <c r="C62" s="39">
        <v>44970</v>
      </c>
      <c r="D62" s="35" t="s">
        <v>367</v>
      </c>
      <c r="E62" s="32" t="s">
        <v>741</v>
      </c>
      <c r="F62" s="35">
        <v>3604408</v>
      </c>
      <c r="G62" s="35">
        <v>44881</v>
      </c>
      <c r="H62" s="39">
        <v>44970</v>
      </c>
      <c r="I62" s="39">
        <v>45035</v>
      </c>
      <c r="J62" s="35" t="s">
        <v>581</v>
      </c>
      <c r="K62" s="39" t="s">
        <v>581</v>
      </c>
      <c r="L62" s="35"/>
      <c r="M62" s="35" t="s">
        <v>1749</v>
      </c>
    </row>
    <row r="63" spans="1:13">
      <c r="A63" s="32">
        <v>19</v>
      </c>
      <c r="B63" s="35">
        <f>IF(D63="","",SUBTOTAL(3,$D$2:D63))</f>
        <v>62</v>
      </c>
      <c r="C63" s="39">
        <v>44997</v>
      </c>
      <c r="D63" s="35" t="s">
        <v>389</v>
      </c>
      <c r="E63" s="32" t="s">
        <v>852</v>
      </c>
      <c r="F63" s="35" t="s">
        <v>581</v>
      </c>
      <c r="G63" s="35">
        <v>44110</v>
      </c>
      <c r="H63" s="39">
        <v>44997</v>
      </c>
      <c r="I63" s="39">
        <v>45013</v>
      </c>
      <c r="J63" s="35" t="s">
        <v>581</v>
      </c>
      <c r="K63" s="39" t="s">
        <v>581</v>
      </c>
      <c r="L63" s="35"/>
      <c r="M63" s="35" t="s">
        <v>1746</v>
      </c>
    </row>
    <row r="64" spans="1:13">
      <c r="A64" s="32">
        <v>68</v>
      </c>
      <c r="B64" s="35">
        <f>IF(D64="","",SUBTOTAL(3,$D$2:D64))</f>
        <v>63</v>
      </c>
      <c r="C64" s="39">
        <v>44999</v>
      </c>
      <c r="D64" s="35" t="s">
        <v>391</v>
      </c>
      <c r="E64" s="32" t="s">
        <v>742</v>
      </c>
      <c r="F64" s="35" t="s">
        <v>581</v>
      </c>
      <c r="G64" s="35">
        <v>43635</v>
      </c>
      <c r="H64" s="39">
        <v>44999</v>
      </c>
      <c r="I64" s="39">
        <v>45000</v>
      </c>
      <c r="J64" s="35" t="s">
        <v>581</v>
      </c>
      <c r="K64" s="39" t="s">
        <v>581</v>
      </c>
      <c r="L64" s="35"/>
      <c r="M64" s="35" t="s">
        <v>1749</v>
      </c>
    </row>
    <row r="65" spans="1:13">
      <c r="A65" s="32">
        <v>20</v>
      </c>
      <c r="B65" s="35">
        <f>IF(D65="","",SUBTOTAL(3,$D$2:D65))</f>
        <v>64</v>
      </c>
      <c r="C65" s="39">
        <v>45001</v>
      </c>
      <c r="D65" s="35" t="s">
        <v>392</v>
      </c>
      <c r="E65" s="32" t="s">
        <v>853</v>
      </c>
      <c r="F65" s="35" t="s">
        <v>581</v>
      </c>
      <c r="G65" s="35">
        <v>43694</v>
      </c>
      <c r="H65" s="39">
        <v>45001</v>
      </c>
      <c r="I65" s="39">
        <v>45001</v>
      </c>
      <c r="J65" s="35" t="s">
        <v>410</v>
      </c>
      <c r="K65" s="39" t="s">
        <v>581</v>
      </c>
      <c r="L65" s="35"/>
      <c r="M65" s="35" t="s">
        <v>1746</v>
      </c>
    </row>
    <row r="66" spans="1:13">
      <c r="A66" s="32">
        <v>72</v>
      </c>
      <c r="B66" s="35">
        <f>IF(D66="","",SUBTOTAL(3,$D$2:D66))</f>
        <v>65</v>
      </c>
      <c r="C66" s="39">
        <v>45014</v>
      </c>
      <c r="D66" s="35" t="s">
        <v>404</v>
      </c>
      <c r="E66" s="32" t="s">
        <v>745</v>
      </c>
      <c r="F66" s="35">
        <v>3897909</v>
      </c>
      <c r="G66" s="35">
        <v>44237</v>
      </c>
      <c r="H66" s="39">
        <v>45014</v>
      </c>
      <c r="I66" s="39">
        <v>45015</v>
      </c>
      <c r="J66" s="35" t="s">
        <v>581</v>
      </c>
      <c r="K66" s="39" t="s">
        <v>581</v>
      </c>
      <c r="L66" s="35"/>
      <c r="M66" s="35" t="s">
        <v>1749</v>
      </c>
    </row>
    <row r="67" spans="1:13">
      <c r="A67" s="32">
        <v>74</v>
      </c>
      <c r="B67" s="35">
        <f>IF(D67="","",SUBTOTAL(3,$D$2:D67))</f>
        <v>66</v>
      </c>
      <c r="C67" s="39">
        <v>45022</v>
      </c>
      <c r="D67" s="35" t="s">
        <v>405</v>
      </c>
      <c r="E67" s="32" t="s">
        <v>746</v>
      </c>
      <c r="F67" s="35">
        <v>3187334</v>
      </c>
      <c r="G67" s="35">
        <v>44605</v>
      </c>
      <c r="H67" s="39">
        <v>45022</v>
      </c>
      <c r="I67" s="39">
        <v>45027</v>
      </c>
      <c r="J67" s="35" t="s">
        <v>581</v>
      </c>
      <c r="K67" s="39" t="s">
        <v>581</v>
      </c>
      <c r="L67" s="35"/>
      <c r="M67" s="35" t="s">
        <v>1749</v>
      </c>
    </row>
    <row r="68" spans="1:13">
      <c r="A68" s="32">
        <v>75</v>
      </c>
      <c r="B68" s="35">
        <f>IF(D68="","",SUBTOTAL(3,$D$2:D68))</f>
        <v>67</v>
      </c>
      <c r="C68" s="39">
        <v>45022</v>
      </c>
      <c r="D68" s="35" t="s">
        <v>406</v>
      </c>
      <c r="E68" s="32" t="s">
        <v>747</v>
      </c>
      <c r="F68" s="35">
        <v>3196414</v>
      </c>
      <c r="G68" s="35">
        <v>44608</v>
      </c>
      <c r="H68" s="39">
        <v>45022</v>
      </c>
      <c r="I68" s="39">
        <v>45027</v>
      </c>
      <c r="J68" s="35" t="s">
        <v>581</v>
      </c>
      <c r="K68" s="39" t="s">
        <v>581</v>
      </c>
      <c r="L68" s="35"/>
      <c r="M68" s="35" t="s">
        <v>1749</v>
      </c>
    </row>
    <row r="69" spans="1:13">
      <c r="A69" s="32">
        <v>76</v>
      </c>
      <c r="B69" s="35">
        <f>IF(D69="","",SUBTOTAL(3,$D$2:D69))</f>
        <v>68</v>
      </c>
      <c r="C69" s="39">
        <v>45022</v>
      </c>
      <c r="D69" s="35" t="s">
        <v>407</v>
      </c>
      <c r="E69" s="32" t="s">
        <v>748</v>
      </c>
      <c r="F69" s="35">
        <v>3193786</v>
      </c>
      <c r="G69" s="35">
        <v>44603</v>
      </c>
      <c r="H69" s="39">
        <v>45022</v>
      </c>
      <c r="I69" s="39">
        <v>45027</v>
      </c>
      <c r="J69" s="35" t="s">
        <v>581</v>
      </c>
      <c r="K69" s="39" t="s">
        <v>581</v>
      </c>
      <c r="L69" s="35"/>
      <c r="M69" s="35" t="s">
        <v>1749</v>
      </c>
    </row>
    <row r="70" spans="1:13">
      <c r="A70" s="32">
        <v>78</v>
      </c>
      <c r="B70" s="35">
        <f>IF(D70="","",SUBTOTAL(3,$D$2:D70))</f>
        <v>69</v>
      </c>
      <c r="C70" s="39">
        <v>45026</v>
      </c>
      <c r="D70" s="35" t="s">
        <v>403</v>
      </c>
      <c r="E70" s="32" t="s">
        <v>744</v>
      </c>
      <c r="F70" s="35">
        <v>3196067</v>
      </c>
      <c r="G70" s="35">
        <v>51577</v>
      </c>
      <c r="H70" s="39">
        <v>45026</v>
      </c>
      <c r="I70" s="39">
        <v>45209</v>
      </c>
      <c r="J70" s="35" t="s">
        <v>581</v>
      </c>
      <c r="K70" s="39" t="s">
        <v>581</v>
      </c>
      <c r="L70" s="35"/>
      <c r="M70" s="35" t="s">
        <v>1749</v>
      </c>
    </row>
    <row r="71" spans="1:13">
      <c r="A71" s="32">
        <v>21</v>
      </c>
      <c r="B71" s="35">
        <f>IF(D71="","",SUBTOTAL(3,$D$2:D71))</f>
        <v>70</v>
      </c>
      <c r="C71" s="39">
        <v>45029</v>
      </c>
      <c r="D71" s="35" t="s">
        <v>411</v>
      </c>
      <c r="E71" s="32" t="s">
        <v>855</v>
      </c>
      <c r="F71" s="35">
        <v>5434294</v>
      </c>
      <c r="G71" s="35">
        <v>44816</v>
      </c>
      <c r="H71" s="39">
        <v>45029</v>
      </c>
      <c r="I71" s="39">
        <v>45033</v>
      </c>
      <c r="J71" s="35" t="s">
        <v>581</v>
      </c>
      <c r="K71" s="39" t="s">
        <v>581</v>
      </c>
      <c r="L71" s="35"/>
      <c r="M71" s="35" t="s">
        <v>1746</v>
      </c>
    </row>
    <row r="72" spans="1:13">
      <c r="A72" s="32">
        <v>23</v>
      </c>
      <c r="B72" s="35">
        <f>IF(D72="","",SUBTOTAL(3,$D$2:D72))</f>
        <v>71</v>
      </c>
      <c r="C72" s="39">
        <v>45032</v>
      </c>
      <c r="D72" s="35" t="s">
        <v>433</v>
      </c>
      <c r="E72" s="32" t="s">
        <v>854</v>
      </c>
      <c r="F72" s="35">
        <v>2874083</v>
      </c>
      <c r="G72" s="35">
        <v>44798</v>
      </c>
      <c r="H72" s="39">
        <v>45032</v>
      </c>
      <c r="I72" s="39">
        <v>45032</v>
      </c>
      <c r="J72" s="35" t="s">
        <v>581</v>
      </c>
      <c r="K72" s="39" t="s">
        <v>581</v>
      </c>
      <c r="L72" s="35"/>
      <c r="M72" s="35" t="s">
        <v>1746</v>
      </c>
    </row>
    <row r="73" spans="1:13">
      <c r="A73" s="32">
        <v>82</v>
      </c>
      <c r="B73" s="35">
        <f>IF(D73="","",SUBTOTAL(3,$D$2:D73))</f>
        <v>72</v>
      </c>
      <c r="C73" s="39">
        <v>45032</v>
      </c>
      <c r="D73" s="35" t="s">
        <v>434</v>
      </c>
      <c r="E73" s="32" t="s">
        <v>749</v>
      </c>
      <c r="F73" s="35">
        <v>4304698</v>
      </c>
      <c r="G73" s="35">
        <v>47185</v>
      </c>
      <c r="H73" s="39">
        <v>45032</v>
      </c>
      <c r="I73" s="39">
        <v>45090</v>
      </c>
      <c r="J73" s="35" t="s">
        <v>581</v>
      </c>
      <c r="K73" s="39" t="s">
        <v>581</v>
      </c>
      <c r="L73" s="35"/>
      <c r="M73" s="35" t="s">
        <v>1749</v>
      </c>
    </row>
    <row r="74" spans="1:13">
      <c r="A74" s="32">
        <v>83</v>
      </c>
      <c r="B74" s="35">
        <f>IF(D74="","",SUBTOTAL(3,$D$2:D74))</f>
        <v>73</v>
      </c>
      <c r="C74" s="39">
        <v>45034</v>
      </c>
      <c r="D74" s="35" t="s">
        <v>437</v>
      </c>
      <c r="E74" s="32" t="s">
        <v>750</v>
      </c>
      <c r="F74" s="35">
        <v>3196626</v>
      </c>
      <c r="G74" s="35">
        <v>45380</v>
      </c>
      <c r="H74" s="39">
        <v>45034</v>
      </c>
      <c r="I74" s="39">
        <v>45048</v>
      </c>
      <c r="J74" s="35" t="s">
        <v>581</v>
      </c>
      <c r="K74" s="39" t="s">
        <v>581</v>
      </c>
      <c r="L74" s="35"/>
      <c r="M74" s="35" t="s">
        <v>1749</v>
      </c>
    </row>
    <row r="75" spans="1:13">
      <c r="A75" s="32">
        <v>85</v>
      </c>
      <c r="B75" s="35">
        <f>IF(D75="","",SUBTOTAL(3,$D$2:D75))</f>
        <v>74</v>
      </c>
      <c r="C75" s="39">
        <v>45034</v>
      </c>
      <c r="D75" s="35" t="s">
        <v>438</v>
      </c>
      <c r="E75" s="32" t="s">
        <v>751</v>
      </c>
      <c r="F75" s="35">
        <v>5685817</v>
      </c>
      <c r="G75" s="35">
        <v>45465</v>
      </c>
      <c r="H75" s="39">
        <v>45034</v>
      </c>
      <c r="I75" s="39">
        <v>45049</v>
      </c>
      <c r="J75" s="35" t="s">
        <v>581</v>
      </c>
      <c r="K75" s="39" t="s">
        <v>581</v>
      </c>
      <c r="L75" s="35"/>
      <c r="M75" s="35" t="s">
        <v>1749</v>
      </c>
    </row>
    <row r="76" spans="1:13">
      <c r="A76" s="32">
        <v>87</v>
      </c>
      <c r="B76" s="35">
        <f>IF(D76="","",SUBTOTAL(3,$D$2:D76))</f>
        <v>75</v>
      </c>
      <c r="C76" s="39">
        <v>45042</v>
      </c>
      <c r="D76" s="35" t="s">
        <v>439</v>
      </c>
      <c r="E76" s="32" t="s">
        <v>752</v>
      </c>
      <c r="F76" s="35">
        <v>5770261</v>
      </c>
      <c r="G76" s="35">
        <v>45805</v>
      </c>
      <c r="H76" s="39">
        <v>45042</v>
      </c>
      <c r="I76" s="39">
        <v>45056</v>
      </c>
      <c r="J76" s="35" t="s">
        <v>581</v>
      </c>
      <c r="K76" s="39" t="s">
        <v>581</v>
      </c>
      <c r="L76" s="35"/>
      <c r="M76" s="35" t="s">
        <v>1749</v>
      </c>
    </row>
    <row r="77" spans="1:13">
      <c r="A77" s="32">
        <v>88</v>
      </c>
      <c r="B77" s="35">
        <f>IF(D77="","",SUBTOTAL(3,$D$2:D77))</f>
        <v>76</v>
      </c>
      <c r="C77" s="39">
        <v>45046</v>
      </c>
      <c r="D77" s="35" t="s">
        <v>440</v>
      </c>
      <c r="E77" s="32" t="s">
        <v>753</v>
      </c>
      <c r="F77" s="35">
        <v>3216160</v>
      </c>
      <c r="G77" s="35">
        <v>45803</v>
      </c>
      <c r="H77" s="39">
        <v>45046</v>
      </c>
      <c r="I77" s="39">
        <v>45056</v>
      </c>
      <c r="J77" s="35" t="s">
        <v>581</v>
      </c>
      <c r="K77" s="39" t="s">
        <v>581</v>
      </c>
      <c r="L77" s="35"/>
      <c r="M77" s="35" t="s">
        <v>1749</v>
      </c>
    </row>
    <row r="78" spans="1:13">
      <c r="A78" s="32">
        <v>93</v>
      </c>
      <c r="B78" s="35">
        <f>IF(D78="","",SUBTOTAL(3,$D$2:D78))</f>
        <v>77</v>
      </c>
      <c r="C78" s="39">
        <v>45052</v>
      </c>
      <c r="D78" s="35" t="s">
        <v>441</v>
      </c>
      <c r="E78" s="32" t="s">
        <v>754</v>
      </c>
      <c r="F78" s="35" t="s">
        <v>581</v>
      </c>
      <c r="G78" s="35">
        <v>45821</v>
      </c>
      <c r="H78" s="39">
        <v>45052</v>
      </c>
      <c r="I78" s="39">
        <v>45056</v>
      </c>
      <c r="J78" s="35" t="s">
        <v>581</v>
      </c>
      <c r="K78" s="39" t="s">
        <v>581</v>
      </c>
      <c r="L78" s="35"/>
      <c r="M78" s="35" t="s">
        <v>1749</v>
      </c>
    </row>
    <row r="79" spans="1:13">
      <c r="A79" s="32">
        <v>94</v>
      </c>
      <c r="B79" s="35">
        <f>IF(D79="","",SUBTOTAL(3,$D$2:D79))</f>
        <v>78</v>
      </c>
      <c r="C79" s="39">
        <v>45052</v>
      </c>
      <c r="D79" s="35" t="s">
        <v>442</v>
      </c>
      <c r="E79" s="32" t="s">
        <v>755</v>
      </c>
      <c r="F79" s="35" t="s">
        <v>581</v>
      </c>
      <c r="G79" s="35">
        <v>45957</v>
      </c>
      <c r="H79" s="39">
        <v>45052</v>
      </c>
      <c r="I79" s="39">
        <v>45059</v>
      </c>
      <c r="J79" s="35" t="s">
        <v>581</v>
      </c>
      <c r="K79" s="39" t="s">
        <v>581</v>
      </c>
      <c r="L79" s="35"/>
      <c r="M79" s="35" t="s">
        <v>1749</v>
      </c>
    </row>
    <row r="80" spans="1:13">
      <c r="A80" s="32">
        <v>2</v>
      </c>
      <c r="B80" s="35">
        <f>IF(D80="","",SUBTOTAL(3,$D$2:D80))</f>
        <v>79</v>
      </c>
      <c r="C80" s="39">
        <v>45056</v>
      </c>
      <c r="D80" s="35" t="s">
        <v>1187</v>
      </c>
      <c r="E80" s="32" t="s">
        <v>856</v>
      </c>
      <c r="F80" s="35">
        <v>5171089</v>
      </c>
      <c r="G80" s="35">
        <v>33483</v>
      </c>
      <c r="H80" s="39">
        <v>45056</v>
      </c>
      <c r="I80" s="39">
        <v>45074</v>
      </c>
      <c r="J80" s="35" t="s">
        <v>456</v>
      </c>
      <c r="K80" s="39">
        <v>45087</v>
      </c>
      <c r="L80" s="35" t="s">
        <v>22</v>
      </c>
      <c r="M80" s="35" t="s">
        <v>889</v>
      </c>
    </row>
    <row r="81" spans="1:13">
      <c r="A81" s="32">
        <v>96</v>
      </c>
      <c r="B81" s="35">
        <f>IF(D81="","",SUBTOTAL(3,$D$2:D81))</f>
        <v>80</v>
      </c>
      <c r="C81" s="39">
        <v>45059</v>
      </c>
      <c r="D81" s="35" t="s">
        <v>444</v>
      </c>
      <c r="E81" s="32" t="s">
        <v>760</v>
      </c>
      <c r="F81" s="35">
        <v>3344194</v>
      </c>
      <c r="G81" s="35">
        <v>4623247068</v>
      </c>
      <c r="H81" s="39">
        <v>45059</v>
      </c>
      <c r="I81" s="39" t="s">
        <v>461</v>
      </c>
      <c r="J81" s="35" t="s">
        <v>581</v>
      </c>
      <c r="K81" s="39" t="s">
        <v>581</v>
      </c>
      <c r="L81" s="35"/>
      <c r="M81" s="35" t="s">
        <v>1749</v>
      </c>
    </row>
    <row r="82" spans="1:13">
      <c r="A82" s="32">
        <v>97</v>
      </c>
      <c r="B82" s="35">
        <f>IF(D82="","",SUBTOTAL(3,$D$2:D82))</f>
        <v>81</v>
      </c>
      <c r="C82" s="39">
        <v>45059</v>
      </c>
      <c r="D82" s="35" t="s">
        <v>445</v>
      </c>
      <c r="E82" s="32" t="s">
        <v>761</v>
      </c>
      <c r="F82" s="35">
        <v>3682675</v>
      </c>
      <c r="G82" s="35">
        <v>46055</v>
      </c>
      <c r="H82" s="39">
        <v>45059</v>
      </c>
      <c r="I82" s="39">
        <v>45063</v>
      </c>
      <c r="J82" s="35" t="s">
        <v>581</v>
      </c>
      <c r="K82" s="39" t="s">
        <v>581</v>
      </c>
      <c r="L82" s="35"/>
      <c r="M82" s="35" t="s">
        <v>1749</v>
      </c>
    </row>
    <row r="83" spans="1:13">
      <c r="A83" s="32">
        <v>100</v>
      </c>
      <c r="B83" s="35">
        <f>IF(D83="","",SUBTOTAL(3,$D$2:D83))</f>
        <v>82</v>
      </c>
      <c r="C83" s="39">
        <v>45063</v>
      </c>
      <c r="D83" s="35" t="s">
        <v>446</v>
      </c>
      <c r="E83" s="32" t="s">
        <v>762</v>
      </c>
      <c r="F83" s="35" t="s">
        <v>581</v>
      </c>
      <c r="G83" s="35">
        <v>46250</v>
      </c>
      <c r="H83" s="39">
        <v>45063</v>
      </c>
      <c r="I83" s="39">
        <v>45067</v>
      </c>
      <c r="J83" s="35" t="s">
        <v>581</v>
      </c>
      <c r="K83" s="39" t="s">
        <v>581</v>
      </c>
      <c r="L83" s="35"/>
      <c r="M83" s="35" t="s">
        <v>1749</v>
      </c>
    </row>
    <row r="84" spans="1:13">
      <c r="A84" s="32">
        <v>102</v>
      </c>
      <c r="B84" s="35">
        <f>IF(D84="","",SUBTOTAL(3,$D$2:D84))</f>
        <v>83</v>
      </c>
      <c r="C84" s="39">
        <v>45067</v>
      </c>
      <c r="D84" s="35" t="s">
        <v>447</v>
      </c>
      <c r="E84" s="32" t="s">
        <v>763</v>
      </c>
      <c r="F84" s="35" t="s">
        <v>581</v>
      </c>
      <c r="G84" s="35">
        <v>46940</v>
      </c>
      <c r="H84" s="39">
        <v>45067</v>
      </c>
      <c r="I84" s="39">
        <v>45083</v>
      </c>
      <c r="J84" s="35" t="s">
        <v>581</v>
      </c>
      <c r="K84" s="39" t="s">
        <v>581</v>
      </c>
      <c r="L84" s="35"/>
      <c r="M84" s="35" t="s">
        <v>1749</v>
      </c>
    </row>
    <row r="85" spans="1:13">
      <c r="A85" s="32">
        <v>103</v>
      </c>
      <c r="B85" s="35">
        <f>IF(D85="","",SUBTOTAL(3,$D$2:D85))</f>
        <v>84</v>
      </c>
      <c r="C85" s="39">
        <v>45068</v>
      </c>
      <c r="D85" s="35" t="s">
        <v>448</v>
      </c>
      <c r="E85" s="32" t="s">
        <v>764</v>
      </c>
      <c r="F85" s="35">
        <v>3812629</v>
      </c>
      <c r="G85" s="35">
        <v>47193</v>
      </c>
      <c r="H85" s="39">
        <v>45068</v>
      </c>
      <c r="I85" s="39">
        <v>45091</v>
      </c>
      <c r="J85" s="35" t="s">
        <v>581</v>
      </c>
      <c r="K85" s="39" t="s">
        <v>581</v>
      </c>
      <c r="L85" s="35"/>
      <c r="M85" s="35" t="s">
        <v>1749</v>
      </c>
    </row>
    <row r="86" spans="1:13">
      <c r="A86" s="32">
        <v>108</v>
      </c>
      <c r="B86" s="35">
        <f>IF(D86="","",SUBTOTAL(3,$D$2:D86))</f>
        <v>85</v>
      </c>
      <c r="C86" s="39">
        <v>45070</v>
      </c>
      <c r="D86" s="35" t="s">
        <v>450</v>
      </c>
      <c r="E86" s="32" t="s">
        <v>768</v>
      </c>
      <c r="F86" s="35" t="s">
        <v>581</v>
      </c>
      <c r="G86" s="35">
        <v>47344</v>
      </c>
      <c r="H86" s="39">
        <v>45070</v>
      </c>
      <c r="I86" s="39">
        <v>45096</v>
      </c>
      <c r="J86" s="35" t="s">
        <v>581</v>
      </c>
      <c r="K86" s="39" t="s">
        <v>581</v>
      </c>
      <c r="L86" s="35"/>
      <c r="M86" s="35" t="s">
        <v>1749</v>
      </c>
    </row>
    <row r="87" spans="1:13">
      <c r="A87" s="32">
        <v>109</v>
      </c>
      <c r="B87" s="35">
        <f>IF(D87="","",SUBTOTAL(3,$D$2:D87))</f>
        <v>86</v>
      </c>
      <c r="C87" s="39">
        <v>45070</v>
      </c>
      <c r="D87" s="35" t="s">
        <v>451</v>
      </c>
      <c r="E87" s="32" t="s">
        <v>769</v>
      </c>
      <c r="F87" s="35" t="s">
        <v>581</v>
      </c>
      <c r="G87" s="35">
        <v>48309</v>
      </c>
      <c r="H87" s="39">
        <v>45070</v>
      </c>
      <c r="I87" s="39">
        <v>45120</v>
      </c>
      <c r="J87" s="35" t="s">
        <v>581</v>
      </c>
      <c r="K87" s="39" t="s">
        <v>581</v>
      </c>
      <c r="L87" s="35"/>
      <c r="M87" s="35" t="s">
        <v>1749</v>
      </c>
    </row>
    <row r="88" spans="1:13">
      <c r="A88" s="32">
        <v>112</v>
      </c>
      <c r="B88" s="35">
        <f>IF(D88="","",SUBTOTAL(3,$D$2:D88))</f>
        <v>87</v>
      </c>
      <c r="C88" s="39">
        <v>45074</v>
      </c>
      <c r="D88" s="35" t="s">
        <v>454</v>
      </c>
      <c r="E88" s="32" t="s">
        <v>770</v>
      </c>
      <c r="F88" s="35">
        <v>3682682</v>
      </c>
      <c r="G88" s="35">
        <v>47340</v>
      </c>
      <c r="H88" s="39">
        <v>45074</v>
      </c>
      <c r="I88" s="39">
        <v>45096</v>
      </c>
      <c r="J88" s="35" t="s">
        <v>581</v>
      </c>
      <c r="K88" s="39" t="s">
        <v>581</v>
      </c>
      <c r="L88" s="35"/>
      <c r="M88" s="35" t="s">
        <v>1749</v>
      </c>
    </row>
    <row r="89" spans="1:13">
      <c r="A89" s="32">
        <v>26</v>
      </c>
      <c r="B89" s="35">
        <f>IF(D89="","",SUBTOTAL(3,$D$2:D89))</f>
        <v>88</v>
      </c>
      <c r="C89" s="39">
        <v>45076</v>
      </c>
      <c r="D89" s="35" t="s">
        <v>443</v>
      </c>
      <c r="E89" s="32" t="s">
        <v>857</v>
      </c>
      <c r="F89" s="35">
        <v>4982395</v>
      </c>
      <c r="G89" s="35">
        <v>46730</v>
      </c>
      <c r="H89" s="39">
        <v>45076</v>
      </c>
      <c r="I89" s="39">
        <v>45077</v>
      </c>
      <c r="J89" s="35" t="s">
        <v>581</v>
      </c>
      <c r="K89" s="39" t="s">
        <v>581</v>
      </c>
      <c r="L89" s="35"/>
      <c r="M89" s="35" t="s">
        <v>1746</v>
      </c>
    </row>
    <row r="90" spans="1:13">
      <c r="A90" s="32">
        <v>114</v>
      </c>
      <c r="B90" s="35">
        <f>IF(D90="","",SUBTOTAL(3,$D$2:D90))</f>
        <v>89</v>
      </c>
      <c r="C90" s="39">
        <v>45091</v>
      </c>
      <c r="D90" s="35" t="s">
        <v>462</v>
      </c>
      <c r="E90" s="32" t="s">
        <v>771</v>
      </c>
      <c r="F90" s="35">
        <v>3878081</v>
      </c>
      <c r="G90" s="35">
        <v>50914</v>
      </c>
      <c r="H90" s="39">
        <v>45091</v>
      </c>
      <c r="I90" s="39">
        <v>45192</v>
      </c>
      <c r="J90" s="35" t="s">
        <v>581</v>
      </c>
      <c r="K90" s="39" t="s">
        <v>581</v>
      </c>
      <c r="L90" s="35"/>
      <c r="M90" s="35" t="s">
        <v>1749</v>
      </c>
    </row>
    <row r="91" spans="1:13">
      <c r="A91" s="32">
        <v>115</v>
      </c>
      <c r="B91" s="35">
        <f>IF(D91="","",SUBTOTAL(3,$D$2:D91))</f>
        <v>90</v>
      </c>
      <c r="C91" s="39">
        <v>45091</v>
      </c>
      <c r="D91" s="35" t="s">
        <v>463</v>
      </c>
      <c r="E91" s="32" t="s">
        <v>772</v>
      </c>
      <c r="F91" s="35">
        <v>1676813</v>
      </c>
      <c r="G91" s="35">
        <v>48670</v>
      </c>
      <c r="H91" s="39">
        <v>45091</v>
      </c>
      <c r="I91" s="39">
        <v>45130</v>
      </c>
      <c r="J91" s="35" t="s">
        <v>581</v>
      </c>
      <c r="K91" s="39" t="s">
        <v>581</v>
      </c>
      <c r="L91" s="35"/>
      <c r="M91" s="35" t="s">
        <v>1749</v>
      </c>
    </row>
    <row r="92" spans="1:13">
      <c r="A92" s="32">
        <v>120</v>
      </c>
      <c r="B92" s="35">
        <f>IF(D92="","",SUBTOTAL(3,$D$2:D92))</f>
        <v>91</v>
      </c>
      <c r="C92" s="39">
        <v>45119</v>
      </c>
      <c r="D92" s="35" t="s">
        <v>486</v>
      </c>
      <c r="E92" s="32" t="s">
        <v>777</v>
      </c>
      <c r="F92" s="35">
        <v>6653886</v>
      </c>
      <c r="G92" s="35" t="s">
        <v>589</v>
      </c>
      <c r="H92" s="39">
        <v>45119</v>
      </c>
      <c r="I92" s="39" t="s">
        <v>581</v>
      </c>
      <c r="J92" s="35" t="s">
        <v>581</v>
      </c>
      <c r="K92" s="39" t="s">
        <v>581</v>
      </c>
      <c r="L92" s="35"/>
      <c r="M92" s="35" t="s">
        <v>1749</v>
      </c>
    </row>
    <row r="93" spans="1:13">
      <c r="A93" s="32">
        <v>125</v>
      </c>
      <c r="B93" s="35">
        <f>IF(D93="","",SUBTOTAL(3,$D$2:D93))</f>
        <v>92</v>
      </c>
      <c r="C93" s="39">
        <v>45166</v>
      </c>
      <c r="D93" s="35" t="s">
        <v>584</v>
      </c>
      <c r="E93" s="32" t="s">
        <v>775</v>
      </c>
      <c r="F93" s="35">
        <v>7178664</v>
      </c>
      <c r="G93" s="35">
        <v>50415</v>
      </c>
      <c r="H93" s="39">
        <v>45166</v>
      </c>
      <c r="I93" s="39">
        <v>45182</v>
      </c>
      <c r="J93" s="35" t="s">
        <v>581</v>
      </c>
      <c r="K93" s="39" t="s">
        <v>581</v>
      </c>
      <c r="L93" s="35"/>
      <c r="M93" s="35" t="s">
        <v>1749</v>
      </c>
    </row>
    <row r="94" spans="1:13">
      <c r="A94" s="32">
        <v>126</v>
      </c>
      <c r="B94" s="35">
        <f>IF(D94="","",SUBTOTAL(3,$D$2:D94))</f>
        <v>93</v>
      </c>
      <c r="C94" s="39">
        <v>45171</v>
      </c>
      <c r="D94" s="35" t="s">
        <v>593</v>
      </c>
      <c r="E94" s="32" t="s">
        <v>781</v>
      </c>
      <c r="F94" s="35">
        <v>1975715</v>
      </c>
      <c r="G94" s="35">
        <v>52515</v>
      </c>
      <c r="H94" s="39">
        <v>45171</v>
      </c>
      <c r="I94" s="39">
        <v>45236</v>
      </c>
      <c r="J94" s="35" t="s">
        <v>581</v>
      </c>
      <c r="K94" s="39" t="s">
        <v>581</v>
      </c>
      <c r="L94" s="35"/>
      <c r="M94" s="35" t="s">
        <v>1749</v>
      </c>
    </row>
    <row r="95" spans="1:13">
      <c r="A95" s="32">
        <v>127</v>
      </c>
      <c r="B95" s="35">
        <f>IF(D95="","",SUBTOTAL(3,$D$2:D95))</f>
        <v>94</v>
      </c>
      <c r="C95" s="39">
        <v>45172</v>
      </c>
      <c r="D95" s="35" t="s">
        <v>543</v>
      </c>
      <c r="E95" s="32" t="s">
        <v>756</v>
      </c>
      <c r="F95" s="35">
        <v>7297357</v>
      </c>
      <c r="G95" s="35">
        <v>50097</v>
      </c>
      <c r="H95" s="39">
        <v>45172</v>
      </c>
      <c r="I95" s="39">
        <v>45172</v>
      </c>
      <c r="J95" s="35" t="s">
        <v>581</v>
      </c>
      <c r="K95" s="39" t="s">
        <v>581</v>
      </c>
      <c r="L95" s="35"/>
      <c r="M95" s="35" t="s">
        <v>1749</v>
      </c>
    </row>
    <row r="96" spans="1:13">
      <c r="A96" s="32">
        <v>128</v>
      </c>
      <c r="B96" s="35">
        <f>IF(D96="","",SUBTOTAL(3,$D$2:D96))</f>
        <v>95</v>
      </c>
      <c r="C96" s="39">
        <v>45172</v>
      </c>
      <c r="D96" s="35" t="s">
        <v>544</v>
      </c>
      <c r="E96" s="32" t="s">
        <v>757</v>
      </c>
      <c r="F96" s="35">
        <v>7312848</v>
      </c>
      <c r="G96" s="35">
        <v>50099</v>
      </c>
      <c r="H96" s="39">
        <v>45172</v>
      </c>
      <c r="I96" s="39">
        <v>45172</v>
      </c>
      <c r="J96" s="35" t="s">
        <v>581</v>
      </c>
      <c r="K96" s="39" t="s">
        <v>581</v>
      </c>
      <c r="L96" s="35"/>
      <c r="M96" s="35" t="s">
        <v>1749</v>
      </c>
    </row>
    <row r="97" spans="1:13">
      <c r="A97" s="32">
        <v>129</v>
      </c>
      <c r="B97" s="35">
        <f>IF(D97="","",SUBTOTAL(3,$D$2:D97))</f>
        <v>96</v>
      </c>
      <c r="C97" s="39">
        <v>45172</v>
      </c>
      <c r="D97" s="35" t="s">
        <v>592</v>
      </c>
      <c r="E97" s="32" t="s">
        <v>780</v>
      </c>
      <c r="F97" s="35">
        <v>2624597</v>
      </c>
      <c r="G97" s="35">
        <v>51885</v>
      </c>
      <c r="H97" s="39">
        <v>45172</v>
      </c>
      <c r="I97" s="39">
        <v>45217</v>
      </c>
      <c r="J97" s="35" t="s">
        <v>581</v>
      </c>
      <c r="K97" s="39" t="s">
        <v>581</v>
      </c>
      <c r="L97" s="35"/>
      <c r="M97" s="35" t="s">
        <v>1749</v>
      </c>
    </row>
    <row r="98" spans="1:13">
      <c r="A98" s="32">
        <v>130</v>
      </c>
      <c r="B98" s="35">
        <f>IF(D98="","",SUBTOTAL(3,$D$2:D98))</f>
        <v>97</v>
      </c>
      <c r="C98" s="39">
        <v>45176</v>
      </c>
      <c r="D98" s="35" t="s">
        <v>545</v>
      </c>
      <c r="E98" s="32" t="s">
        <v>758</v>
      </c>
      <c r="F98" s="35">
        <v>3682803</v>
      </c>
      <c r="G98" s="35">
        <v>3682803</v>
      </c>
      <c r="H98" s="39">
        <v>45176</v>
      </c>
      <c r="I98" s="39">
        <v>45176</v>
      </c>
      <c r="J98" s="35" t="s">
        <v>581</v>
      </c>
      <c r="K98" s="39" t="s">
        <v>581</v>
      </c>
      <c r="L98" s="35"/>
      <c r="M98" s="35" t="s">
        <v>1749</v>
      </c>
    </row>
    <row r="99" spans="1:13">
      <c r="A99" s="32">
        <v>27</v>
      </c>
      <c r="B99" s="35">
        <f>IF(D99="","",SUBTOTAL(3,$D$2:D99))</f>
        <v>98</v>
      </c>
      <c r="C99" s="39">
        <v>45179</v>
      </c>
      <c r="D99" s="35" t="s">
        <v>580</v>
      </c>
      <c r="E99" s="32" t="s">
        <v>865</v>
      </c>
      <c r="F99" s="35">
        <v>7162722</v>
      </c>
      <c r="G99" s="35">
        <v>50407</v>
      </c>
      <c r="H99" s="39">
        <v>45179</v>
      </c>
      <c r="I99" s="39" t="s">
        <v>581</v>
      </c>
      <c r="J99" s="35" t="s">
        <v>581</v>
      </c>
      <c r="K99" s="39" t="s">
        <v>581</v>
      </c>
      <c r="L99" s="35"/>
      <c r="M99" s="35" t="s">
        <v>1746</v>
      </c>
    </row>
    <row r="100" spans="1:13">
      <c r="A100" s="32">
        <v>131</v>
      </c>
      <c r="B100" s="35">
        <f>IF(D100="","",SUBTOTAL(3,$D$2:D100))</f>
        <v>99</v>
      </c>
      <c r="C100" s="39">
        <v>45179</v>
      </c>
      <c r="D100" s="35" t="s">
        <v>556</v>
      </c>
      <c r="E100" s="32" t="s">
        <v>773</v>
      </c>
      <c r="F100" s="35">
        <v>4911390</v>
      </c>
      <c r="G100" s="35">
        <v>50414</v>
      </c>
      <c r="H100" s="39">
        <v>45179</v>
      </c>
      <c r="I100" s="39">
        <v>45182</v>
      </c>
      <c r="J100" s="35" t="s">
        <v>581</v>
      </c>
      <c r="K100" s="39" t="s">
        <v>581</v>
      </c>
      <c r="L100" s="35"/>
      <c r="M100" s="35" t="s">
        <v>1749</v>
      </c>
    </row>
    <row r="101" spans="1:13">
      <c r="A101" s="32">
        <v>132</v>
      </c>
      <c r="B101" s="35">
        <f>IF(D101="","",SUBTOTAL(3,$D$2:D101))</f>
        <v>100</v>
      </c>
      <c r="C101" s="39">
        <v>45179</v>
      </c>
      <c r="D101" s="35" t="s">
        <v>557</v>
      </c>
      <c r="E101" s="32" t="s">
        <v>774</v>
      </c>
      <c r="F101" s="35">
        <v>4970059</v>
      </c>
      <c r="G101" s="35">
        <v>50412</v>
      </c>
      <c r="H101" s="39">
        <v>45179</v>
      </c>
      <c r="I101" s="39">
        <v>45182</v>
      </c>
      <c r="J101" s="35" t="s">
        <v>581</v>
      </c>
      <c r="K101" s="39" t="s">
        <v>581</v>
      </c>
      <c r="L101" s="35"/>
      <c r="M101" s="35" t="s">
        <v>1749</v>
      </c>
    </row>
    <row r="102" spans="1:13">
      <c r="A102" s="32">
        <v>28</v>
      </c>
      <c r="B102" s="35">
        <f>IF(D102="","",SUBTOTAL(3,$D$2:D102))</f>
        <v>101</v>
      </c>
      <c r="C102" s="39">
        <v>45182</v>
      </c>
      <c r="D102" s="35" t="s">
        <v>459</v>
      </c>
      <c r="E102" s="32" t="s">
        <v>860</v>
      </c>
      <c r="F102" s="35">
        <v>7162722</v>
      </c>
      <c r="G102" s="35">
        <v>50407</v>
      </c>
      <c r="H102" s="39">
        <v>45182</v>
      </c>
      <c r="I102" s="39">
        <v>45182</v>
      </c>
      <c r="J102" s="35" t="s">
        <v>581</v>
      </c>
      <c r="K102" s="39" t="s">
        <v>581</v>
      </c>
      <c r="L102" s="35"/>
      <c r="M102" s="35" t="s">
        <v>1746</v>
      </c>
    </row>
    <row r="103" spans="1:13">
      <c r="A103" s="32">
        <v>134</v>
      </c>
      <c r="B103" s="35">
        <f>IF(D103="","",SUBTOTAL(3,$D$2:D103))</f>
        <v>102</v>
      </c>
      <c r="C103" s="39">
        <v>45186</v>
      </c>
      <c r="D103" s="35" t="s">
        <v>588</v>
      </c>
      <c r="E103" s="32" t="s">
        <v>776</v>
      </c>
      <c r="F103" s="35" t="s">
        <v>581</v>
      </c>
      <c r="G103" s="35">
        <v>50927</v>
      </c>
      <c r="H103" s="39">
        <v>45186</v>
      </c>
      <c r="I103" s="39">
        <v>45194</v>
      </c>
      <c r="J103" s="35" t="s">
        <v>581</v>
      </c>
      <c r="K103" s="39" t="s">
        <v>581</v>
      </c>
      <c r="L103" s="35"/>
      <c r="M103" s="35" t="s">
        <v>1749</v>
      </c>
    </row>
    <row r="104" spans="1:13">
      <c r="A104" s="32">
        <v>135</v>
      </c>
      <c r="B104" s="35">
        <f>IF(D104="","",SUBTOTAL(3,$D$2:D104))</f>
        <v>103</v>
      </c>
      <c r="C104" s="39">
        <v>45186</v>
      </c>
      <c r="D104" s="35" t="s">
        <v>590</v>
      </c>
      <c r="E104" s="32" t="s">
        <v>778</v>
      </c>
      <c r="F104" s="35">
        <v>1567044</v>
      </c>
      <c r="G104" s="35">
        <v>50599</v>
      </c>
      <c r="H104" s="39">
        <v>45186</v>
      </c>
      <c r="I104" s="39">
        <v>45188</v>
      </c>
      <c r="J104" s="35" t="s">
        <v>581</v>
      </c>
      <c r="K104" s="39" t="s">
        <v>581</v>
      </c>
      <c r="L104" s="35"/>
      <c r="M104" s="35" t="s">
        <v>1749</v>
      </c>
    </row>
    <row r="105" spans="1:13">
      <c r="A105" s="32">
        <v>136</v>
      </c>
      <c r="B105" s="35">
        <f>IF(D105="","",SUBTOTAL(3,$D$2:D105))</f>
        <v>104</v>
      </c>
      <c r="C105" s="39">
        <v>45186</v>
      </c>
      <c r="D105" s="35" t="s">
        <v>591</v>
      </c>
      <c r="E105" s="32" t="s">
        <v>779</v>
      </c>
      <c r="F105" s="35">
        <v>7527758</v>
      </c>
      <c r="G105" s="35">
        <v>51355</v>
      </c>
      <c r="H105" s="39">
        <v>45186</v>
      </c>
      <c r="I105" s="39">
        <v>45203</v>
      </c>
      <c r="J105" s="35" t="s">
        <v>581</v>
      </c>
      <c r="K105" s="39" t="s">
        <v>581</v>
      </c>
      <c r="L105" s="35"/>
      <c r="M105" s="35" t="s">
        <v>1749</v>
      </c>
    </row>
    <row r="106" spans="1:13">
      <c r="A106" s="32">
        <v>137</v>
      </c>
      <c r="B106" s="35">
        <f>IF(D106="","",SUBTOTAL(3,$D$2:D106))</f>
        <v>105</v>
      </c>
      <c r="C106" s="39">
        <v>45188</v>
      </c>
      <c r="D106" s="35" t="s">
        <v>1094</v>
      </c>
      <c r="E106" s="32" t="s">
        <v>802</v>
      </c>
      <c r="F106" s="35" t="s">
        <v>581</v>
      </c>
      <c r="G106" s="35">
        <v>52652</v>
      </c>
      <c r="H106" s="39">
        <v>45188</v>
      </c>
      <c r="I106" s="39">
        <v>45238</v>
      </c>
      <c r="J106" s="35" t="s">
        <v>581</v>
      </c>
      <c r="K106" s="39" t="s">
        <v>581</v>
      </c>
      <c r="L106" s="35"/>
      <c r="M106" s="35" t="s">
        <v>1749</v>
      </c>
    </row>
    <row r="107" spans="1:13">
      <c r="A107" s="32">
        <v>138</v>
      </c>
      <c r="B107" s="35">
        <f>IF(D107="","",SUBTOTAL(3,$D$2:D107))</f>
        <v>106</v>
      </c>
      <c r="C107" s="39">
        <v>45188</v>
      </c>
      <c r="D107" s="35" t="s">
        <v>630</v>
      </c>
      <c r="E107" s="32" t="s">
        <v>812</v>
      </c>
      <c r="F107" s="35">
        <v>7584104</v>
      </c>
      <c r="G107" s="35">
        <v>52634</v>
      </c>
      <c r="H107" s="39">
        <v>45188</v>
      </c>
      <c r="I107" s="39">
        <v>45239</v>
      </c>
      <c r="J107" s="35" t="s">
        <v>581</v>
      </c>
      <c r="K107" s="39" t="s">
        <v>581</v>
      </c>
      <c r="L107" s="35"/>
      <c r="M107" s="35" t="s">
        <v>1749</v>
      </c>
    </row>
    <row r="108" spans="1:13">
      <c r="A108" s="32">
        <v>139</v>
      </c>
      <c r="B108" s="35">
        <f>IF(D108="","",SUBTOTAL(3,$D$2:D108))</f>
        <v>107</v>
      </c>
      <c r="C108" s="39">
        <v>45188</v>
      </c>
      <c r="D108" s="35" t="s">
        <v>632</v>
      </c>
      <c r="E108" s="32" t="s">
        <v>813</v>
      </c>
      <c r="F108" s="35" t="s">
        <v>581</v>
      </c>
      <c r="G108" s="35">
        <v>52636</v>
      </c>
      <c r="H108" s="39">
        <v>45188</v>
      </c>
      <c r="I108" s="39">
        <v>45239</v>
      </c>
      <c r="J108" s="35" t="s">
        <v>581</v>
      </c>
      <c r="K108" s="39" t="s">
        <v>581</v>
      </c>
      <c r="L108" s="35"/>
      <c r="M108" s="35" t="s">
        <v>1749</v>
      </c>
    </row>
    <row r="109" spans="1:13">
      <c r="A109" s="32">
        <v>140</v>
      </c>
      <c r="B109" s="35">
        <f>IF(D109="","",SUBTOTAL(3,$D$2:D109))</f>
        <v>108</v>
      </c>
      <c r="C109" s="39">
        <v>45189</v>
      </c>
      <c r="D109" s="35" t="s">
        <v>616</v>
      </c>
      <c r="E109" s="32" t="s">
        <v>798</v>
      </c>
      <c r="F109" s="35">
        <v>7584064</v>
      </c>
      <c r="G109" s="35">
        <v>52258</v>
      </c>
      <c r="H109" s="39">
        <v>45189</v>
      </c>
      <c r="I109" s="39" t="s">
        <v>631</v>
      </c>
      <c r="J109" s="35" t="s">
        <v>581</v>
      </c>
      <c r="K109" s="39" t="s">
        <v>581</v>
      </c>
      <c r="L109" s="35"/>
      <c r="M109" s="35" t="s">
        <v>1749</v>
      </c>
    </row>
    <row r="110" spans="1:13">
      <c r="A110" s="32">
        <v>141</v>
      </c>
      <c r="B110" s="35">
        <f>IF(D110="","",SUBTOTAL(3,$D$2:D110))</f>
        <v>109</v>
      </c>
      <c r="C110" s="39">
        <v>45195</v>
      </c>
      <c r="D110" s="35" t="s">
        <v>598</v>
      </c>
      <c r="E110" s="32" t="s">
        <v>782</v>
      </c>
      <c r="F110" s="35">
        <v>3898188</v>
      </c>
      <c r="G110" s="35">
        <v>52403</v>
      </c>
      <c r="H110" s="39">
        <v>45195</v>
      </c>
      <c r="I110" s="39">
        <v>45231</v>
      </c>
      <c r="J110" s="35" t="s">
        <v>581</v>
      </c>
      <c r="K110" s="39" t="s">
        <v>581</v>
      </c>
      <c r="L110" s="35"/>
      <c r="M110" s="35" t="s">
        <v>1749</v>
      </c>
    </row>
    <row r="111" spans="1:13">
      <c r="A111" s="32">
        <v>143</v>
      </c>
      <c r="B111" s="35">
        <f>IF(D111="","",SUBTOTAL(3,$D$2:D111))</f>
        <v>110</v>
      </c>
      <c r="C111" s="39">
        <v>45196</v>
      </c>
      <c r="D111" s="35" t="s">
        <v>599</v>
      </c>
      <c r="E111" s="32" t="s">
        <v>783</v>
      </c>
      <c r="F111" s="35">
        <v>2024951</v>
      </c>
      <c r="G111" s="35">
        <v>51888</v>
      </c>
      <c r="H111" s="39">
        <v>45196</v>
      </c>
      <c r="I111" s="39">
        <v>45218</v>
      </c>
      <c r="J111" s="35" t="s">
        <v>581</v>
      </c>
      <c r="K111" s="39" t="s">
        <v>581</v>
      </c>
      <c r="L111" s="35"/>
      <c r="M111" s="35" t="s">
        <v>1749</v>
      </c>
    </row>
    <row r="112" spans="1:13">
      <c r="A112" s="32">
        <v>144</v>
      </c>
      <c r="B112" s="35">
        <f>IF(D112="","",SUBTOTAL(3,$D$2:D112))</f>
        <v>111</v>
      </c>
      <c r="C112" s="39">
        <v>45197</v>
      </c>
      <c r="D112" s="35" t="s">
        <v>600</v>
      </c>
      <c r="E112" s="32" t="s">
        <v>784</v>
      </c>
      <c r="F112" s="35" t="s">
        <v>581</v>
      </c>
      <c r="G112" s="35">
        <v>52705</v>
      </c>
      <c r="H112" s="39">
        <v>45197</v>
      </c>
      <c r="I112" s="39">
        <v>45241</v>
      </c>
      <c r="J112" s="35" t="s">
        <v>581</v>
      </c>
      <c r="K112" s="39" t="s">
        <v>581</v>
      </c>
      <c r="L112" s="35"/>
      <c r="M112" s="35" t="s">
        <v>1749</v>
      </c>
    </row>
    <row r="113" spans="1:13">
      <c r="A113" s="32">
        <v>146</v>
      </c>
      <c r="B113" s="35">
        <f>IF(D113="","",SUBTOTAL(3,$D$2:D113))</f>
        <v>112</v>
      </c>
      <c r="C113" s="39">
        <v>45202</v>
      </c>
      <c r="D113" s="35" t="s">
        <v>602</v>
      </c>
      <c r="E113" s="32" t="s">
        <v>786</v>
      </c>
      <c r="F113" s="35">
        <v>4515922</v>
      </c>
      <c r="G113" s="35">
        <v>51361</v>
      </c>
      <c r="H113" s="39">
        <v>45202</v>
      </c>
      <c r="I113" s="39">
        <v>45203</v>
      </c>
      <c r="J113" s="35" t="s">
        <v>581</v>
      </c>
      <c r="K113" s="39" t="s">
        <v>581</v>
      </c>
      <c r="L113" s="35"/>
      <c r="M113" s="35" t="s">
        <v>1749</v>
      </c>
    </row>
    <row r="114" spans="1:13">
      <c r="A114" s="32">
        <v>147</v>
      </c>
      <c r="B114" s="35">
        <f>IF(D114="","",SUBTOTAL(3,$D$2:D114))</f>
        <v>113</v>
      </c>
      <c r="C114" s="39">
        <v>45202</v>
      </c>
      <c r="D114" s="35" t="s">
        <v>603</v>
      </c>
      <c r="E114" s="32" t="s">
        <v>787</v>
      </c>
      <c r="F114" s="35">
        <v>2324497</v>
      </c>
      <c r="G114" s="35">
        <v>51359</v>
      </c>
      <c r="H114" s="39">
        <v>45202</v>
      </c>
      <c r="I114" s="39">
        <v>45203</v>
      </c>
      <c r="J114" s="35" t="s">
        <v>581</v>
      </c>
      <c r="K114" s="39" t="s">
        <v>581</v>
      </c>
      <c r="L114" s="35"/>
      <c r="M114" s="35" t="s">
        <v>1749</v>
      </c>
    </row>
    <row r="115" spans="1:13">
      <c r="A115" s="32">
        <v>152</v>
      </c>
      <c r="B115" s="35">
        <f>IF(D115="","",SUBTOTAL(3,$D$2:D115))</f>
        <v>114</v>
      </c>
      <c r="C115" s="39">
        <v>45208</v>
      </c>
      <c r="D115" s="35" t="s">
        <v>604</v>
      </c>
      <c r="E115" s="32" t="s">
        <v>788</v>
      </c>
      <c r="F115" s="35" t="s">
        <v>581</v>
      </c>
      <c r="G115" s="35">
        <v>52388</v>
      </c>
      <c r="H115" s="39">
        <v>45208</v>
      </c>
      <c r="I115" s="39">
        <v>45230</v>
      </c>
      <c r="J115" s="35" t="s">
        <v>581</v>
      </c>
      <c r="K115" s="39" t="s">
        <v>581</v>
      </c>
      <c r="L115" s="35"/>
      <c r="M115" s="35" t="s">
        <v>1749</v>
      </c>
    </row>
    <row r="116" spans="1:13">
      <c r="A116" s="32">
        <v>154</v>
      </c>
      <c r="B116" s="35">
        <f>IF(D116="","",SUBTOTAL(3,$D$2:D116))</f>
        <v>115</v>
      </c>
      <c r="C116" s="39">
        <v>45210</v>
      </c>
      <c r="D116" s="35" t="s">
        <v>605</v>
      </c>
      <c r="E116" s="32" t="s">
        <v>759</v>
      </c>
      <c r="F116" s="35">
        <v>3790651</v>
      </c>
      <c r="G116" s="35">
        <v>51868</v>
      </c>
      <c r="H116" s="39">
        <v>45210</v>
      </c>
      <c r="I116" s="39">
        <v>45217</v>
      </c>
      <c r="J116" s="35" t="s">
        <v>581</v>
      </c>
      <c r="K116" s="39" t="s">
        <v>581</v>
      </c>
      <c r="L116" s="35"/>
      <c r="M116" s="35" t="s">
        <v>1749</v>
      </c>
    </row>
    <row r="117" spans="1:13">
      <c r="A117" s="32">
        <v>157</v>
      </c>
      <c r="B117" s="35">
        <f>IF(D117="","",SUBTOTAL(3,$D$2:D117))</f>
        <v>116</v>
      </c>
      <c r="C117" s="39">
        <v>45213</v>
      </c>
      <c r="D117" s="35" t="s">
        <v>606</v>
      </c>
      <c r="E117" s="32" t="s">
        <v>789</v>
      </c>
      <c r="F117" s="35">
        <v>7874945</v>
      </c>
      <c r="G117" s="35">
        <v>52495</v>
      </c>
      <c r="H117" s="39">
        <v>45213</v>
      </c>
      <c r="I117" s="39">
        <v>45234</v>
      </c>
      <c r="J117" s="35" t="s">
        <v>581</v>
      </c>
      <c r="K117" s="39" t="s">
        <v>581</v>
      </c>
      <c r="L117" s="35"/>
      <c r="M117" s="35" t="s">
        <v>1749</v>
      </c>
    </row>
    <row r="118" spans="1:13">
      <c r="A118" s="32">
        <v>159</v>
      </c>
      <c r="B118" s="35">
        <f>IF(D118="","",SUBTOTAL(3,$D$2:D118))</f>
        <v>117</v>
      </c>
      <c r="C118" s="39">
        <v>45215</v>
      </c>
      <c r="D118" s="35" t="s">
        <v>607</v>
      </c>
      <c r="E118" s="32" t="s">
        <v>790</v>
      </c>
      <c r="F118" s="35">
        <v>7995997</v>
      </c>
      <c r="G118" s="35">
        <v>52416</v>
      </c>
      <c r="H118" s="39">
        <v>45215</v>
      </c>
      <c r="I118" s="39">
        <v>45231</v>
      </c>
      <c r="J118" s="35" t="s">
        <v>581</v>
      </c>
      <c r="K118" s="39" t="s">
        <v>581</v>
      </c>
      <c r="L118" s="35"/>
      <c r="M118" s="35" t="s">
        <v>1749</v>
      </c>
    </row>
    <row r="119" spans="1:13">
      <c r="A119" s="32">
        <v>161</v>
      </c>
      <c r="B119" s="35">
        <f>IF(D119="","",SUBTOTAL(3,$D$2:D119))</f>
        <v>118</v>
      </c>
      <c r="C119" s="39">
        <v>45215</v>
      </c>
      <c r="D119" s="35" t="s">
        <v>608</v>
      </c>
      <c r="E119" s="32" t="s">
        <v>791</v>
      </c>
      <c r="F119" s="35">
        <v>7986313</v>
      </c>
      <c r="G119" s="35">
        <v>52413</v>
      </c>
      <c r="H119" s="39">
        <v>45215</v>
      </c>
      <c r="I119" s="39">
        <v>45231</v>
      </c>
      <c r="J119" s="35" t="s">
        <v>581</v>
      </c>
      <c r="K119" s="39" t="s">
        <v>581</v>
      </c>
      <c r="L119" s="35"/>
      <c r="M119" s="35" t="s">
        <v>1749</v>
      </c>
    </row>
    <row r="120" spans="1:13">
      <c r="A120" s="32">
        <v>162</v>
      </c>
      <c r="B120" s="35">
        <f>IF(D120="","",SUBTOTAL(3,$D$2:D120))</f>
        <v>119</v>
      </c>
      <c r="C120" s="39">
        <v>45215</v>
      </c>
      <c r="D120" s="35" t="s">
        <v>609</v>
      </c>
      <c r="E120" s="32" t="s">
        <v>792</v>
      </c>
      <c r="F120" s="35">
        <v>7975040</v>
      </c>
      <c r="G120" s="35">
        <v>52414</v>
      </c>
      <c r="H120" s="39">
        <v>45215</v>
      </c>
      <c r="I120" s="39">
        <v>45231</v>
      </c>
      <c r="J120" s="35" t="s">
        <v>581</v>
      </c>
      <c r="K120" s="39" t="s">
        <v>581</v>
      </c>
      <c r="L120" s="35"/>
      <c r="M120" s="35" t="s">
        <v>1749</v>
      </c>
    </row>
    <row r="121" spans="1:13">
      <c r="A121" s="32">
        <v>163</v>
      </c>
      <c r="B121" s="35">
        <f>IF(D121="","",SUBTOTAL(3,$D$2:D121))</f>
        <v>120</v>
      </c>
      <c r="C121" s="39">
        <v>45215</v>
      </c>
      <c r="D121" s="35" t="s">
        <v>610</v>
      </c>
      <c r="E121" s="32" t="s">
        <v>793</v>
      </c>
      <c r="F121" s="35">
        <v>7973212</v>
      </c>
      <c r="G121" s="35">
        <v>52496</v>
      </c>
      <c r="H121" s="39">
        <v>45215</v>
      </c>
      <c r="I121" s="39">
        <v>45234</v>
      </c>
      <c r="J121" s="35" t="s">
        <v>581</v>
      </c>
      <c r="K121" s="39" t="s">
        <v>581</v>
      </c>
      <c r="L121" s="35"/>
      <c r="M121" s="35" t="s">
        <v>1749</v>
      </c>
    </row>
    <row r="122" spans="1:13">
      <c r="A122" s="32">
        <v>164</v>
      </c>
      <c r="B122" s="35">
        <f>IF(D122="","",SUBTOTAL(3,$D$2:D122))</f>
        <v>121</v>
      </c>
      <c r="C122" s="39">
        <v>45216</v>
      </c>
      <c r="D122" s="35" t="s">
        <v>611</v>
      </c>
      <c r="E122" s="32" t="s">
        <v>794</v>
      </c>
      <c r="F122" s="35">
        <v>3444456</v>
      </c>
      <c r="G122" s="35">
        <v>52334</v>
      </c>
      <c r="H122" s="39">
        <v>45216</v>
      </c>
      <c r="I122" s="39">
        <v>45229</v>
      </c>
      <c r="J122" s="35" t="s">
        <v>581</v>
      </c>
      <c r="K122" s="39" t="s">
        <v>581</v>
      </c>
      <c r="L122" s="35"/>
      <c r="M122" s="35" t="s">
        <v>1749</v>
      </c>
    </row>
    <row r="123" spans="1:13">
      <c r="A123" s="32">
        <v>165</v>
      </c>
      <c r="B123" s="35">
        <f>IF(D123="","",SUBTOTAL(3,$D$2:D123))</f>
        <v>122</v>
      </c>
      <c r="C123" s="39">
        <v>45216</v>
      </c>
      <c r="D123" s="35" t="s">
        <v>612</v>
      </c>
      <c r="E123" s="32" t="s">
        <v>795</v>
      </c>
      <c r="F123" s="35">
        <v>8024236</v>
      </c>
      <c r="G123" s="35">
        <v>52134</v>
      </c>
      <c r="H123" s="39">
        <v>45216</v>
      </c>
      <c r="I123" s="39">
        <v>45223</v>
      </c>
      <c r="J123" s="35" t="s">
        <v>581</v>
      </c>
      <c r="K123" s="39" t="s">
        <v>581</v>
      </c>
      <c r="L123" s="35"/>
      <c r="M123" s="35" t="s">
        <v>1749</v>
      </c>
    </row>
    <row r="124" spans="1:13">
      <c r="A124" s="32">
        <v>167</v>
      </c>
      <c r="B124" s="35">
        <f>IF(D124="","",SUBTOTAL(3,$D$2:D124))</f>
        <v>123</v>
      </c>
      <c r="C124" s="39">
        <v>45217</v>
      </c>
      <c r="D124" s="35" t="s">
        <v>633</v>
      </c>
      <c r="E124" s="32" t="s">
        <v>805</v>
      </c>
      <c r="F124" s="35">
        <v>8019766</v>
      </c>
      <c r="G124" s="35">
        <v>52378</v>
      </c>
      <c r="H124" s="39">
        <v>45217</v>
      </c>
      <c r="I124" s="39">
        <v>45230</v>
      </c>
      <c r="J124" s="35" t="s">
        <v>581</v>
      </c>
      <c r="K124" s="39" t="s">
        <v>581</v>
      </c>
      <c r="L124" s="35"/>
      <c r="M124" s="35" t="s">
        <v>1749</v>
      </c>
    </row>
    <row r="125" spans="1:13">
      <c r="A125" s="32">
        <v>169</v>
      </c>
      <c r="B125" s="35">
        <f>IF(D125="","",SUBTOTAL(3,$D$2:D125))</f>
        <v>124</v>
      </c>
      <c r="C125" s="39">
        <v>45221</v>
      </c>
      <c r="D125" s="35" t="s">
        <v>613</v>
      </c>
      <c r="E125" s="32" t="s">
        <v>796</v>
      </c>
      <c r="F125" s="35">
        <v>7813302</v>
      </c>
      <c r="G125" s="35">
        <v>52316</v>
      </c>
      <c r="H125" s="39">
        <v>45221</v>
      </c>
      <c r="I125" s="39">
        <v>45227</v>
      </c>
      <c r="J125" s="35" t="s">
        <v>581</v>
      </c>
      <c r="K125" s="39" t="s">
        <v>581</v>
      </c>
      <c r="L125" s="35"/>
      <c r="M125" s="35" t="s">
        <v>1749</v>
      </c>
    </row>
    <row r="126" spans="1:13">
      <c r="A126" s="32">
        <v>170</v>
      </c>
      <c r="B126" s="35">
        <f>IF(D126="","",SUBTOTAL(3,$D$2:D126))</f>
        <v>125</v>
      </c>
      <c r="C126" s="39">
        <v>45221</v>
      </c>
      <c r="D126" s="35" t="s">
        <v>614</v>
      </c>
      <c r="E126" s="32" t="s">
        <v>797</v>
      </c>
      <c r="F126" s="35">
        <v>7814</v>
      </c>
      <c r="G126" s="35">
        <v>52317</v>
      </c>
      <c r="H126" s="39">
        <v>45221</v>
      </c>
      <c r="I126" s="39">
        <v>45227</v>
      </c>
      <c r="J126" s="35" t="s">
        <v>581</v>
      </c>
      <c r="K126" s="39" t="s">
        <v>581</v>
      </c>
      <c r="L126" s="35"/>
      <c r="M126" s="35" t="s">
        <v>1749</v>
      </c>
    </row>
    <row r="127" spans="1:13">
      <c r="A127" s="32">
        <v>171</v>
      </c>
      <c r="B127" s="35">
        <f>IF(D127="","",SUBTOTAL(3,$D$2:D127))</f>
        <v>126</v>
      </c>
      <c r="C127" s="39">
        <v>45221</v>
      </c>
      <c r="D127" s="35" t="s">
        <v>617</v>
      </c>
      <c r="E127" s="32" t="s">
        <v>799</v>
      </c>
      <c r="F127" s="35">
        <v>7815289</v>
      </c>
      <c r="G127" s="35">
        <v>52129</v>
      </c>
      <c r="H127" s="39">
        <v>45221</v>
      </c>
      <c r="I127" s="39">
        <v>45223</v>
      </c>
      <c r="J127" s="35" t="s">
        <v>581</v>
      </c>
      <c r="K127" s="39" t="s">
        <v>581</v>
      </c>
      <c r="L127" s="35"/>
      <c r="M127" s="35" t="s">
        <v>1749</v>
      </c>
    </row>
    <row r="128" spans="1:13">
      <c r="A128" s="32">
        <v>172</v>
      </c>
      <c r="B128" s="35">
        <f>IF(D128="","",SUBTOTAL(3,$D$2:D128))</f>
        <v>127</v>
      </c>
      <c r="C128" s="39">
        <v>45222</v>
      </c>
      <c r="D128" s="35" t="s">
        <v>618</v>
      </c>
      <c r="E128" s="32" t="s">
        <v>800</v>
      </c>
      <c r="F128" s="35">
        <v>7815713</v>
      </c>
      <c r="G128" s="35">
        <v>52160</v>
      </c>
      <c r="H128" s="39">
        <v>45222</v>
      </c>
      <c r="I128" s="39">
        <v>45223</v>
      </c>
      <c r="J128" s="35" t="s">
        <v>581</v>
      </c>
      <c r="K128" s="39" t="s">
        <v>581</v>
      </c>
      <c r="L128" s="35"/>
      <c r="M128" s="35" t="s">
        <v>1749</v>
      </c>
    </row>
    <row r="129" spans="1:13">
      <c r="A129" s="32">
        <v>173</v>
      </c>
      <c r="B129" s="35">
        <f>IF(D129="","",SUBTOTAL(3,$D$2:D129))</f>
        <v>128</v>
      </c>
      <c r="C129" s="39">
        <v>45222</v>
      </c>
      <c r="D129" s="35" t="s">
        <v>619</v>
      </c>
      <c r="E129" s="32" t="s">
        <v>801</v>
      </c>
      <c r="F129" s="35">
        <v>7815937</v>
      </c>
      <c r="G129" s="35">
        <v>52310</v>
      </c>
      <c r="H129" s="39">
        <v>45222</v>
      </c>
      <c r="I129" s="39">
        <v>45227</v>
      </c>
      <c r="J129" s="35" t="s">
        <v>581</v>
      </c>
      <c r="K129" s="39" t="s">
        <v>581</v>
      </c>
      <c r="L129" s="35"/>
      <c r="M129" s="35" t="s">
        <v>1749</v>
      </c>
    </row>
    <row r="130" spans="1:13">
      <c r="A130" s="32">
        <v>174</v>
      </c>
      <c r="B130" s="35">
        <f>IF(D130="","",SUBTOTAL(3,$D$2:D130))</f>
        <v>129</v>
      </c>
      <c r="C130" s="39">
        <v>45222</v>
      </c>
      <c r="D130" s="35" t="s">
        <v>621</v>
      </c>
      <c r="E130" s="32" t="s">
        <v>803</v>
      </c>
      <c r="F130" s="35">
        <v>7817685</v>
      </c>
      <c r="G130" s="35">
        <v>52309</v>
      </c>
      <c r="H130" s="39">
        <v>45222</v>
      </c>
      <c r="I130" s="39">
        <v>45227</v>
      </c>
      <c r="J130" s="35" t="s">
        <v>581</v>
      </c>
      <c r="K130" s="39" t="s">
        <v>581</v>
      </c>
      <c r="L130" s="35"/>
      <c r="M130" s="35" t="s">
        <v>1749</v>
      </c>
    </row>
    <row r="131" spans="1:13">
      <c r="A131" s="32">
        <v>175</v>
      </c>
      <c r="B131" s="35">
        <f>IF(D131="","",SUBTOTAL(3,$D$2:D131))</f>
        <v>130</v>
      </c>
      <c r="C131" s="39">
        <v>45223</v>
      </c>
      <c r="D131" s="35" t="s">
        <v>622</v>
      </c>
      <c r="E131" s="32" t="s">
        <v>804</v>
      </c>
      <c r="F131" s="35">
        <v>3527965</v>
      </c>
      <c r="G131" s="35">
        <v>52358</v>
      </c>
      <c r="H131" s="39">
        <v>45223</v>
      </c>
      <c r="I131" s="39">
        <v>45229</v>
      </c>
      <c r="J131" s="35" t="s">
        <v>581</v>
      </c>
      <c r="K131" s="39" t="s">
        <v>581</v>
      </c>
      <c r="L131" s="35"/>
      <c r="M131" s="35" t="s">
        <v>1749</v>
      </c>
    </row>
    <row r="132" spans="1:13">
      <c r="A132" s="32">
        <v>176</v>
      </c>
      <c r="B132" s="35">
        <f>IF(D132="","",SUBTOTAL(3,$D$2:D132))</f>
        <v>131</v>
      </c>
      <c r="C132" s="39">
        <v>45223</v>
      </c>
      <c r="D132" s="35" t="s">
        <v>623</v>
      </c>
      <c r="E132" s="32" t="s">
        <v>806</v>
      </c>
      <c r="F132" s="35">
        <v>8084482</v>
      </c>
      <c r="G132" s="35">
        <v>52329</v>
      </c>
      <c r="H132" s="39">
        <v>45223</v>
      </c>
      <c r="I132" s="39">
        <v>45227</v>
      </c>
      <c r="J132" s="35" t="s">
        <v>581</v>
      </c>
      <c r="K132" s="39" t="s">
        <v>581</v>
      </c>
      <c r="L132" s="35"/>
      <c r="M132" s="35" t="s">
        <v>1749</v>
      </c>
    </row>
    <row r="133" spans="1:13">
      <c r="A133" s="32">
        <v>177</v>
      </c>
      <c r="B133" s="35">
        <f>IF(D133="","",SUBTOTAL(3,$D$2:D133))</f>
        <v>132</v>
      </c>
      <c r="C133" s="39">
        <v>45223</v>
      </c>
      <c r="D133" s="35" t="s">
        <v>624</v>
      </c>
      <c r="E133" s="32" t="s">
        <v>807</v>
      </c>
      <c r="F133" s="35">
        <v>8013745</v>
      </c>
      <c r="G133" s="35">
        <v>52661</v>
      </c>
      <c r="H133" s="39">
        <v>45223</v>
      </c>
      <c r="I133" s="39">
        <v>45239</v>
      </c>
      <c r="J133" s="35" t="s">
        <v>581</v>
      </c>
      <c r="K133" s="39" t="s">
        <v>581</v>
      </c>
      <c r="L133" s="35"/>
      <c r="M133" s="35" t="s">
        <v>1749</v>
      </c>
    </row>
    <row r="134" spans="1:13">
      <c r="A134" s="32">
        <v>178</v>
      </c>
      <c r="B134" s="35">
        <f>IF(D134="","",SUBTOTAL(3,$D$2:D134))</f>
        <v>133</v>
      </c>
      <c r="C134" s="39">
        <v>45223</v>
      </c>
      <c r="D134" s="35" t="s">
        <v>625</v>
      </c>
      <c r="E134" s="32" t="s">
        <v>808</v>
      </c>
      <c r="F134" s="35">
        <v>8017222</v>
      </c>
      <c r="G134" s="35">
        <v>52410</v>
      </c>
      <c r="H134" s="39">
        <v>45223</v>
      </c>
      <c r="I134" s="39">
        <v>45231</v>
      </c>
      <c r="J134" s="35" t="s">
        <v>581</v>
      </c>
      <c r="K134" s="39" t="s">
        <v>581</v>
      </c>
      <c r="L134" s="35"/>
      <c r="M134" s="35" t="s">
        <v>1749</v>
      </c>
    </row>
    <row r="135" spans="1:13">
      <c r="A135" s="32">
        <v>179</v>
      </c>
      <c r="B135" s="35">
        <f>IF(D135="","",SUBTOTAL(3,$D$2:D135))</f>
        <v>134</v>
      </c>
      <c r="C135" s="39">
        <v>45223</v>
      </c>
      <c r="D135" s="35" t="s">
        <v>626</v>
      </c>
      <c r="E135" s="32" t="s">
        <v>809</v>
      </c>
      <c r="F135" s="35">
        <v>8094857</v>
      </c>
      <c r="G135" s="35">
        <v>52714</v>
      </c>
      <c r="H135" s="39">
        <v>45223</v>
      </c>
      <c r="I135" s="39">
        <v>45243</v>
      </c>
      <c r="J135" s="35" t="s">
        <v>581</v>
      </c>
      <c r="K135" s="39" t="s">
        <v>581</v>
      </c>
      <c r="L135" s="35"/>
      <c r="M135" s="35" t="s">
        <v>1749</v>
      </c>
    </row>
    <row r="136" spans="1:13">
      <c r="A136" s="32">
        <v>180</v>
      </c>
      <c r="B136" s="35">
        <f>IF(D136="","",SUBTOTAL(3,$D$2:D136))</f>
        <v>135</v>
      </c>
      <c r="C136" s="39">
        <v>45223</v>
      </c>
      <c r="D136" s="35" t="s">
        <v>627</v>
      </c>
      <c r="E136" s="32" t="s">
        <v>810</v>
      </c>
      <c r="F136" s="35">
        <v>5233949</v>
      </c>
      <c r="G136" s="35">
        <v>52321</v>
      </c>
      <c r="H136" s="39">
        <v>45223</v>
      </c>
      <c r="I136" s="39">
        <v>45227</v>
      </c>
      <c r="J136" s="35" t="s">
        <v>581</v>
      </c>
      <c r="K136" s="39" t="s">
        <v>581</v>
      </c>
      <c r="L136" s="35"/>
      <c r="M136" s="35" t="s">
        <v>1749</v>
      </c>
    </row>
    <row r="137" spans="1:13">
      <c r="A137" s="32">
        <v>182</v>
      </c>
      <c r="B137" s="35">
        <f>IF(D137="","",SUBTOTAL(3,$D$2:D137))</f>
        <v>136</v>
      </c>
      <c r="C137" s="39">
        <v>45224</v>
      </c>
      <c r="D137" s="35" t="s">
        <v>628</v>
      </c>
      <c r="E137" s="32" t="s">
        <v>811</v>
      </c>
      <c r="F137" s="35">
        <v>8110777</v>
      </c>
      <c r="G137" s="35">
        <v>52319</v>
      </c>
      <c r="H137" s="39">
        <v>45224</v>
      </c>
      <c r="I137" s="39">
        <v>45227</v>
      </c>
      <c r="J137" s="35" t="s">
        <v>581</v>
      </c>
      <c r="K137" s="39" t="s">
        <v>581</v>
      </c>
      <c r="L137" s="35"/>
      <c r="M137" s="35" t="s">
        <v>1749</v>
      </c>
    </row>
    <row r="138" spans="1:13">
      <c r="A138" s="32">
        <v>183</v>
      </c>
      <c r="B138" s="35">
        <f>IF(D138="","",SUBTOTAL(3,$D$2:D138))</f>
        <v>137</v>
      </c>
      <c r="C138" s="39">
        <v>45228</v>
      </c>
      <c r="D138" s="35" t="s">
        <v>629</v>
      </c>
      <c r="E138" s="32" t="s">
        <v>823</v>
      </c>
      <c r="F138" s="35">
        <v>8095088</v>
      </c>
      <c r="G138" s="35">
        <v>52665</v>
      </c>
      <c r="H138" s="39">
        <v>45228</v>
      </c>
      <c r="I138" s="39">
        <v>45239</v>
      </c>
      <c r="J138" s="35" t="s">
        <v>581</v>
      </c>
      <c r="K138" s="39" t="s">
        <v>581</v>
      </c>
      <c r="L138" s="35"/>
      <c r="M138" s="35" t="s">
        <v>1749</v>
      </c>
    </row>
    <row r="139" spans="1:13">
      <c r="A139" s="32">
        <v>185</v>
      </c>
      <c r="B139" s="35">
        <f>IF(D139="","",SUBTOTAL(3,$D$2:D139))</f>
        <v>138</v>
      </c>
      <c r="C139" s="39">
        <v>45231</v>
      </c>
      <c r="D139" s="35" t="s">
        <v>634</v>
      </c>
      <c r="E139" s="32" t="s">
        <v>814</v>
      </c>
      <c r="F139" s="35">
        <v>8111216</v>
      </c>
      <c r="G139" s="35">
        <v>52579</v>
      </c>
      <c r="H139" s="39">
        <v>45231</v>
      </c>
      <c r="I139" s="39">
        <v>45237</v>
      </c>
      <c r="J139" s="35" t="s">
        <v>581</v>
      </c>
      <c r="K139" s="39" t="s">
        <v>581</v>
      </c>
      <c r="L139" s="35"/>
      <c r="M139" s="35" t="s">
        <v>1749</v>
      </c>
    </row>
    <row r="140" spans="1:13">
      <c r="A140" s="32">
        <v>46</v>
      </c>
      <c r="B140" s="35">
        <f>IF(D140="","",SUBTOTAL(3,$D$2:D140))</f>
        <v>139</v>
      </c>
      <c r="C140" s="39">
        <v>45231</v>
      </c>
      <c r="D140" s="35" t="s">
        <v>1342</v>
      </c>
      <c r="E140" s="32" t="s">
        <v>1343</v>
      </c>
      <c r="F140" s="35">
        <v>7641976</v>
      </c>
      <c r="G140" s="35">
        <v>52516</v>
      </c>
      <c r="H140" s="39">
        <v>45232</v>
      </c>
      <c r="I140" s="39">
        <v>45236</v>
      </c>
      <c r="J140" s="35" t="s">
        <v>1647</v>
      </c>
      <c r="K140" s="39">
        <v>45312</v>
      </c>
      <c r="L140" s="35" t="s">
        <v>22</v>
      </c>
      <c r="M140" s="35" t="s">
        <v>1746</v>
      </c>
    </row>
    <row r="141" spans="1:13">
      <c r="A141" s="32">
        <v>188</v>
      </c>
      <c r="B141" s="35">
        <f>IF(D141="","",SUBTOTAL(3,$D$2:D141))</f>
        <v>140</v>
      </c>
      <c r="C141" s="39">
        <v>45236</v>
      </c>
      <c r="D141" s="35" t="s">
        <v>639</v>
      </c>
      <c r="E141" s="32" t="s">
        <v>815</v>
      </c>
      <c r="F141" s="35">
        <v>5337653</v>
      </c>
      <c r="G141" s="35">
        <v>52656</v>
      </c>
      <c r="H141" s="39">
        <v>45236</v>
      </c>
      <c r="I141" s="39" t="s">
        <v>581</v>
      </c>
      <c r="J141" s="35" t="s">
        <v>581</v>
      </c>
      <c r="K141" s="39" t="s">
        <v>581</v>
      </c>
      <c r="L141" s="35"/>
      <c r="M141" s="35" t="s">
        <v>1749</v>
      </c>
    </row>
    <row r="142" spans="1:13">
      <c r="A142" s="32">
        <v>189</v>
      </c>
      <c r="B142" s="35">
        <f>IF(D142="","",SUBTOTAL(3,$D$2:D142))</f>
        <v>141</v>
      </c>
      <c r="C142" s="39">
        <v>45237</v>
      </c>
      <c r="D142" s="35" t="s">
        <v>641</v>
      </c>
      <c r="E142" s="32" t="s">
        <v>816</v>
      </c>
      <c r="F142" s="35">
        <v>3527959</v>
      </c>
      <c r="G142" s="35">
        <v>53321</v>
      </c>
      <c r="H142" s="39">
        <v>45237</v>
      </c>
      <c r="I142" s="39">
        <v>45261</v>
      </c>
      <c r="J142" s="35" t="s">
        <v>581</v>
      </c>
      <c r="K142" s="39" t="s">
        <v>581</v>
      </c>
      <c r="L142" s="35"/>
      <c r="M142" s="35" t="s">
        <v>1749</v>
      </c>
    </row>
    <row r="143" spans="1:13">
      <c r="A143" s="32">
        <v>190</v>
      </c>
      <c r="B143" s="35">
        <f>IF(D143="","",SUBTOTAL(3,$D$2:D143))</f>
        <v>142</v>
      </c>
      <c r="C143" s="39">
        <v>45237</v>
      </c>
      <c r="D143" s="35" t="s">
        <v>642</v>
      </c>
      <c r="E143" s="32" t="s">
        <v>817</v>
      </c>
      <c r="F143" s="35">
        <v>3804265</v>
      </c>
      <c r="G143" s="35">
        <v>52752</v>
      </c>
      <c r="H143" s="39">
        <v>45237</v>
      </c>
      <c r="I143" s="39">
        <v>45245</v>
      </c>
      <c r="J143" s="35" t="s">
        <v>581</v>
      </c>
      <c r="K143" s="39" t="s">
        <v>581</v>
      </c>
      <c r="L143" s="35"/>
      <c r="M143" s="35" t="s">
        <v>1749</v>
      </c>
    </row>
    <row r="144" spans="1:13">
      <c r="A144" s="32">
        <v>191</v>
      </c>
      <c r="B144" s="35">
        <f>IF(D144="","",SUBTOTAL(3,$D$2:D144))</f>
        <v>143</v>
      </c>
      <c r="C144" s="39">
        <v>45238</v>
      </c>
      <c r="D144" s="35" t="s">
        <v>643</v>
      </c>
      <c r="E144" s="32" t="s">
        <v>818</v>
      </c>
      <c r="F144" s="35">
        <v>7267384</v>
      </c>
      <c r="G144" s="35">
        <v>52751</v>
      </c>
      <c r="H144" s="39">
        <v>45238</v>
      </c>
      <c r="I144" s="39">
        <v>45245</v>
      </c>
      <c r="J144" s="35" t="s">
        <v>581</v>
      </c>
      <c r="K144" s="39" t="s">
        <v>581</v>
      </c>
      <c r="L144" s="35"/>
      <c r="M144" s="35" t="s">
        <v>1749</v>
      </c>
    </row>
    <row r="145" spans="1:13">
      <c r="A145" s="32">
        <v>47</v>
      </c>
      <c r="B145" s="35">
        <f>IF(D145="","",SUBTOTAL(3,$D$2:D145))</f>
        <v>144</v>
      </c>
      <c r="C145" s="39">
        <v>45242</v>
      </c>
      <c r="D145" s="35" t="s">
        <v>649</v>
      </c>
      <c r="E145" s="32" t="s">
        <v>1450</v>
      </c>
      <c r="F145" s="35">
        <v>7116535</v>
      </c>
      <c r="G145" s="35">
        <v>52715</v>
      </c>
      <c r="H145" s="39">
        <v>45242</v>
      </c>
      <c r="I145" s="39">
        <v>45242</v>
      </c>
      <c r="J145" s="35" t="s">
        <v>1648</v>
      </c>
      <c r="K145" s="39">
        <v>45312</v>
      </c>
      <c r="L145" s="35" t="s">
        <v>22</v>
      </c>
      <c r="M145" s="35" t="s">
        <v>1746</v>
      </c>
    </row>
    <row r="146" spans="1:13">
      <c r="A146" s="32">
        <v>195</v>
      </c>
      <c r="B146" s="35">
        <f>IF(D146="","",SUBTOTAL(3,$D$2:D146))</f>
        <v>145</v>
      </c>
      <c r="C146" s="39">
        <v>45254</v>
      </c>
      <c r="D146" s="35" t="s">
        <v>652</v>
      </c>
      <c r="E146" s="32" t="s">
        <v>820</v>
      </c>
      <c r="F146" s="35">
        <v>6602085</v>
      </c>
      <c r="G146" s="35">
        <v>54372</v>
      </c>
      <c r="H146" s="39">
        <v>45254</v>
      </c>
      <c r="I146" s="39">
        <v>45288</v>
      </c>
      <c r="J146" s="35" t="s">
        <v>581</v>
      </c>
      <c r="K146" s="39" t="s">
        <v>581</v>
      </c>
      <c r="L146" s="35" t="s">
        <v>22</v>
      </c>
      <c r="M146" s="35" t="s">
        <v>1749</v>
      </c>
    </row>
    <row r="147" spans="1:13">
      <c r="A147" s="32">
        <v>196</v>
      </c>
      <c r="B147" s="35">
        <f>IF(D147="","",SUBTOTAL(3,$D$2:D147))</f>
        <v>146</v>
      </c>
      <c r="C147" s="39">
        <v>45254</v>
      </c>
      <c r="D147" s="35" t="s">
        <v>653</v>
      </c>
      <c r="E147" s="32" t="s">
        <v>821</v>
      </c>
      <c r="F147" s="35">
        <v>3878015</v>
      </c>
      <c r="G147" s="35">
        <v>54016</v>
      </c>
      <c r="H147" s="39">
        <v>45254</v>
      </c>
      <c r="I147" s="39">
        <v>45277</v>
      </c>
      <c r="J147" s="35" t="s">
        <v>581</v>
      </c>
      <c r="K147" s="39" t="s">
        <v>581</v>
      </c>
      <c r="L147" s="35" t="s">
        <v>22</v>
      </c>
      <c r="M147" s="35" t="s">
        <v>1749</v>
      </c>
    </row>
    <row r="148" spans="1:13">
      <c r="A148" s="32">
        <v>197</v>
      </c>
      <c r="B148" s="35">
        <f>IF(D148="","",SUBTOTAL(3,$D$2:D148))</f>
        <v>147</v>
      </c>
      <c r="C148" s="39">
        <v>45254</v>
      </c>
      <c r="D148" s="35" t="s">
        <v>654</v>
      </c>
      <c r="E148" s="32" t="s">
        <v>822</v>
      </c>
      <c r="F148" s="35">
        <v>1850088</v>
      </c>
      <c r="G148" s="35">
        <v>54287</v>
      </c>
      <c r="H148" s="39">
        <v>45254</v>
      </c>
      <c r="I148" s="39">
        <v>45285</v>
      </c>
      <c r="J148" s="35" t="s">
        <v>581</v>
      </c>
      <c r="K148" s="39" t="s">
        <v>581</v>
      </c>
      <c r="L148" s="35" t="s">
        <v>22</v>
      </c>
      <c r="M148" s="35" t="s">
        <v>1749</v>
      </c>
    </row>
    <row r="149" spans="1:13">
      <c r="A149" s="32">
        <v>34</v>
      </c>
      <c r="B149" s="35">
        <f>IF(D149="","",SUBTOTAL(3,$D$2:D149))</f>
        <v>148</v>
      </c>
      <c r="C149" s="39">
        <v>45256</v>
      </c>
      <c r="D149" s="35" t="s">
        <v>655</v>
      </c>
      <c r="E149" s="32" t="s">
        <v>866</v>
      </c>
      <c r="F149" s="35">
        <v>7249685</v>
      </c>
      <c r="G149" s="35">
        <v>53320</v>
      </c>
      <c r="H149" s="39">
        <v>45256</v>
      </c>
      <c r="I149" s="39">
        <v>45261</v>
      </c>
      <c r="J149" s="35" t="s">
        <v>1368</v>
      </c>
      <c r="K149" s="39">
        <v>45312</v>
      </c>
      <c r="L149" s="35"/>
      <c r="M149" s="35" t="s">
        <v>1746</v>
      </c>
    </row>
    <row r="150" spans="1:13">
      <c r="A150" s="32">
        <v>49</v>
      </c>
      <c r="B150" s="35">
        <f>IF(D150="","",SUBTOTAL(3,$D$2:D150))</f>
        <v>149</v>
      </c>
      <c r="C150" s="39">
        <v>45257</v>
      </c>
      <c r="D150" s="35" t="s">
        <v>1775</v>
      </c>
      <c r="E150" s="32" t="s">
        <v>1776</v>
      </c>
      <c r="F150" s="35">
        <v>6872738</v>
      </c>
      <c r="G150" s="35">
        <v>42734</v>
      </c>
      <c r="H150" s="39">
        <v>45188</v>
      </c>
      <c r="I150" s="39">
        <v>45290</v>
      </c>
      <c r="J150" s="35" t="s">
        <v>1729</v>
      </c>
      <c r="K150" s="39">
        <v>45315.125</v>
      </c>
      <c r="L150" s="35" t="s">
        <v>22</v>
      </c>
      <c r="M150" s="35" t="s">
        <v>890</v>
      </c>
    </row>
    <row r="151" spans="1:13">
      <c r="A151" s="32">
        <v>198</v>
      </c>
      <c r="B151" s="35">
        <f>IF(D151="","",SUBTOTAL(3,$D$2:D151))</f>
        <v>150</v>
      </c>
      <c r="C151" s="39">
        <v>45257</v>
      </c>
      <c r="D151" s="35" t="s">
        <v>667</v>
      </c>
      <c r="E151" s="32" t="s">
        <v>824</v>
      </c>
      <c r="F151" s="35">
        <v>8389198</v>
      </c>
      <c r="G151" s="35">
        <v>53316</v>
      </c>
      <c r="H151" s="39">
        <v>45257</v>
      </c>
      <c r="I151" s="39">
        <v>45261</v>
      </c>
      <c r="J151" s="35" t="s">
        <v>581</v>
      </c>
      <c r="K151" s="39" t="s">
        <v>581</v>
      </c>
      <c r="L151" s="35" t="s">
        <v>22</v>
      </c>
      <c r="M151" s="35" t="s">
        <v>1749</v>
      </c>
    </row>
    <row r="152" spans="1:13">
      <c r="A152" s="32">
        <v>10</v>
      </c>
      <c r="B152" s="35">
        <f>IF(D152="","",SUBTOTAL(3,$D$2:D152))</f>
        <v>151</v>
      </c>
      <c r="C152" s="39">
        <v>45263</v>
      </c>
      <c r="D152" s="35" t="s">
        <v>947</v>
      </c>
      <c r="E152" s="32" t="s">
        <v>948</v>
      </c>
      <c r="F152" s="35">
        <v>8565458</v>
      </c>
      <c r="G152" s="35">
        <v>48795</v>
      </c>
      <c r="H152" s="39">
        <v>45263</v>
      </c>
      <c r="I152" s="39">
        <v>45267</v>
      </c>
      <c r="J152" s="35" t="s">
        <v>1044</v>
      </c>
      <c r="K152" s="39">
        <v>45280</v>
      </c>
      <c r="L152" s="35" t="s">
        <v>22</v>
      </c>
      <c r="M152" s="35" t="s">
        <v>890</v>
      </c>
    </row>
    <row r="153" spans="1:13">
      <c r="A153" s="32">
        <v>1</v>
      </c>
      <c r="B153" s="35">
        <f>IF(D153="","",SUBTOTAL(3,$D$2:D153))</f>
        <v>152</v>
      </c>
      <c r="C153" s="39">
        <v>45264</v>
      </c>
      <c r="D153" s="35" t="s">
        <v>670</v>
      </c>
      <c r="E153" s="32" t="s">
        <v>671</v>
      </c>
      <c r="F153" s="35">
        <v>8417458</v>
      </c>
      <c r="G153" s="35">
        <v>48879</v>
      </c>
      <c r="H153" s="39">
        <v>45264</v>
      </c>
      <c r="I153" s="39">
        <v>45271</v>
      </c>
      <c r="J153" s="35" t="s">
        <v>1211</v>
      </c>
      <c r="K153" s="39">
        <v>45315</v>
      </c>
      <c r="L153" s="35" t="s">
        <v>22</v>
      </c>
      <c r="M153" s="35" t="s">
        <v>890</v>
      </c>
    </row>
    <row r="154" spans="1:13">
      <c r="A154" s="32">
        <v>2</v>
      </c>
      <c r="B154" s="35">
        <f>IF(D154="","",SUBTOTAL(3,$D$2:D154))</f>
        <v>153</v>
      </c>
      <c r="C154" s="39">
        <v>45264</v>
      </c>
      <c r="D154" s="35" t="s">
        <v>681</v>
      </c>
      <c r="E154" s="32" t="s">
        <v>682</v>
      </c>
      <c r="F154" s="35">
        <v>8417467</v>
      </c>
      <c r="G154" s="35">
        <v>48882</v>
      </c>
      <c r="H154" s="39">
        <v>45264</v>
      </c>
      <c r="I154" s="39">
        <v>45271</v>
      </c>
      <c r="J154" s="35" t="s">
        <v>1211</v>
      </c>
      <c r="K154" s="39">
        <v>45315</v>
      </c>
      <c r="L154" s="35" t="s">
        <v>22</v>
      </c>
      <c r="M154" s="35" t="s">
        <v>890</v>
      </c>
    </row>
    <row r="155" spans="1:13">
      <c r="A155" s="32">
        <v>2</v>
      </c>
      <c r="B155" s="35">
        <f>IF(D155="","",SUBTOTAL(3,$D$2:D155))</f>
        <v>154</v>
      </c>
      <c r="C155" s="39">
        <v>45264</v>
      </c>
      <c r="D155" s="35" t="s">
        <v>669</v>
      </c>
      <c r="E155" s="32" t="s">
        <v>826</v>
      </c>
      <c r="F155" s="35">
        <v>8528611</v>
      </c>
      <c r="G155" s="35">
        <v>54008</v>
      </c>
      <c r="H155" s="39">
        <v>45264</v>
      </c>
      <c r="I155" s="39">
        <v>45277</v>
      </c>
      <c r="J155" s="35" t="s">
        <v>581</v>
      </c>
      <c r="K155" s="39" t="s">
        <v>581</v>
      </c>
      <c r="L155" s="35" t="s">
        <v>22</v>
      </c>
      <c r="M155" s="35" t="s">
        <v>1750</v>
      </c>
    </row>
    <row r="156" spans="1:13">
      <c r="A156" s="32">
        <v>3</v>
      </c>
      <c r="B156" s="35">
        <f>IF(D156="","",SUBTOTAL(3,$D$2:D156))</f>
        <v>155</v>
      </c>
      <c r="C156" s="39">
        <v>45264</v>
      </c>
      <c r="D156" s="35" t="s">
        <v>683</v>
      </c>
      <c r="E156" s="32" t="s">
        <v>684</v>
      </c>
      <c r="F156" s="35">
        <v>8417447</v>
      </c>
      <c r="G156" s="35">
        <v>48938</v>
      </c>
      <c r="H156" s="39">
        <v>45265</v>
      </c>
      <c r="I156" s="39">
        <v>45271</v>
      </c>
      <c r="J156" s="35" t="s">
        <v>1213</v>
      </c>
      <c r="K156" s="39">
        <v>45315</v>
      </c>
      <c r="L156" s="35" t="s">
        <v>22</v>
      </c>
      <c r="M156" s="35" t="s">
        <v>890</v>
      </c>
    </row>
    <row r="157" spans="1:13">
      <c r="A157" s="32">
        <v>202</v>
      </c>
      <c r="B157" s="35">
        <f>IF(D157="","",SUBTOTAL(3,$D$2:D157))</f>
        <v>156</v>
      </c>
      <c r="C157" s="39">
        <v>45266</v>
      </c>
      <c r="D157" s="35" t="s">
        <v>685</v>
      </c>
      <c r="E157" s="32" t="s">
        <v>828</v>
      </c>
      <c r="F157" s="35">
        <v>5337643</v>
      </c>
      <c r="G157" s="35">
        <v>54018</v>
      </c>
      <c r="H157" s="39">
        <v>45266</v>
      </c>
      <c r="I157" s="39">
        <v>45277</v>
      </c>
      <c r="J157" s="35" t="s">
        <v>581</v>
      </c>
      <c r="K157" s="39" t="s">
        <v>581</v>
      </c>
      <c r="L157" s="35" t="s">
        <v>22</v>
      </c>
      <c r="M157" s="35" t="s">
        <v>1749</v>
      </c>
    </row>
    <row r="158" spans="1:13">
      <c r="A158" s="32">
        <v>203</v>
      </c>
      <c r="B158" s="35">
        <f>IF(D158="","",SUBTOTAL(3,$D$2:D158))</f>
        <v>157</v>
      </c>
      <c r="C158" s="39">
        <v>45266</v>
      </c>
      <c r="D158" s="35" t="s">
        <v>687</v>
      </c>
      <c r="E158" s="32" t="s">
        <v>829</v>
      </c>
      <c r="F158" s="35">
        <v>2564193</v>
      </c>
      <c r="G158" s="35">
        <v>54344</v>
      </c>
      <c r="H158" s="39">
        <v>45266</v>
      </c>
      <c r="I158" s="39">
        <v>45287</v>
      </c>
      <c r="J158" s="35" t="s">
        <v>581</v>
      </c>
      <c r="K158" s="39" t="s">
        <v>581</v>
      </c>
      <c r="L158" s="35" t="s">
        <v>22</v>
      </c>
      <c r="M158" s="35" t="s">
        <v>1749</v>
      </c>
    </row>
    <row r="159" spans="1:13">
      <c r="A159" s="32">
        <v>204</v>
      </c>
      <c r="B159" s="35">
        <f>IF(D159="","",SUBTOTAL(3,$D$2:D159))</f>
        <v>158</v>
      </c>
      <c r="C159" s="39">
        <v>45266</v>
      </c>
      <c r="D159" s="35" t="s">
        <v>688</v>
      </c>
      <c r="E159" s="32" t="s">
        <v>830</v>
      </c>
      <c r="F159" s="35">
        <v>4515912</v>
      </c>
      <c r="G159" s="35">
        <v>54022</v>
      </c>
      <c r="H159" s="39">
        <v>45266</v>
      </c>
      <c r="I159" s="39">
        <v>45277</v>
      </c>
      <c r="J159" s="35" t="s">
        <v>581</v>
      </c>
      <c r="K159" s="39" t="s">
        <v>581</v>
      </c>
      <c r="L159" s="35" t="s">
        <v>22</v>
      </c>
      <c r="M159" s="35" t="s">
        <v>1749</v>
      </c>
    </row>
    <row r="160" spans="1:13">
      <c r="A160" s="32">
        <v>3</v>
      </c>
      <c r="B160" s="35">
        <f>IF(D160="","",SUBTOTAL(3,$D$2:D160))</f>
        <v>159</v>
      </c>
      <c r="C160" s="39">
        <v>45266</v>
      </c>
      <c r="D160" s="35" t="s">
        <v>686</v>
      </c>
      <c r="E160" s="32" t="s">
        <v>827</v>
      </c>
      <c r="F160" s="35">
        <v>8449225</v>
      </c>
      <c r="G160" s="35">
        <v>54017</v>
      </c>
      <c r="H160" s="39">
        <v>45266</v>
      </c>
      <c r="I160" s="39">
        <v>45277</v>
      </c>
      <c r="J160" s="35" t="s">
        <v>581</v>
      </c>
      <c r="K160" s="39" t="s">
        <v>581</v>
      </c>
      <c r="L160" s="35" t="s">
        <v>22</v>
      </c>
      <c r="M160" s="35" t="s">
        <v>1750</v>
      </c>
    </row>
    <row r="161" spans="1:13">
      <c r="A161" s="32">
        <v>225</v>
      </c>
      <c r="B161" s="35">
        <f>IF(D161="","",SUBTOTAL(3,$D$2:D161))</f>
        <v>160</v>
      </c>
      <c r="C161" s="39">
        <v>45266</v>
      </c>
      <c r="D161" s="35" t="s">
        <v>1278</v>
      </c>
      <c r="E161" s="32" t="s">
        <v>1279</v>
      </c>
      <c r="F161" s="35">
        <v>8675931</v>
      </c>
      <c r="G161" s="35">
        <v>54286</v>
      </c>
      <c r="H161" s="39">
        <v>45284</v>
      </c>
      <c r="I161" s="39">
        <v>45285</v>
      </c>
      <c r="J161" s="35"/>
      <c r="K161" s="39"/>
      <c r="L161" s="35" t="s">
        <v>22</v>
      </c>
      <c r="M161" s="35" t="s">
        <v>1749</v>
      </c>
    </row>
    <row r="162" spans="1:13">
      <c r="A162" s="32">
        <v>205</v>
      </c>
      <c r="B162" s="35">
        <f>IF(D162="","",SUBTOTAL(3,$D$2:D162))</f>
        <v>161</v>
      </c>
      <c r="C162" s="39">
        <v>45267</v>
      </c>
      <c r="D162" s="35" t="s">
        <v>689</v>
      </c>
      <c r="E162" s="32" t="s">
        <v>831</v>
      </c>
      <c r="F162" s="35">
        <v>5847348</v>
      </c>
      <c r="G162" s="35">
        <v>54023</v>
      </c>
      <c r="H162" s="39">
        <v>45267</v>
      </c>
      <c r="I162" s="39">
        <v>45277</v>
      </c>
      <c r="J162" s="35" t="s">
        <v>581</v>
      </c>
      <c r="K162" s="39" t="s">
        <v>581</v>
      </c>
      <c r="L162" s="35" t="s">
        <v>22</v>
      </c>
      <c r="M162" s="35" t="s">
        <v>1749</v>
      </c>
    </row>
    <row r="163" spans="1:13">
      <c r="A163" s="32">
        <v>206</v>
      </c>
      <c r="B163" s="35">
        <f>IF(D163="","",SUBTOTAL(3,$D$2:D163))</f>
        <v>162</v>
      </c>
      <c r="C163" s="39">
        <v>45267</v>
      </c>
      <c r="D163" s="35" t="s">
        <v>690</v>
      </c>
      <c r="E163" s="32" t="s">
        <v>832</v>
      </c>
      <c r="F163" s="35">
        <v>5424135</v>
      </c>
      <c r="G163" s="35">
        <v>54024</v>
      </c>
      <c r="H163" s="39">
        <v>45267</v>
      </c>
      <c r="I163" s="39">
        <v>45277</v>
      </c>
      <c r="J163" s="35" t="s">
        <v>581</v>
      </c>
      <c r="K163" s="39" t="s">
        <v>581</v>
      </c>
      <c r="L163" s="35" t="s">
        <v>22</v>
      </c>
      <c r="M163" s="35" t="s">
        <v>1749</v>
      </c>
    </row>
    <row r="164" spans="1:13">
      <c r="A164" s="32">
        <v>207</v>
      </c>
      <c r="B164" s="35">
        <f>IF(D164="","",SUBTOTAL(3,$D$2:D164))</f>
        <v>163</v>
      </c>
      <c r="C164" s="39">
        <v>45267</v>
      </c>
      <c r="D164" s="35" t="s">
        <v>693</v>
      </c>
      <c r="E164" s="32" t="s">
        <v>833</v>
      </c>
      <c r="F164" s="35">
        <v>4170764</v>
      </c>
      <c r="G164" s="35">
        <v>54375</v>
      </c>
      <c r="H164" s="39">
        <v>45267</v>
      </c>
      <c r="I164" s="39">
        <v>45288</v>
      </c>
      <c r="J164" s="35" t="s">
        <v>581</v>
      </c>
      <c r="K164" s="39" t="s">
        <v>581</v>
      </c>
      <c r="L164" s="35" t="s">
        <v>22</v>
      </c>
      <c r="M164" s="35" t="s">
        <v>1749</v>
      </c>
    </row>
    <row r="165" spans="1:13">
      <c r="A165" s="32">
        <v>209</v>
      </c>
      <c r="B165" s="35">
        <f>IF(D165="","",SUBTOTAL(3,$D$2:D165))</f>
        <v>164</v>
      </c>
      <c r="C165" s="39">
        <v>45270</v>
      </c>
      <c r="D165" s="35" t="s">
        <v>871</v>
      </c>
      <c r="E165" s="32" t="s">
        <v>877</v>
      </c>
      <c r="F165" s="35">
        <v>5720168</v>
      </c>
      <c r="G165" s="35">
        <v>54011</v>
      </c>
      <c r="H165" s="39">
        <v>45270</v>
      </c>
      <c r="I165" s="39">
        <v>45277</v>
      </c>
      <c r="J165" s="35"/>
      <c r="K165" s="39"/>
      <c r="L165" s="35" t="s">
        <v>22</v>
      </c>
      <c r="M165" s="35" t="s">
        <v>1749</v>
      </c>
    </row>
    <row r="166" spans="1:13">
      <c r="A166" s="32">
        <v>210</v>
      </c>
      <c r="B166" s="35">
        <f>IF(D166="","",SUBTOTAL(3,$D$2:D166))</f>
        <v>165</v>
      </c>
      <c r="C166" s="39">
        <v>45270</v>
      </c>
      <c r="D166" s="35" t="s">
        <v>872</v>
      </c>
      <c r="E166" s="32" t="s">
        <v>878</v>
      </c>
      <c r="F166" s="35">
        <v>6768439</v>
      </c>
      <c r="G166" s="35">
        <v>54021</v>
      </c>
      <c r="H166" s="39">
        <v>45270</v>
      </c>
      <c r="I166" s="39">
        <v>45277</v>
      </c>
      <c r="J166" s="35"/>
      <c r="K166" s="39"/>
      <c r="L166" s="35" t="s">
        <v>22</v>
      </c>
      <c r="M166" s="35" t="s">
        <v>1749</v>
      </c>
    </row>
    <row r="167" spans="1:13">
      <c r="A167" s="32">
        <v>4</v>
      </c>
      <c r="B167" s="35">
        <f>IF(D167="","",SUBTOTAL(3,$D$2:D167))</f>
        <v>166</v>
      </c>
      <c r="C167" s="39">
        <v>45270</v>
      </c>
      <c r="D167" s="35" t="s">
        <v>870</v>
      </c>
      <c r="E167" s="32" t="s">
        <v>876</v>
      </c>
      <c r="F167" s="35">
        <v>8689493</v>
      </c>
      <c r="G167" s="35">
        <v>54014</v>
      </c>
      <c r="H167" s="39">
        <v>45270</v>
      </c>
      <c r="I167" s="39">
        <v>45284</v>
      </c>
      <c r="J167" s="35"/>
      <c r="K167" s="39"/>
      <c r="L167" s="35" t="s">
        <v>22</v>
      </c>
      <c r="M167" s="35" t="s">
        <v>1750</v>
      </c>
    </row>
    <row r="168" spans="1:13">
      <c r="A168" s="32">
        <v>211</v>
      </c>
      <c r="B168" s="35">
        <f>IF(D168="","",SUBTOTAL(3,$D$2:D168))</f>
        <v>167</v>
      </c>
      <c r="C168" s="39">
        <v>45271</v>
      </c>
      <c r="D168" s="35" t="s">
        <v>873</v>
      </c>
      <c r="E168" s="32" t="s">
        <v>879</v>
      </c>
      <c r="F168" s="35">
        <v>5712915</v>
      </c>
      <c r="G168" s="35">
        <v>54369</v>
      </c>
      <c r="H168" s="39">
        <v>45271</v>
      </c>
      <c r="I168" s="39">
        <v>45288</v>
      </c>
      <c r="J168" s="35"/>
      <c r="K168" s="39"/>
      <c r="L168" s="35" t="s">
        <v>22</v>
      </c>
      <c r="M168" s="35" t="s">
        <v>1749</v>
      </c>
    </row>
    <row r="169" spans="1:13">
      <c r="A169" s="32">
        <v>212</v>
      </c>
      <c r="B169" s="35">
        <f>IF(D169="","",SUBTOTAL(3,$D$2:D169))</f>
        <v>168</v>
      </c>
      <c r="C169" s="39">
        <v>45271</v>
      </c>
      <c r="D169" s="35" t="s">
        <v>874</v>
      </c>
      <c r="E169" s="32" t="s">
        <v>877</v>
      </c>
      <c r="F169" s="35">
        <v>5720130</v>
      </c>
      <c r="G169" s="35">
        <v>54370</v>
      </c>
      <c r="H169" s="39">
        <v>45271</v>
      </c>
      <c r="I169" s="39">
        <v>45288</v>
      </c>
      <c r="J169" s="35"/>
      <c r="K169" s="39"/>
      <c r="L169" s="35" t="s">
        <v>22</v>
      </c>
      <c r="M169" s="35" t="s">
        <v>1749</v>
      </c>
    </row>
    <row r="170" spans="1:13">
      <c r="A170" s="32">
        <v>5</v>
      </c>
      <c r="B170" s="35">
        <f>IF(D170="","",SUBTOTAL(3,$D$2:D170))</f>
        <v>169</v>
      </c>
      <c r="C170" s="39">
        <v>45271</v>
      </c>
      <c r="D170" s="35" t="s">
        <v>875</v>
      </c>
      <c r="E170" s="32" t="s">
        <v>880</v>
      </c>
      <c r="F170" s="35">
        <v>6665414</v>
      </c>
      <c r="G170" s="35">
        <v>54030</v>
      </c>
      <c r="H170" s="39">
        <v>45271</v>
      </c>
      <c r="I170" s="39">
        <v>45277</v>
      </c>
      <c r="J170" s="35"/>
      <c r="K170" s="39"/>
      <c r="L170" s="35" t="s">
        <v>22</v>
      </c>
      <c r="M170" s="35" t="s">
        <v>1750</v>
      </c>
    </row>
    <row r="171" spans="1:13">
      <c r="A171" s="32">
        <v>44</v>
      </c>
      <c r="B171" s="35">
        <f>IF(D171="","",SUBTOTAL(3,$D$2:D171))</f>
        <v>170</v>
      </c>
      <c r="C171" s="39">
        <v>45272</v>
      </c>
      <c r="D171" s="35" t="s">
        <v>1288</v>
      </c>
      <c r="E171" s="32" t="s">
        <v>1289</v>
      </c>
      <c r="F171" s="35">
        <v>7996575</v>
      </c>
      <c r="G171" s="35">
        <v>54414</v>
      </c>
      <c r="H171" s="39">
        <v>45272</v>
      </c>
      <c r="I171" s="39">
        <v>45291</v>
      </c>
      <c r="J171" s="35" t="s">
        <v>2129</v>
      </c>
      <c r="K171" s="39">
        <v>45337</v>
      </c>
      <c r="L171" s="35" t="s">
        <v>22</v>
      </c>
      <c r="M171" s="35" t="s">
        <v>1746</v>
      </c>
    </row>
    <row r="172" spans="1:13">
      <c r="A172" s="32">
        <v>7</v>
      </c>
      <c r="B172" s="35">
        <f>IF(D172="","",SUBTOTAL(3,$D$2:D172))</f>
        <v>171</v>
      </c>
      <c r="C172" s="39">
        <v>45273</v>
      </c>
      <c r="D172" s="35" t="s">
        <v>904</v>
      </c>
      <c r="E172" s="32" t="s">
        <v>905</v>
      </c>
      <c r="F172" s="35">
        <v>8570280</v>
      </c>
      <c r="G172" s="35">
        <v>49482</v>
      </c>
      <c r="H172" s="39">
        <v>45273</v>
      </c>
      <c r="I172" s="39">
        <v>45275</v>
      </c>
      <c r="J172" s="35" t="s">
        <v>1312</v>
      </c>
      <c r="K172" s="39">
        <v>45350</v>
      </c>
      <c r="L172" s="35" t="s">
        <v>22</v>
      </c>
      <c r="M172" s="35" t="s">
        <v>890</v>
      </c>
    </row>
    <row r="173" spans="1:13">
      <c r="A173" s="32">
        <v>8</v>
      </c>
      <c r="B173" s="35">
        <f>IF(D173="","",SUBTOTAL(3,$D$2:D173))</f>
        <v>172</v>
      </c>
      <c r="C173" s="39">
        <v>45273</v>
      </c>
      <c r="D173" s="35" t="s">
        <v>916</v>
      </c>
      <c r="E173" s="32" t="s">
        <v>917</v>
      </c>
      <c r="F173" s="35">
        <v>8674667</v>
      </c>
      <c r="G173" s="35">
        <v>49470</v>
      </c>
      <c r="H173" s="39">
        <v>45273</v>
      </c>
      <c r="I173" s="39">
        <v>45275</v>
      </c>
      <c r="J173" s="35" t="s">
        <v>1216</v>
      </c>
      <c r="K173" s="39">
        <v>45322</v>
      </c>
      <c r="L173" s="35" t="s">
        <v>22</v>
      </c>
      <c r="M173" s="35" t="s">
        <v>890</v>
      </c>
    </row>
    <row r="174" spans="1:13">
      <c r="A174" s="32">
        <v>9</v>
      </c>
      <c r="B174" s="35">
        <f>IF(D174="","",SUBTOTAL(3,$D$2:D174))</f>
        <v>173</v>
      </c>
      <c r="C174" s="39">
        <v>45273</v>
      </c>
      <c r="D174" s="35" t="s">
        <v>939</v>
      </c>
      <c r="E174" s="32" t="s">
        <v>940</v>
      </c>
      <c r="F174" s="35">
        <v>8389717</v>
      </c>
      <c r="G174" s="35">
        <v>49587</v>
      </c>
      <c r="H174" s="39">
        <v>45273</v>
      </c>
      <c r="I174" s="39">
        <v>45275</v>
      </c>
      <c r="J174" s="35" t="s">
        <v>1312</v>
      </c>
      <c r="K174" s="39">
        <v>45304</v>
      </c>
      <c r="L174" s="35" t="s">
        <v>22</v>
      </c>
      <c r="M174" s="35" t="s">
        <v>890</v>
      </c>
    </row>
    <row r="175" spans="1:13">
      <c r="A175" s="32">
        <v>11</v>
      </c>
      <c r="B175" s="35">
        <f>IF(D175="","",SUBTOTAL(3,$D$2:D175))</f>
        <v>174</v>
      </c>
      <c r="C175" s="39">
        <v>45273</v>
      </c>
      <c r="D175" s="35" t="s">
        <v>960</v>
      </c>
      <c r="E175" s="32" t="s">
        <v>961</v>
      </c>
      <c r="F175" s="35">
        <v>8565290</v>
      </c>
      <c r="G175" s="35">
        <v>49486</v>
      </c>
      <c r="H175" s="39">
        <v>45273</v>
      </c>
      <c r="I175" s="39">
        <v>45275</v>
      </c>
      <c r="J175" s="35" t="s">
        <v>1220</v>
      </c>
      <c r="K175" s="39">
        <v>45301</v>
      </c>
      <c r="L175" s="35" t="s">
        <v>22</v>
      </c>
      <c r="M175" s="35" t="s">
        <v>890</v>
      </c>
    </row>
    <row r="176" spans="1:13">
      <c r="A176" s="32">
        <v>12</v>
      </c>
      <c r="B176" s="35">
        <f>IF(D176="","",SUBTOTAL(3,$D$2:D176))</f>
        <v>175</v>
      </c>
      <c r="C176" s="39">
        <v>45273</v>
      </c>
      <c r="D176" s="35" t="s">
        <v>964</v>
      </c>
      <c r="E176" s="32" t="s">
        <v>965</v>
      </c>
      <c r="F176" s="35">
        <v>8564897</v>
      </c>
      <c r="G176" s="35">
        <v>48798</v>
      </c>
      <c r="H176" s="39">
        <v>45273</v>
      </c>
      <c r="I176" s="39">
        <v>45266</v>
      </c>
      <c r="J176" s="35" t="s">
        <v>882</v>
      </c>
      <c r="K176" s="39">
        <v>45273</v>
      </c>
      <c r="L176" s="35" t="s">
        <v>22</v>
      </c>
      <c r="M176" s="35" t="s">
        <v>890</v>
      </c>
    </row>
    <row r="177" spans="1:13">
      <c r="A177" s="32">
        <v>13</v>
      </c>
      <c r="B177" s="35">
        <f>IF(D177="","",SUBTOTAL(3,$D$2:D177))</f>
        <v>176</v>
      </c>
      <c r="C177" s="39">
        <v>45273</v>
      </c>
      <c r="D177" s="35" t="s">
        <v>970</v>
      </c>
      <c r="E177" s="32" t="s">
        <v>971</v>
      </c>
      <c r="F177" s="35">
        <v>8570569</v>
      </c>
      <c r="G177" s="35">
        <v>49511</v>
      </c>
      <c r="H177" s="39">
        <v>45273</v>
      </c>
      <c r="I177" s="39">
        <v>45276</v>
      </c>
      <c r="J177" s="35" t="s">
        <v>1217</v>
      </c>
      <c r="K177" s="39">
        <v>45301</v>
      </c>
      <c r="L177" s="35" t="s">
        <v>22</v>
      </c>
      <c r="M177" s="35" t="s">
        <v>890</v>
      </c>
    </row>
    <row r="178" spans="1:13">
      <c r="A178" s="32">
        <v>14</v>
      </c>
      <c r="B178" s="35">
        <f>IF(D178="","",SUBTOTAL(3,$D$2:D178))</f>
        <v>177</v>
      </c>
      <c r="C178" s="39">
        <v>45273</v>
      </c>
      <c r="D178" s="35" t="s">
        <v>982</v>
      </c>
      <c r="E178" s="32" t="s">
        <v>983</v>
      </c>
      <c r="F178" s="35">
        <v>8674569</v>
      </c>
      <c r="G178" s="35">
        <v>49517</v>
      </c>
      <c r="H178" s="39">
        <v>45273</v>
      </c>
      <c r="I178" s="39">
        <v>45275</v>
      </c>
      <c r="J178" s="35" t="s">
        <v>1217</v>
      </c>
      <c r="K178" s="39">
        <v>45301</v>
      </c>
      <c r="L178" s="35" t="s">
        <v>22</v>
      </c>
      <c r="M178" s="35" t="s">
        <v>890</v>
      </c>
    </row>
    <row r="179" spans="1:13">
      <c r="A179" s="32">
        <v>35</v>
      </c>
      <c r="B179" s="35">
        <f>IF(D179="","",SUBTOTAL(3,$D$2:D179))</f>
        <v>178</v>
      </c>
      <c r="C179" s="39">
        <v>45273</v>
      </c>
      <c r="D179" s="35" t="s">
        <v>994</v>
      </c>
      <c r="E179" s="32" t="s">
        <v>995</v>
      </c>
      <c r="F179" s="35">
        <v>8139100</v>
      </c>
      <c r="G179" s="35">
        <v>54010</v>
      </c>
      <c r="H179" s="39">
        <v>45273</v>
      </c>
      <c r="I179" s="39">
        <v>45277</v>
      </c>
      <c r="J179" s="35" t="s">
        <v>1646</v>
      </c>
      <c r="K179" s="39"/>
      <c r="L179" s="35" t="s">
        <v>22</v>
      </c>
      <c r="M179" s="35" t="s">
        <v>1746</v>
      </c>
    </row>
    <row r="180" spans="1:13">
      <c r="A180" s="32">
        <v>36</v>
      </c>
      <c r="B180" s="35">
        <f>IF(D180="","",SUBTOTAL(3,$D$2:D180))</f>
        <v>179</v>
      </c>
      <c r="C180" s="39">
        <v>45273</v>
      </c>
      <c r="D180" s="35" t="s">
        <v>997</v>
      </c>
      <c r="E180" s="32" t="s">
        <v>998</v>
      </c>
      <c r="F180" s="35">
        <v>8379855</v>
      </c>
      <c r="G180" s="35">
        <v>54009</v>
      </c>
      <c r="H180" s="39">
        <v>45273</v>
      </c>
      <c r="I180" s="39">
        <v>45277</v>
      </c>
      <c r="J180" s="35" t="s">
        <v>1370</v>
      </c>
      <c r="K180" s="39">
        <v>44947</v>
      </c>
      <c r="L180" s="35" t="s">
        <v>22</v>
      </c>
      <c r="M180" s="35" t="s">
        <v>1746</v>
      </c>
    </row>
    <row r="181" spans="1:13">
      <c r="A181" s="32">
        <v>15</v>
      </c>
      <c r="B181" s="35">
        <f>IF(D181="","",SUBTOTAL(3,$D$2:D181))</f>
        <v>180</v>
      </c>
      <c r="C181" s="39">
        <v>45276</v>
      </c>
      <c r="D181" s="35" t="s">
        <v>1109</v>
      </c>
      <c r="E181" s="32" t="s">
        <v>1110</v>
      </c>
      <c r="F181" s="35">
        <v>8530135</v>
      </c>
      <c r="G181" s="35">
        <v>49762</v>
      </c>
      <c r="H181" s="39">
        <v>45276</v>
      </c>
      <c r="I181" s="39">
        <v>45276</v>
      </c>
      <c r="J181" s="35" t="s">
        <v>1476</v>
      </c>
      <c r="K181" s="39">
        <v>45297</v>
      </c>
      <c r="L181" s="35" t="s">
        <v>22</v>
      </c>
      <c r="M181" s="35" t="s">
        <v>890</v>
      </c>
    </row>
    <row r="182" spans="1:13">
      <c r="A182" s="32">
        <v>229</v>
      </c>
      <c r="B182" s="35">
        <f>IF(D182="","",SUBTOTAL(3,$D$2:D182))</f>
        <v>181</v>
      </c>
      <c r="C182" s="39">
        <v>45276</v>
      </c>
      <c r="D182" s="35" t="s">
        <v>1286</v>
      </c>
      <c r="E182" s="32" t="s">
        <v>1287</v>
      </c>
      <c r="F182" s="35">
        <v>8810536</v>
      </c>
      <c r="G182" s="35">
        <v>54291</v>
      </c>
      <c r="H182" s="39">
        <v>45284</v>
      </c>
      <c r="I182" s="39">
        <v>45285</v>
      </c>
      <c r="J182" s="35"/>
      <c r="K182" s="39"/>
      <c r="L182" s="35" t="s">
        <v>22</v>
      </c>
      <c r="M182" s="35" t="s">
        <v>1749</v>
      </c>
    </row>
    <row r="183" spans="1:13">
      <c r="A183" s="32">
        <v>16</v>
      </c>
      <c r="B183" s="35">
        <f>IF(D183="","",SUBTOTAL(3,$D$2:D183))</f>
        <v>182</v>
      </c>
      <c r="C183" s="39">
        <v>45276</v>
      </c>
      <c r="D183" s="35" t="s">
        <v>1111</v>
      </c>
      <c r="E183" s="32" t="s">
        <v>1112</v>
      </c>
      <c r="F183" s="35">
        <v>8563372</v>
      </c>
      <c r="G183" s="35">
        <v>57099</v>
      </c>
      <c r="H183" s="39">
        <v>45399</v>
      </c>
      <c r="I183" s="39">
        <v>45369</v>
      </c>
      <c r="J183" s="35" t="s">
        <v>3058</v>
      </c>
      <c r="K183" s="39">
        <v>45377</v>
      </c>
      <c r="L183" s="35" t="s">
        <v>581</v>
      </c>
      <c r="M183" s="35" t="s">
        <v>890</v>
      </c>
    </row>
    <row r="184" spans="1:13">
      <c r="A184" s="32">
        <v>17</v>
      </c>
      <c r="B184" s="35">
        <f>IF(D184="","",SUBTOTAL(3,$D$2:D184))</f>
        <v>183</v>
      </c>
      <c r="C184" s="39">
        <v>45276</v>
      </c>
      <c r="D184" s="35" t="s">
        <v>1114</v>
      </c>
      <c r="E184" s="32" t="s">
        <v>1115</v>
      </c>
      <c r="F184" s="35">
        <v>8564095</v>
      </c>
      <c r="G184" s="35">
        <v>57103</v>
      </c>
      <c r="H184" s="39">
        <v>45399</v>
      </c>
      <c r="I184" s="39">
        <v>45369</v>
      </c>
      <c r="J184" s="35" t="s">
        <v>3058</v>
      </c>
      <c r="K184" s="39">
        <v>45377</v>
      </c>
      <c r="L184" s="35" t="s">
        <v>581</v>
      </c>
      <c r="M184" s="35" t="s">
        <v>890</v>
      </c>
    </row>
    <row r="185" spans="1:13">
      <c r="A185" s="32">
        <v>18</v>
      </c>
      <c r="B185" s="35">
        <f>IF(D185="","",SUBTOTAL(3,$D$2:D185))</f>
        <v>184</v>
      </c>
      <c r="C185" s="39">
        <v>45277</v>
      </c>
      <c r="D185" s="35" t="s">
        <v>1118</v>
      </c>
      <c r="E185" s="32" t="s">
        <v>1119</v>
      </c>
      <c r="F185" s="35">
        <v>8528982</v>
      </c>
      <c r="G185" s="35">
        <v>49844</v>
      </c>
      <c r="H185" s="39">
        <v>45277</v>
      </c>
      <c r="I185" s="39">
        <v>45279</v>
      </c>
      <c r="J185" s="35" t="s">
        <v>1225</v>
      </c>
      <c r="K185" s="39">
        <v>45290</v>
      </c>
      <c r="L185" s="35" t="s">
        <v>22</v>
      </c>
      <c r="M185" s="35" t="s">
        <v>890</v>
      </c>
    </row>
    <row r="186" spans="1:13">
      <c r="A186" s="32">
        <v>215</v>
      </c>
      <c r="B186" s="35">
        <f>IF(D186="","",SUBTOTAL(3,$D$2:D186))</f>
        <v>185</v>
      </c>
      <c r="C186" s="39">
        <v>45277</v>
      </c>
      <c r="D186" s="35" t="s">
        <v>1107</v>
      </c>
      <c r="E186" s="32" t="s">
        <v>1108</v>
      </c>
      <c r="F186" s="35">
        <v>5790685</v>
      </c>
      <c r="G186" s="35">
        <v>54378</v>
      </c>
      <c r="H186" s="39">
        <v>45277</v>
      </c>
      <c r="I186" s="39">
        <v>45288</v>
      </c>
      <c r="J186" s="35"/>
      <c r="K186" s="39"/>
      <c r="L186" s="35" t="s">
        <v>22</v>
      </c>
      <c r="M186" s="35" t="s">
        <v>1749</v>
      </c>
    </row>
    <row r="187" spans="1:13">
      <c r="A187" s="32">
        <v>217</v>
      </c>
      <c r="B187" s="35">
        <f>IF(D187="","",SUBTOTAL(3,$D$2:D187))</f>
        <v>186</v>
      </c>
      <c r="C187" s="39">
        <v>45277</v>
      </c>
      <c r="D187" s="35" t="s">
        <v>1194</v>
      </c>
      <c r="E187" s="32" t="s">
        <v>1195</v>
      </c>
      <c r="F187" s="35">
        <v>6679341</v>
      </c>
      <c r="G187" s="35">
        <v>54289</v>
      </c>
      <c r="H187" s="39">
        <v>45277</v>
      </c>
      <c r="I187" s="39">
        <v>45287</v>
      </c>
      <c r="J187" s="35"/>
      <c r="K187" s="39"/>
      <c r="L187" s="35" t="s">
        <v>22</v>
      </c>
      <c r="M187" s="35" t="s">
        <v>1749</v>
      </c>
    </row>
    <row r="188" spans="1:13">
      <c r="A188" s="32">
        <v>6</v>
      </c>
      <c r="B188" s="35">
        <f>IF(D188="","",SUBTOTAL(3,$D$2:D188))</f>
        <v>187</v>
      </c>
      <c r="C188" s="39">
        <v>45277</v>
      </c>
      <c r="D188" s="35" t="s">
        <v>1105</v>
      </c>
      <c r="E188" s="32" t="s">
        <v>1106</v>
      </c>
      <c r="F188" s="35">
        <v>8781713</v>
      </c>
      <c r="G188" s="35">
        <v>54377</v>
      </c>
      <c r="H188" s="39">
        <v>45277</v>
      </c>
      <c r="I188" s="39">
        <v>45288</v>
      </c>
      <c r="J188" s="35"/>
      <c r="K188" s="39"/>
      <c r="L188" s="35" t="s">
        <v>22</v>
      </c>
      <c r="M188" s="35" t="s">
        <v>1750</v>
      </c>
    </row>
    <row r="189" spans="1:13">
      <c r="A189" s="32">
        <v>218</v>
      </c>
      <c r="B189" s="35">
        <f>IF(D189="","",SUBTOTAL(3,$D$2:D189))</f>
        <v>188</v>
      </c>
      <c r="C189" s="39">
        <v>45279</v>
      </c>
      <c r="D189" s="35" t="s">
        <v>1196</v>
      </c>
      <c r="E189" s="32" t="s">
        <v>1197</v>
      </c>
      <c r="F189" s="35">
        <v>2232451</v>
      </c>
      <c r="G189" s="35">
        <v>54502</v>
      </c>
      <c r="H189" s="39">
        <v>45279</v>
      </c>
      <c r="I189" s="39">
        <v>44932</v>
      </c>
      <c r="J189" s="35"/>
      <c r="K189" s="39"/>
      <c r="L189" s="35" t="s">
        <v>22</v>
      </c>
      <c r="M189" s="35" t="s">
        <v>1749</v>
      </c>
    </row>
    <row r="190" spans="1:13">
      <c r="A190" s="32">
        <v>219</v>
      </c>
      <c r="B190" s="35">
        <f>IF(D190="","",SUBTOTAL(3,$D$2:D190))</f>
        <v>189</v>
      </c>
      <c r="C190" s="39">
        <v>45279</v>
      </c>
      <c r="D190" s="35" t="s">
        <v>1198</v>
      </c>
      <c r="E190" s="32" t="s">
        <v>1199</v>
      </c>
      <c r="F190" s="35">
        <v>6043651</v>
      </c>
      <c r="G190" s="35">
        <v>54603</v>
      </c>
      <c r="H190" s="39">
        <v>45279</v>
      </c>
      <c r="I190" s="39">
        <v>45297</v>
      </c>
      <c r="J190" s="35"/>
      <c r="K190" s="39"/>
      <c r="L190" s="35" t="s">
        <v>22</v>
      </c>
      <c r="M190" s="35" t="s">
        <v>1749</v>
      </c>
    </row>
    <row r="191" spans="1:13">
      <c r="A191" s="32">
        <v>220</v>
      </c>
      <c r="B191" s="35">
        <f>IF(D191="","",SUBTOTAL(3,$D$2:D191))</f>
        <v>190</v>
      </c>
      <c r="C191" s="39">
        <v>45279</v>
      </c>
      <c r="D191" s="35" t="s">
        <v>1200</v>
      </c>
      <c r="E191" s="32" t="s">
        <v>1201</v>
      </c>
      <c r="F191" s="35">
        <v>6417910</v>
      </c>
      <c r="G191" s="35">
        <v>54292</v>
      </c>
      <c r="H191" s="39">
        <v>45279</v>
      </c>
      <c r="I191" s="39">
        <v>45285</v>
      </c>
      <c r="J191" s="35"/>
      <c r="K191" s="39"/>
      <c r="L191" s="35" t="s">
        <v>22</v>
      </c>
      <c r="M191" s="35" t="s">
        <v>1749</v>
      </c>
    </row>
    <row r="192" spans="1:13">
      <c r="A192" s="32">
        <v>221</v>
      </c>
      <c r="B192" s="35">
        <f>IF(D192="","",SUBTOTAL(3,$D$2:D192))</f>
        <v>191</v>
      </c>
      <c r="C192" s="39">
        <v>45279</v>
      </c>
      <c r="D192" s="35" t="s">
        <v>1202</v>
      </c>
      <c r="E192" s="32" t="s">
        <v>878</v>
      </c>
      <c r="F192" s="35">
        <v>6768274</v>
      </c>
      <c r="G192" s="35">
        <v>54290</v>
      </c>
      <c r="H192" s="39">
        <v>45279</v>
      </c>
      <c r="I192" s="39">
        <v>45285</v>
      </c>
      <c r="J192" s="35"/>
      <c r="K192" s="39"/>
      <c r="L192" s="35" t="s">
        <v>22</v>
      </c>
      <c r="M192" s="35" t="s">
        <v>1749</v>
      </c>
    </row>
    <row r="193" spans="1:13">
      <c r="A193" s="32">
        <v>8</v>
      </c>
      <c r="B193" s="35">
        <f>IF(D193="","",SUBTOTAL(3,$D$2:D193))</f>
        <v>192</v>
      </c>
      <c r="C193" s="39">
        <v>45279</v>
      </c>
      <c r="D193" s="35" t="s">
        <v>1208</v>
      </c>
      <c r="E193" s="32" t="s">
        <v>1207</v>
      </c>
      <c r="F193" s="35">
        <v>5616330</v>
      </c>
      <c r="G193" s="35">
        <v>54291</v>
      </c>
      <c r="H193" s="39">
        <v>45279</v>
      </c>
      <c r="I193" s="39">
        <v>45287</v>
      </c>
      <c r="J193" s="35"/>
      <c r="K193" s="39"/>
      <c r="L193" s="35" t="s">
        <v>22</v>
      </c>
      <c r="M193" s="35" t="s">
        <v>1750</v>
      </c>
    </row>
    <row r="194" spans="1:13">
      <c r="A194" s="32">
        <v>223</v>
      </c>
      <c r="B194" s="35">
        <f>IF(D194="","",SUBTOTAL(3,$D$2:D194))</f>
        <v>193</v>
      </c>
      <c r="C194" s="39">
        <v>45280</v>
      </c>
      <c r="D194" s="35" t="s">
        <v>1204</v>
      </c>
      <c r="E194" s="32" t="s">
        <v>1206</v>
      </c>
      <c r="F194" s="35">
        <v>2635682</v>
      </c>
      <c r="G194" s="35">
        <v>54280</v>
      </c>
      <c r="H194" s="39">
        <v>45279</v>
      </c>
      <c r="I194" s="39">
        <v>45284</v>
      </c>
      <c r="J194" s="35"/>
      <c r="K194" s="39"/>
      <c r="L194" s="35" t="s">
        <v>22</v>
      </c>
      <c r="M194" s="35" t="s">
        <v>1749</v>
      </c>
    </row>
    <row r="195" spans="1:13">
      <c r="A195" s="32">
        <v>7</v>
      </c>
      <c r="B195" s="35">
        <f>IF(D195="","",SUBTOTAL(3,$D$2:D195))</f>
        <v>194</v>
      </c>
      <c r="C195" s="39">
        <v>45280</v>
      </c>
      <c r="D195" s="35" t="s">
        <v>1203</v>
      </c>
      <c r="E195" s="32" t="s">
        <v>1205</v>
      </c>
      <c r="F195" s="35">
        <v>5203390</v>
      </c>
      <c r="G195" s="35">
        <v>54494</v>
      </c>
      <c r="H195" s="39">
        <v>45279</v>
      </c>
      <c r="I195" s="39">
        <v>44930</v>
      </c>
      <c r="J195" s="35"/>
      <c r="K195" s="39"/>
      <c r="L195" s="35" t="s">
        <v>22</v>
      </c>
      <c r="M195" s="35" t="s">
        <v>1750</v>
      </c>
    </row>
    <row r="196" spans="1:13">
      <c r="A196" s="32">
        <v>216</v>
      </c>
      <c r="B196" s="35">
        <f>IF(D196="","",SUBTOTAL(3,$D$2:D196))</f>
        <v>195</v>
      </c>
      <c r="C196" s="39">
        <v>45280</v>
      </c>
      <c r="D196" s="35" t="s">
        <v>1192</v>
      </c>
      <c r="E196" s="32" t="s">
        <v>1193</v>
      </c>
      <c r="F196" s="35">
        <v>2642514</v>
      </c>
      <c r="G196" s="35">
        <v>54367</v>
      </c>
      <c r="H196" s="39">
        <v>45280</v>
      </c>
      <c r="I196" s="39">
        <v>45288</v>
      </c>
      <c r="J196" s="35"/>
      <c r="K196" s="39"/>
      <c r="L196" s="35" t="s">
        <v>22</v>
      </c>
      <c r="M196" s="35" t="s">
        <v>1749</v>
      </c>
    </row>
    <row r="197" spans="1:13">
      <c r="A197" s="32">
        <v>19</v>
      </c>
      <c r="B197" s="35">
        <f>IF(D197="","",SUBTOTAL(3,$D$2:D197))</f>
        <v>196</v>
      </c>
      <c r="C197" s="39">
        <v>45281</v>
      </c>
      <c r="D197" s="35" t="s">
        <v>1239</v>
      </c>
      <c r="E197" s="32" t="s">
        <v>1240</v>
      </c>
      <c r="F197" s="35">
        <v>8236954</v>
      </c>
      <c r="G197" s="35">
        <v>50183</v>
      </c>
      <c r="H197" s="39">
        <v>45281</v>
      </c>
      <c r="I197" s="39">
        <v>45283</v>
      </c>
      <c r="J197" s="35" t="s">
        <v>1704</v>
      </c>
      <c r="K197" s="39">
        <v>45316</v>
      </c>
      <c r="L197" s="35" t="s">
        <v>22</v>
      </c>
      <c r="M197" s="35" t="s">
        <v>890</v>
      </c>
    </row>
    <row r="198" spans="1:13">
      <c r="A198" s="32">
        <v>20</v>
      </c>
      <c r="B198" s="35">
        <f>IF(D198="","",SUBTOTAL(3,$D$2:D198))</f>
        <v>197</v>
      </c>
      <c r="C198" s="39">
        <v>45281</v>
      </c>
      <c r="D198" s="35" t="s">
        <v>1243</v>
      </c>
      <c r="E198" s="32" t="s">
        <v>1244</v>
      </c>
      <c r="F198" s="35">
        <v>8562496</v>
      </c>
      <c r="G198" s="35">
        <v>50298</v>
      </c>
      <c r="H198" s="39">
        <v>45283</v>
      </c>
      <c r="I198" s="39">
        <v>45283</v>
      </c>
      <c r="J198" s="35" t="s">
        <v>1706</v>
      </c>
      <c r="K198" s="39">
        <v>45322</v>
      </c>
      <c r="L198" s="35" t="s">
        <v>22</v>
      </c>
      <c r="M198" s="35" t="s">
        <v>890</v>
      </c>
    </row>
    <row r="199" spans="1:13">
      <c r="A199" s="32">
        <v>21</v>
      </c>
      <c r="B199" s="35">
        <f>IF(D199="","",SUBTOTAL(3,$D$2:D199))</f>
        <v>198</v>
      </c>
      <c r="C199" s="39">
        <v>45281</v>
      </c>
      <c r="D199" s="35" t="s">
        <v>1256</v>
      </c>
      <c r="E199" s="32" t="s">
        <v>1258</v>
      </c>
      <c r="F199" s="35">
        <v>8674622</v>
      </c>
      <c r="G199" s="35">
        <v>50426</v>
      </c>
      <c r="H199" s="39">
        <v>45283</v>
      </c>
      <c r="I199" s="39">
        <v>45284</v>
      </c>
      <c r="J199" s="35" t="s">
        <v>1779</v>
      </c>
      <c r="K199" s="39">
        <v>45313</v>
      </c>
      <c r="L199" s="35" t="s">
        <v>22</v>
      </c>
      <c r="M199" s="35" t="s">
        <v>890</v>
      </c>
    </row>
    <row r="200" spans="1:13">
      <c r="A200" s="32">
        <v>226</v>
      </c>
      <c r="B200" s="35">
        <f>IF(D200="","",SUBTOTAL(3,$D$2:D200))</f>
        <v>199</v>
      </c>
      <c r="C200" s="39">
        <v>45283</v>
      </c>
      <c r="D200" s="35" t="s">
        <v>1280</v>
      </c>
      <c r="E200" s="32" t="s">
        <v>1283</v>
      </c>
      <c r="F200" s="35"/>
      <c r="G200" s="35">
        <v>54615</v>
      </c>
      <c r="H200" s="39">
        <v>45283</v>
      </c>
      <c r="I200" s="39">
        <v>45299</v>
      </c>
      <c r="J200" s="35"/>
      <c r="K200" s="39"/>
      <c r="L200" s="35" t="s">
        <v>22</v>
      </c>
      <c r="M200" s="35" t="s">
        <v>1749</v>
      </c>
    </row>
    <row r="201" spans="1:13">
      <c r="A201" s="32">
        <v>227</v>
      </c>
      <c r="B201" s="35">
        <f>IF(D201="","",SUBTOTAL(3,$D$2:D201))</f>
        <v>200</v>
      </c>
      <c r="C201" s="39">
        <v>45283</v>
      </c>
      <c r="D201" s="35" t="s">
        <v>1281</v>
      </c>
      <c r="E201" s="32" t="s">
        <v>1284</v>
      </c>
      <c r="F201" s="35">
        <v>8084482</v>
      </c>
      <c r="G201" s="35">
        <v>54493</v>
      </c>
      <c r="H201" s="39">
        <v>45283</v>
      </c>
      <c r="I201" s="39">
        <v>45295</v>
      </c>
      <c r="J201" s="35"/>
      <c r="K201" s="39"/>
      <c r="L201" s="35" t="s">
        <v>22</v>
      </c>
      <c r="M201" s="35" t="s">
        <v>1749</v>
      </c>
    </row>
    <row r="202" spans="1:13">
      <c r="A202" s="32">
        <v>228</v>
      </c>
      <c r="B202" s="35">
        <f>IF(D202="","",SUBTOTAL(3,$D$2:D202))</f>
        <v>201</v>
      </c>
      <c r="C202" s="39">
        <v>45283</v>
      </c>
      <c r="D202" s="35" t="s">
        <v>1282</v>
      </c>
      <c r="E202" s="32" t="s">
        <v>1285</v>
      </c>
      <c r="F202" s="35"/>
      <c r="G202" s="35">
        <v>54610</v>
      </c>
      <c r="H202" s="39">
        <v>45283</v>
      </c>
      <c r="I202" s="39">
        <v>45298</v>
      </c>
      <c r="J202" s="35"/>
      <c r="K202" s="39"/>
      <c r="L202" s="35" t="s">
        <v>22</v>
      </c>
      <c r="M202" s="35" t="s">
        <v>1749</v>
      </c>
    </row>
    <row r="203" spans="1:13">
      <c r="A203" s="32">
        <v>22</v>
      </c>
      <c r="B203" s="35">
        <f>IF(D203="","",SUBTOTAL(3,$D$2:D203))</f>
        <v>202</v>
      </c>
      <c r="C203" s="39">
        <v>45283</v>
      </c>
      <c r="D203" s="35" t="s">
        <v>1269</v>
      </c>
      <c r="E203" s="32" t="s">
        <v>1270</v>
      </c>
      <c r="F203" s="35">
        <v>8789414</v>
      </c>
      <c r="G203" s="35">
        <v>50469</v>
      </c>
      <c r="H203" s="39">
        <v>45284</v>
      </c>
      <c r="I203" s="39">
        <v>45284</v>
      </c>
      <c r="J203" s="35" t="s">
        <v>1779</v>
      </c>
      <c r="K203" s="39">
        <v>45313</v>
      </c>
      <c r="L203" s="35" t="s">
        <v>22</v>
      </c>
      <c r="M203" s="35" t="s">
        <v>890</v>
      </c>
    </row>
    <row r="204" spans="1:13">
      <c r="A204" s="32">
        <v>5</v>
      </c>
      <c r="B204" s="35">
        <f>IF(D204="","",SUBTOTAL(3,$D$2:D204))</f>
        <v>203</v>
      </c>
      <c r="C204" s="39">
        <v>45284</v>
      </c>
      <c r="D204" s="35" t="s">
        <v>1291</v>
      </c>
      <c r="E204" s="32" t="s">
        <v>1292</v>
      </c>
      <c r="F204" s="35">
        <v>8564196</v>
      </c>
      <c r="G204" s="35">
        <v>54415</v>
      </c>
      <c r="H204" s="39">
        <v>45285</v>
      </c>
      <c r="I204" s="39">
        <v>45291</v>
      </c>
      <c r="J204" s="35" t="s">
        <v>1855</v>
      </c>
      <c r="K204" s="39">
        <v>45338</v>
      </c>
      <c r="L204" s="35" t="s">
        <v>22</v>
      </c>
      <c r="M204" s="35" t="s">
        <v>1747</v>
      </c>
    </row>
    <row r="205" spans="1:13">
      <c r="A205" s="32">
        <v>230</v>
      </c>
      <c r="B205" s="35">
        <f>IF(D205="","",SUBTOTAL(3,$D$2:D205))</f>
        <v>204</v>
      </c>
      <c r="C205" s="39">
        <v>45286</v>
      </c>
      <c r="D205" s="35" t="s">
        <v>1344</v>
      </c>
      <c r="E205" s="32" t="s">
        <v>1345</v>
      </c>
      <c r="F205" s="35">
        <v>6007449</v>
      </c>
      <c r="G205" s="35">
        <v>54497</v>
      </c>
      <c r="H205" s="39">
        <v>45286</v>
      </c>
      <c r="I205" s="39">
        <v>45295</v>
      </c>
      <c r="J205" s="35"/>
      <c r="K205" s="39"/>
      <c r="L205" s="35" t="s">
        <v>22</v>
      </c>
      <c r="M205" s="35" t="s">
        <v>1749</v>
      </c>
    </row>
    <row r="206" spans="1:13">
      <c r="A206" s="32">
        <v>231</v>
      </c>
      <c r="B206" s="35">
        <f>IF(D206="","",SUBTOTAL(3,$D$2:D206))</f>
        <v>205</v>
      </c>
      <c r="C206" s="39">
        <v>45286</v>
      </c>
      <c r="D206" s="35" t="s">
        <v>1346</v>
      </c>
      <c r="E206" s="32" t="s">
        <v>1347</v>
      </c>
      <c r="F206" s="35">
        <v>5903790</v>
      </c>
      <c r="G206" s="35">
        <v>54501</v>
      </c>
      <c r="H206" s="39">
        <v>45286</v>
      </c>
      <c r="I206" s="39">
        <v>45295</v>
      </c>
      <c r="J206" s="35"/>
      <c r="K206" s="39"/>
      <c r="L206" s="35" t="s">
        <v>22</v>
      </c>
      <c r="M206" s="35" t="s">
        <v>1749</v>
      </c>
    </row>
    <row r="207" spans="1:13">
      <c r="A207" s="32">
        <v>232</v>
      </c>
      <c r="B207" s="35">
        <f>IF(D207="","",SUBTOTAL(3,$D$2:D207))</f>
        <v>206</v>
      </c>
      <c r="C207" s="39">
        <v>45286</v>
      </c>
      <c r="D207" s="35" t="s">
        <v>1348</v>
      </c>
      <c r="E207" s="32" t="s">
        <v>1349</v>
      </c>
      <c r="F207" s="35">
        <v>5904257</v>
      </c>
      <c r="G207" s="35">
        <v>55069</v>
      </c>
      <c r="H207" s="39">
        <v>45311</v>
      </c>
      <c r="I207" s="39">
        <v>45295</v>
      </c>
      <c r="J207" s="35"/>
      <c r="K207" s="39"/>
      <c r="L207" s="35" t="s">
        <v>22</v>
      </c>
      <c r="M207" s="35" t="s">
        <v>1749</v>
      </c>
    </row>
    <row r="208" spans="1:13">
      <c r="A208" s="32">
        <v>9</v>
      </c>
      <c r="B208" s="35">
        <f>IF(D208="","",SUBTOTAL(3,$D$2:D208))</f>
        <v>207</v>
      </c>
      <c r="C208" s="39">
        <v>45287</v>
      </c>
      <c r="D208" s="35" t="s">
        <v>1371</v>
      </c>
      <c r="E208" s="32" t="s">
        <v>1372</v>
      </c>
      <c r="F208" s="35">
        <v>7249582</v>
      </c>
      <c r="G208" s="35">
        <v>54611</v>
      </c>
      <c r="H208" s="39">
        <v>45287</v>
      </c>
      <c r="I208" s="39">
        <v>45298</v>
      </c>
      <c r="J208" s="35"/>
      <c r="K208" s="39"/>
      <c r="L208" s="35" t="s">
        <v>22</v>
      </c>
      <c r="M208" s="35" t="s">
        <v>1750</v>
      </c>
    </row>
    <row r="209" spans="1:13">
      <c r="A209" s="32">
        <v>28</v>
      </c>
      <c r="B209" s="35">
        <f>IF(D209="","",SUBTOTAL(3,$D$2:D209))</f>
        <v>208</v>
      </c>
      <c r="C209" s="39">
        <v>45288</v>
      </c>
      <c r="D209" s="35" t="s">
        <v>2841</v>
      </c>
      <c r="E209" s="32" t="s">
        <v>1397</v>
      </c>
      <c r="F209" s="35">
        <v>7227578</v>
      </c>
      <c r="G209" s="35">
        <v>50819</v>
      </c>
      <c r="H209" s="39">
        <v>45289</v>
      </c>
      <c r="I209" s="39">
        <v>45291</v>
      </c>
      <c r="J209" s="35" t="s">
        <v>1718</v>
      </c>
      <c r="K209" s="39">
        <v>45315</v>
      </c>
      <c r="L209" s="35" t="s">
        <v>22</v>
      </c>
      <c r="M209" s="35" t="s">
        <v>890</v>
      </c>
    </row>
    <row r="210" spans="1:13">
      <c r="A210" s="32">
        <v>48</v>
      </c>
      <c r="B210" s="35">
        <f>IF(D210="","",SUBTOTAL(3,$D$2:D210))</f>
        <v>209</v>
      </c>
      <c r="C210" s="39">
        <v>45289</v>
      </c>
      <c r="D210" s="35" t="s">
        <v>1484</v>
      </c>
      <c r="E210" s="32" t="s">
        <v>1485</v>
      </c>
      <c r="F210" s="35">
        <v>8038045</v>
      </c>
      <c r="G210" s="35">
        <v>55085</v>
      </c>
      <c r="H210" s="39">
        <v>45311</v>
      </c>
      <c r="I210" s="39">
        <v>45313</v>
      </c>
      <c r="J210" s="35" t="s">
        <v>2130</v>
      </c>
      <c r="K210" s="39">
        <v>45351</v>
      </c>
      <c r="L210" s="35" t="s">
        <v>22</v>
      </c>
      <c r="M210" s="35" t="s">
        <v>1746</v>
      </c>
    </row>
    <row r="211" spans="1:13">
      <c r="A211" s="32">
        <v>35</v>
      </c>
      <c r="B211" s="35">
        <f>IF(D211="","",SUBTOTAL(3,$D$2:D211))</f>
        <v>210</v>
      </c>
      <c r="C211" s="39">
        <v>45290</v>
      </c>
      <c r="D211" s="35" t="s">
        <v>1419</v>
      </c>
      <c r="E211" s="32" t="s">
        <v>1420</v>
      </c>
      <c r="F211" s="35">
        <v>8887890</v>
      </c>
      <c r="G211" s="35">
        <v>50935</v>
      </c>
      <c r="H211" s="39">
        <v>45290</v>
      </c>
      <c r="I211" s="39">
        <v>45291</v>
      </c>
      <c r="J211" s="35" t="s">
        <v>1784</v>
      </c>
      <c r="K211" s="39">
        <v>45322</v>
      </c>
      <c r="L211" s="35" t="s">
        <v>22</v>
      </c>
      <c r="M211" s="35" t="s">
        <v>890</v>
      </c>
    </row>
    <row r="212" spans="1:13">
      <c r="A212" s="32">
        <v>37</v>
      </c>
      <c r="B212" s="35">
        <f>IF(D212="","",SUBTOTAL(3,$D$2:D212))</f>
        <v>211</v>
      </c>
      <c r="C212" s="39">
        <v>45290</v>
      </c>
      <c r="D212" s="35" t="s">
        <v>1472</v>
      </c>
      <c r="E212" s="32" t="s">
        <v>1473</v>
      </c>
      <c r="F212" s="35">
        <v>8920496</v>
      </c>
      <c r="G212" s="35">
        <v>50950</v>
      </c>
      <c r="H212" s="39">
        <v>45291</v>
      </c>
      <c r="I212" s="39">
        <v>45293</v>
      </c>
      <c r="J212" s="35" t="s">
        <v>1729</v>
      </c>
      <c r="K212" s="39">
        <v>45329</v>
      </c>
      <c r="L212" s="35" t="s">
        <v>22</v>
      </c>
      <c r="M212" s="35" t="s">
        <v>890</v>
      </c>
    </row>
    <row r="213" spans="1:13">
      <c r="A213" s="32">
        <v>36</v>
      </c>
      <c r="B213" s="35">
        <f>IF(D213="","",SUBTOTAL(3,$D$2:D213))</f>
        <v>212</v>
      </c>
      <c r="C213" s="39">
        <v>45290</v>
      </c>
      <c r="D213" s="35" t="s">
        <v>1451</v>
      </c>
      <c r="E213" s="32" t="s">
        <v>1452</v>
      </c>
      <c r="F213" s="35">
        <v>8887384</v>
      </c>
      <c r="G213" s="35">
        <v>51196</v>
      </c>
      <c r="H213" s="39">
        <v>45295</v>
      </c>
      <c r="I213" s="39">
        <v>45297</v>
      </c>
      <c r="J213" s="35" t="s">
        <v>1786</v>
      </c>
      <c r="K213" s="39">
        <v>45322</v>
      </c>
      <c r="L213" s="35" t="s">
        <v>22</v>
      </c>
      <c r="M213" s="35" t="s">
        <v>890</v>
      </c>
    </row>
    <row r="214" spans="1:13">
      <c r="A214" s="32">
        <v>38</v>
      </c>
      <c r="B214" s="35">
        <f>IF(D214="","",SUBTOTAL(3,$D$2:D214))</f>
        <v>213</v>
      </c>
      <c r="C214" s="39">
        <v>45290</v>
      </c>
      <c r="D214" s="35" t="s">
        <v>1474</v>
      </c>
      <c r="E214" s="32" t="s">
        <v>1475</v>
      </c>
      <c r="F214" s="35">
        <v>8894903</v>
      </c>
      <c r="G214" s="35">
        <v>51194</v>
      </c>
      <c r="H214" s="39">
        <v>45295</v>
      </c>
      <c r="I214" s="39">
        <v>45298</v>
      </c>
      <c r="J214" s="35" t="s">
        <v>1792</v>
      </c>
      <c r="K214" s="39">
        <v>45361</v>
      </c>
      <c r="L214" s="35" t="s">
        <v>22</v>
      </c>
      <c r="M214" s="35" t="s">
        <v>890</v>
      </c>
    </row>
    <row r="215" spans="1:13">
      <c r="A215" s="32">
        <v>10</v>
      </c>
      <c r="B215" s="35">
        <f>IF(D215="","",SUBTOTAL(3,$D$2:D215))</f>
        <v>214</v>
      </c>
      <c r="C215" s="39">
        <v>45291</v>
      </c>
      <c r="D215" s="35" t="s">
        <v>1544</v>
      </c>
      <c r="E215" s="32" t="s">
        <v>1545</v>
      </c>
      <c r="F215" s="35">
        <v>8948486</v>
      </c>
      <c r="G215" s="35">
        <v>54612</v>
      </c>
      <c r="H215" s="39">
        <v>44932</v>
      </c>
      <c r="I215" s="39">
        <v>45298</v>
      </c>
      <c r="J215" s="35"/>
      <c r="K215" s="39"/>
      <c r="L215" s="35" t="s">
        <v>22</v>
      </c>
      <c r="M215" s="35" t="s">
        <v>1750</v>
      </c>
    </row>
    <row r="216" spans="1:13">
      <c r="A216" s="32">
        <v>11</v>
      </c>
      <c r="B216" s="35">
        <f>IF(D216="","",SUBTOTAL(3,$D$2:D216))</f>
        <v>215</v>
      </c>
      <c r="C216" s="39">
        <v>45291</v>
      </c>
      <c r="D216" s="35" t="s">
        <v>1546</v>
      </c>
      <c r="E216" s="32" t="s">
        <v>1547</v>
      </c>
      <c r="F216" s="35">
        <v>8944194</v>
      </c>
      <c r="G216" s="35">
        <v>54725</v>
      </c>
      <c r="H216" s="39">
        <v>44932</v>
      </c>
      <c r="I216" s="39">
        <v>45302</v>
      </c>
      <c r="J216" s="35"/>
      <c r="K216" s="39"/>
      <c r="L216" s="35" t="s">
        <v>22</v>
      </c>
      <c r="M216" s="35" t="s">
        <v>1750</v>
      </c>
    </row>
    <row r="217" spans="1:13">
      <c r="A217" s="32">
        <v>235</v>
      </c>
      <c r="B217" s="35">
        <f>IF(D217="","",SUBTOTAL(3,$D$2:D217))</f>
        <v>216</v>
      </c>
      <c r="C217" s="39">
        <v>45294</v>
      </c>
      <c r="D217" s="35" t="s">
        <v>1542</v>
      </c>
      <c r="E217" s="32" t="s">
        <v>1543</v>
      </c>
      <c r="F217" s="35">
        <v>5904437</v>
      </c>
      <c r="G217" s="35">
        <v>54609</v>
      </c>
      <c r="H217" s="39">
        <v>44930</v>
      </c>
      <c r="I217" s="39">
        <v>44933</v>
      </c>
      <c r="J217" s="35"/>
      <c r="K217" s="39"/>
      <c r="L217" s="35" t="s">
        <v>22</v>
      </c>
      <c r="M217" s="35" t="s">
        <v>1749</v>
      </c>
    </row>
    <row r="218" spans="1:13">
      <c r="A218" s="32">
        <v>39</v>
      </c>
      <c r="B218" s="35">
        <f>IF(D218="","",SUBTOTAL(3,$D$2:D218))</f>
        <v>217</v>
      </c>
      <c r="C218" s="39">
        <v>45294</v>
      </c>
      <c r="D218" s="35" t="s">
        <v>1508</v>
      </c>
      <c r="E218" s="32" t="s">
        <v>1509</v>
      </c>
      <c r="F218" s="35">
        <v>8529019</v>
      </c>
      <c r="G218" s="35">
        <v>51120</v>
      </c>
      <c r="H218" s="39">
        <v>45294</v>
      </c>
      <c r="I218" s="39">
        <v>45295</v>
      </c>
      <c r="J218" s="35" t="s">
        <v>1779</v>
      </c>
      <c r="K218" s="39">
        <v>45313</v>
      </c>
      <c r="L218" s="35" t="s">
        <v>22</v>
      </c>
      <c r="M218" s="35" t="s">
        <v>890</v>
      </c>
    </row>
    <row r="219" spans="1:13">
      <c r="A219" s="32">
        <v>41</v>
      </c>
      <c r="B219" s="35">
        <f>IF(D219="","",SUBTOTAL(3,$D$2:D219))</f>
        <v>218</v>
      </c>
      <c r="C219" s="39">
        <v>45294</v>
      </c>
      <c r="D219" s="35" t="s">
        <v>1521</v>
      </c>
      <c r="E219" s="32" t="s">
        <v>1522</v>
      </c>
      <c r="F219" s="35">
        <v>8800694</v>
      </c>
      <c r="G219" s="35">
        <v>51161</v>
      </c>
      <c r="H219" s="39">
        <v>45295</v>
      </c>
      <c r="I219" s="39">
        <v>45295</v>
      </c>
      <c r="J219" s="35" t="s">
        <v>1735</v>
      </c>
      <c r="K219" s="39">
        <v>45316</v>
      </c>
      <c r="L219" s="35" t="s">
        <v>22</v>
      </c>
      <c r="M219" s="35" t="s">
        <v>890</v>
      </c>
    </row>
    <row r="220" spans="1:13">
      <c r="A220" s="32">
        <v>40</v>
      </c>
      <c r="B220" s="35">
        <f>IF(D220="","",SUBTOTAL(3,$D$2:D220))</f>
        <v>219</v>
      </c>
      <c r="C220" s="39">
        <v>45294</v>
      </c>
      <c r="D220" s="35" t="s">
        <v>1510</v>
      </c>
      <c r="E220" s="32" t="s">
        <v>1511</v>
      </c>
      <c r="F220" s="35">
        <v>8873806</v>
      </c>
      <c r="G220" s="35">
        <v>51336</v>
      </c>
      <c r="H220" s="39">
        <v>45297</v>
      </c>
      <c r="I220" s="39">
        <v>45298</v>
      </c>
      <c r="J220" s="35" t="s">
        <v>1734</v>
      </c>
      <c r="K220" s="39">
        <v>45316</v>
      </c>
      <c r="L220" s="35" t="s">
        <v>22</v>
      </c>
      <c r="M220" s="35" t="s">
        <v>890</v>
      </c>
    </row>
    <row r="221" spans="1:13">
      <c r="A221" s="32">
        <v>45</v>
      </c>
      <c r="B221" s="35">
        <f>IF(D221="","",SUBTOTAL(3,$D$2:D221))</f>
        <v>220</v>
      </c>
      <c r="C221" s="39">
        <v>45295</v>
      </c>
      <c r="D221" s="35" t="s">
        <v>1653</v>
      </c>
      <c r="E221" s="32" t="s">
        <v>1654</v>
      </c>
      <c r="F221" s="35">
        <v>7894966</v>
      </c>
      <c r="G221" s="35"/>
      <c r="H221" s="39"/>
      <c r="I221" s="39" t="s">
        <v>581</v>
      </c>
      <c r="J221" s="35" t="s">
        <v>581</v>
      </c>
      <c r="K221" s="39" t="s">
        <v>581</v>
      </c>
      <c r="L221" s="35" t="s">
        <v>581</v>
      </c>
      <c r="M221" s="35" t="s">
        <v>890</v>
      </c>
    </row>
    <row r="222" spans="1:13">
      <c r="A222" s="32">
        <v>42</v>
      </c>
      <c r="B222" s="35">
        <f>IF(D222="","",SUBTOTAL(3,$D$2:D222))</f>
        <v>221</v>
      </c>
      <c r="C222" s="39">
        <v>45297</v>
      </c>
      <c r="D222" s="35" t="s">
        <v>1581</v>
      </c>
      <c r="E222" s="32" t="s">
        <v>1582</v>
      </c>
      <c r="F222" s="35">
        <v>8417604</v>
      </c>
      <c r="G222" s="35">
        <v>51318</v>
      </c>
      <c r="H222" s="39">
        <v>45297</v>
      </c>
      <c r="I222" s="39">
        <v>45298</v>
      </c>
      <c r="J222" s="35" t="s">
        <v>1786</v>
      </c>
      <c r="K222" s="39">
        <v>45322</v>
      </c>
      <c r="L222" s="35" t="s">
        <v>22</v>
      </c>
      <c r="M222" s="35" t="s">
        <v>890</v>
      </c>
    </row>
    <row r="223" spans="1:13">
      <c r="A223" s="32">
        <v>238</v>
      </c>
      <c r="B223" s="35">
        <f>IF(D223="","",SUBTOTAL(3,$D$2:D223))</f>
        <v>222</v>
      </c>
      <c r="C223" s="39">
        <v>45297</v>
      </c>
      <c r="D223" s="35" t="s">
        <v>1589</v>
      </c>
      <c r="E223" s="32" t="s">
        <v>1590</v>
      </c>
      <c r="F223" s="35" t="s">
        <v>1591</v>
      </c>
      <c r="G223" s="35">
        <v>54843</v>
      </c>
      <c r="H223" s="39">
        <v>45302</v>
      </c>
      <c r="I223" s="39">
        <v>45305</v>
      </c>
      <c r="J223" s="35"/>
      <c r="K223" s="39"/>
      <c r="L223" s="35" t="s">
        <v>22</v>
      </c>
      <c r="M223" s="35" t="s">
        <v>1749</v>
      </c>
    </row>
    <row r="224" spans="1:13">
      <c r="A224" s="32">
        <v>44</v>
      </c>
      <c r="B224" s="35">
        <f>IF(D224="","",SUBTOTAL(3,$D$2:D224))</f>
        <v>223</v>
      </c>
      <c r="C224" s="39">
        <v>45298</v>
      </c>
      <c r="D224" s="35" t="s">
        <v>1639</v>
      </c>
      <c r="E224" s="32" t="s">
        <v>1640</v>
      </c>
      <c r="F224" s="35">
        <v>8944832</v>
      </c>
      <c r="G224" s="35">
        <v>51540</v>
      </c>
      <c r="H224" s="39">
        <v>45301</v>
      </c>
      <c r="I224" s="39">
        <v>45301</v>
      </c>
      <c r="J224" s="35" t="s">
        <v>1945</v>
      </c>
      <c r="K224" s="39">
        <v>45330</v>
      </c>
      <c r="L224" s="35" t="s">
        <v>22</v>
      </c>
      <c r="M224" s="35" t="s">
        <v>890</v>
      </c>
    </row>
    <row r="225" spans="1:13">
      <c r="A225" s="32">
        <v>239</v>
      </c>
      <c r="B225" s="35">
        <f>IF(D225="","",SUBTOTAL(3,$D$2:D225))</f>
        <v>224</v>
      </c>
      <c r="C225" s="39">
        <v>45298</v>
      </c>
      <c r="D225" s="35" t="s">
        <v>1643</v>
      </c>
      <c r="E225" s="32" t="s">
        <v>1644</v>
      </c>
      <c r="F225" s="35">
        <v>6653596</v>
      </c>
      <c r="G225" s="35">
        <v>54844</v>
      </c>
      <c r="H225" s="39">
        <v>45302</v>
      </c>
      <c r="I225" s="39">
        <v>45305</v>
      </c>
      <c r="J225" s="35"/>
      <c r="K225" s="39"/>
      <c r="L225" s="35" t="s">
        <v>22</v>
      </c>
      <c r="M225" s="35" t="s">
        <v>1749</v>
      </c>
    </row>
    <row r="226" spans="1:13">
      <c r="A226" s="32">
        <v>43</v>
      </c>
      <c r="B226" s="35">
        <f>IF(D226="","",SUBTOTAL(3,$D$2:D226))</f>
        <v>225</v>
      </c>
      <c r="C226" s="39">
        <v>45298</v>
      </c>
      <c r="D226" s="35" t="s">
        <v>1603</v>
      </c>
      <c r="E226" s="32" t="s">
        <v>1604</v>
      </c>
      <c r="F226" s="35">
        <v>8944274</v>
      </c>
      <c r="G226" s="35">
        <v>51875</v>
      </c>
      <c r="H226" s="39">
        <v>45307</v>
      </c>
      <c r="I226" s="39">
        <v>45318</v>
      </c>
      <c r="J226" s="35" t="s">
        <v>2383</v>
      </c>
      <c r="K226" s="39">
        <v>45379</v>
      </c>
      <c r="L226" s="35" t="s">
        <v>581</v>
      </c>
      <c r="M226" s="35" t="s">
        <v>890</v>
      </c>
    </row>
    <row r="227" spans="1:13">
      <c r="A227" s="32">
        <v>46</v>
      </c>
      <c r="B227" s="35">
        <f>IF(D227="","",SUBTOTAL(3,$D$2:D227))</f>
        <v>226</v>
      </c>
      <c r="C227" s="39">
        <v>45300</v>
      </c>
      <c r="D227" s="35" t="s">
        <v>1662</v>
      </c>
      <c r="E227" s="32" t="s">
        <v>1255</v>
      </c>
      <c r="F227" s="35">
        <v>8293539</v>
      </c>
      <c r="G227" s="35">
        <v>51598</v>
      </c>
      <c r="H227" s="39">
        <v>45302</v>
      </c>
      <c r="I227" s="39">
        <v>45304</v>
      </c>
      <c r="J227" s="35" t="s">
        <v>581</v>
      </c>
      <c r="K227" s="39" t="s">
        <v>581</v>
      </c>
      <c r="L227" s="35" t="s">
        <v>581</v>
      </c>
      <c r="M227" s="35" t="s">
        <v>890</v>
      </c>
    </row>
    <row r="228" spans="1:13">
      <c r="A228" s="32">
        <v>240</v>
      </c>
      <c r="B228" s="35">
        <f>IF(D228="","",SUBTOTAL(3,$D$2:D228))</f>
        <v>227</v>
      </c>
      <c r="C228" s="39">
        <v>45300</v>
      </c>
      <c r="D228" s="35" t="s">
        <v>1676</v>
      </c>
      <c r="E228" s="32" t="s">
        <v>1677</v>
      </c>
      <c r="F228" s="35">
        <v>5904246</v>
      </c>
      <c r="G228" s="35">
        <v>54838</v>
      </c>
      <c r="H228" s="39">
        <v>45302</v>
      </c>
      <c r="I228" s="39">
        <v>45304</v>
      </c>
      <c r="J228" s="35"/>
      <c r="K228" s="39"/>
      <c r="L228" s="35" t="s">
        <v>22</v>
      </c>
      <c r="M228" s="35" t="s">
        <v>1749</v>
      </c>
    </row>
    <row r="229" spans="1:13">
      <c r="A229" s="32">
        <v>241</v>
      </c>
      <c r="B229" s="35">
        <f>IF(D229="","",SUBTOTAL(3,$D$2:D229))</f>
        <v>228</v>
      </c>
      <c r="C229" s="39">
        <v>45300</v>
      </c>
      <c r="D229" s="35" t="s">
        <v>1678</v>
      </c>
      <c r="E229" s="32" t="s">
        <v>1679</v>
      </c>
      <c r="F229" s="35">
        <v>7324760</v>
      </c>
      <c r="G229" s="35">
        <v>54839</v>
      </c>
      <c r="H229" s="39">
        <v>45302</v>
      </c>
      <c r="I229" s="39">
        <v>45304</v>
      </c>
      <c r="J229" s="35"/>
      <c r="K229" s="39"/>
      <c r="L229" s="35" t="s">
        <v>22</v>
      </c>
      <c r="M229" s="35" t="s">
        <v>1749</v>
      </c>
    </row>
    <row r="230" spans="1:13">
      <c r="A230" s="32">
        <v>242</v>
      </c>
      <c r="B230" s="35">
        <f>IF(D230="","",SUBTOTAL(3,$D$2:D230))</f>
        <v>229</v>
      </c>
      <c r="C230" s="39">
        <v>45300</v>
      </c>
      <c r="D230" s="35" t="s">
        <v>1680</v>
      </c>
      <c r="E230" s="32" t="s">
        <v>1681</v>
      </c>
      <c r="F230" s="35">
        <v>5904456</v>
      </c>
      <c r="G230" s="35">
        <v>54837</v>
      </c>
      <c r="H230" s="39">
        <v>45302</v>
      </c>
      <c r="I230" s="39">
        <v>45304</v>
      </c>
      <c r="J230" s="35"/>
      <c r="K230" s="39"/>
      <c r="L230" s="35" t="s">
        <v>22</v>
      </c>
      <c r="M230" s="35" t="s">
        <v>1749</v>
      </c>
    </row>
    <row r="231" spans="1:13">
      <c r="A231" s="32">
        <v>243</v>
      </c>
      <c r="B231" s="35">
        <f>IF(D231="","",SUBTOTAL(3,$D$2:D231))</f>
        <v>230</v>
      </c>
      <c r="C231" s="39">
        <v>45300</v>
      </c>
      <c r="D231" s="35" t="s">
        <v>1682</v>
      </c>
      <c r="E231" s="32" t="s">
        <v>1683</v>
      </c>
      <c r="F231" s="35">
        <v>5600909</v>
      </c>
      <c r="G231" s="35">
        <v>55083</v>
      </c>
      <c r="H231" s="39">
        <v>45302</v>
      </c>
      <c r="I231" s="39">
        <v>45313</v>
      </c>
      <c r="J231" s="35"/>
      <c r="K231" s="39"/>
      <c r="L231" s="35" t="s">
        <v>22</v>
      </c>
      <c r="M231" s="35" t="s">
        <v>1749</v>
      </c>
    </row>
    <row r="232" spans="1:13">
      <c r="A232" s="32">
        <v>244</v>
      </c>
      <c r="B232" s="35">
        <f>IF(D232="","",SUBTOTAL(3,$D$2:D232))</f>
        <v>231</v>
      </c>
      <c r="C232" s="39">
        <v>45300</v>
      </c>
      <c r="D232" s="35" t="s">
        <v>1684</v>
      </c>
      <c r="E232" s="32" t="s">
        <v>1685</v>
      </c>
      <c r="F232" s="35">
        <v>5904228</v>
      </c>
      <c r="G232" s="35">
        <v>54847</v>
      </c>
      <c r="H232" s="39">
        <v>45302</v>
      </c>
      <c r="I232" s="39">
        <v>45305</v>
      </c>
      <c r="J232" s="35"/>
      <c r="K232" s="39"/>
      <c r="L232" s="35" t="s">
        <v>22</v>
      </c>
      <c r="M232" s="35" t="s">
        <v>1749</v>
      </c>
    </row>
    <row r="233" spans="1:13">
      <c r="A233" s="32">
        <v>245</v>
      </c>
      <c r="B233" s="35">
        <f>IF(D233="","",SUBTOTAL(3,$D$2:D233))</f>
        <v>232</v>
      </c>
      <c r="C233" s="39">
        <v>45300</v>
      </c>
      <c r="D233" s="35" t="s">
        <v>1686</v>
      </c>
      <c r="E233" s="32" t="s">
        <v>1687</v>
      </c>
      <c r="F233" s="35">
        <v>5904297</v>
      </c>
      <c r="G233" s="35">
        <v>54841</v>
      </c>
      <c r="H233" s="39">
        <v>45302</v>
      </c>
      <c r="I233" s="39">
        <v>45304</v>
      </c>
      <c r="J233" s="35"/>
      <c r="K233" s="39"/>
      <c r="L233" s="35" t="s">
        <v>22</v>
      </c>
      <c r="M233" s="35" t="s">
        <v>1749</v>
      </c>
    </row>
    <row r="234" spans="1:13">
      <c r="A234" s="32">
        <v>246</v>
      </c>
      <c r="B234" s="35">
        <f>IF(D234="","",SUBTOTAL(3,$D$2:D234))</f>
        <v>233</v>
      </c>
      <c r="C234" s="39">
        <v>45300</v>
      </c>
      <c r="D234" s="35" t="s">
        <v>1699</v>
      </c>
      <c r="E234" s="32" t="s">
        <v>1700</v>
      </c>
      <c r="F234" s="35">
        <v>5904289</v>
      </c>
      <c r="G234" s="35">
        <v>54840</v>
      </c>
      <c r="H234" s="39">
        <v>45302</v>
      </c>
      <c r="I234" s="39">
        <v>45304</v>
      </c>
      <c r="J234" s="35"/>
      <c r="K234" s="39"/>
      <c r="L234" s="35" t="s">
        <v>22</v>
      </c>
      <c r="M234" s="35" t="s">
        <v>1749</v>
      </c>
    </row>
    <row r="235" spans="1:13">
      <c r="A235" s="32">
        <v>10</v>
      </c>
      <c r="B235" s="35">
        <f>IF(D235="","",SUBTOTAL(3,$D$2:D235))</f>
        <v>234</v>
      </c>
      <c r="C235" s="39">
        <v>45300</v>
      </c>
      <c r="D235" s="35" t="s">
        <v>1257</v>
      </c>
      <c r="E235" s="32" t="s">
        <v>1665</v>
      </c>
      <c r="F235" s="35">
        <v>8687667</v>
      </c>
      <c r="G235" s="35">
        <v>55203</v>
      </c>
      <c r="H235" s="39">
        <v>45314</v>
      </c>
      <c r="I235" s="39">
        <v>45315</v>
      </c>
      <c r="J235" s="35" t="s">
        <v>2107</v>
      </c>
      <c r="K235" s="39">
        <v>45350</v>
      </c>
      <c r="L235" s="35" t="s">
        <v>22</v>
      </c>
      <c r="M235" s="35" t="s">
        <v>1747</v>
      </c>
    </row>
    <row r="236" spans="1:13">
      <c r="A236" s="32">
        <v>47</v>
      </c>
      <c r="B236" s="35">
        <f>IF(D236="","",SUBTOTAL(3,$D$2:D236))</f>
        <v>235</v>
      </c>
      <c r="C236" s="39">
        <v>45301</v>
      </c>
      <c r="D236" s="35" t="s">
        <v>1691</v>
      </c>
      <c r="E236" s="32" t="s">
        <v>1692</v>
      </c>
      <c r="F236" s="35">
        <v>7562147</v>
      </c>
      <c r="G236" s="35">
        <v>51588</v>
      </c>
      <c r="H236" s="39">
        <v>45301</v>
      </c>
      <c r="I236" s="39">
        <v>45304</v>
      </c>
      <c r="J236" s="35" t="s">
        <v>1948</v>
      </c>
      <c r="K236" s="39">
        <v>45366</v>
      </c>
      <c r="L236" s="35" t="s">
        <v>22</v>
      </c>
      <c r="M236" s="35" t="s">
        <v>890</v>
      </c>
    </row>
    <row r="237" spans="1:13">
      <c r="A237" s="32">
        <v>48</v>
      </c>
      <c r="B237" s="35">
        <f>IF(D237="","",SUBTOTAL(3,$D$2:D237))</f>
        <v>236</v>
      </c>
      <c r="C237" s="39">
        <v>45306</v>
      </c>
      <c r="D237" s="35" t="s">
        <v>1757</v>
      </c>
      <c r="E237" s="32" t="s">
        <v>1758</v>
      </c>
      <c r="F237" s="35">
        <v>8938044</v>
      </c>
      <c r="G237" s="35">
        <v>51857</v>
      </c>
      <c r="H237" s="39">
        <v>45307</v>
      </c>
      <c r="I237" s="39">
        <v>45309</v>
      </c>
      <c r="J237" s="35" t="s">
        <v>2140</v>
      </c>
      <c r="K237" s="39">
        <v>45333</v>
      </c>
      <c r="L237" s="35" t="s">
        <v>22</v>
      </c>
      <c r="M237" s="35" t="s">
        <v>890</v>
      </c>
    </row>
    <row r="238" spans="1:13">
      <c r="A238" s="32">
        <v>50</v>
      </c>
      <c r="B238" s="35">
        <f>IF(D238="","",SUBTOTAL(3,$D$2:D238))</f>
        <v>237</v>
      </c>
      <c r="C238" s="39">
        <v>45307</v>
      </c>
      <c r="D238" s="35" t="s">
        <v>1821</v>
      </c>
      <c r="E238" s="32" t="s">
        <v>1822</v>
      </c>
      <c r="F238" s="35">
        <v>8418200</v>
      </c>
      <c r="G238" s="35">
        <v>51928</v>
      </c>
      <c r="H238" s="39">
        <v>45308</v>
      </c>
      <c r="I238" s="39">
        <v>45309</v>
      </c>
      <c r="J238" s="35" t="s">
        <v>1954</v>
      </c>
      <c r="K238" s="39">
        <v>45327</v>
      </c>
      <c r="L238" s="35" t="s">
        <v>22</v>
      </c>
      <c r="M238" s="35" t="s">
        <v>890</v>
      </c>
    </row>
    <row r="239" spans="1:13">
      <c r="A239" s="32">
        <v>247</v>
      </c>
      <c r="B239" s="35">
        <f>IF(D239="","",SUBTOTAL(3,$D$2:D239))</f>
        <v>238</v>
      </c>
      <c r="C239" s="39">
        <v>45308</v>
      </c>
      <c r="D239" s="35" t="s">
        <v>1868</v>
      </c>
      <c r="E239" s="32" t="s">
        <v>1869</v>
      </c>
      <c r="F239" s="35"/>
      <c r="G239" s="35">
        <v>55070</v>
      </c>
      <c r="H239" s="39">
        <v>45311</v>
      </c>
      <c r="I239" s="39">
        <v>45311</v>
      </c>
      <c r="J239" s="35"/>
      <c r="K239" s="39"/>
      <c r="L239" s="35" t="s">
        <v>22</v>
      </c>
      <c r="M239" s="35" t="s">
        <v>1749</v>
      </c>
    </row>
    <row r="240" spans="1:13">
      <c r="A240" s="32">
        <v>248</v>
      </c>
      <c r="B240" s="35">
        <f>IF(D240="","",SUBTOTAL(3,$D$2:D240))</f>
        <v>239</v>
      </c>
      <c r="C240" s="39">
        <v>45308</v>
      </c>
      <c r="D240" s="35" t="s">
        <v>1870</v>
      </c>
      <c r="E240" s="32" t="s">
        <v>1871</v>
      </c>
      <c r="F240" s="35"/>
      <c r="G240" s="35">
        <v>55105</v>
      </c>
      <c r="H240" s="39">
        <v>45311</v>
      </c>
      <c r="I240" s="39">
        <v>45313</v>
      </c>
      <c r="J240" s="35"/>
      <c r="K240" s="39"/>
      <c r="L240" s="35" t="s">
        <v>22</v>
      </c>
      <c r="M240" s="35" t="s">
        <v>1749</v>
      </c>
    </row>
    <row r="241" spans="1:13">
      <c r="A241" s="32">
        <v>249</v>
      </c>
      <c r="B241" s="35">
        <f>IF(D241="","",SUBTOTAL(3,$D$2:D241))</f>
        <v>240</v>
      </c>
      <c r="C241" s="39">
        <v>45311</v>
      </c>
      <c r="D241" s="35" t="s">
        <v>1873</v>
      </c>
      <c r="E241" s="32" t="s">
        <v>1874</v>
      </c>
      <c r="F241" s="35"/>
      <c r="G241" s="35">
        <v>55084</v>
      </c>
      <c r="H241" s="39">
        <v>45311</v>
      </c>
      <c r="I241" s="39">
        <v>45313</v>
      </c>
      <c r="J241" s="35"/>
      <c r="K241" s="39"/>
      <c r="L241" s="35" t="s">
        <v>22</v>
      </c>
      <c r="M241" s="35" t="s">
        <v>1749</v>
      </c>
    </row>
    <row r="242" spans="1:13">
      <c r="A242" s="32">
        <v>250</v>
      </c>
      <c r="B242" s="35">
        <f>IF(D242="","",SUBTOTAL(3,$D$2:D242))</f>
        <v>241</v>
      </c>
      <c r="C242" s="39">
        <v>45311</v>
      </c>
      <c r="D242" s="35" t="s">
        <v>2131</v>
      </c>
      <c r="E242" s="32" t="s">
        <v>1875</v>
      </c>
      <c r="F242" s="35">
        <v>9117358</v>
      </c>
      <c r="G242" s="35">
        <v>55684</v>
      </c>
      <c r="H242" s="39">
        <v>45313</v>
      </c>
      <c r="I242" s="39">
        <v>45326</v>
      </c>
      <c r="J242" s="35"/>
      <c r="K242" s="39"/>
      <c r="L242" s="35" t="s">
        <v>22</v>
      </c>
      <c r="M242" s="35" t="s">
        <v>1749</v>
      </c>
    </row>
    <row r="243" spans="1:13">
      <c r="A243" s="32">
        <v>51</v>
      </c>
      <c r="B243" s="35">
        <f>IF(D243="","",SUBTOTAL(3,$D$2:D243))</f>
        <v>242</v>
      </c>
      <c r="C243" s="39">
        <v>45313</v>
      </c>
      <c r="D243" s="35" t="s">
        <v>1909</v>
      </c>
      <c r="E243" s="32" t="s">
        <v>1910</v>
      </c>
      <c r="F243" s="35">
        <v>9227460</v>
      </c>
      <c r="G243" s="35">
        <v>52341</v>
      </c>
      <c r="H243" s="39">
        <v>45313</v>
      </c>
      <c r="I243" s="39">
        <v>45318</v>
      </c>
      <c r="J243" s="35" t="s">
        <v>2311</v>
      </c>
      <c r="K243" s="39">
        <v>45342</v>
      </c>
      <c r="L243" s="35" t="s">
        <v>22</v>
      </c>
      <c r="M243" s="35" t="s">
        <v>890</v>
      </c>
    </row>
    <row r="244" spans="1:13">
      <c r="A244" s="32">
        <v>52</v>
      </c>
      <c r="B244" s="35">
        <f>IF(D244="","",SUBTOTAL(3,$D$2:D244))</f>
        <v>243</v>
      </c>
      <c r="C244" s="39">
        <v>45315</v>
      </c>
      <c r="D244" s="35" t="s">
        <v>1957</v>
      </c>
      <c r="E244" s="32" t="s">
        <v>1934</v>
      </c>
      <c r="F244" s="35">
        <v>9117710</v>
      </c>
      <c r="G244" s="35">
        <v>52617</v>
      </c>
      <c r="H244" s="39">
        <v>45316</v>
      </c>
      <c r="I244" s="39">
        <v>45320</v>
      </c>
      <c r="J244" s="35" t="s">
        <v>2170</v>
      </c>
      <c r="K244" s="39">
        <v>45332</v>
      </c>
      <c r="L244" s="35" t="s">
        <v>22</v>
      </c>
      <c r="M244" s="35" t="s">
        <v>890</v>
      </c>
    </row>
    <row r="245" spans="1:13">
      <c r="A245" s="32">
        <v>251</v>
      </c>
      <c r="B245" s="35">
        <f>IF(D245="","",SUBTOTAL(3,$D$2:D245))</f>
        <v>244</v>
      </c>
      <c r="C245" s="39">
        <v>45315</v>
      </c>
      <c r="D245" s="35" t="s">
        <v>1914</v>
      </c>
      <c r="E245" s="32" t="s">
        <v>1913</v>
      </c>
      <c r="F245" s="35">
        <v>9242132</v>
      </c>
      <c r="G245" s="35">
        <v>55790</v>
      </c>
      <c r="H245" s="39">
        <v>45318</v>
      </c>
      <c r="I245" s="39" t="s">
        <v>2037</v>
      </c>
      <c r="J245" s="35"/>
      <c r="K245" s="39"/>
      <c r="L245" s="35" t="s">
        <v>22</v>
      </c>
      <c r="M245" s="35" t="s">
        <v>1749</v>
      </c>
    </row>
    <row r="246" spans="1:13">
      <c r="A246" s="32">
        <v>53</v>
      </c>
      <c r="B246" s="35">
        <f>IF(D246="","",SUBTOTAL(3,$D$2:D246))</f>
        <v>245</v>
      </c>
      <c r="C246" s="39">
        <v>45316</v>
      </c>
      <c r="D246" s="35" t="s">
        <v>1937</v>
      </c>
      <c r="E246" s="32" t="s">
        <v>1938</v>
      </c>
      <c r="F246" s="35">
        <v>9223619</v>
      </c>
      <c r="G246" s="35">
        <v>52621</v>
      </c>
      <c r="H246" s="39">
        <v>45316</v>
      </c>
      <c r="I246" s="39">
        <v>45318</v>
      </c>
      <c r="J246" s="35" t="s">
        <v>2170</v>
      </c>
      <c r="K246" s="39">
        <v>45332</v>
      </c>
      <c r="L246" s="35" t="s">
        <v>22</v>
      </c>
      <c r="M246" s="35" t="s">
        <v>890</v>
      </c>
    </row>
    <row r="247" spans="1:13">
      <c r="A247" s="32">
        <v>56</v>
      </c>
      <c r="B247" s="35">
        <f>IF(D247="","",SUBTOTAL(3,$D$2:D247))</f>
        <v>246</v>
      </c>
      <c r="C247" s="39">
        <v>45318</v>
      </c>
      <c r="D247" s="35" t="s">
        <v>1970</v>
      </c>
      <c r="E247" s="32" t="s">
        <v>1971</v>
      </c>
      <c r="F247" s="35">
        <v>9243520</v>
      </c>
      <c r="G247" s="35">
        <v>52744</v>
      </c>
      <c r="H247" s="39">
        <v>45318</v>
      </c>
      <c r="I247" s="39">
        <v>45320</v>
      </c>
      <c r="J247" s="35" t="s">
        <v>2308</v>
      </c>
      <c r="K247" s="39">
        <v>45337</v>
      </c>
      <c r="L247" s="35" t="s">
        <v>22</v>
      </c>
      <c r="M247" s="35" t="s">
        <v>890</v>
      </c>
    </row>
    <row r="248" spans="1:13">
      <c r="A248" s="32">
        <v>256</v>
      </c>
      <c r="B248" s="35">
        <f>IF(D248="","",SUBTOTAL(3,$D$2:D248))</f>
        <v>247</v>
      </c>
      <c r="C248" s="39">
        <v>45318</v>
      </c>
      <c r="D248" s="35" t="s">
        <v>2051</v>
      </c>
      <c r="E248" s="32" t="s">
        <v>1967</v>
      </c>
      <c r="F248" s="35"/>
      <c r="G248" s="35">
        <v>55368</v>
      </c>
      <c r="H248" s="39">
        <v>45318</v>
      </c>
      <c r="I248" s="39"/>
      <c r="J248" s="35"/>
      <c r="K248" s="39"/>
      <c r="L248" s="35" t="s">
        <v>22</v>
      </c>
      <c r="M248" s="35" t="s">
        <v>1749</v>
      </c>
    </row>
    <row r="249" spans="1:13">
      <c r="A249" s="32">
        <v>55</v>
      </c>
      <c r="B249" s="35">
        <f>IF(D249="","",SUBTOTAL(3,$D$2:D249))</f>
        <v>248</v>
      </c>
      <c r="C249" s="39">
        <v>45318</v>
      </c>
      <c r="D249" s="35" t="s">
        <v>668</v>
      </c>
      <c r="E249" s="32" t="s">
        <v>1969</v>
      </c>
      <c r="F249" s="35">
        <v>6871039</v>
      </c>
      <c r="G249" s="35">
        <v>52874</v>
      </c>
      <c r="H249" s="39">
        <v>45320</v>
      </c>
      <c r="I249" s="39">
        <v>45321</v>
      </c>
      <c r="J249" s="35" t="s">
        <v>2309</v>
      </c>
      <c r="K249" s="39">
        <v>45337</v>
      </c>
      <c r="L249" s="35" t="s">
        <v>22</v>
      </c>
      <c r="M249" s="35" t="s">
        <v>890</v>
      </c>
    </row>
    <row r="250" spans="1:13">
      <c r="A250" s="32">
        <v>252</v>
      </c>
      <c r="B250" s="35">
        <f>IF(D250="","",SUBTOTAL(3,$D$2:D250))</f>
        <v>249</v>
      </c>
      <c r="C250" s="39">
        <v>45318</v>
      </c>
      <c r="D250" s="35" t="s">
        <v>1960</v>
      </c>
      <c r="E250" s="32" t="s">
        <v>1961</v>
      </c>
      <c r="F250" s="35">
        <v>6669326</v>
      </c>
      <c r="G250" s="35">
        <v>55500</v>
      </c>
      <c r="H250" s="39">
        <v>45320</v>
      </c>
      <c r="I250" s="39">
        <v>45321</v>
      </c>
      <c r="J250" s="35"/>
      <c r="K250" s="39"/>
      <c r="L250" s="35" t="s">
        <v>22</v>
      </c>
      <c r="M250" s="35" t="s">
        <v>1749</v>
      </c>
    </row>
    <row r="251" spans="1:13">
      <c r="A251" s="32">
        <v>253</v>
      </c>
      <c r="B251" s="35">
        <f>IF(D251="","",SUBTOTAL(3,$D$2:D251))</f>
        <v>250</v>
      </c>
      <c r="C251" s="39">
        <v>45318</v>
      </c>
      <c r="D251" s="35" t="s">
        <v>2135</v>
      </c>
      <c r="E251" s="32" t="s">
        <v>1962</v>
      </c>
      <c r="F251" s="35"/>
      <c r="G251" s="35">
        <v>55680</v>
      </c>
      <c r="H251" s="39">
        <v>45320</v>
      </c>
      <c r="I251" s="39">
        <v>45325</v>
      </c>
      <c r="J251" s="35"/>
      <c r="K251" s="39"/>
      <c r="L251" s="35" t="s">
        <v>22</v>
      </c>
      <c r="M251" s="35" t="s">
        <v>1749</v>
      </c>
    </row>
    <row r="252" spans="1:13">
      <c r="A252" s="32">
        <v>254</v>
      </c>
      <c r="B252" s="35">
        <f>IF(D252="","",SUBTOTAL(3,$D$2:D252))</f>
        <v>251</v>
      </c>
      <c r="C252" s="39">
        <v>45318</v>
      </c>
      <c r="D252" s="35" t="s">
        <v>1963</v>
      </c>
      <c r="E252" s="32" t="s">
        <v>1964</v>
      </c>
      <c r="F252" s="35"/>
      <c r="G252" s="35">
        <v>55547</v>
      </c>
      <c r="H252" s="39">
        <v>45320</v>
      </c>
      <c r="I252" s="39">
        <v>45322</v>
      </c>
      <c r="J252" s="35"/>
      <c r="K252" s="39"/>
      <c r="L252" s="35" t="s">
        <v>22</v>
      </c>
      <c r="M252" s="35" t="s">
        <v>1749</v>
      </c>
    </row>
    <row r="253" spans="1:13">
      <c r="A253" s="32">
        <v>255</v>
      </c>
      <c r="B253" s="35">
        <f>IF(D253="","",SUBTOTAL(3,$D$2:D253))</f>
        <v>252</v>
      </c>
      <c r="C253" s="39">
        <v>45318</v>
      </c>
      <c r="D253" s="35" t="s">
        <v>1965</v>
      </c>
      <c r="E253" s="32" t="s">
        <v>1966</v>
      </c>
      <c r="F253" s="35"/>
      <c r="G253" s="35">
        <v>55572</v>
      </c>
      <c r="H253" s="39">
        <v>45320</v>
      </c>
      <c r="I253" s="39">
        <v>44958</v>
      </c>
      <c r="J253" s="35"/>
      <c r="K253" s="39"/>
      <c r="L253" s="35" t="s">
        <v>22</v>
      </c>
      <c r="M253" s="35" t="s">
        <v>1749</v>
      </c>
    </row>
    <row r="254" spans="1:13">
      <c r="A254" s="32">
        <v>257</v>
      </c>
      <c r="B254" s="35">
        <f>IF(D254="","",SUBTOTAL(3,$D$2:D254))</f>
        <v>253</v>
      </c>
      <c r="C254" s="39">
        <v>45319</v>
      </c>
      <c r="D254" s="35" t="s">
        <v>2052</v>
      </c>
      <c r="E254" s="32" t="s">
        <v>2053</v>
      </c>
      <c r="F254" s="35"/>
      <c r="G254" s="35">
        <v>55967</v>
      </c>
      <c r="H254" s="39">
        <v>45322</v>
      </c>
      <c r="I254" s="39">
        <v>45332</v>
      </c>
      <c r="J254" s="35"/>
      <c r="K254" s="39"/>
      <c r="L254" s="35" t="s">
        <v>22</v>
      </c>
      <c r="M254" s="35" t="s">
        <v>1749</v>
      </c>
    </row>
    <row r="255" spans="1:13">
      <c r="A255" s="32">
        <v>12</v>
      </c>
      <c r="B255" s="35">
        <f>IF(D255="","",SUBTOTAL(3,$D$2:D255))</f>
        <v>254</v>
      </c>
      <c r="C255" s="39">
        <v>45319</v>
      </c>
      <c r="D255" s="35" t="s">
        <v>2038</v>
      </c>
      <c r="E255" s="32" t="s">
        <v>2039</v>
      </c>
      <c r="F255" s="35">
        <v>7335344</v>
      </c>
      <c r="G255" s="35">
        <v>55549</v>
      </c>
      <c r="H255" s="39">
        <v>45322</v>
      </c>
      <c r="I255" s="39">
        <v>45322</v>
      </c>
      <c r="J255" s="35"/>
      <c r="K255" s="39"/>
      <c r="L255" s="35" t="s">
        <v>22</v>
      </c>
      <c r="M255" s="35" t="s">
        <v>1750</v>
      </c>
    </row>
    <row r="256" spans="1:13">
      <c r="A256" s="32">
        <v>58</v>
      </c>
      <c r="B256" s="35">
        <f>IF(D256="","",SUBTOTAL(3,$D$2:D256))</f>
        <v>255</v>
      </c>
      <c r="C256" s="39">
        <v>45320</v>
      </c>
      <c r="D256" s="35" t="s">
        <v>2108</v>
      </c>
      <c r="E256" s="32" t="s">
        <v>2109</v>
      </c>
      <c r="F256" s="35">
        <v>9333709</v>
      </c>
      <c r="G256" s="35">
        <v>52943</v>
      </c>
      <c r="H256" s="39">
        <v>45321</v>
      </c>
      <c r="I256" s="39">
        <v>45322</v>
      </c>
      <c r="J256" s="35" t="s">
        <v>2181</v>
      </c>
      <c r="K256" s="39">
        <v>45342</v>
      </c>
      <c r="L256" s="35" t="s">
        <v>22</v>
      </c>
      <c r="M256" s="35" t="s">
        <v>890</v>
      </c>
    </row>
    <row r="257" spans="1:13">
      <c r="A257" s="32">
        <v>54</v>
      </c>
      <c r="B257" s="35">
        <f>IF(D257="","",SUBTOTAL(3,$D$2:D257))</f>
        <v>256</v>
      </c>
      <c r="C257" s="39">
        <v>45321</v>
      </c>
      <c r="D257" s="35" t="s">
        <v>1958</v>
      </c>
      <c r="E257" s="32" t="s">
        <v>1959</v>
      </c>
      <c r="F257" s="35">
        <v>8528915</v>
      </c>
      <c r="G257" s="35">
        <v>53005</v>
      </c>
      <c r="H257" s="39">
        <v>45321</v>
      </c>
      <c r="I257" s="39">
        <v>45323</v>
      </c>
      <c r="J257" s="35" t="s">
        <v>2172</v>
      </c>
      <c r="K257" s="39">
        <v>45340</v>
      </c>
      <c r="L257" s="35" t="s">
        <v>22</v>
      </c>
      <c r="M257" s="35" t="s">
        <v>890</v>
      </c>
    </row>
    <row r="258" spans="1:13">
      <c r="A258" s="32">
        <v>50</v>
      </c>
      <c r="B258" s="35">
        <f>IF(D258="","",SUBTOTAL(3,$D$2:D258))</f>
        <v>257</v>
      </c>
      <c r="C258" s="39">
        <v>45322</v>
      </c>
      <c r="D258" s="35" t="s">
        <v>2152</v>
      </c>
      <c r="E258" s="32" t="s">
        <v>2153</v>
      </c>
      <c r="F258" s="35"/>
      <c r="G258" s="35"/>
      <c r="H258" s="39"/>
      <c r="I258" s="39"/>
      <c r="J258" s="35"/>
      <c r="K258" s="39"/>
      <c r="L258" s="35"/>
      <c r="M258" s="35" t="s">
        <v>1746</v>
      </c>
    </row>
    <row r="259" spans="1:13">
      <c r="A259" s="32">
        <v>258</v>
      </c>
      <c r="B259" s="35">
        <f>IF(D259="","",SUBTOTAL(3,$D$2:D259))</f>
        <v>258</v>
      </c>
      <c r="C259" s="39">
        <v>45325</v>
      </c>
      <c r="D259" s="35" t="s">
        <v>2159</v>
      </c>
      <c r="E259" s="32" t="s">
        <v>2160</v>
      </c>
      <c r="F259" s="35"/>
      <c r="G259" s="35">
        <v>55682</v>
      </c>
      <c r="H259" s="39">
        <v>45325</v>
      </c>
      <c r="I259" s="39">
        <v>45326</v>
      </c>
      <c r="J259" s="35"/>
      <c r="K259" s="39"/>
      <c r="L259" s="35" t="s">
        <v>22</v>
      </c>
      <c r="M259" s="35" t="s">
        <v>1749</v>
      </c>
    </row>
    <row r="260" spans="1:13">
      <c r="A260" s="32">
        <v>259</v>
      </c>
      <c r="B260" s="35">
        <f>IF(D260="","",SUBTOTAL(3,$D$2:D260))</f>
        <v>259</v>
      </c>
      <c r="C260" s="39">
        <v>45326</v>
      </c>
      <c r="D260" s="35" t="s">
        <v>2183</v>
      </c>
      <c r="E260" s="32" t="s">
        <v>2184</v>
      </c>
      <c r="F260" s="35"/>
      <c r="G260" s="35">
        <v>55683</v>
      </c>
      <c r="H260" s="39">
        <v>45326</v>
      </c>
      <c r="I260" s="39">
        <v>45326</v>
      </c>
      <c r="J260" s="35"/>
      <c r="K260" s="39"/>
      <c r="L260" s="35" t="s">
        <v>22</v>
      </c>
      <c r="M260" s="35" t="s">
        <v>1749</v>
      </c>
    </row>
    <row r="261" spans="1:13">
      <c r="A261" s="32">
        <v>260</v>
      </c>
      <c r="B261" s="35">
        <f>IF(D261="","",SUBTOTAL(3,$D$2:D261))</f>
        <v>260</v>
      </c>
      <c r="C261" s="39">
        <v>45326</v>
      </c>
      <c r="D261" s="35" t="s">
        <v>2186</v>
      </c>
      <c r="E261" s="32" t="s">
        <v>2187</v>
      </c>
      <c r="F261" s="35"/>
      <c r="G261" s="35">
        <v>55966</v>
      </c>
      <c r="H261" s="39">
        <v>45329</v>
      </c>
      <c r="I261" s="39">
        <v>45332</v>
      </c>
      <c r="J261" s="35"/>
      <c r="K261" s="39"/>
      <c r="L261" s="35" t="s">
        <v>22</v>
      </c>
      <c r="M261" s="35" t="s">
        <v>1749</v>
      </c>
    </row>
    <row r="262" spans="1:13">
      <c r="A262" s="32">
        <v>59</v>
      </c>
      <c r="B262" s="35">
        <f>IF(D262="","",SUBTOTAL(3,$D$2:D262))</f>
        <v>261</v>
      </c>
      <c r="C262" s="39">
        <v>45329</v>
      </c>
      <c r="D262" s="35" t="s">
        <v>2192</v>
      </c>
      <c r="E262" s="32" t="s">
        <v>2193</v>
      </c>
      <c r="F262" s="35">
        <v>9522604</v>
      </c>
      <c r="G262" s="35">
        <v>53597</v>
      </c>
      <c r="H262" s="39">
        <v>45329</v>
      </c>
      <c r="I262" s="39">
        <v>45332</v>
      </c>
      <c r="J262" s="35" t="s">
        <v>2462</v>
      </c>
      <c r="K262" s="39">
        <v>45351</v>
      </c>
      <c r="L262" s="35" t="s">
        <v>22</v>
      </c>
      <c r="M262" s="35" t="s">
        <v>890</v>
      </c>
    </row>
    <row r="263" spans="1:13">
      <c r="A263" s="32">
        <v>13</v>
      </c>
      <c r="B263" s="35">
        <f>IF(D263="","",SUBTOTAL(3,$D$2:D263))</f>
        <v>262</v>
      </c>
      <c r="C263" s="39">
        <v>45329</v>
      </c>
      <c r="D263" s="35" t="s">
        <v>2202</v>
      </c>
      <c r="E263" s="32" t="s">
        <v>2203</v>
      </c>
      <c r="F263" s="35">
        <v>6874479</v>
      </c>
      <c r="G263" s="35">
        <v>55968</v>
      </c>
      <c r="H263" s="39">
        <v>45329</v>
      </c>
      <c r="I263" s="39">
        <v>45332</v>
      </c>
      <c r="J263" s="35"/>
      <c r="K263" s="39"/>
      <c r="L263" s="35" t="s">
        <v>22</v>
      </c>
      <c r="M263" s="35" t="s">
        <v>1750</v>
      </c>
    </row>
    <row r="264" spans="1:13">
      <c r="A264" s="32">
        <v>60</v>
      </c>
      <c r="B264" s="35">
        <f>IF(D264="","",SUBTOTAL(3,$D$2:D264))</f>
        <v>263</v>
      </c>
      <c r="C264" s="39">
        <v>45329</v>
      </c>
      <c r="D264" s="35" t="s">
        <v>2196</v>
      </c>
      <c r="E264" s="32" t="s">
        <v>2197</v>
      </c>
      <c r="F264" s="35">
        <v>6185444</v>
      </c>
      <c r="G264" s="35">
        <v>53647</v>
      </c>
      <c r="H264" s="39">
        <v>45330</v>
      </c>
      <c r="I264" s="39">
        <v>45332</v>
      </c>
      <c r="J264" s="35" t="s">
        <v>2462</v>
      </c>
      <c r="K264" s="39">
        <v>45351</v>
      </c>
      <c r="L264" s="35" t="s">
        <v>22</v>
      </c>
      <c r="M264" s="35" t="s">
        <v>890</v>
      </c>
    </row>
    <row r="265" spans="1:13">
      <c r="A265" s="32">
        <v>61</v>
      </c>
      <c r="B265" s="35">
        <f>IF(D265="","",SUBTOTAL(3,$D$2:D265))</f>
        <v>264</v>
      </c>
      <c r="C265" s="39">
        <v>45329</v>
      </c>
      <c r="D265" s="35" t="s">
        <v>2198</v>
      </c>
      <c r="E265" s="32" t="s">
        <v>2199</v>
      </c>
      <c r="F265" s="35">
        <v>9487373</v>
      </c>
      <c r="G265" s="35">
        <v>53880</v>
      </c>
      <c r="H265" s="39">
        <v>45332</v>
      </c>
      <c r="I265" s="39">
        <v>45334</v>
      </c>
      <c r="J265" s="35" t="s">
        <v>2472</v>
      </c>
      <c r="K265" s="39">
        <v>45344</v>
      </c>
      <c r="L265" s="35" t="s">
        <v>22</v>
      </c>
      <c r="M265" s="35" t="s">
        <v>890</v>
      </c>
    </row>
    <row r="266" spans="1:13">
      <c r="A266" s="32">
        <v>62</v>
      </c>
      <c r="B266" s="35">
        <f>IF(D266="","",SUBTOTAL(3,$D$2:D266))</f>
        <v>265</v>
      </c>
      <c r="C266" s="39">
        <v>45329</v>
      </c>
      <c r="D266" s="35" t="s">
        <v>2200</v>
      </c>
      <c r="E266" s="32" t="s">
        <v>2201</v>
      </c>
      <c r="F266" s="35">
        <v>9487106</v>
      </c>
      <c r="G266" s="35">
        <v>53785</v>
      </c>
      <c r="H266" s="39">
        <v>45332</v>
      </c>
      <c r="I266" s="39">
        <v>45332</v>
      </c>
      <c r="J266" s="35" t="s">
        <v>2471</v>
      </c>
      <c r="K266" s="39">
        <v>45346</v>
      </c>
      <c r="L266" s="35" t="s">
        <v>22</v>
      </c>
      <c r="M266" s="35" t="s">
        <v>890</v>
      </c>
    </row>
    <row r="267" spans="1:13">
      <c r="A267" s="32">
        <v>63</v>
      </c>
      <c r="B267" s="35">
        <f>IF(D267="","",SUBTOTAL(3,$D$2:D267))</f>
        <v>266</v>
      </c>
      <c r="C267" s="39">
        <v>45332</v>
      </c>
      <c r="D267" s="35" t="s">
        <v>2294</v>
      </c>
      <c r="E267" s="32" t="s">
        <v>2295</v>
      </c>
      <c r="F267" s="35">
        <v>5083138</v>
      </c>
      <c r="G267" s="35">
        <v>53865</v>
      </c>
      <c r="H267" s="39">
        <v>45332</v>
      </c>
      <c r="I267" s="39">
        <v>45334</v>
      </c>
      <c r="J267" s="35" t="s">
        <v>2618</v>
      </c>
      <c r="K267" s="39">
        <v>45358</v>
      </c>
      <c r="L267" s="35" t="s">
        <v>22</v>
      </c>
      <c r="M267" s="35" t="s">
        <v>890</v>
      </c>
    </row>
    <row r="268" spans="1:13">
      <c r="A268" s="32">
        <v>64</v>
      </c>
      <c r="B268" s="35">
        <f>IF(D268="","",SUBTOTAL(3,$D$2:D268))</f>
        <v>267</v>
      </c>
      <c r="C268" s="39">
        <v>45332</v>
      </c>
      <c r="D268" s="35" t="s">
        <v>2298</v>
      </c>
      <c r="E268" s="32" t="s">
        <v>2299</v>
      </c>
      <c r="F268" s="35">
        <v>5069515</v>
      </c>
      <c r="G268" s="35">
        <v>53867</v>
      </c>
      <c r="H268" s="39">
        <v>45332</v>
      </c>
      <c r="I268" s="39">
        <v>45334</v>
      </c>
      <c r="J268" s="35" t="s">
        <v>2618</v>
      </c>
      <c r="K268" s="39">
        <v>45358</v>
      </c>
      <c r="L268" s="35" t="s">
        <v>22</v>
      </c>
      <c r="M268" s="35" t="s">
        <v>890</v>
      </c>
    </row>
    <row r="269" spans="1:13">
      <c r="A269" s="32">
        <v>65</v>
      </c>
      <c r="B269" s="35">
        <f>IF(D269="","",SUBTOTAL(3,$D$2:D269))</f>
        <v>268</v>
      </c>
      <c r="C269" s="39">
        <v>45332</v>
      </c>
      <c r="D269" s="35" t="s">
        <v>2300</v>
      </c>
      <c r="E269" s="32" t="s">
        <v>2301</v>
      </c>
      <c r="F269" s="35">
        <v>5083153</v>
      </c>
      <c r="G269" s="35">
        <v>53868</v>
      </c>
      <c r="H269" s="39">
        <v>45332</v>
      </c>
      <c r="I269" s="39">
        <v>45334</v>
      </c>
      <c r="J269" s="35" t="s">
        <v>2618</v>
      </c>
      <c r="K269" s="39">
        <v>45358</v>
      </c>
      <c r="L269" s="35" t="s">
        <v>22</v>
      </c>
      <c r="M269" s="35" t="s">
        <v>890</v>
      </c>
    </row>
    <row r="270" spans="1:13">
      <c r="A270" s="32">
        <v>261</v>
      </c>
      <c r="B270" s="35">
        <f>IF(D270="","",SUBTOTAL(3,$D$2:D270))</f>
        <v>269</v>
      </c>
      <c r="C270" s="39">
        <v>45332</v>
      </c>
      <c r="D270" s="35" t="s">
        <v>2280</v>
      </c>
      <c r="E270" s="32" t="s">
        <v>2281</v>
      </c>
      <c r="F270" s="35"/>
      <c r="G270" s="35">
        <v>55977</v>
      </c>
      <c r="H270" s="39">
        <v>45332</v>
      </c>
      <c r="I270" s="39">
        <v>45333</v>
      </c>
      <c r="J270" s="35"/>
      <c r="K270" s="39"/>
      <c r="L270" s="35" t="s">
        <v>22</v>
      </c>
      <c r="M270" s="35" t="s">
        <v>1749</v>
      </c>
    </row>
    <row r="271" spans="1:13">
      <c r="A271" s="32">
        <v>262</v>
      </c>
      <c r="B271" s="35">
        <f>IF(D271="","",SUBTOTAL(3,$D$2:D271))</f>
        <v>270</v>
      </c>
      <c r="C271" s="39">
        <v>45332</v>
      </c>
      <c r="D271" s="35" t="s">
        <v>2283</v>
      </c>
      <c r="E271" s="32" t="s">
        <v>2284</v>
      </c>
      <c r="F271" s="35"/>
      <c r="G271" s="35">
        <v>55972</v>
      </c>
      <c r="H271" s="39">
        <v>45332</v>
      </c>
      <c r="I271" s="39">
        <v>45333</v>
      </c>
      <c r="J271" s="35"/>
      <c r="K271" s="39"/>
      <c r="L271" s="35" t="s">
        <v>22</v>
      </c>
      <c r="M271" s="35" t="s">
        <v>1749</v>
      </c>
    </row>
    <row r="272" spans="1:13">
      <c r="A272" s="32">
        <v>263</v>
      </c>
      <c r="B272" s="35">
        <f>IF(D272="","",SUBTOTAL(3,$D$2:D272))</f>
        <v>271</v>
      </c>
      <c r="C272" s="39">
        <v>45332</v>
      </c>
      <c r="D272" s="35" t="s">
        <v>2286</v>
      </c>
      <c r="E272" s="32" t="s">
        <v>2287</v>
      </c>
      <c r="F272" s="35"/>
      <c r="G272" s="35">
        <v>55975</v>
      </c>
      <c r="H272" s="39">
        <v>45332</v>
      </c>
      <c r="I272" s="39">
        <v>45333</v>
      </c>
      <c r="J272" s="35"/>
      <c r="K272" s="39"/>
      <c r="L272" s="35" t="s">
        <v>22</v>
      </c>
      <c r="M272" s="35" t="s">
        <v>1749</v>
      </c>
    </row>
    <row r="273" spans="1:13">
      <c r="A273" s="32">
        <v>264</v>
      </c>
      <c r="B273" s="35">
        <f>IF(D273="","",SUBTOTAL(3,$D$2:D273))</f>
        <v>272</v>
      </c>
      <c r="C273" s="39">
        <v>45332</v>
      </c>
      <c r="D273" s="35" t="s">
        <v>2288</v>
      </c>
      <c r="E273" s="32" t="s">
        <v>2289</v>
      </c>
      <c r="F273" s="35"/>
      <c r="G273" s="35">
        <v>55982</v>
      </c>
      <c r="H273" s="39">
        <v>45332</v>
      </c>
      <c r="I273" s="39">
        <v>45333</v>
      </c>
      <c r="J273" s="35"/>
      <c r="K273" s="39"/>
      <c r="L273" s="35" t="s">
        <v>22</v>
      </c>
      <c r="M273" s="35" t="s">
        <v>1749</v>
      </c>
    </row>
    <row r="274" spans="1:13">
      <c r="A274" s="32">
        <v>265</v>
      </c>
      <c r="B274" s="35">
        <f>IF(D274="","",SUBTOTAL(3,$D$2:D274))</f>
        <v>273</v>
      </c>
      <c r="C274" s="39">
        <v>45332</v>
      </c>
      <c r="D274" s="35" t="s">
        <v>2291</v>
      </c>
      <c r="E274" s="32" t="s">
        <v>2292</v>
      </c>
      <c r="F274" s="35"/>
      <c r="G274" s="35">
        <v>55974</v>
      </c>
      <c r="H274" s="39">
        <v>45332</v>
      </c>
      <c r="I274" s="39">
        <v>45333</v>
      </c>
      <c r="J274" s="35"/>
      <c r="K274" s="39"/>
      <c r="L274" s="35" t="s">
        <v>22</v>
      </c>
      <c r="M274" s="35" t="s">
        <v>1749</v>
      </c>
    </row>
    <row r="275" spans="1:13">
      <c r="A275" s="32">
        <v>66</v>
      </c>
      <c r="B275" s="35">
        <f>IF(D275="","",SUBTOTAL(3,$D$2:D275))</f>
        <v>274</v>
      </c>
      <c r="C275" s="39">
        <v>45334</v>
      </c>
      <c r="D275" s="35" t="s">
        <v>2356</v>
      </c>
      <c r="E275" s="32" t="s">
        <v>2357</v>
      </c>
      <c r="F275" s="35">
        <v>9423630</v>
      </c>
      <c r="G275" s="35"/>
      <c r="H275" s="39">
        <v>45334</v>
      </c>
      <c r="I275" s="39" t="s">
        <v>581</v>
      </c>
      <c r="J275" s="35" t="s">
        <v>581</v>
      </c>
      <c r="K275" s="39" t="s">
        <v>581</v>
      </c>
      <c r="L275" s="35" t="s">
        <v>581</v>
      </c>
      <c r="M275" s="35" t="s">
        <v>890</v>
      </c>
    </row>
    <row r="276" spans="1:13">
      <c r="A276" s="32">
        <v>266</v>
      </c>
      <c r="B276" s="35">
        <f>IF(D276="","",SUBTOTAL(3,$D$2:D276))</f>
        <v>275</v>
      </c>
      <c r="C276" s="39">
        <v>45334</v>
      </c>
      <c r="D276" s="35" t="s">
        <v>2359</v>
      </c>
      <c r="E276" s="32" t="s">
        <v>2360</v>
      </c>
      <c r="F276" s="35"/>
      <c r="G276" s="35">
        <v>56193</v>
      </c>
      <c r="H276" s="39">
        <v>45335</v>
      </c>
      <c r="I276" s="39">
        <v>45340</v>
      </c>
      <c r="J276" s="35"/>
      <c r="K276" s="39"/>
      <c r="L276" s="35" t="s">
        <v>22</v>
      </c>
      <c r="M276" s="35" t="s">
        <v>1749</v>
      </c>
    </row>
    <row r="277" spans="1:13">
      <c r="A277" s="32">
        <v>67</v>
      </c>
      <c r="B277" s="35">
        <f>IF(D277="","",SUBTOTAL(3,$D$2:D277))</f>
        <v>276</v>
      </c>
      <c r="C277" s="39">
        <v>45334</v>
      </c>
      <c r="D277" s="35" t="s">
        <v>2361</v>
      </c>
      <c r="E277" s="32" t="s">
        <v>2362</v>
      </c>
      <c r="F277" s="35">
        <v>9330911</v>
      </c>
      <c r="G277" s="35">
        <v>54193</v>
      </c>
      <c r="H277" s="39">
        <v>45336</v>
      </c>
      <c r="I277" s="39">
        <v>45337</v>
      </c>
      <c r="J277" s="35" t="s">
        <v>2498</v>
      </c>
      <c r="K277" s="39">
        <v>45373</v>
      </c>
      <c r="L277" s="35" t="s">
        <v>22</v>
      </c>
      <c r="M277" s="35" t="s">
        <v>890</v>
      </c>
    </row>
    <row r="278" spans="1:13">
      <c r="A278" s="32">
        <v>71</v>
      </c>
      <c r="B278" s="35">
        <f>IF(D278="","",SUBTOTAL(3,$D$2:D278))</f>
        <v>277</v>
      </c>
      <c r="C278" s="39">
        <v>45334</v>
      </c>
      <c r="D278" s="35" t="s">
        <v>2457</v>
      </c>
      <c r="E278" s="32" t="s">
        <v>2458</v>
      </c>
      <c r="F278" s="35"/>
      <c r="G278" s="35" t="s">
        <v>1259</v>
      </c>
      <c r="H278" s="39"/>
      <c r="I278" s="39" t="s">
        <v>581</v>
      </c>
      <c r="J278" s="35" t="s">
        <v>581</v>
      </c>
      <c r="K278" s="39" t="s">
        <v>581</v>
      </c>
      <c r="L278" s="35" t="s">
        <v>581</v>
      </c>
      <c r="M278" s="35" t="s">
        <v>890</v>
      </c>
    </row>
    <row r="279" spans="1:13">
      <c r="A279" s="32">
        <v>267</v>
      </c>
      <c r="B279" s="35">
        <f>IF(D279="","",SUBTOTAL(3,$D$2:D279))</f>
        <v>278</v>
      </c>
      <c r="C279" s="39">
        <v>45335</v>
      </c>
      <c r="D279" s="35" t="s">
        <v>2378</v>
      </c>
      <c r="E279" s="32" t="s">
        <v>2379</v>
      </c>
      <c r="F279" s="35"/>
      <c r="G279" s="35">
        <v>56061</v>
      </c>
      <c r="H279" s="39">
        <v>45335</v>
      </c>
      <c r="I279" s="39">
        <v>45335</v>
      </c>
      <c r="J279" s="35"/>
      <c r="K279" s="39"/>
      <c r="L279" s="35" t="s">
        <v>22</v>
      </c>
      <c r="M279" s="35" t="s">
        <v>1749</v>
      </c>
    </row>
    <row r="280" spans="1:13">
      <c r="A280" s="32">
        <v>276</v>
      </c>
      <c r="B280" s="35">
        <f>IF(D280="","",SUBTOTAL(3,$D$2:D280))</f>
        <v>279</v>
      </c>
      <c r="C280" s="39">
        <v>45335</v>
      </c>
      <c r="D280" s="35" t="s">
        <v>2671</v>
      </c>
      <c r="E280" s="32" t="s">
        <v>2672</v>
      </c>
      <c r="F280" s="35"/>
      <c r="G280" s="35">
        <v>56768</v>
      </c>
      <c r="H280" s="39">
        <v>45353</v>
      </c>
      <c r="I280" s="39">
        <v>45354</v>
      </c>
      <c r="J280" s="35"/>
      <c r="K280" s="39"/>
      <c r="L280" s="35" t="s">
        <v>22</v>
      </c>
      <c r="M280" s="35" t="s">
        <v>1749</v>
      </c>
    </row>
    <row r="281" spans="1:13">
      <c r="A281" s="32">
        <v>68</v>
      </c>
      <c r="B281" s="35">
        <f>IF(D281="","",SUBTOTAL(3,$D$2:D281))</f>
        <v>280</v>
      </c>
      <c r="C281" s="39">
        <v>45336</v>
      </c>
      <c r="D281" s="35" t="s">
        <v>2390</v>
      </c>
      <c r="E281" s="32" t="s">
        <v>2391</v>
      </c>
      <c r="F281" s="35">
        <v>9486667</v>
      </c>
      <c r="G281" s="35">
        <v>54230</v>
      </c>
      <c r="H281" s="39">
        <v>45336</v>
      </c>
      <c r="I281" s="39">
        <v>45337</v>
      </c>
      <c r="J281" s="35" t="s">
        <v>2502</v>
      </c>
      <c r="K281" s="39">
        <v>45353</v>
      </c>
      <c r="L281" s="35" t="s">
        <v>22</v>
      </c>
      <c r="M281" s="35" t="s">
        <v>890</v>
      </c>
    </row>
    <row r="282" spans="1:13">
      <c r="A282" s="32">
        <v>69</v>
      </c>
      <c r="B282" s="35">
        <f>IF(D282="","",SUBTOTAL(3,$D$2:D282))</f>
        <v>281</v>
      </c>
      <c r="C282" s="39">
        <v>45336</v>
      </c>
      <c r="D282" s="35" t="s">
        <v>2406</v>
      </c>
      <c r="E282" s="32" t="s">
        <v>2407</v>
      </c>
      <c r="F282" s="35">
        <v>9522584</v>
      </c>
      <c r="G282" s="35"/>
      <c r="H282" s="39">
        <v>45336</v>
      </c>
      <c r="I282" s="39" t="s">
        <v>581</v>
      </c>
      <c r="J282" s="35" t="s">
        <v>581</v>
      </c>
      <c r="K282" s="39" t="s">
        <v>581</v>
      </c>
      <c r="L282" s="35" t="s">
        <v>581</v>
      </c>
      <c r="M282" s="35" t="s">
        <v>890</v>
      </c>
    </row>
    <row r="283" spans="1:13">
      <c r="A283" s="32">
        <v>51</v>
      </c>
      <c r="B283" s="35">
        <f>IF(D283="","",SUBTOTAL(3,$D$2:D283))</f>
        <v>282</v>
      </c>
      <c r="C283" s="39">
        <v>45336</v>
      </c>
      <c r="D283" s="35" t="s">
        <v>2392</v>
      </c>
      <c r="E283" s="32" t="s">
        <v>2394</v>
      </c>
      <c r="F283" s="35"/>
      <c r="G283" s="35">
        <v>57208</v>
      </c>
      <c r="H283" s="39">
        <v>45356</v>
      </c>
      <c r="I283" s="39">
        <v>45396</v>
      </c>
      <c r="J283" s="35"/>
      <c r="K283" s="39"/>
      <c r="L283" s="35"/>
      <c r="M283" s="35" t="s">
        <v>1746</v>
      </c>
    </row>
    <row r="284" spans="1:13">
      <c r="A284" s="32">
        <v>53</v>
      </c>
      <c r="B284" s="35">
        <f>IF(D284="","",SUBTOTAL(3,$D$2:D284))</f>
        <v>283</v>
      </c>
      <c r="C284" s="39">
        <v>45336</v>
      </c>
      <c r="D284" s="35" t="s">
        <v>2773</v>
      </c>
      <c r="E284" s="32" t="s">
        <v>2774</v>
      </c>
      <c r="F284" s="35">
        <v>6443145</v>
      </c>
      <c r="G284" s="35"/>
      <c r="H284" s="39"/>
      <c r="I284" s="39"/>
      <c r="J284" s="35"/>
      <c r="K284" s="39"/>
      <c r="L284" s="35"/>
      <c r="M284" s="35" t="s">
        <v>1746</v>
      </c>
    </row>
    <row r="285" spans="1:13">
      <c r="A285" s="32">
        <v>70</v>
      </c>
      <c r="B285" s="35">
        <f>IF(D285="","",SUBTOTAL(3,$D$2:D285))</f>
        <v>284</v>
      </c>
      <c r="C285" s="39">
        <v>45337</v>
      </c>
      <c r="D285" s="35" t="s">
        <v>2455</v>
      </c>
      <c r="E285" s="32" t="s">
        <v>2456</v>
      </c>
      <c r="F285" s="35">
        <v>9653102</v>
      </c>
      <c r="G285" s="35">
        <v>54414</v>
      </c>
      <c r="H285" s="39">
        <v>45339</v>
      </c>
      <c r="I285" s="39">
        <v>45341</v>
      </c>
      <c r="J285" s="35" t="s">
        <v>2685</v>
      </c>
      <c r="K285" s="39">
        <v>45361</v>
      </c>
      <c r="L285" s="35" t="s">
        <v>22</v>
      </c>
      <c r="M285" s="35" t="s">
        <v>890</v>
      </c>
    </row>
    <row r="286" spans="1:13">
      <c r="A286" s="32">
        <v>269</v>
      </c>
      <c r="B286" s="35">
        <f>IF(D286="","",SUBTOTAL(3,$D$2:D286))</f>
        <v>285</v>
      </c>
      <c r="C286" s="39">
        <v>45339</v>
      </c>
      <c r="D286" s="35" t="s">
        <v>2506</v>
      </c>
      <c r="E286" s="32" t="s">
        <v>2507</v>
      </c>
      <c r="F286" s="35"/>
      <c r="G286" s="35">
        <v>56204</v>
      </c>
      <c r="H286" s="39">
        <v>45340</v>
      </c>
      <c r="I286" s="39">
        <v>45341</v>
      </c>
      <c r="J286" s="35"/>
      <c r="K286" s="39"/>
      <c r="L286" s="35" t="s">
        <v>22</v>
      </c>
      <c r="M286" s="35" t="s">
        <v>1749</v>
      </c>
    </row>
    <row r="287" spans="1:13">
      <c r="A287" s="32">
        <v>270</v>
      </c>
      <c r="B287" s="35">
        <f>IF(D287="","",SUBTOTAL(3,$D$2:D287))</f>
        <v>286</v>
      </c>
      <c r="C287" s="39">
        <v>45339</v>
      </c>
      <c r="D287" s="35" t="s">
        <v>2508</v>
      </c>
      <c r="E287" s="32" t="s">
        <v>2509</v>
      </c>
      <c r="F287" s="35">
        <v>9705833</v>
      </c>
      <c r="G287" s="35">
        <v>56203</v>
      </c>
      <c r="H287" s="39">
        <v>45340</v>
      </c>
      <c r="I287" s="39">
        <v>45341</v>
      </c>
      <c r="J287" s="35"/>
      <c r="K287" s="39"/>
      <c r="L287" s="35" t="s">
        <v>22</v>
      </c>
      <c r="M287" s="35" t="s">
        <v>1749</v>
      </c>
    </row>
    <row r="288" spans="1:13">
      <c r="A288" s="32">
        <v>74</v>
      </c>
      <c r="B288" s="35">
        <f>IF(D288="","",SUBTOTAL(3,$D$2:D288))</f>
        <v>287</v>
      </c>
      <c r="C288" s="39">
        <v>45340</v>
      </c>
      <c r="D288" s="35" t="s">
        <v>2514</v>
      </c>
      <c r="E288" s="32" t="s">
        <v>2515</v>
      </c>
      <c r="F288" s="35">
        <v>9671402</v>
      </c>
      <c r="G288" s="35">
        <v>54532</v>
      </c>
      <c r="H288" s="39">
        <v>45340</v>
      </c>
      <c r="I288" s="39">
        <v>45342</v>
      </c>
      <c r="J288" s="35" t="s">
        <v>2643</v>
      </c>
      <c r="K288" s="39">
        <v>45366</v>
      </c>
      <c r="L288" s="35" t="s">
        <v>22</v>
      </c>
      <c r="M288" s="35" t="s">
        <v>890</v>
      </c>
    </row>
    <row r="289" spans="1:13">
      <c r="A289" s="32">
        <v>72</v>
      </c>
      <c r="B289" s="35">
        <f>IF(D289="","",SUBTOTAL(3,$D$2:D289))</f>
        <v>288</v>
      </c>
      <c r="C289" s="39">
        <v>45340</v>
      </c>
      <c r="D289" s="35" t="s">
        <v>2510</v>
      </c>
      <c r="E289" s="32" t="s">
        <v>2511</v>
      </c>
      <c r="F289" s="35">
        <v>9653621</v>
      </c>
      <c r="G289" s="35">
        <v>54781</v>
      </c>
      <c r="H289" s="39">
        <v>45342</v>
      </c>
      <c r="I289" s="39">
        <v>45346</v>
      </c>
      <c r="J289" s="35" t="s">
        <v>2689</v>
      </c>
      <c r="K289" s="39">
        <v>45367</v>
      </c>
      <c r="L289" s="35" t="s">
        <v>22</v>
      </c>
      <c r="M289" s="35" t="s">
        <v>890</v>
      </c>
    </row>
    <row r="290" spans="1:13">
      <c r="A290" s="32">
        <v>271</v>
      </c>
      <c r="B290" s="35">
        <f>IF(D290="","",SUBTOTAL(3,$D$2:D290))</f>
        <v>289</v>
      </c>
      <c r="C290" s="39">
        <v>45341</v>
      </c>
      <c r="D290" s="35" t="s">
        <v>2525</v>
      </c>
      <c r="E290" s="32" t="s">
        <v>2526</v>
      </c>
      <c r="F290" s="35"/>
      <c r="G290" s="35">
        <v>56304</v>
      </c>
      <c r="H290" s="39">
        <v>45341</v>
      </c>
      <c r="I290" s="39">
        <v>45343</v>
      </c>
      <c r="J290" s="35"/>
      <c r="K290" s="39"/>
      <c r="L290" s="35" t="s">
        <v>22</v>
      </c>
      <c r="M290" s="35" t="s">
        <v>1749</v>
      </c>
    </row>
    <row r="291" spans="1:13">
      <c r="A291" s="32">
        <v>275</v>
      </c>
      <c r="B291" s="35">
        <f>IF(D291="","",SUBTOTAL(3,$D$2:D291))</f>
        <v>290</v>
      </c>
      <c r="C291" s="39">
        <v>45342</v>
      </c>
      <c r="D291" s="35" t="s">
        <v>2661</v>
      </c>
      <c r="E291" s="32" t="s">
        <v>2662</v>
      </c>
      <c r="F291" s="35"/>
      <c r="G291" s="35">
        <v>56770</v>
      </c>
      <c r="H291" s="39">
        <v>45351</v>
      </c>
      <c r="I291" s="39">
        <v>45354</v>
      </c>
      <c r="J291" s="35"/>
      <c r="K291" s="39"/>
      <c r="L291" s="35" t="s">
        <v>22</v>
      </c>
      <c r="M291" s="35" t="s">
        <v>1749</v>
      </c>
    </row>
    <row r="292" spans="1:13">
      <c r="A292" s="32">
        <v>87</v>
      </c>
      <c r="B292" s="35">
        <f>IF(D292="","",SUBTOTAL(3,$D$2:D292))</f>
        <v>291</v>
      </c>
      <c r="C292" s="39">
        <v>45342</v>
      </c>
      <c r="D292" s="35" t="s">
        <v>2761</v>
      </c>
      <c r="E292" s="32" t="s">
        <v>2762</v>
      </c>
      <c r="F292" s="35">
        <v>9548113</v>
      </c>
      <c r="G292" s="35">
        <v>56512</v>
      </c>
      <c r="H292" s="39">
        <v>45360</v>
      </c>
      <c r="I292" s="39">
        <v>45365</v>
      </c>
      <c r="J292" s="35" t="s">
        <v>3064</v>
      </c>
      <c r="K292" s="39">
        <v>45385</v>
      </c>
      <c r="L292" s="35" t="s">
        <v>581</v>
      </c>
      <c r="M292" s="35" t="s">
        <v>890</v>
      </c>
    </row>
    <row r="293" spans="1:13">
      <c r="A293" s="32">
        <v>88</v>
      </c>
      <c r="B293" s="35">
        <f>IF(D293="","",SUBTOTAL(3,$D$2:D293))</f>
        <v>292</v>
      </c>
      <c r="C293" s="39">
        <v>45342</v>
      </c>
      <c r="D293" s="35" t="s">
        <v>2765</v>
      </c>
      <c r="E293" s="32" t="s">
        <v>2766</v>
      </c>
      <c r="F293" s="35">
        <v>9548324</v>
      </c>
      <c r="G293" s="35">
        <v>56508</v>
      </c>
      <c r="H293" s="39">
        <v>45360</v>
      </c>
      <c r="I293" s="39">
        <v>45365</v>
      </c>
      <c r="J293" s="35" t="s">
        <v>3064</v>
      </c>
      <c r="K293" s="39">
        <v>45385</v>
      </c>
      <c r="L293" s="35" t="s">
        <v>581</v>
      </c>
      <c r="M293" s="35" t="s">
        <v>890</v>
      </c>
    </row>
    <row r="294" spans="1:13">
      <c r="A294" s="32">
        <v>75</v>
      </c>
      <c r="B294" s="35">
        <f>IF(D294="","",SUBTOTAL(3,$D$2:D294))</f>
        <v>293</v>
      </c>
      <c r="C294" s="39">
        <v>45343</v>
      </c>
      <c r="D294" s="35" t="s">
        <v>2531</v>
      </c>
      <c r="E294" s="32" t="s">
        <v>2532</v>
      </c>
      <c r="F294" s="35">
        <v>9653682</v>
      </c>
      <c r="G294" s="35">
        <v>54793</v>
      </c>
      <c r="H294" s="39">
        <v>45343</v>
      </c>
      <c r="I294" s="39">
        <v>45346</v>
      </c>
      <c r="J294" s="35" t="s">
        <v>2646</v>
      </c>
      <c r="K294" s="39">
        <v>45361</v>
      </c>
      <c r="L294" s="35" t="s">
        <v>22</v>
      </c>
      <c r="M294" s="35" t="s">
        <v>890</v>
      </c>
    </row>
    <row r="295" spans="1:13">
      <c r="A295" s="32">
        <v>76</v>
      </c>
      <c r="B295" s="35">
        <f>IF(D295="","",SUBTOTAL(3,$D$2:D295))</f>
        <v>294</v>
      </c>
      <c r="C295" s="39">
        <v>45343</v>
      </c>
      <c r="D295" s="35" t="s">
        <v>2540</v>
      </c>
      <c r="E295" s="32" t="s">
        <v>2541</v>
      </c>
      <c r="F295" s="35">
        <v>9653523</v>
      </c>
      <c r="G295" s="35">
        <v>54815</v>
      </c>
      <c r="H295" s="39">
        <v>45343</v>
      </c>
      <c r="I295" s="39">
        <v>45346</v>
      </c>
      <c r="J295" s="35" t="s">
        <v>2646</v>
      </c>
      <c r="K295" s="39">
        <v>45361</v>
      </c>
      <c r="L295" s="35" t="s">
        <v>22</v>
      </c>
      <c r="M295" s="35" t="s">
        <v>890</v>
      </c>
    </row>
    <row r="296" spans="1:13">
      <c r="A296" s="32">
        <v>77</v>
      </c>
      <c r="B296" s="35">
        <f>IF(D296="","",SUBTOTAL(3,$D$2:D296))</f>
        <v>295</v>
      </c>
      <c r="C296" s="39">
        <v>45343</v>
      </c>
      <c r="D296" s="35" t="s">
        <v>2545</v>
      </c>
      <c r="E296" s="32" t="s">
        <v>2546</v>
      </c>
      <c r="F296" s="35">
        <v>9790969</v>
      </c>
      <c r="G296" s="35">
        <v>54832</v>
      </c>
      <c r="H296" s="39">
        <v>45343</v>
      </c>
      <c r="I296" s="39">
        <v>45346</v>
      </c>
      <c r="J296" s="35" t="s">
        <v>2649</v>
      </c>
      <c r="K296" s="39">
        <v>45361</v>
      </c>
      <c r="L296" s="35" t="s">
        <v>22</v>
      </c>
      <c r="M296" s="35" t="s">
        <v>890</v>
      </c>
    </row>
    <row r="297" spans="1:13">
      <c r="A297" s="32">
        <v>78</v>
      </c>
      <c r="B297" s="35">
        <f>IF(D297="","",SUBTOTAL(3,$D$2:D297))</f>
        <v>296</v>
      </c>
      <c r="C297" s="39">
        <v>45343</v>
      </c>
      <c r="D297" s="35" t="s">
        <v>2549</v>
      </c>
      <c r="E297" s="32" t="s">
        <v>2550</v>
      </c>
      <c r="F297" s="35">
        <v>9360741</v>
      </c>
      <c r="G297" s="35">
        <v>54838</v>
      </c>
      <c r="H297" s="39">
        <v>45343</v>
      </c>
      <c r="I297" s="39">
        <v>45346</v>
      </c>
      <c r="J297" s="35" t="s">
        <v>2649</v>
      </c>
      <c r="K297" s="39">
        <v>45361</v>
      </c>
      <c r="L297" s="35" t="s">
        <v>22</v>
      </c>
      <c r="M297" s="35" t="s">
        <v>890</v>
      </c>
    </row>
    <row r="298" spans="1:13">
      <c r="A298" s="32">
        <v>79</v>
      </c>
      <c r="B298" s="35">
        <f>IF(D298="","",SUBTOTAL(3,$D$2:D298))</f>
        <v>297</v>
      </c>
      <c r="C298" s="39">
        <v>45343</v>
      </c>
      <c r="D298" s="35" t="s">
        <v>2551</v>
      </c>
      <c r="E298" s="32" t="s">
        <v>2552</v>
      </c>
      <c r="F298" s="35">
        <v>9790884</v>
      </c>
      <c r="G298" s="35">
        <v>54841</v>
      </c>
      <c r="H298" s="39">
        <v>45343</v>
      </c>
      <c r="I298" s="39">
        <v>45346</v>
      </c>
      <c r="J298" s="35" t="s">
        <v>2649</v>
      </c>
      <c r="K298" s="39">
        <v>45361</v>
      </c>
      <c r="L298" s="35" t="s">
        <v>22</v>
      </c>
      <c r="M298" s="35" t="s">
        <v>890</v>
      </c>
    </row>
    <row r="299" spans="1:13">
      <c r="A299" s="32">
        <v>14</v>
      </c>
      <c r="B299" s="35">
        <f>IF(D299="","",SUBTOTAL(3,$D$2:D299))</f>
        <v>298</v>
      </c>
      <c r="C299" s="39">
        <v>45343</v>
      </c>
      <c r="D299" s="35" t="s">
        <v>2556</v>
      </c>
      <c r="E299" s="32" t="s">
        <v>2557</v>
      </c>
      <c r="F299" s="35">
        <v>9805359</v>
      </c>
      <c r="G299" s="35">
        <v>56589</v>
      </c>
      <c r="H299" s="39">
        <v>45343</v>
      </c>
      <c r="I299" s="39">
        <v>45350</v>
      </c>
      <c r="J299" s="35"/>
      <c r="K299" s="39"/>
      <c r="L299" s="35" t="s">
        <v>22</v>
      </c>
      <c r="M299" s="35" t="s">
        <v>1750</v>
      </c>
    </row>
    <row r="300" spans="1:13">
      <c r="A300" s="32">
        <v>80</v>
      </c>
      <c r="B300" s="35">
        <f>IF(D300="","",SUBTOTAL(3,$D$2:D300))</f>
        <v>299</v>
      </c>
      <c r="C300" s="39">
        <v>45343</v>
      </c>
      <c r="D300" s="35" t="s">
        <v>2559</v>
      </c>
      <c r="E300" s="32" t="s">
        <v>2560</v>
      </c>
      <c r="F300" s="35">
        <v>9791053</v>
      </c>
      <c r="G300" s="35">
        <v>55566</v>
      </c>
      <c r="H300" s="39">
        <v>45350</v>
      </c>
      <c r="I300" s="39">
        <v>45351</v>
      </c>
      <c r="J300" s="35" t="s">
        <v>2695</v>
      </c>
      <c r="K300" s="39">
        <v>45394</v>
      </c>
      <c r="L300" s="35" t="s">
        <v>22</v>
      </c>
      <c r="M300" s="35" t="s">
        <v>890</v>
      </c>
    </row>
    <row r="301" spans="1:13">
      <c r="A301" s="32">
        <v>81</v>
      </c>
      <c r="B301" s="35">
        <f>IF(D301="","",SUBTOTAL(3,$D$2:D301))</f>
        <v>300</v>
      </c>
      <c r="C301" s="39">
        <v>45344</v>
      </c>
      <c r="D301" s="35" t="s">
        <v>2561</v>
      </c>
      <c r="E301" s="32" t="s">
        <v>2562</v>
      </c>
      <c r="F301" s="35">
        <v>9671349</v>
      </c>
      <c r="G301" s="35">
        <v>55476</v>
      </c>
      <c r="H301" s="39">
        <v>45349</v>
      </c>
      <c r="I301" s="39">
        <v>45351</v>
      </c>
      <c r="J301" s="35" t="s">
        <v>2701</v>
      </c>
      <c r="K301" s="39">
        <v>45366</v>
      </c>
      <c r="L301" s="35" t="s">
        <v>22</v>
      </c>
      <c r="M301" s="35" t="s">
        <v>890</v>
      </c>
    </row>
    <row r="302" spans="1:13">
      <c r="A302" s="32">
        <v>273</v>
      </c>
      <c r="B302" s="35">
        <f>IF(D302="","",SUBTOTAL(3,$D$2:D302))</f>
        <v>301</v>
      </c>
      <c r="C302" s="39">
        <v>45344</v>
      </c>
      <c r="D302" s="35" t="s">
        <v>2657</v>
      </c>
      <c r="E302" s="32" t="s">
        <v>2658</v>
      </c>
      <c r="F302" s="35"/>
      <c r="G302" s="35">
        <v>56654</v>
      </c>
      <c r="H302" s="39">
        <v>45351</v>
      </c>
      <c r="I302" s="39">
        <v>45351</v>
      </c>
      <c r="J302" s="35"/>
      <c r="K302" s="39"/>
      <c r="L302" s="35" t="s">
        <v>22</v>
      </c>
      <c r="M302" s="35" t="s">
        <v>1749</v>
      </c>
    </row>
    <row r="303" spans="1:13">
      <c r="A303" s="32">
        <v>82</v>
      </c>
      <c r="B303" s="35">
        <f>IF(D303="","",SUBTOTAL(3,$D$2:D303))</f>
        <v>302</v>
      </c>
      <c r="C303" s="39">
        <v>45345</v>
      </c>
      <c r="D303" s="35" t="s">
        <v>2563</v>
      </c>
      <c r="E303" s="32" t="s">
        <v>2564</v>
      </c>
      <c r="F303" s="35">
        <v>9808603</v>
      </c>
      <c r="G303" s="35">
        <v>55474</v>
      </c>
      <c r="H303" s="39">
        <v>45349</v>
      </c>
      <c r="I303" s="39">
        <v>45351</v>
      </c>
      <c r="J303" s="35" t="s">
        <v>2701</v>
      </c>
      <c r="K303" s="39">
        <v>45360</v>
      </c>
      <c r="L303" s="35" t="s">
        <v>22</v>
      </c>
      <c r="M303" s="35" t="s">
        <v>890</v>
      </c>
    </row>
    <row r="304" spans="1:13">
      <c r="A304" s="32">
        <v>272</v>
      </c>
      <c r="B304" s="35">
        <f>IF(D304="","",SUBTOTAL(3,$D$2:D304))</f>
        <v>303</v>
      </c>
      <c r="C304" s="39">
        <v>45346</v>
      </c>
      <c r="D304" s="35" t="s">
        <v>2655</v>
      </c>
      <c r="E304" s="32" t="s">
        <v>2656</v>
      </c>
      <c r="F304" s="35"/>
      <c r="G304" s="35">
        <v>56655</v>
      </c>
      <c r="H304" s="39">
        <v>45351</v>
      </c>
      <c r="I304" s="39">
        <v>45351</v>
      </c>
      <c r="J304" s="35"/>
      <c r="K304" s="39"/>
      <c r="L304" s="35" t="s">
        <v>22</v>
      </c>
      <c r="M304" s="35" t="s">
        <v>1749</v>
      </c>
    </row>
    <row r="305" spans="1:13">
      <c r="A305" s="32">
        <v>274</v>
      </c>
      <c r="B305" s="35">
        <f>IF(D305="","",SUBTOTAL(3,$D$2:D305))</f>
        <v>304</v>
      </c>
      <c r="C305" s="39">
        <v>45346</v>
      </c>
      <c r="D305" s="35" t="s">
        <v>2659</v>
      </c>
      <c r="E305" s="32" t="s">
        <v>2660</v>
      </c>
      <c r="F305" s="35"/>
      <c r="G305" s="35">
        <v>56660</v>
      </c>
      <c r="H305" s="39">
        <v>45351</v>
      </c>
      <c r="I305" s="39">
        <v>45351</v>
      </c>
      <c r="J305" s="35"/>
      <c r="K305" s="39"/>
      <c r="L305" s="35" t="s">
        <v>22</v>
      </c>
      <c r="M305" s="35" t="s">
        <v>1749</v>
      </c>
    </row>
    <row r="306" spans="1:13">
      <c r="A306" s="32">
        <v>84</v>
      </c>
      <c r="B306" s="35">
        <f>IF(D306="","",SUBTOTAL(3,$D$2:D306))</f>
        <v>305</v>
      </c>
      <c r="C306" s="39">
        <v>45351</v>
      </c>
      <c r="D306" s="35" t="s">
        <v>2663</v>
      </c>
      <c r="E306" s="32" t="s">
        <v>2664</v>
      </c>
      <c r="F306" s="35">
        <v>7562117</v>
      </c>
      <c r="G306" s="35">
        <v>55705</v>
      </c>
      <c r="H306" s="39">
        <v>45351</v>
      </c>
      <c r="I306" s="39">
        <v>45354</v>
      </c>
      <c r="J306" s="35" t="s">
        <v>2822</v>
      </c>
      <c r="K306" s="39">
        <v>45412</v>
      </c>
      <c r="L306" s="35" t="s">
        <v>581</v>
      </c>
      <c r="M306" s="35" t="s">
        <v>890</v>
      </c>
    </row>
    <row r="307" spans="1:13">
      <c r="A307" s="32">
        <v>3</v>
      </c>
      <c r="B307" s="35">
        <f>IF(D307="","",SUBTOTAL(3,$D$2:D307))</f>
        <v>306</v>
      </c>
      <c r="C307" s="39">
        <v>45351</v>
      </c>
      <c r="D307" s="35" t="s">
        <v>2718</v>
      </c>
      <c r="E307" s="32" t="s">
        <v>2719</v>
      </c>
      <c r="F307" s="35">
        <v>9722230</v>
      </c>
      <c r="G307" s="35">
        <v>56979</v>
      </c>
      <c r="H307" s="39">
        <v>45367</v>
      </c>
      <c r="I307" s="39">
        <v>45368</v>
      </c>
      <c r="J307" s="35" t="s">
        <v>581</v>
      </c>
      <c r="K307" s="39" t="s">
        <v>581</v>
      </c>
      <c r="L307" s="35" t="s">
        <v>581</v>
      </c>
      <c r="M307" s="35" t="s">
        <v>889</v>
      </c>
    </row>
    <row r="308" spans="1:13">
      <c r="A308" s="32">
        <v>277</v>
      </c>
      <c r="B308" s="35">
        <f>IF(D308="","",SUBTOTAL(3,$D$2:D308))</f>
        <v>307</v>
      </c>
      <c r="C308" s="39">
        <v>45353</v>
      </c>
      <c r="D308" s="35" t="s">
        <v>2675</v>
      </c>
      <c r="E308" s="32" t="s">
        <v>2676</v>
      </c>
      <c r="F308" s="35"/>
      <c r="G308" s="35">
        <v>56899</v>
      </c>
      <c r="H308" s="39">
        <v>45354</v>
      </c>
      <c r="I308" s="39"/>
      <c r="J308" s="35"/>
      <c r="K308" s="39"/>
      <c r="L308" s="35" t="s">
        <v>22</v>
      </c>
      <c r="M308" s="35" t="s">
        <v>1749</v>
      </c>
    </row>
    <row r="309" spans="1:13">
      <c r="A309" s="32">
        <v>278</v>
      </c>
      <c r="B309" s="35">
        <f>IF(D309="","",SUBTOTAL(3,$D$2:D309))</f>
        <v>308</v>
      </c>
      <c r="C309" s="39">
        <v>45353</v>
      </c>
      <c r="D309" s="35" t="s">
        <v>2677</v>
      </c>
      <c r="E309" s="32" t="s">
        <v>2678</v>
      </c>
      <c r="F309" s="35"/>
      <c r="G309" s="35">
        <v>56775</v>
      </c>
      <c r="H309" s="39">
        <v>45354</v>
      </c>
      <c r="I309" s="39">
        <v>45385</v>
      </c>
      <c r="J309" s="35"/>
      <c r="K309" s="39"/>
      <c r="L309" s="35" t="s">
        <v>22</v>
      </c>
      <c r="M309" s="35" t="s">
        <v>1749</v>
      </c>
    </row>
    <row r="310" spans="1:13">
      <c r="A310" s="32">
        <v>279</v>
      </c>
      <c r="B310" s="35">
        <f>IF(D310="","",SUBTOTAL(3,$D$2:D310))</f>
        <v>309</v>
      </c>
      <c r="C310" s="39">
        <v>45353</v>
      </c>
      <c r="D310" s="35" t="s">
        <v>2679</v>
      </c>
      <c r="E310" s="32" t="s">
        <v>2680</v>
      </c>
      <c r="F310" s="35"/>
      <c r="G310" s="35">
        <v>56777</v>
      </c>
      <c r="H310" s="39">
        <v>45354</v>
      </c>
      <c r="I310" s="39">
        <v>45354</v>
      </c>
      <c r="J310" s="35"/>
      <c r="K310" s="39"/>
      <c r="L310" s="35" t="s">
        <v>22</v>
      </c>
      <c r="M310" s="35" t="s">
        <v>1749</v>
      </c>
    </row>
    <row r="311" spans="1:13">
      <c r="A311" s="32">
        <v>280</v>
      </c>
      <c r="B311" s="35">
        <f>IF(D311="","",SUBTOTAL(3,$D$2:D311))</f>
        <v>310</v>
      </c>
      <c r="C311" s="39">
        <v>45353</v>
      </c>
      <c r="D311" s="35" t="s">
        <v>2681</v>
      </c>
      <c r="E311" s="32" t="s">
        <v>2682</v>
      </c>
      <c r="F311" s="35"/>
      <c r="G311" s="35">
        <v>56776</v>
      </c>
      <c r="H311" s="39">
        <v>45354</v>
      </c>
      <c r="I311" s="39">
        <v>45354</v>
      </c>
      <c r="J311" s="35"/>
      <c r="K311" s="39"/>
      <c r="L311" s="35" t="s">
        <v>22</v>
      </c>
      <c r="M311" s="35" t="s">
        <v>1749</v>
      </c>
    </row>
    <row r="312" spans="1:13">
      <c r="A312" s="32">
        <v>85</v>
      </c>
      <c r="B312" s="35">
        <f>IF(D312="","",SUBTOTAL(3,$D$2:D312))</f>
        <v>311</v>
      </c>
      <c r="C312" s="39">
        <v>45353</v>
      </c>
      <c r="D312" s="35" t="s">
        <v>2673</v>
      </c>
      <c r="E312" s="32" t="s">
        <v>2674</v>
      </c>
      <c r="F312" s="35">
        <v>9869144</v>
      </c>
      <c r="G312" s="35">
        <v>56039</v>
      </c>
      <c r="H312" s="39">
        <v>45355</v>
      </c>
      <c r="I312" s="39">
        <v>45358</v>
      </c>
      <c r="J312" s="35" t="s">
        <v>2823</v>
      </c>
      <c r="K312" s="39">
        <v>45386</v>
      </c>
      <c r="L312" s="35" t="s">
        <v>22</v>
      </c>
      <c r="M312" s="35" t="s">
        <v>890</v>
      </c>
    </row>
    <row r="313" spans="1:13">
      <c r="A313" s="32">
        <v>16</v>
      </c>
      <c r="B313" s="35">
        <f>IF(D313="","",SUBTOTAL(3,$D$2:D313))</f>
        <v>312</v>
      </c>
      <c r="C313" s="39">
        <v>45353</v>
      </c>
      <c r="D313" s="35" t="s">
        <v>2724</v>
      </c>
      <c r="E313" s="32" t="s">
        <v>2725</v>
      </c>
      <c r="F313" s="35"/>
      <c r="G313" s="35">
        <v>57043</v>
      </c>
      <c r="H313" s="39">
        <v>45356</v>
      </c>
      <c r="I313" s="39">
        <v>45360</v>
      </c>
      <c r="J313" s="35"/>
      <c r="K313" s="39"/>
      <c r="L313" s="35" t="s">
        <v>22</v>
      </c>
      <c r="M313" s="35" t="s">
        <v>1750</v>
      </c>
    </row>
    <row r="314" spans="1:13">
      <c r="A314" s="32">
        <v>17</v>
      </c>
      <c r="B314" s="35">
        <f>IF(D314="","",SUBTOTAL(3,$D$2:D314))</f>
        <v>313</v>
      </c>
      <c r="C314" s="39">
        <v>45353</v>
      </c>
      <c r="D314" s="35" t="s">
        <v>2726</v>
      </c>
      <c r="E314" s="32" t="s">
        <v>2727</v>
      </c>
      <c r="F314" s="35"/>
      <c r="G314" s="35">
        <v>57044</v>
      </c>
      <c r="H314" s="39">
        <v>45356</v>
      </c>
      <c r="I314" s="39">
        <v>45360</v>
      </c>
      <c r="J314" s="35"/>
      <c r="K314" s="39"/>
      <c r="L314" s="35" t="s">
        <v>22</v>
      </c>
      <c r="M314" s="35" t="s">
        <v>1750</v>
      </c>
    </row>
    <row r="315" spans="1:13">
      <c r="A315" s="32">
        <v>15</v>
      </c>
      <c r="B315" s="35">
        <f>IF(D315="","",SUBTOTAL(3,$D$2:D315))</f>
        <v>314</v>
      </c>
      <c r="C315" s="39">
        <v>45354</v>
      </c>
      <c r="D315" s="35" t="s">
        <v>2683</v>
      </c>
      <c r="E315" s="32" t="s">
        <v>2684</v>
      </c>
      <c r="F315" s="35"/>
      <c r="G315" s="35">
        <v>57046</v>
      </c>
      <c r="H315" s="39">
        <v>45355</v>
      </c>
      <c r="I315" s="39">
        <v>45360</v>
      </c>
      <c r="J315" s="35"/>
      <c r="K315" s="39"/>
      <c r="L315" s="35" t="s">
        <v>22</v>
      </c>
      <c r="M315" s="35" t="s">
        <v>1750</v>
      </c>
    </row>
    <row r="316" spans="1:13">
      <c r="A316" s="32">
        <v>97</v>
      </c>
      <c r="B316" s="35">
        <f>IF(D316="","",SUBTOTAL(3,$D$2:D316))</f>
        <v>315</v>
      </c>
      <c r="C316" s="39">
        <v>45354</v>
      </c>
      <c r="D316" s="35" t="s">
        <v>3004</v>
      </c>
      <c r="E316" s="32" t="s">
        <v>3005</v>
      </c>
      <c r="F316" s="35">
        <v>9868864</v>
      </c>
      <c r="G316" s="35">
        <v>57080</v>
      </c>
      <c r="H316" s="39">
        <v>45368</v>
      </c>
      <c r="I316" s="39">
        <v>45369</v>
      </c>
      <c r="J316" s="35" t="s">
        <v>3058</v>
      </c>
      <c r="K316" s="39">
        <v>45377</v>
      </c>
      <c r="L316" s="35" t="s">
        <v>581</v>
      </c>
      <c r="M316" s="35" t="s">
        <v>890</v>
      </c>
    </row>
    <row r="317" spans="1:13">
      <c r="A317" s="32">
        <v>86</v>
      </c>
      <c r="B317" s="35">
        <f>IF(D317="","",SUBTOTAL(3,$D$2:D317))</f>
        <v>316</v>
      </c>
      <c r="C317" s="39">
        <v>45355</v>
      </c>
      <c r="D317" s="35" t="s">
        <v>2755</v>
      </c>
      <c r="E317" s="32" t="s">
        <v>2756</v>
      </c>
      <c r="F317" s="35">
        <v>8675135</v>
      </c>
      <c r="G317" s="35">
        <v>56045</v>
      </c>
      <c r="H317" s="39">
        <v>45355</v>
      </c>
      <c r="I317" s="39">
        <v>45358</v>
      </c>
      <c r="J317" s="35" t="s">
        <v>2980</v>
      </c>
      <c r="K317" s="39">
        <v>45378</v>
      </c>
      <c r="L317" s="35" t="s">
        <v>22</v>
      </c>
      <c r="M317" s="35" t="s">
        <v>890</v>
      </c>
    </row>
    <row r="318" spans="1:13">
      <c r="A318" s="32">
        <v>89</v>
      </c>
      <c r="B318" s="35">
        <f>IF(D318="","",SUBTOTAL(3,$D$2:D318))</f>
        <v>317</v>
      </c>
      <c r="C318" s="39">
        <v>45355</v>
      </c>
      <c r="D318" s="35" t="s">
        <v>2768</v>
      </c>
      <c r="E318" s="32" t="s">
        <v>2769</v>
      </c>
      <c r="F318" s="35">
        <v>9966783</v>
      </c>
      <c r="G318" s="35">
        <v>56124</v>
      </c>
      <c r="H318" s="39">
        <v>45356</v>
      </c>
      <c r="I318" s="39">
        <v>45358</v>
      </c>
      <c r="J318" s="35" t="s">
        <v>2829</v>
      </c>
      <c r="K318" s="39">
        <v>45372</v>
      </c>
      <c r="L318" s="35" t="s">
        <v>22</v>
      </c>
      <c r="M318" s="35" t="s">
        <v>890</v>
      </c>
    </row>
    <row r="319" spans="1:13">
      <c r="A319" s="32">
        <v>90</v>
      </c>
      <c r="B319" s="35">
        <f>IF(D319="","",SUBTOTAL(3,$D$2:D319))</f>
        <v>318</v>
      </c>
      <c r="C319" s="39">
        <v>45356</v>
      </c>
      <c r="D319" s="35" t="s">
        <v>2779</v>
      </c>
      <c r="E319" s="32" t="s">
        <v>2780</v>
      </c>
      <c r="F319" s="35">
        <v>8851969</v>
      </c>
      <c r="G319" s="35">
        <v>56188</v>
      </c>
      <c r="H319" s="39">
        <v>45356</v>
      </c>
      <c r="I319" s="39">
        <v>45358</v>
      </c>
      <c r="J319" s="35" t="s">
        <v>2980</v>
      </c>
      <c r="K319" s="39">
        <v>45378</v>
      </c>
      <c r="L319" s="35" t="s">
        <v>22</v>
      </c>
      <c r="M319" s="35" t="s">
        <v>890</v>
      </c>
    </row>
    <row r="320" spans="1:13">
      <c r="A320" s="32">
        <v>18</v>
      </c>
      <c r="B320" s="35">
        <f>IF(D320="","",SUBTOTAL(3,$D$2:D320))</f>
        <v>319</v>
      </c>
      <c r="C320" s="39">
        <v>45356</v>
      </c>
      <c r="D320" s="35" t="s">
        <v>2777</v>
      </c>
      <c r="E320" s="32" t="s">
        <v>2778</v>
      </c>
      <c r="F320" s="35"/>
      <c r="G320" s="35">
        <v>57053</v>
      </c>
      <c r="H320" s="39">
        <v>45356</v>
      </c>
      <c r="I320" s="39"/>
      <c r="J320" s="35"/>
      <c r="K320" s="39"/>
      <c r="L320" s="35" t="s">
        <v>305</v>
      </c>
      <c r="M320" s="35" t="s">
        <v>1750</v>
      </c>
    </row>
    <row r="321" spans="1:13">
      <c r="A321" s="32">
        <v>83</v>
      </c>
      <c r="B321" s="35">
        <f>IF(D321="","",SUBTOTAL(3,$D$2:D321))</f>
        <v>320</v>
      </c>
      <c r="C321" s="39">
        <v>45357</v>
      </c>
      <c r="D321" s="35" t="s">
        <v>2565</v>
      </c>
      <c r="E321" s="32" t="s">
        <v>2566</v>
      </c>
      <c r="F321" s="35">
        <v>9791027</v>
      </c>
      <c r="G321" s="35">
        <v>56822</v>
      </c>
      <c r="H321" s="39">
        <v>45365</v>
      </c>
      <c r="I321" s="39">
        <v>45365</v>
      </c>
      <c r="J321" s="35" t="s">
        <v>2983</v>
      </c>
      <c r="K321" s="39">
        <v>45373</v>
      </c>
      <c r="L321" s="35" t="s">
        <v>22</v>
      </c>
      <c r="M321" s="35" t="s">
        <v>890</v>
      </c>
    </row>
    <row r="322" spans="1:13">
      <c r="A322" s="32">
        <v>91</v>
      </c>
      <c r="B322" s="35">
        <f>IF(D322="","",SUBTOTAL(3,$D$2:D322))</f>
        <v>321</v>
      </c>
      <c r="C322" s="39">
        <v>45358</v>
      </c>
      <c r="D322" s="35" t="s">
        <v>2791</v>
      </c>
      <c r="E322" s="32" t="s">
        <v>2792</v>
      </c>
      <c r="F322" s="35">
        <v>9978852</v>
      </c>
      <c r="G322" s="35">
        <v>56364</v>
      </c>
      <c r="H322" s="39">
        <v>45358</v>
      </c>
      <c r="I322" s="39">
        <v>45360</v>
      </c>
      <c r="J322" s="35" t="s">
        <v>2837</v>
      </c>
      <c r="K322" s="39">
        <v>45375</v>
      </c>
      <c r="L322" s="35" t="s">
        <v>581</v>
      </c>
      <c r="M322" s="35" t="s">
        <v>890</v>
      </c>
    </row>
    <row r="323" spans="1:13">
      <c r="A323" s="32">
        <v>19</v>
      </c>
      <c r="B323" s="35">
        <f>IF(D323="","",SUBTOTAL(3,$D$2:D323))</f>
        <v>322</v>
      </c>
      <c r="C323" s="39">
        <v>45360</v>
      </c>
      <c r="D323" s="35" t="s">
        <v>2805</v>
      </c>
      <c r="E323" s="32" t="s">
        <v>2807</v>
      </c>
      <c r="F323" s="35"/>
      <c r="G323" s="35">
        <v>57216</v>
      </c>
      <c r="H323" s="39">
        <v>45362</v>
      </c>
      <c r="I323" s="39">
        <v>45365</v>
      </c>
      <c r="J323" s="35"/>
      <c r="K323" s="39"/>
      <c r="L323" s="35" t="s">
        <v>22</v>
      </c>
      <c r="M323" s="35" t="s">
        <v>1750</v>
      </c>
    </row>
    <row r="324" spans="1:13">
      <c r="A324" s="32">
        <v>20</v>
      </c>
      <c r="B324" s="35">
        <f>IF(D324="","",SUBTOTAL(3,$D$2:D324))</f>
        <v>323</v>
      </c>
      <c r="C324" s="39">
        <v>45360</v>
      </c>
      <c r="D324" s="35" t="s">
        <v>2806</v>
      </c>
      <c r="E324" s="32" t="s">
        <v>2808</v>
      </c>
      <c r="F324" s="35"/>
      <c r="G324" s="35">
        <v>57218</v>
      </c>
      <c r="H324" s="39">
        <v>45362</v>
      </c>
      <c r="I324" s="39">
        <v>45365</v>
      </c>
      <c r="J324" s="35"/>
      <c r="K324" s="39"/>
      <c r="L324" s="35" t="s">
        <v>22</v>
      </c>
      <c r="M324" s="35" t="s">
        <v>1750</v>
      </c>
    </row>
    <row r="325" spans="1:13">
      <c r="A325" s="32">
        <v>93</v>
      </c>
      <c r="B325" s="35">
        <f>IF(D325="","",SUBTOTAL(3,$D$2:D325))</f>
        <v>324</v>
      </c>
      <c r="C325" s="39">
        <v>45361</v>
      </c>
      <c r="D325" s="35" t="s">
        <v>2813</v>
      </c>
      <c r="E325" s="32" t="s">
        <v>2814</v>
      </c>
      <c r="F325" s="35">
        <v>10050442</v>
      </c>
      <c r="G325" s="35">
        <v>56694</v>
      </c>
      <c r="H325" s="39">
        <v>45363</v>
      </c>
      <c r="I325" s="39">
        <v>45365</v>
      </c>
      <c r="J325" s="35" t="s">
        <v>3065</v>
      </c>
      <c r="K325" s="39">
        <v>45382</v>
      </c>
      <c r="L325" s="35" t="s">
        <v>581</v>
      </c>
      <c r="M325" s="35" t="s">
        <v>890</v>
      </c>
    </row>
    <row r="326" spans="1:13">
      <c r="A326" s="32">
        <v>95</v>
      </c>
      <c r="B326" s="35">
        <f>IF(D326="","",SUBTOTAL(3,$D$2:D326))</f>
        <v>325</v>
      </c>
      <c r="C326" s="39">
        <v>45363</v>
      </c>
      <c r="D326" s="35" t="s">
        <v>2887</v>
      </c>
      <c r="E326" s="32" t="s">
        <v>2888</v>
      </c>
      <c r="F326" s="35">
        <v>10071568</v>
      </c>
      <c r="G326" s="35">
        <v>56859</v>
      </c>
      <c r="H326" s="39">
        <v>45365</v>
      </c>
      <c r="I326" s="39">
        <v>45365</v>
      </c>
      <c r="J326" s="35" t="s">
        <v>2983</v>
      </c>
      <c r="K326" s="39">
        <v>45373</v>
      </c>
      <c r="L326" s="35" t="s">
        <v>22</v>
      </c>
      <c r="M326" s="35" t="s">
        <v>890</v>
      </c>
    </row>
    <row r="327" spans="1:13">
      <c r="A327" s="32">
        <v>96</v>
      </c>
      <c r="B327" s="35">
        <f>IF(D327="","",SUBTOTAL(3,$D$2:D327))</f>
        <v>326</v>
      </c>
      <c r="C327" s="39">
        <v>45363</v>
      </c>
      <c r="D327" s="35" t="s">
        <v>2967</v>
      </c>
      <c r="E327" s="32" t="s">
        <v>2968</v>
      </c>
      <c r="F327" s="35">
        <v>10061945</v>
      </c>
      <c r="G327" s="35">
        <v>57036</v>
      </c>
      <c r="H327" s="39">
        <v>45367</v>
      </c>
      <c r="I327" s="39">
        <v>45369</v>
      </c>
      <c r="J327" s="35" t="s">
        <v>581</v>
      </c>
      <c r="K327" s="39" t="s">
        <v>581</v>
      </c>
      <c r="L327" s="35" t="s">
        <v>581</v>
      </c>
      <c r="M327" s="35" t="s">
        <v>890</v>
      </c>
    </row>
    <row r="328" spans="1:13">
      <c r="A328" s="32">
        <v>94</v>
      </c>
      <c r="B328" s="35">
        <f>IF(D328="","",SUBTOTAL(3,$D$2:D328))</f>
        <v>327</v>
      </c>
      <c r="C328" s="39">
        <v>45364</v>
      </c>
      <c r="D328" s="35" t="s">
        <v>2848</v>
      </c>
      <c r="E328" s="32" t="s">
        <v>2849</v>
      </c>
      <c r="F328" s="35">
        <v>10051140</v>
      </c>
      <c r="G328" s="35">
        <v>56729</v>
      </c>
      <c r="H328" s="39">
        <v>45364</v>
      </c>
      <c r="I328" s="39">
        <v>45365</v>
      </c>
      <c r="J328" s="35" t="s">
        <v>2983</v>
      </c>
      <c r="K328" s="39">
        <v>45373</v>
      </c>
      <c r="L328" s="35" t="s">
        <v>22</v>
      </c>
      <c r="M328" s="35" t="s">
        <v>890</v>
      </c>
    </row>
    <row r="329" spans="1:13">
      <c r="A329" s="32">
        <v>21</v>
      </c>
      <c r="B329" s="35">
        <f>IF(D329="","",SUBTOTAL(3,$D$2:D329))</f>
        <v>328</v>
      </c>
      <c r="C329" s="39">
        <v>45365</v>
      </c>
      <c r="D329" s="35" t="s">
        <v>2897</v>
      </c>
      <c r="E329" s="32" t="s">
        <v>2898</v>
      </c>
      <c r="F329" s="35"/>
      <c r="G329" s="35">
        <v>57282</v>
      </c>
      <c r="H329" s="39">
        <v>45365</v>
      </c>
      <c r="I329" s="39">
        <v>45367</v>
      </c>
      <c r="J329" s="35"/>
      <c r="K329" s="39"/>
      <c r="L329" s="35" t="s">
        <v>22</v>
      </c>
      <c r="M329" s="35" t="s">
        <v>1750</v>
      </c>
    </row>
    <row r="330" spans="1:13">
      <c r="A330" s="32">
        <v>98</v>
      </c>
      <c r="B330" s="35">
        <f>IF(D330="","",SUBTOTAL(3,$D$2:D330))</f>
        <v>329</v>
      </c>
      <c r="C330" s="39">
        <v>45368</v>
      </c>
      <c r="D330" s="35" t="s">
        <v>3006</v>
      </c>
      <c r="E330" s="32" t="s">
        <v>3007</v>
      </c>
      <c r="F330" s="35"/>
      <c r="G330" s="35" t="s">
        <v>1259</v>
      </c>
      <c r="H330" s="39"/>
      <c r="I330" s="39" t="s">
        <v>581</v>
      </c>
      <c r="J330" s="35" t="s">
        <v>581</v>
      </c>
      <c r="K330" s="39" t="s">
        <v>581</v>
      </c>
      <c r="L330" s="35" t="s">
        <v>581</v>
      </c>
      <c r="M330" s="35" t="s">
        <v>890</v>
      </c>
    </row>
    <row r="331" spans="1:13">
      <c r="A331" s="32">
        <v>99</v>
      </c>
      <c r="B331" s="35">
        <f>IF(D331="","",SUBTOTAL(3,$D$2:D331))</f>
        <v>330</v>
      </c>
      <c r="C331" s="39">
        <v>45369</v>
      </c>
      <c r="D331" s="35" t="s">
        <v>3014</v>
      </c>
      <c r="E331" s="32" t="s">
        <v>3015</v>
      </c>
      <c r="F331" s="35">
        <v>10106695</v>
      </c>
      <c r="G331" s="35"/>
      <c r="H331" s="39">
        <v>45375</v>
      </c>
      <c r="I331" s="39"/>
      <c r="J331" s="35"/>
      <c r="K331" s="39"/>
      <c r="L331" s="35"/>
      <c r="M331" s="35" t="s">
        <v>890</v>
      </c>
    </row>
    <row r="332" spans="1:13">
      <c r="A332" s="32">
        <v>101</v>
      </c>
      <c r="B332" s="35">
        <f>IF(D332="","",SUBTOTAL(3,$D$2:D332))</f>
        <v>331</v>
      </c>
      <c r="C332" s="39">
        <v>45374</v>
      </c>
      <c r="D332" s="35" t="s">
        <v>3078</v>
      </c>
      <c r="E332" s="32" t="s">
        <v>3079</v>
      </c>
      <c r="F332" s="35">
        <v>10106753</v>
      </c>
      <c r="G332" s="35" t="s">
        <v>1259</v>
      </c>
      <c r="H332" s="39"/>
      <c r="I332" s="39"/>
      <c r="J332" s="35"/>
      <c r="K332" s="39"/>
      <c r="L332" s="35"/>
      <c r="M332" s="35" t="s">
        <v>890</v>
      </c>
    </row>
    <row r="333" spans="1:13">
      <c r="A333" s="32">
        <v>102</v>
      </c>
      <c r="B333" s="35">
        <f>IF(D333="","",SUBTOTAL(3,$D$2:D333))</f>
        <v>332</v>
      </c>
      <c r="C333" s="39">
        <v>45374</v>
      </c>
      <c r="D333" s="35" t="s">
        <v>3080</v>
      </c>
      <c r="E333" s="32" t="s">
        <v>3081</v>
      </c>
      <c r="F333" s="35">
        <v>9978950</v>
      </c>
      <c r="G333" s="35" t="s">
        <v>1259</v>
      </c>
      <c r="H333" s="39"/>
      <c r="I333" s="39"/>
      <c r="J333" s="35"/>
      <c r="K333" s="39"/>
      <c r="L333" s="35"/>
      <c r="M333" s="35" t="s">
        <v>890</v>
      </c>
    </row>
    <row r="334" spans="1:13">
      <c r="A334" s="32">
        <v>22</v>
      </c>
      <c r="B334" s="35">
        <f>IF(D334="","",SUBTOTAL(3,$D$2:D334))</f>
        <v>333</v>
      </c>
      <c r="C334" s="39">
        <v>45374</v>
      </c>
      <c r="D334" s="35" t="s">
        <v>3082</v>
      </c>
      <c r="E334" s="32" t="s">
        <v>3083</v>
      </c>
      <c r="F334" s="35"/>
      <c r="G334" s="35"/>
      <c r="H334" s="39"/>
      <c r="I334" s="39"/>
      <c r="J334" s="35"/>
      <c r="K334" s="39"/>
      <c r="L334" s="35"/>
      <c r="M334" s="35" t="s">
        <v>1750</v>
      </c>
    </row>
    <row r="335" spans="1:13">
      <c r="A335" s="573">
        <v>23</v>
      </c>
      <c r="B335" s="41" t="str">
        <f>IF(D335="","",SUBTOTAL(3,$D$2:D335))</f>
        <v/>
      </c>
      <c r="C335" s="42"/>
      <c r="D335" s="41"/>
      <c r="E335" s="573"/>
      <c r="F335" s="41"/>
      <c r="G335" s="41"/>
      <c r="H335" s="42"/>
      <c r="I335" s="42"/>
      <c r="J335" s="41"/>
      <c r="K335" s="42"/>
      <c r="L335" s="41"/>
      <c r="M335" s="41" t="s">
        <v>1750</v>
      </c>
    </row>
    <row r="343" spans="6:6">
      <c r="F343" s="723"/>
    </row>
  </sheetData>
  <conditionalFormatting sqref="A2:M335">
    <cfRule type="expression" dxfId="6" priority="1">
      <formula>$L2="comp"</formula>
    </cfRule>
    <cfRule type="expression" dxfId="5" priority="2">
      <formula>$M2=$O$5</formula>
    </cfRule>
    <cfRule type="expression" dxfId="4" priority="3">
      <formula>$M2=$O$4</formula>
    </cfRule>
    <cfRule type="expression" dxfId="3" priority="4">
      <formula>$M2=$O$3</formula>
    </cfRule>
    <cfRule type="expression" dxfId="2" priority="5">
      <formula>$M2=$O$2</formula>
    </cfRule>
  </conditionalFormatting>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00E1D-BF90-4870-B251-9A078BE402D3}">
  <sheetPr codeName="Sheet7">
    <tabColor rgb="FF00B050"/>
  </sheetPr>
  <dimension ref="A18:BB234"/>
  <sheetViews>
    <sheetView showGridLines="0" topLeftCell="A16" zoomScale="55" zoomScaleNormal="55" workbookViewId="0">
      <selection activeCell="AG234" sqref="AG234"/>
    </sheetView>
  </sheetViews>
  <sheetFormatPr defaultRowHeight="14.4"/>
  <sheetData>
    <row r="18" spans="28:54">
      <c r="AB18" t="s">
        <v>697</v>
      </c>
    </row>
    <row r="23" spans="28:54">
      <c r="BB23" s="960"/>
    </row>
    <row r="24" spans="28:54">
      <c r="BA24" s="960"/>
    </row>
    <row r="47" spans="10:20">
      <c r="J47" t="s">
        <v>698</v>
      </c>
      <c r="M47" t="s">
        <v>697</v>
      </c>
      <c r="T47" s="960" t="s">
        <v>699</v>
      </c>
    </row>
    <row r="48" spans="10:20">
      <c r="Q48" t="s">
        <v>700</v>
      </c>
    </row>
    <row r="57" spans="1:51" ht="15" thickBot="1"/>
    <row r="58" spans="1:51">
      <c r="A58" s="275"/>
      <c r="B58" s="276"/>
      <c r="C58" s="276"/>
      <c r="D58" s="276"/>
      <c r="E58" s="276"/>
      <c r="F58" s="276"/>
      <c r="G58" s="276"/>
      <c r="H58" s="276"/>
      <c r="I58" s="276"/>
      <c r="J58" s="276"/>
      <c r="K58" s="276"/>
      <c r="L58" s="276"/>
      <c r="M58" s="276"/>
      <c r="N58" s="276"/>
      <c r="O58" s="276"/>
      <c r="P58" s="276"/>
      <c r="Q58" s="276"/>
      <c r="R58" s="276"/>
      <c r="S58" s="276"/>
      <c r="T58" s="276"/>
      <c r="U58" s="276"/>
      <c r="V58" s="276"/>
      <c r="W58" s="276"/>
      <c r="X58" s="276"/>
      <c r="Y58" s="276"/>
      <c r="Z58" s="276"/>
      <c r="AA58" s="276"/>
      <c r="AB58" s="276"/>
      <c r="AC58" s="276"/>
      <c r="AD58" s="276"/>
      <c r="AE58" s="276"/>
      <c r="AF58" s="276"/>
      <c r="AG58" s="276"/>
      <c r="AH58" s="276"/>
      <c r="AI58" s="276"/>
      <c r="AJ58" s="276"/>
      <c r="AK58" s="276"/>
      <c r="AL58" s="276"/>
      <c r="AM58" s="276"/>
      <c r="AN58" s="276"/>
      <c r="AO58" s="276"/>
      <c r="AP58" s="276"/>
      <c r="AQ58" s="276"/>
      <c r="AR58" s="276"/>
      <c r="AS58" s="276"/>
      <c r="AT58" s="276"/>
      <c r="AU58" s="276"/>
      <c r="AV58" s="276"/>
      <c r="AW58" s="276"/>
      <c r="AX58" s="276"/>
      <c r="AY58" s="277"/>
    </row>
    <row r="59" spans="1:51">
      <c r="A59" s="278"/>
      <c r="AY59" s="279"/>
    </row>
    <row r="60" spans="1:51">
      <c r="A60" s="278"/>
      <c r="AY60" s="279"/>
    </row>
    <row r="61" spans="1:51" ht="23.4" customHeight="1" thickBot="1">
      <c r="A61" s="278"/>
      <c r="AY61" s="279"/>
    </row>
    <row r="62" spans="1:51" ht="72" customHeight="1" thickBot="1">
      <c r="A62" s="278"/>
      <c r="G62" s="1612" t="s">
        <v>1571</v>
      </c>
      <c r="H62" s="1613"/>
      <c r="I62" s="1613"/>
      <c r="J62" s="1614"/>
      <c r="L62" s="1612" t="s">
        <v>1573</v>
      </c>
      <c r="M62" s="1613"/>
      <c r="N62" s="1613"/>
      <c r="O62" s="1614"/>
      <c r="Q62" s="1612" t="s">
        <v>1330</v>
      </c>
      <c r="R62" s="1613"/>
      <c r="S62" s="1613"/>
      <c r="T62" s="1614"/>
      <c r="V62" s="1612" t="s">
        <v>1572</v>
      </c>
      <c r="W62" s="1613"/>
      <c r="X62" s="1613"/>
      <c r="Y62" s="1614"/>
      <c r="AA62" s="1612" t="s">
        <v>1574</v>
      </c>
      <c r="AB62" s="1613"/>
      <c r="AC62" s="1613"/>
      <c r="AD62" s="1614"/>
      <c r="AF62" s="1612" t="s">
        <v>1575</v>
      </c>
      <c r="AG62" s="1613"/>
      <c r="AH62" s="1613"/>
      <c r="AI62" s="1614"/>
      <c r="AK62" s="1612" t="s">
        <v>1576</v>
      </c>
      <c r="AL62" s="1613"/>
      <c r="AM62" s="1613"/>
      <c r="AN62" s="1614"/>
      <c r="AY62" s="279"/>
    </row>
    <row r="63" spans="1:51" ht="18">
      <c r="A63" s="278"/>
      <c r="G63" s="1615">
        <v>44927</v>
      </c>
      <c r="H63" s="1616"/>
      <c r="I63" s="1605">
        <f>PJT_BOM_Month!R6</f>
        <v>6</v>
      </c>
      <c r="J63" s="1606"/>
      <c r="L63" s="1615">
        <v>44927</v>
      </c>
      <c r="M63" s="1616"/>
      <c r="N63" s="1605">
        <f>pr_mx_month!R7</f>
        <v>0</v>
      </c>
      <c r="O63" s="1606"/>
      <c r="Q63" s="1615">
        <v>44927</v>
      </c>
      <c r="R63" s="1616"/>
      <c r="S63" s="1605">
        <f>pr_aj_and_bj_month!R6</f>
        <v>6</v>
      </c>
      <c r="T63" s="1606"/>
      <c r="V63" s="1615">
        <v>44927</v>
      </c>
      <c r="W63" s="1616"/>
      <c r="X63" s="1605">
        <f>pr_aj_and_bj_month!R29</f>
        <v>0</v>
      </c>
      <c r="Y63" s="1606"/>
      <c r="AA63" s="1615">
        <v>44927</v>
      </c>
      <c r="AB63" s="1616"/>
      <c r="AC63" s="1605">
        <f>com_pj_month!R5</f>
        <v>2</v>
      </c>
      <c r="AD63" s="1606"/>
      <c r="AF63" s="1615">
        <v>44927</v>
      </c>
      <c r="AG63" s="1616"/>
      <c r="AH63" s="1605">
        <f>com_pj_month!R25</f>
        <v>0</v>
      </c>
      <c r="AI63" s="1606"/>
      <c r="AK63" s="1615">
        <v>44927</v>
      </c>
      <c r="AL63" s="1616"/>
      <c r="AM63" s="1605">
        <f>com_pj_month!R45</f>
        <v>2</v>
      </c>
      <c r="AN63" s="1606"/>
      <c r="AY63" s="279"/>
    </row>
    <row r="64" spans="1:51" ht="18">
      <c r="A64" s="278"/>
      <c r="G64" s="1610">
        <v>44958</v>
      </c>
      <c r="H64" s="1611"/>
      <c r="I64" s="1617">
        <f>PJT_BOM_Month!R7</f>
        <v>2</v>
      </c>
      <c r="J64" s="1618"/>
      <c r="L64" s="1610">
        <v>44958</v>
      </c>
      <c r="M64" s="1611"/>
      <c r="N64" s="1605">
        <f>pr_mx_month!R8</f>
        <v>16</v>
      </c>
      <c r="O64" s="1606"/>
      <c r="Q64" s="1610">
        <v>44958</v>
      </c>
      <c r="R64" s="1611"/>
      <c r="S64" s="1605">
        <f>pr_aj_and_bj_month!R7</f>
        <v>1</v>
      </c>
      <c r="T64" s="1606"/>
      <c r="V64" s="1610">
        <v>44958</v>
      </c>
      <c r="W64" s="1611"/>
      <c r="X64" s="1605">
        <f>pr_aj_and_bj_month!R30</f>
        <v>16</v>
      </c>
      <c r="Y64" s="1606"/>
      <c r="AA64" s="1610">
        <v>44958</v>
      </c>
      <c r="AB64" s="1611"/>
      <c r="AC64" s="1605">
        <f>com_pj_month!R6</f>
        <v>0</v>
      </c>
      <c r="AD64" s="1606"/>
      <c r="AF64" s="1610">
        <v>44958</v>
      </c>
      <c r="AG64" s="1611"/>
      <c r="AH64" s="1605">
        <f>com_pj_month!R26</f>
        <v>15</v>
      </c>
      <c r="AI64" s="1606"/>
      <c r="AK64" s="1610">
        <v>44958</v>
      </c>
      <c r="AL64" s="1611"/>
      <c r="AM64" s="1605">
        <f>com_pj_month!R46</f>
        <v>15</v>
      </c>
      <c r="AN64" s="1606"/>
      <c r="AY64" s="279"/>
    </row>
    <row r="65" spans="1:51" ht="18">
      <c r="A65" s="278"/>
      <c r="G65" s="1610">
        <v>44986</v>
      </c>
      <c r="H65" s="1611"/>
      <c r="I65" s="1617">
        <f>PJT_BOM_Month!R8</f>
        <v>5</v>
      </c>
      <c r="J65" s="1618"/>
      <c r="L65" s="1610">
        <v>44986</v>
      </c>
      <c r="M65" s="1611"/>
      <c r="N65" s="1605">
        <f>pr_mx_month!R9</f>
        <v>0</v>
      </c>
      <c r="O65" s="1606"/>
      <c r="Q65" s="1610">
        <v>44986</v>
      </c>
      <c r="R65" s="1611"/>
      <c r="S65" s="1605">
        <f>pr_aj_and_bj_month!R8</f>
        <v>5</v>
      </c>
      <c r="T65" s="1606"/>
      <c r="V65" s="1610">
        <v>44986</v>
      </c>
      <c r="W65" s="1611"/>
      <c r="X65" s="1605">
        <f>pr_aj_and_bj_month!R31</f>
        <v>0</v>
      </c>
      <c r="Y65" s="1606"/>
      <c r="AA65" s="1610">
        <v>44986</v>
      </c>
      <c r="AB65" s="1611"/>
      <c r="AC65" s="1605">
        <f>com_pj_month!R7</f>
        <v>0</v>
      </c>
      <c r="AD65" s="1606"/>
      <c r="AF65" s="1610">
        <v>44986</v>
      </c>
      <c r="AG65" s="1611"/>
      <c r="AH65" s="1605">
        <f>com_pj_month!R27</f>
        <v>0</v>
      </c>
      <c r="AI65" s="1606"/>
      <c r="AK65" s="1610">
        <v>44986</v>
      </c>
      <c r="AL65" s="1611"/>
      <c r="AM65" s="1605">
        <f>com_pj_month!R47</f>
        <v>0</v>
      </c>
      <c r="AN65" s="1606"/>
      <c r="AY65" s="279"/>
    </row>
    <row r="66" spans="1:51" ht="18">
      <c r="A66" s="278"/>
      <c r="G66" s="1610">
        <v>45017</v>
      </c>
      <c r="H66" s="1611"/>
      <c r="I66" s="1617">
        <f>PJT_BOM_Month!R9</f>
        <v>11</v>
      </c>
      <c r="J66" s="1618"/>
      <c r="L66" s="1610">
        <v>45017</v>
      </c>
      <c r="M66" s="1611"/>
      <c r="N66" s="1605">
        <f>pr_mx_month!R10</f>
        <v>0</v>
      </c>
      <c r="O66" s="1606"/>
      <c r="Q66" s="1610">
        <v>45017</v>
      </c>
      <c r="R66" s="1611"/>
      <c r="S66" s="1605">
        <f>pr_aj_and_bj_month!R9</f>
        <v>11</v>
      </c>
      <c r="T66" s="1606"/>
      <c r="V66" s="1610">
        <v>45017</v>
      </c>
      <c r="W66" s="1611"/>
      <c r="X66" s="1605">
        <f>pr_aj_and_bj_month!R32</f>
        <v>0</v>
      </c>
      <c r="Y66" s="1606"/>
      <c r="AA66" s="1610">
        <v>45017</v>
      </c>
      <c r="AB66" s="1611"/>
      <c r="AC66" s="1605">
        <f>com_pj_month!R8</f>
        <v>0</v>
      </c>
      <c r="AD66" s="1606"/>
      <c r="AF66" s="1610">
        <v>45017</v>
      </c>
      <c r="AG66" s="1611"/>
      <c r="AH66" s="1605">
        <f>com_pj_month!R28</f>
        <v>0</v>
      </c>
      <c r="AI66" s="1606"/>
      <c r="AK66" s="1610">
        <v>45017</v>
      </c>
      <c r="AL66" s="1611"/>
      <c r="AM66" s="1605">
        <f>com_pj_month!R48</f>
        <v>0</v>
      </c>
      <c r="AN66" s="1606"/>
      <c r="AY66" s="279"/>
    </row>
    <row r="67" spans="1:51" ht="18">
      <c r="A67" s="278"/>
      <c r="G67" s="1610">
        <v>45047</v>
      </c>
      <c r="H67" s="1611"/>
      <c r="I67" s="1617">
        <f>PJT_BOM_Month!R10</f>
        <v>15</v>
      </c>
      <c r="J67" s="1618"/>
      <c r="L67" s="1610">
        <v>45047</v>
      </c>
      <c r="M67" s="1611"/>
      <c r="N67" s="1605">
        <f>pr_mx_month!R11</f>
        <v>12</v>
      </c>
      <c r="O67" s="1606"/>
      <c r="Q67" s="1610">
        <v>45047</v>
      </c>
      <c r="R67" s="1611"/>
      <c r="S67" s="1605">
        <f>pr_aj_and_bj_month!R10</f>
        <v>26</v>
      </c>
      <c r="T67" s="1606"/>
      <c r="V67" s="1610">
        <v>45047</v>
      </c>
      <c r="W67" s="1611"/>
      <c r="X67" s="1605">
        <f>pr_aj_and_bj_month!R33</f>
        <v>0</v>
      </c>
      <c r="Y67" s="1606"/>
      <c r="AA67" s="1610">
        <v>45047</v>
      </c>
      <c r="AB67" s="1611"/>
      <c r="AC67" s="1605">
        <f>com_pj_month!R9</f>
        <v>11</v>
      </c>
      <c r="AD67" s="1606"/>
      <c r="AF67" s="1610">
        <v>45047</v>
      </c>
      <c r="AG67" s="1611"/>
      <c r="AH67" s="1605">
        <f>com_pj_month!R29</f>
        <v>0</v>
      </c>
      <c r="AI67" s="1606"/>
      <c r="AK67" s="1610">
        <v>45047</v>
      </c>
      <c r="AL67" s="1611"/>
      <c r="AM67" s="1605">
        <f>com_pj_month!R49</f>
        <v>11</v>
      </c>
      <c r="AN67" s="1606"/>
      <c r="AY67" s="279"/>
    </row>
    <row r="68" spans="1:51" ht="18">
      <c r="A68" s="278"/>
      <c r="G68" s="1610">
        <v>45078</v>
      </c>
      <c r="H68" s="1611"/>
      <c r="I68" s="1617">
        <f>PJT_BOM_Month!R11</f>
        <v>3</v>
      </c>
      <c r="J68" s="1618"/>
      <c r="L68" s="1610">
        <v>45078</v>
      </c>
      <c r="M68" s="1611"/>
      <c r="N68" s="1605">
        <f>pr_mx_month!R12</f>
        <v>0</v>
      </c>
      <c r="O68" s="1606"/>
      <c r="Q68" s="1610">
        <v>45078</v>
      </c>
      <c r="R68" s="1611"/>
      <c r="S68" s="1605">
        <f>pr_aj_and_bj_month!R11</f>
        <v>3</v>
      </c>
      <c r="T68" s="1606"/>
      <c r="V68" s="1610">
        <v>45078</v>
      </c>
      <c r="W68" s="1611"/>
      <c r="X68" s="1605">
        <f>pr_aj_and_bj_month!R34</f>
        <v>0</v>
      </c>
      <c r="Y68" s="1606"/>
      <c r="AA68" s="1610">
        <v>45078</v>
      </c>
      <c r="AB68" s="1611"/>
      <c r="AC68" s="1605">
        <f>com_pj_month!R10</f>
        <v>0</v>
      </c>
      <c r="AD68" s="1606"/>
      <c r="AF68" s="1610">
        <v>45078</v>
      </c>
      <c r="AG68" s="1611"/>
      <c r="AH68" s="1605">
        <f>com_pj_month!R30</f>
        <v>0</v>
      </c>
      <c r="AI68" s="1606"/>
      <c r="AK68" s="1610">
        <v>45078</v>
      </c>
      <c r="AL68" s="1611"/>
      <c r="AM68" s="1605">
        <f>com_pj_month!R50</f>
        <v>0</v>
      </c>
      <c r="AN68" s="1606"/>
      <c r="AY68" s="279"/>
    </row>
    <row r="69" spans="1:51" ht="18">
      <c r="A69" s="278"/>
      <c r="G69" s="1610">
        <v>45108</v>
      </c>
      <c r="H69" s="1611"/>
      <c r="I69" s="1617">
        <f>PJT_BOM_Month!R12</f>
        <v>2</v>
      </c>
      <c r="J69" s="1618"/>
      <c r="L69" s="1610">
        <v>45108</v>
      </c>
      <c r="M69" s="1611"/>
      <c r="N69" s="1605">
        <f>pr_mx_month!R13</f>
        <v>0</v>
      </c>
      <c r="O69" s="1606"/>
      <c r="Q69" s="1610">
        <v>45108</v>
      </c>
      <c r="R69" s="1611"/>
      <c r="S69" s="1605">
        <f>pr_aj_and_bj_month!R12</f>
        <v>2</v>
      </c>
      <c r="T69" s="1606"/>
      <c r="V69" s="1610">
        <v>45108</v>
      </c>
      <c r="W69" s="1611"/>
      <c r="X69" s="1605">
        <f>pr_aj_and_bj_month!R35</f>
        <v>0</v>
      </c>
      <c r="Y69" s="1606"/>
      <c r="AA69" s="1610">
        <v>45108</v>
      </c>
      <c r="AB69" s="1611"/>
      <c r="AC69" s="1605">
        <f>com_pj_month!R11</f>
        <v>0</v>
      </c>
      <c r="AD69" s="1606"/>
      <c r="AF69" s="1610">
        <v>45108</v>
      </c>
      <c r="AG69" s="1611"/>
      <c r="AH69" s="1605">
        <f>com_pj_month!R31</f>
        <v>0</v>
      </c>
      <c r="AI69" s="1606"/>
      <c r="AK69" s="1610">
        <v>45108</v>
      </c>
      <c r="AL69" s="1611"/>
      <c r="AM69" s="1605">
        <f>com_pj_month!R51</f>
        <v>0</v>
      </c>
      <c r="AN69" s="1606"/>
      <c r="AY69" s="279"/>
    </row>
    <row r="70" spans="1:51" ht="18">
      <c r="A70" s="278"/>
      <c r="G70" s="1610">
        <v>45139</v>
      </c>
      <c r="H70" s="1611"/>
      <c r="I70" s="1617">
        <f>PJT_BOM_Month!R13</f>
        <v>1</v>
      </c>
      <c r="J70" s="1618"/>
      <c r="L70" s="1610">
        <v>45139</v>
      </c>
      <c r="M70" s="1611"/>
      <c r="N70" s="1605">
        <f>pr_mx_month!R14</f>
        <v>0</v>
      </c>
      <c r="O70" s="1606"/>
      <c r="Q70" s="1610">
        <v>45139</v>
      </c>
      <c r="R70" s="1611"/>
      <c r="S70" s="1605">
        <f>pr_aj_and_bj_month!R13</f>
        <v>1</v>
      </c>
      <c r="T70" s="1606"/>
      <c r="V70" s="1610">
        <v>45139</v>
      </c>
      <c r="W70" s="1611"/>
      <c r="X70" s="1605">
        <f>pr_aj_and_bj_month!R36</f>
        <v>0</v>
      </c>
      <c r="Y70" s="1606"/>
      <c r="AA70" s="1610">
        <v>45139</v>
      </c>
      <c r="AB70" s="1611"/>
      <c r="AC70" s="1605">
        <f>com_pj_month!R12</f>
        <v>0</v>
      </c>
      <c r="AD70" s="1606"/>
      <c r="AF70" s="1610">
        <v>45139</v>
      </c>
      <c r="AG70" s="1611"/>
      <c r="AH70" s="1605">
        <f>com_pj_month!R32</f>
        <v>0</v>
      </c>
      <c r="AI70" s="1606"/>
      <c r="AK70" s="1610">
        <v>45139</v>
      </c>
      <c r="AL70" s="1611"/>
      <c r="AM70" s="1605">
        <f>com_pj_month!R52</f>
        <v>0</v>
      </c>
      <c r="AN70" s="1606"/>
      <c r="AY70" s="279"/>
    </row>
    <row r="71" spans="1:51" ht="18">
      <c r="A71" s="278"/>
      <c r="G71" s="1610">
        <v>45170</v>
      </c>
      <c r="H71" s="1611"/>
      <c r="I71" s="1617">
        <f>PJT_BOM_Month!R14</f>
        <v>19</v>
      </c>
      <c r="J71" s="1618"/>
      <c r="L71" s="1610">
        <v>45170</v>
      </c>
      <c r="M71" s="1611"/>
      <c r="N71" s="1605">
        <f>pr_mx_month!R15</f>
        <v>0</v>
      </c>
      <c r="O71" s="1606"/>
      <c r="Q71" s="1610">
        <v>45170</v>
      </c>
      <c r="R71" s="1611"/>
      <c r="S71" s="1605">
        <f>pr_aj_and_bj_month!R14</f>
        <v>19</v>
      </c>
      <c r="T71" s="1606"/>
      <c r="V71" s="1610">
        <v>45170</v>
      </c>
      <c r="W71" s="1611"/>
      <c r="X71" s="1605">
        <f>pr_aj_and_bj_month!R37</f>
        <v>0</v>
      </c>
      <c r="Y71" s="1606"/>
      <c r="AA71" s="1610">
        <v>45170</v>
      </c>
      <c r="AB71" s="1611"/>
      <c r="AC71" s="1605">
        <f>com_pj_month!R13</f>
        <v>0</v>
      </c>
      <c r="AD71" s="1606"/>
      <c r="AF71" s="1610">
        <v>45170</v>
      </c>
      <c r="AG71" s="1611"/>
      <c r="AH71" s="1605">
        <f>com_pj_month!R33</f>
        <v>0</v>
      </c>
      <c r="AI71" s="1606"/>
      <c r="AK71" s="1610">
        <v>45170</v>
      </c>
      <c r="AL71" s="1611"/>
      <c r="AM71" s="1605">
        <f>com_pj_month!R53</f>
        <v>0</v>
      </c>
      <c r="AN71" s="1606"/>
      <c r="AY71" s="279"/>
    </row>
    <row r="72" spans="1:51" ht="18">
      <c r="A72" s="278"/>
      <c r="G72" s="1610">
        <v>45200</v>
      </c>
      <c r="H72" s="1611"/>
      <c r="I72" s="1617">
        <f>PJT_BOM_Month!R15</f>
        <v>28</v>
      </c>
      <c r="J72" s="1618"/>
      <c r="L72" s="1610">
        <v>45200</v>
      </c>
      <c r="M72" s="1611"/>
      <c r="N72" s="1605">
        <f>pr_mx_month!R16</f>
        <v>0</v>
      </c>
      <c r="O72" s="1606"/>
      <c r="Q72" s="1610">
        <v>45200</v>
      </c>
      <c r="R72" s="1611"/>
      <c r="S72" s="1605">
        <f>pr_aj_and_bj_month!R15</f>
        <v>28</v>
      </c>
      <c r="T72" s="1606"/>
      <c r="V72" s="1610">
        <v>45200</v>
      </c>
      <c r="W72" s="1611"/>
      <c r="X72" s="1605">
        <f>pr_aj_and_bj_month!R38</f>
        <v>0</v>
      </c>
      <c r="Y72" s="1606"/>
      <c r="AA72" s="1610">
        <v>45200</v>
      </c>
      <c r="AB72" s="1611"/>
      <c r="AC72" s="1605">
        <f>com_pj_month!R14</f>
        <v>0</v>
      </c>
      <c r="AD72" s="1606"/>
      <c r="AF72" s="1610">
        <v>45200</v>
      </c>
      <c r="AG72" s="1611"/>
      <c r="AH72" s="1605">
        <f>com_pj_month!R34</f>
        <v>0</v>
      </c>
      <c r="AI72" s="1606"/>
      <c r="AK72" s="1610">
        <v>45200</v>
      </c>
      <c r="AL72" s="1611"/>
      <c r="AM72" s="1605">
        <f>com_pj_month!R54</f>
        <v>0</v>
      </c>
      <c r="AN72" s="1606"/>
      <c r="AY72" s="279"/>
    </row>
    <row r="73" spans="1:51" ht="18">
      <c r="A73" s="278"/>
      <c r="G73" s="1610">
        <v>45231</v>
      </c>
      <c r="H73" s="1611"/>
      <c r="I73" s="1617">
        <f>PJT_BOM_Month!R16</f>
        <v>15</v>
      </c>
      <c r="J73" s="1618"/>
      <c r="L73" s="1610">
        <v>45231</v>
      </c>
      <c r="M73" s="1611"/>
      <c r="N73" s="1605">
        <f>pr_mx_month!R17</f>
        <v>1</v>
      </c>
      <c r="O73" s="1606"/>
      <c r="Q73" s="1610">
        <v>45231</v>
      </c>
      <c r="R73" s="1611"/>
      <c r="S73" s="1605">
        <f>pr_aj_and_bj_month!R16</f>
        <v>19</v>
      </c>
      <c r="T73" s="1606"/>
      <c r="V73" s="1610">
        <v>45231</v>
      </c>
      <c r="W73" s="1611"/>
      <c r="X73" s="1605">
        <f>pr_aj_and_bj_month!R39</f>
        <v>1</v>
      </c>
      <c r="Y73" s="1606"/>
      <c r="AA73" s="1610">
        <v>45231</v>
      </c>
      <c r="AB73" s="1611"/>
      <c r="AC73" s="1605">
        <f>com_pj_month!R15</f>
        <v>7</v>
      </c>
      <c r="AD73" s="1606"/>
      <c r="AF73" s="1610">
        <v>45231</v>
      </c>
      <c r="AG73" s="1611"/>
      <c r="AH73" s="1605">
        <f>com_pj_month!R35</f>
        <v>1</v>
      </c>
      <c r="AI73" s="1606"/>
      <c r="AK73" s="1610">
        <v>45231</v>
      </c>
      <c r="AL73" s="1611"/>
      <c r="AM73" s="1605">
        <f>com_pj_month!R55</f>
        <v>8</v>
      </c>
      <c r="AN73" s="1606"/>
      <c r="AY73" s="279"/>
    </row>
    <row r="74" spans="1:51" ht="18.600000000000001" thickBot="1">
      <c r="A74" s="278"/>
      <c r="G74" s="1603">
        <v>45261</v>
      </c>
      <c r="H74" s="1604"/>
      <c r="I74" s="1619">
        <f>PJT_BOM_Month!R17</f>
        <v>69</v>
      </c>
      <c r="J74" s="1620"/>
      <c r="L74" s="1621">
        <v>45261</v>
      </c>
      <c r="M74" s="1622"/>
      <c r="N74" s="1605">
        <f>pr_mx_month!R18</f>
        <v>330</v>
      </c>
      <c r="O74" s="1606"/>
      <c r="Q74" s="1621">
        <v>45261</v>
      </c>
      <c r="R74" s="1622"/>
      <c r="S74" s="1605">
        <f>pr_aj_and_bj_month!R17</f>
        <v>33</v>
      </c>
      <c r="T74" s="1606"/>
      <c r="V74" s="1621">
        <v>45261</v>
      </c>
      <c r="W74" s="1622"/>
      <c r="X74" s="1605">
        <f>pr_aj_and_bj_month!R40</f>
        <v>346</v>
      </c>
      <c r="Y74" s="1606"/>
      <c r="AA74" s="1621">
        <v>45261</v>
      </c>
      <c r="AB74" s="1622"/>
      <c r="AC74" s="1605">
        <f>com_pj_month!R16</f>
        <v>30</v>
      </c>
      <c r="AD74" s="1606"/>
      <c r="AF74" s="1621">
        <v>45261</v>
      </c>
      <c r="AG74" s="1622"/>
      <c r="AH74" s="1605">
        <f>com_pj_month!R36</f>
        <v>335</v>
      </c>
      <c r="AI74" s="1606"/>
      <c r="AK74" s="1621">
        <v>45261</v>
      </c>
      <c r="AL74" s="1622"/>
      <c r="AM74" s="1605">
        <f>com_pj_month!R56</f>
        <v>365</v>
      </c>
      <c r="AN74" s="1606"/>
      <c r="AY74" s="279"/>
    </row>
    <row r="75" spans="1:51" ht="15" thickBot="1">
      <c r="A75" s="278"/>
      <c r="G75" s="1607" t="s">
        <v>1328</v>
      </c>
      <c r="H75" s="1608"/>
      <c r="I75" s="1608">
        <f>SUM(I63:J74)</f>
        <v>176</v>
      </c>
      <c r="J75" s="1609"/>
      <c r="L75" s="1607" t="s">
        <v>1329</v>
      </c>
      <c r="M75" s="1608"/>
      <c r="N75" s="1608">
        <f>SUM(N63:O74)</f>
        <v>359</v>
      </c>
      <c r="O75" s="1609"/>
      <c r="Q75" s="1607" t="s">
        <v>1329</v>
      </c>
      <c r="R75" s="1608"/>
      <c r="S75" s="1608">
        <f>SUM(S63:T74)</f>
        <v>154</v>
      </c>
      <c r="T75" s="1609"/>
      <c r="V75" s="1607" t="s">
        <v>1329</v>
      </c>
      <c r="W75" s="1608"/>
      <c r="X75" s="1608">
        <f>SUM(X63:Y74)</f>
        <v>363</v>
      </c>
      <c r="Y75" s="1609"/>
      <c r="AA75" s="1607" t="s">
        <v>1329</v>
      </c>
      <c r="AB75" s="1608"/>
      <c r="AC75" s="1608">
        <f>SUM(AC63:AD74)</f>
        <v>50</v>
      </c>
      <c r="AD75" s="1609"/>
      <c r="AF75" s="1607" t="s">
        <v>1329</v>
      </c>
      <c r="AG75" s="1608"/>
      <c r="AH75" s="1608">
        <f>SUM(AH63:AI74)</f>
        <v>351</v>
      </c>
      <c r="AI75" s="1609"/>
      <c r="AK75" s="1607" t="s">
        <v>1329</v>
      </c>
      <c r="AL75" s="1608"/>
      <c r="AM75" s="1608">
        <f>SUM(AM63:AN74)</f>
        <v>401</v>
      </c>
      <c r="AN75" s="1609"/>
      <c r="AY75" s="279"/>
    </row>
    <row r="76" spans="1:51" ht="16.95" customHeight="1">
      <c r="A76" s="278"/>
      <c r="AY76" s="279"/>
    </row>
    <row r="77" spans="1:51" ht="16.95" customHeight="1" thickBot="1">
      <c r="AY77" s="279"/>
    </row>
    <row r="78" spans="1:51" ht="64.2" customHeight="1" thickBot="1">
      <c r="G78" s="1612" t="s">
        <v>1331</v>
      </c>
      <c r="H78" s="1613"/>
      <c r="I78" s="1613"/>
      <c r="J78" s="1614"/>
      <c r="L78" s="1612" t="s">
        <v>1332</v>
      </c>
      <c r="M78" s="1613"/>
      <c r="N78" s="1613"/>
      <c r="O78" s="1614"/>
      <c r="Q78" s="1612" t="s">
        <v>1333</v>
      </c>
      <c r="R78" s="1613"/>
      <c r="S78" s="1613"/>
      <c r="T78" s="1614"/>
      <c r="V78" s="1612" t="s">
        <v>1334</v>
      </c>
      <c r="W78" s="1613"/>
      <c r="X78" s="1613"/>
      <c r="Y78" s="1614"/>
      <c r="AA78" s="1612" t="s">
        <v>1335</v>
      </c>
      <c r="AB78" s="1613"/>
      <c r="AC78" s="1613"/>
      <c r="AD78" s="1614"/>
      <c r="AF78" s="1612" t="s">
        <v>1336</v>
      </c>
      <c r="AG78" s="1613"/>
      <c r="AH78" s="1613"/>
      <c r="AI78" s="1614"/>
      <c r="AK78" s="1612" t="s">
        <v>1338</v>
      </c>
      <c r="AL78" s="1613"/>
      <c r="AM78" s="1613"/>
      <c r="AN78" s="1614"/>
      <c r="AY78" s="279"/>
    </row>
    <row r="79" spans="1:51" ht="16.95" customHeight="1">
      <c r="G79" s="1615">
        <v>44927</v>
      </c>
      <c r="H79" s="1616"/>
      <c r="I79" s="1605">
        <f>pr_mx_aj_month!R6</f>
        <v>0</v>
      </c>
      <c r="J79" s="1606"/>
      <c r="L79" s="1615">
        <v>44927</v>
      </c>
      <c r="M79" s="1616"/>
      <c r="N79" s="1605">
        <f>pr_mx_bu_month!R5</f>
        <v>0</v>
      </c>
      <c r="O79" s="1606"/>
      <c r="Q79" s="1615">
        <v>44927</v>
      </c>
      <c r="R79" s="1616"/>
      <c r="S79" s="1605">
        <f>pr_fab_aj_month!R6</f>
        <v>1</v>
      </c>
      <c r="T79" s="1606"/>
      <c r="V79" s="1615">
        <v>44927</v>
      </c>
      <c r="W79" s="1616"/>
      <c r="X79" s="1605">
        <f>pr_fab_bu_month!R6</f>
        <v>0</v>
      </c>
      <c r="Y79" s="1606"/>
      <c r="AA79" s="1615">
        <v>44927</v>
      </c>
      <c r="AB79" s="1616"/>
      <c r="AC79" s="1605">
        <f>pr_sub_aj_month!R6</f>
        <v>5</v>
      </c>
      <c r="AD79" s="1606"/>
      <c r="AF79" s="1615">
        <v>44927</v>
      </c>
      <c r="AG79" s="1616"/>
      <c r="AH79" s="1605">
        <f>pr_sub_bu_month!R6</f>
        <v>0</v>
      </c>
      <c r="AI79" s="1606"/>
      <c r="AK79" s="1615">
        <v>44927</v>
      </c>
      <c r="AL79" s="1616"/>
      <c r="AM79" s="1605">
        <f>vendor_cost_month!R369</f>
        <v>5</v>
      </c>
      <c r="AN79" s="1606"/>
      <c r="AY79" s="279"/>
    </row>
    <row r="80" spans="1:51" ht="16.95" customHeight="1">
      <c r="G80" s="1610">
        <v>44958</v>
      </c>
      <c r="H80" s="1611"/>
      <c r="I80" s="1605">
        <f>pr_mx_aj_month!R7</f>
        <v>0</v>
      </c>
      <c r="J80" s="1606"/>
      <c r="L80" s="1610">
        <v>44958</v>
      </c>
      <c r="M80" s="1611"/>
      <c r="N80" s="1605">
        <f>pr_mx_bu_month!R6</f>
        <v>16</v>
      </c>
      <c r="O80" s="1606"/>
      <c r="Q80" s="1610">
        <v>44958</v>
      </c>
      <c r="R80" s="1611"/>
      <c r="S80" s="1605">
        <f>pr_fab_aj_month!R7</f>
        <v>0</v>
      </c>
      <c r="T80" s="1606"/>
      <c r="V80" s="1610">
        <v>44958</v>
      </c>
      <c r="W80" s="1611"/>
      <c r="X80" s="1605">
        <f>pr_fab_bu_month!R7</f>
        <v>0</v>
      </c>
      <c r="Y80" s="1606"/>
      <c r="AA80" s="1610">
        <v>44958</v>
      </c>
      <c r="AB80" s="1611"/>
      <c r="AC80" s="1605">
        <f>pr_sub_aj_month!R7</f>
        <v>1</v>
      </c>
      <c r="AD80" s="1606"/>
      <c r="AF80" s="1610">
        <v>44958</v>
      </c>
      <c r="AG80" s="1611"/>
      <c r="AH80" s="1605">
        <f>pr_sub_bu_month!R7</f>
        <v>0</v>
      </c>
      <c r="AI80" s="1606"/>
      <c r="AK80" s="1610">
        <v>44958</v>
      </c>
      <c r="AL80" s="1611"/>
      <c r="AM80" s="1605">
        <f>vendor_cost_month!R370</f>
        <v>17</v>
      </c>
      <c r="AN80" s="1606"/>
      <c r="AY80" s="279"/>
    </row>
    <row r="81" spans="1:51" ht="16.95" customHeight="1">
      <c r="G81" s="1610">
        <v>44986</v>
      </c>
      <c r="H81" s="1611"/>
      <c r="I81" s="1605">
        <f>pr_mx_aj_month!R8</f>
        <v>0</v>
      </c>
      <c r="J81" s="1606"/>
      <c r="L81" s="1610">
        <v>44986</v>
      </c>
      <c r="M81" s="1611"/>
      <c r="N81" s="1605">
        <f>pr_mx_bu_month!R7</f>
        <v>0</v>
      </c>
      <c r="O81" s="1606"/>
      <c r="Q81" s="1610">
        <v>44986</v>
      </c>
      <c r="R81" s="1611"/>
      <c r="S81" s="1605">
        <f>pr_fab_aj_month!R8</f>
        <v>2</v>
      </c>
      <c r="T81" s="1606"/>
      <c r="V81" s="1610">
        <v>44986</v>
      </c>
      <c r="W81" s="1611"/>
      <c r="X81" s="1605">
        <f>pr_fab_bu_month!R8</f>
        <v>0</v>
      </c>
      <c r="Y81" s="1606"/>
      <c r="AA81" s="1610">
        <v>44986</v>
      </c>
      <c r="AB81" s="1611"/>
      <c r="AC81" s="1605">
        <f>pr_sub_aj_month!R8</f>
        <v>3</v>
      </c>
      <c r="AD81" s="1606"/>
      <c r="AF81" s="1610">
        <v>44986</v>
      </c>
      <c r="AG81" s="1611"/>
      <c r="AH81" s="1605">
        <f>pr_sub_bu_month!R8</f>
        <v>0</v>
      </c>
      <c r="AI81" s="1606"/>
      <c r="AK81" s="1610">
        <v>44986</v>
      </c>
      <c r="AL81" s="1611"/>
      <c r="AM81" s="1605">
        <f>vendor_cost_month!R371</f>
        <v>5</v>
      </c>
      <c r="AN81" s="1606"/>
      <c r="AY81" s="279"/>
    </row>
    <row r="82" spans="1:51" ht="16.95" customHeight="1">
      <c r="G82" s="1610">
        <v>45017</v>
      </c>
      <c r="H82" s="1611"/>
      <c r="I82" s="1605">
        <f>pr_mx_aj_month!R9</f>
        <v>0</v>
      </c>
      <c r="J82" s="1606"/>
      <c r="L82" s="1610">
        <v>45017</v>
      </c>
      <c r="M82" s="1611"/>
      <c r="N82" s="1605">
        <f>pr_mx_bu_month!R8</f>
        <v>0</v>
      </c>
      <c r="O82" s="1606"/>
      <c r="Q82" s="1610">
        <v>45017</v>
      </c>
      <c r="R82" s="1611"/>
      <c r="S82" s="1605">
        <f>pr_fab_aj_month!R9</f>
        <v>2</v>
      </c>
      <c r="T82" s="1606"/>
      <c r="V82" s="1610">
        <v>45017</v>
      </c>
      <c r="W82" s="1611"/>
      <c r="X82" s="1605">
        <f>pr_fab_bu_month!R9</f>
        <v>0</v>
      </c>
      <c r="Y82" s="1606"/>
      <c r="AA82" s="1610">
        <v>45017</v>
      </c>
      <c r="AB82" s="1611"/>
      <c r="AC82" s="1605">
        <f>pr_sub_aj_month!R9</f>
        <v>9</v>
      </c>
      <c r="AD82" s="1606"/>
      <c r="AF82" s="1610">
        <v>45017</v>
      </c>
      <c r="AG82" s="1611"/>
      <c r="AH82" s="1605">
        <f>pr_sub_bu_month!R9</f>
        <v>0</v>
      </c>
      <c r="AI82" s="1606"/>
      <c r="AK82" s="1610">
        <v>45017</v>
      </c>
      <c r="AL82" s="1611"/>
      <c r="AM82" s="1605">
        <f>vendor_cost_month!R372</f>
        <v>11</v>
      </c>
      <c r="AN82" s="1606"/>
      <c r="AY82" s="279"/>
    </row>
    <row r="83" spans="1:51" ht="16.95" customHeight="1">
      <c r="G83" s="1610">
        <v>45047</v>
      </c>
      <c r="H83" s="1611"/>
      <c r="I83" s="1605">
        <f>pr_mx_aj_month!R10</f>
        <v>12</v>
      </c>
      <c r="J83" s="1606"/>
      <c r="L83" s="1610">
        <v>45047</v>
      </c>
      <c r="M83" s="1611"/>
      <c r="N83" s="1605">
        <f>pr_mx_bu_month!R9</f>
        <v>0</v>
      </c>
      <c r="O83" s="1606"/>
      <c r="Q83" s="1610">
        <v>45047</v>
      </c>
      <c r="R83" s="1611"/>
      <c r="S83" s="1605">
        <f>pr_fab_aj_month!R10</f>
        <v>1</v>
      </c>
      <c r="T83" s="1606"/>
      <c r="V83" s="1610">
        <v>45047</v>
      </c>
      <c r="W83" s="1611"/>
      <c r="X83" s="1605">
        <f>pr_fab_bu_month!R10</f>
        <v>0</v>
      </c>
      <c r="Y83" s="1606"/>
      <c r="AA83" s="1610">
        <v>45047</v>
      </c>
      <c r="AB83" s="1611"/>
      <c r="AC83" s="1605">
        <f>pr_sub_aj_month!R10</f>
        <v>13</v>
      </c>
      <c r="AD83" s="1606"/>
      <c r="AF83" s="1610">
        <v>45047</v>
      </c>
      <c r="AG83" s="1611"/>
      <c r="AH83" s="1605">
        <f>pr_sub_bu_month!R10</f>
        <v>0</v>
      </c>
      <c r="AI83" s="1606"/>
      <c r="AK83" s="1610">
        <v>45047</v>
      </c>
      <c r="AL83" s="1611"/>
      <c r="AM83" s="1605">
        <f>vendor_cost_month!R373</f>
        <v>26</v>
      </c>
      <c r="AN83" s="1606"/>
      <c r="AY83" s="279"/>
    </row>
    <row r="84" spans="1:51" ht="16.95" customHeight="1">
      <c r="G84" s="1610">
        <v>45078</v>
      </c>
      <c r="H84" s="1611"/>
      <c r="I84" s="1605">
        <f>pr_mx_aj_month!R11</f>
        <v>0</v>
      </c>
      <c r="J84" s="1606"/>
      <c r="L84" s="1610">
        <v>45078</v>
      </c>
      <c r="M84" s="1611"/>
      <c r="N84" s="1605">
        <f>pr_mx_bu_month!R10</f>
        <v>0</v>
      </c>
      <c r="O84" s="1606"/>
      <c r="Q84" s="1610">
        <v>45078</v>
      </c>
      <c r="R84" s="1611"/>
      <c r="S84" s="1605">
        <f>pr_fab_aj_month!R11</f>
        <v>1</v>
      </c>
      <c r="T84" s="1606"/>
      <c r="V84" s="1610">
        <v>45078</v>
      </c>
      <c r="W84" s="1611"/>
      <c r="X84" s="1605">
        <f>pr_fab_bu_month!R11</f>
        <v>0</v>
      </c>
      <c r="Y84" s="1606"/>
      <c r="AA84" s="1610">
        <v>45078</v>
      </c>
      <c r="AB84" s="1611"/>
      <c r="AC84" s="1605">
        <f>pr_sub_aj_month!R11</f>
        <v>2</v>
      </c>
      <c r="AD84" s="1606"/>
      <c r="AF84" s="1610">
        <v>45078</v>
      </c>
      <c r="AG84" s="1611"/>
      <c r="AH84" s="1605">
        <f>pr_sub_bu_month!R11</f>
        <v>0</v>
      </c>
      <c r="AI84" s="1606"/>
      <c r="AK84" s="1610">
        <v>45078</v>
      </c>
      <c r="AL84" s="1611"/>
      <c r="AM84" s="1605">
        <f>vendor_cost_month!R374</f>
        <v>3</v>
      </c>
      <c r="AN84" s="1606"/>
      <c r="AY84" s="279"/>
    </row>
    <row r="85" spans="1:51" ht="16.95" customHeight="1">
      <c r="G85" s="1610">
        <v>45108</v>
      </c>
      <c r="H85" s="1611"/>
      <c r="I85" s="1605">
        <f>pr_mx_aj_month!R12</f>
        <v>0</v>
      </c>
      <c r="J85" s="1606"/>
      <c r="L85" s="1610">
        <v>45108</v>
      </c>
      <c r="M85" s="1611"/>
      <c r="N85" s="1605">
        <f>pr_mx_bu_month!R11</f>
        <v>0</v>
      </c>
      <c r="O85" s="1606"/>
      <c r="Q85" s="1610">
        <v>45108</v>
      </c>
      <c r="R85" s="1611"/>
      <c r="S85" s="1605">
        <f>pr_fab_aj_month!R12</f>
        <v>1</v>
      </c>
      <c r="T85" s="1606"/>
      <c r="V85" s="1610">
        <v>45108</v>
      </c>
      <c r="W85" s="1611"/>
      <c r="X85" s="1605">
        <f>pr_fab_bu_month!R12</f>
        <v>0</v>
      </c>
      <c r="Y85" s="1606"/>
      <c r="AA85" s="1610">
        <v>45108</v>
      </c>
      <c r="AB85" s="1611"/>
      <c r="AC85" s="1605">
        <f>pr_sub_aj_month!R12</f>
        <v>1</v>
      </c>
      <c r="AD85" s="1606"/>
      <c r="AF85" s="1610">
        <v>45108</v>
      </c>
      <c r="AG85" s="1611"/>
      <c r="AH85" s="1605">
        <f>pr_sub_bu_month!R12</f>
        <v>0</v>
      </c>
      <c r="AI85" s="1606"/>
      <c r="AK85" s="1610">
        <v>45108</v>
      </c>
      <c r="AL85" s="1611"/>
      <c r="AM85" s="1605">
        <f>vendor_cost_month!R375</f>
        <v>2</v>
      </c>
      <c r="AN85" s="1606"/>
      <c r="AY85" s="279"/>
    </row>
    <row r="86" spans="1:51" ht="16.95" customHeight="1">
      <c r="G86" s="1610">
        <v>45139</v>
      </c>
      <c r="H86" s="1611"/>
      <c r="I86" s="1605">
        <f>pr_mx_aj_month!R13</f>
        <v>0</v>
      </c>
      <c r="J86" s="1606"/>
      <c r="L86" s="1610">
        <v>45139</v>
      </c>
      <c r="M86" s="1611"/>
      <c r="N86" s="1605">
        <f>pr_mx_bu_month!R12</f>
        <v>0</v>
      </c>
      <c r="O86" s="1606"/>
      <c r="Q86" s="1610">
        <v>45139</v>
      </c>
      <c r="R86" s="1611"/>
      <c r="S86" s="1605">
        <f>pr_fab_aj_month!R13</f>
        <v>0</v>
      </c>
      <c r="T86" s="1606"/>
      <c r="V86" s="1610">
        <v>45139</v>
      </c>
      <c r="W86" s="1611"/>
      <c r="X86" s="1605">
        <f>pr_fab_bu_month!R13</f>
        <v>0</v>
      </c>
      <c r="Y86" s="1606"/>
      <c r="AA86" s="1610">
        <v>45139</v>
      </c>
      <c r="AB86" s="1611"/>
      <c r="AC86" s="1605">
        <f>pr_sub_aj_month!R13</f>
        <v>1</v>
      </c>
      <c r="AD86" s="1606"/>
      <c r="AF86" s="1610">
        <v>45139</v>
      </c>
      <c r="AG86" s="1611"/>
      <c r="AH86" s="1605">
        <f>pr_sub_bu_month!R13</f>
        <v>0</v>
      </c>
      <c r="AI86" s="1606"/>
      <c r="AK86" s="1610">
        <v>45139</v>
      </c>
      <c r="AL86" s="1611"/>
      <c r="AM86" s="1605">
        <f>vendor_cost_month!R376</f>
        <v>1</v>
      </c>
      <c r="AN86" s="1606"/>
      <c r="AY86" s="279"/>
    </row>
    <row r="87" spans="1:51" ht="16.95" customHeight="1">
      <c r="G87" s="1610">
        <v>45170</v>
      </c>
      <c r="H87" s="1611"/>
      <c r="I87" s="1605">
        <f>pr_mx_aj_month!R14</f>
        <v>0</v>
      </c>
      <c r="J87" s="1606"/>
      <c r="L87" s="1610">
        <v>45170</v>
      </c>
      <c r="M87" s="1611"/>
      <c r="N87" s="1605">
        <f>pr_mx_bu_month!R13</f>
        <v>0</v>
      </c>
      <c r="O87" s="1606"/>
      <c r="Q87" s="1610">
        <v>45170</v>
      </c>
      <c r="R87" s="1611"/>
      <c r="S87" s="1605">
        <f>pr_fab_aj_month!R14</f>
        <v>2</v>
      </c>
      <c r="T87" s="1606"/>
      <c r="V87" s="1610">
        <v>45170</v>
      </c>
      <c r="W87" s="1611"/>
      <c r="X87" s="1605">
        <f>pr_fab_bu_month!R14</f>
        <v>0</v>
      </c>
      <c r="Y87" s="1606"/>
      <c r="AA87" s="1610">
        <v>45170</v>
      </c>
      <c r="AB87" s="1611"/>
      <c r="AC87" s="1605">
        <f>pr_sub_aj_month!R14</f>
        <v>17</v>
      </c>
      <c r="AD87" s="1606"/>
      <c r="AF87" s="1610">
        <v>45170</v>
      </c>
      <c r="AG87" s="1611"/>
      <c r="AH87" s="1605">
        <f>pr_sub_bu_month!R14</f>
        <v>0</v>
      </c>
      <c r="AI87" s="1606"/>
      <c r="AK87" s="1610">
        <v>45170</v>
      </c>
      <c r="AL87" s="1611"/>
      <c r="AM87" s="1605">
        <f>vendor_cost_month!R377</f>
        <v>19</v>
      </c>
      <c r="AN87" s="1606"/>
      <c r="AY87" s="279"/>
    </row>
    <row r="88" spans="1:51" ht="16.95" customHeight="1">
      <c r="G88" s="1610">
        <v>45200</v>
      </c>
      <c r="H88" s="1611"/>
      <c r="I88" s="1605">
        <f>pr_mx_aj_month!R15</f>
        <v>0</v>
      </c>
      <c r="J88" s="1606"/>
      <c r="L88" s="1610">
        <v>45200</v>
      </c>
      <c r="M88" s="1611"/>
      <c r="N88" s="1605">
        <f>pr_mx_bu_month!R14</f>
        <v>0</v>
      </c>
      <c r="O88" s="1606"/>
      <c r="Q88" s="1610">
        <v>45200</v>
      </c>
      <c r="R88" s="1611"/>
      <c r="S88" s="1605">
        <f>pr_fab_aj_month!R15</f>
        <v>1</v>
      </c>
      <c r="T88" s="1606"/>
      <c r="V88" s="1610">
        <v>45200</v>
      </c>
      <c r="W88" s="1611"/>
      <c r="X88" s="1605">
        <f>pr_fab_bu_month!R15</f>
        <v>0</v>
      </c>
      <c r="Y88" s="1606"/>
      <c r="AA88" s="1610">
        <v>45200</v>
      </c>
      <c r="AB88" s="1611"/>
      <c r="AC88" s="1605">
        <f>pr_sub_aj_month!R15</f>
        <v>27</v>
      </c>
      <c r="AD88" s="1606"/>
      <c r="AF88" s="1610">
        <v>45200</v>
      </c>
      <c r="AG88" s="1611"/>
      <c r="AH88" s="1605">
        <f>pr_sub_bu_month!R15</f>
        <v>0</v>
      </c>
      <c r="AI88" s="1606"/>
      <c r="AK88" s="1610">
        <v>45200</v>
      </c>
      <c r="AL88" s="1611"/>
      <c r="AM88" s="1605">
        <f>vendor_cost_month!R378</f>
        <v>28</v>
      </c>
      <c r="AN88" s="1606"/>
      <c r="AY88" s="279"/>
    </row>
    <row r="89" spans="1:51" ht="16.95" customHeight="1">
      <c r="G89" s="1610">
        <v>45231</v>
      </c>
      <c r="H89" s="1611"/>
      <c r="I89" s="1605">
        <f>pr_mx_aj_month!R16</f>
        <v>0</v>
      </c>
      <c r="J89" s="1606"/>
      <c r="L89" s="1610">
        <v>45231</v>
      </c>
      <c r="M89" s="1611"/>
      <c r="N89" s="1605">
        <f>pr_mx_bu_month!R15</f>
        <v>1</v>
      </c>
      <c r="O89" s="1606"/>
      <c r="Q89" s="1610">
        <v>45231</v>
      </c>
      <c r="R89" s="1611"/>
      <c r="S89" s="1605">
        <f>pr_fab_aj_month!R16</f>
        <v>9</v>
      </c>
      <c r="T89" s="1606"/>
      <c r="V89" s="1610">
        <v>45231</v>
      </c>
      <c r="W89" s="1611"/>
      <c r="X89" s="1605">
        <f>pr_fab_bu_month!R16</f>
        <v>0</v>
      </c>
      <c r="Y89" s="1606"/>
      <c r="AA89" s="1610">
        <v>45231</v>
      </c>
      <c r="AB89" s="1611"/>
      <c r="AC89" s="1605">
        <f>pr_sub_aj_month!R16</f>
        <v>10</v>
      </c>
      <c r="AD89" s="1606"/>
      <c r="AF89" s="1610">
        <v>45231</v>
      </c>
      <c r="AG89" s="1611"/>
      <c r="AH89" s="1605">
        <f>pr_sub_bu_month!R16</f>
        <v>0</v>
      </c>
      <c r="AI89" s="1606"/>
      <c r="AK89" s="1610">
        <v>45231</v>
      </c>
      <c r="AL89" s="1611"/>
      <c r="AM89" s="1605">
        <f>vendor_cost_month!R379</f>
        <v>20</v>
      </c>
      <c r="AN89" s="1606"/>
      <c r="AY89" s="279"/>
    </row>
    <row r="90" spans="1:51" ht="16.95" customHeight="1" thickBot="1">
      <c r="G90" s="1621">
        <v>45261</v>
      </c>
      <c r="H90" s="1622"/>
      <c r="I90" s="1605">
        <f>pr_mx_aj_month!R17</f>
        <v>0</v>
      </c>
      <c r="J90" s="1606"/>
      <c r="L90" s="1621">
        <v>45261</v>
      </c>
      <c r="M90" s="1622"/>
      <c r="N90" s="1605">
        <f>pr_mx_bu_month!R16</f>
        <v>330</v>
      </c>
      <c r="O90" s="1606"/>
      <c r="Q90" s="1621">
        <v>45261</v>
      </c>
      <c r="R90" s="1622"/>
      <c r="S90" s="1605">
        <f>pr_fab_aj_month!R17</f>
        <v>7</v>
      </c>
      <c r="T90" s="1606"/>
      <c r="V90" s="1621">
        <v>45261</v>
      </c>
      <c r="W90" s="1622"/>
      <c r="X90" s="1605">
        <f>pr_fab_bu_month!R17</f>
        <v>5</v>
      </c>
      <c r="Y90" s="1606"/>
      <c r="AA90" s="1621">
        <v>45261</v>
      </c>
      <c r="AB90" s="1622"/>
      <c r="AC90" s="1605">
        <f>pr_sub_aj_month!R17</f>
        <v>26</v>
      </c>
      <c r="AD90" s="1606"/>
      <c r="AF90" s="1621">
        <v>45261</v>
      </c>
      <c r="AG90" s="1622"/>
      <c r="AH90" s="1605">
        <f>pr_sub_bu_month!R17</f>
        <v>11</v>
      </c>
      <c r="AI90" s="1606"/>
      <c r="AK90" s="1603">
        <v>45261</v>
      </c>
      <c r="AL90" s="1604"/>
      <c r="AM90" s="1605">
        <f>vendor_cost_month!R380</f>
        <v>357</v>
      </c>
      <c r="AN90" s="1606"/>
      <c r="AY90" s="279"/>
    </row>
    <row r="91" spans="1:51" ht="16.95" customHeight="1" thickBot="1">
      <c r="G91" s="1607" t="s">
        <v>1329</v>
      </c>
      <c r="H91" s="1608"/>
      <c r="I91" s="1608">
        <f>SUM(I79:J90)</f>
        <v>12</v>
      </c>
      <c r="J91" s="1609"/>
      <c r="L91" s="1607" t="s">
        <v>1329</v>
      </c>
      <c r="M91" s="1608"/>
      <c r="N91" s="1608">
        <f>SUM(N79:O90)</f>
        <v>347</v>
      </c>
      <c r="O91" s="1609"/>
      <c r="Q91" s="1607" t="s">
        <v>1329</v>
      </c>
      <c r="R91" s="1608"/>
      <c r="S91" s="1608">
        <f>SUM(S79:T90)</f>
        <v>27</v>
      </c>
      <c r="T91" s="1609"/>
      <c r="V91" s="1607" t="s">
        <v>1329</v>
      </c>
      <c r="W91" s="1608"/>
      <c r="X91" s="1608">
        <f>SUM(X79:Y90)</f>
        <v>5</v>
      </c>
      <c r="Y91" s="1609"/>
      <c r="AA91" s="1607" t="s">
        <v>1329</v>
      </c>
      <c r="AB91" s="1608"/>
      <c r="AC91" s="1608">
        <f>SUM(AC79:AD90)</f>
        <v>115</v>
      </c>
      <c r="AD91" s="1609"/>
      <c r="AF91" s="1607" t="s">
        <v>1329</v>
      </c>
      <c r="AG91" s="1608"/>
      <c r="AH91" s="1608">
        <f>SUM(AH79:AI90)</f>
        <v>11</v>
      </c>
      <c r="AI91" s="1609"/>
      <c r="AK91" s="1607" t="s">
        <v>1328</v>
      </c>
      <c r="AL91" s="1608"/>
      <c r="AM91" s="1608">
        <f>SUM(AM79:AN90)</f>
        <v>494</v>
      </c>
      <c r="AN91" s="1609"/>
      <c r="AY91" s="279"/>
    </row>
    <row r="92" spans="1:51" ht="16.95" customHeight="1">
      <c r="A92" s="278"/>
      <c r="AY92" s="279"/>
    </row>
    <row r="93" spans="1:51">
      <c r="A93" s="278"/>
      <c r="AY93" s="279"/>
    </row>
    <row r="94" spans="1:51" ht="15" thickBot="1">
      <c r="A94" s="280"/>
      <c r="B94" s="281"/>
      <c r="C94" s="281"/>
      <c r="D94" s="281"/>
      <c r="E94" s="281"/>
      <c r="F94" s="281"/>
      <c r="G94" s="281"/>
      <c r="H94" s="281"/>
      <c r="I94" s="281"/>
      <c r="J94" s="281"/>
      <c r="K94" s="281"/>
      <c r="L94" s="281"/>
      <c r="M94" s="281"/>
      <c r="N94" s="281"/>
      <c r="O94" s="281"/>
      <c r="P94" s="281"/>
      <c r="Q94" s="281"/>
      <c r="R94" s="281"/>
      <c r="S94" s="281"/>
      <c r="T94" s="281"/>
      <c r="U94" s="281"/>
      <c r="V94" s="281"/>
      <c r="W94" s="281"/>
      <c r="X94" s="281"/>
      <c r="Y94" s="281"/>
      <c r="Z94" s="281"/>
      <c r="AA94" s="281"/>
      <c r="AB94" s="281"/>
      <c r="AC94" s="281"/>
      <c r="AD94" s="281"/>
      <c r="AE94" s="281"/>
      <c r="AF94" s="281"/>
      <c r="AG94" s="281"/>
      <c r="AH94" s="281"/>
      <c r="AI94" s="281"/>
      <c r="AJ94" s="281"/>
      <c r="AK94" s="281"/>
      <c r="AL94" s="281"/>
      <c r="AM94" s="281"/>
      <c r="AN94" s="281"/>
      <c r="AO94" s="281"/>
      <c r="AP94" s="281"/>
      <c r="AQ94" s="281"/>
      <c r="AR94" s="281"/>
      <c r="AS94" s="281"/>
      <c r="AT94" s="281"/>
      <c r="AU94" s="281"/>
      <c r="AV94" s="281"/>
      <c r="AW94" s="281"/>
      <c r="AX94" s="281"/>
      <c r="AY94" s="282"/>
    </row>
    <row r="95" spans="1:51" ht="15" thickBot="1"/>
    <row r="96" spans="1:51">
      <c r="A96" s="275"/>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6"/>
      <c r="Z96" s="276"/>
      <c r="AA96" s="276"/>
      <c r="AB96" s="276"/>
      <c r="AC96" s="276"/>
      <c r="AD96" s="276"/>
      <c r="AE96" s="276"/>
      <c r="AF96" s="276"/>
      <c r="AG96" s="276"/>
      <c r="AH96" s="276"/>
      <c r="AI96" s="276"/>
      <c r="AJ96" s="276"/>
      <c r="AK96" s="276"/>
      <c r="AL96" s="276"/>
      <c r="AM96" s="276"/>
      <c r="AN96" s="276"/>
      <c r="AO96" s="276"/>
      <c r="AP96" s="276"/>
      <c r="AQ96" s="276"/>
      <c r="AR96" s="276"/>
      <c r="AS96" s="276"/>
      <c r="AT96" s="276"/>
      <c r="AU96" s="276"/>
      <c r="AV96" s="276"/>
      <c r="AW96" s="276"/>
      <c r="AX96" s="276"/>
      <c r="AY96" s="277"/>
    </row>
    <row r="97" spans="1:51" ht="15" thickBot="1">
      <c r="A97" s="280"/>
      <c r="B97" s="281"/>
      <c r="C97" s="281"/>
      <c r="D97" s="281"/>
      <c r="E97" s="281"/>
      <c r="F97" s="281"/>
      <c r="G97" s="281"/>
      <c r="H97" s="281"/>
      <c r="I97" s="281"/>
      <c r="J97" s="281"/>
      <c r="K97" s="281"/>
      <c r="L97" s="281"/>
      <c r="M97" s="281"/>
      <c r="N97" s="281"/>
      <c r="O97" s="281"/>
      <c r="P97" s="281"/>
      <c r="Q97" s="281"/>
      <c r="R97" s="281"/>
      <c r="S97" s="281"/>
      <c r="T97" s="281"/>
      <c r="U97" s="281"/>
      <c r="V97" s="281"/>
      <c r="W97" s="281"/>
      <c r="X97" s="281"/>
      <c r="Y97" s="281"/>
      <c r="Z97" s="281"/>
      <c r="AA97" s="281"/>
      <c r="AB97" s="281"/>
      <c r="AC97" s="281"/>
      <c r="AD97" s="281"/>
      <c r="AE97" s="281"/>
      <c r="AF97" s="281"/>
      <c r="AG97" s="281"/>
      <c r="AH97" s="281"/>
      <c r="AI97" s="281"/>
      <c r="AJ97" s="281"/>
      <c r="AK97" s="281"/>
      <c r="AL97" s="281"/>
      <c r="AM97" s="281"/>
      <c r="AN97" s="281"/>
      <c r="AO97" s="281"/>
      <c r="AP97" s="281"/>
      <c r="AQ97" s="281"/>
      <c r="AR97" s="281"/>
      <c r="AS97" s="281"/>
      <c r="AT97" s="281"/>
      <c r="AU97" s="281"/>
      <c r="AV97" s="281"/>
      <c r="AW97" s="281"/>
      <c r="AX97" s="281"/>
      <c r="AY97" s="282"/>
    </row>
    <row r="98" spans="1:51" ht="21.6" customHeight="1">
      <c r="A98" s="275"/>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6"/>
      <c r="Z98" s="276"/>
      <c r="AA98" s="276"/>
      <c r="AB98" s="276"/>
      <c r="AC98" s="276"/>
      <c r="AD98" s="276"/>
      <c r="AE98" s="276"/>
      <c r="AF98" s="276"/>
      <c r="AG98" s="276"/>
      <c r="AH98" s="276"/>
      <c r="AI98" s="276"/>
      <c r="AJ98" s="276"/>
      <c r="AK98" s="276"/>
      <c r="AL98" s="276"/>
      <c r="AM98" s="276"/>
      <c r="AN98" s="276"/>
      <c r="AO98" s="276"/>
      <c r="AP98" s="276"/>
      <c r="AQ98" s="276"/>
      <c r="AR98" s="276"/>
      <c r="AS98" s="276"/>
      <c r="AT98" s="276"/>
      <c r="AU98" s="276"/>
      <c r="AV98" s="276"/>
      <c r="AW98" s="276"/>
      <c r="AX98" s="276"/>
      <c r="AY98" s="277"/>
    </row>
    <row r="99" spans="1:51" ht="15" thickBot="1">
      <c r="A99" s="278"/>
      <c r="AY99" s="279"/>
    </row>
    <row r="100" spans="1:51" s="224" customFormat="1" ht="64.95" customHeight="1" thickBot="1">
      <c r="A100" s="283"/>
      <c r="B100" s="1612" t="s">
        <v>1089</v>
      </c>
      <c r="C100" s="1613"/>
      <c r="D100" s="1613"/>
      <c r="E100" s="1614"/>
      <c r="G100" s="1612" t="s">
        <v>1078</v>
      </c>
      <c r="H100" s="1613"/>
      <c r="I100" s="1613"/>
      <c r="J100" s="1614"/>
      <c r="L100" s="1612" t="s">
        <v>1083</v>
      </c>
      <c r="M100" s="1613"/>
      <c r="N100" s="1613"/>
      <c r="O100" s="1614"/>
      <c r="Q100" s="1612" t="s">
        <v>1087</v>
      </c>
      <c r="R100" s="1613"/>
      <c r="S100" s="1613"/>
      <c r="T100" s="1614"/>
      <c r="V100" s="1612" t="s">
        <v>1071</v>
      </c>
      <c r="W100" s="1613"/>
      <c r="X100" s="1613"/>
      <c r="Y100" s="1614"/>
      <c r="AA100" s="1612" t="s">
        <v>1072</v>
      </c>
      <c r="AB100" s="1613"/>
      <c r="AC100" s="1613"/>
      <c r="AD100" s="1614"/>
      <c r="AF100" s="1612" t="s">
        <v>1080</v>
      </c>
      <c r="AG100" s="1613"/>
      <c r="AH100" s="1613"/>
      <c r="AI100" s="1614"/>
      <c r="AK100" s="1627" t="s">
        <v>1079</v>
      </c>
      <c r="AL100" s="1628"/>
      <c r="AM100" s="1628"/>
      <c r="AN100" s="1629"/>
      <c r="AP100" s="1612" t="s">
        <v>1212</v>
      </c>
      <c r="AQ100" s="1613"/>
      <c r="AR100" s="1613"/>
      <c r="AS100" s="1614"/>
      <c r="AT100"/>
      <c r="AU100" s="1612" t="s">
        <v>1645</v>
      </c>
      <c r="AV100" s="1613"/>
      <c r="AW100" s="1613"/>
      <c r="AX100" s="1614"/>
      <c r="AY100" s="284"/>
    </row>
    <row r="101" spans="1:51" ht="18">
      <c r="A101" s="278"/>
      <c r="B101" s="1615">
        <v>44927</v>
      </c>
      <c r="C101" s="1616"/>
      <c r="D101" s="1605">
        <f>vendor_cost_month!R2</f>
        <v>0</v>
      </c>
      <c r="E101" s="1606"/>
      <c r="G101" s="1615">
        <v>44927</v>
      </c>
      <c r="H101" s="1616"/>
      <c r="I101" s="1605">
        <f>vendor_cost_month!R23</f>
        <v>0</v>
      </c>
      <c r="J101" s="1606"/>
      <c r="L101" s="1615">
        <v>44927</v>
      </c>
      <c r="M101" s="1616"/>
      <c r="N101" s="1605">
        <f>vendor_cost_month!R41</f>
        <v>0</v>
      </c>
      <c r="O101" s="1606"/>
      <c r="Q101" s="1615">
        <v>44927</v>
      </c>
      <c r="R101" s="1616"/>
      <c r="S101" s="1605">
        <f>vendor_cost_month!R62</f>
        <v>0</v>
      </c>
      <c r="T101" s="1606"/>
      <c r="V101" s="1615">
        <v>44927</v>
      </c>
      <c r="W101" s="1616"/>
      <c r="X101" s="1605">
        <f>vendor_cost_month!R85</f>
        <v>0</v>
      </c>
      <c r="Y101" s="1606"/>
      <c r="AA101" s="1615">
        <v>44927</v>
      </c>
      <c r="AB101" s="1616"/>
      <c r="AC101" s="1605">
        <f>vendor_cost_month!R107</f>
        <v>0</v>
      </c>
      <c r="AD101" s="1606"/>
      <c r="AF101" s="1615">
        <v>44927</v>
      </c>
      <c r="AG101" s="1616"/>
      <c r="AH101" s="1605">
        <f>vendor_cost_month!R132</f>
        <v>0</v>
      </c>
      <c r="AI101" s="1606"/>
      <c r="AK101" s="1615">
        <v>44927</v>
      </c>
      <c r="AL101" s="1616"/>
      <c r="AM101" s="1605">
        <f>vendor_cost_month!R152</f>
        <v>0</v>
      </c>
      <c r="AN101" s="1606"/>
      <c r="AP101" s="1615">
        <v>44927</v>
      </c>
      <c r="AQ101" s="1616"/>
      <c r="AR101" s="1605">
        <f>vendor_cost_month!R175</f>
        <v>0</v>
      </c>
      <c r="AS101" s="1606"/>
      <c r="AU101" s="1615">
        <v>44927</v>
      </c>
      <c r="AV101" s="1616"/>
      <c r="AW101" s="1605">
        <f>vendor_cost_month!R416</f>
        <v>0</v>
      </c>
      <c r="AX101" s="1606"/>
      <c r="AY101" s="279"/>
    </row>
    <row r="102" spans="1:51" ht="18">
      <c r="A102" s="278"/>
      <c r="B102" s="1610">
        <v>44958</v>
      </c>
      <c r="C102" s="1611"/>
      <c r="D102" s="1623">
        <f>vendor_cost_month!R3</f>
        <v>0</v>
      </c>
      <c r="E102" s="1624"/>
      <c r="G102" s="1610">
        <v>44958</v>
      </c>
      <c r="H102" s="1611"/>
      <c r="I102" s="1623">
        <f>vendor_cost_month!R24</f>
        <v>0</v>
      </c>
      <c r="J102" s="1624"/>
      <c r="L102" s="1610">
        <v>44958</v>
      </c>
      <c r="M102" s="1611"/>
      <c r="N102" s="1623">
        <f>vendor_cost_month!R42</f>
        <v>0</v>
      </c>
      <c r="O102" s="1624"/>
      <c r="Q102" s="1610">
        <v>44958</v>
      </c>
      <c r="R102" s="1611"/>
      <c r="S102" s="1623">
        <f>vendor_cost_month!R63</f>
        <v>0</v>
      </c>
      <c r="T102" s="1624"/>
      <c r="V102" s="1610">
        <v>44958</v>
      </c>
      <c r="W102" s="1611"/>
      <c r="X102" s="1623">
        <f>vendor_cost_month!R86</f>
        <v>0</v>
      </c>
      <c r="Y102" s="1624"/>
      <c r="AA102" s="1610">
        <v>44958</v>
      </c>
      <c r="AB102" s="1611"/>
      <c r="AC102" s="1623">
        <f>vendor_cost_month!R108</f>
        <v>1</v>
      </c>
      <c r="AD102" s="1624"/>
      <c r="AF102" s="1610">
        <v>44958</v>
      </c>
      <c r="AG102" s="1611"/>
      <c r="AH102" s="1623">
        <f>vendor_cost_month!R133</f>
        <v>0</v>
      </c>
      <c r="AI102" s="1624"/>
      <c r="AK102" s="1610">
        <v>44958</v>
      </c>
      <c r="AL102" s="1611"/>
      <c r="AM102" s="1623">
        <f>vendor_cost_month!R153</f>
        <v>0</v>
      </c>
      <c r="AN102" s="1624"/>
      <c r="AP102" s="1610">
        <v>44958</v>
      </c>
      <c r="AQ102" s="1611"/>
      <c r="AR102" s="1623">
        <f>vendor_cost_month!R176</f>
        <v>0</v>
      </c>
      <c r="AS102" s="1624"/>
      <c r="AU102" s="1610">
        <v>44958</v>
      </c>
      <c r="AV102" s="1611"/>
      <c r="AW102" s="1605">
        <f>vendor_cost_month!R417</f>
        <v>0</v>
      </c>
      <c r="AX102" s="1606"/>
      <c r="AY102" s="279"/>
    </row>
    <row r="103" spans="1:51" ht="18">
      <c r="A103" s="278"/>
      <c r="B103" s="1610">
        <v>44986</v>
      </c>
      <c r="C103" s="1611"/>
      <c r="D103" s="1623">
        <f>vendor_cost_month!R4</f>
        <v>0</v>
      </c>
      <c r="E103" s="1624"/>
      <c r="G103" s="1610">
        <v>44986</v>
      </c>
      <c r="H103" s="1611"/>
      <c r="I103" s="1623">
        <f>vendor_cost_month!R25</f>
        <v>0</v>
      </c>
      <c r="J103" s="1624"/>
      <c r="L103" s="1610">
        <v>44986</v>
      </c>
      <c r="M103" s="1611"/>
      <c r="N103" s="1623">
        <f>vendor_cost_month!R43</f>
        <v>0</v>
      </c>
      <c r="O103" s="1624"/>
      <c r="Q103" s="1610">
        <v>44986</v>
      </c>
      <c r="R103" s="1611"/>
      <c r="S103" s="1623">
        <f>vendor_cost_month!R64</f>
        <v>0</v>
      </c>
      <c r="T103" s="1624"/>
      <c r="V103" s="1610">
        <v>44986</v>
      </c>
      <c r="W103" s="1611"/>
      <c r="X103" s="1623">
        <f>vendor_cost_month!R87</f>
        <v>0</v>
      </c>
      <c r="Y103" s="1624"/>
      <c r="AA103" s="1610">
        <v>44986</v>
      </c>
      <c r="AB103" s="1611"/>
      <c r="AC103" s="1623">
        <f>vendor_cost_month!R109</f>
        <v>0</v>
      </c>
      <c r="AD103" s="1624"/>
      <c r="AF103" s="1610">
        <v>44986</v>
      </c>
      <c r="AG103" s="1611"/>
      <c r="AH103" s="1623">
        <f>vendor_cost_month!R134</f>
        <v>0</v>
      </c>
      <c r="AI103" s="1624"/>
      <c r="AK103" s="1610">
        <v>44986</v>
      </c>
      <c r="AL103" s="1611"/>
      <c r="AM103" s="1623">
        <f>vendor_cost_month!R154</f>
        <v>0</v>
      </c>
      <c r="AN103" s="1624"/>
      <c r="AP103" s="1610">
        <v>44986</v>
      </c>
      <c r="AQ103" s="1611"/>
      <c r="AR103" s="1623">
        <f>vendor_cost_month!R177</f>
        <v>0</v>
      </c>
      <c r="AS103" s="1624"/>
      <c r="AU103" s="1610">
        <v>44986</v>
      </c>
      <c r="AV103" s="1611"/>
      <c r="AW103" s="1605">
        <f>vendor_cost_month!R418</f>
        <v>0</v>
      </c>
      <c r="AX103" s="1606"/>
      <c r="AY103" s="279"/>
    </row>
    <row r="104" spans="1:51" ht="18">
      <c r="A104" s="278"/>
      <c r="B104" s="1610">
        <v>45017</v>
      </c>
      <c r="C104" s="1611"/>
      <c r="D104" s="1623">
        <f>vendor_cost_month!R5</f>
        <v>0</v>
      </c>
      <c r="E104" s="1624"/>
      <c r="G104" s="1610">
        <v>45017</v>
      </c>
      <c r="H104" s="1611"/>
      <c r="I104" s="1623">
        <f>vendor_cost_month!R26</f>
        <v>0</v>
      </c>
      <c r="J104" s="1624"/>
      <c r="L104" s="1610">
        <v>45017</v>
      </c>
      <c r="M104" s="1611"/>
      <c r="N104" s="1623">
        <f>vendor_cost_month!R44</f>
        <v>0</v>
      </c>
      <c r="O104" s="1624"/>
      <c r="Q104" s="1610">
        <v>45017</v>
      </c>
      <c r="R104" s="1611"/>
      <c r="S104" s="1623">
        <f>vendor_cost_month!R65</f>
        <v>0</v>
      </c>
      <c r="T104" s="1624"/>
      <c r="V104" s="1610">
        <v>45017</v>
      </c>
      <c r="W104" s="1611"/>
      <c r="X104" s="1623">
        <f>vendor_cost_month!R88</f>
        <v>0</v>
      </c>
      <c r="Y104" s="1624"/>
      <c r="AA104" s="1610">
        <v>45017</v>
      </c>
      <c r="AB104" s="1611"/>
      <c r="AC104" s="1623">
        <f>vendor_cost_month!R110</f>
        <v>0</v>
      </c>
      <c r="AD104" s="1624"/>
      <c r="AF104" s="1610">
        <v>45017</v>
      </c>
      <c r="AG104" s="1611"/>
      <c r="AH104" s="1623">
        <f>vendor_cost_month!R135</f>
        <v>0</v>
      </c>
      <c r="AI104" s="1624"/>
      <c r="AK104" s="1610">
        <v>45017</v>
      </c>
      <c r="AL104" s="1611"/>
      <c r="AM104" s="1623">
        <f>vendor_cost_month!R155</f>
        <v>0</v>
      </c>
      <c r="AN104" s="1624"/>
      <c r="AP104" s="1610">
        <v>45017</v>
      </c>
      <c r="AQ104" s="1611"/>
      <c r="AR104" s="1623">
        <f>vendor_cost_month!R178</f>
        <v>0</v>
      </c>
      <c r="AS104" s="1624"/>
      <c r="AU104" s="1610">
        <v>45017</v>
      </c>
      <c r="AV104" s="1611"/>
      <c r="AW104" s="1605">
        <f>vendor_cost_month!R419</f>
        <v>0</v>
      </c>
      <c r="AX104" s="1606"/>
      <c r="AY104" s="279"/>
    </row>
    <row r="105" spans="1:51" ht="18">
      <c r="A105" s="278"/>
      <c r="B105" s="1610">
        <v>45047</v>
      </c>
      <c r="C105" s="1611"/>
      <c r="D105" s="1623">
        <f>vendor_cost_month!R6</f>
        <v>0</v>
      </c>
      <c r="E105" s="1624"/>
      <c r="G105" s="1610">
        <v>45047</v>
      </c>
      <c r="H105" s="1611"/>
      <c r="I105" s="1623">
        <f>vendor_cost_month!R27</f>
        <v>0</v>
      </c>
      <c r="J105" s="1624"/>
      <c r="L105" s="1610">
        <v>45047</v>
      </c>
      <c r="M105" s="1611"/>
      <c r="N105" s="1623">
        <f>vendor_cost_month!R45</f>
        <v>0</v>
      </c>
      <c r="O105" s="1624"/>
      <c r="Q105" s="1610">
        <v>45047</v>
      </c>
      <c r="R105" s="1611"/>
      <c r="S105" s="1623">
        <f>vendor_cost_month!R66</f>
        <v>0</v>
      </c>
      <c r="T105" s="1624"/>
      <c r="U105" s="273" t="s">
        <v>697</v>
      </c>
      <c r="V105" s="1610">
        <v>45047</v>
      </c>
      <c r="W105" s="1611"/>
      <c r="X105" s="1623">
        <f>vendor_cost_month!R89</f>
        <v>1</v>
      </c>
      <c r="Y105" s="1624"/>
      <c r="AA105" s="1610">
        <v>45047</v>
      </c>
      <c r="AB105" s="1611"/>
      <c r="AC105" s="1623">
        <f>vendor_cost_month!R111</f>
        <v>0</v>
      </c>
      <c r="AD105" s="1624"/>
      <c r="AF105" s="1610">
        <v>45047</v>
      </c>
      <c r="AG105" s="1611"/>
      <c r="AH105" s="1623">
        <f>vendor_cost_month!R136</f>
        <v>0</v>
      </c>
      <c r="AI105" s="1624"/>
      <c r="AK105" s="1610">
        <v>45047</v>
      </c>
      <c r="AL105" s="1611"/>
      <c r="AM105" s="1623">
        <f>vendor_cost_month!R156</f>
        <v>0</v>
      </c>
      <c r="AN105" s="1624"/>
      <c r="AP105" s="1610">
        <v>45047</v>
      </c>
      <c r="AQ105" s="1611"/>
      <c r="AR105" s="1623">
        <f>vendor_cost_month!R179</f>
        <v>0</v>
      </c>
      <c r="AS105" s="1624"/>
      <c r="AU105" s="1610">
        <v>45047</v>
      </c>
      <c r="AV105" s="1611"/>
      <c r="AW105" s="1605">
        <f>vendor_cost_month!R420</f>
        <v>0</v>
      </c>
      <c r="AX105" s="1606"/>
      <c r="AY105" s="279"/>
    </row>
    <row r="106" spans="1:51" ht="18">
      <c r="A106" s="278"/>
      <c r="B106" s="1610">
        <v>45078</v>
      </c>
      <c r="C106" s="1611"/>
      <c r="D106" s="1623">
        <f>vendor_cost_month!R7</f>
        <v>0</v>
      </c>
      <c r="E106" s="1624"/>
      <c r="G106" s="1610">
        <v>45078</v>
      </c>
      <c r="H106" s="1611"/>
      <c r="I106" s="1623">
        <f>vendor_cost_month!R28</f>
        <v>0</v>
      </c>
      <c r="J106" s="1624"/>
      <c r="L106" s="1610">
        <v>45078</v>
      </c>
      <c r="M106" s="1611"/>
      <c r="N106" s="1623">
        <f>vendor_cost_month!R46</f>
        <v>0</v>
      </c>
      <c r="O106" s="1624"/>
      <c r="Q106" s="1610">
        <v>45078</v>
      </c>
      <c r="R106" s="1611"/>
      <c r="S106" s="1623">
        <f>vendor_cost_month!R67</f>
        <v>0</v>
      </c>
      <c r="T106" s="1624"/>
      <c r="V106" s="1610">
        <v>45078</v>
      </c>
      <c r="W106" s="1611"/>
      <c r="X106" s="1623">
        <f>vendor_cost_month!R90</f>
        <v>0</v>
      </c>
      <c r="Y106" s="1624"/>
      <c r="AA106" s="1610">
        <v>45078</v>
      </c>
      <c r="AB106" s="1611"/>
      <c r="AC106" s="1623">
        <f>vendor_cost_month!R112</f>
        <v>0</v>
      </c>
      <c r="AD106" s="1624"/>
      <c r="AF106" s="1610">
        <v>45078</v>
      </c>
      <c r="AG106" s="1611"/>
      <c r="AH106" s="1623">
        <f>vendor_cost_month!R137</f>
        <v>0</v>
      </c>
      <c r="AI106" s="1624"/>
      <c r="AK106" s="1610">
        <v>45078</v>
      </c>
      <c r="AL106" s="1611"/>
      <c r="AM106" s="1623">
        <f>vendor_cost_month!R157</f>
        <v>0</v>
      </c>
      <c r="AN106" s="1624"/>
      <c r="AP106" s="1610">
        <v>45078</v>
      </c>
      <c r="AQ106" s="1611"/>
      <c r="AR106" s="1623">
        <f>vendor_cost_month!R180</f>
        <v>0</v>
      </c>
      <c r="AS106" s="1624"/>
      <c r="AU106" s="1610">
        <v>45078</v>
      </c>
      <c r="AV106" s="1611"/>
      <c r="AW106" s="1605">
        <f>vendor_cost_month!R421</f>
        <v>0</v>
      </c>
      <c r="AX106" s="1606"/>
      <c r="AY106" s="279"/>
    </row>
    <row r="107" spans="1:51" ht="18">
      <c r="A107" s="278"/>
      <c r="B107" s="1610">
        <v>45108</v>
      </c>
      <c r="C107" s="1611"/>
      <c r="D107" s="1623">
        <f>vendor_cost_month!R8</f>
        <v>0</v>
      </c>
      <c r="E107" s="1624"/>
      <c r="G107" s="1610">
        <v>45108</v>
      </c>
      <c r="H107" s="1611"/>
      <c r="I107" s="1623">
        <f>vendor_cost_month!R29</f>
        <v>0</v>
      </c>
      <c r="J107" s="1624"/>
      <c r="L107" s="1610">
        <v>45108</v>
      </c>
      <c r="M107" s="1611"/>
      <c r="N107" s="1623">
        <f>vendor_cost_month!R47</f>
        <v>0</v>
      </c>
      <c r="O107" s="1624"/>
      <c r="Q107" s="1610">
        <v>45108</v>
      </c>
      <c r="R107" s="1611"/>
      <c r="S107" s="1623">
        <f>vendor_cost_month!R68</f>
        <v>0</v>
      </c>
      <c r="T107" s="1624"/>
      <c r="V107" s="1610">
        <v>45108</v>
      </c>
      <c r="W107" s="1611"/>
      <c r="X107" s="1623">
        <f>vendor_cost_month!R91</f>
        <v>0</v>
      </c>
      <c r="Y107" s="1624"/>
      <c r="AA107" s="1610">
        <v>45108</v>
      </c>
      <c r="AB107" s="1611"/>
      <c r="AC107" s="1623">
        <f>vendor_cost_month!R113</f>
        <v>0</v>
      </c>
      <c r="AD107" s="1624"/>
      <c r="AF107" s="1610">
        <v>45108</v>
      </c>
      <c r="AG107" s="1611"/>
      <c r="AH107" s="1623">
        <f>vendor_cost_month!R138</f>
        <v>0</v>
      </c>
      <c r="AI107" s="1624"/>
      <c r="AK107" s="1610">
        <v>45108</v>
      </c>
      <c r="AL107" s="1611"/>
      <c r="AM107" s="1623">
        <f>vendor_cost_month!R158</f>
        <v>0</v>
      </c>
      <c r="AN107" s="1624"/>
      <c r="AP107" s="1610">
        <v>45108</v>
      </c>
      <c r="AQ107" s="1611"/>
      <c r="AR107" s="1623">
        <f>vendor_cost_month!R181</f>
        <v>0</v>
      </c>
      <c r="AS107" s="1624"/>
      <c r="AU107" s="1610">
        <v>45108</v>
      </c>
      <c r="AV107" s="1611"/>
      <c r="AW107" s="1605">
        <f>vendor_cost_month!R422</f>
        <v>0</v>
      </c>
      <c r="AX107" s="1606"/>
      <c r="AY107" s="279"/>
    </row>
    <row r="108" spans="1:51" ht="18">
      <c r="A108" s="278"/>
      <c r="B108" s="1610">
        <v>45139</v>
      </c>
      <c r="C108" s="1611"/>
      <c r="D108" s="1623">
        <f>vendor_cost_month!R9</f>
        <v>0</v>
      </c>
      <c r="E108" s="1624"/>
      <c r="G108" s="1610">
        <v>45139</v>
      </c>
      <c r="H108" s="1611"/>
      <c r="I108" s="1623">
        <f>vendor_cost_month!R30</f>
        <v>0</v>
      </c>
      <c r="J108" s="1624"/>
      <c r="L108" s="1610">
        <v>45139</v>
      </c>
      <c r="M108" s="1611"/>
      <c r="N108" s="1623">
        <f>vendor_cost_month!R48</f>
        <v>0</v>
      </c>
      <c r="O108" s="1624"/>
      <c r="Q108" s="1610">
        <v>45139</v>
      </c>
      <c r="R108" s="1611"/>
      <c r="S108" s="1623">
        <f>vendor_cost_month!R69</f>
        <v>0</v>
      </c>
      <c r="T108" s="1624"/>
      <c r="V108" s="1610">
        <v>45139</v>
      </c>
      <c r="W108" s="1611"/>
      <c r="X108" s="1623">
        <f>vendor_cost_month!R92</f>
        <v>0</v>
      </c>
      <c r="Y108" s="1624"/>
      <c r="AA108" s="1610">
        <v>45139</v>
      </c>
      <c r="AB108" s="1611"/>
      <c r="AC108" s="1623">
        <f>vendor_cost_month!R114</f>
        <v>0</v>
      </c>
      <c r="AD108" s="1624"/>
      <c r="AF108" s="1610">
        <v>45139</v>
      </c>
      <c r="AG108" s="1611"/>
      <c r="AH108" s="1623">
        <f>vendor_cost_month!R139</f>
        <v>0</v>
      </c>
      <c r="AI108" s="1624"/>
      <c r="AK108" s="1610">
        <v>45139</v>
      </c>
      <c r="AL108" s="1611"/>
      <c r="AM108" s="1623">
        <f>vendor_cost_month!R159</f>
        <v>0</v>
      </c>
      <c r="AN108" s="1624"/>
      <c r="AP108" s="1610">
        <v>45139</v>
      </c>
      <c r="AQ108" s="1611"/>
      <c r="AR108" s="1623">
        <f>vendor_cost_month!R182</f>
        <v>0</v>
      </c>
      <c r="AS108" s="1624"/>
      <c r="AU108" s="1610">
        <v>45139</v>
      </c>
      <c r="AV108" s="1611"/>
      <c r="AW108" s="1605">
        <f>vendor_cost_month!R423</f>
        <v>0</v>
      </c>
      <c r="AX108" s="1606"/>
      <c r="AY108" s="279"/>
    </row>
    <row r="109" spans="1:51" ht="18">
      <c r="A109" s="278"/>
      <c r="B109" s="1610">
        <v>45170</v>
      </c>
      <c r="C109" s="1611"/>
      <c r="D109" s="1623">
        <f>vendor_cost_month!R10</f>
        <v>0</v>
      </c>
      <c r="E109" s="1624"/>
      <c r="G109" s="1610">
        <v>45170</v>
      </c>
      <c r="H109" s="1611"/>
      <c r="I109" s="1623">
        <f>vendor_cost_month!R31</f>
        <v>0</v>
      </c>
      <c r="J109" s="1624"/>
      <c r="L109" s="1610">
        <v>45170</v>
      </c>
      <c r="M109" s="1611"/>
      <c r="N109" s="1623">
        <f>vendor_cost_month!R49</f>
        <v>0</v>
      </c>
      <c r="O109" s="1624"/>
      <c r="Q109" s="1610">
        <v>45170</v>
      </c>
      <c r="R109" s="1611"/>
      <c r="S109" s="1623">
        <f>vendor_cost_month!R70</f>
        <v>0</v>
      </c>
      <c r="T109" s="1624"/>
      <c r="V109" s="1610">
        <v>45170</v>
      </c>
      <c r="W109" s="1611"/>
      <c r="X109" s="1623">
        <f>vendor_cost_month!R93</f>
        <v>0</v>
      </c>
      <c r="Y109" s="1624"/>
      <c r="AA109" s="1610">
        <v>45170</v>
      </c>
      <c r="AB109" s="1611"/>
      <c r="AC109" s="1623">
        <f>vendor_cost_month!R115</f>
        <v>0</v>
      </c>
      <c r="AD109" s="1624"/>
      <c r="AF109" s="1610">
        <v>45170</v>
      </c>
      <c r="AG109" s="1611"/>
      <c r="AH109" s="1623">
        <f>vendor_cost_month!R140</f>
        <v>0</v>
      </c>
      <c r="AI109" s="1624"/>
      <c r="AK109" s="1610">
        <v>45170</v>
      </c>
      <c r="AL109" s="1611"/>
      <c r="AM109" s="1623">
        <f>vendor_cost_month!R160</f>
        <v>0</v>
      </c>
      <c r="AN109" s="1624"/>
      <c r="AP109" s="1610">
        <v>45170</v>
      </c>
      <c r="AQ109" s="1611"/>
      <c r="AR109" s="1623">
        <f>vendor_cost_month!R183</f>
        <v>0</v>
      </c>
      <c r="AS109" s="1624"/>
      <c r="AU109" s="1610">
        <v>45170</v>
      </c>
      <c r="AV109" s="1611"/>
      <c r="AW109" s="1605">
        <f>vendor_cost_month!R424</f>
        <v>0</v>
      </c>
      <c r="AX109" s="1606"/>
      <c r="AY109" s="279"/>
    </row>
    <row r="110" spans="1:51" ht="18">
      <c r="A110" s="278"/>
      <c r="B110" s="1610">
        <v>45200</v>
      </c>
      <c r="C110" s="1611"/>
      <c r="D110" s="1623">
        <f>vendor_cost_month!R11</f>
        <v>0</v>
      </c>
      <c r="E110" s="1624"/>
      <c r="G110" s="1610">
        <v>45200</v>
      </c>
      <c r="H110" s="1611"/>
      <c r="I110" s="1623">
        <f>vendor_cost_month!R32</f>
        <v>0</v>
      </c>
      <c r="J110" s="1624"/>
      <c r="L110" s="1610">
        <v>45200</v>
      </c>
      <c r="M110" s="1611"/>
      <c r="N110" s="1623">
        <f>vendor_cost_month!R50</f>
        <v>0</v>
      </c>
      <c r="O110" s="1624"/>
      <c r="Q110" s="1610">
        <v>45200</v>
      </c>
      <c r="R110" s="1611"/>
      <c r="S110" s="1623">
        <f>vendor_cost_month!R71</f>
        <v>0</v>
      </c>
      <c r="T110" s="1624"/>
      <c r="V110" s="1610">
        <v>45200</v>
      </c>
      <c r="W110" s="1611"/>
      <c r="X110" s="1623">
        <f>vendor_cost_month!R94</f>
        <v>0</v>
      </c>
      <c r="Y110" s="1624"/>
      <c r="AA110" s="1610">
        <v>45200</v>
      </c>
      <c r="AB110" s="1611"/>
      <c r="AC110" s="1623">
        <f>vendor_cost_month!R116</f>
        <v>0</v>
      </c>
      <c r="AD110" s="1624"/>
      <c r="AF110" s="1610">
        <v>45200</v>
      </c>
      <c r="AG110" s="1611"/>
      <c r="AH110" s="1623">
        <f>vendor_cost_month!R141</f>
        <v>0</v>
      </c>
      <c r="AI110" s="1624"/>
      <c r="AK110" s="1610">
        <v>45200</v>
      </c>
      <c r="AL110" s="1611"/>
      <c r="AM110" s="1623">
        <f>vendor_cost_month!R161</f>
        <v>0</v>
      </c>
      <c r="AN110" s="1624"/>
      <c r="AP110" s="1610">
        <v>45200</v>
      </c>
      <c r="AQ110" s="1611"/>
      <c r="AR110" s="1623">
        <f>vendor_cost_month!R184</f>
        <v>0</v>
      </c>
      <c r="AS110" s="1624"/>
      <c r="AU110" s="1610">
        <v>45200</v>
      </c>
      <c r="AV110" s="1611"/>
      <c r="AW110" s="1605">
        <f>vendor_cost_month!R425</f>
        <v>0</v>
      </c>
      <c r="AX110" s="1606"/>
      <c r="AY110" s="279"/>
    </row>
    <row r="111" spans="1:51" ht="18">
      <c r="A111" s="278"/>
      <c r="B111" s="1610">
        <v>45231</v>
      </c>
      <c r="C111" s="1611"/>
      <c r="D111" s="1623">
        <f>vendor_cost_month!R12</f>
        <v>0</v>
      </c>
      <c r="E111" s="1624"/>
      <c r="G111" s="1610">
        <v>45231</v>
      </c>
      <c r="H111" s="1611"/>
      <c r="I111" s="1623">
        <f>vendor_cost_month!R33</f>
        <v>0</v>
      </c>
      <c r="J111" s="1624"/>
      <c r="L111" s="1610">
        <v>45231</v>
      </c>
      <c r="M111" s="1611"/>
      <c r="N111" s="1623">
        <f>vendor_cost_month!R51</f>
        <v>0</v>
      </c>
      <c r="O111" s="1624"/>
      <c r="Q111" s="1610">
        <v>45231</v>
      </c>
      <c r="R111" s="1611"/>
      <c r="S111" s="1623">
        <f>vendor_cost_month!R72</f>
        <v>0</v>
      </c>
      <c r="T111" s="1624"/>
      <c r="V111" s="1610">
        <v>45231</v>
      </c>
      <c r="W111" s="1611"/>
      <c r="X111" s="1623">
        <f>vendor_cost_month!R95</f>
        <v>0</v>
      </c>
      <c r="Y111" s="1624"/>
      <c r="AA111" s="1610">
        <v>45231</v>
      </c>
      <c r="AB111" s="1611"/>
      <c r="AC111" s="1623">
        <f>vendor_cost_month!R117</f>
        <v>0</v>
      </c>
      <c r="AD111" s="1624"/>
      <c r="AF111" s="1610">
        <v>45231</v>
      </c>
      <c r="AG111" s="1611"/>
      <c r="AH111" s="1623">
        <f>vendor_cost_month!R142</f>
        <v>0</v>
      </c>
      <c r="AI111" s="1624"/>
      <c r="AK111" s="1610">
        <v>45231</v>
      </c>
      <c r="AL111" s="1611"/>
      <c r="AM111" s="1623">
        <f>vendor_cost_month!R162</f>
        <v>0</v>
      </c>
      <c r="AN111" s="1624"/>
      <c r="AP111" s="1610">
        <v>45231</v>
      </c>
      <c r="AQ111" s="1611"/>
      <c r="AR111" s="1623">
        <f>vendor_cost_month!R185</f>
        <v>0</v>
      </c>
      <c r="AS111" s="1624"/>
      <c r="AU111" s="1610">
        <v>45231</v>
      </c>
      <c r="AV111" s="1611"/>
      <c r="AW111" s="1605">
        <f>vendor_cost_month!R426</f>
        <v>4</v>
      </c>
      <c r="AX111" s="1606"/>
      <c r="AY111" s="279"/>
    </row>
    <row r="112" spans="1:51" ht="18.600000000000001" thickBot="1">
      <c r="A112" s="278"/>
      <c r="B112" s="1603">
        <v>45261</v>
      </c>
      <c r="C112" s="1604"/>
      <c r="D112" s="1625">
        <f>vendor_cost_month!R13</f>
        <v>0</v>
      </c>
      <c r="E112" s="1626"/>
      <c r="G112" s="1603">
        <v>45261</v>
      </c>
      <c r="H112" s="1604"/>
      <c r="I112" s="1625">
        <f>vendor_cost_month!R34</f>
        <v>0</v>
      </c>
      <c r="J112" s="1626"/>
      <c r="L112" s="1603">
        <v>45261</v>
      </c>
      <c r="M112" s="1604"/>
      <c r="N112" s="1625">
        <f>vendor_cost_month!R52</f>
        <v>0</v>
      </c>
      <c r="O112" s="1626"/>
      <c r="Q112" s="1603">
        <v>45261</v>
      </c>
      <c r="R112" s="1604"/>
      <c r="S112" s="1625">
        <f>vendor_cost_month!R73</f>
        <v>0</v>
      </c>
      <c r="T112" s="1626"/>
      <c r="V112" s="1603">
        <v>45261</v>
      </c>
      <c r="W112" s="1604"/>
      <c r="X112" s="1625">
        <f>vendor_cost_month!R96</f>
        <v>4</v>
      </c>
      <c r="Y112" s="1626"/>
      <c r="AA112" s="1603">
        <v>45261</v>
      </c>
      <c r="AB112" s="1604"/>
      <c r="AC112" s="1625">
        <f>vendor_cost_month!R118</f>
        <v>0</v>
      </c>
      <c r="AD112" s="1626"/>
      <c r="AF112" s="1603">
        <v>45261</v>
      </c>
      <c r="AG112" s="1604"/>
      <c r="AH112" s="1625">
        <f>vendor_cost_month!R143</f>
        <v>2</v>
      </c>
      <c r="AI112" s="1626"/>
      <c r="AK112" s="1603">
        <v>45261</v>
      </c>
      <c r="AL112" s="1604"/>
      <c r="AM112" s="1625">
        <f>vendor_cost_month!R163</f>
        <v>4</v>
      </c>
      <c r="AN112" s="1626"/>
      <c r="AP112" s="1603">
        <v>45261</v>
      </c>
      <c r="AQ112" s="1604"/>
      <c r="AR112" s="1625">
        <f>vendor_cost_month!R186</f>
        <v>5</v>
      </c>
      <c r="AS112" s="1626"/>
      <c r="AU112" s="1603">
        <v>45261</v>
      </c>
      <c r="AV112" s="1604"/>
      <c r="AW112" s="1605">
        <f>vendor_cost_month!R427</f>
        <v>5</v>
      </c>
      <c r="AX112" s="1606"/>
      <c r="AY112" s="279"/>
    </row>
    <row r="113" spans="1:51" ht="15" thickBot="1">
      <c r="A113" s="278"/>
      <c r="B113" s="1607" t="s">
        <v>1328</v>
      </c>
      <c r="C113" s="1608"/>
      <c r="D113" s="1608">
        <f>SUM(D101:E112)</f>
        <v>0</v>
      </c>
      <c r="E113" s="1609"/>
      <c r="G113" s="1607" t="s">
        <v>1328</v>
      </c>
      <c r="H113" s="1608"/>
      <c r="I113" s="1608">
        <f>SUM(I101:J112)</f>
        <v>0</v>
      </c>
      <c r="J113" s="1609"/>
      <c r="L113" s="1607" t="s">
        <v>1328</v>
      </c>
      <c r="M113" s="1608"/>
      <c r="N113" s="1608">
        <f>SUM(N101:O112)</f>
        <v>0</v>
      </c>
      <c r="O113" s="1609"/>
      <c r="Q113" s="1607" t="s">
        <v>1328</v>
      </c>
      <c r="R113" s="1608"/>
      <c r="S113" s="1608">
        <f>SUM(S101:T112)</f>
        <v>0</v>
      </c>
      <c r="T113" s="1609"/>
      <c r="V113" s="1607" t="s">
        <v>1328</v>
      </c>
      <c r="W113" s="1608"/>
      <c r="X113" s="1608">
        <f>SUM(X101:Y112)</f>
        <v>5</v>
      </c>
      <c r="Y113" s="1609"/>
      <c r="AA113" s="1607" t="s">
        <v>1328</v>
      </c>
      <c r="AB113" s="1608"/>
      <c r="AC113" s="1608">
        <f>SUM(AC101:AD112)</f>
        <v>1</v>
      </c>
      <c r="AD113" s="1609"/>
      <c r="AF113" s="1607" t="s">
        <v>1328</v>
      </c>
      <c r="AG113" s="1608"/>
      <c r="AH113" s="1608">
        <f>SUM(AH101:AI112)</f>
        <v>2</v>
      </c>
      <c r="AI113" s="1609"/>
      <c r="AK113" s="1607" t="s">
        <v>1328</v>
      </c>
      <c r="AL113" s="1608"/>
      <c r="AM113" s="1608">
        <f>SUM(AM101:AN112)</f>
        <v>4</v>
      </c>
      <c r="AN113" s="1609"/>
      <c r="AP113" s="1607" t="s">
        <v>1328</v>
      </c>
      <c r="AQ113" s="1608"/>
      <c r="AR113" s="1608">
        <f>SUM(AR101:AS112)</f>
        <v>5</v>
      </c>
      <c r="AS113" s="1609"/>
      <c r="AU113" s="1607" t="s">
        <v>1328</v>
      </c>
      <c r="AV113" s="1608"/>
      <c r="AW113" s="1608">
        <f>SUM(AW101:AX112)</f>
        <v>9</v>
      </c>
      <c r="AX113" s="1609"/>
      <c r="AY113" s="279"/>
    </row>
    <row r="114" spans="1:51">
      <c r="A114" s="278"/>
      <c r="AY114" s="279"/>
    </row>
    <row r="115" spans="1:51" ht="15" thickBot="1">
      <c r="A115" s="278"/>
      <c r="AY115" s="279"/>
    </row>
    <row r="116" spans="1:51" ht="64.2" customHeight="1" thickBot="1">
      <c r="A116" s="278"/>
      <c r="B116" s="1612" t="s">
        <v>1090</v>
      </c>
      <c r="C116" s="1613"/>
      <c r="D116" s="1613"/>
      <c r="E116" s="1614"/>
      <c r="G116" s="1612" t="s">
        <v>1082</v>
      </c>
      <c r="H116" s="1613"/>
      <c r="I116" s="1613"/>
      <c r="J116" s="1614"/>
      <c r="L116" s="1612" t="s">
        <v>1070</v>
      </c>
      <c r="M116" s="1613"/>
      <c r="N116" s="1613"/>
      <c r="O116" s="1614"/>
      <c r="Q116" s="1612" t="s">
        <v>1091</v>
      </c>
      <c r="R116" s="1613"/>
      <c r="S116" s="1613"/>
      <c r="T116" s="1614"/>
      <c r="V116" s="1612" t="s">
        <v>1085</v>
      </c>
      <c r="W116" s="1613"/>
      <c r="X116" s="1613"/>
      <c r="Y116" s="1614"/>
      <c r="AA116" s="1612" t="s">
        <v>1088</v>
      </c>
      <c r="AB116" s="1613"/>
      <c r="AC116" s="1613"/>
      <c r="AD116" s="1614"/>
      <c r="AF116" s="1612" t="s">
        <v>1084</v>
      </c>
      <c r="AG116" s="1613"/>
      <c r="AH116" s="1613"/>
      <c r="AI116" s="1614"/>
      <c r="AK116" s="1612" t="s">
        <v>1081</v>
      </c>
      <c r="AL116" s="1613"/>
      <c r="AM116" s="1613"/>
      <c r="AN116" s="1614"/>
      <c r="AP116" s="1612" t="s">
        <v>1557</v>
      </c>
      <c r="AQ116" s="1613"/>
      <c r="AR116" s="1613"/>
      <c r="AS116" s="1614"/>
      <c r="AU116" s="1612" t="s">
        <v>1856</v>
      </c>
      <c r="AV116" s="1613"/>
      <c r="AW116" s="1613"/>
      <c r="AX116" s="1614"/>
      <c r="AY116" s="279"/>
    </row>
    <row r="117" spans="1:51" ht="18">
      <c r="A117" s="278"/>
      <c r="B117" s="1615">
        <v>44927</v>
      </c>
      <c r="C117" s="1616"/>
      <c r="D117" s="1605">
        <f>vendor_cost_month!R196</f>
        <v>0</v>
      </c>
      <c r="E117" s="1606"/>
      <c r="G117" s="1615">
        <v>44927</v>
      </c>
      <c r="H117" s="1616"/>
      <c r="I117" s="1605">
        <f>vendor_cost_month!R216</f>
        <v>0</v>
      </c>
      <c r="J117" s="1606"/>
      <c r="L117" s="1615">
        <v>44927</v>
      </c>
      <c r="M117" s="1616"/>
      <c r="N117" s="1605">
        <f>vendor_cost_month!R238</f>
        <v>0</v>
      </c>
      <c r="O117" s="1606"/>
      <c r="Q117" s="1615">
        <v>44927</v>
      </c>
      <c r="R117" s="1616"/>
      <c r="S117" s="1605">
        <f>vendor_cost_month!R263</f>
        <v>0</v>
      </c>
      <c r="T117" s="1606"/>
      <c r="V117" s="1615">
        <v>44927</v>
      </c>
      <c r="W117" s="1616"/>
      <c r="X117" s="1605">
        <f>vendor_cost_month!R283</f>
        <v>0</v>
      </c>
      <c r="Y117" s="1606"/>
      <c r="AA117" s="1615">
        <v>44927</v>
      </c>
      <c r="AB117" s="1616"/>
      <c r="AC117" s="1605">
        <f>vendor_cost_month!R303</f>
        <v>0</v>
      </c>
      <c r="AD117" s="1606"/>
      <c r="AF117" s="1615">
        <v>44927</v>
      </c>
      <c r="AG117" s="1616"/>
      <c r="AH117" s="1605">
        <f>vendor_cost_month!R324</f>
        <v>0</v>
      </c>
      <c r="AI117" s="1606"/>
      <c r="AK117" s="1615">
        <v>44927</v>
      </c>
      <c r="AL117" s="1616"/>
      <c r="AM117" s="1605">
        <f>vendor_cost_month!R343</f>
        <v>0</v>
      </c>
      <c r="AN117" s="1606"/>
      <c r="AP117" s="1615">
        <v>44927</v>
      </c>
      <c r="AQ117" s="1616"/>
      <c r="AR117" s="1605">
        <f>vendor_cost_month!R394</f>
        <v>0</v>
      </c>
      <c r="AS117" s="1606"/>
      <c r="AU117" s="1615">
        <v>44927</v>
      </c>
      <c r="AV117" s="1616"/>
      <c r="AW117" s="1605">
        <f>vendor_cost_month!R434</f>
        <v>0</v>
      </c>
      <c r="AX117" s="1606"/>
      <c r="AY117" s="279"/>
    </row>
    <row r="118" spans="1:51" ht="18">
      <c r="A118" s="278"/>
      <c r="B118" s="1610">
        <v>44958</v>
      </c>
      <c r="C118" s="1611"/>
      <c r="D118" s="1623">
        <f>vendor_cost_month!R197</f>
        <v>0</v>
      </c>
      <c r="E118" s="1624"/>
      <c r="G118" s="1610">
        <v>44958</v>
      </c>
      <c r="H118" s="1611"/>
      <c r="I118" s="1623">
        <f>vendor_cost_month!R217</f>
        <v>0</v>
      </c>
      <c r="J118" s="1624"/>
      <c r="L118" s="1610">
        <v>44958</v>
      </c>
      <c r="M118" s="1611"/>
      <c r="N118" s="1623">
        <f>vendor_cost_month!R239</f>
        <v>11</v>
      </c>
      <c r="O118" s="1624"/>
      <c r="Q118" s="1610">
        <v>44958</v>
      </c>
      <c r="R118" s="1611"/>
      <c r="S118" s="1623">
        <f>vendor_cost_month!R264</f>
        <v>0</v>
      </c>
      <c r="T118" s="1624"/>
      <c r="V118" s="1610">
        <v>44958</v>
      </c>
      <c r="W118" s="1611"/>
      <c r="X118" s="1623">
        <f>vendor_cost_month!R284</f>
        <v>0</v>
      </c>
      <c r="Y118" s="1624"/>
      <c r="AA118" s="1610">
        <v>44958</v>
      </c>
      <c r="AB118" s="1611"/>
      <c r="AC118" s="1623">
        <f>vendor_cost_month!R304</f>
        <v>0</v>
      </c>
      <c r="AD118" s="1624"/>
      <c r="AF118" s="1610">
        <v>44958</v>
      </c>
      <c r="AG118" s="1611"/>
      <c r="AH118" s="1605">
        <f>vendor_cost_month!R325</f>
        <v>0</v>
      </c>
      <c r="AI118" s="1606"/>
      <c r="AK118" s="1610">
        <v>44958</v>
      </c>
      <c r="AL118" s="1611"/>
      <c r="AM118" s="1605">
        <f>vendor_cost_month!R344</f>
        <v>4</v>
      </c>
      <c r="AN118" s="1606"/>
      <c r="AP118" s="1610">
        <v>44958</v>
      </c>
      <c r="AQ118" s="1611"/>
      <c r="AR118" s="1605">
        <f>vendor_cost_month!R395</f>
        <v>0</v>
      </c>
      <c r="AS118" s="1606"/>
      <c r="AU118" s="1610">
        <v>44958</v>
      </c>
      <c r="AV118" s="1611"/>
      <c r="AW118" s="1605">
        <f>vendor_cost_month!R435</f>
        <v>0</v>
      </c>
      <c r="AX118" s="1606"/>
      <c r="AY118" s="279"/>
    </row>
    <row r="119" spans="1:51" ht="18">
      <c r="A119" s="278"/>
      <c r="B119" s="1610">
        <v>44986</v>
      </c>
      <c r="C119" s="1611"/>
      <c r="D119" s="1623">
        <f>vendor_cost_month!R198</f>
        <v>0</v>
      </c>
      <c r="E119" s="1624"/>
      <c r="G119" s="1610">
        <v>44986</v>
      </c>
      <c r="H119" s="1611"/>
      <c r="I119" s="1623">
        <f>vendor_cost_month!R218</f>
        <v>0</v>
      </c>
      <c r="J119" s="1624"/>
      <c r="L119" s="1610">
        <v>44986</v>
      </c>
      <c r="M119" s="1611"/>
      <c r="N119" s="1623">
        <f>vendor_cost_month!R240</f>
        <v>0</v>
      </c>
      <c r="O119" s="1624"/>
      <c r="Q119" s="1610">
        <v>44986</v>
      </c>
      <c r="R119" s="1611"/>
      <c r="S119" s="1623">
        <f>vendor_cost_month!R265</f>
        <v>0</v>
      </c>
      <c r="T119" s="1624"/>
      <c r="V119" s="1610">
        <v>44986</v>
      </c>
      <c r="W119" s="1611"/>
      <c r="X119" s="1623">
        <f>vendor_cost_month!R285</f>
        <v>0</v>
      </c>
      <c r="Y119" s="1624"/>
      <c r="AA119" s="1610">
        <v>44986</v>
      </c>
      <c r="AB119" s="1611"/>
      <c r="AC119" s="1623">
        <f>vendor_cost_month!R305</f>
        <v>0</v>
      </c>
      <c r="AD119" s="1624"/>
      <c r="AF119" s="1610">
        <v>44986</v>
      </c>
      <c r="AG119" s="1611"/>
      <c r="AH119" s="1605">
        <f>vendor_cost_month!R326</f>
        <v>0</v>
      </c>
      <c r="AI119" s="1606"/>
      <c r="AK119" s="1610">
        <v>44986</v>
      </c>
      <c r="AL119" s="1611"/>
      <c r="AM119" s="1605">
        <f>vendor_cost_month!R345</f>
        <v>0</v>
      </c>
      <c r="AN119" s="1606"/>
      <c r="AP119" s="1610">
        <v>44986</v>
      </c>
      <c r="AQ119" s="1611"/>
      <c r="AR119" s="1605">
        <f>vendor_cost_month!R396</f>
        <v>0</v>
      </c>
      <c r="AS119" s="1606"/>
      <c r="AU119" s="1610">
        <v>44986</v>
      </c>
      <c r="AV119" s="1611"/>
      <c r="AW119" s="1605">
        <f>vendor_cost_month!R436</f>
        <v>0</v>
      </c>
      <c r="AX119" s="1606"/>
      <c r="AY119" s="279"/>
    </row>
    <row r="120" spans="1:51" ht="18">
      <c r="A120" s="278"/>
      <c r="B120" s="1610">
        <v>45017</v>
      </c>
      <c r="C120" s="1611"/>
      <c r="D120" s="1623">
        <f>vendor_cost_month!R199</f>
        <v>0</v>
      </c>
      <c r="E120" s="1624"/>
      <c r="G120" s="1610">
        <v>45017</v>
      </c>
      <c r="H120" s="1611"/>
      <c r="I120" s="1623">
        <f>vendor_cost_month!R219</f>
        <v>0</v>
      </c>
      <c r="J120" s="1624"/>
      <c r="L120" s="1610">
        <v>45017</v>
      </c>
      <c r="M120" s="1611"/>
      <c r="N120" s="1623">
        <f>vendor_cost_month!R241</f>
        <v>0</v>
      </c>
      <c r="O120" s="1624"/>
      <c r="Q120" s="1610">
        <v>45017</v>
      </c>
      <c r="R120" s="1611"/>
      <c r="S120" s="1623">
        <f>vendor_cost_month!R266</f>
        <v>0</v>
      </c>
      <c r="T120" s="1624"/>
      <c r="V120" s="1610">
        <v>45017</v>
      </c>
      <c r="W120" s="1611"/>
      <c r="X120" s="1623">
        <f>vendor_cost_month!R286</f>
        <v>0</v>
      </c>
      <c r="Y120" s="1624"/>
      <c r="AA120" s="1610">
        <v>45017</v>
      </c>
      <c r="AB120" s="1611"/>
      <c r="AC120" s="1623">
        <f>vendor_cost_month!R306</f>
        <v>0</v>
      </c>
      <c r="AD120" s="1624"/>
      <c r="AF120" s="1610">
        <v>45017</v>
      </c>
      <c r="AG120" s="1611"/>
      <c r="AH120" s="1605">
        <f>vendor_cost_month!R327</f>
        <v>0</v>
      </c>
      <c r="AI120" s="1606"/>
      <c r="AK120" s="1610">
        <v>45017</v>
      </c>
      <c r="AL120" s="1611"/>
      <c r="AM120" s="1605">
        <f>vendor_cost_month!R346</f>
        <v>0</v>
      </c>
      <c r="AN120" s="1606"/>
      <c r="AP120" s="1610">
        <v>45017</v>
      </c>
      <c r="AQ120" s="1611"/>
      <c r="AR120" s="1605">
        <f>vendor_cost_month!R397</f>
        <v>0</v>
      </c>
      <c r="AS120" s="1606"/>
      <c r="AU120" s="1610">
        <v>45017</v>
      </c>
      <c r="AV120" s="1611"/>
      <c r="AW120" s="1605">
        <f>vendor_cost_month!R437</f>
        <v>0</v>
      </c>
      <c r="AX120" s="1606"/>
      <c r="AY120" s="279"/>
    </row>
    <row r="121" spans="1:51" ht="18">
      <c r="A121" s="278"/>
      <c r="B121" s="1610">
        <v>45047</v>
      </c>
      <c r="C121" s="1611"/>
      <c r="D121" s="1623">
        <f>vendor_cost_month!R200</f>
        <v>0</v>
      </c>
      <c r="E121" s="1624"/>
      <c r="G121" s="1610">
        <v>45047</v>
      </c>
      <c r="H121" s="1611"/>
      <c r="I121" s="1623">
        <f>vendor_cost_month!R220</f>
        <v>0</v>
      </c>
      <c r="J121" s="1624"/>
      <c r="L121" s="1610">
        <v>45047</v>
      </c>
      <c r="M121" s="1611"/>
      <c r="N121" s="1623">
        <f>vendor_cost_month!R242</f>
        <v>11</v>
      </c>
      <c r="O121" s="1624"/>
      <c r="Q121" s="1610">
        <v>45047</v>
      </c>
      <c r="R121" s="1611"/>
      <c r="S121" s="1623">
        <f>vendor_cost_month!R267</f>
        <v>0</v>
      </c>
      <c r="T121" s="1624"/>
      <c r="V121" s="1610">
        <v>45047</v>
      </c>
      <c r="W121" s="1611"/>
      <c r="X121" s="1623">
        <f>vendor_cost_month!R287</f>
        <v>0</v>
      </c>
      <c r="Y121" s="1624"/>
      <c r="AA121" s="1610">
        <v>45047</v>
      </c>
      <c r="AB121" s="1611"/>
      <c r="AC121" s="1623">
        <f>vendor_cost_month!R307</f>
        <v>0</v>
      </c>
      <c r="AD121" s="1624"/>
      <c r="AF121" s="1610">
        <v>45047</v>
      </c>
      <c r="AG121" s="1611"/>
      <c r="AH121" s="1605">
        <f>vendor_cost_month!R328</f>
        <v>0</v>
      </c>
      <c r="AI121" s="1606"/>
      <c r="AK121" s="1610">
        <v>45047</v>
      </c>
      <c r="AL121" s="1611"/>
      <c r="AM121" s="1605">
        <f>vendor_cost_month!R347</f>
        <v>0</v>
      </c>
      <c r="AN121" s="1606"/>
      <c r="AP121" s="1610">
        <v>45047</v>
      </c>
      <c r="AQ121" s="1611"/>
      <c r="AR121" s="1605">
        <f>vendor_cost_month!R398</f>
        <v>0</v>
      </c>
      <c r="AS121" s="1606"/>
      <c r="AU121" s="1610">
        <v>45047</v>
      </c>
      <c r="AV121" s="1611"/>
      <c r="AW121" s="1605">
        <f>vendor_cost_month!R438</f>
        <v>0</v>
      </c>
      <c r="AX121" s="1606"/>
      <c r="AY121" s="279"/>
    </row>
    <row r="122" spans="1:51" ht="18">
      <c r="A122" s="278"/>
      <c r="B122" s="1610">
        <v>45078</v>
      </c>
      <c r="C122" s="1611"/>
      <c r="D122" s="1623">
        <f>vendor_cost_month!R201</f>
        <v>0</v>
      </c>
      <c r="E122" s="1624"/>
      <c r="G122" s="1610">
        <v>45078</v>
      </c>
      <c r="H122" s="1611"/>
      <c r="I122" s="1623">
        <f>vendor_cost_month!R221</f>
        <v>0</v>
      </c>
      <c r="J122" s="1624"/>
      <c r="L122" s="1610">
        <v>45078</v>
      </c>
      <c r="M122" s="1611"/>
      <c r="N122" s="1623">
        <f>vendor_cost_month!R243</f>
        <v>0</v>
      </c>
      <c r="O122" s="1624"/>
      <c r="Q122" s="1610">
        <v>45078</v>
      </c>
      <c r="R122" s="1611"/>
      <c r="S122" s="1623">
        <f>vendor_cost_month!R268</f>
        <v>0</v>
      </c>
      <c r="T122" s="1624"/>
      <c r="V122" s="1610">
        <v>45078</v>
      </c>
      <c r="W122" s="1611"/>
      <c r="X122" s="1623">
        <f>vendor_cost_month!R288</f>
        <v>0</v>
      </c>
      <c r="Y122" s="1624"/>
      <c r="AA122" s="1610">
        <v>45078</v>
      </c>
      <c r="AB122" s="1611"/>
      <c r="AC122" s="1623">
        <f>vendor_cost_month!R308</f>
        <v>0</v>
      </c>
      <c r="AD122" s="1624"/>
      <c r="AF122" s="1610">
        <v>45078</v>
      </c>
      <c r="AG122" s="1611"/>
      <c r="AH122" s="1605">
        <f>vendor_cost_month!R329</f>
        <v>0</v>
      </c>
      <c r="AI122" s="1606"/>
      <c r="AK122" s="1610">
        <v>45078</v>
      </c>
      <c r="AL122" s="1611"/>
      <c r="AM122" s="1605">
        <f>vendor_cost_month!R348</f>
        <v>0</v>
      </c>
      <c r="AN122" s="1606"/>
      <c r="AP122" s="1610">
        <v>45078</v>
      </c>
      <c r="AQ122" s="1611"/>
      <c r="AR122" s="1605">
        <f>vendor_cost_month!R399</f>
        <v>0</v>
      </c>
      <c r="AS122" s="1606"/>
      <c r="AU122" s="1610">
        <v>45078</v>
      </c>
      <c r="AV122" s="1611"/>
      <c r="AW122" s="1605">
        <f>vendor_cost_month!R439</f>
        <v>0</v>
      </c>
      <c r="AX122" s="1606"/>
      <c r="AY122" s="279"/>
    </row>
    <row r="123" spans="1:51" ht="18">
      <c r="A123" s="278"/>
      <c r="B123" s="1610">
        <v>45108</v>
      </c>
      <c r="C123" s="1611"/>
      <c r="D123" s="1623">
        <f>vendor_cost_month!R202</f>
        <v>0</v>
      </c>
      <c r="E123" s="1624"/>
      <c r="G123" s="1610">
        <v>45108</v>
      </c>
      <c r="H123" s="1611"/>
      <c r="I123" s="1623">
        <f>vendor_cost_month!R222</f>
        <v>0</v>
      </c>
      <c r="J123" s="1624"/>
      <c r="L123" s="1610">
        <v>45108</v>
      </c>
      <c r="M123" s="1611"/>
      <c r="N123" s="1623">
        <f>vendor_cost_month!R244</f>
        <v>0</v>
      </c>
      <c r="O123" s="1624"/>
      <c r="Q123" s="1610">
        <v>45108</v>
      </c>
      <c r="R123" s="1611"/>
      <c r="S123" s="1623">
        <f>vendor_cost_month!R269</f>
        <v>0</v>
      </c>
      <c r="T123" s="1624"/>
      <c r="V123" s="1610">
        <v>45108</v>
      </c>
      <c r="W123" s="1611"/>
      <c r="X123" s="1623">
        <f>vendor_cost_month!R289</f>
        <v>0</v>
      </c>
      <c r="Y123" s="1624"/>
      <c r="AA123" s="1610">
        <v>45108</v>
      </c>
      <c r="AB123" s="1611"/>
      <c r="AC123" s="1623">
        <f>vendor_cost_month!R309</f>
        <v>0</v>
      </c>
      <c r="AD123" s="1624"/>
      <c r="AF123" s="1610">
        <v>45108</v>
      </c>
      <c r="AG123" s="1611"/>
      <c r="AH123" s="1605">
        <f>vendor_cost_month!R330</f>
        <v>0</v>
      </c>
      <c r="AI123" s="1606"/>
      <c r="AK123" s="1610">
        <v>45108</v>
      </c>
      <c r="AL123" s="1611"/>
      <c r="AM123" s="1605">
        <f>vendor_cost_month!R349</f>
        <v>0</v>
      </c>
      <c r="AN123" s="1606"/>
      <c r="AP123" s="1610">
        <v>45108</v>
      </c>
      <c r="AQ123" s="1611"/>
      <c r="AR123" s="1605">
        <f>vendor_cost_month!R400</f>
        <v>0</v>
      </c>
      <c r="AS123" s="1606"/>
      <c r="AU123" s="1610">
        <v>45108</v>
      </c>
      <c r="AV123" s="1611"/>
      <c r="AW123" s="1605">
        <f>vendor_cost_month!R440</f>
        <v>0</v>
      </c>
      <c r="AX123" s="1606"/>
      <c r="AY123" s="279"/>
    </row>
    <row r="124" spans="1:51" ht="18">
      <c r="A124" s="278"/>
      <c r="B124" s="1610">
        <v>45139</v>
      </c>
      <c r="C124" s="1611"/>
      <c r="D124" s="1623">
        <f>vendor_cost_month!R203</f>
        <v>0</v>
      </c>
      <c r="E124" s="1624"/>
      <c r="G124" s="1610">
        <v>45139</v>
      </c>
      <c r="H124" s="1611"/>
      <c r="I124" s="1623">
        <f>vendor_cost_month!R223</f>
        <v>0</v>
      </c>
      <c r="J124" s="1624"/>
      <c r="L124" s="1610">
        <v>45139</v>
      </c>
      <c r="M124" s="1611"/>
      <c r="N124" s="1623">
        <f>vendor_cost_month!R245</f>
        <v>0</v>
      </c>
      <c r="O124" s="1624"/>
      <c r="Q124" s="1610">
        <v>45139</v>
      </c>
      <c r="R124" s="1611"/>
      <c r="S124" s="1623">
        <f>vendor_cost_month!R270</f>
        <v>0</v>
      </c>
      <c r="T124" s="1624"/>
      <c r="V124" s="1610">
        <v>45139</v>
      </c>
      <c r="W124" s="1611"/>
      <c r="X124" s="1623">
        <f>vendor_cost_month!R290</f>
        <v>0</v>
      </c>
      <c r="Y124" s="1624"/>
      <c r="AA124" s="1610">
        <v>45139</v>
      </c>
      <c r="AB124" s="1611"/>
      <c r="AC124" s="1623">
        <f>vendor_cost_month!R310</f>
        <v>0</v>
      </c>
      <c r="AD124" s="1624"/>
      <c r="AF124" s="1610">
        <v>45139</v>
      </c>
      <c r="AG124" s="1611"/>
      <c r="AH124" s="1605">
        <f>vendor_cost_month!R331</f>
        <v>0</v>
      </c>
      <c r="AI124" s="1606"/>
      <c r="AK124" s="1610">
        <v>45139</v>
      </c>
      <c r="AL124" s="1611"/>
      <c r="AM124" s="1605">
        <f>vendor_cost_month!R350</f>
        <v>0</v>
      </c>
      <c r="AN124" s="1606"/>
      <c r="AP124" s="1610">
        <v>45139</v>
      </c>
      <c r="AQ124" s="1611"/>
      <c r="AR124" s="1605">
        <f>vendor_cost_month!R401</f>
        <v>0</v>
      </c>
      <c r="AS124" s="1606"/>
      <c r="AU124" s="1610">
        <v>45139</v>
      </c>
      <c r="AV124" s="1611"/>
      <c r="AW124" s="1605">
        <f>vendor_cost_month!R441</f>
        <v>0</v>
      </c>
      <c r="AX124" s="1606"/>
      <c r="AY124" s="279"/>
    </row>
    <row r="125" spans="1:51" ht="18">
      <c r="A125" s="278"/>
      <c r="B125" s="1610">
        <v>45170</v>
      </c>
      <c r="C125" s="1611"/>
      <c r="D125" s="1623">
        <f>vendor_cost_month!R204</f>
        <v>0</v>
      </c>
      <c r="E125" s="1624"/>
      <c r="G125" s="1610">
        <v>45170</v>
      </c>
      <c r="H125" s="1611"/>
      <c r="I125" s="1623">
        <f>vendor_cost_month!R224</f>
        <v>0</v>
      </c>
      <c r="J125" s="1624"/>
      <c r="L125" s="1610">
        <v>45170</v>
      </c>
      <c r="M125" s="1611"/>
      <c r="N125" s="1623">
        <f>vendor_cost_month!R246</f>
        <v>0</v>
      </c>
      <c r="O125" s="1624"/>
      <c r="Q125" s="1610">
        <v>45170</v>
      </c>
      <c r="R125" s="1611"/>
      <c r="S125" s="1623">
        <f>vendor_cost_month!R271</f>
        <v>0</v>
      </c>
      <c r="T125" s="1624"/>
      <c r="V125" s="1610">
        <v>45170</v>
      </c>
      <c r="W125" s="1611"/>
      <c r="X125" s="1623">
        <f>vendor_cost_month!R291</f>
        <v>0</v>
      </c>
      <c r="Y125" s="1624"/>
      <c r="AA125" s="1610">
        <v>45170</v>
      </c>
      <c r="AB125" s="1611"/>
      <c r="AC125" s="1623">
        <f>vendor_cost_month!R311</f>
        <v>0</v>
      </c>
      <c r="AD125" s="1624"/>
      <c r="AF125" s="1610">
        <v>45170</v>
      </c>
      <c r="AG125" s="1611"/>
      <c r="AH125" s="1605">
        <f>vendor_cost_month!R332</f>
        <v>0</v>
      </c>
      <c r="AI125" s="1606"/>
      <c r="AK125" s="1610">
        <v>45170</v>
      </c>
      <c r="AL125" s="1611"/>
      <c r="AM125" s="1605">
        <f>vendor_cost_month!R351</f>
        <v>0</v>
      </c>
      <c r="AN125" s="1606"/>
      <c r="AP125" s="1610">
        <v>45170</v>
      </c>
      <c r="AQ125" s="1611"/>
      <c r="AR125" s="1605">
        <f>vendor_cost_month!R402</f>
        <v>0</v>
      </c>
      <c r="AS125" s="1606"/>
      <c r="AU125" s="1610">
        <v>45170</v>
      </c>
      <c r="AV125" s="1611"/>
      <c r="AW125" s="1605">
        <f>vendor_cost_month!R442</f>
        <v>0</v>
      </c>
      <c r="AX125" s="1606"/>
      <c r="AY125" s="279"/>
    </row>
    <row r="126" spans="1:51" ht="18">
      <c r="A126" s="278"/>
      <c r="B126" s="1610">
        <v>45200</v>
      </c>
      <c r="C126" s="1611"/>
      <c r="D126" s="1623">
        <f>vendor_cost_month!R205</f>
        <v>0</v>
      </c>
      <c r="E126" s="1624"/>
      <c r="G126" s="1610">
        <v>45200</v>
      </c>
      <c r="H126" s="1611"/>
      <c r="I126" s="1623">
        <f>vendor_cost_month!R225</f>
        <v>0</v>
      </c>
      <c r="J126" s="1624"/>
      <c r="L126" s="1610">
        <v>45200</v>
      </c>
      <c r="M126" s="1611"/>
      <c r="N126" s="1623">
        <f>vendor_cost_month!R247</f>
        <v>0</v>
      </c>
      <c r="O126" s="1624"/>
      <c r="Q126" s="1610">
        <v>45200</v>
      </c>
      <c r="R126" s="1611"/>
      <c r="S126" s="1623">
        <f>vendor_cost_month!R272</f>
        <v>0</v>
      </c>
      <c r="T126" s="1624"/>
      <c r="V126" s="1610">
        <v>45200</v>
      </c>
      <c r="W126" s="1611"/>
      <c r="X126" s="1623">
        <f>vendor_cost_month!R292</f>
        <v>0</v>
      </c>
      <c r="Y126" s="1624"/>
      <c r="AA126" s="1610">
        <v>45200</v>
      </c>
      <c r="AB126" s="1611"/>
      <c r="AC126" s="1623">
        <f>vendor_cost_month!R312</f>
        <v>0</v>
      </c>
      <c r="AD126" s="1624"/>
      <c r="AF126" s="1610">
        <v>45200</v>
      </c>
      <c r="AG126" s="1611"/>
      <c r="AH126" s="1605">
        <f>vendor_cost_month!R333</f>
        <v>0</v>
      </c>
      <c r="AI126" s="1606"/>
      <c r="AK126" s="1610">
        <v>45200</v>
      </c>
      <c r="AL126" s="1611"/>
      <c r="AM126" s="1605">
        <f>vendor_cost_month!R352</f>
        <v>0</v>
      </c>
      <c r="AN126" s="1606"/>
      <c r="AP126" s="1610">
        <v>45200</v>
      </c>
      <c r="AQ126" s="1611"/>
      <c r="AR126" s="1605">
        <f>vendor_cost_month!R403</f>
        <v>0</v>
      </c>
      <c r="AS126" s="1606"/>
      <c r="AU126" s="1610">
        <v>45200</v>
      </c>
      <c r="AV126" s="1611"/>
      <c r="AW126" s="1605">
        <f>vendor_cost_month!R443</f>
        <v>0</v>
      </c>
      <c r="AX126" s="1606"/>
      <c r="AY126" s="279"/>
    </row>
    <row r="127" spans="1:51" ht="18">
      <c r="A127" s="278"/>
      <c r="B127" s="1610">
        <v>45231</v>
      </c>
      <c r="C127" s="1611"/>
      <c r="D127" s="1623">
        <f>vendor_cost_month!R206</f>
        <v>0</v>
      </c>
      <c r="E127" s="1624"/>
      <c r="G127" s="1610">
        <v>45231</v>
      </c>
      <c r="H127" s="1611"/>
      <c r="I127" s="1623">
        <f>vendor_cost_month!R226</f>
        <v>0</v>
      </c>
      <c r="J127" s="1624"/>
      <c r="L127" s="1610">
        <v>45231</v>
      </c>
      <c r="M127" s="1611"/>
      <c r="N127" s="1623">
        <f>vendor_cost_month!R248</f>
        <v>1</v>
      </c>
      <c r="O127" s="1624"/>
      <c r="Q127" s="1610">
        <v>45231</v>
      </c>
      <c r="R127" s="1611"/>
      <c r="S127" s="1623">
        <f>vendor_cost_month!R273</f>
        <v>0</v>
      </c>
      <c r="T127" s="1624"/>
      <c r="V127" s="1610">
        <v>45231</v>
      </c>
      <c r="W127" s="1611"/>
      <c r="X127" s="1623">
        <f>vendor_cost_month!R293</f>
        <v>0</v>
      </c>
      <c r="Y127" s="1624"/>
      <c r="AA127" s="1610">
        <v>45231</v>
      </c>
      <c r="AB127" s="1611"/>
      <c r="AC127" s="1623">
        <f>vendor_cost_month!R313</f>
        <v>0</v>
      </c>
      <c r="AD127" s="1624"/>
      <c r="AF127" s="1610">
        <v>45231</v>
      </c>
      <c r="AG127" s="1611"/>
      <c r="AH127" s="1605">
        <f>vendor_cost_month!R334</f>
        <v>0</v>
      </c>
      <c r="AI127" s="1606"/>
      <c r="AK127" s="1610">
        <v>45231</v>
      </c>
      <c r="AL127" s="1611"/>
      <c r="AM127" s="1605">
        <f>vendor_cost_month!R353</f>
        <v>1</v>
      </c>
      <c r="AN127" s="1606"/>
      <c r="AP127" s="1610">
        <v>45231</v>
      </c>
      <c r="AQ127" s="1611"/>
      <c r="AR127" s="1605">
        <f>vendor_cost_month!R404</f>
        <v>0</v>
      </c>
      <c r="AS127" s="1606"/>
      <c r="AU127" s="1610">
        <v>45231</v>
      </c>
      <c r="AV127" s="1611"/>
      <c r="AW127" s="1605">
        <f>vendor_cost_month!R444</f>
        <v>0</v>
      </c>
      <c r="AX127" s="1606"/>
      <c r="AY127" s="279"/>
    </row>
    <row r="128" spans="1:51" ht="18.600000000000001" thickBot="1">
      <c r="A128" s="278"/>
      <c r="B128" s="1603">
        <v>45261</v>
      </c>
      <c r="C128" s="1604"/>
      <c r="D128" s="1625">
        <f>vendor_cost_month!R207</f>
        <v>0</v>
      </c>
      <c r="E128" s="1626"/>
      <c r="G128" s="1603">
        <v>45261</v>
      </c>
      <c r="H128" s="1604"/>
      <c r="I128" s="1625">
        <f>vendor_cost_month!R227</f>
        <v>3</v>
      </c>
      <c r="J128" s="1626"/>
      <c r="L128" s="1603">
        <v>45261</v>
      </c>
      <c r="M128" s="1604"/>
      <c r="N128" s="1625">
        <f>vendor_cost_month!R249</f>
        <v>227</v>
      </c>
      <c r="O128" s="1626"/>
      <c r="Q128" s="1603">
        <v>45261</v>
      </c>
      <c r="R128" s="1604"/>
      <c r="S128" s="1625">
        <f>vendor_cost_month!R274</f>
        <v>0</v>
      </c>
      <c r="T128" s="1626"/>
      <c r="V128" s="1603">
        <v>45261</v>
      </c>
      <c r="W128" s="1604"/>
      <c r="X128" s="1625">
        <f>vendor_cost_month!R294</f>
        <v>6</v>
      </c>
      <c r="Y128" s="1626"/>
      <c r="AA128" s="1603">
        <v>45261</v>
      </c>
      <c r="AB128" s="1604"/>
      <c r="AC128" s="1625">
        <f>vendor_cost_month!R314</f>
        <v>0</v>
      </c>
      <c r="AD128" s="1626"/>
      <c r="AF128" s="1603">
        <v>45261</v>
      </c>
      <c r="AG128" s="1604"/>
      <c r="AH128" s="1605">
        <f>vendor_cost_month!R335</f>
        <v>0</v>
      </c>
      <c r="AI128" s="1606"/>
      <c r="AK128" s="1603">
        <v>45261</v>
      </c>
      <c r="AL128" s="1604"/>
      <c r="AM128" s="1605">
        <f>vendor_cost_month!R354</f>
        <v>72</v>
      </c>
      <c r="AN128" s="1606"/>
      <c r="AP128" s="1603">
        <v>45261</v>
      </c>
      <c r="AQ128" s="1604"/>
      <c r="AR128" s="1605">
        <f>vendor_cost_month!R405</f>
        <v>0</v>
      </c>
      <c r="AS128" s="1606"/>
      <c r="AU128" s="1603">
        <v>45261</v>
      </c>
      <c r="AV128" s="1604"/>
      <c r="AW128" s="1605">
        <f>vendor_cost_month!R445</f>
        <v>3</v>
      </c>
      <c r="AX128" s="1606"/>
      <c r="AY128" s="279"/>
    </row>
    <row r="129" spans="1:51" ht="15" thickBot="1">
      <c r="A129" s="278"/>
      <c r="B129" s="1607" t="s">
        <v>1328</v>
      </c>
      <c r="C129" s="1608"/>
      <c r="D129" s="1608">
        <f>SUM(D117:E128)</f>
        <v>0</v>
      </c>
      <c r="E129" s="1609"/>
      <c r="G129" s="1607" t="s">
        <v>1328</v>
      </c>
      <c r="H129" s="1608"/>
      <c r="I129" s="1608">
        <f>SUM(I117:J128)</f>
        <v>3</v>
      </c>
      <c r="J129" s="1609"/>
      <c r="L129" s="1607" t="s">
        <v>1328</v>
      </c>
      <c r="M129" s="1608"/>
      <c r="N129" s="1608">
        <f>SUM(N117:O128)</f>
        <v>250</v>
      </c>
      <c r="O129" s="1609"/>
      <c r="Q129" s="1607" t="s">
        <v>1328</v>
      </c>
      <c r="R129" s="1608"/>
      <c r="S129" s="1608">
        <f>SUM(S117:T128)</f>
        <v>0</v>
      </c>
      <c r="T129" s="1609"/>
      <c r="V129" s="1607" t="s">
        <v>1328</v>
      </c>
      <c r="W129" s="1608"/>
      <c r="X129" s="1608">
        <f>SUM(X117:Y128)</f>
        <v>6</v>
      </c>
      <c r="Y129" s="1609"/>
      <c r="AA129" s="1607" t="s">
        <v>1328</v>
      </c>
      <c r="AB129" s="1608"/>
      <c r="AC129" s="1608">
        <f>SUM(AC117:AD128)</f>
        <v>0</v>
      </c>
      <c r="AD129" s="1609"/>
      <c r="AF129" s="1607" t="s">
        <v>1328</v>
      </c>
      <c r="AG129" s="1608"/>
      <c r="AH129" s="1630">
        <f>SUM(AH117:AI128)</f>
        <v>0</v>
      </c>
      <c r="AI129" s="1631"/>
      <c r="AK129" s="1607" t="s">
        <v>1328</v>
      </c>
      <c r="AL129" s="1608"/>
      <c r="AM129" s="1608">
        <f>SUM(AM117:AN128)</f>
        <v>77</v>
      </c>
      <c r="AN129" s="1609"/>
      <c r="AP129" s="1607" t="s">
        <v>1328</v>
      </c>
      <c r="AQ129" s="1608"/>
      <c r="AR129" s="1608">
        <f>SUM(AR117:AS128)</f>
        <v>0</v>
      </c>
      <c r="AS129" s="1609"/>
      <c r="AU129" s="1607" t="s">
        <v>1328</v>
      </c>
      <c r="AV129" s="1608"/>
      <c r="AW129" s="1608">
        <f>SUM(AW117:AX128)</f>
        <v>3</v>
      </c>
      <c r="AX129" s="1609"/>
      <c r="AY129" s="279"/>
    </row>
    <row r="130" spans="1:51">
      <c r="A130" s="278"/>
      <c r="AY130" s="279"/>
    </row>
    <row r="131" spans="1:51" ht="15" thickBot="1">
      <c r="A131" s="278"/>
      <c r="AY131" s="279"/>
    </row>
    <row r="132" spans="1:51" ht="18" thickBot="1">
      <c r="A132" s="278"/>
      <c r="V132" s="1612" t="s">
        <v>2191</v>
      </c>
      <c r="W132" s="1613"/>
      <c r="X132" s="1613"/>
      <c r="Y132" s="1614"/>
      <c r="AY132" s="279"/>
    </row>
    <row r="133" spans="1:51" ht="18">
      <c r="A133" s="278"/>
      <c r="V133" s="1615">
        <v>44927</v>
      </c>
      <c r="W133" s="1616"/>
      <c r="X133" s="1605">
        <f>vendor_cost_month!R454</f>
        <v>0</v>
      </c>
      <c r="Y133" s="1606"/>
      <c r="AY133" s="279"/>
    </row>
    <row r="134" spans="1:51" ht="18">
      <c r="A134" s="278"/>
      <c r="V134" s="1610">
        <v>44958</v>
      </c>
      <c r="W134" s="1611"/>
      <c r="X134" s="1605">
        <f>vendor_cost_month!R455</f>
        <v>0</v>
      </c>
      <c r="Y134" s="1606"/>
      <c r="AY134" s="279"/>
    </row>
    <row r="135" spans="1:51" ht="18">
      <c r="A135" s="278"/>
      <c r="V135" s="1610">
        <v>44986</v>
      </c>
      <c r="W135" s="1611"/>
      <c r="X135" s="1605">
        <f>vendor_cost_month!R456</f>
        <v>0</v>
      </c>
      <c r="Y135" s="1606"/>
      <c r="AY135" s="279"/>
    </row>
    <row r="136" spans="1:51" ht="18">
      <c r="A136" s="278"/>
      <c r="V136" s="1610">
        <v>45017</v>
      </c>
      <c r="W136" s="1611"/>
      <c r="X136" s="1605">
        <f>vendor_cost_month!R457</f>
        <v>0</v>
      </c>
      <c r="Y136" s="1606"/>
      <c r="AY136" s="279"/>
    </row>
    <row r="137" spans="1:51" ht="18">
      <c r="A137" s="278"/>
      <c r="V137" s="1610">
        <v>45047</v>
      </c>
      <c r="W137" s="1611"/>
      <c r="X137" s="1605">
        <f>vendor_cost_month!R458</f>
        <v>0</v>
      </c>
      <c r="Y137" s="1606"/>
      <c r="AY137" s="279"/>
    </row>
    <row r="138" spans="1:51" ht="18">
      <c r="A138" s="278"/>
      <c r="V138" s="1610">
        <v>45078</v>
      </c>
      <c r="W138" s="1611"/>
      <c r="X138" s="1605">
        <f>vendor_cost_month!R459</f>
        <v>0</v>
      </c>
      <c r="Y138" s="1606"/>
      <c r="AY138" s="279"/>
    </row>
    <row r="139" spans="1:51" ht="18">
      <c r="A139" s="278"/>
      <c r="V139" s="1610">
        <v>45108</v>
      </c>
      <c r="W139" s="1611"/>
      <c r="X139" s="1605">
        <f>vendor_cost_month!R460</f>
        <v>0</v>
      </c>
      <c r="Y139" s="1606"/>
      <c r="AY139" s="279"/>
    </row>
    <row r="140" spans="1:51" ht="18">
      <c r="A140" s="278"/>
      <c r="V140" s="1610">
        <v>45139</v>
      </c>
      <c r="W140" s="1611"/>
      <c r="X140" s="1605">
        <f>vendor_cost_month!R461</f>
        <v>0</v>
      </c>
      <c r="Y140" s="1606"/>
      <c r="AY140" s="279"/>
    </row>
    <row r="141" spans="1:51" ht="18">
      <c r="A141" s="278"/>
      <c r="V141" s="1610">
        <v>45170</v>
      </c>
      <c r="W141" s="1611"/>
      <c r="X141" s="1605">
        <f>vendor_cost_month!R462</f>
        <v>0</v>
      </c>
      <c r="Y141" s="1606"/>
      <c r="AY141" s="279"/>
    </row>
    <row r="142" spans="1:51" ht="18">
      <c r="A142" s="278"/>
      <c r="V142" s="1610">
        <v>45200</v>
      </c>
      <c r="W142" s="1611"/>
      <c r="X142" s="1605">
        <f>vendor_cost_month!R463</f>
        <v>0</v>
      </c>
      <c r="Y142" s="1606"/>
      <c r="AY142" s="279"/>
    </row>
    <row r="143" spans="1:51" ht="18">
      <c r="A143" s="278"/>
      <c r="V143" s="1610">
        <v>45231</v>
      </c>
      <c r="W143" s="1611"/>
      <c r="X143" s="1605">
        <f>vendor_cost_month!R464</f>
        <v>0</v>
      </c>
      <c r="Y143" s="1606"/>
      <c r="AY143" s="279"/>
    </row>
    <row r="144" spans="1:51" ht="18.600000000000001" thickBot="1">
      <c r="A144" s="278"/>
      <c r="V144" s="1603">
        <v>45261</v>
      </c>
      <c r="W144" s="1604"/>
      <c r="X144" s="1605">
        <f>vendor_cost_month!R465</f>
        <v>4</v>
      </c>
      <c r="Y144" s="1606"/>
      <c r="AY144" s="279"/>
    </row>
    <row r="145" spans="1:51" ht="15" thickBot="1">
      <c r="A145" s="278"/>
      <c r="V145" s="1607" t="s">
        <v>1328</v>
      </c>
      <c r="W145" s="1608"/>
      <c r="X145" s="1608">
        <f>SUM(X133:Y144)</f>
        <v>4</v>
      </c>
      <c r="Y145" s="1609"/>
      <c r="AY145" s="279"/>
    </row>
    <row r="146" spans="1:51">
      <c r="A146" s="278"/>
      <c r="AY146" s="279"/>
    </row>
    <row r="147" spans="1:51" ht="15" thickBot="1">
      <c r="A147" s="280"/>
      <c r="B147" s="281"/>
      <c r="C147" s="281"/>
      <c r="D147" s="281"/>
      <c r="E147" s="281"/>
      <c r="F147" s="281"/>
      <c r="G147" s="281"/>
      <c r="H147" s="281"/>
      <c r="I147" s="281"/>
      <c r="J147" s="281"/>
      <c r="K147" s="281"/>
      <c r="L147" s="281"/>
      <c r="M147" s="281"/>
      <c r="N147" s="281"/>
      <c r="O147" s="281"/>
      <c r="P147" s="281"/>
      <c r="Q147" s="281"/>
      <c r="R147" s="281"/>
      <c r="S147" s="281"/>
      <c r="T147" s="281"/>
      <c r="U147" s="281"/>
      <c r="V147" s="281"/>
      <c r="W147" s="281"/>
      <c r="X147" s="281"/>
      <c r="Y147" s="281"/>
      <c r="Z147" s="281"/>
      <c r="AA147" s="281"/>
      <c r="AB147" s="281"/>
      <c r="AC147" s="281"/>
      <c r="AD147" s="281"/>
      <c r="AE147" s="281"/>
      <c r="AF147" s="281"/>
      <c r="AG147" s="281"/>
      <c r="AH147" s="281"/>
      <c r="AI147" s="281"/>
      <c r="AJ147" s="281"/>
      <c r="AK147" s="281"/>
      <c r="AL147" s="281"/>
      <c r="AM147" s="281"/>
      <c r="AN147" s="281"/>
      <c r="AO147" s="281"/>
      <c r="AP147" s="281"/>
      <c r="AQ147" s="281"/>
      <c r="AR147" s="281"/>
      <c r="AS147" s="281"/>
      <c r="AT147" s="281"/>
      <c r="AU147" s="281"/>
      <c r="AV147" s="281"/>
      <c r="AW147" s="281"/>
      <c r="AX147" s="281"/>
      <c r="AY147" s="282"/>
    </row>
    <row r="148" spans="1:51" ht="15" thickBot="1"/>
    <row r="149" spans="1:51">
      <c r="A149" s="275"/>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6"/>
      <c r="Z149" s="276"/>
      <c r="AA149" s="276"/>
      <c r="AB149" s="276"/>
      <c r="AC149" s="276"/>
      <c r="AD149" s="276"/>
      <c r="AE149" s="276"/>
      <c r="AF149" s="276"/>
      <c r="AG149" s="276"/>
      <c r="AH149" s="276"/>
      <c r="AI149" s="276"/>
      <c r="AJ149" s="276"/>
      <c r="AK149" s="276"/>
      <c r="AL149" s="276"/>
      <c r="AM149" s="276"/>
      <c r="AN149" s="276"/>
      <c r="AO149" s="276"/>
      <c r="AP149" s="276"/>
      <c r="AQ149" s="276"/>
      <c r="AR149" s="276"/>
      <c r="AS149" s="276"/>
      <c r="AT149" s="276"/>
      <c r="AU149" s="276"/>
      <c r="AV149" s="276"/>
      <c r="AW149" s="276"/>
      <c r="AX149" s="276"/>
      <c r="AY149" s="277"/>
    </row>
    <row r="150" spans="1:51">
      <c r="A150" s="278"/>
      <c r="AY150" s="279"/>
    </row>
    <row r="151" spans="1:51">
      <c r="A151" s="278"/>
      <c r="AY151" s="279"/>
    </row>
    <row r="152" spans="1:51" ht="15" thickBot="1">
      <c r="A152" s="278"/>
      <c r="AY152" s="279"/>
    </row>
    <row r="153" spans="1:51" ht="66" customHeight="1" thickBot="1">
      <c r="A153" s="278"/>
      <c r="G153" s="1612" t="s">
        <v>1571</v>
      </c>
      <c r="H153" s="1613"/>
      <c r="I153" s="1613"/>
      <c r="J153" s="1614"/>
      <c r="L153" s="1612" t="s">
        <v>1573</v>
      </c>
      <c r="M153" s="1613"/>
      <c r="N153" s="1613"/>
      <c r="O153" s="1614"/>
      <c r="Q153" s="1612" t="s">
        <v>1330</v>
      </c>
      <c r="R153" s="1613"/>
      <c r="S153" s="1613"/>
      <c r="T153" s="1614"/>
      <c r="V153" s="1612" t="s">
        <v>1572</v>
      </c>
      <c r="W153" s="1613"/>
      <c r="X153" s="1613"/>
      <c r="Y153" s="1614"/>
      <c r="AA153" s="1612" t="s">
        <v>1574</v>
      </c>
      <c r="AB153" s="1613"/>
      <c r="AC153" s="1613"/>
      <c r="AD153" s="1614"/>
      <c r="AF153" s="1612" t="s">
        <v>1575</v>
      </c>
      <c r="AG153" s="1613"/>
      <c r="AH153" s="1613"/>
      <c r="AI153" s="1614"/>
      <c r="AK153" s="1612" t="s">
        <v>1576</v>
      </c>
      <c r="AL153" s="1613"/>
      <c r="AM153" s="1613"/>
      <c r="AN153" s="1614"/>
      <c r="AY153" s="279"/>
    </row>
    <row r="154" spans="1:51" ht="18">
      <c r="A154" s="278"/>
      <c r="G154" s="1615">
        <v>45292</v>
      </c>
      <c r="H154" s="1616"/>
      <c r="I154" s="1605">
        <f>PJT_BOM_Month!AR6</f>
        <v>44</v>
      </c>
      <c r="J154" s="1606"/>
      <c r="L154" s="1615">
        <v>45292</v>
      </c>
      <c r="M154" s="1616"/>
      <c r="N154" s="1605">
        <f>pr_mx_month!R27</f>
        <v>416</v>
      </c>
      <c r="O154" s="1606"/>
      <c r="Q154" s="1615">
        <v>45292</v>
      </c>
      <c r="R154" s="1616"/>
      <c r="S154" s="1605">
        <f>pr_aj_and_bj_month!R56</f>
        <v>21</v>
      </c>
      <c r="T154" s="1606"/>
      <c r="V154" s="1615">
        <v>45292</v>
      </c>
      <c r="W154" s="1616"/>
      <c r="X154" s="1605">
        <f>pr_aj_and_bj_month!R79</f>
        <v>427</v>
      </c>
      <c r="Y154" s="1606"/>
      <c r="AA154" s="1615">
        <v>45292</v>
      </c>
      <c r="AB154" s="1616"/>
      <c r="AC154" s="1605">
        <f>com_pj_month!R65</f>
        <v>21</v>
      </c>
      <c r="AD154" s="1606"/>
      <c r="AF154" s="1615">
        <v>45292</v>
      </c>
      <c r="AG154" s="1616"/>
      <c r="AH154" s="1605">
        <f>com_pj_month!R86</f>
        <v>405</v>
      </c>
      <c r="AI154" s="1606"/>
      <c r="AK154" s="1615">
        <v>45292</v>
      </c>
      <c r="AL154" s="1616"/>
      <c r="AM154" s="1605">
        <f>com_pj_month!R105</f>
        <v>427</v>
      </c>
      <c r="AN154" s="1606"/>
      <c r="AY154" s="279"/>
    </row>
    <row r="155" spans="1:51" ht="18">
      <c r="A155" s="278"/>
      <c r="G155" s="1615">
        <v>45323</v>
      </c>
      <c r="H155" s="1616"/>
      <c r="I155" s="1605">
        <f>PJT_BOM_Month!AR7</f>
        <v>55</v>
      </c>
      <c r="J155" s="1606"/>
      <c r="L155" s="1615">
        <v>45323</v>
      </c>
      <c r="M155" s="1616"/>
      <c r="N155" s="1605">
        <f>pr_mx_month!R28</f>
        <v>495</v>
      </c>
      <c r="O155" s="1606"/>
      <c r="Q155" s="1615">
        <v>45323</v>
      </c>
      <c r="R155" s="1616"/>
      <c r="S155" s="1605">
        <f>pr_aj_and_bj_month!R57</f>
        <v>59</v>
      </c>
      <c r="T155" s="1606"/>
      <c r="V155" s="1615">
        <v>45323</v>
      </c>
      <c r="W155" s="1616"/>
      <c r="X155" s="1605">
        <f>pr_aj_and_bj_month!R80</f>
        <v>478</v>
      </c>
      <c r="Y155" s="1606"/>
      <c r="AA155" s="1615">
        <v>45323</v>
      </c>
      <c r="AB155" s="1616"/>
      <c r="AC155" s="1605">
        <f>com_pj_month!R66</f>
        <v>22</v>
      </c>
      <c r="AD155" s="1606"/>
      <c r="AF155" s="1615">
        <v>45323</v>
      </c>
      <c r="AG155" s="1616"/>
      <c r="AH155" s="1605">
        <f>com_pj_month!R87</f>
        <v>441</v>
      </c>
      <c r="AI155" s="1606"/>
      <c r="AK155" s="1615">
        <v>45323</v>
      </c>
      <c r="AL155" s="1616"/>
      <c r="AM155" s="1605">
        <f>com_pj_month!R106</f>
        <v>463</v>
      </c>
      <c r="AN155" s="1606"/>
      <c r="AY155" s="279"/>
    </row>
    <row r="156" spans="1:51" ht="18">
      <c r="A156" s="278"/>
      <c r="G156" s="1615">
        <v>45352</v>
      </c>
      <c r="H156" s="1616"/>
      <c r="I156" s="1605">
        <f>PJT_BOM_Month!AR8</f>
        <v>29</v>
      </c>
      <c r="J156" s="1606"/>
      <c r="L156" s="1615">
        <v>45352</v>
      </c>
      <c r="M156" s="1616"/>
      <c r="N156" s="1605">
        <f>pr_mx_month!R29</f>
        <v>235</v>
      </c>
      <c r="O156" s="1606"/>
      <c r="Q156" s="1615">
        <v>45352</v>
      </c>
      <c r="R156" s="1616"/>
      <c r="S156" s="1605">
        <f>pr_aj_and_bj_month!R58</f>
        <v>4</v>
      </c>
      <c r="T156" s="1606"/>
      <c r="V156" s="1615">
        <v>45352</v>
      </c>
      <c r="W156" s="1616"/>
      <c r="X156" s="1605">
        <f>pr_aj_and_bj_month!R81</f>
        <v>243</v>
      </c>
      <c r="Y156" s="1606"/>
      <c r="AA156" s="1615">
        <v>45352</v>
      </c>
      <c r="AB156" s="1616"/>
      <c r="AC156" s="1605">
        <f>com_pj_month!R67</f>
        <v>4</v>
      </c>
      <c r="AD156" s="1606"/>
      <c r="AF156" s="1615">
        <v>45352</v>
      </c>
      <c r="AG156" s="1616"/>
      <c r="AH156" s="1605">
        <f>com_pj_month!R88</f>
        <v>154</v>
      </c>
      <c r="AI156" s="1606"/>
      <c r="AK156" s="1615">
        <v>45352</v>
      </c>
      <c r="AL156" s="1616"/>
      <c r="AM156" s="1605">
        <f>com_pj_month!R107</f>
        <v>158</v>
      </c>
      <c r="AN156" s="1606"/>
      <c r="AY156" s="279"/>
    </row>
    <row r="157" spans="1:51" ht="18">
      <c r="A157" s="278"/>
      <c r="G157" s="1615">
        <v>45383</v>
      </c>
      <c r="H157" s="1616"/>
      <c r="I157" s="1605">
        <f>PJT_BOM_Month!AR9</f>
        <v>0</v>
      </c>
      <c r="J157" s="1606"/>
      <c r="L157" s="1615">
        <v>45383</v>
      </c>
      <c r="M157" s="1616"/>
      <c r="N157" s="1605">
        <f>pr_mx_month!R30</f>
        <v>0</v>
      </c>
      <c r="O157" s="1606"/>
      <c r="Q157" s="1615">
        <v>45383</v>
      </c>
      <c r="R157" s="1616"/>
      <c r="S157" s="1605">
        <f>pr_aj_and_bj_month!R59</f>
        <v>0</v>
      </c>
      <c r="T157" s="1606"/>
      <c r="V157" s="1615">
        <v>45383</v>
      </c>
      <c r="W157" s="1616"/>
      <c r="X157" s="1605">
        <f>pr_aj_and_bj_month!R82</f>
        <v>0</v>
      </c>
      <c r="Y157" s="1606"/>
      <c r="AA157" s="1615">
        <v>45383</v>
      </c>
      <c r="AB157" s="1616"/>
      <c r="AC157" s="1605">
        <f>com_pj_month!R68</f>
        <v>0</v>
      </c>
      <c r="AD157" s="1606"/>
      <c r="AF157" s="1615">
        <v>45383</v>
      </c>
      <c r="AG157" s="1616"/>
      <c r="AH157" s="1605">
        <f>com_pj_month!R89</f>
        <v>0</v>
      </c>
      <c r="AI157" s="1606"/>
      <c r="AK157" s="1615">
        <v>45383</v>
      </c>
      <c r="AL157" s="1616"/>
      <c r="AM157" s="1605">
        <f>com_pj_month!R108</f>
        <v>0</v>
      </c>
      <c r="AN157" s="1606"/>
      <c r="AY157" s="279"/>
    </row>
    <row r="158" spans="1:51" ht="18">
      <c r="A158" s="278"/>
      <c r="G158" s="1615">
        <v>45413</v>
      </c>
      <c r="H158" s="1616"/>
      <c r="I158" s="1605">
        <f>PJT_BOM_Month!AR10</f>
        <v>0</v>
      </c>
      <c r="J158" s="1606"/>
      <c r="L158" s="1615">
        <v>45413</v>
      </c>
      <c r="M158" s="1616"/>
      <c r="N158" s="1605">
        <f>pr_mx_month!R31</f>
        <v>0</v>
      </c>
      <c r="O158" s="1606"/>
      <c r="Q158" s="1615">
        <v>45413</v>
      </c>
      <c r="R158" s="1616"/>
      <c r="S158" s="1605">
        <f>pr_aj_and_bj_month!R60</f>
        <v>0</v>
      </c>
      <c r="T158" s="1606"/>
      <c r="V158" s="1615">
        <v>45413</v>
      </c>
      <c r="W158" s="1616"/>
      <c r="X158" s="1605">
        <f>pr_aj_and_bj_month!R83</f>
        <v>0</v>
      </c>
      <c r="Y158" s="1606"/>
      <c r="AA158" s="1615">
        <v>45413</v>
      </c>
      <c r="AB158" s="1616"/>
      <c r="AC158" s="1605">
        <f>com_pj_month!R69</f>
        <v>0</v>
      </c>
      <c r="AD158" s="1606"/>
      <c r="AF158" s="1615">
        <v>45413</v>
      </c>
      <c r="AG158" s="1616"/>
      <c r="AH158" s="1605">
        <f>com_pj_month!R90</f>
        <v>0</v>
      </c>
      <c r="AI158" s="1606"/>
      <c r="AK158" s="1615">
        <v>45413</v>
      </c>
      <c r="AL158" s="1616"/>
      <c r="AM158" s="1605">
        <f>com_pj_month!R109</f>
        <v>0</v>
      </c>
      <c r="AN158" s="1606"/>
      <c r="AY158" s="279"/>
    </row>
    <row r="159" spans="1:51" ht="18">
      <c r="A159" s="278"/>
      <c r="G159" s="1615">
        <v>45444</v>
      </c>
      <c r="H159" s="1616"/>
      <c r="I159" s="1605">
        <f>PJT_BOM_Month!AR11</f>
        <v>0</v>
      </c>
      <c r="J159" s="1606"/>
      <c r="L159" s="1615">
        <v>45444</v>
      </c>
      <c r="M159" s="1616"/>
      <c r="N159" s="1605">
        <f>pr_mx_month!R32</f>
        <v>0</v>
      </c>
      <c r="O159" s="1606"/>
      <c r="Q159" s="1615">
        <v>45444</v>
      </c>
      <c r="R159" s="1616"/>
      <c r="S159" s="1605">
        <f>pr_aj_and_bj_month!R61</f>
        <v>0</v>
      </c>
      <c r="T159" s="1606"/>
      <c r="V159" s="1615">
        <v>45444</v>
      </c>
      <c r="W159" s="1616"/>
      <c r="X159" s="1605">
        <f>pr_aj_and_bj_month!R84</f>
        <v>0</v>
      </c>
      <c r="Y159" s="1606"/>
      <c r="AA159" s="1615">
        <v>45444</v>
      </c>
      <c r="AB159" s="1616"/>
      <c r="AC159" s="1605">
        <f>com_pj_month!R70</f>
        <v>0</v>
      </c>
      <c r="AD159" s="1606"/>
      <c r="AF159" s="1615">
        <v>45444</v>
      </c>
      <c r="AG159" s="1616"/>
      <c r="AH159" s="1605">
        <f>com_pj_month!R91</f>
        <v>0</v>
      </c>
      <c r="AI159" s="1606"/>
      <c r="AK159" s="1615">
        <v>45444</v>
      </c>
      <c r="AL159" s="1616"/>
      <c r="AM159" s="1605">
        <f>com_pj_month!R110</f>
        <v>0</v>
      </c>
      <c r="AN159" s="1606"/>
      <c r="AY159" s="279"/>
    </row>
    <row r="160" spans="1:51" ht="18">
      <c r="A160" s="278"/>
      <c r="G160" s="1615">
        <v>45474</v>
      </c>
      <c r="H160" s="1616"/>
      <c r="I160" s="1605">
        <f>PJT_BOM_Month!AR12</f>
        <v>0</v>
      </c>
      <c r="J160" s="1606"/>
      <c r="L160" s="1615">
        <v>45474</v>
      </c>
      <c r="M160" s="1616"/>
      <c r="N160" s="1605">
        <f>pr_mx_month!R33</f>
        <v>0</v>
      </c>
      <c r="O160" s="1606"/>
      <c r="Q160" s="1615">
        <v>45474</v>
      </c>
      <c r="R160" s="1616"/>
      <c r="S160" s="1605">
        <f>pr_aj_and_bj_month!R62</f>
        <v>0</v>
      </c>
      <c r="T160" s="1606"/>
      <c r="V160" s="1615">
        <v>45474</v>
      </c>
      <c r="W160" s="1616"/>
      <c r="X160" s="1605">
        <f>pr_aj_and_bj_month!R85</f>
        <v>0</v>
      </c>
      <c r="Y160" s="1606"/>
      <c r="AA160" s="1615">
        <v>45474</v>
      </c>
      <c r="AB160" s="1616"/>
      <c r="AC160" s="1605">
        <f>com_pj_month!R71</f>
        <v>0</v>
      </c>
      <c r="AD160" s="1606"/>
      <c r="AF160" s="1615">
        <v>45474</v>
      </c>
      <c r="AG160" s="1616"/>
      <c r="AH160" s="1605">
        <f>com_pj_month!R92</f>
        <v>0</v>
      </c>
      <c r="AI160" s="1606"/>
      <c r="AK160" s="1615">
        <v>45474</v>
      </c>
      <c r="AL160" s="1616"/>
      <c r="AM160" s="1605">
        <f>com_pj_month!R111</f>
        <v>0</v>
      </c>
      <c r="AN160" s="1606"/>
      <c r="AY160" s="279"/>
    </row>
    <row r="161" spans="1:51" ht="18">
      <c r="A161" s="278"/>
      <c r="G161" s="1615">
        <v>45505</v>
      </c>
      <c r="H161" s="1616"/>
      <c r="I161" s="1605">
        <f>PJT_BOM_Month!AR13</f>
        <v>0</v>
      </c>
      <c r="J161" s="1606"/>
      <c r="L161" s="1615">
        <v>45505</v>
      </c>
      <c r="M161" s="1616"/>
      <c r="N161" s="1605">
        <f>pr_mx_month!R34</f>
        <v>0</v>
      </c>
      <c r="O161" s="1606"/>
      <c r="Q161" s="1615">
        <v>45505</v>
      </c>
      <c r="R161" s="1616"/>
      <c r="S161" s="1605">
        <f>pr_aj_and_bj_month!R63</f>
        <v>0</v>
      </c>
      <c r="T161" s="1606"/>
      <c r="V161" s="1615">
        <v>45505</v>
      </c>
      <c r="W161" s="1616"/>
      <c r="X161" s="1605">
        <f>pr_aj_and_bj_month!R86</f>
        <v>0</v>
      </c>
      <c r="Y161" s="1606"/>
      <c r="AA161" s="1615">
        <v>45505</v>
      </c>
      <c r="AB161" s="1616"/>
      <c r="AC161" s="1605">
        <f>com_pj_month!R72</f>
        <v>0</v>
      </c>
      <c r="AD161" s="1606"/>
      <c r="AF161" s="1615">
        <v>45505</v>
      </c>
      <c r="AG161" s="1616"/>
      <c r="AH161" s="1605">
        <f>com_pj_month!R93</f>
        <v>0</v>
      </c>
      <c r="AI161" s="1606"/>
      <c r="AK161" s="1615">
        <v>45505</v>
      </c>
      <c r="AL161" s="1616"/>
      <c r="AM161" s="1605">
        <f>com_pj_month!R112</f>
        <v>0</v>
      </c>
      <c r="AN161" s="1606"/>
      <c r="AY161" s="279"/>
    </row>
    <row r="162" spans="1:51" ht="18">
      <c r="A162" s="278"/>
      <c r="G162" s="1615">
        <v>45536</v>
      </c>
      <c r="H162" s="1616"/>
      <c r="I162" s="1605">
        <f>PJT_BOM_Month!AR14</f>
        <v>0</v>
      </c>
      <c r="J162" s="1606"/>
      <c r="L162" s="1615">
        <v>45536</v>
      </c>
      <c r="M162" s="1616"/>
      <c r="N162" s="1605">
        <f>pr_mx_month!R35</f>
        <v>0</v>
      </c>
      <c r="O162" s="1606"/>
      <c r="Q162" s="1615">
        <v>45536</v>
      </c>
      <c r="R162" s="1616"/>
      <c r="S162" s="1605">
        <f>pr_aj_and_bj_month!R64</f>
        <v>0</v>
      </c>
      <c r="T162" s="1606"/>
      <c r="V162" s="1615">
        <v>45536</v>
      </c>
      <c r="W162" s="1616"/>
      <c r="X162" s="1605">
        <f>pr_aj_and_bj_month!R87</f>
        <v>0</v>
      </c>
      <c r="Y162" s="1606"/>
      <c r="AA162" s="1615">
        <v>45536</v>
      </c>
      <c r="AB162" s="1616"/>
      <c r="AC162" s="1605">
        <f>com_pj_month!R73</f>
        <v>0</v>
      </c>
      <c r="AD162" s="1606"/>
      <c r="AF162" s="1615">
        <v>45536</v>
      </c>
      <c r="AG162" s="1616"/>
      <c r="AH162" s="1605">
        <f>com_pj_month!R94</f>
        <v>0</v>
      </c>
      <c r="AI162" s="1606"/>
      <c r="AK162" s="1615">
        <v>45536</v>
      </c>
      <c r="AL162" s="1616"/>
      <c r="AM162" s="1605">
        <f>com_pj_month!R113</f>
        <v>0</v>
      </c>
      <c r="AN162" s="1606"/>
      <c r="AY162" s="279"/>
    </row>
    <row r="163" spans="1:51" ht="18">
      <c r="A163" s="278"/>
      <c r="G163" s="1615">
        <v>45566</v>
      </c>
      <c r="H163" s="1616"/>
      <c r="I163" s="1605">
        <f>PJT_BOM_Month!AR15</f>
        <v>0</v>
      </c>
      <c r="J163" s="1606"/>
      <c r="L163" s="1615">
        <v>45566</v>
      </c>
      <c r="M163" s="1616"/>
      <c r="N163" s="1605">
        <f>pr_mx_month!R36</f>
        <v>0</v>
      </c>
      <c r="O163" s="1606"/>
      <c r="Q163" s="1615">
        <v>45566</v>
      </c>
      <c r="R163" s="1616"/>
      <c r="S163" s="1605">
        <f>pr_aj_and_bj_month!R65</f>
        <v>0</v>
      </c>
      <c r="T163" s="1606"/>
      <c r="V163" s="1615">
        <v>45566</v>
      </c>
      <c r="W163" s="1616"/>
      <c r="X163" s="1605">
        <f>pr_aj_and_bj_month!R88</f>
        <v>0</v>
      </c>
      <c r="Y163" s="1606"/>
      <c r="AA163" s="1615">
        <v>45566</v>
      </c>
      <c r="AB163" s="1616"/>
      <c r="AC163" s="1605">
        <f>com_pj_month!R74</f>
        <v>0</v>
      </c>
      <c r="AD163" s="1606"/>
      <c r="AF163" s="1615">
        <v>45566</v>
      </c>
      <c r="AG163" s="1616"/>
      <c r="AH163" s="1605">
        <f>com_pj_month!R95</f>
        <v>0</v>
      </c>
      <c r="AI163" s="1606"/>
      <c r="AK163" s="1615">
        <v>45566</v>
      </c>
      <c r="AL163" s="1616"/>
      <c r="AM163" s="1605">
        <f>com_pj_month!R114</f>
        <v>0</v>
      </c>
      <c r="AN163" s="1606"/>
      <c r="AY163" s="279"/>
    </row>
    <row r="164" spans="1:51" ht="18">
      <c r="A164" s="278"/>
      <c r="G164" s="1615">
        <v>45597</v>
      </c>
      <c r="H164" s="1616"/>
      <c r="I164" s="1605">
        <f>PJT_BOM_Month!AR16</f>
        <v>0</v>
      </c>
      <c r="J164" s="1606"/>
      <c r="L164" s="1615">
        <v>45597</v>
      </c>
      <c r="M164" s="1616"/>
      <c r="N164" s="1605">
        <f>pr_mx_month!R37</f>
        <v>0</v>
      </c>
      <c r="O164" s="1606"/>
      <c r="Q164" s="1615">
        <v>45597</v>
      </c>
      <c r="R164" s="1616"/>
      <c r="S164" s="1605">
        <f>pr_aj_and_bj_month!R66</f>
        <v>0</v>
      </c>
      <c r="T164" s="1606"/>
      <c r="V164" s="1615">
        <v>45597</v>
      </c>
      <c r="W164" s="1616"/>
      <c r="X164" s="1605">
        <f>pr_aj_and_bj_month!R89</f>
        <v>0</v>
      </c>
      <c r="Y164" s="1606"/>
      <c r="AA164" s="1615">
        <v>45597</v>
      </c>
      <c r="AB164" s="1616"/>
      <c r="AC164" s="1605">
        <f>com_pj_month!R75</f>
        <v>0</v>
      </c>
      <c r="AD164" s="1606"/>
      <c r="AF164" s="1615">
        <v>45597</v>
      </c>
      <c r="AG164" s="1616"/>
      <c r="AH164" s="1605">
        <f>com_pj_month!R96</f>
        <v>0</v>
      </c>
      <c r="AI164" s="1606"/>
      <c r="AK164" s="1615">
        <v>45597</v>
      </c>
      <c r="AL164" s="1616"/>
      <c r="AM164" s="1605">
        <f>com_pj_month!R115</f>
        <v>0</v>
      </c>
      <c r="AN164" s="1606"/>
      <c r="AY164" s="279"/>
    </row>
    <row r="165" spans="1:51" ht="18.600000000000001" thickBot="1">
      <c r="A165" s="278"/>
      <c r="G165" s="1615">
        <v>45627</v>
      </c>
      <c r="H165" s="1616"/>
      <c r="I165" s="1605">
        <f>PJT_BOM_Month!AR17</f>
        <v>0</v>
      </c>
      <c r="J165" s="1606"/>
      <c r="L165" s="1615">
        <v>45627</v>
      </c>
      <c r="M165" s="1616"/>
      <c r="N165" s="1605">
        <f>pr_mx_month!R38</f>
        <v>0</v>
      </c>
      <c r="O165" s="1606"/>
      <c r="Q165" s="1615">
        <v>45627</v>
      </c>
      <c r="R165" s="1616"/>
      <c r="S165" s="1605">
        <f>pr_aj_and_bj_month!R67</f>
        <v>0</v>
      </c>
      <c r="T165" s="1606"/>
      <c r="V165" s="1615">
        <v>45627</v>
      </c>
      <c r="W165" s="1616"/>
      <c r="X165" s="1605">
        <f>pr_aj_and_bj_month!R90</f>
        <v>0</v>
      </c>
      <c r="Y165" s="1606"/>
      <c r="AA165" s="1615">
        <v>45627</v>
      </c>
      <c r="AB165" s="1616"/>
      <c r="AC165" s="1605">
        <f>com_pj_month!R76</f>
        <v>0</v>
      </c>
      <c r="AD165" s="1606"/>
      <c r="AF165" s="1615">
        <v>45627</v>
      </c>
      <c r="AG165" s="1616"/>
      <c r="AH165" s="1605">
        <f>com_pj_month!R97</f>
        <v>0</v>
      </c>
      <c r="AI165" s="1606"/>
      <c r="AK165" s="1615">
        <v>45627</v>
      </c>
      <c r="AL165" s="1616"/>
      <c r="AM165" s="1605">
        <f>com_pj_month!R116</f>
        <v>0</v>
      </c>
      <c r="AN165" s="1606"/>
      <c r="AY165" s="279"/>
    </row>
    <row r="166" spans="1:51" ht="15" thickBot="1">
      <c r="A166" s="278"/>
      <c r="G166" s="1632" t="s">
        <v>1328</v>
      </c>
      <c r="H166" s="1633"/>
      <c r="I166" s="1608">
        <f>SUM(I154:J165)</f>
        <v>128</v>
      </c>
      <c r="J166" s="1609"/>
      <c r="L166" s="1607" t="s">
        <v>1329</v>
      </c>
      <c r="M166" s="1608"/>
      <c r="N166" s="1608">
        <f>SUM(N154:O165)</f>
        <v>1146</v>
      </c>
      <c r="O166" s="1609"/>
      <c r="Q166" s="1607" t="s">
        <v>1329</v>
      </c>
      <c r="R166" s="1608"/>
      <c r="S166" s="1608">
        <f>SUM(S154:T165)</f>
        <v>84</v>
      </c>
      <c r="T166" s="1609"/>
      <c r="V166" s="1607" t="s">
        <v>1329</v>
      </c>
      <c r="W166" s="1608"/>
      <c r="X166" s="1608">
        <f>SUM(X154:Y165)</f>
        <v>1148</v>
      </c>
      <c r="Y166" s="1609"/>
      <c r="AA166" s="1607" t="s">
        <v>1329</v>
      </c>
      <c r="AB166" s="1608"/>
      <c r="AC166" s="1608">
        <f>SUM(AC154:AD165)</f>
        <v>47</v>
      </c>
      <c r="AD166" s="1609"/>
      <c r="AF166" s="1607" t="s">
        <v>1329</v>
      </c>
      <c r="AG166" s="1608"/>
      <c r="AH166" s="1608">
        <f>SUM(AH154:AI165)</f>
        <v>1000</v>
      </c>
      <c r="AI166" s="1609"/>
      <c r="AK166" s="1607" t="s">
        <v>1329</v>
      </c>
      <c r="AL166" s="1608"/>
      <c r="AM166" s="1608">
        <f>SUM(AM154:AN165)</f>
        <v>1048</v>
      </c>
      <c r="AN166" s="1609"/>
      <c r="AY166" s="279"/>
    </row>
    <row r="167" spans="1:51">
      <c r="A167" s="278"/>
      <c r="AY167" s="279"/>
    </row>
    <row r="168" spans="1:51" ht="15" thickBot="1">
      <c r="AY168" s="279"/>
    </row>
    <row r="169" spans="1:51" ht="48" customHeight="1" thickBot="1">
      <c r="G169" s="1612" t="s">
        <v>1331</v>
      </c>
      <c r="H169" s="1613"/>
      <c r="I169" s="1613"/>
      <c r="J169" s="1614"/>
      <c r="L169" s="1612" t="s">
        <v>1332</v>
      </c>
      <c r="M169" s="1613"/>
      <c r="N169" s="1613"/>
      <c r="O169" s="1614"/>
      <c r="Q169" s="1612" t="s">
        <v>1333</v>
      </c>
      <c r="R169" s="1613"/>
      <c r="S169" s="1613"/>
      <c r="T169" s="1614"/>
      <c r="V169" s="1612" t="s">
        <v>1334</v>
      </c>
      <c r="W169" s="1613"/>
      <c r="X169" s="1613"/>
      <c r="Y169" s="1614"/>
      <c r="AA169" s="1612" t="s">
        <v>1335</v>
      </c>
      <c r="AB169" s="1613"/>
      <c r="AC169" s="1613"/>
      <c r="AD169" s="1614"/>
      <c r="AF169" s="1612" t="s">
        <v>1336</v>
      </c>
      <c r="AG169" s="1613"/>
      <c r="AH169" s="1613"/>
      <c r="AI169" s="1614"/>
      <c r="AK169" s="1612" t="s">
        <v>1338</v>
      </c>
      <c r="AL169" s="1613"/>
      <c r="AM169" s="1613"/>
      <c r="AN169" s="1614"/>
      <c r="AY169" s="279"/>
    </row>
    <row r="170" spans="1:51" ht="18">
      <c r="G170" s="1615">
        <v>45292</v>
      </c>
      <c r="H170" s="1616"/>
      <c r="I170" s="1605">
        <f>pr_mx_aj_month!R36</f>
        <v>0</v>
      </c>
      <c r="J170" s="1606"/>
      <c r="L170" s="1615">
        <v>45292</v>
      </c>
      <c r="M170" s="1616"/>
      <c r="N170" s="1605">
        <f>pr_mx_bu_month!R25</f>
        <v>416</v>
      </c>
      <c r="O170" s="1606"/>
      <c r="Q170" s="1615">
        <v>45292</v>
      </c>
      <c r="R170" s="1616"/>
      <c r="S170" s="1605">
        <f>pr_fab_aj_month!R26</f>
        <v>1</v>
      </c>
      <c r="T170" s="1606"/>
      <c r="V170" s="1615">
        <v>45292</v>
      </c>
      <c r="W170" s="1616"/>
      <c r="X170" s="1605">
        <f>pr_fab_bu_month!R26</f>
        <v>10</v>
      </c>
      <c r="Y170" s="1606"/>
      <c r="AA170" s="1615">
        <v>45292</v>
      </c>
      <c r="AB170" s="1616"/>
      <c r="AC170" s="1605">
        <f>pr_sub_aj_month!R26</f>
        <v>20</v>
      </c>
      <c r="AD170" s="1606"/>
      <c r="AF170" s="1615">
        <v>45292</v>
      </c>
      <c r="AG170" s="1616"/>
      <c r="AH170" s="1605">
        <f>pr_sub_bu_month!R26</f>
        <v>1</v>
      </c>
      <c r="AI170" s="1606"/>
      <c r="AK170" s="1615">
        <v>45292</v>
      </c>
      <c r="AL170" s="1616"/>
      <c r="AM170" s="1605">
        <f>'vendor_cost_month 24'!R359</f>
        <v>431</v>
      </c>
      <c r="AN170" s="1606"/>
      <c r="AY170" s="279"/>
    </row>
    <row r="171" spans="1:51" ht="18">
      <c r="G171" s="1615">
        <v>45323</v>
      </c>
      <c r="H171" s="1616"/>
      <c r="I171" s="1605">
        <f>pr_mx_aj_month!R37</f>
        <v>38</v>
      </c>
      <c r="J171" s="1606"/>
      <c r="L171" s="1615">
        <v>45323</v>
      </c>
      <c r="M171" s="1616"/>
      <c r="N171" s="1605">
        <f>pr_mx_bu_month!R26</f>
        <v>457</v>
      </c>
      <c r="O171" s="1606"/>
      <c r="Q171" s="1615">
        <v>45323</v>
      </c>
      <c r="R171" s="1616"/>
      <c r="S171" s="1605">
        <f>pr_fab_aj_month!R27</f>
        <v>2</v>
      </c>
      <c r="T171" s="1606"/>
      <c r="V171" s="1615">
        <v>45323</v>
      </c>
      <c r="W171" s="1616"/>
      <c r="X171" s="1605">
        <f>pr_fab_bu_month!R27</f>
        <v>19</v>
      </c>
      <c r="Y171" s="1606"/>
      <c r="AA171" s="1615">
        <v>45323</v>
      </c>
      <c r="AB171" s="1616"/>
      <c r="AC171" s="1605">
        <f>pr_sub_aj_month!R27</f>
        <v>19</v>
      </c>
      <c r="AD171" s="1606"/>
      <c r="AF171" s="1615">
        <v>45323</v>
      </c>
      <c r="AG171" s="1616"/>
      <c r="AH171" s="1605">
        <f>pr_sub_bu_month!R27</f>
        <v>2</v>
      </c>
      <c r="AI171" s="1606"/>
      <c r="AK171" s="1615">
        <v>45323</v>
      </c>
      <c r="AL171" s="1616"/>
      <c r="AM171" s="1605">
        <f>'vendor_cost_month 24'!R360</f>
        <v>521</v>
      </c>
      <c r="AN171" s="1606"/>
      <c r="AY171" s="279"/>
    </row>
    <row r="172" spans="1:51" ht="18">
      <c r="G172" s="1615">
        <v>45352</v>
      </c>
      <c r="H172" s="1616"/>
      <c r="I172" s="1605">
        <f>pr_mx_aj_month!R38</f>
        <v>0</v>
      </c>
      <c r="J172" s="1606"/>
      <c r="L172" s="1615">
        <v>45352</v>
      </c>
      <c r="M172" s="1616"/>
      <c r="N172" s="1605">
        <f>pr_mx_bu_month!R27</f>
        <v>235</v>
      </c>
      <c r="O172" s="1606"/>
      <c r="Q172" s="1615">
        <v>45352</v>
      </c>
      <c r="R172" s="1616"/>
      <c r="S172" s="1605">
        <f>pr_fab_aj_month!R28</f>
        <v>0</v>
      </c>
      <c r="T172" s="1606"/>
      <c r="V172" s="1615">
        <v>45352</v>
      </c>
      <c r="W172" s="1616"/>
      <c r="X172" s="1605">
        <f>pr_fab_bu_month!R28</f>
        <v>1</v>
      </c>
      <c r="Y172" s="1606"/>
      <c r="AA172" s="1615">
        <v>45352</v>
      </c>
      <c r="AB172" s="1616"/>
      <c r="AC172" s="1605">
        <f>pr_sub_aj_month!R28</f>
        <v>4</v>
      </c>
      <c r="AD172" s="1606"/>
      <c r="AF172" s="1615">
        <v>45352</v>
      </c>
      <c r="AG172" s="1616"/>
      <c r="AH172" s="1605">
        <f>pr_sub_bu_month!R28</f>
        <v>7</v>
      </c>
      <c r="AI172" s="1606"/>
      <c r="AK172" s="1615">
        <v>45352</v>
      </c>
      <c r="AL172" s="1616"/>
      <c r="AM172" s="1605">
        <f>'vendor_cost_month 24'!R361</f>
        <v>229</v>
      </c>
      <c r="AN172" s="1606"/>
      <c r="AY172" s="279"/>
    </row>
    <row r="173" spans="1:51" ht="18">
      <c r="G173" s="1615">
        <v>45383</v>
      </c>
      <c r="H173" s="1616"/>
      <c r="I173" s="1605">
        <f>pr_mx_aj_month!R39</f>
        <v>0</v>
      </c>
      <c r="J173" s="1606"/>
      <c r="L173" s="1615">
        <v>45383</v>
      </c>
      <c r="M173" s="1616"/>
      <c r="N173" s="1605">
        <f>pr_mx_bu_month!R28</f>
        <v>0</v>
      </c>
      <c r="O173" s="1606"/>
      <c r="Q173" s="1615">
        <v>45383</v>
      </c>
      <c r="R173" s="1616"/>
      <c r="S173" s="1605">
        <f>pr_fab_aj_month!R29</f>
        <v>0</v>
      </c>
      <c r="T173" s="1606"/>
      <c r="V173" s="1615">
        <v>45383</v>
      </c>
      <c r="W173" s="1616"/>
      <c r="X173" s="1605">
        <f>pr_fab_bu_month!R29</f>
        <v>0</v>
      </c>
      <c r="Y173" s="1606"/>
      <c r="AA173" s="1615">
        <v>45383</v>
      </c>
      <c r="AB173" s="1616"/>
      <c r="AC173" s="1605">
        <f>pr_sub_aj_month!R29</f>
        <v>0</v>
      </c>
      <c r="AD173" s="1606"/>
      <c r="AF173" s="1615">
        <v>45383</v>
      </c>
      <c r="AG173" s="1616"/>
      <c r="AH173" s="1605">
        <f>pr_sub_bu_month!R29</f>
        <v>0</v>
      </c>
      <c r="AI173" s="1606"/>
      <c r="AK173" s="1615">
        <v>45383</v>
      </c>
      <c r="AL173" s="1616"/>
      <c r="AM173" s="1605">
        <f>'vendor_cost_month 24'!R362</f>
        <v>0</v>
      </c>
      <c r="AN173" s="1606"/>
      <c r="AY173" s="279"/>
    </row>
    <row r="174" spans="1:51" ht="18">
      <c r="G174" s="1615">
        <v>45413</v>
      </c>
      <c r="H174" s="1616"/>
      <c r="I174" s="1605">
        <f>pr_mx_aj_month!R40</f>
        <v>0</v>
      </c>
      <c r="J174" s="1606"/>
      <c r="L174" s="1615">
        <v>45413</v>
      </c>
      <c r="M174" s="1616"/>
      <c r="N174" s="1605">
        <f>pr_mx_bu_month!R29</f>
        <v>0</v>
      </c>
      <c r="O174" s="1606"/>
      <c r="Q174" s="1615">
        <v>45413</v>
      </c>
      <c r="R174" s="1616"/>
      <c r="S174" s="1605">
        <f>pr_fab_aj_month!R30</f>
        <v>0</v>
      </c>
      <c r="T174" s="1606"/>
      <c r="V174" s="1615">
        <v>45413</v>
      </c>
      <c r="W174" s="1616"/>
      <c r="X174" s="1605">
        <f>pr_fab_bu_month!R30</f>
        <v>0</v>
      </c>
      <c r="Y174" s="1606"/>
      <c r="AA174" s="1615">
        <v>45413</v>
      </c>
      <c r="AB174" s="1616"/>
      <c r="AC174" s="1605">
        <f>pr_sub_aj_month!R30</f>
        <v>0</v>
      </c>
      <c r="AD174" s="1606"/>
      <c r="AF174" s="1615">
        <v>45413</v>
      </c>
      <c r="AG174" s="1616"/>
      <c r="AH174" s="1605">
        <f>pr_sub_bu_month!R30</f>
        <v>0</v>
      </c>
      <c r="AI174" s="1606"/>
      <c r="AK174" s="1615">
        <v>45413</v>
      </c>
      <c r="AL174" s="1616"/>
      <c r="AM174" s="1605">
        <f>'vendor_cost_month 24'!R363</f>
        <v>0</v>
      </c>
      <c r="AN174" s="1606"/>
      <c r="AY174" s="279"/>
    </row>
    <row r="175" spans="1:51" ht="18">
      <c r="G175" s="1615">
        <v>45444</v>
      </c>
      <c r="H175" s="1616"/>
      <c r="I175" s="1605">
        <f>pr_mx_aj_month!R41</f>
        <v>0</v>
      </c>
      <c r="J175" s="1606"/>
      <c r="L175" s="1615">
        <v>45444</v>
      </c>
      <c r="M175" s="1616"/>
      <c r="N175" s="1605">
        <f>pr_mx_bu_month!R30</f>
        <v>0</v>
      </c>
      <c r="O175" s="1606"/>
      <c r="Q175" s="1615">
        <v>45444</v>
      </c>
      <c r="R175" s="1616"/>
      <c r="S175" s="1605">
        <f>pr_fab_aj_month!R31</f>
        <v>0</v>
      </c>
      <c r="T175" s="1606"/>
      <c r="V175" s="1615">
        <v>45444</v>
      </c>
      <c r="W175" s="1616"/>
      <c r="X175" s="1605">
        <f>pr_fab_bu_month!R31</f>
        <v>0</v>
      </c>
      <c r="Y175" s="1606"/>
      <c r="AA175" s="1615">
        <v>45444</v>
      </c>
      <c r="AB175" s="1616"/>
      <c r="AC175" s="1605">
        <f>pr_sub_aj_month!R31</f>
        <v>0</v>
      </c>
      <c r="AD175" s="1606"/>
      <c r="AF175" s="1615">
        <v>45444</v>
      </c>
      <c r="AG175" s="1616"/>
      <c r="AH175" s="1605">
        <f>pr_sub_bu_month!R31</f>
        <v>0</v>
      </c>
      <c r="AI175" s="1606"/>
      <c r="AK175" s="1615">
        <v>45444</v>
      </c>
      <c r="AL175" s="1616"/>
      <c r="AM175" s="1605">
        <f>'vendor_cost_month 24'!R364</f>
        <v>0</v>
      </c>
      <c r="AN175" s="1606"/>
      <c r="AY175" s="279"/>
    </row>
    <row r="176" spans="1:51" ht="18">
      <c r="G176" s="1615">
        <v>45474</v>
      </c>
      <c r="H176" s="1616"/>
      <c r="I176" s="1605">
        <f>pr_mx_aj_month!R42</f>
        <v>0</v>
      </c>
      <c r="J176" s="1606"/>
      <c r="L176" s="1615">
        <v>45474</v>
      </c>
      <c r="M176" s="1616"/>
      <c r="N176" s="1605">
        <f>pr_mx_bu_month!R31</f>
        <v>0</v>
      </c>
      <c r="O176" s="1606"/>
      <c r="Q176" s="1615">
        <v>45474</v>
      </c>
      <c r="R176" s="1616"/>
      <c r="S176" s="1605">
        <f>pr_fab_aj_month!R32</f>
        <v>0</v>
      </c>
      <c r="T176" s="1606"/>
      <c r="V176" s="1615">
        <v>45474</v>
      </c>
      <c r="W176" s="1616"/>
      <c r="X176" s="1605">
        <f>pr_fab_bu_month!R32</f>
        <v>0</v>
      </c>
      <c r="Y176" s="1606"/>
      <c r="AA176" s="1615">
        <v>45474</v>
      </c>
      <c r="AB176" s="1616"/>
      <c r="AC176" s="1605">
        <f>pr_sub_aj_month!R32</f>
        <v>0</v>
      </c>
      <c r="AD176" s="1606"/>
      <c r="AF176" s="1615">
        <v>45474</v>
      </c>
      <c r="AG176" s="1616"/>
      <c r="AH176" s="1605">
        <f>pr_sub_bu_month!R32</f>
        <v>0</v>
      </c>
      <c r="AI176" s="1606"/>
      <c r="AK176" s="1615">
        <v>45474</v>
      </c>
      <c r="AL176" s="1616"/>
      <c r="AM176" s="1605">
        <f>'vendor_cost_month 24'!R365</f>
        <v>0</v>
      </c>
      <c r="AN176" s="1606"/>
      <c r="AY176" s="279"/>
    </row>
    <row r="177" spans="1:51" ht="18">
      <c r="G177" s="1615">
        <v>45505</v>
      </c>
      <c r="H177" s="1616"/>
      <c r="I177" s="1605">
        <f>pr_mx_aj_month!R43</f>
        <v>0</v>
      </c>
      <c r="J177" s="1606"/>
      <c r="L177" s="1615">
        <v>45505</v>
      </c>
      <c r="M177" s="1616"/>
      <c r="N177" s="1605">
        <f>pr_mx_bu_month!R32</f>
        <v>0</v>
      </c>
      <c r="O177" s="1606"/>
      <c r="Q177" s="1615">
        <v>45505</v>
      </c>
      <c r="R177" s="1616"/>
      <c r="S177" s="1605">
        <f>pr_fab_aj_month!R33</f>
        <v>0</v>
      </c>
      <c r="T177" s="1606"/>
      <c r="V177" s="1615">
        <v>45505</v>
      </c>
      <c r="W177" s="1616"/>
      <c r="X177" s="1605">
        <f>pr_fab_bu_month!R33</f>
        <v>0</v>
      </c>
      <c r="Y177" s="1606"/>
      <c r="AA177" s="1615">
        <v>45505</v>
      </c>
      <c r="AB177" s="1616"/>
      <c r="AC177" s="1605">
        <f>pr_sub_aj_month!R33</f>
        <v>0</v>
      </c>
      <c r="AD177" s="1606"/>
      <c r="AF177" s="1615">
        <v>45505</v>
      </c>
      <c r="AG177" s="1616"/>
      <c r="AH177" s="1605">
        <f>pr_sub_bu_month!R33</f>
        <v>0</v>
      </c>
      <c r="AI177" s="1606"/>
      <c r="AK177" s="1615">
        <v>45505</v>
      </c>
      <c r="AL177" s="1616"/>
      <c r="AM177" s="1605">
        <f>'vendor_cost_month 24'!R366</f>
        <v>0</v>
      </c>
      <c r="AN177" s="1606"/>
      <c r="AY177" s="279"/>
    </row>
    <row r="178" spans="1:51" ht="18">
      <c r="G178" s="1615">
        <v>45536</v>
      </c>
      <c r="H178" s="1616"/>
      <c r="I178" s="1605">
        <f>pr_mx_aj_month!R44</f>
        <v>0</v>
      </c>
      <c r="J178" s="1606"/>
      <c r="L178" s="1615">
        <v>45536</v>
      </c>
      <c r="M178" s="1616"/>
      <c r="N178" s="1605">
        <f>pr_mx_bu_month!R33</f>
        <v>0</v>
      </c>
      <c r="O178" s="1606"/>
      <c r="Q178" s="1615">
        <v>45536</v>
      </c>
      <c r="R178" s="1616"/>
      <c r="S178" s="1605">
        <f>pr_fab_aj_month!R34</f>
        <v>0</v>
      </c>
      <c r="T178" s="1606"/>
      <c r="V178" s="1615">
        <v>45536</v>
      </c>
      <c r="W178" s="1616"/>
      <c r="X178" s="1605">
        <f>pr_fab_bu_month!R34</f>
        <v>0</v>
      </c>
      <c r="Y178" s="1606"/>
      <c r="AA178" s="1615">
        <v>45536</v>
      </c>
      <c r="AB178" s="1616"/>
      <c r="AC178" s="1605">
        <f>pr_sub_aj_month!R34</f>
        <v>0</v>
      </c>
      <c r="AD178" s="1606"/>
      <c r="AF178" s="1615">
        <v>45536</v>
      </c>
      <c r="AG178" s="1616"/>
      <c r="AH178" s="1605">
        <f>pr_sub_bu_month!R34</f>
        <v>0</v>
      </c>
      <c r="AI178" s="1606"/>
      <c r="AK178" s="1615">
        <v>45536</v>
      </c>
      <c r="AL178" s="1616"/>
      <c r="AM178" s="1605">
        <f>'vendor_cost_month 24'!R367</f>
        <v>0</v>
      </c>
      <c r="AN178" s="1606"/>
      <c r="AY178" s="279"/>
    </row>
    <row r="179" spans="1:51" ht="18">
      <c r="G179" s="1615">
        <v>45566</v>
      </c>
      <c r="H179" s="1616"/>
      <c r="I179" s="1605">
        <f>pr_mx_aj_month!R45</f>
        <v>0</v>
      </c>
      <c r="J179" s="1606"/>
      <c r="L179" s="1615">
        <v>45566</v>
      </c>
      <c r="M179" s="1616"/>
      <c r="N179" s="1605">
        <f>pr_mx_bu_month!R34</f>
        <v>0</v>
      </c>
      <c r="O179" s="1606"/>
      <c r="Q179" s="1615">
        <v>45566</v>
      </c>
      <c r="R179" s="1616"/>
      <c r="S179" s="1605">
        <f>pr_fab_aj_month!R35</f>
        <v>0</v>
      </c>
      <c r="T179" s="1606"/>
      <c r="V179" s="1615">
        <v>45566</v>
      </c>
      <c r="W179" s="1616"/>
      <c r="X179" s="1605">
        <f>pr_fab_bu_month!R35</f>
        <v>0</v>
      </c>
      <c r="Y179" s="1606"/>
      <c r="AA179" s="1615">
        <v>45566</v>
      </c>
      <c r="AB179" s="1616"/>
      <c r="AC179" s="1605">
        <f>pr_sub_aj_month!R35</f>
        <v>0</v>
      </c>
      <c r="AD179" s="1606"/>
      <c r="AF179" s="1615">
        <v>45566</v>
      </c>
      <c r="AG179" s="1616"/>
      <c r="AH179" s="1605">
        <f>pr_sub_bu_month!R35</f>
        <v>0</v>
      </c>
      <c r="AI179" s="1606"/>
      <c r="AK179" s="1615">
        <v>45566</v>
      </c>
      <c r="AL179" s="1616"/>
      <c r="AM179" s="1605">
        <f>'vendor_cost_month 24'!R368</f>
        <v>0</v>
      </c>
      <c r="AN179" s="1606"/>
      <c r="AY179" s="279"/>
    </row>
    <row r="180" spans="1:51" ht="18">
      <c r="G180" s="1615">
        <v>45597</v>
      </c>
      <c r="H180" s="1616"/>
      <c r="I180" s="1605">
        <f>pr_mx_aj_month!R46</f>
        <v>0</v>
      </c>
      <c r="J180" s="1606"/>
      <c r="L180" s="1615">
        <v>45597</v>
      </c>
      <c r="M180" s="1616"/>
      <c r="N180" s="1605">
        <f>pr_mx_bu_month!R35</f>
        <v>0</v>
      </c>
      <c r="O180" s="1606"/>
      <c r="Q180" s="1615">
        <v>45597</v>
      </c>
      <c r="R180" s="1616"/>
      <c r="S180" s="1605">
        <f>pr_fab_aj_month!R36</f>
        <v>0</v>
      </c>
      <c r="T180" s="1606"/>
      <c r="V180" s="1615">
        <v>45597</v>
      </c>
      <c r="W180" s="1616"/>
      <c r="X180" s="1605">
        <f>pr_fab_bu_month!R36</f>
        <v>0</v>
      </c>
      <c r="Y180" s="1606"/>
      <c r="AA180" s="1615">
        <v>45597</v>
      </c>
      <c r="AB180" s="1616"/>
      <c r="AC180" s="1605">
        <f>pr_sub_aj_month!R36</f>
        <v>0</v>
      </c>
      <c r="AD180" s="1606"/>
      <c r="AF180" s="1615">
        <v>45597</v>
      </c>
      <c r="AG180" s="1616"/>
      <c r="AH180" s="1605">
        <f>pr_sub_bu_month!R36</f>
        <v>0</v>
      </c>
      <c r="AI180" s="1606"/>
      <c r="AK180" s="1615">
        <v>45597</v>
      </c>
      <c r="AL180" s="1616"/>
      <c r="AM180" s="1605">
        <f>'vendor_cost_month 24'!R369</f>
        <v>0</v>
      </c>
      <c r="AN180" s="1606"/>
      <c r="AY180" s="279"/>
    </row>
    <row r="181" spans="1:51" ht="18.600000000000001" thickBot="1">
      <c r="G181" s="1615">
        <v>45627</v>
      </c>
      <c r="H181" s="1616"/>
      <c r="I181" s="1605">
        <f>pr_mx_aj_month!R47</f>
        <v>0</v>
      </c>
      <c r="J181" s="1606"/>
      <c r="L181" s="1615">
        <v>45627</v>
      </c>
      <c r="M181" s="1616"/>
      <c r="N181" s="1605">
        <f>pr_mx_bu_month!R36</f>
        <v>0</v>
      </c>
      <c r="O181" s="1606"/>
      <c r="Q181" s="1615">
        <v>45627</v>
      </c>
      <c r="R181" s="1616"/>
      <c r="S181" s="1605">
        <f>pr_fab_aj_month!R37</f>
        <v>0</v>
      </c>
      <c r="T181" s="1606"/>
      <c r="V181" s="1615">
        <v>45627</v>
      </c>
      <c r="W181" s="1616"/>
      <c r="X181" s="1605">
        <f>pr_fab_bu_month!R37</f>
        <v>0</v>
      </c>
      <c r="Y181" s="1606"/>
      <c r="AA181" s="1615">
        <v>45627</v>
      </c>
      <c r="AB181" s="1616"/>
      <c r="AC181" s="1605">
        <f>pr_sub_aj_month!R37</f>
        <v>0</v>
      </c>
      <c r="AD181" s="1606"/>
      <c r="AF181" s="1615">
        <v>45627</v>
      </c>
      <c r="AG181" s="1616"/>
      <c r="AH181" s="1605">
        <f>pr_sub_bu_month!R37</f>
        <v>0</v>
      </c>
      <c r="AI181" s="1606"/>
      <c r="AK181" s="1615">
        <v>45627</v>
      </c>
      <c r="AL181" s="1616"/>
      <c r="AM181" s="1605">
        <f>'vendor_cost_month 24'!R370</f>
        <v>0</v>
      </c>
      <c r="AN181" s="1606"/>
      <c r="AY181" s="279"/>
    </row>
    <row r="182" spans="1:51" ht="15" thickBot="1">
      <c r="G182" s="1607" t="s">
        <v>1329</v>
      </c>
      <c r="H182" s="1608"/>
      <c r="I182" s="1608">
        <f>SUM(I170:J181)</f>
        <v>38</v>
      </c>
      <c r="J182" s="1609"/>
      <c r="L182" s="1607" t="s">
        <v>1329</v>
      </c>
      <c r="M182" s="1608"/>
      <c r="N182" s="1608">
        <f>SUM(N170:O181)</f>
        <v>1108</v>
      </c>
      <c r="O182" s="1609"/>
      <c r="Q182" s="1607" t="s">
        <v>1329</v>
      </c>
      <c r="R182" s="1608"/>
      <c r="S182" s="1608">
        <f>SUM(S170:T181)</f>
        <v>3</v>
      </c>
      <c r="T182" s="1609"/>
      <c r="V182" s="1607" t="s">
        <v>1329</v>
      </c>
      <c r="W182" s="1608"/>
      <c r="X182" s="1608">
        <f>SUM(X170:Y181)</f>
        <v>30</v>
      </c>
      <c r="Y182" s="1609"/>
      <c r="AA182" s="1607" t="s">
        <v>1329</v>
      </c>
      <c r="AB182" s="1608"/>
      <c r="AC182" s="1608">
        <f>SUM(AC170:AD181)</f>
        <v>43</v>
      </c>
      <c r="AD182" s="1609"/>
      <c r="AF182" s="1607" t="s">
        <v>1329</v>
      </c>
      <c r="AG182" s="1608"/>
      <c r="AH182" s="1608">
        <f>SUM(AH170:AI181)</f>
        <v>10</v>
      </c>
      <c r="AI182" s="1609"/>
      <c r="AK182" s="1607" t="s">
        <v>1328</v>
      </c>
      <c r="AL182" s="1608"/>
      <c r="AM182" s="1608">
        <f>SUM(AM170:AN181)</f>
        <v>1181</v>
      </c>
      <c r="AN182" s="1609"/>
      <c r="AY182" s="279"/>
    </row>
    <row r="183" spans="1:51">
      <c r="A183" s="278"/>
      <c r="AY183" s="279"/>
    </row>
    <row r="184" spans="1:51">
      <c r="A184" s="278"/>
      <c r="AY184" s="279"/>
    </row>
    <row r="185" spans="1:51" ht="15" thickBot="1">
      <c r="A185" s="280"/>
      <c r="B185" s="281"/>
      <c r="C185" s="281"/>
      <c r="D185" s="281"/>
      <c r="E185" s="281"/>
      <c r="F185" s="281"/>
      <c r="G185" s="281"/>
      <c r="H185" s="281"/>
      <c r="I185" s="281"/>
      <c r="J185" s="281"/>
      <c r="K185" s="281"/>
      <c r="L185" s="281"/>
      <c r="M185" s="281"/>
      <c r="N185" s="281"/>
      <c r="O185" s="281"/>
      <c r="P185" s="281"/>
      <c r="Q185" s="281"/>
      <c r="R185" s="281"/>
      <c r="S185" s="281"/>
      <c r="T185" s="281"/>
      <c r="U185" s="281"/>
      <c r="V185" s="281"/>
      <c r="W185" s="281"/>
      <c r="X185" s="281"/>
      <c r="Y185" s="281"/>
      <c r="Z185" s="281"/>
      <c r="AA185" s="281"/>
      <c r="AB185" s="281"/>
      <c r="AC185" s="281"/>
      <c r="AD185" s="281"/>
      <c r="AE185" s="281"/>
      <c r="AF185" s="281"/>
      <c r="AG185" s="281"/>
      <c r="AH185" s="281"/>
      <c r="AI185" s="281"/>
      <c r="AJ185" s="281"/>
      <c r="AK185" s="281"/>
      <c r="AL185" s="281"/>
      <c r="AM185" s="281"/>
      <c r="AN185" s="281"/>
      <c r="AO185" s="281"/>
      <c r="AP185" s="281"/>
      <c r="AQ185" s="281"/>
      <c r="AR185" s="281"/>
      <c r="AS185" s="281"/>
      <c r="AT185" s="281"/>
      <c r="AU185" s="281"/>
      <c r="AV185" s="281"/>
      <c r="AW185" s="281"/>
      <c r="AX185" s="281"/>
      <c r="AY185" s="282"/>
    </row>
    <row r="186" spans="1:51" ht="15" thickBot="1"/>
    <row r="187" spans="1:51">
      <c r="A187" s="275"/>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6"/>
      <c r="Z187" s="276"/>
      <c r="AA187" s="276"/>
      <c r="AB187" s="276"/>
      <c r="AC187" s="276"/>
      <c r="AD187" s="276"/>
      <c r="AE187" s="276"/>
      <c r="AF187" s="276"/>
      <c r="AG187" s="276"/>
      <c r="AH187" s="276"/>
      <c r="AI187" s="276"/>
      <c r="AJ187" s="276"/>
      <c r="AK187" s="276"/>
      <c r="AL187" s="276"/>
      <c r="AM187" s="276"/>
      <c r="AN187" s="276"/>
      <c r="AO187" s="276"/>
      <c r="AP187" s="276"/>
      <c r="AQ187" s="276"/>
      <c r="AR187" s="276"/>
      <c r="AS187" s="276"/>
      <c r="AT187" s="276"/>
      <c r="AU187" s="276"/>
      <c r="AV187" s="276"/>
      <c r="AW187" s="276"/>
      <c r="AX187" s="276"/>
      <c r="AY187" s="277"/>
    </row>
    <row r="188" spans="1:51" ht="15" thickBot="1">
      <c r="A188" s="280"/>
      <c r="B188" s="281"/>
      <c r="C188" s="281"/>
      <c r="D188" s="281"/>
      <c r="E188" s="281"/>
      <c r="F188" s="281"/>
      <c r="G188" s="281"/>
      <c r="H188" s="281"/>
      <c r="I188" s="281"/>
      <c r="J188" s="281"/>
      <c r="K188" s="281"/>
      <c r="L188" s="281"/>
      <c r="M188" s="281"/>
      <c r="N188" s="281"/>
      <c r="O188" s="281"/>
      <c r="P188" s="281"/>
      <c r="Q188" s="281"/>
      <c r="R188" s="281"/>
      <c r="S188" s="281"/>
      <c r="T188" s="281"/>
      <c r="U188" s="281"/>
      <c r="V188" s="281"/>
      <c r="W188" s="281"/>
      <c r="X188" s="281"/>
      <c r="Y188" s="281"/>
      <c r="Z188" s="281"/>
      <c r="AA188" s="281"/>
      <c r="AB188" s="281"/>
      <c r="AC188" s="281"/>
      <c r="AD188" s="281"/>
      <c r="AE188" s="281"/>
      <c r="AF188" s="281"/>
      <c r="AG188" s="281"/>
      <c r="AH188" s="281"/>
      <c r="AI188" s="281"/>
      <c r="AJ188" s="281"/>
      <c r="AK188" s="281"/>
      <c r="AL188" s="281"/>
      <c r="AM188" s="281"/>
      <c r="AN188" s="281"/>
      <c r="AO188" s="281"/>
      <c r="AP188" s="281"/>
      <c r="AQ188" s="281"/>
      <c r="AR188" s="281"/>
      <c r="AS188" s="281"/>
      <c r="AT188" s="281"/>
      <c r="AU188" s="281"/>
      <c r="AV188" s="281"/>
      <c r="AW188" s="281"/>
      <c r="AX188" s="281"/>
      <c r="AY188" s="282"/>
    </row>
    <row r="189" spans="1:51">
      <c r="A189" s="275"/>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6"/>
      <c r="Z189" s="276"/>
      <c r="AA189" s="276"/>
      <c r="AB189" s="276"/>
      <c r="AC189" s="276"/>
      <c r="AD189" s="276"/>
      <c r="AE189" s="276"/>
      <c r="AF189" s="276"/>
      <c r="AG189" s="276"/>
      <c r="AH189" s="276"/>
      <c r="AI189" s="276"/>
      <c r="AJ189" s="276"/>
      <c r="AK189" s="276"/>
      <c r="AL189" s="276"/>
      <c r="AM189" s="276"/>
      <c r="AN189" s="276"/>
      <c r="AO189" s="276"/>
      <c r="AP189" s="276"/>
      <c r="AQ189" s="276"/>
      <c r="AR189" s="276"/>
      <c r="AS189" s="276"/>
      <c r="AT189" s="276"/>
      <c r="AU189" s="276"/>
      <c r="AV189" s="276"/>
      <c r="AW189" s="276"/>
      <c r="AX189" s="276"/>
      <c r="AY189" s="277"/>
    </row>
    <row r="190" spans="1:51" ht="15" thickBot="1">
      <c r="A190" s="278"/>
      <c r="AY190" s="279"/>
    </row>
    <row r="191" spans="1:51" ht="57.6" customHeight="1" thickBot="1">
      <c r="A191" s="283"/>
      <c r="B191" s="1612" t="s">
        <v>1089</v>
      </c>
      <c r="C191" s="1613"/>
      <c r="D191" s="1613"/>
      <c r="E191" s="1614"/>
      <c r="F191" s="224"/>
      <c r="G191" s="1612" t="s">
        <v>1078</v>
      </c>
      <c r="H191" s="1613"/>
      <c r="I191" s="1613"/>
      <c r="J191" s="1614"/>
      <c r="K191" s="224"/>
      <c r="L191" s="1612" t="s">
        <v>1083</v>
      </c>
      <c r="M191" s="1613"/>
      <c r="N191" s="1613"/>
      <c r="O191" s="1614"/>
      <c r="P191" s="224"/>
      <c r="Q191" s="1612" t="s">
        <v>1087</v>
      </c>
      <c r="R191" s="1613"/>
      <c r="S191" s="1613"/>
      <c r="T191" s="1614"/>
      <c r="U191" s="224"/>
      <c r="V191" s="1612" t="s">
        <v>1071</v>
      </c>
      <c r="W191" s="1613"/>
      <c r="X191" s="1613"/>
      <c r="Y191" s="1614"/>
      <c r="Z191" s="224"/>
      <c r="AA191" s="1612" t="s">
        <v>1072</v>
      </c>
      <c r="AB191" s="1613"/>
      <c r="AC191" s="1613"/>
      <c r="AD191" s="1614"/>
      <c r="AE191" s="224"/>
      <c r="AF191" s="1612" t="s">
        <v>1080</v>
      </c>
      <c r="AG191" s="1613"/>
      <c r="AH191" s="1613"/>
      <c r="AI191" s="1614"/>
      <c r="AJ191" s="224"/>
      <c r="AK191" s="1627" t="s">
        <v>1079</v>
      </c>
      <c r="AL191" s="1628"/>
      <c r="AM191" s="1628"/>
      <c r="AN191" s="1629"/>
      <c r="AO191" s="224"/>
      <c r="AP191" s="1612" t="s">
        <v>1212</v>
      </c>
      <c r="AQ191" s="1613"/>
      <c r="AR191" s="1613"/>
      <c r="AS191" s="1614"/>
      <c r="AU191" s="1612" t="s">
        <v>1645</v>
      </c>
      <c r="AV191" s="1613"/>
      <c r="AW191" s="1613"/>
      <c r="AX191" s="1614"/>
      <c r="AY191" s="284"/>
    </row>
    <row r="192" spans="1:51" ht="18">
      <c r="A192" s="278"/>
      <c r="B192" s="1615">
        <v>45292</v>
      </c>
      <c r="C192" s="1616"/>
      <c r="D192" s="1605">
        <f>'vendor_cost_month 24'!R2</f>
        <v>4</v>
      </c>
      <c r="E192" s="1606"/>
      <c r="G192" s="1615">
        <v>45292</v>
      </c>
      <c r="H192" s="1616"/>
      <c r="I192" s="1605">
        <f>'vendor_cost_month 24'!R23</f>
        <v>0</v>
      </c>
      <c r="J192" s="1606"/>
      <c r="L192" s="1615">
        <v>45292</v>
      </c>
      <c r="M192" s="1616"/>
      <c r="N192" s="1605">
        <f>'vendor_cost_month 24'!R47</f>
        <v>0</v>
      </c>
      <c r="O192" s="1606"/>
      <c r="Q192" s="1615">
        <v>45292</v>
      </c>
      <c r="R192" s="1616"/>
      <c r="S192" s="1605">
        <f>'vendor_cost_month 24'!R68</f>
        <v>1</v>
      </c>
      <c r="T192" s="1606"/>
      <c r="V192" s="1615">
        <v>45292</v>
      </c>
      <c r="W192" s="1616"/>
      <c r="X192" s="1605">
        <f>'vendor_cost_month 24'!R89</f>
        <v>1</v>
      </c>
      <c r="Y192" s="1606"/>
      <c r="AA192" s="1615">
        <v>45292</v>
      </c>
      <c r="AB192" s="1616"/>
      <c r="AC192" s="1605">
        <f>'vendor_cost_month 24'!R108</f>
        <v>4</v>
      </c>
      <c r="AD192" s="1606"/>
      <c r="AF192" s="1615">
        <v>45292</v>
      </c>
      <c r="AG192" s="1616"/>
      <c r="AH192" s="1605">
        <f>'vendor_cost_month 24'!R129</f>
        <v>27</v>
      </c>
      <c r="AI192" s="1606"/>
      <c r="AK192" s="1615">
        <v>45292</v>
      </c>
      <c r="AL192" s="1616"/>
      <c r="AM192" s="1605">
        <f>'vendor_cost_month 24'!R152</f>
        <v>37</v>
      </c>
      <c r="AN192" s="1606"/>
      <c r="AP192" s="1615">
        <v>45292</v>
      </c>
      <c r="AQ192" s="1616"/>
      <c r="AR192" s="1605">
        <f>'vendor_cost_month 24'!R175</f>
        <v>2</v>
      </c>
      <c r="AS192" s="1606"/>
      <c r="AU192" s="1615">
        <v>44927</v>
      </c>
      <c r="AV192" s="1616"/>
      <c r="AW192" s="1605">
        <f>'vendor_cost_month 24'!R416</f>
        <v>4</v>
      </c>
      <c r="AX192" s="1606"/>
      <c r="AY192" s="279"/>
    </row>
    <row r="193" spans="1:51" ht="18">
      <c r="A193" s="278"/>
      <c r="B193" s="1615">
        <v>45323</v>
      </c>
      <c r="C193" s="1616"/>
      <c r="D193" s="1605">
        <f>'vendor_cost_month 24'!R3</f>
        <v>26</v>
      </c>
      <c r="E193" s="1606"/>
      <c r="G193" s="1615">
        <v>45323</v>
      </c>
      <c r="H193" s="1616"/>
      <c r="I193" s="1605">
        <f>'vendor_cost_month 24'!R24</f>
        <v>1</v>
      </c>
      <c r="J193" s="1606"/>
      <c r="L193" s="1615">
        <v>45323</v>
      </c>
      <c r="M193" s="1616"/>
      <c r="N193" s="1605">
        <f>'vendor_cost_month 24'!R48</f>
        <v>6</v>
      </c>
      <c r="O193" s="1606"/>
      <c r="Q193" s="1615">
        <v>45323</v>
      </c>
      <c r="R193" s="1616"/>
      <c r="S193" s="1605">
        <f>'vendor_cost_month 24'!R69</f>
        <v>0</v>
      </c>
      <c r="T193" s="1606"/>
      <c r="V193" s="1615">
        <v>45323</v>
      </c>
      <c r="W193" s="1616"/>
      <c r="X193" s="1605">
        <f>'vendor_cost_month 24'!R90</f>
        <v>9</v>
      </c>
      <c r="Y193" s="1606"/>
      <c r="AA193" s="1615">
        <v>45323</v>
      </c>
      <c r="AB193" s="1616"/>
      <c r="AC193" s="1605">
        <f>'vendor_cost_month 24'!R109</f>
        <v>36</v>
      </c>
      <c r="AD193" s="1606"/>
      <c r="AF193" s="1615">
        <v>45323</v>
      </c>
      <c r="AG193" s="1616"/>
      <c r="AH193" s="1605">
        <f>'vendor_cost_month 24'!R130</f>
        <v>2</v>
      </c>
      <c r="AI193" s="1606"/>
      <c r="AK193" s="1615">
        <v>45323</v>
      </c>
      <c r="AL193" s="1616"/>
      <c r="AM193" s="1605">
        <f>'vendor_cost_month 24'!R153</f>
        <v>0</v>
      </c>
      <c r="AN193" s="1606"/>
      <c r="AP193" s="1615">
        <v>45323</v>
      </c>
      <c r="AQ193" s="1616"/>
      <c r="AR193" s="1605">
        <f>'vendor_cost_month 24'!R176</f>
        <v>0</v>
      </c>
      <c r="AS193" s="1606"/>
      <c r="AU193" s="1610">
        <v>44958</v>
      </c>
      <c r="AV193" s="1611"/>
      <c r="AW193" s="1605">
        <f>'vendor_cost_month 24'!R417</f>
        <v>0</v>
      </c>
      <c r="AX193" s="1606"/>
      <c r="AY193" s="279"/>
    </row>
    <row r="194" spans="1:51" ht="18">
      <c r="A194" s="278"/>
      <c r="B194" s="1615">
        <v>45352</v>
      </c>
      <c r="C194" s="1616"/>
      <c r="D194" s="1605">
        <f>'vendor_cost_month 24'!R4</f>
        <v>5</v>
      </c>
      <c r="E194" s="1606"/>
      <c r="G194" s="1615">
        <v>45352</v>
      </c>
      <c r="H194" s="1616"/>
      <c r="I194" s="1605">
        <f>'vendor_cost_month 24'!R25</f>
        <v>0</v>
      </c>
      <c r="J194" s="1606"/>
      <c r="L194" s="1615">
        <v>45352</v>
      </c>
      <c r="M194" s="1616"/>
      <c r="N194" s="1605">
        <f>'vendor_cost_month 24'!R49</f>
        <v>15</v>
      </c>
      <c r="O194" s="1606"/>
      <c r="Q194" s="1615">
        <v>45352</v>
      </c>
      <c r="R194" s="1616"/>
      <c r="S194" s="1605">
        <f>'vendor_cost_month 24'!R70</f>
        <v>0</v>
      </c>
      <c r="T194" s="1606"/>
      <c r="V194" s="1615">
        <v>45352</v>
      </c>
      <c r="W194" s="1616"/>
      <c r="X194" s="1605">
        <f>'vendor_cost_month 24'!R91</f>
        <v>1</v>
      </c>
      <c r="Y194" s="1606"/>
      <c r="AA194" s="1615">
        <v>45352</v>
      </c>
      <c r="AB194" s="1616"/>
      <c r="AC194" s="1605">
        <f>'vendor_cost_month 24'!R110</f>
        <v>18</v>
      </c>
      <c r="AD194" s="1606"/>
      <c r="AF194" s="1615">
        <v>45352</v>
      </c>
      <c r="AG194" s="1616"/>
      <c r="AH194" s="1605">
        <f>'vendor_cost_month 24'!R131</f>
        <v>0</v>
      </c>
      <c r="AI194" s="1606"/>
      <c r="AK194" s="1615">
        <v>45352</v>
      </c>
      <c r="AL194" s="1616"/>
      <c r="AM194" s="1605">
        <f>'vendor_cost_month 24'!R154</f>
        <v>1</v>
      </c>
      <c r="AN194" s="1606"/>
      <c r="AP194" s="1615">
        <v>45352</v>
      </c>
      <c r="AQ194" s="1616"/>
      <c r="AR194" s="1605">
        <f>'vendor_cost_month 24'!R177</f>
        <v>2</v>
      </c>
      <c r="AS194" s="1606"/>
      <c r="AU194" s="1610">
        <v>44986</v>
      </c>
      <c r="AV194" s="1611"/>
      <c r="AW194" s="1605">
        <f>'vendor_cost_month 24'!R418</f>
        <v>0</v>
      </c>
      <c r="AX194" s="1606"/>
      <c r="AY194" s="279"/>
    </row>
    <row r="195" spans="1:51" ht="18">
      <c r="A195" s="278"/>
      <c r="B195" s="1615">
        <v>45383</v>
      </c>
      <c r="C195" s="1616"/>
      <c r="D195" s="1605">
        <f>'vendor_cost_month 24'!R5</f>
        <v>0</v>
      </c>
      <c r="E195" s="1606"/>
      <c r="G195" s="1615">
        <v>45383</v>
      </c>
      <c r="H195" s="1616"/>
      <c r="I195" s="1605">
        <f>'vendor_cost_month 24'!R26</f>
        <v>0</v>
      </c>
      <c r="J195" s="1606"/>
      <c r="L195" s="1615">
        <v>45383</v>
      </c>
      <c r="M195" s="1616"/>
      <c r="N195" s="1605">
        <f>'vendor_cost_month 24'!R50</f>
        <v>0</v>
      </c>
      <c r="O195" s="1606"/>
      <c r="Q195" s="1615">
        <v>45383</v>
      </c>
      <c r="R195" s="1616"/>
      <c r="S195" s="1605">
        <f>'vendor_cost_month 24'!R71</f>
        <v>0</v>
      </c>
      <c r="T195" s="1606"/>
      <c r="V195" s="1615">
        <v>45383</v>
      </c>
      <c r="W195" s="1616"/>
      <c r="X195" s="1605">
        <f>'vendor_cost_month 24'!R92</f>
        <v>0</v>
      </c>
      <c r="Y195" s="1606"/>
      <c r="AA195" s="1615">
        <v>45383</v>
      </c>
      <c r="AB195" s="1616"/>
      <c r="AC195" s="1605">
        <f>'vendor_cost_month 24'!R111</f>
        <v>0</v>
      </c>
      <c r="AD195" s="1606"/>
      <c r="AF195" s="1615">
        <v>45383</v>
      </c>
      <c r="AG195" s="1616"/>
      <c r="AH195" s="1605">
        <f>'vendor_cost_month 24'!R132</f>
        <v>0</v>
      </c>
      <c r="AI195" s="1606"/>
      <c r="AK195" s="1615">
        <v>45383</v>
      </c>
      <c r="AL195" s="1616"/>
      <c r="AM195" s="1605">
        <f>'vendor_cost_month 24'!R155</f>
        <v>0</v>
      </c>
      <c r="AN195" s="1606"/>
      <c r="AP195" s="1615">
        <v>45383</v>
      </c>
      <c r="AQ195" s="1616"/>
      <c r="AR195" s="1605">
        <f>'vendor_cost_month 24'!R178</f>
        <v>0</v>
      </c>
      <c r="AS195" s="1606"/>
      <c r="AU195" s="1610">
        <v>45017</v>
      </c>
      <c r="AV195" s="1611"/>
      <c r="AW195" s="1605">
        <f>'vendor_cost_month 24'!R419</f>
        <v>0</v>
      </c>
      <c r="AX195" s="1606"/>
      <c r="AY195" s="279"/>
    </row>
    <row r="196" spans="1:51" ht="18">
      <c r="A196" s="278"/>
      <c r="B196" s="1615">
        <v>45413</v>
      </c>
      <c r="C196" s="1616"/>
      <c r="D196" s="1605">
        <f>'vendor_cost_month 24'!R6</f>
        <v>0</v>
      </c>
      <c r="E196" s="1606"/>
      <c r="G196" s="1615">
        <v>45413</v>
      </c>
      <c r="H196" s="1616"/>
      <c r="I196" s="1605">
        <f>'vendor_cost_month 24'!R27</f>
        <v>0</v>
      </c>
      <c r="J196" s="1606"/>
      <c r="L196" s="1615">
        <v>45413</v>
      </c>
      <c r="M196" s="1616"/>
      <c r="N196" s="1605">
        <f>'vendor_cost_month 24'!R51</f>
        <v>0</v>
      </c>
      <c r="O196" s="1606"/>
      <c r="Q196" s="1615">
        <v>45413</v>
      </c>
      <c r="R196" s="1616"/>
      <c r="S196" s="1605">
        <f>'vendor_cost_month 24'!R72</f>
        <v>0</v>
      </c>
      <c r="T196" s="1606"/>
      <c r="U196" s="273" t="s">
        <v>697</v>
      </c>
      <c r="V196" s="1615">
        <v>45413</v>
      </c>
      <c r="W196" s="1616"/>
      <c r="X196" s="1605">
        <f>'vendor_cost_month 24'!R93</f>
        <v>0</v>
      </c>
      <c r="Y196" s="1606"/>
      <c r="AA196" s="1615">
        <v>45413</v>
      </c>
      <c r="AB196" s="1616"/>
      <c r="AC196" s="1605">
        <f>'vendor_cost_month 24'!R112</f>
        <v>0</v>
      </c>
      <c r="AD196" s="1606"/>
      <c r="AF196" s="1615">
        <v>45413</v>
      </c>
      <c r="AG196" s="1616"/>
      <c r="AH196" s="1605">
        <f>'vendor_cost_month 24'!R133</f>
        <v>0</v>
      </c>
      <c r="AI196" s="1606"/>
      <c r="AK196" s="1615">
        <v>45413</v>
      </c>
      <c r="AL196" s="1616"/>
      <c r="AM196" s="1605">
        <f>'vendor_cost_month 24'!R156</f>
        <v>0</v>
      </c>
      <c r="AN196" s="1606"/>
      <c r="AP196" s="1615">
        <v>45413</v>
      </c>
      <c r="AQ196" s="1616"/>
      <c r="AR196" s="1605">
        <f>'vendor_cost_month 24'!R179</f>
        <v>0</v>
      </c>
      <c r="AS196" s="1606"/>
      <c r="AU196" s="1610">
        <v>45047</v>
      </c>
      <c r="AV196" s="1611"/>
      <c r="AW196" s="1605">
        <f>'vendor_cost_month 24'!R420</f>
        <v>0</v>
      </c>
      <c r="AX196" s="1606"/>
      <c r="AY196" s="279"/>
    </row>
    <row r="197" spans="1:51" ht="18">
      <c r="A197" s="278"/>
      <c r="B197" s="1615">
        <v>45444</v>
      </c>
      <c r="C197" s="1616"/>
      <c r="D197" s="1605">
        <f>'vendor_cost_month 24'!R7</f>
        <v>0</v>
      </c>
      <c r="E197" s="1606"/>
      <c r="G197" s="1615">
        <v>45444</v>
      </c>
      <c r="H197" s="1616"/>
      <c r="I197" s="1605">
        <f>'vendor_cost_month 24'!R28</f>
        <v>0</v>
      </c>
      <c r="J197" s="1606"/>
      <c r="L197" s="1615">
        <v>45444</v>
      </c>
      <c r="M197" s="1616"/>
      <c r="N197" s="1605">
        <f>'vendor_cost_month 24'!R52</f>
        <v>0</v>
      </c>
      <c r="O197" s="1606"/>
      <c r="Q197" s="1615">
        <v>45444</v>
      </c>
      <c r="R197" s="1616"/>
      <c r="S197" s="1605">
        <f>'vendor_cost_month 24'!R73</f>
        <v>0</v>
      </c>
      <c r="T197" s="1606"/>
      <c r="V197" s="1615">
        <v>45444</v>
      </c>
      <c r="W197" s="1616"/>
      <c r="X197" s="1605">
        <f>'vendor_cost_month 24'!R94</f>
        <v>0</v>
      </c>
      <c r="Y197" s="1606"/>
      <c r="AA197" s="1615">
        <v>45444</v>
      </c>
      <c r="AB197" s="1616"/>
      <c r="AC197" s="1605">
        <f>'vendor_cost_month 24'!R113</f>
        <v>0</v>
      </c>
      <c r="AD197" s="1606"/>
      <c r="AF197" s="1615">
        <v>45444</v>
      </c>
      <c r="AG197" s="1616"/>
      <c r="AH197" s="1605">
        <f>'vendor_cost_month 24'!R134</f>
        <v>0</v>
      </c>
      <c r="AI197" s="1606"/>
      <c r="AK197" s="1615">
        <v>45444</v>
      </c>
      <c r="AL197" s="1616"/>
      <c r="AM197" s="1605">
        <f>'vendor_cost_month 24'!R157</f>
        <v>0</v>
      </c>
      <c r="AN197" s="1606"/>
      <c r="AP197" s="1615">
        <v>45444</v>
      </c>
      <c r="AQ197" s="1616"/>
      <c r="AR197" s="1605">
        <f>'vendor_cost_month 24'!R180</f>
        <v>0</v>
      </c>
      <c r="AS197" s="1606"/>
      <c r="AU197" s="1610">
        <v>45078</v>
      </c>
      <c r="AV197" s="1611"/>
      <c r="AW197" s="1605">
        <f>'vendor_cost_month 24'!R421</f>
        <v>0</v>
      </c>
      <c r="AX197" s="1606"/>
      <c r="AY197" s="279"/>
    </row>
    <row r="198" spans="1:51" ht="18">
      <c r="A198" s="278"/>
      <c r="B198" s="1615">
        <v>45474</v>
      </c>
      <c r="C198" s="1616"/>
      <c r="D198" s="1605">
        <f>'vendor_cost_month 24'!R8</f>
        <v>0</v>
      </c>
      <c r="E198" s="1606"/>
      <c r="G198" s="1615">
        <v>45474</v>
      </c>
      <c r="H198" s="1616"/>
      <c r="I198" s="1605">
        <f>'vendor_cost_month 24'!R29</f>
        <v>0</v>
      </c>
      <c r="J198" s="1606"/>
      <c r="L198" s="1615">
        <v>45474</v>
      </c>
      <c r="M198" s="1616"/>
      <c r="N198" s="1605">
        <f>'vendor_cost_month 24'!R53</f>
        <v>0</v>
      </c>
      <c r="O198" s="1606"/>
      <c r="Q198" s="1615">
        <v>45474</v>
      </c>
      <c r="R198" s="1616"/>
      <c r="S198" s="1605">
        <f>'vendor_cost_month 24'!R74</f>
        <v>0</v>
      </c>
      <c r="T198" s="1606"/>
      <c r="V198" s="1615">
        <v>45474</v>
      </c>
      <c r="W198" s="1616"/>
      <c r="X198" s="1605">
        <f>'vendor_cost_month 24'!R95</f>
        <v>0</v>
      </c>
      <c r="Y198" s="1606"/>
      <c r="AA198" s="1615">
        <v>45474</v>
      </c>
      <c r="AB198" s="1616"/>
      <c r="AC198" s="1605">
        <f>'vendor_cost_month 24'!R114</f>
        <v>0</v>
      </c>
      <c r="AD198" s="1606"/>
      <c r="AF198" s="1615">
        <v>45474</v>
      </c>
      <c r="AG198" s="1616"/>
      <c r="AH198" s="1605">
        <f>'vendor_cost_month 24'!R135</f>
        <v>0</v>
      </c>
      <c r="AI198" s="1606"/>
      <c r="AK198" s="1615">
        <v>45474</v>
      </c>
      <c r="AL198" s="1616"/>
      <c r="AM198" s="1605">
        <f>'vendor_cost_month 24'!R158</f>
        <v>0</v>
      </c>
      <c r="AN198" s="1606"/>
      <c r="AP198" s="1615">
        <v>45474</v>
      </c>
      <c r="AQ198" s="1616"/>
      <c r="AR198" s="1605">
        <f>'vendor_cost_month 24'!R181</f>
        <v>0</v>
      </c>
      <c r="AS198" s="1606"/>
      <c r="AU198" s="1610">
        <v>45108</v>
      </c>
      <c r="AV198" s="1611"/>
      <c r="AW198" s="1605">
        <f>'vendor_cost_month 24'!R422</f>
        <v>0</v>
      </c>
      <c r="AX198" s="1606"/>
      <c r="AY198" s="279"/>
    </row>
    <row r="199" spans="1:51" ht="18">
      <c r="A199" s="278"/>
      <c r="B199" s="1615">
        <v>45505</v>
      </c>
      <c r="C199" s="1616"/>
      <c r="D199" s="1605">
        <f>'vendor_cost_month 24'!R9</f>
        <v>0</v>
      </c>
      <c r="E199" s="1606"/>
      <c r="G199" s="1615">
        <v>45505</v>
      </c>
      <c r="H199" s="1616"/>
      <c r="I199" s="1605">
        <f>'vendor_cost_month 24'!R30</f>
        <v>0</v>
      </c>
      <c r="J199" s="1606"/>
      <c r="L199" s="1615">
        <v>45505</v>
      </c>
      <c r="M199" s="1616"/>
      <c r="N199" s="1605">
        <f>'vendor_cost_month 24'!R54</f>
        <v>0</v>
      </c>
      <c r="O199" s="1606"/>
      <c r="Q199" s="1615">
        <v>45505</v>
      </c>
      <c r="R199" s="1616"/>
      <c r="S199" s="1605">
        <f>'vendor_cost_month 24'!R75</f>
        <v>0</v>
      </c>
      <c r="T199" s="1606"/>
      <c r="V199" s="1615">
        <v>45505</v>
      </c>
      <c r="W199" s="1616"/>
      <c r="X199" s="1605">
        <f>'vendor_cost_month 24'!R96</f>
        <v>0</v>
      </c>
      <c r="Y199" s="1606"/>
      <c r="AA199" s="1615">
        <v>45505</v>
      </c>
      <c r="AB199" s="1616"/>
      <c r="AC199" s="1605">
        <f>'vendor_cost_month 24'!R115</f>
        <v>0</v>
      </c>
      <c r="AD199" s="1606"/>
      <c r="AF199" s="1615">
        <v>45505</v>
      </c>
      <c r="AG199" s="1616"/>
      <c r="AH199" s="1605">
        <f>'vendor_cost_month 24'!R136</f>
        <v>0</v>
      </c>
      <c r="AI199" s="1606"/>
      <c r="AK199" s="1615">
        <v>45505</v>
      </c>
      <c r="AL199" s="1616"/>
      <c r="AM199" s="1605">
        <f>'vendor_cost_month 24'!R159</f>
        <v>0</v>
      </c>
      <c r="AN199" s="1606"/>
      <c r="AP199" s="1615">
        <v>45505</v>
      </c>
      <c r="AQ199" s="1616"/>
      <c r="AR199" s="1605">
        <f>'vendor_cost_month 24'!R182</f>
        <v>0</v>
      </c>
      <c r="AS199" s="1606"/>
      <c r="AU199" s="1610">
        <v>45139</v>
      </c>
      <c r="AV199" s="1611"/>
      <c r="AW199" s="1605">
        <f>'vendor_cost_month 24'!R423</f>
        <v>0</v>
      </c>
      <c r="AX199" s="1606"/>
      <c r="AY199" s="279"/>
    </row>
    <row r="200" spans="1:51" ht="18">
      <c r="A200" s="278"/>
      <c r="B200" s="1615">
        <v>45536</v>
      </c>
      <c r="C200" s="1616"/>
      <c r="D200" s="1605">
        <f>'vendor_cost_month 24'!R10</f>
        <v>0</v>
      </c>
      <c r="E200" s="1606"/>
      <c r="G200" s="1615">
        <v>45536</v>
      </c>
      <c r="H200" s="1616"/>
      <c r="I200" s="1605">
        <f>'vendor_cost_month 24'!R31</f>
        <v>0</v>
      </c>
      <c r="J200" s="1606"/>
      <c r="L200" s="1615">
        <v>45536</v>
      </c>
      <c r="M200" s="1616"/>
      <c r="N200" s="1605">
        <f>'vendor_cost_month 24'!R55</f>
        <v>0</v>
      </c>
      <c r="O200" s="1606"/>
      <c r="Q200" s="1615">
        <v>45536</v>
      </c>
      <c r="R200" s="1616"/>
      <c r="S200" s="1605">
        <f>'vendor_cost_month 24'!R76</f>
        <v>0</v>
      </c>
      <c r="T200" s="1606"/>
      <c r="V200" s="1615">
        <v>45536</v>
      </c>
      <c r="W200" s="1616"/>
      <c r="X200" s="1605">
        <f>'vendor_cost_month 24'!R97</f>
        <v>0</v>
      </c>
      <c r="Y200" s="1606"/>
      <c r="AA200" s="1615">
        <v>45536</v>
      </c>
      <c r="AB200" s="1616"/>
      <c r="AC200" s="1605">
        <f>'vendor_cost_month 24'!R116</f>
        <v>0</v>
      </c>
      <c r="AD200" s="1606"/>
      <c r="AF200" s="1615">
        <v>45536</v>
      </c>
      <c r="AG200" s="1616"/>
      <c r="AH200" s="1605">
        <f>'vendor_cost_month 24'!R137</f>
        <v>0</v>
      </c>
      <c r="AI200" s="1606"/>
      <c r="AK200" s="1615">
        <v>45536</v>
      </c>
      <c r="AL200" s="1616"/>
      <c r="AM200" s="1605">
        <f>'vendor_cost_month 24'!R160</f>
        <v>0</v>
      </c>
      <c r="AN200" s="1606"/>
      <c r="AP200" s="1615">
        <v>45536</v>
      </c>
      <c r="AQ200" s="1616"/>
      <c r="AR200" s="1605">
        <f>'vendor_cost_month 24'!R183</f>
        <v>0</v>
      </c>
      <c r="AS200" s="1606"/>
      <c r="AU200" s="1610">
        <v>45170</v>
      </c>
      <c r="AV200" s="1611"/>
      <c r="AW200" s="1605">
        <f>'vendor_cost_month 24'!R424</f>
        <v>0</v>
      </c>
      <c r="AX200" s="1606"/>
      <c r="AY200" s="279"/>
    </row>
    <row r="201" spans="1:51" ht="18">
      <c r="A201" s="278"/>
      <c r="B201" s="1615">
        <v>45566</v>
      </c>
      <c r="C201" s="1616"/>
      <c r="D201" s="1605">
        <f>'vendor_cost_month 24'!R11</f>
        <v>0</v>
      </c>
      <c r="E201" s="1606"/>
      <c r="G201" s="1615">
        <v>45566</v>
      </c>
      <c r="H201" s="1616"/>
      <c r="I201" s="1605">
        <f>'vendor_cost_month 24'!R32</f>
        <v>0</v>
      </c>
      <c r="J201" s="1606"/>
      <c r="L201" s="1615">
        <v>45566</v>
      </c>
      <c r="M201" s="1616"/>
      <c r="N201" s="1605">
        <f>'vendor_cost_month 24'!R56</f>
        <v>0</v>
      </c>
      <c r="O201" s="1606"/>
      <c r="Q201" s="1615">
        <v>45566</v>
      </c>
      <c r="R201" s="1616"/>
      <c r="S201" s="1605">
        <f>'vendor_cost_month 24'!R77</f>
        <v>0</v>
      </c>
      <c r="T201" s="1606"/>
      <c r="V201" s="1615">
        <v>45566</v>
      </c>
      <c r="W201" s="1616"/>
      <c r="X201" s="1605">
        <f>'vendor_cost_month 24'!R98</f>
        <v>0</v>
      </c>
      <c r="Y201" s="1606"/>
      <c r="AA201" s="1615">
        <v>45566</v>
      </c>
      <c r="AB201" s="1616"/>
      <c r="AC201" s="1605">
        <f>'vendor_cost_month 24'!R117</f>
        <v>0</v>
      </c>
      <c r="AD201" s="1606"/>
      <c r="AF201" s="1615">
        <v>45566</v>
      </c>
      <c r="AG201" s="1616"/>
      <c r="AH201" s="1605">
        <f>'vendor_cost_month 24'!R138</f>
        <v>0</v>
      </c>
      <c r="AI201" s="1606"/>
      <c r="AK201" s="1615">
        <v>45566</v>
      </c>
      <c r="AL201" s="1616"/>
      <c r="AM201" s="1605">
        <f>'vendor_cost_month 24'!R161</f>
        <v>0</v>
      </c>
      <c r="AN201" s="1606"/>
      <c r="AP201" s="1615">
        <v>45566</v>
      </c>
      <c r="AQ201" s="1616"/>
      <c r="AR201" s="1605">
        <f>'vendor_cost_month 24'!R184</f>
        <v>0</v>
      </c>
      <c r="AS201" s="1606"/>
      <c r="AU201" s="1610">
        <v>45200</v>
      </c>
      <c r="AV201" s="1611"/>
      <c r="AW201" s="1605">
        <f>'vendor_cost_month 24'!R425</f>
        <v>0</v>
      </c>
      <c r="AX201" s="1606"/>
      <c r="AY201" s="279"/>
    </row>
    <row r="202" spans="1:51" ht="18">
      <c r="A202" s="278"/>
      <c r="B202" s="1615">
        <v>45597</v>
      </c>
      <c r="C202" s="1616"/>
      <c r="D202" s="1605">
        <f>'vendor_cost_month 24'!R12</f>
        <v>0</v>
      </c>
      <c r="E202" s="1606"/>
      <c r="G202" s="1615">
        <v>45597</v>
      </c>
      <c r="H202" s="1616"/>
      <c r="I202" s="1605">
        <f>'vendor_cost_month 24'!R33</f>
        <v>0</v>
      </c>
      <c r="J202" s="1606"/>
      <c r="L202" s="1615">
        <v>45597</v>
      </c>
      <c r="M202" s="1616"/>
      <c r="N202" s="1605">
        <f>'vendor_cost_month 24'!R57</f>
        <v>0</v>
      </c>
      <c r="O202" s="1606"/>
      <c r="Q202" s="1615">
        <v>45597</v>
      </c>
      <c r="R202" s="1616"/>
      <c r="S202" s="1605">
        <f>'vendor_cost_month 24'!R78</f>
        <v>0</v>
      </c>
      <c r="T202" s="1606"/>
      <c r="V202" s="1615">
        <v>45597</v>
      </c>
      <c r="W202" s="1616"/>
      <c r="X202" s="1605">
        <f>'vendor_cost_month 24'!R99</f>
        <v>0</v>
      </c>
      <c r="Y202" s="1606"/>
      <c r="AA202" s="1615">
        <v>45597</v>
      </c>
      <c r="AB202" s="1616"/>
      <c r="AC202" s="1605">
        <f>'vendor_cost_month 24'!R118</f>
        <v>0</v>
      </c>
      <c r="AD202" s="1606"/>
      <c r="AF202" s="1615">
        <v>45597</v>
      </c>
      <c r="AG202" s="1616"/>
      <c r="AH202" s="1605">
        <f>'vendor_cost_month 24'!R139</f>
        <v>0</v>
      </c>
      <c r="AI202" s="1606"/>
      <c r="AK202" s="1615">
        <v>45597</v>
      </c>
      <c r="AL202" s="1616"/>
      <c r="AM202" s="1605">
        <f>'vendor_cost_month 24'!R162</f>
        <v>0</v>
      </c>
      <c r="AN202" s="1606"/>
      <c r="AP202" s="1615">
        <v>45597</v>
      </c>
      <c r="AQ202" s="1616"/>
      <c r="AR202" s="1605">
        <f>'vendor_cost_month 24'!R185</f>
        <v>0</v>
      </c>
      <c r="AS202" s="1606"/>
      <c r="AU202" s="1610">
        <v>45231</v>
      </c>
      <c r="AV202" s="1611"/>
      <c r="AW202" s="1605">
        <f>'vendor_cost_month 24'!R426</f>
        <v>0</v>
      </c>
      <c r="AX202" s="1606"/>
      <c r="AY202" s="279"/>
    </row>
    <row r="203" spans="1:51" ht="18.600000000000001" thickBot="1">
      <c r="A203" s="278"/>
      <c r="B203" s="1615">
        <v>45627</v>
      </c>
      <c r="C203" s="1616"/>
      <c r="D203" s="1605">
        <f>'vendor_cost_month 24'!R13</f>
        <v>0</v>
      </c>
      <c r="E203" s="1606"/>
      <c r="G203" s="1615">
        <v>45627</v>
      </c>
      <c r="H203" s="1616"/>
      <c r="I203" s="1605">
        <f>'vendor_cost_month 24'!R34</f>
        <v>0</v>
      </c>
      <c r="J203" s="1606"/>
      <c r="L203" s="1615">
        <v>45627</v>
      </c>
      <c r="M203" s="1616"/>
      <c r="N203" s="1605">
        <f>'vendor_cost_month 24'!R58</f>
        <v>0</v>
      </c>
      <c r="O203" s="1606"/>
      <c r="Q203" s="1615">
        <v>45627</v>
      </c>
      <c r="R203" s="1616"/>
      <c r="S203" s="1605">
        <f>'vendor_cost_month 24'!R79</f>
        <v>0</v>
      </c>
      <c r="T203" s="1606"/>
      <c r="V203" s="1615">
        <v>45627</v>
      </c>
      <c r="W203" s="1616"/>
      <c r="X203" s="1605">
        <f>'vendor_cost_month 24'!R100</f>
        <v>0</v>
      </c>
      <c r="Y203" s="1606"/>
      <c r="AA203" s="1615">
        <v>45627</v>
      </c>
      <c r="AB203" s="1616"/>
      <c r="AC203" s="1605">
        <f>'vendor_cost_month 24'!R119</f>
        <v>0</v>
      </c>
      <c r="AD203" s="1606"/>
      <c r="AF203" s="1615">
        <v>45627</v>
      </c>
      <c r="AG203" s="1616"/>
      <c r="AH203" s="1605">
        <f>'vendor_cost_month 24'!R140</f>
        <v>0</v>
      </c>
      <c r="AI203" s="1606"/>
      <c r="AK203" s="1615">
        <v>45627</v>
      </c>
      <c r="AL203" s="1616"/>
      <c r="AM203" s="1605">
        <f>'vendor_cost_month 24'!R163</f>
        <v>0</v>
      </c>
      <c r="AN203" s="1606"/>
      <c r="AP203" s="1615">
        <v>45627</v>
      </c>
      <c r="AQ203" s="1616"/>
      <c r="AR203" s="1605">
        <f>'vendor_cost_month 24'!R186</f>
        <v>0</v>
      </c>
      <c r="AS203" s="1606"/>
      <c r="AU203" s="1603">
        <v>45261</v>
      </c>
      <c r="AV203" s="1604"/>
      <c r="AW203" s="1605">
        <f>'vendor_cost_month 24'!R427</f>
        <v>0</v>
      </c>
      <c r="AX203" s="1606"/>
      <c r="AY203" s="279"/>
    </row>
    <row r="204" spans="1:51" ht="15" thickBot="1">
      <c r="A204" s="278"/>
      <c r="B204" s="1607" t="s">
        <v>1328</v>
      </c>
      <c r="C204" s="1608"/>
      <c r="D204" s="1608">
        <f>SUM(D192:E203)</f>
        <v>35</v>
      </c>
      <c r="E204" s="1609"/>
      <c r="G204" s="1607" t="s">
        <v>1328</v>
      </c>
      <c r="H204" s="1608"/>
      <c r="I204" s="1608">
        <f>SUM(I192:J203)</f>
        <v>1</v>
      </c>
      <c r="J204" s="1609"/>
      <c r="L204" s="1607" t="s">
        <v>1328</v>
      </c>
      <c r="M204" s="1608"/>
      <c r="N204" s="1608">
        <f>SUM(N192:O203)</f>
        <v>21</v>
      </c>
      <c r="O204" s="1609"/>
      <c r="Q204" s="1607" t="s">
        <v>1328</v>
      </c>
      <c r="R204" s="1608"/>
      <c r="S204" s="1608">
        <f>SUM(S192:T203)</f>
        <v>1</v>
      </c>
      <c r="T204" s="1609"/>
      <c r="V204" s="1607" t="s">
        <v>1328</v>
      </c>
      <c r="W204" s="1608"/>
      <c r="X204" s="1608">
        <f>SUM(X192:Y203)</f>
        <v>11</v>
      </c>
      <c r="Y204" s="1609"/>
      <c r="AA204" s="1607" t="s">
        <v>1328</v>
      </c>
      <c r="AB204" s="1608"/>
      <c r="AC204" s="1608">
        <f>SUM(AC192:AD203)</f>
        <v>58</v>
      </c>
      <c r="AD204" s="1609"/>
      <c r="AF204" s="1607" t="s">
        <v>1328</v>
      </c>
      <c r="AG204" s="1608"/>
      <c r="AH204" s="1608">
        <f>SUM(AH192:AI203)</f>
        <v>29</v>
      </c>
      <c r="AI204" s="1609"/>
      <c r="AK204" s="1607" t="s">
        <v>1328</v>
      </c>
      <c r="AL204" s="1608"/>
      <c r="AM204" s="1608">
        <f>SUM(AM192:AN203)</f>
        <v>38</v>
      </c>
      <c r="AN204" s="1609"/>
      <c r="AP204" s="1607" t="s">
        <v>1328</v>
      </c>
      <c r="AQ204" s="1608"/>
      <c r="AR204" s="1608">
        <f>SUM(AR192:AS203)</f>
        <v>4</v>
      </c>
      <c r="AS204" s="1609"/>
      <c r="AU204" s="1607" t="s">
        <v>1328</v>
      </c>
      <c r="AV204" s="1608"/>
      <c r="AW204" s="1608">
        <f>SUM(AW192:AX203)</f>
        <v>4</v>
      </c>
      <c r="AX204" s="1609"/>
      <c r="AY204" s="279"/>
    </row>
    <row r="205" spans="1:51">
      <c r="A205" s="278"/>
      <c r="AY205" s="279"/>
    </row>
    <row r="206" spans="1:51" ht="15" thickBot="1">
      <c r="A206" s="278"/>
      <c r="AY206" s="279"/>
    </row>
    <row r="207" spans="1:51" ht="56.4" customHeight="1" thickBot="1">
      <c r="A207" s="278"/>
      <c r="B207" s="1612" t="s">
        <v>1090</v>
      </c>
      <c r="C207" s="1613"/>
      <c r="D207" s="1613"/>
      <c r="E207" s="1614"/>
      <c r="G207" s="1612" t="s">
        <v>1082</v>
      </c>
      <c r="H207" s="1613"/>
      <c r="I207" s="1613"/>
      <c r="J207" s="1614"/>
      <c r="L207" s="1612" t="s">
        <v>1070</v>
      </c>
      <c r="M207" s="1613"/>
      <c r="N207" s="1613"/>
      <c r="O207" s="1614"/>
      <c r="Q207" s="1612" t="s">
        <v>1091</v>
      </c>
      <c r="R207" s="1613"/>
      <c r="S207" s="1613"/>
      <c r="T207" s="1614"/>
      <c r="V207" s="1612" t="s">
        <v>1085</v>
      </c>
      <c r="W207" s="1613"/>
      <c r="X207" s="1613"/>
      <c r="Y207" s="1614"/>
      <c r="AA207" s="1612" t="s">
        <v>1088</v>
      </c>
      <c r="AB207" s="1613"/>
      <c r="AC207" s="1613"/>
      <c r="AD207" s="1614"/>
      <c r="AF207" s="1612" t="s">
        <v>1084</v>
      </c>
      <c r="AG207" s="1613"/>
      <c r="AH207" s="1613"/>
      <c r="AI207" s="1614"/>
      <c r="AK207" s="1612" t="s">
        <v>1081</v>
      </c>
      <c r="AL207" s="1613"/>
      <c r="AM207" s="1613"/>
      <c r="AN207" s="1614"/>
      <c r="AP207" s="1612" t="s">
        <v>1557</v>
      </c>
      <c r="AQ207" s="1613"/>
      <c r="AR207" s="1613"/>
      <c r="AS207" s="1614"/>
      <c r="AU207" s="1612" t="s">
        <v>1856</v>
      </c>
      <c r="AV207" s="1613"/>
      <c r="AW207" s="1613"/>
      <c r="AX207" s="1614"/>
      <c r="AY207" s="279"/>
    </row>
    <row r="208" spans="1:51" ht="18">
      <c r="A208" s="278"/>
      <c r="B208" s="1615">
        <v>45292</v>
      </c>
      <c r="C208" s="1616"/>
      <c r="D208" s="1605">
        <f>'vendor_cost_month 24'!R195</f>
        <v>0</v>
      </c>
      <c r="E208" s="1606"/>
      <c r="G208" s="1615">
        <v>45292</v>
      </c>
      <c r="H208" s="1616"/>
      <c r="I208" s="1605">
        <f>'vendor_cost_month 24'!R216</f>
        <v>14</v>
      </c>
      <c r="J208" s="1606"/>
      <c r="L208" s="1615">
        <v>45292</v>
      </c>
      <c r="M208" s="1616"/>
      <c r="N208" s="1605">
        <f>'vendor_cost_month 24'!R235</f>
        <v>135</v>
      </c>
      <c r="O208" s="1606"/>
      <c r="Q208" s="1615">
        <v>45292</v>
      </c>
      <c r="R208" s="1616"/>
      <c r="S208" s="1605">
        <f>'vendor_cost_month 24'!R257</f>
        <v>0</v>
      </c>
      <c r="T208" s="1606"/>
      <c r="V208" s="1615">
        <v>45292</v>
      </c>
      <c r="W208" s="1616"/>
      <c r="X208" s="1605">
        <f>'vendor_cost_month 24'!R276</f>
        <v>70</v>
      </c>
      <c r="Y208" s="1606"/>
      <c r="AA208" s="1615">
        <v>45292</v>
      </c>
      <c r="AB208" s="1616"/>
      <c r="AC208" s="1605">
        <f>'vendor_cost_month 24'!R298</f>
        <v>0</v>
      </c>
      <c r="AD208" s="1606"/>
      <c r="AF208" s="1615">
        <v>45292</v>
      </c>
      <c r="AG208" s="1616"/>
      <c r="AH208" s="1605">
        <f>'vendor_cost_month 24'!R318</f>
        <v>4</v>
      </c>
      <c r="AI208" s="1606"/>
      <c r="AK208" s="1615">
        <v>45292</v>
      </c>
      <c r="AL208" s="1616"/>
      <c r="AM208" s="1605">
        <f>'vendor_cost_month 24'!R337</f>
        <v>113</v>
      </c>
      <c r="AN208" s="1606"/>
      <c r="AP208" s="1615">
        <v>45292</v>
      </c>
      <c r="AQ208" s="1616"/>
      <c r="AR208" s="1605">
        <f>'vendor_cost_month 24'!R381</f>
        <v>0</v>
      </c>
      <c r="AS208" s="1606"/>
      <c r="AU208" s="1615">
        <v>44927</v>
      </c>
      <c r="AV208" s="1616"/>
      <c r="AW208" s="1605">
        <f>'vendor_cost_month 24'!R434</f>
        <v>0</v>
      </c>
      <c r="AX208" s="1606"/>
      <c r="AY208" s="279"/>
    </row>
    <row r="209" spans="1:51" ht="18">
      <c r="A209" s="278"/>
      <c r="B209" s="1615">
        <v>45323</v>
      </c>
      <c r="C209" s="1616"/>
      <c r="D209" s="1605">
        <f>'vendor_cost_month 24'!R196</f>
        <v>0</v>
      </c>
      <c r="E209" s="1606"/>
      <c r="G209" s="1615">
        <v>45323</v>
      </c>
      <c r="H209" s="1616"/>
      <c r="I209" s="1605">
        <f>'vendor_cost_month 24'!R217</f>
        <v>14</v>
      </c>
      <c r="J209" s="1606"/>
      <c r="L209" s="1615">
        <v>45323</v>
      </c>
      <c r="M209" s="1616"/>
      <c r="N209" s="1605">
        <f>'vendor_cost_month 24'!R236</f>
        <v>184</v>
      </c>
      <c r="O209" s="1606"/>
      <c r="Q209" s="1615">
        <v>45323</v>
      </c>
      <c r="R209" s="1616"/>
      <c r="S209" s="1605">
        <f>'vendor_cost_month 24'!R258</f>
        <v>0</v>
      </c>
      <c r="T209" s="1606"/>
      <c r="V209" s="1615">
        <v>45323</v>
      </c>
      <c r="W209" s="1616"/>
      <c r="X209" s="1605">
        <f>'vendor_cost_month 24'!R277</f>
        <v>75</v>
      </c>
      <c r="Y209" s="1606"/>
      <c r="AA209" s="1615">
        <v>45323</v>
      </c>
      <c r="AB209" s="1616"/>
      <c r="AC209" s="1605">
        <f>'vendor_cost_month 24'!R299</f>
        <v>0</v>
      </c>
      <c r="AD209" s="1606"/>
      <c r="AF209" s="1615">
        <v>45323</v>
      </c>
      <c r="AG209" s="1616"/>
      <c r="AH209" s="1605">
        <f>'vendor_cost_month 24'!R319</f>
        <v>4</v>
      </c>
      <c r="AI209" s="1606"/>
      <c r="AK209" s="1615">
        <v>45323</v>
      </c>
      <c r="AL209" s="1616"/>
      <c r="AM209" s="1605">
        <f>'vendor_cost_month 24'!R338</f>
        <v>134</v>
      </c>
      <c r="AN209" s="1606"/>
      <c r="AP209" s="1615">
        <v>45323</v>
      </c>
      <c r="AQ209" s="1616"/>
      <c r="AR209" s="1605">
        <f>'vendor_cost_month 24'!R382</f>
        <v>0</v>
      </c>
      <c r="AS209" s="1606"/>
      <c r="AU209" s="1610">
        <v>44958</v>
      </c>
      <c r="AV209" s="1611"/>
      <c r="AW209" s="1605">
        <f>'vendor_cost_month 24'!R435</f>
        <v>0</v>
      </c>
      <c r="AX209" s="1606"/>
      <c r="AY209" s="279"/>
    </row>
    <row r="210" spans="1:51" ht="18">
      <c r="A210" s="278"/>
      <c r="B210" s="1615">
        <v>45352</v>
      </c>
      <c r="C210" s="1616"/>
      <c r="D210" s="1605">
        <f>'vendor_cost_month 24'!R197</f>
        <v>0</v>
      </c>
      <c r="E210" s="1606"/>
      <c r="G210" s="1615">
        <v>45352</v>
      </c>
      <c r="H210" s="1616"/>
      <c r="I210" s="1605">
        <f>'vendor_cost_month 24'!R218</f>
        <v>7</v>
      </c>
      <c r="J210" s="1606"/>
      <c r="L210" s="1615">
        <v>45352</v>
      </c>
      <c r="M210" s="1616"/>
      <c r="N210" s="1605">
        <f>'vendor_cost_month 24'!R237</f>
        <v>96</v>
      </c>
      <c r="O210" s="1606"/>
      <c r="Q210" s="1615">
        <v>45352</v>
      </c>
      <c r="R210" s="1616"/>
      <c r="S210" s="1605">
        <f>'vendor_cost_month 24'!R259</f>
        <v>0</v>
      </c>
      <c r="T210" s="1606"/>
      <c r="V210" s="1615">
        <v>45352</v>
      </c>
      <c r="W210" s="1616"/>
      <c r="X210" s="1605">
        <f>'vendor_cost_month 24'!R278</f>
        <v>3</v>
      </c>
      <c r="Y210" s="1606"/>
      <c r="AA210" s="1615">
        <v>45352</v>
      </c>
      <c r="AB210" s="1616"/>
      <c r="AC210" s="1605">
        <f>'vendor_cost_month 24'!R300</f>
        <v>0</v>
      </c>
      <c r="AD210" s="1606"/>
      <c r="AF210" s="1615">
        <v>45352</v>
      </c>
      <c r="AG210" s="1616"/>
      <c r="AH210" s="1605">
        <f>'vendor_cost_month 24'!R320</f>
        <v>2</v>
      </c>
      <c r="AI210" s="1606"/>
      <c r="AK210" s="1615">
        <v>45352</v>
      </c>
      <c r="AL210" s="1616"/>
      <c r="AM210" s="1605">
        <f>'vendor_cost_month 24'!R339</f>
        <v>56</v>
      </c>
      <c r="AN210" s="1606"/>
      <c r="AP210" s="1615">
        <v>45352</v>
      </c>
      <c r="AQ210" s="1616"/>
      <c r="AR210" s="1605">
        <f>'vendor_cost_month 24'!R383</f>
        <v>0</v>
      </c>
      <c r="AS210" s="1606"/>
      <c r="AU210" s="1610">
        <v>44986</v>
      </c>
      <c r="AV210" s="1611"/>
      <c r="AW210" s="1605">
        <f>'vendor_cost_month 24'!R436</f>
        <v>0</v>
      </c>
      <c r="AX210" s="1606"/>
      <c r="AY210" s="279"/>
    </row>
    <row r="211" spans="1:51" ht="18">
      <c r="A211" s="278"/>
      <c r="B211" s="1615">
        <v>45383</v>
      </c>
      <c r="C211" s="1616"/>
      <c r="D211" s="1605">
        <f>'vendor_cost_month 24'!R198</f>
        <v>0</v>
      </c>
      <c r="E211" s="1606"/>
      <c r="G211" s="1615">
        <v>45383</v>
      </c>
      <c r="H211" s="1616"/>
      <c r="I211" s="1605">
        <f>'vendor_cost_month 24'!R219</f>
        <v>0</v>
      </c>
      <c r="J211" s="1606"/>
      <c r="L211" s="1615">
        <v>45383</v>
      </c>
      <c r="M211" s="1616"/>
      <c r="N211" s="1605">
        <f>'vendor_cost_month 24'!R238</f>
        <v>0</v>
      </c>
      <c r="O211" s="1606"/>
      <c r="Q211" s="1615">
        <v>45383</v>
      </c>
      <c r="R211" s="1616"/>
      <c r="S211" s="1605">
        <f>'vendor_cost_month 24'!R260</f>
        <v>0</v>
      </c>
      <c r="T211" s="1606"/>
      <c r="V211" s="1615">
        <v>45383</v>
      </c>
      <c r="W211" s="1616"/>
      <c r="X211" s="1605">
        <f>'vendor_cost_month 24'!R279</f>
        <v>0</v>
      </c>
      <c r="Y211" s="1606"/>
      <c r="AA211" s="1615">
        <v>45383</v>
      </c>
      <c r="AB211" s="1616"/>
      <c r="AC211" s="1605">
        <f>'vendor_cost_month 24'!R301</f>
        <v>0</v>
      </c>
      <c r="AD211" s="1606"/>
      <c r="AF211" s="1615">
        <v>45383</v>
      </c>
      <c r="AG211" s="1616"/>
      <c r="AH211" s="1605">
        <f>'vendor_cost_month 24'!R321</f>
        <v>0</v>
      </c>
      <c r="AI211" s="1606"/>
      <c r="AK211" s="1615">
        <v>45383</v>
      </c>
      <c r="AL211" s="1616"/>
      <c r="AM211" s="1605">
        <f>'vendor_cost_month 24'!R340</f>
        <v>0</v>
      </c>
      <c r="AN211" s="1606"/>
      <c r="AP211" s="1615">
        <v>45383</v>
      </c>
      <c r="AQ211" s="1616"/>
      <c r="AR211" s="1605">
        <f>'vendor_cost_month 24'!R384</f>
        <v>0</v>
      </c>
      <c r="AS211" s="1606"/>
      <c r="AU211" s="1610">
        <v>45017</v>
      </c>
      <c r="AV211" s="1611"/>
      <c r="AW211" s="1605">
        <f>'vendor_cost_month 24'!R437</f>
        <v>0</v>
      </c>
      <c r="AX211" s="1606"/>
      <c r="AY211" s="279"/>
    </row>
    <row r="212" spans="1:51" ht="18">
      <c r="A212" s="278"/>
      <c r="B212" s="1615">
        <v>45413</v>
      </c>
      <c r="C212" s="1616"/>
      <c r="D212" s="1605">
        <f>'vendor_cost_month 24'!R199</f>
        <v>0</v>
      </c>
      <c r="E212" s="1606"/>
      <c r="G212" s="1615">
        <v>45413</v>
      </c>
      <c r="H212" s="1616"/>
      <c r="I212" s="1605">
        <f>'vendor_cost_month 24'!R220</f>
        <v>0</v>
      </c>
      <c r="J212" s="1606"/>
      <c r="L212" s="1615">
        <v>45413</v>
      </c>
      <c r="M212" s="1616"/>
      <c r="N212" s="1605">
        <f>'vendor_cost_month 24'!R239</f>
        <v>0</v>
      </c>
      <c r="O212" s="1606"/>
      <c r="Q212" s="1615">
        <v>45413</v>
      </c>
      <c r="R212" s="1616"/>
      <c r="S212" s="1605">
        <f>'vendor_cost_month 24'!R261</f>
        <v>0</v>
      </c>
      <c r="T212" s="1606"/>
      <c r="V212" s="1615">
        <v>45413</v>
      </c>
      <c r="W212" s="1616"/>
      <c r="X212" s="1605">
        <f>'vendor_cost_month 24'!R280</f>
        <v>0</v>
      </c>
      <c r="Y212" s="1606"/>
      <c r="AA212" s="1615">
        <v>45413</v>
      </c>
      <c r="AB212" s="1616"/>
      <c r="AC212" s="1605">
        <f>'vendor_cost_month 24'!R302</f>
        <v>0</v>
      </c>
      <c r="AD212" s="1606"/>
      <c r="AF212" s="1615">
        <v>45413</v>
      </c>
      <c r="AG212" s="1616"/>
      <c r="AH212" s="1605">
        <f>'vendor_cost_month 24'!R322</f>
        <v>0</v>
      </c>
      <c r="AI212" s="1606"/>
      <c r="AK212" s="1615">
        <v>45413</v>
      </c>
      <c r="AL212" s="1616"/>
      <c r="AM212" s="1605">
        <f>'vendor_cost_month 24'!R341</f>
        <v>0</v>
      </c>
      <c r="AN212" s="1606"/>
      <c r="AP212" s="1615">
        <v>45413</v>
      </c>
      <c r="AQ212" s="1616"/>
      <c r="AR212" s="1605">
        <f>'vendor_cost_month 24'!R385</f>
        <v>0</v>
      </c>
      <c r="AS212" s="1606"/>
      <c r="AU212" s="1610">
        <v>45047</v>
      </c>
      <c r="AV212" s="1611"/>
      <c r="AW212" s="1605">
        <f>'vendor_cost_month 24'!R438</f>
        <v>0</v>
      </c>
      <c r="AX212" s="1606"/>
      <c r="AY212" s="279"/>
    </row>
    <row r="213" spans="1:51" ht="18">
      <c r="A213" s="278"/>
      <c r="B213" s="1615">
        <v>45444</v>
      </c>
      <c r="C213" s="1616"/>
      <c r="D213" s="1605">
        <f>'vendor_cost_month 24'!R200</f>
        <v>0</v>
      </c>
      <c r="E213" s="1606"/>
      <c r="G213" s="1615">
        <v>45444</v>
      </c>
      <c r="H213" s="1616"/>
      <c r="I213" s="1605">
        <f>'vendor_cost_month 24'!R221</f>
        <v>0</v>
      </c>
      <c r="J213" s="1606"/>
      <c r="L213" s="1615">
        <v>45444</v>
      </c>
      <c r="M213" s="1616"/>
      <c r="N213" s="1605">
        <f>'vendor_cost_month 24'!R240</f>
        <v>0</v>
      </c>
      <c r="O213" s="1606"/>
      <c r="Q213" s="1615">
        <v>45444</v>
      </c>
      <c r="R213" s="1616"/>
      <c r="S213" s="1605">
        <f>'vendor_cost_month 24'!R262</f>
        <v>0</v>
      </c>
      <c r="T213" s="1606"/>
      <c r="V213" s="1615">
        <v>45444</v>
      </c>
      <c r="W213" s="1616"/>
      <c r="X213" s="1605">
        <f>'vendor_cost_month 24'!R281</f>
        <v>0</v>
      </c>
      <c r="Y213" s="1606"/>
      <c r="AA213" s="1615">
        <v>45444</v>
      </c>
      <c r="AB213" s="1616"/>
      <c r="AC213" s="1605">
        <f>'vendor_cost_month 24'!R303</f>
        <v>0</v>
      </c>
      <c r="AD213" s="1606"/>
      <c r="AF213" s="1615">
        <v>45444</v>
      </c>
      <c r="AG213" s="1616"/>
      <c r="AH213" s="1605">
        <f>'vendor_cost_month 24'!R323</f>
        <v>0</v>
      </c>
      <c r="AI213" s="1606"/>
      <c r="AK213" s="1615">
        <v>45444</v>
      </c>
      <c r="AL213" s="1616"/>
      <c r="AM213" s="1605">
        <f>'vendor_cost_month 24'!R342</f>
        <v>0</v>
      </c>
      <c r="AN213" s="1606"/>
      <c r="AP213" s="1615">
        <v>45444</v>
      </c>
      <c r="AQ213" s="1616"/>
      <c r="AR213" s="1605">
        <f>'vendor_cost_month 24'!R386</f>
        <v>0</v>
      </c>
      <c r="AS213" s="1606"/>
      <c r="AU213" s="1610">
        <v>45078</v>
      </c>
      <c r="AV213" s="1611"/>
      <c r="AW213" s="1605">
        <f>'vendor_cost_month 24'!R439</f>
        <v>0</v>
      </c>
      <c r="AX213" s="1606"/>
      <c r="AY213" s="279"/>
    </row>
    <row r="214" spans="1:51" ht="18">
      <c r="A214" s="278"/>
      <c r="B214" s="1615">
        <v>45474</v>
      </c>
      <c r="C214" s="1616"/>
      <c r="D214" s="1605">
        <f>'vendor_cost_month 24'!R201</f>
        <v>0</v>
      </c>
      <c r="E214" s="1606"/>
      <c r="G214" s="1615">
        <v>45474</v>
      </c>
      <c r="H214" s="1616"/>
      <c r="I214" s="1605">
        <f>'vendor_cost_month 24'!R222</f>
        <v>0</v>
      </c>
      <c r="J214" s="1606"/>
      <c r="L214" s="1615">
        <v>45474</v>
      </c>
      <c r="M214" s="1616"/>
      <c r="N214" s="1605">
        <f>'vendor_cost_month 24'!R241</f>
        <v>0</v>
      </c>
      <c r="O214" s="1606"/>
      <c r="Q214" s="1615">
        <v>45474</v>
      </c>
      <c r="R214" s="1616"/>
      <c r="S214" s="1605">
        <f>'vendor_cost_month 24'!R263</f>
        <v>0</v>
      </c>
      <c r="T214" s="1606"/>
      <c r="V214" s="1615">
        <v>45474</v>
      </c>
      <c r="W214" s="1616"/>
      <c r="X214" s="1605">
        <f>'vendor_cost_month 24'!R282</f>
        <v>0</v>
      </c>
      <c r="Y214" s="1606"/>
      <c r="AA214" s="1615">
        <v>45474</v>
      </c>
      <c r="AB214" s="1616"/>
      <c r="AC214" s="1605">
        <f>'vendor_cost_month 24'!R304</f>
        <v>0</v>
      </c>
      <c r="AD214" s="1606"/>
      <c r="AF214" s="1615">
        <v>45474</v>
      </c>
      <c r="AG214" s="1616"/>
      <c r="AH214" s="1605">
        <f>'vendor_cost_month 24'!R324</f>
        <v>0</v>
      </c>
      <c r="AI214" s="1606"/>
      <c r="AK214" s="1615">
        <v>45474</v>
      </c>
      <c r="AL214" s="1616"/>
      <c r="AM214" s="1605">
        <f>'vendor_cost_month 24'!R343</f>
        <v>0</v>
      </c>
      <c r="AN214" s="1606"/>
      <c r="AP214" s="1615">
        <v>45474</v>
      </c>
      <c r="AQ214" s="1616"/>
      <c r="AR214" s="1605">
        <f>'vendor_cost_month 24'!R387</f>
        <v>0</v>
      </c>
      <c r="AS214" s="1606"/>
      <c r="AU214" s="1610">
        <v>45108</v>
      </c>
      <c r="AV214" s="1611"/>
      <c r="AW214" s="1605">
        <f>'vendor_cost_month 24'!R440</f>
        <v>0</v>
      </c>
      <c r="AX214" s="1606"/>
      <c r="AY214" s="279"/>
    </row>
    <row r="215" spans="1:51" ht="18">
      <c r="A215" s="278"/>
      <c r="B215" s="1615">
        <v>45505</v>
      </c>
      <c r="C215" s="1616"/>
      <c r="D215" s="1605">
        <f>'vendor_cost_month 24'!R202</f>
        <v>0</v>
      </c>
      <c r="E215" s="1606"/>
      <c r="G215" s="1615">
        <v>45505</v>
      </c>
      <c r="H215" s="1616"/>
      <c r="I215" s="1605">
        <f>'vendor_cost_month 24'!R223</f>
        <v>0</v>
      </c>
      <c r="J215" s="1606"/>
      <c r="L215" s="1615">
        <v>45505</v>
      </c>
      <c r="M215" s="1616"/>
      <c r="N215" s="1605">
        <f>'vendor_cost_month 24'!R242</f>
        <v>0</v>
      </c>
      <c r="O215" s="1606"/>
      <c r="Q215" s="1615">
        <v>45505</v>
      </c>
      <c r="R215" s="1616"/>
      <c r="S215" s="1605">
        <f>'vendor_cost_month 24'!R264</f>
        <v>0</v>
      </c>
      <c r="T215" s="1606"/>
      <c r="V215" s="1615">
        <v>45505</v>
      </c>
      <c r="W215" s="1616"/>
      <c r="X215" s="1605">
        <f>'vendor_cost_month 24'!R283</f>
        <v>0</v>
      </c>
      <c r="Y215" s="1606"/>
      <c r="AA215" s="1615">
        <v>45505</v>
      </c>
      <c r="AB215" s="1616"/>
      <c r="AC215" s="1605">
        <f>'vendor_cost_month 24'!R305</f>
        <v>0</v>
      </c>
      <c r="AD215" s="1606"/>
      <c r="AF215" s="1615">
        <v>45505</v>
      </c>
      <c r="AG215" s="1616"/>
      <c r="AH215" s="1605">
        <f>'vendor_cost_month 24'!R325</f>
        <v>0</v>
      </c>
      <c r="AI215" s="1606"/>
      <c r="AK215" s="1615">
        <v>45505</v>
      </c>
      <c r="AL215" s="1616"/>
      <c r="AM215" s="1605">
        <f>'vendor_cost_month 24'!R344</f>
        <v>0</v>
      </c>
      <c r="AN215" s="1606"/>
      <c r="AP215" s="1615">
        <v>45505</v>
      </c>
      <c r="AQ215" s="1616"/>
      <c r="AR215" s="1605">
        <f>'vendor_cost_month 24'!R388</f>
        <v>0</v>
      </c>
      <c r="AS215" s="1606"/>
      <c r="AU215" s="1610">
        <v>45139</v>
      </c>
      <c r="AV215" s="1611"/>
      <c r="AW215" s="1605">
        <f>'vendor_cost_month 24'!R441</f>
        <v>0</v>
      </c>
      <c r="AX215" s="1606"/>
      <c r="AY215" s="279"/>
    </row>
    <row r="216" spans="1:51" ht="18">
      <c r="A216" s="278"/>
      <c r="B216" s="1615">
        <v>45536</v>
      </c>
      <c r="C216" s="1616"/>
      <c r="D216" s="1605">
        <f>'vendor_cost_month 24'!R203</f>
        <v>0</v>
      </c>
      <c r="E216" s="1606"/>
      <c r="G216" s="1615">
        <v>45536</v>
      </c>
      <c r="H216" s="1616"/>
      <c r="I216" s="1605">
        <f>'vendor_cost_month 24'!R224</f>
        <v>0</v>
      </c>
      <c r="J216" s="1606"/>
      <c r="L216" s="1615">
        <v>45536</v>
      </c>
      <c r="M216" s="1616"/>
      <c r="N216" s="1605">
        <f>'vendor_cost_month 24'!R243</f>
        <v>0</v>
      </c>
      <c r="O216" s="1606"/>
      <c r="Q216" s="1615">
        <v>45536</v>
      </c>
      <c r="R216" s="1616"/>
      <c r="S216" s="1605">
        <f>'vendor_cost_month 24'!R265</f>
        <v>0</v>
      </c>
      <c r="T216" s="1606"/>
      <c r="V216" s="1615">
        <v>45536</v>
      </c>
      <c r="W216" s="1616"/>
      <c r="X216" s="1605">
        <f>'vendor_cost_month 24'!R284</f>
        <v>0</v>
      </c>
      <c r="Y216" s="1606"/>
      <c r="AA216" s="1615">
        <v>45536</v>
      </c>
      <c r="AB216" s="1616"/>
      <c r="AC216" s="1605">
        <f>'vendor_cost_month 24'!R306</f>
        <v>0</v>
      </c>
      <c r="AD216" s="1606"/>
      <c r="AF216" s="1615">
        <v>45536</v>
      </c>
      <c r="AG216" s="1616"/>
      <c r="AH216" s="1605">
        <f>'vendor_cost_month 24'!R326</f>
        <v>0</v>
      </c>
      <c r="AI216" s="1606"/>
      <c r="AK216" s="1615">
        <v>45536</v>
      </c>
      <c r="AL216" s="1616"/>
      <c r="AM216" s="1605">
        <f>'vendor_cost_month 24'!R345</f>
        <v>0</v>
      </c>
      <c r="AN216" s="1606"/>
      <c r="AP216" s="1615">
        <v>45536</v>
      </c>
      <c r="AQ216" s="1616"/>
      <c r="AR216" s="1605">
        <f>'vendor_cost_month 24'!R389</f>
        <v>0</v>
      </c>
      <c r="AS216" s="1606"/>
      <c r="AU216" s="1610">
        <v>45170</v>
      </c>
      <c r="AV216" s="1611"/>
      <c r="AW216" s="1605">
        <f>'vendor_cost_month 24'!R442</f>
        <v>0</v>
      </c>
      <c r="AX216" s="1606"/>
      <c r="AY216" s="279"/>
    </row>
    <row r="217" spans="1:51" ht="18">
      <c r="A217" s="278"/>
      <c r="B217" s="1615">
        <v>45566</v>
      </c>
      <c r="C217" s="1616"/>
      <c r="D217" s="1605">
        <f>'vendor_cost_month 24'!R204</f>
        <v>0</v>
      </c>
      <c r="E217" s="1606"/>
      <c r="G217" s="1615">
        <v>45566</v>
      </c>
      <c r="H217" s="1616"/>
      <c r="I217" s="1605">
        <f>'vendor_cost_month 24'!R225</f>
        <v>0</v>
      </c>
      <c r="J217" s="1606"/>
      <c r="L217" s="1615">
        <v>45566</v>
      </c>
      <c r="M217" s="1616"/>
      <c r="N217" s="1605">
        <f>'vendor_cost_month 24'!R244</f>
        <v>0</v>
      </c>
      <c r="O217" s="1606"/>
      <c r="Q217" s="1615">
        <v>45566</v>
      </c>
      <c r="R217" s="1616"/>
      <c r="S217" s="1605">
        <f>'vendor_cost_month 24'!R266</f>
        <v>0</v>
      </c>
      <c r="T217" s="1606"/>
      <c r="V217" s="1615">
        <v>45566</v>
      </c>
      <c r="W217" s="1616"/>
      <c r="X217" s="1605">
        <f>'vendor_cost_month 24'!R285</f>
        <v>0</v>
      </c>
      <c r="Y217" s="1606"/>
      <c r="AA217" s="1615">
        <v>45566</v>
      </c>
      <c r="AB217" s="1616"/>
      <c r="AC217" s="1605">
        <f>'vendor_cost_month 24'!R307</f>
        <v>0</v>
      </c>
      <c r="AD217" s="1606"/>
      <c r="AF217" s="1615">
        <v>45566</v>
      </c>
      <c r="AG217" s="1616"/>
      <c r="AH217" s="1605">
        <f>'vendor_cost_month 24'!R327</f>
        <v>0</v>
      </c>
      <c r="AI217" s="1606"/>
      <c r="AK217" s="1615">
        <v>45566</v>
      </c>
      <c r="AL217" s="1616"/>
      <c r="AM217" s="1605">
        <f>'vendor_cost_month 24'!R346</f>
        <v>0</v>
      </c>
      <c r="AN217" s="1606"/>
      <c r="AP217" s="1615">
        <v>45566</v>
      </c>
      <c r="AQ217" s="1616"/>
      <c r="AR217" s="1605">
        <f>'vendor_cost_month 24'!R390</f>
        <v>0</v>
      </c>
      <c r="AS217" s="1606"/>
      <c r="AU217" s="1610">
        <v>45200</v>
      </c>
      <c r="AV217" s="1611"/>
      <c r="AW217" s="1605">
        <f>'vendor_cost_month 24'!R443</f>
        <v>0</v>
      </c>
      <c r="AX217" s="1606"/>
      <c r="AY217" s="279"/>
    </row>
    <row r="218" spans="1:51" ht="18">
      <c r="A218" s="278"/>
      <c r="B218" s="1615">
        <v>45597</v>
      </c>
      <c r="C218" s="1616"/>
      <c r="D218" s="1605">
        <f>'vendor_cost_month 24'!R205</f>
        <v>0</v>
      </c>
      <c r="E218" s="1606"/>
      <c r="G218" s="1615">
        <v>45597</v>
      </c>
      <c r="H218" s="1616"/>
      <c r="I218" s="1605">
        <f>'vendor_cost_month 24'!R226</f>
        <v>0</v>
      </c>
      <c r="J218" s="1606"/>
      <c r="L218" s="1615">
        <v>45597</v>
      </c>
      <c r="M218" s="1616"/>
      <c r="N218" s="1605">
        <f>'vendor_cost_month 24'!R245</f>
        <v>0</v>
      </c>
      <c r="O218" s="1606"/>
      <c r="Q218" s="1615">
        <v>45597</v>
      </c>
      <c r="R218" s="1616"/>
      <c r="S218" s="1605">
        <f>'vendor_cost_month 24'!R267</f>
        <v>0</v>
      </c>
      <c r="T218" s="1606"/>
      <c r="V218" s="1615">
        <v>45597</v>
      </c>
      <c r="W218" s="1616"/>
      <c r="X218" s="1605">
        <f>'vendor_cost_month 24'!R286</f>
        <v>0</v>
      </c>
      <c r="Y218" s="1606"/>
      <c r="AA218" s="1615">
        <v>45597</v>
      </c>
      <c r="AB218" s="1616"/>
      <c r="AC218" s="1605">
        <f>'vendor_cost_month 24'!R308</f>
        <v>0</v>
      </c>
      <c r="AD218" s="1606"/>
      <c r="AF218" s="1615">
        <v>45597</v>
      </c>
      <c r="AG218" s="1616"/>
      <c r="AH218" s="1605">
        <f>'vendor_cost_month 24'!R328</f>
        <v>0</v>
      </c>
      <c r="AI218" s="1606"/>
      <c r="AK218" s="1615">
        <v>45597</v>
      </c>
      <c r="AL218" s="1616"/>
      <c r="AM218" s="1605">
        <f>'vendor_cost_month 24'!R347</f>
        <v>0</v>
      </c>
      <c r="AN218" s="1606"/>
      <c r="AP218" s="1615">
        <v>45597</v>
      </c>
      <c r="AQ218" s="1616"/>
      <c r="AR218" s="1605">
        <f>'vendor_cost_month 24'!R391</f>
        <v>0</v>
      </c>
      <c r="AS218" s="1606"/>
      <c r="AU218" s="1610">
        <v>45231</v>
      </c>
      <c r="AV218" s="1611"/>
      <c r="AW218" s="1605">
        <f>'vendor_cost_month 24'!R444</f>
        <v>0</v>
      </c>
      <c r="AX218" s="1606"/>
      <c r="AY218" s="279"/>
    </row>
    <row r="219" spans="1:51" ht="18.600000000000001" thickBot="1">
      <c r="A219" s="278"/>
      <c r="B219" s="1615">
        <v>45627</v>
      </c>
      <c r="C219" s="1616"/>
      <c r="D219" s="1605">
        <f>'vendor_cost_month 24'!R206</f>
        <v>0</v>
      </c>
      <c r="E219" s="1606"/>
      <c r="G219" s="1615">
        <v>45627</v>
      </c>
      <c r="H219" s="1616"/>
      <c r="I219" s="1605">
        <f>'vendor_cost_month 24'!R227</f>
        <v>0</v>
      </c>
      <c r="J219" s="1606"/>
      <c r="L219" s="1615">
        <v>45627</v>
      </c>
      <c r="M219" s="1616"/>
      <c r="N219" s="1605">
        <f>'vendor_cost_month 24'!R246</f>
        <v>0</v>
      </c>
      <c r="O219" s="1606"/>
      <c r="Q219" s="1615">
        <v>45627</v>
      </c>
      <c r="R219" s="1616"/>
      <c r="S219" s="1605">
        <f>'vendor_cost_month 24'!R268</f>
        <v>0</v>
      </c>
      <c r="T219" s="1606"/>
      <c r="V219" s="1615">
        <v>45627</v>
      </c>
      <c r="W219" s="1616"/>
      <c r="X219" s="1605">
        <f>'vendor_cost_month 24'!R287</f>
        <v>0</v>
      </c>
      <c r="Y219" s="1606"/>
      <c r="AA219" s="1615">
        <v>45627</v>
      </c>
      <c r="AB219" s="1616"/>
      <c r="AC219" s="1605">
        <f>'vendor_cost_month 24'!R309</f>
        <v>0</v>
      </c>
      <c r="AD219" s="1606"/>
      <c r="AF219" s="1615">
        <v>45627</v>
      </c>
      <c r="AG219" s="1616"/>
      <c r="AH219" s="1605">
        <f>'vendor_cost_month 24'!R329</f>
        <v>0</v>
      </c>
      <c r="AI219" s="1606"/>
      <c r="AK219" s="1615">
        <v>45627</v>
      </c>
      <c r="AL219" s="1616"/>
      <c r="AM219" s="1605">
        <f>'vendor_cost_month 24'!R348</f>
        <v>0</v>
      </c>
      <c r="AN219" s="1606"/>
      <c r="AP219" s="1615">
        <v>45627</v>
      </c>
      <c r="AQ219" s="1616"/>
      <c r="AR219" s="1605">
        <f>'vendor_cost_month 24'!R392</f>
        <v>0</v>
      </c>
      <c r="AS219" s="1606"/>
      <c r="AU219" s="1603">
        <v>45261</v>
      </c>
      <c r="AV219" s="1604"/>
      <c r="AW219" s="1605">
        <f>'vendor_cost_month 24'!R445</f>
        <v>0</v>
      </c>
      <c r="AX219" s="1606"/>
      <c r="AY219" s="279"/>
    </row>
    <row r="220" spans="1:51" ht="15" thickBot="1">
      <c r="A220" s="278"/>
      <c r="B220" s="1607" t="s">
        <v>1328</v>
      </c>
      <c r="C220" s="1608"/>
      <c r="D220" s="1608">
        <f>SUM(D208:E219)</f>
        <v>0</v>
      </c>
      <c r="E220" s="1609"/>
      <c r="G220" s="1607" t="s">
        <v>1328</v>
      </c>
      <c r="H220" s="1608"/>
      <c r="I220" s="1608">
        <f>SUM(I208:J219)</f>
        <v>35</v>
      </c>
      <c r="J220" s="1609"/>
      <c r="L220" s="1607" t="s">
        <v>1328</v>
      </c>
      <c r="M220" s="1608"/>
      <c r="N220" s="1608">
        <f>SUM(N208:O219)</f>
        <v>415</v>
      </c>
      <c r="O220" s="1609"/>
      <c r="Q220" s="1607" t="s">
        <v>1328</v>
      </c>
      <c r="R220" s="1608"/>
      <c r="S220" s="1608">
        <f>SUM(S208:T219)</f>
        <v>0</v>
      </c>
      <c r="T220" s="1609"/>
      <c r="V220" s="1607" t="s">
        <v>1328</v>
      </c>
      <c r="W220" s="1608"/>
      <c r="X220" s="1608">
        <f>SUM(X208:Y219)</f>
        <v>148</v>
      </c>
      <c r="Y220" s="1609"/>
      <c r="AA220" s="1607" t="s">
        <v>1328</v>
      </c>
      <c r="AB220" s="1608"/>
      <c r="AC220" s="1630">
        <f>SUM(AC208:AD219)</f>
        <v>0</v>
      </c>
      <c r="AD220" s="1631"/>
      <c r="AF220" s="1607" t="s">
        <v>1328</v>
      </c>
      <c r="AG220" s="1608"/>
      <c r="AH220" s="1608">
        <f>SUM(AH208:AI219)</f>
        <v>10</v>
      </c>
      <c r="AI220" s="1609"/>
      <c r="AK220" s="1607" t="s">
        <v>1328</v>
      </c>
      <c r="AL220" s="1608"/>
      <c r="AM220" s="1608">
        <f>SUM(AM208:AN219)</f>
        <v>303</v>
      </c>
      <c r="AN220" s="1609"/>
      <c r="AP220" s="1607" t="s">
        <v>1328</v>
      </c>
      <c r="AQ220" s="1608"/>
      <c r="AR220" s="1630">
        <f>SUM(AR208:AS219)</f>
        <v>0</v>
      </c>
      <c r="AS220" s="1631"/>
      <c r="AU220" s="1607" t="s">
        <v>1328</v>
      </c>
      <c r="AV220" s="1608"/>
      <c r="AW220" s="1608">
        <f>SUM(AW208:AX219)</f>
        <v>0</v>
      </c>
      <c r="AX220" s="1609"/>
      <c r="AY220" s="279"/>
    </row>
    <row r="221" spans="1:51">
      <c r="A221" s="278"/>
      <c r="AY221" s="279"/>
    </row>
    <row r="222" spans="1:51">
      <c r="A222" s="278"/>
      <c r="AY222" s="279"/>
    </row>
    <row r="223" spans="1:51">
      <c r="A223" s="278"/>
      <c r="AY223" s="279"/>
    </row>
    <row r="224" spans="1:51" ht="15" thickBot="1">
      <c r="A224" s="280"/>
      <c r="B224" s="281"/>
      <c r="C224" s="281"/>
      <c r="D224" s="281"/>
      <c r="E224" s="281"/>
      <c r="F224" s="281"/>
      <c r="G224" s="281"/>
      <c r="H224" s="281"/>
      <c r="I224" s="281"/>
      <c r="J224" s="281"/>
      <c r="K224" s="281"/>
      <c r="L224" s="281"/>
      <c r="M224" s="281"/>
      <c r="N224" s="281"/>
      <c r="O224" s="281"/>
      <c r="P224" s="281"/>
      <c r="Q224" s="281"/>
      <c r="R224" s="281"/>
      <c r="S224" s="281"/>
      <c r="T224" s="281"/>
      <c r="U224" s="281"/>
      <c r="V224" s="281"/>
      <c r="W224" s="281"/>
      <c r="X224" s="281"/>
      <c r="Y224" s="281"/>
      <c r="Z224" s="281"/>
      <c r="AA224" s="281"/>
      <c r="AB224" s="281"/>
      <c r="AC224" s="281"/>
      <c r="AD224" s="281"/>
      <c r="AE224" s="281"/>
      <c r="AF224" s="281"/>
      <c r="AG224" s="281"/>
      <c r="AH224" s="281"/>
      <c r="AI224" s="281"/>
      <c r="AJ224" s="281"/>
      <c r="AK224" s="281"/>
      <c r="AL224" s="281"/>
      <c r="AM224" s="281"/>
      <c r="AN224" s="281"/>
      <c r="AO224" s="281"/>
      <c r="AP224" s="281"/>
      <c r="AQ224" s="281"/>
      <c r="AR224" s="281"/>
      <c r="AS224" s="281"/>
      <c r="AT224" s="281"/>
      <c r="AU224" s="281"/>
      <c r="AV224" s="281"/>
      <c r="AW224" s="281"/>
      <c r="AX224" s="281"/>
      <c r="AY224" s="282"/>
    </row>
    <row r="234" spans="33:33">
      <c r="AG234" s="960"/>
    </row>
  </sheetData>
  <mergeCells count="1863">
    <mergeCell ref="V141:W141"/>
    <mergeCell ref="X141:Y141"/>
    <mergeCell ref="V142:W142"/>
    <mergeCell ref="X142:Y142"/>
    <mergeCell ref="V143:W143"/>
    <mergeCell ref="X143:Y143"/>
    <mergeCell ref="V144:W144"/>
    <mergeCell ref="X144:Y144"/>
    <mergeCell ref="V145:W145"/>
    <mergeCell ref="X145:Y145"/>
    <mergeCell ref="V132:Y132"/>
    <mergeCell ref="V133:W133"/>
    <mergeCell ref="X133:Y133"/>
    <mergeCell ref="V134:W134"/>
    <mergeCell ref="X134:Y134"/>
    <mergeCell ref="V135:W135"/>
    <mergeCell ref="X135:Y135"/>
    <mergeCell ref="V136:W136"/>
    <mergeCell ref="X136:Y136"/>
    <mergeCell ref="V137:W137"/>
    <mergeCell ref="X137:Y137"/>
    <mergeCell ref="V138:W138"/>
    <mergeCell ref="X138:Y138"/>
    <mergeCell ref="V139:W139"/>
    <mergeCell ref="X139:Y139"/>
    <mergeCell ref="V140:W140"/>
    <mergeCell ref="X140:Y140"/>
    <mergeCell ref="X220:Y220"/>
    <mergeCell ref="AA220:AB220"/>
    <mergeCell ref="AC220:AD220"/>
    <mergeCell ref="AF220:AG220"/>
    <mergeCell ref="AH220:AI220"/>
    <mergeCell ref="AK220:AL220"/>
    <mergeCell ref="AM220:AN220"/>
    <mergeCell ref="AP220:AQ220"/>
    <mergeCell ref="AR220:AS220"/>
    <mergeCell ref="B220:C220"/>
    <mergeCell ref="D220:E220"/>
    <mergeCell ref="G220:H220"/>
    <mergeCell ref="I220:J220"/>
    <mergeCell ref="L220:M220"/>
    <mergeCell ref="N220:O220"/>
    <mergeCell ref="Q220:R220"/>
    <mergeCell ref="S220:T220"/>
    <mergeCell ref="V220:W220"/>
    <mergeCell ref="X219:Y219"/>
    <mergeCell ref="AA219:AB219"/>
    <mergeCell ref="AC219:AD219"/>
    <mergeCell ref="AF219:AG219"/>
    <mergeCell ref="AH219:AI219"/>
    <mergeCell ref="AK219:AL219"/>
    <mergeCell ref="AM219:AN219"/>
    <mergeCell ref="AP219:AQ219"/>
    <mergeCell ref="AR219:AS219"/>
    <mergeCell ref="B219:C219"/>
    <mergeCell ref="D219:E219"/>
    <mergeCell ref="G219:H219"/>
    <mergeCell ref="I219:J219"/>
    <mergeCell ref="L219:M219"/>
    <mergeCell ref="N219:O219"/>
    <mergeCell ref="Q219:R219"/>
    <mergeCell ref="S219:T219"/>
    <mergeCell ref="V219:W219"/>
    <mergeCell ref="X218:Y218"/>
    <mergeCell ref="AA218:AB218"/>
    <mergeCell ref="AC218:AD218"/>
    <mergeCell ref="AF218:AG218"/>
    <mergeCell ref="AH218:AI218"/>
    <mergeCell ref="AK218:AL218"/>
    <mergeCell ref="AM218:AN218"/>
    <mergeCell ref="AP218:AQ218"/>
    <mergeCell ref="AR218:AS218"/>
    <mergeCell ref="B218:C218"/>
    <mergeCell ref="D218:E218"/>
    <mergeCell ref="G218:H218"/>
    <mergeCell ref="I218:J218"/>
    <mergeCell ref="L218:M218"/>
    <mergeCell ref="N218:O218"/>
    <mergeCell ref="Q218:R218"/>
    <mergeCell ref="S218:T218"/>
    <mergeCell ref="V218:W218"/>
    <mergeCell ref="X217:Y217"/>
    <mergeCell ref="AA217:AB217"/>
    <mergeCell ref="AC217:AD217"/>
    <mergeCell ref="AF217:AG217"/>
    <mergeCell ref="AH217:AI217"/>
    <mergeCell ref="AK217:AL217"/>
    <mergeCell ref="AM217:AN217"/>
    <mergeCell ref="AP217:AQ217"/>
    <mergeCell ref="AR217:AS217"/>
    <mergeCell ref="B217:C217"/>
    <mergeCell ref="D217:E217"/>
    <mergeCell ref="G217:H217"/>
    <mergeCell ref="I217:J217"/>
    <mergeCell ref="L217:M217"/>
    <mergeCell ref="N217:O217"/>
    <mergeCell ref="Q217:R217"/>
    <mergeCell ref="S217:T217"/>
    <mergeCell ref="V217:W217"/>
    <mergeCell ref="X216:Y216"/>
    <mergeCell ref="AA216:AB216"/>
    <mergeCell ref="AC216:AD216"/>
    <mergeCell ref="AF216:AG216"/>
    <mergeCell ref="AH216:AI216"/>
    <mergeCell ref="AK216:AL216"/>
    <mergeCell ref="AM216:AN216"/>
    <mergeCell ref="AP216:AQ216"/>
    <mergeCell ref="AR216:AS216"/>
    <mergeCell ref="B216:C216"/>
    <mergeCell ref="D216:E216"/>
    <mergeCell ref="G216:H216"/>
    <mergeCell ref="I216:J216"/>
    <mergeCell ref="L216:M216"/>
    <mergeCell ref="N216:O216"/>
    <mergeCell ref="Q216:R216"/>
    <mergeCell ref="S216:T216"/>
    <mergeCell ref="V216:W216"/>
    <mergeCell ref="X215:Y215"/>
    <mergeCell ref="AA215:AB215"/>
    <mergeCell ref="AC215:AD215"/>
    <mergeCell ref="AF215:AG215"/>
    <mergeCell ref="AH215:AI215"/>
    <mergeCell ref="AK215:AL215"/>
    <mergeCell ref="AM215:AN215"/>
    <mergeCell ref="AP215:AQ215"/>
    <mergeCell ref="AR215:AS215"/>
    <mergeCell ref="B215:C215"/>
    <mergeCell ref="D215:E215"/>
    <mergeCell ref="G215:H215"/>
    <mergeCell ref="I215:J215"/>
    <mergeCell ref="L215:M215"/>
    <mergeCell ref="N215:O215"/>
    <mergeCell ref="Q215:R215"/>
    <mergeCell ref="S215:T215"/>
    <mergeCell ref="V215:W215"/>
    <mergeCell ref="X214:Y214"/>
    <mergeCell ref="AA214:AB214"/>
    <mergeCell ref="AC214:AD214"/>
    <mergeCell ref="AF214:AG214"/>
    <mergeCell ref="AH214:AI214"/>
    <mergeCell ref="AK214:AL214"/>
    <mergeCell ref="AM214:AN214"/>
    <mergeCell ref="AP214:AQ214"/>
    <mergeCell ref="AR214:AS214"/>
    <mergeCell ref="B214:C214"/>
    <mergeCell ref="D214:E214"/>
    <mergeCell ref="G214:H214"/>
    <mergeCell ref="I214:J214"/>
    <mergeCell ref="L214:M214"/>
    <mergeCell ref="N214:O214"/>
    <mergeCell ref="Q214:R214"/>
    <mergeCell ref="S214:T214"/>
    <mergeCell ref="V214:W214"/>
    <mergeCell ref="X213:Y213"/>
    <mergeCell ref="AA213:AB213"/>
    <mergeCell ref="AC213:AD213"/>
    <mergeCell ref="AF213:AG213"/>
    <mergeCell ref="AH213:AI213"/>
    <mergeCell ref="AK213:AL213"/>
    <mergeCell ref="AM213:AN213"/>
    <mergeCell ref="AP213:AQ213"/>
    <mergeCell ref="AR213:AS213"/>
    <mergeCell ref="B213:C213"/>
    <mergeCell ref="D213:E213"/>
    <mergeCell ref="G213:H213"/>
    <mergeCell ref="I213:J213"/>
    <mergeCell ref="L213:M213"/>
    <mergeCell ref="N213:O213"/>
    <mergeCell ref="Q213:R213"/>
    <mergeCell ref="S213:T213"/>
    <mergeCell ref="V213:W213"/>
    <mergeCell ref="X212:Y212"/>
    <mergeCell ref="AA212:AB212"/>
    <mergeCell ref="AC212:AD212"/>
    <mergeCell ref="AF212:AG212"/>
    <mergeCell ref="AH212:AI212"/>
    <mergeCell ref="AK212:AL212"/>
    <mergeCell ref="AM212:AN212"/>
    <mergeCell ref="AP212:AQ212"/>
    <mergeCell ref="AR212:AS212"/>
    <mergeCell ref="B212:C212"/>
    <mergeCell ref="D212:E212"/>
    <mergeCell ref="G212:H212"/>
    <mergeCell ref="I212:J212"/>
    <mergeCell ref="L212:M212"/>
    <mergeCell ref="N212:O212"/>
    <mergeCell ref="Q212:R212"/>
    <mergeCell ref="S212:T212"/>
    <mergeCell ref="V212:W212"/>
    <mergeCell ref="X211:Y211"/>
    <mergeCell ref="AA211:AB211"/>
    <mergeCell ref="AC211:AD211"/>
    <mergeCell ref="AF211:AG211"/>
    <mergeCell ref="AH211:AI211"/>
    <mergeCell ref="AK211:AL211"/>
    <mergeCell ref="AM211:AN211"/>
    <mergeCell ref="AP211:AQ211"/>
    <mergeCell ref="AR211:AS211"/>
    <mergeCell ref="B211:C211"/>
    <mergeCell ref="D211:E211"/>
    <mergeCell ref="G211:H211"/>
    <mergeCell ref="I211:J211"/>
    <mergeCell ref="L211:M211"/>
    <mergeCell ref="N211:O211"/>
    <mergeCell ref="Q211:R211"/>
    <mergeCell ref="S211:T211"/>
    <mergeCell ref="V211:W211"/>
    <mergeCell ref="X210:Y210"/>
    <mergeCell ref="AA210:AB210"/>
    <mergeCell ref="AC210:AD210"/>
    <mergeCell ref="AF210:AG210"/>
    <mergeCell ref="AH210:AI210"/>
    <mergeCell ref="AK210:AL210"/>
    <mergeCell ref="AM210:AN210"/>
    <mergeCell ref="AP210:AQ210"/>
    <mergeCell ref="AR210:AS210"/>
    <mergeCell ref="B210:C210"/>
    <mergeCell ref="D210:E210"/>
    <mergeCell ref="G210:H210"/>
    <mergeCell ref="I210:J210"/>
    <mergeCell ref="L210:M210"/>
    <mergeCell ref="N210:O210"/>
    <mergeCell ref="Q210:R210"/>
    <mergeCell ref="S210:T210"/>
    <mergeCell ref="V210:W210"/>
    <mergeCell ref="X209:Y209"/>
    <mergeCell ref="AA209:AB209"/>
    <mergeCell ref="AC209:AD209"/>
    <mergeCell ref="AF209:AG209"/>
    <mergeCell ref="AH209:AI209"/>
    <mergeCell ref="AK209:AL209"/>
    <mergeCell ref="AM209:AN209"/>
    <mergeCell ref="AP209:AQ209"/>
    <mergeCell ref="AR209:AS209"/>
    <mergeCell ref="B209:C209"/>
    <mergeCell ref="D209:E209"/>
    <mergeCell ref="G209:H209"/>
    <mergeCell ref="I209:J209"/>
    <mergeCell ref="L209:M209"/>
    <mergeCell ref="N209:O209"/>
    <mergeCell ref="Q209:R209"/>
    <mergeCell ref="S209:T209"/>
    <mergeCell ref="V209:W209"/>
    <mergeCell ref="X208:Y208"/>
    <mergeCell ref="AA208:AB208"/>
    <mergeCell ref="AC208:AD208"/>
    <mergeCell ref="AF208:AG208"/>
    <mergeCell ref="AH208:AI208"/>
    <mergeCell ref="AK208:AL208"/>
    <mergeCell ref="AM208:AN208"/>
    <mergeCell ref="AP208:AQ208"/>
    <mergeCell ref="AR208:AS208"/>
    <mergeCell ref="B208:C208"/>
    <mergeCell ref="D208:E208"/>
    <mergeCell ref="G208:H208"/>
    <mergeCell ref="I208:J208"/>
    <mergeCell ref="L208:M208"/>
    <mergeCell ref="N208:O208"/>
    <mergeCell ref="Q208:R208"/>
    <mergeCell ref="S208:T208"/>
    <mergeCell ref="V208:W208"/>
    <mergeCell ref="B207:E207"/>
    <mergeCell ref="G207:J207"/>
    <mergeCell ref="L207:O207"/>
    <mergeCell ref="Q207:T207"/>
    <mergeCell ref="V207:Y207"/>
    <mergeCell ref="AA207:AD207"/>
    <mergeCell ref="AF207:AI207"/>
    <mergeCell ref="AK207:AN207"/>
    <mergeCell ref="AP207:AS207"/>
    <mergeCell ref="X204:Y204"/>
    <mergeCell ref="AA204:AB204"/>
    <mergeCell ref="AC204:AD204"/>
    <mergeCell ref="AF204:AG204"/>
    <mergeCell ref="AH204:AI204"/>
    <mergeCell ref="AK204:AL204"/>
    <mergeCell ref="AM204:AN204"/>
    <mergeCell ref="AP204:AQ204"/>
    <mergeCell ref="AR204:AS204"/>
    <mergeCell ref="B204:C204"/>
    <mergeCell ref="D204:E204"/>
    <mergeCell ref="G204:H204"/>
    <mergeCell ref="I204:J204"/>
    <mergeCell ref="L204:M204"/>
    <mergeCell ref="N204:O204"/>
    <mergeCell ref="Q204:R204"/>
    <mergeCell ref="S204:T204"/>
    <mergeCell ref="V204:W204"/>
    <mergeCell ref="X203:Y203"/>
    <mergeCell ref="AA203:AB203"/>
    <mergeCell ref="AC203:AD203"/>
    <mergeCell ref="AF203:AG203"/>
    <mergeCell ref="AH203:AI203"/>
    <mergeCell ref="AK203:AL203"/>
    <mergeCell ref="AM203:AN203"/>
    <mergeCell ref="AP203:AQ203"/>
    <mergeCell ref="AR203:AS203"/>
    <mergeCell ref="B203:C203"/>
    <mergeCell ref="D203:E203"/>
    <mergeCell ref="G203:H203"/>
    <mergeCell ref="I203:J203"/>
    <mergeCell ref="L203:M203"/>
    <mergeCell ref="N203:O203"/>
    <mergeCell ref="Q203:R203"/>
    <mergeCell ref="S203:T203"/>
    <mergeCell ref="V203:W203"/>
    <mergeCell ref="X202:Y202"/>
    <mergeCell ref="AA202:AB202"/>
    <mergeCell ref="AC202:AD202"/>
    <mergeCell ref="AF202:AG202"/>
    <mergeCell ref="AH202:AI202"/>
    <mergeCell ref="AK202:AL202"/>
    <mergeCell ref="AM202:AN202"/>
    <mergeCell ref="AP202:AQ202"/>
    <mergeCell ref="AR202:AS202"/>
    <mergeCell ref="B202:C202"/>
    <mergeCell ref="D202:E202"/>
    <mergeCell ref="G202:H202"/>
    <mergeCell ref="I202:J202"/>
    <mergeCell ref="L202:M202"/>
    <mergeCell ref="N202:O202"/>
    <mergeCell ref="Q202:R202"/>
    <mergeCell ref="S202:T202"/>
    <mergeCell ref="V202:W202"/>
    <mergeCell ref="X201:Y201"/>
    <mergeCell ref="AA201:AB201"/>
    <mergeCell ref="AC201:AD201"/>
    <mergeCell ref="AF201:AG201"/>
    <mergeCell ref="AH201:AI201"/>
    <mergeCell ref="AK201:AL201"/>
    <mergeCell ref="AM201:AN201"/>
    <mergeCell ref="AP201:AQ201"/>
    <mergeCell ref="AR201:AS201"/>
    <mergeCell ref="B201:C201"/>
    <mergeCell ref="D201:E201"/>
    <mergeCell ref="G201:H201"/>
    <mergeCell ref="I201:J201"/>
    <mergeCell ref="L201:M201"/>
    <mergeCell ref="N201:O201"/>
    <mergeCell ref="Q201:R201"/>
    <mergeCell ref="S201:T201"/>
    <mergeCell ref="V201:W201"/>
    <mergeCell ref="X200:Y200"/>
    <mergeCell ref="AA200:AB200"/>
    <mergeCell ref="AC200:AD200"/>
    <mergeCell ref="AF200:AG200"/>
    <mergeCell ref="AH200:AI200"/>
    <mergeCell ref="AK200:AL200"/>
    <mergeCell ref="AM200:AN200"/>
    <mergeCell ref="AP200:AQ200"/>
    <mergeCell ref="AR200:AS200"/>
    <mergeCell ref="B200:C200"/>
    <mergeCell ref="D200:E200"/>
    <mergeCell ref="G200:H200"/>
    <mergeCell ref="I200:J200"/>
    <mergeCell ref="L200:M200"/>
    <mergeCell ref="N200:O200"/>
    <mergeCell ref="Q200:R200"/>
    <mergeCell ref="S200:T200"/>
    <mergeCell ref="V200:W200"/>
    <mergeCell ref="X199:Y199"/>
    <mergeCell ref="AA199:AB199"/>
    <mergeCell ref="AC199:AD199"/>
    <mergeCell ref="AF199:AG199"/>
    <mergeCell ref="AH199:AI199"/>
    <mergeCell ref="AK199:AL199"/>
    <mergeCell ref="AM199:AN199"/>
    <mergeCell ref="AP199:AQ199"/>
    <mergeCell ref="AR199:AS199"/>
    <mergeCell ref="B199:C199"/>
    <mergeCell ref="D199:E199"/>
    <mergeCell ref="G199:H199"/>
    <mergeCell ref="I199:J199"/>
    <mergeCell ref="L199:M199"/>
    <mergeCell ref="N199:O199"/>
    <mergeCell ref="Q199:R199"/>
    <mergeCell ref="S199:T199"/>
    <mergeCell ref="V199:W199"/>
    <mergeCell ref="X198:Y198"/>
    <mergeCell ref="AA198:AB198"/>
    <mergeCell ref="AC198:AD198"/>
    <mergeCell ref="AF198:AG198"/>
    <mergeCell ref="AH198:AI198"/>
    <mergeCell ref="AK198:AL198"/>
    <mergeCell ref="AM198:AN198"/>
    <mergeCell ref="AP198:AQ198"/>
    <mergeCell ref="AR198:AS198"/>
    <mergeCell ref="B198:C198"/>
    <mergeCell ref="D198:E198"/>
    <mergeCell ref="G198:H198"/>
    <mergeCell ref="I198:J198"/>
    <mergeCell ref="L198:M198"/>
    <mergeCell ref="N198:O198"/>
    <mergeCell ref="Q198:R198"/>
    <mergeCell ref="S198:T198"/>
    <mergeCell ref="V198:W198"/>
    <mergeCell ref="X197:Y197"/>
    <mergeCell ref="AA197:AB197"/>
    <mergeCell ref="AC197:AD197"/>
    <mergeCell ref="AF197:AG197"/>
    <mergeCell ref="AH197:AI197"/>
    <mergeCell ref="AK197:AL197"/>
    <mergeCell ref="AM197:AN197"/>
    <mergeCell ref="AP197:AQ197"/>
    <mergeCell ref="AR197:AS197"/>
    <mergeCell ref="B197:C197"/>
    <mergeCell ref="D197:E197"/>
    <mergeCell ref="G197:H197"/>
    <mergeCell ref="I197:J197"/>
    <mergeCell ref="L197:M197"/>
    <mergeCell ref="N197:O197"/>
    <mergeCell ref="Q197:R197"/>
    <mergeCell ref="S197:T197"/>
    <mergeCell ref="V197:W197"/>
    <mergeCell ref="X196:Y196"/>
    <mergeCell ref="AA196:AB196"/>
    <mergeCell ref="AC196:AD196"/>
    <mergeCell ref="AF196:AG196"/>
    <mergeCell ref="AH196:AI196"/>
    <mergeCell ref="AK196:AL196"/>
    <mergeCell ref="AM196:AN196"/>
    <mergeCell ref="AP196:AQ196"/>
    <mergeCell ref="AR196:AS196"/>
    <mergeCell ref="B196:C196"/>
    <mergeCell ref="D196:E196"/>
    <mergeCell ref="G196:H196"/>
    <mergeCell ref="I196:J196"/>
    <mergeCell ref="L196:M196"/>
    <mergeCell ref="N196:O196"/>
    <mergeCell ref="Q196:R196"/>
    <mergeCell ref="S196:T196"/>
    <mergeCell ref="V196:W196"/>
    <mergeCell ref="X195:Y195"/>
    <mergeCell ref="AA195:AB195"/>
    <mergeCell ref="AC195:AD195"/>
    <mergeCell ref="AF195:AG195"/>
    <mergeCell ref="AH195:AI195"/>
    <mergeCell ref="AK195:AL195"/>
    <mergeCell ref="AM195:AN195"/>
    <mergeCell ref="AP195:AQ195"/>
    <mergeCell ref="AR195:AS195"/>
    <mergeCell ref="B195:C195"/>
    <mergeCell ref="D195:E195"/>
    <mergeCell ref="G195:H195"/>
    <mergeCell ref="I195:J195"/>
    <mergeCell ref="L195:M195"/>
    <mergeCell ref="N195:O195"/>
    <mergeCell ref="Q195:R195"/>
    <mergeCell ref="S195:T195"/>
    <mergeCell ref="V195:W195"/>
    <mergeCell ref="X194:Y194"/>
    <mergeCell ref="AA194:AB194"/>
    <mergeCell ref="AC194:AD194"/>
    <mergeCell ref="AF194:AG194"/>
    <mergeCell ref="AH194:AI194"/>
    <mergeCell ref="AK194:AL194"/>
    <mergeCell ref="AM194:AN194"/>
    <mergeCell ref="AP194:AQ194"/>
    <mergeCell ref="AR194:AS194"/>
    <mergeCell ref="B194:C194"/>
    <mergeCell ref="D194:E194"/>
    <mergeCell ref="G194:H194"/>
    <mergeCell ref="I194:J194"/>
    <mergeCell ref="L194:M194"/>
    <mergeCell ref="N194:O194"/>
    <mergeCell ref="Q194:R194"/>
    <mergeCell ref="S194:T194"/>
    <mergeCell ref="V194:W194"/>
    <mergeCell ref="X193:Y193"/>
    <mergeCell ref="AA193:AB193"/>
    <mergeCell ref="AC193:AD193"/>
    <mergeCell ref="AF193:AG193"/>
    <mergeCell ref="AH193:AI193"/>
    <mergeCell ref="AK193:AL193"/>
    <mergeCell ref="AM193:AN193"/>
    <mergeCell ref="AP193:AQ193"/>
    <mergeCell ref="AR193:AS193"/>
    <mergeCell ref="B193:C193"/>
    <mergeCell ref="D193:E193"/>
    <mergeCell ref="G193:H193"/>
    <mergeCell ref="I193:J193"/>
    <mergeCell ref="L193:M193"/>
    <mergeCell ref="N193:O193"/>
    <mergeCell ref="Q193:R193"/>
    <mergeCell ref="S193:T193"/>
    <mergeCell ref="V193:W193"/>
    <mergeCell ref="AP191:AS191"/>
    <mergeCell ref="B192:C192"/>
    <mergeCell ref="D192:E192"/>
    <mergeCell ref="G192:H192"/>
    <mergeCell ref="I192:J192"/>
    <mergeCell ref="L192:M192"/>
    <mergeCell ref="N192:O192"/>
    <mergeCell ref="Q192:R192"/>
    <mergeCell ref="S192:T192"/>
    <mergeCell ref="V192:W192"/>
    <mergeCell ref="X192:Y192"/>
    <mergeCell ref="AA192:AB192"/>
    <mergeCell ref="AC192:AD192"/>
    <mergeCell ref="AF192:AG192"/>
    <mergeCell ref="AH192:AI192"/>
    <mergeCell ref="AK192:AL192"/>
    <mergeCell ref="AM192:AN192"/>
    <mergeCell ref="AP192:AQ192"/>
    <mergeCell ref="AR192:AS192"/>
    <mergeCell ref="AC182:AD182"/>
    <mergeCell ref="AF182:AG182"/>
    <mergeCell ref="AH182:AI182"/>
    <mergeCell ref="AK182:AL182"/>
    <mergeCell ref="AM182:AN182"/>
    <mergeCell ref="B191:E191"/>
    <mergeCell ref="G191:J191"/>
    <mergeCell ref="L191:O191"/>
    <mergeCell ref="Q191:T191"/>
    <mergeCell ref="V191:Y191"/>
    <mergeCell ref="AA191:AD191"/>
    <mergeCell ref="AF191:AI191"/>
    <mergeCell ref="AK191:AN191"/>
    <mergeCell ref="G182:H182"/>
    <mergeCell ref="I182:J182"/>
    <mergeCell ref="L182:M182"/>
    <mergeCell ref="N182:O182"/>
    <mergeCell ref="Q182:R182"/>
    <mergeCell ref="S182:T182"/>
    <mergeCell ref="V182:W182"/>
    <mergeCell ref="X182:Y182"/>
    <mergeCell ref="AA182:AB182"/>
    <mergeCell ref="AC180:AD180"/>
    <mergeCell ref="AF180:AG180"/>
    <mergeCell ref="AH180:AI180"/>
    <mergeCell ref="AK180:AL180"/>
    <mergeCell ref="AM180:AN180"/>
    <mergeCell ref="G181:H181"/>
    <mergeCell ref="I181:J181"/>
    <mergeCell ref="L181:M181"/>
    <mergeCell ref="N181:O181"/>
    <mergeCell ref="Q181:R181"/>
    <mergeCell ref="S181:T181"/>
    <mergeCell ref="V181:W181"/>
    <mergeCell ref="X181:Y181"/>
    <mergeCell ref="AA181:AB181"/>
    <mergeCell ref="AC181:AD181"/>
    <mergeCell ref="AF181:AG181"/>
    <mergeCell ref="AH181:AI181"/>
    <mergeCell ref="AK181:AL181"/>
    <mergeCell ref="AM181:AN181"/>
    <mergeCell ref="G180:H180"/>
    <mergeCell ref="I180:J180"/>
    <mergeCell ref="L180:M180"/>
    <mergeCell ref="N180:O180"/>
    <mergeCell ref="Q180:R180"/>
    <mergeCell ref="S180:T180"/>
    <mergeCell ref="V180:W180"/>
    <mergeCell ref="X180:Y180"/>
    <mergeCell ref="AA180:AB180"/>
    <mergeCell ref="AC178:AD178"/>
    <mergeCell ref="AF178:AG178"/>
    <mergeCell ref="AH178:AI178"/>
    <mergeCell ref="AK178:AL178"/>
    <mergeCell ref="AM178:AN178"/>
    <mergeCell ref="G179:H179"/>
    <mergeCell ref="I179:J179"/>
    <mergeCell ref="L179:M179"/>
    <mergeCell ref="N179:O179"/>
    <mergeCell ref="Q179:R179"/>
    <mergeCell ref="S179:T179"/>
    <mergeCell ref="V179:W179"/>
    <mergeCell ref="X179:Y179"/>
    <mergeCell ref="AA179:AB179"/>
    <mergeCell ref="AC179:AD179"/>
    <mergeCell ref="AF179:AG179"/>
    <mergeCell ref="AH179:AI179"/>
    <mergeCell ref="AK179:AL179"/>
    <mergeCell ref="AM179:AN179"/>
    <mergeCell ref="G178:H178"/>
    <mergeCell ref="I178:J178"/>
    <mergeCell ref="L178:M178"/>
    <mergeCell ref="N178:O178"/>
    <mergeCell ref="Q178:R178"/>
    <mergeCell ref="S178:T178"/>
    <mergeCell ref="V178:W178"/>
    <mergeCell ref="X178:Y178"/>
    <mergeCell ref="AA178:AB178"/>
    <mergeCell ref="AC176:AD176"/>
    <mergeCell ref="AF176:AG176"/>
    <mergeCell ref="AH176:AI176"/>
    <mergeCell ref="AK176:AL176"/>
    <mergeCell ref="AM176:AN176"/>
    <mergeCell ref="G177:H177"/>
    <mergeCell ref="I177:J177"/>
    <mergeCell ref="L177:M177"/>
    <mergeCell ref="N177:O177"/>
    <mergeCell ref="Q177:R177"/>
    <mergeCell ref="S177:T177"/>
    <mergeCell ref="V177:W177"/>
    <mergeCell ref="X177:Y177"/>
    <mergeCell ref="AA177:AB177"/>
    <mergeCell ref="AC177:AD177"/>
    <mergeCell ref="AF177:AG177"/>
    <mergeCell ref="AH177:AI177"/>
    <mergeCell ref="AK177:AL177"/>
    <mergeCell ref="AM177:AN177"/>
    <mergeCell ref="G176:H176"/>
    <mergeCell ref="I176:J176"/>
    <mergeCell ref="L176:M176"/>
    <mergeCell ref="N176:O176"/>
    <mergeCell ref="Q176:R176"/>
    <mergeCell ref="S176:T176"/>
    <mergeCell ref="V176:W176"/>
    <mergeCell ref="X176:Y176"/>
    <mergeCell ref="AA176:AB176"/>
    <mergeCell ref="AC174:AD174"/>
    <mergeCell ref="AF174:AG174"/>
    <mergeCell ref="AH174:AI174"/>
    <mergeCell ref="AK174:AL174"/>
    <mergeCell ref="AM174:AN174"/>
    <mergeCell ref="G175:H175"/>
    <mergeCell ref="I175:J175"/>
    <mergeCell ref="L175:M175"/>
    <mergeCell ref="N175:O175"/>
    <mergeCell ref="Q175:R175"/>
    <mergeCell ref="S175:T175"/>
    <mergeCell ref="V175:W175"/>
    <mergeCell ref="X175:Y175"/>
    <mergeCell ref="AA175:AB175"/>
    <mergeCell ref="AC175:AD175"/>
    <mergeCell ref="AF175:AG175"/>
    <mergeCell ref="AH175:AI175"/>
    <mergeCell ref="AK175:AL175"/>
    <mergeCell ref="AM175:AN175"/>
    <mergeCell ref="G174:H174"/>
    <mergeCell ref="I174:J174"/>
    <mergeCell ref="L174:M174"/>
    <mergeCell ref="N174:O174"/>
    <mergeCell ref="Q174:R174"/>
    <mergeCell ref="S174:T174"/>
    <mergeCell ref="V174:W174"/>
    <mergeCell ref="X174:Y174"/>
    <mergeCell ref="AA174:AB174"/>
    <mergeCell ref="AC172:AD172"/>
    <mergeCell ref="AF172:AG172"/>
    <mergeCell ref="AH172:AI172"/>
    <mergeCell ref="AK172:AL172"/>
    <mergeCell ref="AM172:AN172"/>
    <mergeCell ref="G173:H173"/>
    <mergeCell ref="I173:J173"/>
    <mergeCell ref="L173:M173"/>
    <mergeCell ref="N173:O173"/>
    <mergeCell ref="Q173:R173"/>
    <mergeCell ref="S173:T173"/>
    <mergeCell ref="V173:W173"/>
    <mergeCell ref="X173:Y173"/>
    <mergeCell ref="AA173:AB173"/>
    <mergeCell ref="AC173:AD173"/>
    <mergeCell ref="AF173:AG173"/>
    <mergeCell ref="AH173:AI173"/>
    <mergeCell ref="AK173:AL173"/>
    <mergeCell ref="AM173:AN173"/>
    <mergeCell ref="G172:H172"/>
    <mergeCell ref="I172:J172"/>
    <mergeCell ref="L172:M172"/>
    <mergeCell ref="N172:O172"/>
    <mergeCell ref="Q172:R172"/>
    <mergeCell ref="S172:T172"/>
    <mergeCell ref="V172:W172"/>
    <mergeCell ref="X172:Y172"/>
    <mergeCell ref="AA172:AB172"/>
    <mergeCell ref="AC170:AD170"/>
    <mergeCell ref="AF170:AG170"/>
    <mergeCell ref="AH170:AI170"/>
    <mergeCell ref="AK170:AL170"/>
    <mergeCell ref="AM170:AN170"/>
    <mergeCell ref="G171:H171"/>
    <mergeCell ref="I171:J171"/>
    <mergeCell ref="L171:M171"/>
    <mergeCell ref="N171:O171"/>
    <mergeCell ref="Q171:R171"/>
    <mergeCell ref="S171:T171"/>
    <mergeCell ref="V171:W171"/>
    <mergeCell ref="X171:Y171"/>
    <mergeCell ref="AA171:AB171"/>
    <mergeCell ref="AC171:AD171"/>
    <mergeCell ref="AF171:AG171"/>
    <mergeCell ref="AH171:AI171"/>
    <mergeCell ref="AK171:AL171"/>
    <mergeCell ref="AM171:AN171"/>
    <mergeCell ref="G170:H170"/>
    <mergeCell ref="I170:J170"/>
    <mergeCell ref="L170:M170"/>
    <mergeCell ref="N170:O170"/>
    <mergeCell ref="Q170:R170"/>
    <mergeCell ref="S170:T170"/>
    <mergeCell ref="V170:W170"/>
    <mergeCell ref="X170:Y170"/>
    <mergeCell ref="AA170:AB170"/>
    <mergeCell ref="AC166:AD166"/>
    <mergeCell ref="AF166:AG166"/>
    <mergeCell ref="AH166:AI166"/>
    <mergeCell ref="AK166:AL166"/>
    <mergeCell ref="AM166:AN166"/>
    <mergeCell ref="G169:J169"/>
    <mergeCell ref="L169:O169"/>
    <mergeCell ref="Q169:T169"/>
    <mergeCell ref="V169:Y169"/>
    <mergeCell ref="AA169:AD169"/>
    <mergeCell ref="AF169:AI169"/>
    <mergeCell ref="AK169:AN169"/>
    <mergeCell ref="G166:H166"/>
    <mergeCell ref="I166:J166"/>
    <mergeCell ref="L166:M166"/>
    <mergeCell ref="N166:O166"/>
    <mergeCell ref="Q166:R166"/>
    <mergeCell ref="S166:T166"/>
    <mergeCell ref="V166:W166"/>
    <mergeCell ref="X166:Y166"/>
    <mergeCell ref="AA166:AB166"/>
    <mergeCell ref="AC164:AD164"/>
    <mergeCell ref="AF164:AG164"/>
    <mergeCell ref="AH164:AI164"/>
    <mergeCell ref="AK164:AL164"/>
    <mergeCell ref="AM164:AN164"/>
    <mergeCell ref="G165:H165"/>
    <mergeCell ref="I165:J165"/>
    <mergeCell ref="L165:M165"/>
    <mergeCell ref="N165:O165"/>
    <mergeCell ref="Q165:R165"/>
    <mergeCell ref="S165:T165"/>
    <mergeCell ref="V165:W165"/>
    <mergeCell ref="X165:Y165"/>
    <mergeCell ref="AA165:AB165"/>
    <mergeCell ref="AC165:AD165"/>
    <mergeCell ref="AF165:AG165"/>
    <mergeCell ref="AH165:AI165"/>
    <mergeCell ref="AK165:AL165"/>
    <mergeCell ref="AM165:AN165"/>
    <mergeCell ref="G164:H164"/>
    <mergeCell ref="I164:J164"/>
    <mergeCell ref="L164:M164"/>
    <mergeCell ref="N164:O164"/>
    <mergeCell ref="Q164:R164"/>
    <mergeCell ref="S164:T164"/>
    <mergeCell ref="V164:W164"/>
    <mergeCell ref="X164:Y164"/>
    <mergeCell ref="AA164:AB164"/>
    <mergeCell ref="AC162:AD162"/>
    <mergeCell ref="AF162:AG162"/>
    <mergeCell ref="AH162:AI162"/>
    <mergeCell ref="AK162:AL162"/>
    <mergeCell ref="AM162:AN162"/>
    <mergeCell ref="G163:H163"/>
    <mergeCell ref="I163:J163"/>
    <mergeCell ref="L163:M163"/>
    <mergeCell ref="N163:O163"/>
    <mergeCell ref="Q163:R163"/>
    <mergeCell ref="S163:T163"/>
    <mergeCell ref="V163:W163"/>
    <mergeCell ref="X163:Y163"/>
    <mergeCell ref="AA163:AB163"/>
    <mergeCell ref="AC163:AD163"/>
    <mergeCell ref="AF163:AG163"/>
    <mergeCell ref="AH163:AI163"/>
    <mergeCell ref="AK163:AL163"/>
    <mergeCell ref="AM163:AN163"/>
    <mergeCell ref="G162:H162"/>
    <mergeCell ref="I162:J162"/>
    <mergeCell ref="L162:M162"/>
    <mergeCell ref="N162:O162"/>
    <mergeCell ref="Q162:R162"/>
    <mergeCell ref="S162:T162"/>
    <mergeCell ref="V162:W162"/>
    <mergeCell ref="X162:Y162"/>
    <mergeCell ref="AA162:AB162"/>
    <mergeCell ref="AC160:AD160"/>
    <mergeCell ref="AF160:AG160"/>
    <mergeCell ref="AH160:AI160"/>
    <mergeCell ref="AK160:AL160"/>
    <mergeCell ref="AM160:AN160"/>
    <mergeCell ref="G161:H161"/>
    <mergeCell ref="I161:J161"/>
    <mergeCell ref="L161:M161"/>
    <mergeCell ref="N161:O161"/>
    <mergeCell ref="Q161:R161"/>
    <mergeCell ref="S161:T161"/>
    <mergeCell ref="V161:W161"/>
    <mergeCell ref="X161:Y161"/>
    <mergeCell ref="AA161:AB161"/>
    <mergeCell ref="AC161:AD161"/>
    <mergeCell ref="AF161:AG161"/>
    <mergeCell ref="AH161:AI161"/>
    <mergeCell ref="AK161:AL161"/>
    <mergeCell ref="AM161:AN161"/>
    <mergeCell ref="G160:H160"/>
    <mergeCell ref="I160:J160"/>
    <mergeCell ref="L160:M160"/>
    <mergeCell ref="N160:O160"/>
    <mergeCell ref="Q160:R160"/>
    <mergeCell ref="S160:T160"/>
    <mergeCell ref="V160:W160"/>
    <mergeCell ref="X160:Y160"/>
    <mergeCell ref="AA160:AB160"/>
    <mergeCell ref="AC158:AD158"/>
    <mergeCell ref="AF158:AG158"/>
    <mergeCell ref="AH158:AI158"/>
    <mergeCell ref="AK158:AL158"/>
    <mergeCell ref="AM158:AN158"/>
    <mergeCell ref="G159:H159"/>
    <mergeCell ref="I159:J159"/>
    <mergeCell ref="L159:M159"/>
    <mergeCell ref="N159:O159"/>
    <mergeCell ref="Q159:R159"/>
    <mergeCell ref="S159:T159"/>
    <mergeCell ref="V159:W159"/>
    <mergeCell ref="X159:Y159"/>
    <mergeCell ref="AA159:AB159"/>
    <mergeCell ref="AC159:AD159"/>
    <mergeCell ref="AF159:AG159"/>
    <mergeCell ref="AH159:AI159"/>
    <mergeCell ref="AK159:AL159"/>
    <mergeCell ref="AM159:AN159"/>
    <mergeCell ref="G158:H158"/>
    <mergeCell ref="I158:J158"/>
    <mergeCell ref="L158:M158"/>
    <mergeCell ref="N158:O158"/>
    <mergeCell ref="Q158:R158"/>
    <mergeCell ref="S158:T158"/>
    <mergeCell ref="V158:W158"/>
    <mergeCell ref="X158:Y158"/>
    <mergeCell ref="AA158:AB158"/>
    <mergeCell ref="AC156:AD156"/>
    <mergeCell ref="AF156:AG156"/>
    <mergeCell ref="AH156:AI156"/>
    <mergeCell ref="AK156:AL156"/>
    <mergeCell ref="AM156:AN156"/>
    <mergeCell ref="G157:H157"/>
    <mergeCell ref="I157:J157"/>
    <mergeCell ref="L157:M157"/>
    <mergeCell ref="N157:O157"/>
    <mergeCell ref="Q157:R157"/>
    <mergeCell ref="S157:T157"/>
    <mergeCell ref="V157:W157"/>
    <mergeCell ref="X157:Y157"/>
    <mergeCell ref="AA157:AB157"/>
    <mergeCell ref="AC157:AD157"/>
    <mergeCell ref="AF157:AG157"/>
    <mergeCell ref="AH157:AI157"/>
    <mergeCell ref="AK157:AL157"/>
    <mergeCell ref="AM157:AN157"/>
    <mergeCell ref="G156:H156"/>
    <mergeCell ref="I156:J156"/>
    <mergeCell ref="L156:M156"/>
    <mergeCell ref="N156:O156"/>
    <mergeCell ref="Q156:R156"/>
    <mergeCell ref="S156:T156"/>
    <mergeCell ref="V156:W156"/>
    <mergeCell ref="X156:Y156"/>
    <mergeCell ref="AA156:AB156"/>
    <mergeCell ref="AC154:AD154"/>
    <mergeCell ref="AF154:AG154"/>
    <mergeCell ref="AH154:AI154"/>
    <mergeCell ref="AK154:AL154"/>
    <mergeCell ref="AM154:AN154"/>
    <mergeCell ref="G155:H155"/>
    <mergeCell ref="I155:J155"/>
    <mergeCell ref="L155:M155"/>
    <mergeCell ref="N155:O155"/>
    <mergeCell ref="Q155:R155"/>
    <mergeCell ref="S155:T155"/>
    <mergeCell ref="V155:W155"/>
    <mergeCell ref="X155:Y155"/>
    <mergeCell ref="AA155:AB155"/>
    <mergeCell ref="AC155:AD155"/>
    <mergeCell ref="AF155:AG155"/>
    <mergeCell ref="AH155:AI155"/>
    <mergeCell ref="AK155:AL155"/>
    <mergeCell ref="AM155:AN155"/>
    <mergeCell ref="G154:H154"/>
    <mergeCell ref="I154:J154"/>
    <mergeCell ref="L154:M154"/>
    <mergeCell ref="N154:O154"/>
    <mergeCell ref="Q154:R154"/>
    <mergeCell ref="S154:T154"/>
    <mergeCell ref="V154:W154"/>
    <mergeCell ref="X154:Y154"/>
    <mergeCell ref="AA154:AB154"/>
    <mergeCell ref="AP127:AQ127"/>
    <mergeCell ref="AR127:AS127"/>
    <mergeCell ref="AP128:AQ128"/>
    <mergeCell ref="AR128:AS128"/>
    <mergeCell ref="AP129:AQ129"/>
    <mergeCell ref="AR129:AS129"/>
    <mergeCell ref="G153:J153"/>
    <mergeCell ref="L153:O153"/>
    <mergeCell ref="Q153:T153"/>
    <mergeCell ref="V153:Y153"/>
    <mergeCell ref="AA153:AD153"/>
    <mergeCell ref="AF153:AI153"/>
    <mergeCell ref="AK153:AN153"/>
    <mergeCell ref="AP122:AQ122"/>
    <mergeCell ref="AR122:AS122"/>
    <mergeCell ref="AP123:AQ123"/>
    <mergeCell ref="AR123:AS123"/>
    <mergeCell ref="AP124:AQ124"/>
    <mergeCell ref="AR124:AS124"/>
    <mergeCell ref="AP125:AQ125"/>
    <mergeCell ref="AR125:AS125"/>
    <mergeCell ref="AP126:AQ126"/>
    <mergeCell ref="AR126:AS126"/>
    <mergeCell ref="AM126:AN126"/>
    <mergeCell ref="AK122:AL122"/>
    <mergeCell ref="AM122:AN122"/>
    <mergeCell ref="AK123:AL123"/>
    <mergeCell ref="AM123:AN123"/>
    <mergeCell ref="AF129:AG129"/>
    <mergeCell ref="AH129:AI129"/>
    <mergeCell ref="AF127:AG127"/>
    <mergeCell ref="AH127:AI127"/>
    <mergeCell ref="AP117:AQ117"/>
    <mergeCell ref="AR117:AS117"/>
    <mergeCell ref="AP118:AQ118"/>
    <mergeCell ref="AR118:AS118"/>
    <mergeCell ref="AP119:AQ119"/>
    <mergeCell ref="AR119:AS119"/>
    <mergeCell ref="AP120:AQ120"/>
    <mergeCell ref="AR120:AS120"/>
    <mergeCell ref="AP121:AQ121"/>
    <mergeCell ref="AR121:AS121"/>
    <mergeCell ref="AK72:AL72"/>
    <mergeCell ref="AM72:AN72"/>
    <mergeCell ref="AK73:AL73"/>
    <mergeCell ref="AM73:AN73"/>
    <mergeCell ref="AK74:AL74"/>
    <mergeCell ref="AM74:AN74"/>
    <mergeCell ref="AK75:AL75"/>
    <mergeCell ref="AM75:AN75"/>
    <mergeCell ref="AP116:AS116"/>
    <mergeCell ref="AM120:AN120"/>
    <mergeCell ref="AK116:AN116"/>
    <mergeCell ref="AK117:AL117"/>
    <mergeCell ref="AM117:AN117"/>
    <mergeCell ref="AK118:AL118"/>
    <mergeCell ref="AM118:AN118"/>
    <mergeCell ref="AK119:AL119"/>
    <mergeCell ref="AM119:AN119"/>
    <mergeCell ref="AK120:AL120"/>
    <mergeCell ref="AK121:AL121"/>
    <mergeCell ref="AM121:AN121"/>
    <mergeCell ref="AP113:AQ113"/>
    <mergeCell ref="AR113:AS113"/>
    <mergeCell ref="AK67:AL67"/>
    <mergeCell ref="AM67:AN67"/>
    <mergeCell ref="AK68:AL68"/>
    <mergeCell ref="AM68:AN68"/>
    <mergeCell ref="AK69:AL69"/>
    <mergeCell ref="AM69:AN69"/>
    <mergeCell ref="AK70:AL70"/>
    <mergeCell ref="AM70:AN70"/>
    <mergeCell ref="AK71:AL71"/>
    <mergeCell ref="AM71:AN71"/>
    <mergeCell ref="AK62:AN62"/>
    <mergeCell ref="AK63:AL63"/>
    <mergeCell ref="AM63:AN63"/>
    <mergeCell ref="AK64:AL64"/>
    <mergeCell ref="AM64:AN64"/>
    <mergeCell ref="AK65:AL65"/>
    <mergeCell ref="AM65:AN65"/>
    <mergeCell ref="AK66:AL66"/>
    <mergeCell ref="AM66:AN66"/>
    <mergeCell ref="AF73:AG73"/>
    <mergeCell ref="AH73:AI73"/>
    <mergeCell ref="AA74:AB74"/>
    <mergeCell ref="AC74:AD74"/>
    <mergeCell ref="AF74:AG74"/>
    <mergeCell ref="AH74:AI74"/>
    <mergeCell ref="AA75:AB75"/>
    <mergeCell ref="AC75:AD75"/>
    <mergeCell ref="AF75:AG75"/>
    <mergeCell ref="AH75:AI75"/>
    <mergeCell ref="AA70:AB70"/>
    <mergeCell ref="AC70:AD70"/>
    <mergeCell ref="AF70:AG70"/>
    <mergeCell ref="AH70:AI70"/>
    <mergeCell ref="AA71:AB71"/>
    <mergeCell ref="AC71:AD71"/>
    <mergeCell ref="AF71:AG71"/>
    <mergeCell ref="AH71:AI71"/>
    <mergeCell ref="AA72:AB72"/>
    <mergeCell ref="AC72:AD72"/>
    <mergeCell ref="AF72:AG72"/>
    <mergeCell ref="AH72:AI72"/>
    <mergeCell ref="AF67:AG67"/>
    <mergeCell ref="AH67:AI67"/>
    <mergeCell ref="AA68:AB68"/>
    <mergeCell ref="AC68:AD68"/>
    <mergeCell ref="AF68:AG68"/>
    <mergeCell ref="AH68:AI68"/>
    <mergeCell ref="AA69:AB69"/>
    <mergeCell ref="AC69:AD69"/>
    <mergeCell ref="AF69:AG69"/>
    <mergeCell ref="AH69:AI69"/>
    <mergeCell ref="V74:W74"/>
    <mergeCell ref="X74:Y74"/>
    <mergeCell ref="V75:W75"/>
    <mergeCell ref="X75:Y75"/>
    <mergeCell ref="AA62:AD62"/>
    <mergeCell ref="AF62:AI62"/>
    <mergeCell ref="AA63:AB63"/>
    <mergeCell ref="AC63:AD63"/>
    <mergeCell ref="AF63:AG63"/>
    <mergeCell ref="AH63:AI63"/>
    <mergeCell ref="AA64:AB64"/>
    <mergeCell ref="AC64:AD64"/>
    <mergeCell ref="AF64:AG64"/>
    <mergeCell ref="AH64:AI64"/>
    <mergeCell ref="AA65:AB65"/>
    <mergeCell ref="AC65:AD65"/>
    <mergeCell ref="AF65:AG65"/>
    <mergeCell ref="AH65:AI65"/>
    <mergeCell ref="AA66:AB66"/>
    <mergeCell ref="AC66:AD66"/>
    <mergeCell ref="AF66:AG66"/>
    <mergeCell ref="AH66:AI66"/>
    <mergeCell ref="AA67:AB67"/>
    <mergeCell ref="AC67:AD67"/>
    <mergeCell ref="V69:W69"/>
    <mergeCell ref="X69:Y69"/>
    <mergeCell ref="V70:W70"/>
    <mergeCell ref="X70:Y70"/>
    <mergeCell ref="V71:W71"/>
    <mergeCell ref="X71:Y71"/>
    <mergeCell ref="V72:W72"/>
    <mergeCell ref="X72:Y72"/>
    <mergeCell ref="V73:W73"/>
    <mergeCell ref="X73:Y73"/>
    <mergeCell ref="V64:W64"/>
    <mergeCell ref="X64:Y64"/>
    <mergeCell ref="V65:W65"/>
    <mergeCell ref="X65:Y65"/>
    <mergeCell ref="V66:W66"/>
    <mergeCell ref="X66:Y66"/>
    <mergeCell ref="V67:W67"/>
    <mergeCell ref="X67:Y67"/>
    <mergeCell ref="V68:W68"/>
    <mergeCell ref="X68:Y68"/>
    <mergeCell ref="AA73:AB73"/>
    <mergeCell ref="AC73:AD73"/>
    <mergeCell ref="V62:Y62"/>
    <mergeCell ref="V63:W63"/>
    <mergeCell ref="X63:Y63"/>
    <mergeCell ref="AK91:AL91"/>
    <mergeCell ref="AM91:AN91"/>
    <mergeCell ref="AK88:AL88"/>
    <mergeCell ref="AM88:AN88"/>
    <mergeCell ref="AK89:AL89"/>
    <mergeCell ref="AM89:AN89"/>
    <mergeCell ref="AK90:AL90"/>
    <mergeCell ref="AM90:AN90"/>
    <mergeCell ref="AK85:AL85"/>
    <mergeCell ref="AM85:AN85"/>
    <mergeCell ref="AK86:AL86"/>
    <mergeCell ref="AM86:AN86"/>
    <mergeCell ref="AK87:AL87"/>
    <mergeCell ref="AM87:AN87"/>
    <mergeCell ref="AK82:AL82"/>
    <mergeCell ref="AM82:AN82"/>
    <mergeCell ref="AK83:AL83"/>
    <mergeCell ref="AM83:AN83"/>
    <mergeCell ref="AK84:AL84"/>
    <mergeCell ref="AM84:AN84"/>
    <mergeCell ref="AK78:AN78"/>
    <mergeCell ref="AK79:AL79"/>
    <mergeCell ref="AM79:AN79"/>
    <mergeCell ref="AK80:AL80"/>
    <mergeCell ref="AM80:AN80"/>
    <mergeCell ref="AK81:AL81"/>
    <mergeCell ref="AM81:AN81"/>
    <mergeCell ref="AA91:AB91"/>
    <mergeCell ref="AC91:AD91"/>
    <mergeCell ref="AF128:AG128"/>
    <mergeCell ref="AH128:AI128"/>
    <mergeCell ref="AK127:AL127"/>
    <mergeCell ref="AM127:AN127"/>
    <mergeCell ref="AK128:AL128"/>
    <mergeCell ref="AM128:AN128"/>
    <mergeCell ref="AK129:AL129"/>
    <mergeCell ref="AM129:AN129"/>
    <mergeCell ref="AK124:AL124"/>
    <mergeCell ref="AM124:AN124"/>
    <mergeCell ref="AK125:AL125"/>
    <mergeCell ref="AM125:AN125"/>
    <mergeCell ref="AK126:AL126"/>
    <mergeCell ref="AF126:AG126"/>
    <mergeCell ref="AH126:AI126"/>
    <mergeCell ref="AF124:AG124"/>
    <mergeCell ref="AH124:AI124"/>
    <mergeCell ref="AF125:AG125"/>
    <mergeCell ref="AH125:AI125"/>
    <mergeCell ref="AF120:AG120"/>
    <mergeCell ref="AH120:AI120"/>
    <mergeCell ref="AF121:AG121"/>
    <mergeCell ref="AH121:AI121"/>
    <mergeCell ref="AF122:AG122"/>
    <mergeCell ref="AH122:AI122"/>
    <mergeCell ref="AF116:AI116"/>
    <mergeCell ref="AF117:AG117"/>
    <mergeCell ref="AA121:AB121"/>
    <mergeCell ref="AC121:AD121"/>
    <mergeCell ref="AA122:AB122"/>
    <mergeCell ref="AC122:AD122"/>
    <mergeCell ref="AA123:AB123"/>
    <mergeCell ref="AC123:AD123"/>
    <mergeCell ref="AH117:AI117"/>
    <mergeCell ref="AF118:AG118"/>
    <mergeCell ref="AH118:AI118"/>
    <mergeCell ref="AF119:AG119"/>
    <mergeCell ref="AH119:AI119"/>
    <mergeCell ref="AA118:AB118"/>
    <mergeCell ref="AC118:AD118"/>
    <mergeCell ref="AA119:AB119"/>
    <mergeCell ref="AC119:AD119"/>
    <mergeCell ref="AA120:AB120"/>
    <mergeCell ref="AC120:AD120"/>
    <mergeCell ref="AF123:AG123"/>
    <mergeCell ref="AH123:AI123"/>
    <mergeCell ref="V124:W124"/>
    <mergeCell ref="X124:Y124"/>
    <mergeCell ref="V125:W125"/>
    <mergeCell ref="X125:Y125"/>
    <mergeCell ref="V126:W126"/>
    <mergeCell ref="X126:Y126"/>
    <mergeCell ref="AA129:AB129"/>
    <mergeCell ref="AC129:AD129"/>
    <mergeCell ref="AA124:AB124"/>
    <mergeCell ref="AC124:AD124"/>
    <mergeCell ref="AA125:AB125"/>
    <mergeCell ref="AC125:AD125"/>
    <mergeCell ref="AA126:AB126"/>
    <mergeCell ref="AC126:AD126"/>
    <mergeCell ref="AA127:AB127"/>
    <mergeCell ref="AC127:AD127"/>
    <mergeCell ref="AA128:AB128"/>
    <mergeCell ref="AC128:AD128"/>
    <mergeCell ref="Q129:R129"/>
    <mergeCell ref="S129:T129"/>
    <mergeCell ref="Q127:R127"/>
    <mergeCell ref="S127:T127"/>
    <mergeCell ref="Q128:R128"/>
    <mergeCell ref="S128:T128"/>
    <mergeCell ref="V127:W127"/>
    <mergeCell ref="X127:Y127"/>
    <mergeCell ref="V128:W128"/>
    <mergeCell ref="X128:Y128"/>
    <mergeCell ref="V129:W129"/>
    <mergeCell ref="X129:Y129"/>
    <mergeCell ref="X119:Y119"/>
    <mergeCell ref="V120:W120"/>
    <mergeCell ref="Q126:R126"/>
    <mergeCell ref="S126:T126"/>
    <mergeCell ref="Q123:R123"/>
    <mergeCell ref="S123:T123"/>
    <mergeCell ref="Q124:R124"/>
    <mergeCell ref="S124:T124"/>
    <mergeCell ref="Q125:R125"/>
    <mergeCell ref="S125:T125"/>
    <mergeCell ref="S119:T119"/>
    <mergeCell ref="Q120:R120"/>
    <mergeCell ref="S120:T120"/>
    <mergeCell ref="Q121:R121"/>
    <mergeCell ref="S121:T121"/>
    <mergeCell ref="Q122:R122"/>
    <mergeCell ref="S122:T122"/>
    <mergeCell ref="X120:Y120"/>
    <mergeCell ref="V121:W121"/>
    <mergeCell ref="X121:Y121"/>
    <mergeCell ref="V122:W122"/>
    <mergeCell ref="X122:Y122"/>
    <mergeCell ref="V123:W123"/>
    <mergeCell ref="X123:Y123"/>
    <mergeCell ref="L128:M128"/>
    <mergeCell ref="N128:O128"/>
    <mergeCell ref="L129:M129"/>
    <mergeCell ref="N129:O129"/>
    <mergeCell ref="Q116:T116"/>
    <mergeCell ref="Q117:R117"/>
    <mergeCell ref="S117:T117"/>
    <mergeCell ref="Q118:R118"/>
    <mergeCell ref="S118:T118"/>
    <mergeCell ref="Q119:R119"/>
    <mergeCell ref="L125:M125"/>
    <mergeCell ref="N125:O125"/>
    <mergeCell ref="L126:M126"/>
    <mergeCell ref="N126:O126"/>
    <mergeCell ref="L127:M127"/>
    <mergeCell ref="N127:O127"/>
    <mergeCell ref="L122:M122"/>
    <mergeCell ref="N122:O122"/>
    <mergeCell ref="L123:M123"/>
    <mergeCell ref="N123:O123"/>
    <mergeCell ref="L124:M124"/>
    <mergeCell ref="N124:O124"/>
    <mergeCell ref="L119:M119"/>
    <mergeCell ref="N119:O119"/>
    <mergeCell ref="L120:M120"/>
    <mergeCell ref="N120:O120"/>
    <mergeCell ref="L121:M121"/>
    <mergeCell ref="N121:O121"/>
    <mergeCell ref="L116:O116"/>
    <mergeCell ref="L117:M117"/>
    <mergeCell ref="N117:O117"/>
    <mergeCell ref="L118:M118"/>
    <mergeCell ref="N118:O118"/>
    <mergeCell ref="AA116:AD116"/>
    <mergeCell ref="AA117:AB117"/>
    <mergeCell ref="AC117:AD117"/>
    <mergeCell ref="AA113:AB113"/>
    <mergeCell ref="AC113:AD113"/>
    <mergeCell ref="V113:W113"/>
    <mergeCell ref="X113:Y113"/>
    <mergeCell ref="V116:Y116"/>
    <mergeCell ref="V117:W117"/>
    <mergeCell ref="X117:Y117"/>
    <mergeCell ref="V118:W118"/>
    <mergeCell ref="X118:Y118"/>
    <mergeCell ref="V119:W119"/>
    <mergeCell ref="AP111:AQ111"/>
    <mergeCell ref="AR111:AS111"/>
    <mergeCell ref="AP112:AQ112"/>
    <mergeCell ref="AR112:AS112"/>
    <mergeCell ref="AP107:AQ107"/>
    <mergeCell ref="AR107:AS107"/>
    <mergeCell ref="AP108:AQ108"/>
    <mergeCell ref="AR108:AS108"/>
    <mergeCell ref="AP109:AQ109"/>
    <mergeCell ref="AR109:AS109"/>
    <mergeCell ref="AP110:AQ110"/>
    <mergeCell ref="AR110:AS110"/>
    <mergeCell ref="AK100:AN100"/>
    <mergeCell ref="AK101:AL101"/>
    <mergeCell ref="AM101:AN101"/>
    <mergeCell ref="AK102:AL102"/>
    <mergeCell ref="AM102:AN102"/>
    <mergeCell ref="AK103:AL103"/>
    <mergeCell ref="AM103:AN103"/>
    <mergeCell ref="AP104:AQ104"/>
    <mergeCell ref="AK104:AL104"/>
    <mergeCell ref="AR104:AS104"/>
    <mergeCell ref="AP105:AQ105"/>
    <mergeCell ref="AR105:AS105"/>
    <mergeCell ref="AP106:AQ106"/>
    <mergeCell ref="AR106:AS106"/>
    <mergeCell ref="AP100:AS100"/>
    <mergeCell ref="AP101:AQ101"/>
    <mergeCell ref="AR101:AS101"/>
    <mergeCell ref="AP102:AQ102"/>
    <mergeCell ref="AR102:AS102"/>
    <mergeCell ref="AP103:AQ103"/>
    <mergeCell ref="AR103:AS103"/>
    <mergeCell ref="AK107:AL107"/>
    <mergeCell ref="AM107:AN107"/>
    <mergeCell ref="AF113:AG113"/>
    <mergeCell ref="AH113:AI113"/>
    <mergeCell ref="AF111:AG111"/>
    <mergeCell ref="AH111:AI111"/>
    <mergeCell ref="AF112:AG112"/>
    <mergeCell ref="AH112:AI112"/>
    <mergeCell ref="AK111:AL111"/>
    <mergeCell ref="AM111:AN111"/>
    <mergeCell ref="AK112:AL112"/>
    <mergeCell ref="AM112:AN112"/>
    <mergeCell ref="AK113:AL113"/>
    <mergeCell ref="AM113:AN113"/>
    <mergeCell ref="AK108:AL108"/>
    <mergeCell ref="AM108:AN108"/>
    <mergeCell ref="AK109:AL109"/>
    <mergeCell ref="AM109:AN109"/>
    <mergeCell ref="AK110:AL110"/>
    <mergeCell ref="AM110:AN110"/>
    <mergeCell ref="AF110:AG110"/>
    <mergeCell ref="AH104:AI104"/>
    <mergeCell ref="AF105:AG105"/>
    <mergeCell ref="AH105:AI105"/>
    <mergeCell ref="AF106:AG106"/>
    <mergeCell ref="AH106:AI106"/>
    <mergeCell ref="AM105:AN105"/>
    <mergeCell ref="AK106:AL106"/>
    <mergeCell ref="AM106:AN106"/>
    <mergeCell ref="AM104:AN104"/>
    <mergeCell ref="AK105:AL105"/>
    <mergeCell ref="AF100:AI100"/>
    <mergeCell ref="AF101:AG101"/>
    <mergeCell ref="AH101:AI101"/>
    <mergeCell ref="AF102:AG102"/>
    <mergeCell ref="AH102:AI102"/>
    <mergeCell ref="AF103:AG103"/>
    <mergeCell ref="AH103:AI103"/>
    <mergeCell ref="AA111:AB111"/>
    <mergeCell ref="AC111:AD111"/>
    <mergeCell ref="AA100:AD100"/>
    <mergeCell ref="AA101:AB101"/>
    <mergeCell ref="AC101:AD101"/>
    <mergeCell ref="AA102:AB102"/>
    <mergeCell ref="AC102:AD102"/>
    <mergeCell ref="AA103:AB103"/>
    <mergeCell ref="AC103:AD103"/>
    <mergeCell ref="AH110:AI110"/>
    <mergeCell ref="AF107:AG107"/>
    <mergeCell ref="AH107:AI107"/>
    <mergeCell ref="AF108:AG108"/>
    <mergeCell ref="AH108:AI108"/>
    <mergeCell ref="AF109:AG109"/>
    <mergeCell ref="AH109:AI109"/>
    <mergeCell ref="AF104:AG104"/>
    <mergeCell ref="AA112:AB112"/>
    <mergeCell ref="AC112:AD112"/>
    <mergeCell ref="AA108:AB108"/>
    <mergeCell ref="AC108:AD108"/>
    <mergeCell ref="AA109:AB109"/>
    <mergeCell ref="AC109:AD109"/>
    <mergeCell ref="AA110:AB110"/>
    <mergeCell ref="AC110:AD110"/>
    <mergeCell ref="AC104:AD104"/>
    <mergeCell ref="AA105:AB105"/>
    <mergeCell ref="AC105:AD105"/>
    <mergeCell ref="AA106:AB106"/>
    <mergeCell ref="AC106:AD106"/>
    <mergeCell ref="AA107:AB107"/>
    <mergeCell ref="AC107:AD107"/>
    <mergeCell ref="AA104:AB104"/>
    <mergeCell ref="V104:W104"/>
    <mergeCell ref="X104:Y104"/>
    <mergeCell ref="V105:W105"/>
    <mergeCell ref="X105:Y105"/>
    <mergeCell ref="V106:W106"/>
    <mergeCell ref="X106:Y106"/>
    <mergeCell ref="V100:Y100"/>
    <mergeCell ref="V101:W101"/>
    <mergeCell ref="X101:Y101"/>
    <mergeCell ref="V102:W102"/>
    <mergeCell ref="X102:Y102"/>
    <mergeCell ref="V103:W103"/>
    <mergeCell ref="X103:Y103"/>
    <mergeCell ref="S110:T110"/>
    <mergeCell ref="V111:W111"/>
    <mergeCell ref="X111:Y111"/>
    <mergeCell ref="V112:W112"/>
    <mergeCell ref="X112:Y112"/>
    <mergeCell ref="V107:W107"/>
    <mergeCell ref="X107:Y107"/>
    <mergeCell ref="V108:W108"/>
    <mergeCell ref="X108:Y108"/>
    <mergeCell ref="V109:W109"/>
    <mergeCell ref="X109:Y109"/>
    <mergeCell ref="V110:W110"/>
    <mergeCell ref="X110:Y110"/>
    <mergeCell ref="S104:T104"/>
    <mergeCell ref="Q105:R105"/>
    <mergeCell ref="S105:T105"/>
    <mergeCell ref="Q106:R106"/>
    <mergeCell ref="S106:T106"/>
    <mergeCell ref="Q107:R107"/>
    <mergeCell ref="S107:T107"/>
    <mergeCell ref="L113:M113"/>
    <mergeCell ref="N113:O113"/>
    <mergeCell ref="L111:M111"/>
    <mergeCell ref="N111:O111"/>
    <mergeCell ref="L112:M112"/>
    <mergeCell ref="N112:O112"/>
    <mergeCell ref="Q111:R111"/>
    <mergeCell ref="S111:T111"/>
    <mergeCell ref="Q112:R112"/>
    <mergeCell ref="S112:T112"/>
    <mergeCell ref="Q113:R113"/>
    <mergeCell ref="S113:T113"/>
    <mergeCell ref="Q108:R108"/>
    <mergeCell ref="S108:T108"/>
    <mergeCell ref="Q109:R109"/>
    <mergeCell ref="S109:T109"/>
    <mergeCell ref="Q110:R110"/>
    <mergeCell ref="Q104:R104"/>
    <mergeCell ref="L110:M110"/>
    <mergeCell ref="N110:O110"/>
    <mergeCell ref="L107:M107"/>
    <mergeCell ref="N107:O107"/>
    <mergeCell ref="L108:M108"/>
    <mergeCell ref="N108:O108"/>
    <mergeCell ref="L109:M109"/>
    <mergeCell ref="N109:O109"/>
    <mergeCell ref="L104:M104"/>
    <mergeCell ref="N104:O104"/>
    <mergeCell ref="L105:M105"/>
    <mergeCell ref="N105:O105"/>
    <mergeCell ref="L106:M106"/>
    <mergeCell ref="N106:O106"/>
    <mergeCell ref="G128:H128"/>
    <mergeCell ref="I128:J128"/>
    <mergeCell ref="I118:J118"/>
    <mergeCell ref="I110:J110"/>
    <mergeCell ref="G111:H111"/>
    <mergeCell ref="I111:J111"/>
    <mergeCell ref="G112:H112"/>
    <mergeCell ref="I112:J112"/>
    <mergeCell ref="G107:H107"/>
    <mergeCell ref="I107:J107"/>
    <mergeCell ref="G108:H108"/>
    <mergeCell ref="I108:J108"/>
    <mergeCell ref="G109:H109"/>
    <mergeCell ref="I109:J109"/>
    <mergeCell ref="G104:H104"/>
    <mergeCell ref="I104:J104"/>
    <mergeCell ref="G105:H105"/>
    <mergeCell ref="G129:H129"/>
    <mergeCell ref="I129:J129"/>
    <mergeCell ref="L100:O100"/>
    <mergeCell ref="L101:M101"/>
    <mergeCell ref="N101:O101"/>
    <mergeCell ref="L102:M102"/>
    <mergeCell ref="N102:O102"/>
    <mergeCell ref="L103:M103"/>
    <mergeCell ref="G125:H125"/>
    <mergeCell ref="I125:J125"/>
    <mergeCell ref="G126:H126"/>
    <mergeCell ref="I126:J126"/>
    <mergeCell ref="G127:H127"/>
    <mergeCell ref="I127:J127"/>
    <mergeCell ref="G122:H122"/>
    <mergeCell ref="I122:J122"/>
    <mergeCell ref="G123:H123"/>
    <mergeCell ref="I123:J123"/>
    <mergeCell ref="G124:H124"/>
    <mergeCell ref="I124:J124"/>
    <mergeCell ref="G119:H119"/>
    <mergeCell ref="I119:J119"/>
    <mergeCell ref="G120:H120"/>
    <mergeCell ref="I120:J120"/>
    <mergeCell ref="G121:H121"/>
    <mergeCell ref="I121:J121"/>
    <mergeCell ref="G113:H113"/>
    <mergeCell ref="I113:J113"/>
    <mergeCell ref="G116:J116"/>
    <mergeCell ref="G117:H117"/>
    <mergeCell ref="I117:J117"/>
    <mergeCell ref="G118:H118"/>
    <mergeCell ref="I105:J105"/>
    <mergeCell ref="G106:H106"/>
    <mergeCell ref="I106:J106"/>
    <mergeCell ref="B128:C128"/>
    <mergeCell ref="D128:E128"/>
    <mergeCell ref="B121:C121"/>
    <mergeCell ref="D121:E121"/>
    <mergeCell ref="B113:C113"/>
    <mergeCell ref="D113:E113"/>
    <mergeCell ref="B116:E116"/>
    <mergeCell ref="B117:C117"/>
    <mergeCell ref="D117:E117"/>
    <mergeCell ref="B118:C118"/>
    <mergeCell ref="D118:E118"/>
    <mergeCell ref="B110:C110"/>
    <mergeCell ref="D110:E110"/>
    <mergeCell ref="B111:C111"/>
    <mergeCell ref="D111:E111"/>
    <mergeCell ref="B112:C112"/>
    <mergeCell ref="D112:E112"/>
    <mergeCell ref="G110:H110"/>
    <mergeCell ref="B105:C105"/>
    <mergeCell ref="D105:E105"/>
    <mergeCell ref="B106:C106"/>
    <mergeCell ref="D106:E106"/>
    <mergeCell ref="B129:C129"/>
    <mergeCell ref="D129:E129"/>
    <mergeCell ref="G100:J100"/>
    <mergeCell ref="G101:H101"/>
    <mergeCell ref="I101:J101"/>
    <mergeCell ref="G102:H102"/>
    <mergeCell ref="I102:J102"/>
    <mergeCell ref="G103:H103"/>
    <mergeCell ref="B125:C125"/>
    <mergeCell ref="D125:E125"/>
    <mergeCell ref="B126:C126"/>
    <mergeCell ref="D126:E126"/>
    <mergeCell ref="B127:C127"/>
    <mergeCell ref="D127:E127"/>
    <mergeCell ref="B122:C122"/>
    <mergeCell ref="D122:E122"/>
    <mergeCell ref="B123:C123"/>
    <mergeCell ref="D123:E123"/>
    <mergeCell ref="B124:C124"/>
    <mergeCell ref="D124:E124"/>
    <mergeCell ref="B119:C119"/>
    <mergeCell ref="D119:E119"/>
    <mergeCell ref="B120:C120"/>
    <mergeCell ref="D120:E120"/>
    <mergeCell ref="B107:C107"/>
    <mergeCell ref="D107:E107"/>
    <mergeCell ref="B108:C108"/>
    <mergeCell ref="D108:E108"/>
    <mergeCell ref="B109:C109"/>
    <mergeCell ref="D109:E109"/>
    <mergeCell ref="B104:C104"/>
    <mergeCell ref="D104:E104"/>
    <mergeCell ref="B100:E100"/>
    <mergeCell ref="B101:C101"/>
    <mergeCell ref="D101:E101"/>
    <mergeCell ref="B102:C102"/>
    <mergeCell ref="D102:E102"/>
    <mergeCell ref="B103:C103"/>
    <mergeCell ref="D103:E103"/>
    <mergeCell ref="V91:W91"/>
    <mergeCell ref="X91:Y91"/>
    <mergeCell ref="G75:H75"/>
    <mergeCell ref="I75:J75"/>
    <mergeCell ref="Q75:R75"/>
    <mergeCell ref="S75:T75"/>
    <mergeCell ref="L75:M75"/>
    <mergeCell ref="N75:O75"/>
    <mergeCell ref="I103:J103"/>
    <mergeCell ref="Q100:T100"/>
    <mergeCell ref="Q101:R101"/>
    <mergeCell ref="S101:T101"/>
    <mergeCell ref="Q102:R102"/>
    <mergeCell ref="S102:T102"/>
    <mergeCell ref="Q103:R103"/>
    <mergeCell ref="S103:T103"/>
    <mergeCell ref="N103:O103"/>
    <mergeCell ref="V78:Y78"/>
    <mergeCell ref="V79:W79"/>
    <mergeCell ref="X79:Y79"/>
    <mergeCell ref="Q87:R87"/>
    <mergeCell ref="S87:T87"/>
    <mergeCell ref="Q82:R82"/>
    <mergeCell ref="S82:T82"/>
    <mergeCell ref="Q83:R83"/>
    <mergeCell ref="AF91:AG91"/>
    <mergeCell ref="AH91:AI91"/>
    <mergeCell ref="G91:H91"/>
    <mergeCell ref="I91:J91"/>
    <mergeCell ref="L91:M91"/>
    <mergeCell ref="N91:O91"/>
    <mergeCell ref="Q91:R91"/>
    <mergeCell ref="S91:T91"/>
    <mergeCell ref="AF88:AG88"/>
    <mergeCell ref="AH88:AI88"/>
    <mergeCell ref="AF89:AG89"/>
    <mergeCell ref="AH89:AI89"/>
    <mergeCell ref="AF90:AG90"/>
    <mergeCell ref="AH90:AI90"/>
    <mergeCell ref="AF85:AG85"/>
    <mergeCell ref="AH85:AI85"/>
    <mergeCell ref="AF86:AG86"/>
    <mergeCell ref="AH86:AI86"/>
    <mergeCell ref="AF87:AG87"/>
    <mergeCell ref="AH87:AI87"/>
    <mergeCell ref="AA90:AB90"/>
    <mergeCell ref="AC90:AD90"/>
    <mergeCell ref="Q88:R88"/>
    <mergeCell ref="S88:T88"/>
    <mergeCell ref="Q89:R89"/>
    <mergeCell ref="S89:T89"/>
    <mergeCell ref="Q90:R90"/>
    <mergeCell ref="S90:T90"/>
    <mergeCell ref="Q85:R85"/>
    <mergeCell ref="S85:T85"/>
    <mergeCell ref="Q86:R86"/>
    <mergeCell ref="S86:T86"/>
    <mergeCell ref="AF82:AG82"/>
    <mergeCell ref="AH82:AI82"/>
    <mergeCell ref="AF83:AG83"/>
    <mergeCell ref="AH83:AI83"/>
    <mergeCell ref="AF84:AG84"/>
    <mergeCell ref="AH84:AI84"/>
    <mergeCell ref="AF78:AI78"/>
    <mergeCell ref="AF79:AG79"/>
    <mergeCell ref="AH79:AI79"/>
    <mergeCell ref="AF80:AG80"/>
    <mergeCell ref="AH80:AI80"/>
    <mergeCell ref="AF81:AG81"/>
    <mergeCell ref="AH81:AI81"/>
    <mergeCell ref="AA88:AB88"/>
    <mergeCell ref="AC88:AD88"/>
    <mergeCell ref="AA89:AB89"/>
    <mergeCell ref="AC89:AD89"/>
    <mergeCell ref="AA85:AB85"/>
    <mergeCell ref="AC85:AD85"/>
    <mergeCell ref="AA86:AB86"/>
    <mergeCell ref="AC86:AD86"/>
    <mergeCell ref="AA87:AB87"/>
    <mergeCell ref="AC87:AD87"/>
    <mergeCell ref="AA82:AB82"/>
    <mergeCell ref="AC82:AD82"/>
    <mergeCell ref="AA83:AB83"/>
    <mergeCell ref="AC83:AD83"/>
    <mergeCell ref="AA84:AB84"/>
    <mergeCell ref="AC84:AD84"/>
    <mergeCell ref="AA78:AD78"/>
    <mergeCell ref="AA79:AB79"/>
    <mergeCell ref="AC79:AD79"/>
    <mergeCell ref="AA80:AB80"/>
    <mergeCell ref="AC80:AD80"/>
    <mergeCell ref="AA81:AB81"/>
    <mergeCell ref="AC81:AD81"/>
    <mergeCell ref="V88:W88"/>
    <mergeCell ref="X88:Y88"/>
    <mergeCell ref="V89:W89"/>
    <mergeCell ref="X89:Y89"/>
    <mergeCell ref="V90:W90"/>
    <mergeCell ref="X90:Y90"/>
    <mergeCell ref="V85:W85"/>
    <mergeCell ref="X85:Y85"/>
    <mergeCell ref="V86:W86"/>
    <mergeCell ref="X86:Y86"/>
    <mergeCell ref="V87:W87"/>
    <mergeCell ref="X87:Y87"/>
    <mergeCell ref="V82:W82"/>
    <mergeCell ref="X82:Y82"/>
    <mergeCell ref="V83:W83"/>
    <mergeCell ref="X83:Y83"/>
    <mergeCell ref="V84:W84"/>
    <mergeCell ref="X84:Y84"/>
    <mergeCell ref="V80:W80"/>
    <mergeCell ref="X80:Y80"/>
    <mergeCell ref="V81:W81"/>
    <mergeCell ref="X81:Y81"/>
    <mergeCell ref="S83:T83"/>
    <mergeCell ref="Q84:R84"/>
    <mergeCell ref="S84:T84"/>
    <mergeCell ref="Q78:T78"/>
    <mergeCell ref="Q79:R79"/>
    <mergeCell ref="S79:T79"/>
    <mergeCell ref="Q80:R80"/>
    <mergeCell ref="S80:T80"/>
    <mergeCell ref="Q81:R81"/>
    <mergeCell ref="S81:T81"/>
    <mergeCell ref="L88:M88"/>
    <mergeCell ref="N88:O88"/>
    <mergeCell ref="L89:M89"/>
    <mergeCell ref="N89:O89"/>
    <mergeCell ref="L90:M90"/>
    <mergeCell ref="N90:O90"/>
    <mergeCell ref="L85:M85"/>
    <mergeCell ref="N85:O85"/>
    <mergeCell ref="L86:M86"/>
    <mergeCell ref="N86:O86"/>
    <mergeCell ref="L87:M87"/>
    <mergeCell ref="N87:O87"/>
    <mergeCell ref="L82:M82"/>
    <mergeCell ref="N82:O82"/>
    <mergeCell ref="L83:M83"/>
    <mergeCell ref="N83:O83"/>
    <mergeCell ref="L84:M84"/>
    <mergeCell ref="N84:O84"/>
    <mergeCell ref="L78:O78"/>
    <mergeCell ref="L79:M79"/>
    <mergeCell ref="N79:O79"/>
    <mergeCell ref="L80:M80"/>
    <mergeCell ref="L81:M81"/>
    <mergeCell ref="N81:O81"/>
    <mergeCell ref="I88:J88"/>
    <mergeCell ref="G89:H89"/>
    <mergeCell ref="I89:J89"/>
    <mergeCell ref="G90:H90"/>
    <mergeCell ref="I90:J90"/>
    <mergeCell ref="G85:H85"/>
    <mergeCell ref="I85:J85"/>
    <mergeCell ref="G86:H86"/>
    <mergeCell ref="I86:J86"/>
    <mergeCell ref="G87:H87"/>
    <mergeCell ref="I87:J87"/>
    <mergeCell ref="I82:J82"/>
    <mergeCell ref="G83:H83"/>
    <mergeCell ref="I83:J83"/>
    <mergeCell ref="G84:H84"/>
    <mergeCell ref="I84:J84"/>
    <mergeCell ref="G78:J78"/>
    <mergeCell ref="G79:H79"/>
    <mergeCell ref="I79:J79"/>
    <mergeCell ref="G80:H80"/>
    <mergeCell ref="I80:J80"/>
    <mergeCell ref="G81:H81"/>
    <mergeCell ref="I81:J81"/>
    <mergeCell ref="N74:O74"/>
    <mergeCell ref="L69:M69"/>
    <mergeCell ref="N65:O65"/>
    <mergeCell ref="N69:O69"/>
    <mergeCell ref="L70:M70"/>
    <mergeCell ref="N70:O70"/>
    <mergeCell ref="L71:M71"/>
    <mergeCell ref="N71:O71"/>
    <mergeCell ref="G82:H82"/>
    <mergeCell ref="G88:H88"/>
    <mergeCell ref="L67:M67"/>
    <mergeCell ref="N67:O67"/>
    <mergeCell ref="L68:M68"/>
    <mergeCell ref="N68:O68"/>
    <mergeCell ref="N72:O72"/>
    <mergeCell ref="L66:M66"/>
    <mergeCell ref="N66:O66"/>
    <mergeCell ref="L72:M72"/>
    <mergeCell ref="G70:H70"/>
    <mergeCell ref="G71:H71"/>
    <mergeCell ref="G72:H72"/>
    <mergeCell ref="L73:M73"/>
    <mergeCell ref="N73:O73"/>
    <mergeCell ref="G69:H69"/>
    <mergeCell ref="N80:O80"/>
    <mergeCell ref="Q74:R74"/>
    <mergeCell ref="S74:T74"/>
    <mergeCell ref="L62:O62"/>
    <mergeCell ref="L63:M63"/>
    <mergeCell ref="N63:O63"/>
    <mergeCell ref="L64:M64"/>
    <mergeCell ref="N64:O64"/>
    <mergeCell ref="L65:M65"/>
    <mergeCell ref="Q70:R70"/>
    <mergeCell ref="S70:T70"/>
    <mergeCell ref="Q71:R71"/>
    <mergeCell ref="S71:T71"/>
    <mergeCell ref="Q72:R72"/>
    <mergeCell ref="S72:T72"/>
    <mergeCell ref="S66:T66"/>
    <mergeCell ref="Q67:R67"/>
    <mergeCell ref="S67:T67"/>
    <mergeCell ref="Q68:R68"/>
    <mergeCell ref="L74:M74"/>
    <mergeCell ref="Q73:R73"/>
    <mergeCell ref="S73:T73"/>
    <mergeCell ref="G62:J62"/>
    <mergeCell ref="Q62:T62"/>
    <mergeCell ref="Q63:R63"/>
    <mergeCell ref="S63:T63"/>
    <mergeCell ref="Q64:R64"/>
    <mergeCell ref="S64:T64"/>
    <mergeCell ref="Q65:R65"/>
    <mergeCell ref="S65:T65"/>
    <mergeCell ref="Q66:R66"/>
    <mergeCell ref="I63:J63"/>
    <mergeCell ref="I64:J64"/>
    <mergeCell ref="G73:H73"/>
    <mergeCell ref="G74:H74"/>
    <mergeCell ref="S68:T68"/>
    <mergeCell ref="Q69:R69"/>
    <mergeCell ref="S69:T69"/>
    <mergeCell ref="G63:H63"/>
    <mergeCell ref="G64:H64"/>
    <mergeCell ref="G65:H65"/>
    <mergeCell ref="G66:H66"/>
    <mergeCell ref="G67:H67"/>
    <mergeCell ref="G68:H68"/>
    <mergeCell ref="I65:J65"/>
    <mergeCell ref="I66:J66"/>
    <mergeCell ref="I67:J67"/>
    <mergeCell ref="I74:J74"/>
    <mergeCell ref="I68:J68"/>
    <mergeCell ref="I69:J69"/>
    <mergeCell ref="I70:J70"/>
    <mergeCell ref="I71:J71"/>
    <mergeCell ref="I72:J72"/>
    <mergeCell ref="I73:J73"/>
    <mergeCell ref="AU100:AX100"/>
    <mergeCell ref="AU101:AV101"/>
    <mergeCell ref="AW101:AX101"/>
    <mergeCell ref="AU102:AV102"/>
    <mergeCell ref="AW102:AX102"/>
    <mergeCell ref="AU103:AV103"/>
    <mergeCell ref="AW103:AX103"/>
    <mergeCell ref="AU104:AV104"/>
    <mergeCell ref="AW104:AX104"/>
    <mergeCell ref="AU105:AV105"/>
    <mergeCell ref="AW105:AX105"/>
    <mergeCell ref="AU106:AV106"/>
    <mergeCell ref="AW106:AX106"/>
    <mergeCell ref="AU107:AV107"/>
    <mergeCell ref="AW107:AX107"/>
    <mergeCell ref="AU108:AV108"/>
    <mergeCell ref="AW108:AX108"/>
    <mergeCell ref="AU109:AV109"/>
    <mergeCell ref="AW109:AX109"/>
    <mergeCell ref="AU110:AV110"/>
    <mergeCell ref="AW110:AX110"/>
    <mergeCell ref="AU111:AV111"/>
    <mergeCell ref="AW111:AX111"/>
    <mergeCell ref="AU112:AV112"/>
    <mergeCell ref="AW112:AX112"/>
    <mergeCell ref="AU113:AV113"/>
    <mergeCell ref="AW113:AX113"/>
    <mergeCell ref="AU116:AX116"/>
    <mergeCell ref="AU117:AV117"/>
    <mergeCell ref="AW117:AX117"/>
    <mergeCell ref="AU118:AV118"/>
    <mergeCell ref="AW118:AX118"/>
    <mergeCell ref="AU119:AV119"/>
    <mergeCell ref="AW119:AX119"/>
    <mergeCell ref="AU120:AV120"/>
    <mergeCell ref="AW120:AX120"/>
    <mergeCell ref="AU121:AV121"/>
    <mergeCell ref="AW121:AX121"/>
    <mergeCell ref="AU122:AV122"/>
    <mergeCell ref="AW122:AX122"/>
    <mergeCell ref="AU123:AV123"/>
    <mergeCell ref="AW123:AX123"/>
    <mergeCell ref="AU124:AV124"/>
    <mergeCell ref="AW124:AX124"/>
    <mergeCell ref="AU125:AV125"/>
    <mergeCell ref="AW125:AX125"/>
    <mergeCell ref="AU126:AV126"/>
    <mergeCell ref="AW126:AX126"/>
    <mergeCell ref="AU127:AV127"/>
    <mergeCell ref="AW127:AX127"/>
    <mergeCell ref="AU128:AV128"/>
    <mergeCell ref="AW128:AX128"/>
    <mergeCell ref="AU129:AV129"/>
    <mergeCell ref="AW129:AX129"/>
    <mergeCell ref="AU191:AX191"/>
    <mergeCell ref="AU192:AV192"/>
    <mergeCell ref="AW192:AX192"/>
    <mergeCell ref="AU193:AV193"/>
    <mergeCell ref="AW193:AX193"/>
    <mergeCell ref="AU194:AV194"/>
    <mergeCell ref="AW194:AX194"/>
    <mergeCell ref="AU195:AV195"/>
    <mergeCell ref="AW195:AX195"/>
    <mergeCell ref="AU196:AV196"/>
    <mergeCell ref="AW196:AX196"/>
    <mergeCell ref="AU197:AV197"/>
    <mergeCell ref="AW197:AX197"/>
    <mergeCell ref="AU198:AV198"/>
    <mergeCell ref="AW198:AX198"/>
    <mergeCell ref="AU199:AV199"/>
    <mergeCell ref="AW199:AX199"/>
    <mergeCell ref="AU200:AV200"/>
    <mergeCell ref="AW200:AX200"/>
    <mergeCell ref="AU201:AV201"/>
    <mergeCell ref="AW201:AX201"/>
    <mergeCell ref="AU202:AV202"/>
    <mergeCell ref="AW202:AX202"/>
    <mergeCell ref="AU203:AV203"/>
    <mergeCell ref="AW203:AX203"/>
    <mergeCell ref="AU204:AV204"/>
    <mergeCell ref="AW204:AX204"/>
    <mergeCell ref="AU207:AX207"/>
    <mergeCell ref="AU208:AV208"/>
    <mergeCell ref="AW208:AX208"/>
    <mergeCell ref="AU209:AV209"/>
    <mergeCell ref="AW209:AX209"/>
    <mergeCell ref="AU219:AV219"/>
    <mergeCell ref="AW219:AX219"/>
    <mergeCell ref="AU220:AV220"/>
    <mergeCell ref="AW220:AX220"/>
    <mergeCell ref="AU210:AV210"/>
    <mergeCell ref="AW210:AX210"/>
    <mergeCell ref="AU211:AV211"/>
    <mergeCell ref="AW211:AX211"/>
    <mergeCell ref="AU212:AV212"/>
    <mergeCell ref="AW212:AX212"/>
    <mergeCell ref="AU213:AV213"/>
    <mergeCell ref="AW213:AX213"/>
    <mergeCell ref="AU214:AV214"/>
    <mergeCell ref="AW214:AX214"/>
    <mergeCell ref="AU215:AV215"/>
    <mergeCell ref="AW215:AX215"/>
    <mergeCell ref="AU216:AV216"/>
    <mergeCell ref="AW216:AX216"/>
    <mergeCell ref="AU217:AV217"/>
    <mergeCell ref="AW217:AX217"/>
    <mergeCell ref="AU218:AV218"/>
    <mergeCell ref="AW218:AX218"/>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E9C6A-AFB7-40F0-946C-E7EEEDD267AE}">
  <sheetPr>
    <tabColor rgb="FF92D050"/>
  </sheetPr>
  <dimension ref="A3:A4"/>
  <sheetViews>
    <sheetView workbookViewId="0">
      <selection activeCell="B20" sqref="B20"/>
    </sheetView>
  </sheetViews>
  <sheetFormatPr defaultRowHeight="14.4"/>
  <cols>
    <col min="1" max="1" width="25.5546875" bestFit="1" customWidth="1"/>
    <col min="2" max="2" width="24.33203125" bestFit="1" customWidth="1"/>
  </cols>
  <sheetData>
    <row r="3" spans="1:1">
      <c r="A3" t="s">
        <v>1093</v>
      </c>
    </row>
    <row r="4" spans="1:1">
      <c r="A4" s="100">
        <v>4429508.8466999987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621AE-9BFC-4A72-A2E1-C0B529293D9B}">
  <sheetPr>
    <tabColor rgb="FFFFC000"/>
  </sheetPr>
  <dimension ref="A1:F338"/>
  <sheetViews>
    <sheetView workbookViewId="0">
      <selection activeCell="F2" sqref="F2"/>
    </sheetView>
  </sheetViews>
  <sheetFormatPr defaultRowHeight="14.4"/>
  <cols>
    <col min="1" max="1" width="13.109375" bestFit="1" customWidth="1"/>
    <col min="2" max="2" width="17.88671875" bestFit="1" customWidth="1"/>
    <col min="3" max="3" width="8" bestFit="1" customWidth="1"/>
    <col min="4" max="4" width="10.33203125" bestFit="1" customWidth="1"/>
    <col min="5" max="5" width="10.5546875" bestFit="1" customWidth="1"/>
    <col min="6" max="6" width="16.109375" customWidth="1"/>
  </cols>
  <sheetData>
    <row r="1" spans="1:6">
      <c r="F1" s="87" t="s">
        <v>1095</v>
      </c>
    </row>
    <row r="2" spans="1:6">
      <c r="B2" s="86"/>
      <c r="E2" s="98">
        <f>COUNTA(B:B)</f>
        <v>335</v>
      </c>
      <c r="F2" s="98">
        <f>IF(E2=1,0,E2-2)</f>
        <v>333</v>
      </c>
    </row>
    <row r="3" spans="1:6">
      <c r="A3" s="36" t="s">
        <v>868</v>
      </c>
      <c r="B3" t="s">
        <v>886</v>
      </c>
    </row>
    <row r="4" spans="1:6">
      <c r="A4" s="37" t="s">
        <v>1958</v>
      </c>
      <c r="B4">
        <v>105</v>
      </c>
      <c r="E4" s="99">
        <f>COUNTIF(A:A,"*blank*")</f>
        <v>1</v>
      </c>
    </row>
    <row r="5" spans="1:6">
      <c r="A5" s="37" t="s">
        <v>668</v>
      </c>
      <c r="B5">
        <v>68</v>
      </c>
    </row>
    <row r="6" spans="1:6">
      <c r="A6" s="37" t="s">
        <v>2196</v>
      </c>
      <c r="B6">
        <v>65</v>
      </c>
    </row>
    <row r="7" spans="1:6">
      <c r="A7" s="37" t="s">
        <v>2455</v>
      </c>
      <c r="B7">
        <v>64</v>
      </c>
    </row>
    <row r="8" spans="1:6">
      <c r="A8" s="37" t="s">
        <v>3014</v>
      </c>
      <c r="B8">
        <v>56</v>
      </c>
    </row>
    <row r="9" spans="1:6">
      <c r="A9" s="37" t="s">
        <v>2200</v>
      </c>
      <c r="B9">
        <v>54</v>
      </c>
    </row>
    <row r="10" spans="1:6">
      <c r="A10" s="37" t="s">
        <v>2198</v>
      </c>
      <c r="B10">
        <v>54</v>
      </c>
    </row>
    <row r="11" spans="1:6">
      <c r="A11" s="37" t="s">
        <v>2841</v>
      </c>
      <c r="B11">
        <v>53</v>
      </c>
    </row>
    <row r="12" spans="1:6">
      <c r="A12" s="37" t="s">
        <v>2718</v>
      </c>
      <c r="B12">
        <v>47</v>
      </c>
    </row>
    <row r="13" spans="1:6">
      <c r="A13" s="37" t="s">
        <v>1757</v>
      </c>
      <c r="B13">
        <v>47</v>
      </c>
    </row>
    <row r="14" spans="1:6">
      <c r="A14" s="37" t="s">
        <v>2559</v>
      </c>
      <c r="B14">
        <v>46</v>
      </c>
    </row>
    <row r="15" spans="1:6">
      <c r="A15" s="37" t="s">
        <v>1639</v>
      </c>
      <c r="B15">
        <v>42</v>
      </c>
    </row>
    <row r="16" spans="1:6">
      <c r="A16" s="37" t="s">
        <v>2673</v>
      </c>
      <c r="B16">
        <v>39</v>
      </c>
    </row>
    <row r="17" spans="1:2">
      <c r="A17" s="37" t="s">
        <v>1419</v>
      </c>
      <c r="B17">
        <v>39</v>
      </c>
    </row>
    <row r="18" spans="1:2">
      <c r="A18" s="37" t="s">
        <v>970</v>
      </c>
      <c r="B18">
        <v>38</v>
      </c>
    </row>
    <row r="19" spans="1:2">
      <c r="A19" s="37" t="s">
        <v>1970</v>
      </c>
      <c r="B19">
        <v>36</v>
      </c>
    </row>
    <row r="20" spans="1:2">
      <c r="A20" s="37" t="s">
        <v>2791</v>
      </c>
      <c r="B20">
        <v>34</v>
      </c>
    </row>
    <row r="21" spans="1:2">
      <c r="A21" s="37" t="s">
        <v>2361</v>
      </c>
      <c r="B21">
        <v>34</v>
      </c>
    </row>
    <row r="22" spans="1:2">
      <c r="A22" s="37" t="s">
        <v>2565</v>
      </c>
      <c r="B22">
        <v>31</v>
      </c>
    </row>
    <row r="23" spans="1:2">
      <c r="A23" s="37" t="s">
        <v>1451</v>
      </c>
      <c r="B23">
        <v>30</v>
      </c>
    </row>
    <row r="24" spans="1:2">
      <c r="A24" s="37" t="s">
        <v>1521</v>
      </c>
      <c r="B24">
        <v>26</v>
      </c>
    </row>
    <row r="25" spans="1:2">
      <c r="A25" s="37" t="s">
        <v>1118</v>
      </c>
      <c r="B25">
        <v>24</v>
      </c>
    </row>
    <row r="26" spans="1:2">
      <c r="A26" s="37" t="s">
        <v>1957</v>
      </c>
      <c r="B26">
        <v>23</v>
      </c>
    </row>
    <row r="27" spans="1:2">
      <c r="A27" s="37" t="s">
        <v>1909</v>
      </c>
      <c r="B27">
        <v>22</v>
      </c>
    </row>
    <row r="28" spans="1:2">
      <c r="A28" s="37" t="s">
        <v>1508</v>
      </c>
      <c r="B28">
        <v>21</v>
      </c>
    </row>
    <row r="29" spans="1:2">
      <c r="A29" s="37" t="s">
        <v>1256</v>
      </c>
      <c r="B29">
        <v>20</v>
      </c>
    </row>
    <row r="30" spans="1:2">
      <c r="A30" s="37" t="s">
        <v>2108</v>
      </c>
      <c r="B30">
        <v>20</v>
      </c>
    </row>
    <row r="31" spans="1:2">
      <c r="A31" s="37" t="s">
        <v>2779</v>
      </c>
      <c r="B31">
        <v>18</v>
      </c>
    </row>
    <row r="32" spans="1:2">
      <c r="A32" s="37" t="s">
        <v>2887</v>
      </c>
      <c r="B32">
        <v>18</v>
      </c>
    </row>
    <row r="33" spans="1:2">
      <c r="A33" s="37" t="s">
        <v>1191</v>
      </c>
      <c r="B33">
        <v>18</v>
      </c>
    </row>
    <row r="34" spans="1:2">
      <c r="A34" s="37" t="s">
        <v>2755</v>
      </c>
      <c r="B34">
        <v>16</v>
      </c>
    </row>
    <row r="35" spans="1:2">
      <c r="A35" s="37" t="s">
        <v>3004</v>
      </c>
      <c r="B35">
        <v>16</v>
      </c>
    </row>
    <row r="36" spans="1:2">
      <c r="A36" s="37" t="s">
        <v>2514</v>
      </c>
      <c r="B36">
        <v>16</v>
      </c>
    </row>
    <row r="37" spans="1:2">
      <c r="A37" s="37" t="s">
        <v>2563</v>
      </c>
      <c r="B37">
        <v>16</v>
      </c>
    </row>
    <row r="38" spans="1:2">
      <c r="A38" s="37" t="s">
        <v>2406</v>
      </c>
      <c r="B38">
        <v>16</v>
      </c>
    </row>
    <row r="39" spans="1:2">
      <c r="A39" s="37" t="s">
        <v>2848</v>
      </c>
      <c r="B39">
        <v>15</v>
      </c>
    </row>
    <row r="40" spans="1:2">
      <c r="A40" s="37" t="s">
        <v>2531</v>
      </c>
      <c r="B40">
        <v>15</v>
      </c>
    </row>
    <row r="41" spans="1:2">
      <c r="A41" s="37" t="s">
        <v>2540</v>
      </c>
      <c r="B41">
        <v>15</v>
      </c>
    </row>
    <row r="42" spans="1:2">
      <c r="A42" s="37" t="s">
        <v>2561</v>
      </c>
      <c r="B42">
        <v>15</v>
      </c>
    </row>
    <row r="43" spans="1:2">
      <c r="A43" s="37" t="s">
        <v>2967</v>
      </c>
      <c r="B43">
        <v>14</v>
      </c>
    </row>
    <row r="44" spans="1:2">
      <c r="A44" s="37" t="s">
        <v>1187</v>
      </c>
      <c r="B44">
        <v>14</v>
      </c>
    </row>
    <row r="45" spans="1:2">
      <c r="A45" s="37" t="s">
        <v>2390</v>
      </c>
      <c r="B45">
        <v>13</v>
      </c>
    </row>
    <row r="46" spans="1:2">
      <c r="A46" s="37" t="s">
        <v>1662</v>
      </c>
      <c r="B46">
        <v>13</v>
      </c>
    </row>
    <row r="47" spans="1:2">
      <c r="A47" s="37" t="s">
        <v>904</v>
      </c>
      <c r="B47">
        <v>13</v>
      </c>
    </row>
    <row r="48" spans="1:2">
      <c r="A48" s="37" t="s">
        <v>939</v>
      </c>
      <c r="B48">
        <v>13</v>
      </c>
    </row>
    <row r="49" spans="1:2">
      <c r="A49" s="37" t="s">
        <v>681</v>
      </c>
      <c r="B49">
        <v>12</v>
      </c>
    </row>
    <row r="50" spans="1:2">
      <c r="A50" s="37" t="s">
        <v>670</v>
      </c>
      <c r="B50">
        <v>12</v>
      </c>
    </row>
    <row r="51" spans="1:2">
      <c r="A51" s="37" t="s">
        <v>2765</v>
      </c>
      <c r="B51">
        <v>12</v>
      </c>
    </row>
    <row r="52" spans="1:2">
      <c r="A52" s="37" t="s">
        <v>683</v>
      </c>
      <c r="B52">
        <v>12</v>
      </c>
    </row>
    <row r="53" spans="1:2">
      <c r="A53" s="37" t="s">
        <v>2761</v>
      </c>
      <c r="B53">
        <v>12</v>
      </c>
    </row>
    <row r="54" spans="1:2">
      <c r="A54" s="37" t="s">
        <v>916</v>
      </c>
      <c r="B54">
        <v>11</v>
      </c>
    </row>
    <row r="55" spans="1:2">
      <c r="A55" s="37" t="s">
        <v>960</v>
      </c>
      <c r="B55">
        <v>11</v>
      </c>
    </row>
    <row r="56" spans="1:2">
      <c r="A56" s="37" t="s">
        <v>1510</v>
      </c>
      <c r="B56">
        <v>9</v>
      </c>
    </row>
    <row r="57" spans="1:2">
      <c r="A57" s="37" t="s">
        <v>2356</v>
      </c>
      <c r="B57">
        <v>9</v>
      </c>
    </row>
    <row r="58" spans="1:2">
      <c r="A58" s="37" t="s">
        <v>1243</v>
      </c>
      <c r="B58">
        <v>9</v>
      </c>
    </row>
    <row r="59" spans="1:2">
      <c r="A59" s="37" t="s">
        <v>1269</v>
      </c>
      <c r="B59">
        <v>7</v>
      </c>
    </row>
    <row r="60" spans="1:2">
      <c r="A60" s="37" t="s">
        <v>2545</v>
      </c>
      <c r="B60">
        <v>7</v>
      </c>
    </row>
    <row r="61" spans="1:2">
      <c r="A61" s="37" t="s">
        <v>2551</v>
      </c>
      <c r="B61">
        <v>7</v>
      </c>
    </row>
    <row r="62" spans="1:2">
      <c r="A62" s="37" t="s">
        <v>947</v>
      </c>
      <c r="B62">
        <v>6</v>
      </c>
    </row>
    <row r="63" spans="1:2">
      <c r="A63" s="37" t="s">
        <v>2549</v>
      </c>
      <c r="B63">
        <v>6</v>
      </c>
    </row>
    <row r="64" spans="1:2">
      <c r="A64" s="37" t="s">
        <v>982</v>
      </c>
      <c r="B64">
        <v>6</v>
      </c>
    </row>
    <row r="65" spans="1:2">
      <c r="A65" s="37" t="s">
        <v>1653</v>
      </c>
      <c r="B65">
        <v>6</v>
      </c>
    </row>
    <row r="66" spans="1:2">
      <c r="A66" s="37" t="s">
        <v>1111</v>
      </c>
      <c r="B66">
        <v>6</v>
      </c>
    </row>
    <row r="67" spans="1:2">
      <c r="A67" s="37" t="s">
        <v>1114</v>
      </c>
      <c r="B67">
        <v>6</v>
      </c>
    </row>
    <row r="68" spans="1:2">
      <c r="A68" s="37" t="s">
        <v>2813</v>
      </c>
      <c r="B68">
        <v>6</v>
      </c>
    </row>
    <row r="69" spans="1:2">
      <c r="A69" s="37" t="s">
        <v>964</v>
      </c>
      <c r="B69">
        <v>5</v>
      </c>
    </row>
    <row r="70" spans="1:2">
      <c r="A70" s="37" t="s">
        <v>1603</v>
      </c>
      <c r="B70">
        <v>5</v>
      </c>
    </row>
    <row r="71" spans="1:2">
      <c r="A71" s="37" t="s">
        <v>345</v>
      </c>
      <c r="B71">
        <v>5</v>
      </c>
    </row>
    <row r="72" spans="1:2">
      <c r="A72" s="37" t="s">
        <v>150</v>
      </c>
      <c r="B72">
        <v>4</v>
      </c>
    </row>
    <row r="73" spans="1:2">
      <c r="A73" s="37" t="s">
        <v>1474</v>
      </c>
      <c r="B73">
        <v>4</v>
      </c>
    </row>
    <row r="74" spans="1:2">
      <c r="A74" s="37" t="s">
        <v>177</v>
      </c>
      <c r="B74">
        <v>4</v>
      </c>
    </row>
    <row r="75" spans="1:2">
      <c r="A75" s="37" t="s">
        <v>655</v>
      </c>
      <c r="B75">
        <v>3</v>
      </c>
    </row>
    <row r="76" spans="1:2">
      <c r="A76" s="37" t="s">
        <v>1821</v>
      </c>
      <c r="B76">
        <v>3</v>
      </c>
    </row>
    <row r="77" spans="1:2">
      <c r="A77" s="37" t="s">
        <v>443</v>
      </c>
      <c r="B77">
        <v>3</v>
      </c>
    </row>
    <row r="78" spans="1:2">
      <c r="A78" s="37" t="s">
        <v>1472</v>
      </c>
      <c r="B78">
        <v>3</v>
      </c>
    </row>
    <row r="79" spans="1:2">
      <c r="A79" s="37" t="s">
        <v>2768</v>
      </c>
      <c r="B79">
        <v>3</v>
      </c>
    </row>
    <row r="80" spans="1:2">
      <c r="A80" s="37" t="s">
        <v>316</v>
      </c>
      <c r="B80">
        <v>3</v>
      </c>
    </row>
    <row r="81" spans="1:2">
      <c r="A81" s="37" t="s">
        <v>2510</v>
      </c>
      <c r="B81">
        <v>3</v>
      </c>
    </row>
    <row r="82" spans="1:2">
      <c r="A82" s="37" t="s">
        <v>997</v>
      </c>
      <c r="B82">
        <v>2</v>
      </c>
    </row>
    <row r="83" spans="1:2">
      <c r="A83" s="37" t="s">
        <v>608</v>
      </c>
      <c r="B83">
        <v>2</v>
      </c>
    </row>
    <row r="84" spans="1:2">
      <c r="A84" s="37" t="s">
        <v>18</v>
      </c>
      <c r="B84">
        <v>2</v>
      </c>
    </row>
    <row r="85" spans="1:2">
      <c r="A85" s="37" t="s">
        <v>2663</v>
      </c>
      <c r="B85">
        <v>2</v>
      </c>
    </row>
    <row r="86" spans="1:2">
      <c r="A86" s="37" t="s">
        <v>628</v>
      </c>
      <c r="B86">
        <v>2</v>
      </c>
    </row>
    <row r="87" spans="1:2">
      <c r="A87" s="37" t="s">
        <v>322</v>
      </c>
      <c r="B87">
        <v>2</v>
      </c>
    </row>
    <row r="88" spans="1:2">
      <c r="A88" s="37" t="s">
        <v>407</v>
      </c>
      <c r="B88">
        <v>2</v>
      </c>
    </row>
    <row r="89" spans="1:2">
      <c r="A89" s="37" t="s">
        <v>405</v>
      </c>
      <c r="B89">
        <v>2</v>
      </c>
    </row>
    <row r="90" spans="1:2">
      <c r="A90" s="37" t="s">
        <v>324</v>
      </c>
      <c r="B90">
        <v>2</v>
      </c>
    </row>
    <row r="91" spans="1:2">
      <c r="A91" s="37" t="s">
        <v>580</v>
      </c>
      <c r="B91">
        <v>2</v>
      </c>
    </row>
    <row r="92" spans="1:2">
      <c r="A92" s="37" t="s">
        <v>2192</v>
      </c>
      <c r="B92">
        <v>2</v>
      </c>
    </row>
    <row r="93" spans="1:2">
      <c r="A93" s="37" t="s">
        <v>994</v>
      </c>
      <c r="B93">
        <v>2</v>
      </c>
    </row>
    <row r="94" spans="1:2">
      <c r="A94" s="37" t="s">
        <v>1581</v>
      </c>
      <c r="B94">
        <v>2</v>
      </c>
    </row>
    <row r="95" spans="1:2">
      <c r="A95" s="37" t="s">
        <v>406</v>
      </c>
      <c r="B95">
        <v>2</v>
      </c>
    </row>
    <row r="96" spans="1:2">
      <c r="A96" s="37" t="s">
        <v>2512</v>
      </c>
      <c r="B96">
        <v>2</v>
      </c>
    </row>
    <row r="97" spans="1:2">
      <c r="A97" s="37" t="s">
        <v>325</v>
      </c>
      <c r="B97">
        <v>1</v>
      </c>
    </row>
    <row r="98" spans="1:2">
      <c r="A98" s="37" t="s">
        <v>330</v>
      </c>
      <c r="B98">
        <v>1</v>
      </c>
    </row>
    <row r="99" spans="1:2">
      <c r="A99" s="37" t="s">
        <v>2131</v>
      </c>
      <c r="B99">
        <v>1</v>
      </c>
    </row>
    <row r="100" spans="1:2">
      <c r="A100" s="37" t="s">
        <v>641</v>
      </c>
      <c r="B100">
        <v>1</v>
      </c>
    </row>
    <row r="101" spans="1:2">
      <c r="A101" s="37" t="s">
        <v>1348</v>
      </c>
      <c r="B101">
        <v>1</v>
      </c>
    </row>
    <row r="102" spans="1:2">
      <c r="A102" s="37" t="s">
        <v>688</v>
      </c>
      <c r="B102">
        <v>1</v>
      </c>
    </row>
    <row r="103" spans="1:2">
      <c r="A103" s="37" t="s">
        <v>1868</v>
      </c>
      <c r="B103">
        <v>1</v>
      </c>
    </row>
    <row r="104" spans="1:2">
      <c r="A104" s="37" t="s">
        <v>310</v>
      </c>
      <c r="B104">
        <v>1</v>
      </c>
    </row>
    <row r="105" spans="1:2">
      <c r="A105" s="37" t="s">
        <v>2286</v>
      </c>
      <c r="B105">
        <v>1</v>
      </c>
    </row>
    <row r="106" spans="1:2">
      <c r="A106" s="37" t="s">
        <v>605</v>
      </c>
      <c r="B106">
        <v>1</v>
      </c>
    </row>
    <row r="107" spans="1:2">
      <c r="A107" s="37" t="s">
        <v>1281</v>
      </c>
      <c r="B107">
        <v>1</v>
      </c>
    </row>
    <row r="108" spans="1:2">
      <c r="A108" s="37" t="s">
        <v>584</v>
      </c>
      <c r="B108">
        <v>1</v>
      </c>
    </row>
    <row r="109" spans="1:2">
      <c r="A109" s="37" t="s">
        <v>603</v>
      </c>
      <c r="B109">
        <v>1</v>
      </c>
    </row>
    <row r="110" spans="1:2">
      <c r="A110" s="37" t="s">
        <v>612</v>
      </c>
      <c r="B110">
        <v>1</v>
      </c>
    </row>
    <row r="111" spans="1:2">
      <c r="A111" s="37" t="s">
        <v>1682</v>
      </c>
      <c r="B111">
        <v>1</v>
      </c>
    </row>
    <row r="112" spans="1:2">
      <c r="A112" s="37" t="s">
        <v>450</v>
      </c>
      <c r="B112">
        <v>1</v>
      </c>
    </row>
    <row r="113" spans="1:2">
      <c r="A113" s="37" t="s">
        <v>1960</v>
      </c>
      <c r="B113">
        <v>1</v>
      </c>
    </row>
    <row r="114" spans="1:2">
      <c r="A114" s="37" t="s">
        <v>618</v>
      </c>
      <c r="B114">
        <v>1</v>
      </c>
    </row>
    <row r="115" spans="1:2">
      <c r="A115" s="37" t="s">
        <v>94</v>
      </c>
      <c r="B115">
        <v>1</v>
      </c>
    </row>
    <row r="116" spans="1:2">
      <c r="A116" s="37" t="s">
        <v>391</v>
      </c>
      <c r="B116">
        <v>1</v>
      </c>
    </row>
    <row r="117" spans="1:2">
      <c r="A117" s="37" t="s">
        <v>389</v>
      </c>
      <c r="B117">
        <v>1</v>
      </c>
    </row>
    <row r="118" spans="1:2">
      <c r="A118" s="37" t="s">
        <v>462</v>
      </c>
      <c r="B118">
        <v>1</v>
      </c>
    </row>
    <row r="119" spans="1:2">
      <c r="A119" s="37" t="s">
        <v>73</v>
      </c>
      <c r="B119">
        <v>1</v>
      </c>
    </row>
    <row r="120" spans="1:2">
      <c r="A120" s="37" t="s">
        <v>447</v>
      </c>
      <c r="B120">
        <v>1</v>
      </c>
    </row>
    <row r="121" spans="1:2">
      <c r="A121" s="37" t="s">
        <v>1291</v>
      </c>
      <c r="B121">
        <v>1</v>
      </c>
    </row>
    <row r="122" spans="1:2">
      <c r="A122" s="37" t="s">
        <v>446</v>
      </c>
      <c r="B122">
        <v>1</v>
      </c>
    </row>
    <row r="123" spans="1:2">
      <c r="A123" s="37" t="s">
        <v>445</v>
      </c>
      <c r="B123">
        <v>1</v>
      </c>
    </row>
    <row r="124" spans="1:2">
      <c r="A124" s="37" t="s">
        <v>598</v>
      </c>
      <c r="B124">
        <v>1</v>
      </c>
    </row>
    <row r="125" spans="1:2">
      <c r="A125" s="37" t="s">
        <v>1544</v>
      </c>
      <c r="B125">
        <v>1</v>
      </c>
    </row>
    <row r="126" spans="1:2">
      <c r="A126" s="37" t="s">
        <v>693</v>
      </c>
      <c r="B126">
        <v>1</v>
      </c>
    </row>
    <row r="127" spans="1:2">
      <c r="A127" s="37" t="s">
        <v>649</v>
      </c>
      <c r="B127">
        <v>1</v>
      </c>
    </row>
    <row r="128" spans="1:2">
      <c r="A128" s="37" t="s">
        <v>434</v>
      </c>
      <c r="B128">
        <v>1</v>
      </c>
    </row>
    <row r="129" spans="1:2">
      <c r="A129" s="37" t="s">
        <v>1699</v>
      </c>
      <c r="B129">
        <v>1</v>
      </c>
    </row>
    <row r="130" spans="1:2">
      <c r="A130" s="37" t="s">
        <v>634</v>
      </c>
      <c r="B130">
        <v>1</v>
      </c>
    </row>
    <row r="131" spans="1:2">
      <c r="A131" s="37" t="s">
        <v>1937</v>
      </c>
      <c r="B131">
        <v>1</v>
      </c>
    </row>
    <row r="132" spans="1:2">
      <c r="A132" s="37" t="s">
        <v>307</v>
      </c>
      <c r="B132">
        <v>1</v>
      </c>
    </row>
    <row r="133" spans="1:2">
      <c r="A133" s="37" t="s">
        <v>1965</v>
      </c>
      <c r="B133">
        <v>1</v>
      </c>
    </row>
    <row r="134" spans="1:2">
      <c r="A134" s="37" t="s">
        <v>392</v>
      </c>
      <c r="B134">
        <v>1</v>
      </c>
    </row>
    <row r="135" spans="1:2">
      <c r="A135" s="37" t="s">
        <v>2183</v>
      </c>
      <c r="B135">
        <v>1</v>
      </c>
    </row>
    <row r="136" spans="1:2">
      <c r="A136" s="37" t="s">
        <v>439</v>
      </c>
      <c r="B136">
        <v>1</v>
      </c>
    </row>
    <row r="137" spans="1:2">
      <c r="A137" s="37" t="s">
        <v>2298</v>
      </c>
      <c r="B137">
        <v>1</v>
      </c>
    </row>
    <row r="138" spans="1:2">
      <c r="A138" s="37" t="s">
        <v>602</v>
      </c>
      <c r="B138">
        <v>1</v>
      </c>
    </row>
    <row r="139" spans="1:2">
      <c r="A139" s="37" t="s">
        <v>2359</v>
      </c>
      <c r="B139">
        <v>1</v>
      </c>
    </row>
    <row r="140" spans="1:2">
      <c r="A140" s="37" t="s">
        <v>411</v>
      </c>
      <c r="B140">
        <v>1</v>
      </c>
    </row>
    <row r="141" spans="1:2">
      <c r="A141" s="37" t="s">
        <v>2506</v>
      </c>
      <c r="B141">
        <v>1</v>
      </c>
    </row>
    <row r="142" spans="1:2">
      <c r="A142" s="37" t="s">
        <v>441</v>
      </c>
      <c r="B142">
        <v>1</v>
      </c>
    </row>
    <row r="143" spans="1:2">
      <c r="A143" s="37" t="s">
        <v>2773</v>
      </c>
      <c r="B143">
        <v>1</v>
      </c>
    </row>
    <row r="144" spans="1:2">
      <c r="A144" s="37" t="s">
        <v>442</v>
      </c>
      <c r="B144">
        <v>1</v>
      </c>
    </row>
    <row r="145" spans="1:2">
      <c r="A145" s="37" t="s">
        <v>1278</v>
      </c>
      <c r="B145">
        <v>1</v>
      </c>
    </row>
    <row r="146" spans="1:2">
      <c r="A146" s="37" t="s">
        <v>438</v>
      </c>
      <c r="B146">
        <v>1</v>
      </c>
    </row>
    <row r="147" spans="1:2">
      <c r="A147" s="37" t="s">
        <v>1286</v>
      </c>
      <c r="B147">
        <v>1</v>
      </c>
    </row>
    <row r="148" spans="1:2">
      <c r="A148" s="37" t="s">
        <v>621</v>
      </c>
      <c r="B148">
        <v>1</v>
      </c>
    </row>
    <row r="149" spans="1:2">
      <c r="A149" s="37" t="s">
        <v>1344</v>
      </c>
      <c r="B149">
        <v>1</v>
      </c>
    </row>
    <row r="150" spans="1:2">
      <c r="A150" s="37" t="s">
        <v>556</v>
      </c>
      <c r="B150">
        <v>1</v>
      </c>
    </row>
    <row r="151" spans="1:2">
      <c r="A151" s="37" t="s">
        <v>318</v>
      </c>
      <c r="B151">
        <v>1</v>
      </c>
    </row>
    <row r="152" spans="1:2">
      <c r="A152" s="37" t="s">
        <v>624</v>
      </c>
      <c r="B152">
        <v>1</v>
      </c>
    </row>
    <row r="153" spans="1:2">
      <c r="A153" s="37" t="s">
        <v>1484</v>
      </c>
      <c r="B153">
        <v>1</v>
      </c>
    </row>
    <row r="154" spans="1:2">
      <c r="A154" s="37" t="s">
        <v>557</v>
      </c>
      <c r="B154">
        <v>1</v>
      </c>
    </row>
    <row r="155" spans="1:2">
      <c r="A155" s="37" t="s">
        <v>1540</v>
      </c>
      <c r="B155">
        <v>1</v>
      </c>
    </row>
    <row r="156" spans="1:2">
      <c r="A156" s="37" t="s">
        <v>543</v>
      </c>
      <c r="B156">
        <v>1</v>
      </c>
    </row>
    <row r="157" spans="1:2">
      <c r="A157" s="37" t="s">
        <v>308</v>
      </c>
      <c r="B157">
        <v>1</v>
      </c>
    </row>
    <row r="158" spans="1:2">
      <c r="A158" s="37" t="s">
        <v>544</v>
      </c>
      <c r="B158">
        <v>1</v>
      </c>
    </row>
    <row r="159" spans="1:2">
      <c r="A159" s="37" t="s">
        <v>1643</v>
      </c>
      <c r="B159">
        <v>1</v>
      </c>
    </row>
    <row r="160" spans="1:2">
      <c r="A160" s="37" t="s">
        <v>629</v>
      </c>
      <c r="B160">
        <v>1</v>
      </c>
    </row>
    <row r="161" spans="1:2">
      <c r="A161" s="37" t="s">
        <v>1678</v>
      </c>
      <c r="B161">
        <v>1</v>
      </c>
    </row>
    <row r="162" spans="1:2">
      <c r="A162" s="37" t="s">
        <v>690</v>
      </c>
      <c r="B162">
        <v>1</v>
      </c>
    </row>
    <row r="163" spans="1:2">
      <c r="A163" s="37" t="s">
        <v>1686</v>
      </c>
      <c r="B163">
        <v>1</v>
      </c>
    </row>
    <row r="164" spans="1:2">
      <c r="A164" s="37" t="s">
        <v>871</v>
      </c>
      <c r="B164">
        <v>1</v>
      </c>
    </row>
    <row r="165" spans="1:2">
      <c r="A165" s="37" t="s">
        <v>1775</v>
      </c>
      <c r="B165">
        <v>1</v>
      </c>
    </row>
    <row r="166" spans="1:2">
      <c r="A166" s="37" t="s">
        <v>874</v>
      </c>
      <c r="B166">
        <v>1</v>
      </c>
    </row>
    <row r="167" spans="1:2">
      <c r="A167" s="37" t="s">
        <v>1873</v>
      </c>
      <c r="B167">
        <v>1</v>
      </c>
    </row>
    <row r="168" spans="1:2">
      <c r="A168" s="37" t="s">
        <v>873</v>
      </c>
      <c r="B168">
        <v>1</v>
      </c>
    </row>
    <row r="169" spans="1:2">
      <c r="A169" s="37" t="s">
        <v>590</v>
      </c>
      <c r="B169">
        <v>1</v>
      </c>
    </row>
    <row r="170" spans="1:2">
      <c r="A170" s="37" t="s">
        <v>633</v>
      </c>
      <c r="B170">
        <v>1</v>
      </c>
    </row>
    <row r="171" spans="1:2">
      <c r="A171" s="37" t="s">
        <v>1963</v>
      </c>
      <c r="B171">
        <v>1</v>
      </c>
    </row>
    <row r="172" spans="1:2">
      <c r="A172" s="37" t="s">
        <v>600</v>
      </c>
      <c r="B172">
        <v>1</v>
      </c>
    </row>
    <row r="173" spans="1:2">
      <c r="A173" s="37" t="s">
        <v>2051</v>
      </c>
      <c r="B173">
        <v>1</v>
      </c>
    </row>
    <row r="174" spans="1:2">
      <c r="A174" s="37" t="s">
        <v>328</v>
      </c>
      <c r="B174">
        <v>1</v>
      </c>
    </row>
    <row r="175" spans="1:2">
      <c r="A175" s="37" t="s">
        <v>2152</v>
      </c>
      <c r="B175">
        <v>1</v>
      </c>
    </row>
    <row r="176" spans="1:2">
      <c r="A176" s="37" t="s">
        <v>606</v>
      </c>
      <c r="B176">
        <v>1</v>
      </c>
    </row>
    <row r="177" spans="1:2">
      <c r="A177" s="37" t="s">
        <v>454</v>
      </c>
      <c r="B177">
        <v>1</v>
      </c>
    </row>
    <row r="178" spans="1:2">
      <c r="A178" s="37" t="s">
        <v>627</v>
      </c>
      <c r="B178">
        <v>1</v>
      </c>
    </row>
    <row r="179" spans="1:2">
      <c r="A179" s="37" t="s">
        <v>2202</v>
      </c>
      <c r="B179">
        <v>1</v>
      </c>
    </row>
    <row r="180" spans="1:2">
      <c r="A180" s="37" t="s">
        <v>588</v>
      </c>
      <c r="B180">
        <v>1</v>
      </c>
    </row>
    <row r="181" spans="1:2">
      <c r="A181" s="37" t="s">
        <v>2280</v>
      </c>
      <c r="B181">
        <v>1</v>
      </c>
    </row>
    <row r="182" spans="1:2">
      <c r="A182" s="37" t="s">
        <v>459</v>
      </c>
      <c r="B182">
        <v>1</v>
      </c>
    </row>
    <row r="183" spans="1:2">
      <c r="A183" s="37" t="s">
        <v>2291</v>
      </c>
      <c r="B183">
        <v>1</v>
      </c>
    </row>
    <row r="184" spans="1:2">
      <c r="A184" s="37" t="s">
        <v>433</v>
      </c>
      <c r="B184">
        <v>1</v>
      </c>
    </row>
    <row r="185" spans="1:2">
      <c r="A185" s="37" t="s">
        <v>96</v>
      </c>
      <c r="B185">
        <v>1</v>
      </c>
    </row>
    <row r="186" spans="1:2">
      <c r="A186" s="37" t="s">
        <v>617</v>
      </c>
      <c r="B186">
        <v>1</v>
      </c>
    </row>
    <row r="187" spans="1:2">
      <c r="A187" s="37" t="s">
        <v>642</v>
      </c>
      <c r="B187">
        <v>1</v>
      </c>
    </row>
    <row r="188" spans="1:2">
      <c r="A188" s="37" t="s">
        <v>607</v>
      </c>
      <c r="B188">
        <v>1</v>
      </c>
    </row>
    <row r="189" spans="1:2">
      <c r="A189" s="37" t="s">
        <v>451</v>
      </c>
      <c r="B189">
        <v>1</v>
      </c>
    </row>
    <row r="190" spans="1:2">
      <c r="A190" s="37" t="s">
        <v>625</v>
      </c>
      <c r="B190">
        <v>1</v>
      </c>
    </row>
    <row r="191" spans="1:2">
      <c r="A191" s="37" t="s">
        <v>315</v>
      </c>
      <c r="B191">
        <v>1</v>
      </c>
    </row>
    <row r="192" spans="1:2">
      <c r="A192" s="37" t="s">
        <v>689</v>
      </c>
      <c r="B192">
        <v>1</v>
      </c>
    </row>
    <row r="193" spans="1:2">
      <c r="A193" s="37" t="s">
        <v>327</v>
      </c>
      <c r="B193">
        <v>1</v>
      </c>
    </row>
    <row r="194" spans="1:2">
      <c r="A194" s="37" t="s">
        <v>311</v>
      </c>
      <c r="B194">
        <v>1</v>
      </c>
    </row>
    <row r="195" spans="1:2">
      <c r="A195" s="37" t="s">
        <v>643</v>
      </c>
      <c r="B195">
        <v>1</v>
      </c>
    </row>
    <row r="196" spans="1:2">
      <c r="A196" s="37" t="s">
        <v>613</v>
      </c>
      <c r="B196">
        <v>1</v>
      </c>
    </row>
    <row r="197" spans="1:2">
      <c r="A197" s="37" t="s">
        <v>1280</v>
      </c>
      <c r="B197">
        <v>1</v>
      </c>
    </row>
    <row r="198" spans="1:2">
      <c r="A198" s="37" t="s">
        <v>614</v>
      </c>
      <c r="B198">
        <v>1</v>
      </c>
    </row>
    <row r="199" spans="1:2">
      <c r="A199" s="37" t="s">
        <v>1282</v>
      </c>
      <c r="B199">
        <v>1</v>
      </c>
    </row>
    <row r="200" spans="1:2">
      <c r="A200" s="37" t="s">
        <v>622</v>
      </c>
      <c r="B200">
        <v>1</v>
      </c>
    </row>
    <row r="201" spans="1:2">
      <c r="A201" s="37" t="s">
        <v>1288</v>
      </c>
      <c r="B201">
        <v>1</v>
      </c>
    </row>
    <row r="202" spans="1:2">
      <c r="A202" s="37" t="s">
        <v>667</v>
      </c>
      <c r="B202">
        <v>1</v>
      </c>
    </row>
    <row r="203" spans="1:2">
      <c r="A203" s="37" t="s">
        <v>1342</v>
      </c>
      <c r="B203">
        <v>1</v>
      </c>
    </row>
    <row r="204" spans="1:2">
      <c r="A204" s="37" t="s">
        <v>339</v>
      </c>
      <c r="B204">
        <v>1</v>
      </c>
    </row>
    <row r="205" spans="1:2">
      <c r="A205" s="37" t="s">
        <v>1346</v>
      </c>
      <c r="B205">
        <v>1</v>
      </c>
    </row>
    <row r="206" spans="1:2">
      <c r="A206" s="37" t="s">
        <v>687</v>
      </c>
      <c r="B206">
        <v>1</v>
      </c>
    </row>
    <row r="207" spans="1:2">
      <c r="A207" s="37" t="s">
        <v>1371</v>
      </c>
      <c r="B207">
        <v>1</v>
      </c>
    </row>
    <row r="208" spans="1:2">
      <c r="A208" s="37" t="s">
        <v>609</v>
      </c>
      <c r="B208">
        <v>1</v>
      </c>
    </row>
    <row r="209" spans="1:2">
      <c r="A209" s="37" t="s">
        <v>591</v>
      </c>
      <c r="B209">
        <v>1</v>
      </c>
    </row>
    <row r="210" spans="1:2">
      <c r="A210" s="37" t="s">
        <v>630</v>
      </c>
      <c r="B210">
        <v>1</v>
      </c>
    </row>
    <row r="211" spans="1:2">
      <c r="A211" s="37" t="s">
        <v>632</v>
      </c>
      <c r="B211">
        <v>1</v>
      </c>
    </row>
    <row r="212" spans="1:2">
      <c r="A212" s="37" t="s">
        <v>486</v>
      </c>
      <c r="B212">
        <v>1</v>
      </c>
    </row>
    <row r="213" spans="1:2">
      <c r="A213" s="37" t="s">
        <v>131</v>
      </c>
      <c r="B213">
        <v>1</v>
      </c>
    </row>
    <row r="214" spans="1:2">
      <c r="A214" s="37" t="s">
        <v>626</v>
      </c>
      <c r="B214">
        <v>1</v>
      </c>
    </row>
    <row r="215" spans="1:2">
      <c r="A215" s="37" t="s">
        <v>619</v>
      </c>
      <c r="B215">
        <v>1</v>
      </c>
    </row>
    <row r="216" spans="1:2">
      <c r="A216" s="37" t="s">
        <v>610</v>
      </c>
      <c r="B216">
        <v>1</v>
      </c>
    </row>
    <row r="217" spans="1:2">
      <c r="A217" s="37" t="s">
        <v>1542</v>
      </c>
      <c r="B217">
        <v>1</v>
      </c>
    </row>
    <row r="218" spans="1:2">
      <c r="A218" s="37" t="s">
        <v>872</v>
      </c>
      <c r="B218">
        <v>1</v>
      </c>
    </row>
    <row r="219" spans="1:2">
      <c r="A219" s="37" t="s">
        <v>1546</v>
      </c>
      <c r="B219">
        <v>1</v>
      </c>
    </row>
    <row r="220" spans="1:2">
      <c r="A220" s="37" t="s">
        <v>652</v>
      </c>
      <c r="B220">
        <v>1</v>
      </c>
    </row>
    <row r="221" spans="1:2">
      <c r="A221" s="37" t="s">
        <v>1589</v>
      </c>
      <c r="B221">
        <v>1</v>
      </c>
    </row>
    <row r="222" spans="1:2">
      <c r="A222" s="37" t="s">
        <v>604</v>
      </c>
      <c r="B222">
        <v>1</v>
      </c>
    </row>
    <row r="223" spans="1:2">
      <c r="A223" s="37" t="s">
        <v>77</v>
      </c>
      <c r="B223">
        <v>1</v>
      </c>
    </row>
    <row r="224" spans="1:2">
      <c r="A224" s="37" t="s">
        <v>306</v>
      </c>
      <c r="B224">
        <v>1</v>
      </c>
    </row>
    <row r="225" spans="1:2">
      <c r="A225" s="37" t="s">
        <v>545</v>
      </c>
      <c r="B225">
        <v>1</v>
      </c>
    </row>
    <row r="226" spans="1:2">
      <c r="A226" s="37" t="s">
        <v>870</v>
      </c>
      <c r="B226">
        <v>1</v>
      </c>
    </row>
    <row r="227" spans="1:2">
      <c r="A227" s="37" t="s">
        <v>1676</v>
      </c>
      <c r="B227">
        <v>1</v>
      </c>
    </row>
    <row r="228" spans="1:2">
      <c r="A228" s="37" t="s">
        <v>686</v>
      </c>
      <c r="B228">
        <v>1</v>
      </c>
    </row>
    <row r="229" spans="1:2">
      <c r="A229" s="37" t="s">
        <v>1680</v>
      </c>
      <c r="B229">
        <v>1</v>
      </c>
    </row>
    <row r="230" spans="1:2">
      <c r="A230" s="37" t="s">
        <v>875</v>
      </c>
      <c r="B230">
        <v>1</v>
      </c>
    </row>
    <row r="231" spans="1:2">
      <c r="A231" s="37" t="s">
        <v>1684</v>
      </c>
      <c r="B231">
        <v>1</v>
      </c>
    </row>
    <row r="232" spans="1:2">
      <c r="A232" s="37" t="s">
        <v>340</v>
      </c>
      <c r="B232">
        <v>1</v>
      </c>
    </row>
    <row r="233" spans="1:2">
      <c r="A233" s="37" t="s">
        <v>1691</v>
      </c>
      <c r="B233">
        <v>1</v>
      </c>
    </row>
    <row r="234" spans="1:2">
      <c r="A234" s="37" t="s">
        <v>303</v>
      </c>
      <c r="B234">
        <v>1</v>
      </c>
    </row>
    <row r="235" spans="1:2">
      <c r="A235" s="37" t="s">
        <v>336</v>
      </c>
      <c r="B235">
        <v>1</v>
      </c>
    </row>
    <row r="236" spans="1:2">
      <c r="A236" s="37" t="s">
        <v>669</v>
      </c>
      <c r="B236">
        <v>1</v>
      </c>
    </row>
    <row r="237" spans="1:2">
      <c r="A237" s="37" t="s">
        <v>639</v>
      </c>
      <c r="B237">
        <v>1</v>
      </c>
    </row>
    <row r="238" spans="1:2">
      <c r="A238" s="37" t="s">
        <v>319</v>
      </c>
      <c r="B238">
        <v>1</v>
      </c>
    </row>
    <row r="239" spans="1:2">
      <c r="A239" s="37" t="s">
        <v>1870</v>
      </c>
      <c r="B239">
        <v>1</v>
      </c>
    </row>
    <row r="240" spans="1:2">
      <c r="A240" s="37" t="s">
        <v>329</v>
      </c>
      <c r="B240">
        <v>1</v>
      </c>
    </row>
    <row r="241" spans="1:2">
      <c r="A241" s="37" t="s">
        <v>332</v>
      </c>
      <c r="B241">
        <v>1</v>
      </c>
    </row>
    <row r="242" spans="1:2">
      <c r="A242" s="37" t="s">
        <v>623</v>
      </c>
      <c r="B242">
        <v>1</v>
      </c>
    </row>
    <row r="243" spans="1:2">
      <c r="A243" s="37" t="s">
        <v>1914</v>
      </c>
      <c r="B243">
        <v>1</v>
      </c>
    </row>
    <row r="244" spans="1:2">
      <c r="A244" s="37" t="s">
        <v>1094</v>
      </c>
      <c r="B244">
        <v>1</v>
      </c>
    </row>
    <row r="245" spans="1:2">
      <c r="A245" s="37" t="s">
        <v>685</v>
      </c>
      <c r="B245">
        <v>1</v>
      </c>
    </row>
    <row r="246" spans="1:2">
      <c r="A246" s="37" t="s">
        <v>300</v>
      </c>
      <c r="B246">
        <v>1</v>
      </c>
    </row>
    <row r="247" spans="1:2">
      <c r="A247" s="37" t="s">
        <v>2135</v>
      </c>
      <c r="B247">
        <v>1</v>
      </c>
    </row>
    <row r="248" spans="1:2">
      <c r="A248" s="37" t="s">
        <v>333</v>
      </c>
      <c r="B248">
        <v>1</v>
      </c>
    </row>
    <row r="249" spans="1:2">
      <c r="A249" s="37" t="s">
        <v>80</v>
      </c>
      <c r="B249">
        <v>1</v>
      </c>
    </row>
    <row r="250" spans="1:2">
      <c r="A250" s="37" t="s">
        <v>592</v>
      </c>
      <c r="B250">
        <v>1</v>
      </c>
    </row>
    <row r="251" spans="1:2">
      <c r="A251" s="37" t="s">
        <v>2038</v>
      </c>
      <c r="B251">
        <v>1</v>
      </c>
    </row>
    <row r="252" spans="1:2">
      <c r="A252" s="37" t="s">
        <v>75</v>
      </c>
      <c r="B252">
        <v>1</v>
      </c>
    </row>
    <row r="253" spans="1:2">
      <c r="A253" s="37" t="s">
        <v>2052</v>
      </c>
      <c r="B253">
        <v>1</v>
      </c>
    </row>
    <row r="254" spans="1:2">
      <c r="A254" s="37" t="s">
        <v>133</v>
      </c>
      <c r="B254">
        <v>1</v>
      </c>
    </row>
    <row r="255" spans="1:2">
      <c r="A255" s="37" t="s">
        <v>92</v>
      </c>
      <c r="B255">
        <v>1</v>
      </c>
    </row>
    <row r="256" spans="1:2">
      <c r="A256" s="37" t="s">
        <v>1105</v>
      </c>
      <c r="B256">
        <v>1</v>
      </c>
    </row>
    <row r="257" spans="1:2">
      <c r="A257" s="37" t="s">
        <v>2159</v>
      </c>
      <c r="B257">
        <v>1</v>
      </c>
    </row>
    <row r="258" spans="1:2">
      <c r="A258" s="37" t="s">
        <v>611</v>
      </c>
      <c r="B258">
        <v>1</v>
      </c>
    </row>
    <row r="259" spans="1:2">
      <c r="A259" s="37" t="s">
        <v>2186</v>
      </c>
      <c r="B259">
        <v>1</v>
      </c>
    </row>
    <row r="260" spans="1:2">
      <c r="A260" s="37" t="s">
        <v>320</v>
      </c>
      <c r="B260">
        <v>1</v>
      </c>
    </row>
    <row r="261" spans="1:2">
      <c r="A261" s="37" t="s">
        <v>93</v>
      </c>
      <c r="B261">
        <v>1</v>
      </c>
    </row>
    <row r="262" spans="1:2">
      <c r="A262" s="37" t="s">
        <v>296</v>
      </c>
      <c r="B262">
        <v>1</v>
      </c>
    </row>
    <row r="263" spans="1:2">
      <c r="A263" s="37" t="s">
        <v>95</v>
      </c>
      <c r="B263">
        <v>1</v>
      </c>
    </row>
    <row r="264" spans="1:2">
      <c r="A264" s="37" t="s">
        <v>302</v>
      </c>
      <c r="B264">
        <v>1</v>
      </c>
    </row>
    <row r="265" spans="1:2">
      <c r="A265" s="37" t="s">
        <v>2294</v>
      </c>
      <c r="B265">
        <v>1</v>
      </c>
    </row>
    <row r="266" spans="1:2">
      <c r="A266" s="37" t="s">
        <v>331</v>
      </c>
      <c r="B266">
        <v>1</v>
      </c>
    </row>
    <row r="267" spans="1:2">
      <c r="A267" s="37" t="s">
        <v>2300</v>
      </c>
      <c r="B267">
        <v>1</v>
      </c>
    </row>
    <row r="268" spans="1:2">
      <c r="A268" s="37" t="s">
        <v>309</v>
      </c>
      <c r="B268">
        <v>1</v>
      </c>
    </row>
    <row r="269" spans="1:2">
      <c r="A269" s="37" t="s">
        <v>2283</v>
      </c>
      <c r="B269">
        <v>1</v>
      </c>
    </row>
    <row r="270" spans="1:2">
      <c r="A270" s="37" t="s">
        <v>323</v>
      </c>
      <c r="B270">
        <v>1</v>
      </c>
    </row>
    <row r="271" spans="1:2">
      <c r="A271" s="37" t="s">
        <v>2288</v>
      </c>
      <c r="B271">
        <v>1</v>
      </c>
    </row>
    <row r="272" spans="1:2">
      <c r="A272" s="37" t="s">
        <v>314</v>
      </c>
      <c r="B272">
        <v>1</v>
      </c>
    </row>
    <row r="273" spans="1:2">
      <c r="A273" s="37" t="s">
        <v>338</v>
      </c>
      <c r="B273">
        <v>1</v>
      </c>
    </row>
    <row r="274" spans="1:2">
      <c r="A274" s="37" t="s">
        <v>2657</v>
      </c>
      <c r="B274">
        <v>1</v>
      </c>
    </row>
    <row r="275" spans="1:2">
      <c r="A275" s="37" t="s">
        <v>2378</v>
      </c>
      <c r="B275">
        <v>1</v>
      </c>
    </row>
    <row r="276" spans="1:2">
      <c r="A276" s="37" t="s">
        <v>2661</v>
      </c>
      <c r="B276">
        <v>1</v>
      </c>
    </row>
    <row r="277" spans="1:2">
      <c r="A277" s="37" t="s">
        <v>136</v>
      </c>
      <c r="B277">
        <v>1</v>
      </c>
    </row>
    <row r="278" spans="1:2">
      <c r="A278" s="37" t="s">
        <v>2671</v>
      </c>
      <c r="B278">
        <v>1</v>
      </c>
    </row>
    <row r="279" spans="1:2">
      <c r="A279" s="37" t="s">
        <v>2392</v>
      </c>
      <c r="B279">
        <v>1</v>
      </c>
    </row>
    <row r="280" spans="1:2">
      <c r="A280" s="37" t="s">
        <v>2677</v>
      </c>
      <c r="B280">
        <v>1</v>
      </c>
    </row>
    <row r="281" spans="1:2">
      <c r="A281" s="37" t="s">
        <v>2457</v>
      </c>
      <c r="B281">
        <v>1</v>
      </c>
    </row>
    <row r="282" spans="1:2">
      <c r="A282" s="37" t="s">
        <v>2681</v>
      </c>
      <c r="B282">
        <v>1</v>
      </c>
    </row>
    <row r="283" spans="1:2">
      <c r="A283" s="37" t="s">
        <v>2508</v>
      </c>
      <c r="B283">
        <v>1</v>
      </c>
    </row>
    <row r="284" spans="1:2">
      <c r="A284" s="37" t="s">
        <v>593</v>
      </c>
      <c r="B284">
        <v>1</v>
      </c>
    </row>
    <row r="285" spans="1:2">
      <c r="A285" s="37" t="s">
        <v>2726</v>
      </c>
      <c r="B285">
        <v>1</v>
      </c>
    </row>
    <row r="286" spans="1:2">
      <c r="A286" s="37" t="s">
        <v>1107</v>
      </c>
      <c r="B286">
        <v>1</v>
      </c>
    </row>
    <row r="287" spans="1:2">
      <c r="A287" s="37" t="s">
        <v>2525</v>
      </c>
      <c r="B287">
        <v>1</v>
      </c>
    </row>
    <row r="288" spans="1:2">
      <c r="A288" s="37" t="s">
        <v>1109</v>
      </c>
      <c r="B288">
        <v>1</v>
      </c>
    </row>
    <row r="289" spans="1:2">
      <c r="A289" s="37" t="s">
        <v>463</v>
      </c>
      <c r="B289">
        <v>1</v>
      </c>
    </row>
    <row r="290" spans="1:2">
      <c r="A290" s="37" t="s">
        <v>367</v>
      </c>
      <c r="B290">
        <v>1</v>
      </c>
    </row>
    <row r="291" spans="1:2">
      <c r="A291" s="37" t="s">
        <v>403</v>
      </c>
      <c r="B291">
        <v>1</v>
      </c>
    </row>
    <row r="292" spans="1:2">
      <c r="A292" s="37" t="s">
        <v>404</v>
      </c>
      <c r="B292">
        <v>1</v>
      </c>
    </row>
    <row r="293" spans="1:2">
      <c r="A293" s="37" t="s">
        <v>245</v>
      </c>
      <c r="B293">
        <v>1</v>
      </c>
    </row>
    <row r="294" spans="1:2">
      <c r="A294" s="37" t="s">
        <v>616</v>
      </c>
      <c r="B294">
        <v>1</v>
      </c>
    </row>
    <row r="295" spans="1:2">
      <c r="A295" s="37" t="s">
        <v>304</v>
      </c>
      <c r="B295">
        <v>1</v>
      </c>
    </row>
    <row r="296" spans="1:2">
      <c r="A296" s="37" t="s">
        <v>362</v>
      </c>
      <c r="B296">
        <v>1</v>
      </c>
    </row>
    <row r="297" spans="1:2">
      <c r="A297" s="37" t="s">
        <v>2556</v>
      </c>
      <c r="B297">
        <v>1</v>
      </c>
    </row>
    <row r="298" spans="1:2">
      <c r="A298" s="37" t="s">
        <v>313</v>
      </c>
      <c r="B298">
        <v>1</v>
      </c>
    </row>
    <row r="299" spans="1:2">
      <c r="A299" s="37" t="s">
        <v>2655</v>
      </c>
      <c r="B299">
        <v>1</v>
      </c>
    </row>
    <row r="300" spans="1:2">
      <c r="A300" s="37" t="s">
        <v>1192</v>
      </c>
      <c r="B300">
        <v>1</v>
      </c>
    </row>
    <row r="301" spans="1:2">
      <c r="A301" s="37" t="s">
        <v>2659</v>
      </c>
      <c r="B301">
        <v>1</v>
      </c>
    </row>
    <row r="302" spans="1:2">
      <c r="A302" s="37" t="s">
        <v>448</v>
      </c>
      <c r="B302">
        <v>1</v>
      </c>
    </row>
    <row r="303" spans="1:2">
      <c r="A303" s="37" t="s">
        <v>317</v>
      </c>
      <c r="B303">
        <v>1</v>
      </c>
    </row>
    <row r="304" spans="1:2">
      <c r="A304" s="37" t="s">
        <v>2805</v>
      </c>
      <c r="B304">
        <v>1</v>
      </c>
    </row>
    <row r="305" spans="1:2">
      <c r="A305" s="37" t="s">
        <v>2675</v>
      </c>
      <c r="B305">
        <v>1</v>
      </c>
    </row>
    <row r="306" spans="1:2">
      <c r="A306" s="37" t="s">
        <v>599</v>
      </c>
      <c r="B306">
        <v>1</v>
      </c>
    </row>
    <row r="307" spans="1:2">
      <c r="A307" s="37" t="s">
        <v>2679</v>
      </c>
      <c r="B307">
        <v>1</v>
      </c>
    </row>
    <row r="308" spans="1:2">
      <c r="A308" s="37" t="s">
        <v>301</v>
      </c>
      <c r="B308">
        <v>1</v>
      </c>
    </row>
    <row r="309" spans="1:2">
      <c r="A309" s="37" t="s">
        <v>2683</v>
      </c>
      <c r="B309">
        <v>1</v>
      </c>
    </row>
    <row r="310" spans="1:2">
      <c r="A310" s="37" t="s">
        <v>444</v>
      </c>
      <c r="B310">
        <v>1</v>
      </c>
    </row>
    <row r="311" spans="1:2">
      <c r="A311" s="37" t="s">
        <v>2724</v>
      </c>
      <c r="B311">
        <v>1</v>
      </c>
    </row>
    <row r="312" spans="1:2">
      <c r="A312" s="37" t="s">
        <v>3006</v>
      </c>
      <c r="B312">
        <v>1</v>
      </c>
    </row>
    <row r="313" spans="1:2">
      <c r="A313" s="37" t="s">
        <v>653</v>
      </c>
      <c r="B313">
        <v>1</v>
      </c>
    </row>
    <row r="314" spans="1:2">
      <c r="A314" s="37" t="s">
        <v>3078</v>
      </c>
      <c r="B314">
        <v>1</v>
      </c>
    </row>
    <row r="315" spans="1:2">
      <c r="A315" s="37" t="s">
        <v>326</v>
      </c>
      <c r="B315">
        <v>1</v>
      </c>
    </row>
    <row r="316" spans="1:2">
      <c r="A316" s="37" t="s">
        <v>3082</v>
      </c>
      <c r="B316">
        <v>1</v>
      </c>
    </row>
    <row r="317" spans="1:2">
      <c r="A317" s="37" t="s">
        <v>654</v>
      </c>
      <c r="B317">
        <v>1</v>
      </c>
    </row>
    <row r="318" spans="1:2">
      <c r="A318" s="37" t="s">
        <v>1239</v>
      </c>
      <c r="B318">
        <v>1</v>
      </c>
    </row>
    <row r="319" spans="1:2">
      <c r="A319" s="37" t="s">
        <v>2777</v>
      </c>
      <c r="B319">
        <v>1</v>
      </c>
    </row>
    <row r="320" spans="1:2">
      <c r="A320" s="37" t="s">
        <v>437</v>
      </c>
      <c r="B320">
        <v>1</v>
      </c>
    </row>
    <row r="321" spans="1:2">
      <c r="A321" s="37" t="s">
        <v>1257</v>
      </c>
      <c r="B321">
        <v>1</v>
      </c>
    </row>
    <row r="322" spans="1:2">
      <c r="A322" s="37" t="s">
        <v>1194</v>
      </c>
      <c r="B322">
        <v>1</v>
      </c>
    </row>
    <row r="323" spans="1:2">
      <c r="A323" s="37" t="s">
        <v>2806</v>
      </c>
      <c r="B323">
        <v>1</v>
      </c>
    </row>
    <row r="324" spans="1:2">
      <c r="A324" s="37" t="s">
        <v>1196</v>
      </c>
      <c r="B324">
        <v>1</v>
      </c>
    </row>
    <row r="325" spans="1:2">
      <c r="A325" s="37" t="s">
        <v>364</v>
      </c>
      <c r="B325">
        <v>1</v>
      </c>
    </row>
    <row r="326" spans="1:2">
      <c r="A326" s="37" t="s">
        <v>1198</v>
      </c>
      <c r="B326">
        <v>1</v>
      </c>
    </row>
    <row r="327" spans="1:2">
      <c r="A327" s="37" t="s">
        <v>2897</v>
      </c>
      <c r="B327">
        <v>1</v>
      </c>
    </row>
    <row r="328" spans="1:2">
      <c r="A328" s="37" t="s">
        <v>1200</v>
      </c>
      <c r="B328">
        <v>1</v>
      </c>
    </row>
    <row r="329" spans="1:2">
      <c r="A329" s="37" t="s">
        <v>440</v>
      </c>
      <c r="B329">
        <v>1</v>
      </c>
    </row>
    <row r="330" spans="1:2">
      <c r="A330" s="37" t="s">
        <v>1202</v>
      </c>
      <c r="B330">
        <v>1</v>
      </c>
    </row>
    <row r="331" spans="1:2">
      <c r="A331" s="37" t="s">
        <v>341</v>
      </c>
      <c r="B331">
        <v>1</v>
      </c>
    </row>
    <row r="332" spans="1:2">
      <c r="A332" s="37" t="s">
        <v>1203</v>
      </c>
      <c r="B332">
        <v>1</v>
      </c>
    </row>
    <row r="333" spans="1:2">
      <c r="A333" s="37" t="s">
        <v>3080</v>
      </c>
      <c r="B333">
        <v>1</v>
      </c>
    </row>
    <row r="334" spans="1:2">
      <c r="A334" s="37" t="s">
        <v>1204</v>
      </c>
      <c r="B334">
        <v>1</v>
      </c>
    </row>
    <row r="335" spans="1:2">
      <c r="A335" s="37" t="s">
        <v>365</v>
      </c>
      <c r="B335">
        <v>1</v>
      </c>
    </row>
    <row r="336" spans="1:2">
      <c r="A336" s="37" t="s">
        <v>1208</v>
      </c>
      <c r="B336">
        <v>1</v>
      </c>
    </row>
    <row r="337" spans="1:2">
      <c r="A337" s="37" t="s">
        <v>1092</v>
      </c>
    </row>
    <row r="338" spans="1:2">
      <c r="A338" s="37" t="s">
        <v>869</v>
      </c>
      <c r="B338">
        <v>1902</v>
      </c>
    </row>
  </sheetData>
  <conditionalFormatting sqref="A1:A1048576">
    <cfRule type="duplicateValues" dxfId="1" priority="1"/>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AD127-5046-4C49-BAE9-D2363549D599}">
  <sheetPr>
    <tabColor rgb="FF92D050"/>
  </sheetPr>
  <dimension ref="A1:J338"/>
  <sheetViews>
    <sheetView workbookViewId="0">
      <selection activeCell="L21" sqref="L21"/>
    </sheetView>
  </sheetViews>
  <sheetFormatPr defaultRowHeight="14.4"/>
  <cols>
    <col min="1" max="1" width="13.109375" bestFit="1" customWidth="1"/>
    <col min="2" max="2" width="22.6640625" bestFit="1" customWidth="1"/>
    <col min="3" max="3" width="8" bestFit="1" customWidth="1"/>
    <col min="4" max="4" width="10.33203125" bestFit="1" customWidth="1"/>
    <col min="5" max="5" width="14.6640625" customWidth="1"/>
    <col min="6" max="6" width="10.6640625" bestFit="1" customWidth="1"/>
    <col min="7" max="7" width="12.33203125" customWidth="1"/>
    <col min="9" max="9" width="12.109375" customWidth="1"/>
    <col min="10" max="10" width="15.33203125" customWidth="1"/>
  </cols>
  <sheetData>
    <row r="1" spans="1:10">
      <c r="E1" t="s">
        <v>1098</v>
      </c>
      <c r="F1" s="86"/>
      <c r="G1" s="86"/>
    </row>
    <row r="2" spans="1:10">
      <c r="E2" s="97">
        <f>COUNTA(B:B)</f>
        <v>205</v>
      </c>
    </row>
    <row r="3" spans="1:10">
      <c r="A3" s="36" t="s">
        <v>868</v>
      </c>
      <c r="B3" t="s">
        <v>1096</v>
      </c>
      <c r="I3" s="87" t="s">
        <v>1097</v>
      </c>
      <c r="J3" s="98">
        <f>IF(E2=1,0,E2-2-F10)</f>
        <v>202</v>
      </c>
    </row>
    <row r="4" spans="1:10">
      <c r="A4" s="37" t="s">
        <v>1094</v>
      </c>
      <c r="I4" s="87" t="s">
        <v>888</v>
      </c>
      <c r="J4" s="97">
        <f>ABS('Total Pjt'!F2-com_pjt!J3)</f>
        <v>131</v>
      </c>
    </row>
    <row r="5" spans="1:10">
      <c r="A5" s="37" t="s">
        <v>306</v>
      </c>
      <c r="E5" s="99">
        <f>COUNTIF(A:A,"*blank*")</f>
        <v>1</v>
      </c>
    </row>
    <row r="6" spans="1:10">
      <c r="A6" s="37" t="s">
        <v>316</v>
      </c>
    </row>
    <row r="7" spans="1:10">
      <c r="A7" s="37" t="s">
        <v>75</v>
      </c>
      <c r="B7">
        <v>1</v>
      </c>
    </row>
    <row r="8" spans="1:10">
      <c r="A8" s="37" t="s">
        <v>616</v>
      </c>
    </row>
    <row r="9" spans="1:10">
      <c r="A9" s="37" t="s">
        <v>362</v>
      </c>
      <c r="E9" s="96" t="s">
        <v>1099</v>
      </c>
      <c r="F9" s="96" t="s">
        <v>1100</v>
      </c>
    </row>
    <row r="10" spans="1:10">
      <c r="A10" s="37" t="s">
        <v>313</v>
      </c>
      <c r="E10" s="97">
        <f>_xlfn.IFNA(VLOOKUP("(blank)",A:B,2,FALSE),"")</f>
        <v>0</v>
      </c>
      <c r="F10" s="98">
        <f>COUNT(E10)</f>
        <v>1</v>
      </c>
    </row>
    <row r="11" spans="1:10">
      <c r="A11" s="37" t="s">
        <v>73</v>
      </c>
      <c r="B11">
        <v>1</v>
      </c>
    </row>
    <row r="12" spans="1:10">
      <c r="A12" s="37" t="s">
        <v>318</v>
      </c>
    </row>
    <row r="13" spans="1:10">
      <c r="A13" s="37" t="s">
        <v>591</v>
      </c>
    </row>
    <row r="14" spans="1:10">
      <c r="A14" s="37" t="s">
        <v>131</v>
      </c>
      <c r="B14">
        <v>1</v>
      </c>
    </row>
    <row r="15" spans="1:10">
      <c r="A15" s="37" t="s">
        <v>619</v>
      </c>
    </row>
    <row r="16" spans="1:10">
      <c r="A16" s="37" t="s">
        <v>77</v>
      </c>
      <c r="B16">
        <v>1</v>
      </c>
    </row>
    <row r="17" spans="1:2">
      <c r="A17" s="37" t="s">
        <v>18</v>
      </c>
      <c r="B17">
        <v>2</v>
      </c>
    </row>
    <row r="18" spans="1:2">
      <c r="A18" s="37" t="s">
        <v>150</v>
      </c>
    </row>
    <row r="19" spans="1:2">
      <c r="A19" s="37" t="s">
        <v>332</v>
      </c>
    </row>
    <row r="20" spans="1:2">
      <c r="A20" s="37" t="s">
        <v>590</v>
      </c>
    </row>
    <row r="21" spans="1:2">
      <c r="A21" s="37" t="s">
        <v>345</v>
      </c>
      <c r="B21">
        <v>1</v>
      </c>
    </row>
    <row r="22" spans="1:2">
      <c r="A22" s="37" t="s">
        <v>80</v>
      </c>
      <c r="B22">
        <v>1</v>
      </c>
    </row>
    <row r="23" spans="1:2">
      <c r="A23" s="37" t="s">
        <v>92</v>
      </c>
      <c r="B23">
        <v>1</v>
      </c>
    </row>
    <row r="24" spans="1:2">
      <c r="A24" s="37" t="s">
        <v>93</v>
      </c>
      <c r="B24">
        <v>1</v>
      </c>
    </row>
    <row r="25" spans="1:2">
      <c r="A25" s="37" t="s">
        <v>94</v>
      </c>
      <c r="B25">
        <v>1</v>
      </c>
    </row>
    <row r="26" spans="1:2">
      <c r="A26" s="37" t="s">
        <v>95</v>
      </c>
      <c r="B26">
        <v>1</v>
      </c>
    </row>
    <row r="27" spans="1:2">
      <c r="A27" s="37" t="s">
        <v>96</v>
      </c>
      <c r="B27">
        <v>1</v>
      </c>
    </row>
    <row r="28" spans="1:2">
      <c r="A28" s="37" t="s">
        <v>136</v>
      </c>
      <c r="B28">
        <v>1</v>
      </c>
    </row>
    <row r="29" spans="1:2">
      <c r="A29" s="37" t="s">
        <v>389</v>
      </c>
    </row>
    <row r="30" spans="1:2">
      <c r="A30" s="37" t="s">
        <v>177</v>
      </c>
    </row>
    <row r="31" spans="1:2">
      <c r="A31" s="37" t="s">
        <v>320</v>
      </c>
    </row>
    <row r="32" spans="1:2">
      <c r="A32" s="37" t="s">
        <v>296</v>
      </c>
    </row>
    <row r="33" spans="1:2">
      <c r="A33" s="37" t="s">
        <v>463</v>
      </c>
    </row>
    <row r="34" spans="1:2">
      <c r="A34" s="37" t="s">
        <v>245</v>
      </c>
    </row>
    <row r="35" spans="1:2">
      <c r="A35" s="37" t="s">
        <v>309</v>
      </c>
    </row>
    <row r="36" spans="1:2">
      <c r="A36" s="37" t="s">
        <v>304</v>
      </c>
    </row>
    <row r="37" spans="1:2">
      <c r="A37" s="37" t="s">
        <v>323</v>
      </c>
    </row>
    <row r="38" spans="1:2">
      <c r="A38" s="37" t="s">
        <v>317</v>
      </c>
    </row>
    <row r="39" spans="1:2">
      <c r="A39" s="37" t="s">
        <v>593</v>
      </c>
    </row>
    <row r="40" spans="1:2">
      <c r="A40" s="37" t="s">
        <v>653</v>
      </c>
      <c r="B40">
        <v>1</v>
      </c>
    </row>
    <row r="41" spans="1:2">
      <c r="A41" s="37" t="s">
        <v>654</v>
      </c>
      <c r="B41">
        <v>1</v>
      </c>
    </row>
    <row r="42" spans="1:2">
      <c r="A42" s="37" t="s">
        <v>448</v>
      </c>
    </row>
    <row r="43" spans="1:2">
      <c r="A43" s="37" t="s">
        <v>599</v>
      </c>
    </row>
    <row r="44" spans="1:2">
      <c r="A44" s="37" t="s">
        <v>364</v>
      </c>
    </row>
    <row r="45" spans="1:2">
      <c r="A45" s="37" t="s">
        <v>301</v>
      </c>
    </row>
    <row r="46" spans="1:2">
      <c r="A46" s="37" t="s">
        <v>444</v>
      </c>
    </row>
    <row r="47" spans="1:2">
      <c r="A47" s="37" t="s">
        <v>440</v>
      </c>
    </row>
    <row r="48" spans="1:2">
      <c r="A48" s="37" t="s">
        <v>341</v>
      </c>
    </row>
    <row r="49" spans="1:2">
      <c r="A49" s="37" t="s">
        <v>365</v>
      </c>
    </row>
    <row r="50" spans="1:2">
      <c r="A50" s="37" t="s">
        <v>303</v>
      </c>
    </row>
    <row r="51" spans="1:2">
      <c r="A51" s="37" t="s">
        <v>319</v>
      </c>
    </row>
    <row r="52" spans="1:2">
      <c r="A52" s="37" t="s">
        <v>329</v>
      </c>
    </row>
    <row r="53" spans="1:2">
      <c r="A53" s="37" t="s">
        <v>623</v>
      </c>
    </row>
    <row r="54" spans="1:2">
      <c r="A54" s="37" t="s">
        <v>300</v>
      </c>
    </row>
    <row r="55" spans="1:2">
      <c r="A55" s="37" t="s">
        <v>333</v>
      </c>
    </row>
    <row r="56" spans="1:2">
      <c r="A56" s="37" t="s">
        <v>133</v>
      </c>
      <c r="B56">
        <v>1</v>
      </c>
    </row>
    <row r="57" spans="1:2">
      <c r="A57" s="37" t="s">
        <v>367</v>
      </c>
    </row>
    <row r="58" spans="1:2">
      <c r="A58" s="37" t="s">
        <v>404</v>
      </c>
    </row>
    <row r="59" spans="1:2">
      <c r="A59" s="37" t="s">
        <v>437</v>
      </c>
    </row>
    <row r="60" spans="1:2">
      <c r="A60" s="37" t="s">
        <v>405</v>
      </c>
    </row>
    <row r="61" spans="1:2">
      <c r="A61" s="37" t="s">
        <v>603</v>
      </c>
    </row>
    <row r="62" spans="1:2">
      <c r="A62" s="37" t="s">
        <v>407</v>
      </c>
    </row>
    <row r="63" spans="1:2">
      <c r="A63" s="37" t="s">
        <v>338</v>
      </c>
    </row>
    <row r="64" spans="1:2">
      <c r="A64" s="37" t="s">
        <v>406</v>
      </c>
    </row>
    <row r="65" spans="1:2">
      <c r="A65" s="37" t="s">
        <v>403</v>
      </c>
    </row>
    <row r="66" spans="1:2">
      <c r="A66" s="37" t="s">
        <v>331</v>
      </c>
    </row>
    <row r="67" spans="1:2">
      <c r="A67" s="37" t="s">
        <v>330</v>
      </c>
    </row>
    <row r="68" spans="1:2">
      <c r="A68" s="37" t="s">
        <v>326</v>
      </c>
    </row>
    <row r="69" spans="1:2">
      <c r="A69" s="37" t="s">
        <v>327</v>
      </c>
    </row>
    <row r="70" spans="1:2">
      <c r="A70" s="37" t="s">
        <v>308</v>
      </c>
    </row>
    <row r="71" spans="1:2">
      <c r="A71" s="37" t="s">
        <v>310</v>
      </c>
    </row>
    <row r="72" spans="1:2">
      <c r="A72" s="37" t="s">
        <v>391</v>
      </c>
    </row>
    <row r="73" spans="1:2">
      <c r="A73" s="37" t="s">
        <v>307</v>
      </c>
    </row>
    <row r="74" spans="1:2">
      <c r="A74" s="37" t="s">
        <v>328</v>
      </c>
    </row>
    <row r="75" spans="1:2">
      <c r="A75" s="37" t="s">
        <v>311</v>
      </c>
    </row>
    <row r="76" spans="1:2">
      <c r="A76" s="37" t="s">
        <v>339</v>
      </c>
    </row>
    <row r="77" spans="1:2">
      <c r="A77" s="37" t="s">
        <v>687</v>
      </c>
      <c r="B77">
        <v>1</v>
      </c>
    </row>
    <row r="78" spans="1:2">
      <c r="A78" s="37" t="s">
        <v>630</v>
      </c>
    </row>
    <row r="79" spans="1:2">
      <c r="A79" s="37" t="s">
        <v>340</v>
      </c>
    </row>
    <row r="80" spans="1:2">
      <c r="A80" s="37" t="s">
        <v>592</v>
      </c>
    </row>
    <row r="81" spans="1:2">
      <c r="A81" s="37" t="s">
        <v>611</v>
      </c>
    </row>
    <row r="82" spans="1:2">
      <c r="A82" s="37" t="s">
        <v>302</v>
      </c>
    </row>
    <row r="83" spans="1:2">
      <c r="A83" s="37" t="s">
        <v>314</v>
      </c>
    </row>
    <row r="84" spans="1:2">
      <c r="A84" s="37" t="s">
        <v>315</v>
      </c>
    </row>
    <row r="85" spans="1:2">
      <c r="A85" s="37" t="s">
        <v>643</v>
      </c>
    </row>
    <row r="86" spans="1:2">
      <c r="A86" s="37" t="s">
        <v>445</v>
      </c>
    </row>
    <row r="87" spans="1:2">
      <c r="A87" s="37" t="s">
        <v>632</v>
      </c>
    </row>
    <row r="88" spans="1:2">
      <c r="A88" s="37" t="s">
        <v>324</v>
      </c>
    </row>
    <row r="89" spans="1:2">
      <c r="A89" s="37" t="s">
        <v>325</v>
      </c>
    </row>
    <row r="90" spans="1:2">
      <c r="A90" s="37" t="s">
        <v>545</v>
      </c>
    </row>
    <row r="91" spans="1:2">
      <c r="A91" s="37" t="s">
        <v>649</v>
      </c>
      <c r="B91">
        <v>1</v>
      </c>
    </row>
    <row r="92" spans="1:2">
      <c r="A92" s="37" t="s">
        <v>336</v>
      </c>
    </row>
    <row r="93" spans="1:2">
      <c r="A93" s="37" t="s">
        <v>639</v>
      </c>
    </row>
    <row r="94" spans="1:2">
      <c r="A94" s="37" t="s">
        <v>685</v>
      </c>
      <c r="B94">
        <v>1</v>
      </c>
    </row>
    <row r="95" spans="1:2">
      <c r="A95" s="37" t="s">
        <v>454</v>
      </c>
    </row>
    <row r="96" spans="1:2">
      <c r="A96" s="37" t="s">
        <v>642</v>
      </c>
    </row>
    <row r="97" spans="1:2">
      <c r="A97" s="37" t="s">
        <v>451</v>
      </c>
    </row>
    <row r="98" spans="1:2">
      <c r="A98" s="37" t="s">
        <v>641</v>
      </c>
    </row>
    <row r="99" spans="1:2">
      <c r="A99" s="37" t="s">
        <v>688</v>
      </c>
      <c r="B99">
        <v>1</v>
      </c>
    </row>
    <row r="100" spans="1:2">
      <c r="A100" s="37" t="s">
        <v>322</v>
      </c>
    </row>
    <row r="101" spans="1:2">
      <c r="A101" s="37" t="s">
        <v>605</v>
      </c>
    </row>
    <row r="102" spans="1:2">
      <c r="A102" s="37" t="s">
        <v>584</v>
      </c>
    </row>
    <row r="103" spans="1:2">
      <c r="A103" s="37" t="s">
        <v>612</v>
      </c>
    </row>
    <row r="104" spans="1:2">
      <c r="A104" s="37" t="s">
        <v>450</v>
      </c>
    </row>
    <row r="105" spans="1:2">
      <c r="A105" s="37" t="s">
        <v>618</v>
      </c>
    </row>
    <row r="106" spans="1:2">
      <c r="A106" s="37" t="s">
        <v>655</v>
      </c>
    </row>
    <row r="107" spans="1:2">
      <c r="A107" s="37" t="s">
        <v>462</v>
      </c>
    </row>
    <row r="108" spans="1:2">
      <c r="A108" s="37" t="s">
        <v>447</v>
      </c>
    </row>
    <row r="109" spans="1:2">
      <c r="A109" s="37" t="s">
        <v>446</v>
      </c>
    </row>
    <row r="110" spans="1:2">
      <c r="A110" s="37" t="s">
        <v>598</v>
      </c>
    </row>
    <row r="111" spans="1:2">
      <c r="A111" s="37" t="s">
        <v>693</v>
      </c>
      <c r="B111">
        <v>1</v>
      </c>
    </row>
    <row r="112" spans="1:2">
      <c r="A112" s="37" t="s">
        <v>434</v>
      </c>
    </row>
    <row r="113" spans="1:2">
      <c r="A113" s="37" t="s">
        <v>634</v>
      </c>
    </row>
    <row r="114" spans="1:2">
      <c r="A114" s="37" t="s">
        <v>608</v>
      </c>
      <c r="B114">
        <v>1</v>
      </c>
    </row>
    <row r="115" spans="1:2">
      <c r="A115" s="37" t="s">
        <v>392</v>
      </c>
    </row>
    <row r="116" spans="1:2">
      <c r="A116" s="37" t="s">
        <v>439</v>
      </c>
    </row>
    <row r="117" spans="1:2">
      <c r="A117" s="37" t="s">
        <v>602</v>
      </c>
    </row>
    <row r="118" spans="1:2">
      <c r="A118" s="37" t="s">
        <v>411</v>
      </c>
    </row>
    <row r="119" spans="1:2">
      <c r="A119" s="37" t="s">
        <v>441</v>
      </c>
    </row>
    <row r="120" spans="1:2">
      <c r="A120" s="37" t="s">
        <v>442</v>
      </c>
    </row>
    <row r="121" spans="1:2">
      <c r="A121" s="37" t="s">
        <v>438</v>
      </c>
    </row>
    <row r="122" spans="1:2">
      <c r="A122" s="37" t="s">
        <v>621</v>
      </c>
    </row>
    <row r="123" spans="1:2">
      <c r="A123" s="37" t="s">
        <v>556</v>
      </c>
    </row>
    <row r="124" spans="1:2">
      <c r="A124" s="37" t="s">
        <v>624</v>
      </c>
    </row>
    <row r="125" spans="1:2">
      <c r="A125" s="37" t="s">
        <v>557</v>
      </c>
    </row>
    <row r="126" spans="1:2">
      <c r="A126" s="37" t="s">
        <v>543</v>
      </c>
    </row>
    <row r="127" spans="1:2">
      <c r="A127" s="37" t="s">
        <v>544</v>
      </c>
    </row>
    <row r="128" spans="1:2">
      <c r="A128" s="37" t="s">
        <v>629</v>
      </c>
    </row>
    <row r="129" spans="1:2">
      <c r="A129" s="37" t="s">
        <v>690</v>
      </c>
      <c r="B129">
        <v>1</v>
      </c>
    </row>
    <row r="130" spans="1:2">
      <c r="A130" s="37" t="s">
        <v>871</v>
      </c>
      <c r="B130">
        <v>1</v>
      </c>
    </row>
    <row r="131" spans="1:2">
      <c r="A131" s="37" t="s">
        <v>874</v>
      </c>
      <c r="B131">
        <v>1</v>
      </c>
    </row>
    <row r="132" spans="1:2">
      <c r="A132" s="37" t="s">
        <v>873</v>
      </c>
      <c r="B132">
        <v>1</v>
      </c>
    </row>
    <row r="133" spans="1:2">
      <c r="A133" s="37" t="s">
        <v>633</v>
      </c>
    </row>
    <row r="134" spans="1:2">
      <c r="A134" s="37" t="s">
        <v>600</v>
      </c>
    </row>
    <row r="135" spans="1:2">
      <c r="A135" s="37" t="s">
        <v>628</v>
      </c>
      <c r="B135">
        <v>1</v>
      </c>
    </row>
    <row r="136" spans="1:2">
      <c r="A136" s="37" t="s">
        <v>606</v>
      </c>
    </row>
    <row r="137" spans="1:2">
      <c r="A137" s="37" t="s">
        <v>627</v>
      </c>
    </row>
    <row r="138" spans="1:2">
      <c r="A138" s="37" t="s">
        <v>588</v>
      </c>
    </row>
    <row r="139" spans="1:2">
      <c r="A139" s="37" t="s">
        <v>459</v>
      </c>
    </row>
    <row r="140" spans="1:2">
      <c r="A140" s="37" t="s">
        <v>433</v>
      </c>
    </row>
    <row r="141" spans="1:2">
      <c r="A141" s="37" t="s">
        <v>617</v>
      </c>
    </row>
    <row r="142" spans="1:2">
      <c r="A142" s="37" t="s">
        <v>607</v>
      </c>
    </row>
    <row r="143" spans="1:2">
      <c r="A143" s="37" t="s">
        <v>625</v>
      </c>
    </row>
    <row r="144" spans="1:2">
      <c r="A144" s="37" t="s">
        <v>689</v>
      </c>
      <c r="B144">
        <v>1</v>
      </c>
    </row>
    <row r="145" spans="1:2">
      <c r="A145" s="37" t="s">
        <v>443</v>
      </c>
    </row>
    <row r="146" spans="1:2">
      <c r="A146" s="37" t="s">
        <v>613</v>
      </c>
    </row>
    <row r="147" spans="1:2">
      <c r="A147" s="37" t="s">
        <v>614</v>
      </c>
    </row>
    <row r="148" spans="1:2">
      <c r="A148" s="37" t="s">
        <v>622</v>
      </c>
    </row>
    <row r="149" spans="1:2">
      <c r="A149" s="37" t="s">
        <v>667</v>
      </c>
      <c r="B149">
        <v>1</v>
      </c>
    </row>
    <row r="150" spans="1:2">
      <c r="A150" s="37" t="s">
        <v>580</v>
      </c>
    </row>
    <row r="151" spans="1:2">
      <c r="A151" s="37" t="s">
        <v>994</v>
      </c>
      <c r="B151">
        <v>2</v>
      </c>
    </row>
    <row r="152" spans="1:2">
      <c r="A152" s="37" t="s">
        <v>609</v>
      </c>
    </row>
    <row r="153" spans="1:2">
      <c r="A153" s="37" t="s">
        <v>997</v>
      </c>
      <c r="B153">
        <v>1</v>
      </c>
    </row>
    <row r="154" spans="1:2">
      <c r="A154" s="37" t="s">
        <v>486</v>
      </c>
    </row>
    <row r="155" spans="1:2">
      <c r="A155" s="37" t="s">
        <v>626</v>
      </c>
    </row>
    <row r="156" spans="1:2">
      <c r="A156" s="37" t="s">
        <v>610</v>
      </c>
    </row>
    <row r="157" spans="1:2">
      <c r="A157" s="37" t="s">
        <v>872</v>
      </c>
      <c r="B157">
        <v>1</v>
      </c>
    </row>
    <row r="158" spans="1:2">
      <c r="A158" s="37" t="s">
        <v>652</v>
      </c>
      <c r="B158">
        <v>1</v>
      </c>
    </row>
    <row r="159" spans="1:2">
      <c r="A159" s="37" t="s">
        <v>604</v>
      </c>
    </row>
    <row r="160" spans="1:2">
      <c r="A160" s="37" t="s">
        <v>668</v>
      </c>
      <c r="B160">
        <v>67</v>
      </c>
    </row>
    <row r="161" spans="1:2">
      <c r="A161" s="37" t="s">
        <v>870</v>
      </c>
      <c r="B161">
        <v>1</v>
      </c>
    </row>
    <row r="162" spans="1:2">
      <c r="A162" s="37" t="s">
        <v>686</v>
      </c>
      <c r="B162">
        <v>1</v>
      </c>
    </row>
    <row r="163" spans="1:2">
      <c r="A163" s="37" t="s">
        <v>875</v>
      </c>
      <c r="B163">
        <v>1</v>
      </c>
    </row>
    <row r="164" spans="1:2">
      <c r="A164" s="37" t="s">
        <v>904</v>
      </c>
      <c r="B164">
        <v>13</v>
      </c>
    </row>
    <row r="165" spans="1:2">
      <c r="A165" s="37" t="s">
        <v>916</v>
      </c>
      <c r="B165">
        <v>11</v>
      </c>
    </row>
    <row r="166" spans="1:2">
      <c r="A166" s="37" t="s">
        <v>669</v>
      </c>
      <c r="B166">
        <v>1</v>
      </c>
    </row>
    <row r="167" spans="1:2">
      <c r="A167" s="37" t="s">
        <v>683</v>
      </c>
      <c r="B167">
        <v>11</v>
      </c>
    </row>
    <row r="168" spans="1:2">
      <c r="A168" s="37" t="s">
        <v>670</v>
      </c>
      <c r="B168">
        <v>11</v>
      </c>
    </row>
    <row r="169" spans="1:2">
      <c r="A169" s="37" t="s">
        <v>681</v>
      </c>
      <c r="B169">
        <v>11</v>
      </c>
    </row>
    <row r="170" spans="1:2">
      <c r="A170" s="37" t="s">
        <v>939</v>
      </c>
      <c r="B170">
        <v>13</v>
      </c>
    </row>
    <row r="171" spans="1:2">
      <c r="A171" s="37" t="s">
        <v>947</v>
      </c>
      <c r="B171">
        <v>6</v>
      </c>
    </row>
    <row r="172" spans="1:2">
      <c r="A172" s="37" t="s">
        <v>960</v>
      </c>
      <c r="B172">
        <v>11</v>
      </c>
    </row>
    <row r="173" spans="1:2">
      <c r="A173" s="37" t="s">
        <v>964</v>
      </c>
      <c r="B173">
        <v>5</v>
      </c>
    </row>
    <row r="174" spans="1:2">
      <c r="A174" s="37" t="s">
        <v>970</v>
      </c>
      <c r="B174">
        <v>38</v>
      </c>
    </row>
    <row r="175" spans="1:2">
      <c r="A175" s="37" t="s">
        <v>982</v>
      </c>
      <c r="B175">
        <v>6</v>
      </c>
    </row>
    <row r="176" spans="1:2">
      <c r="A176" s="37" t="s">
        <v>1092</v>
      </c>
    </row>
    <row r="177" spans="1:2">
      <c r="A177" s="37" t="s">
        <v>1105</v>
      </c>
      <c r="B177">
        <v>1</v>
      </c>
    </row>
    <row r="178" spans="1:2">
      <c r="A178" s="37" t="s">
        <v>1107</v>
      </c>
      <c r="B178">
        <v>1</v>
      </c>
    </row>
    <row r="179" spans="1:2">
      <c r="A179" s="37" t="s">
        <v>1109</v>
      </c>
      <c r="B179">
        <v>1</v>
      </c>
    </row>
    <row r="180" spans="1:2">
      <c r="A180" s="37" t="s">
        <v>1111</v>
      </c>
      <c r="B180">
        <v>6</v>
      </c>
    </row>
    <row r="181" spans="1:2">
      <c r="A181" s="37" t="s">
        <v>1114</v>
      </c>
      <c r="B181">
        <v>6</v>
      </c>
    </row>
    <row r="182" spans="1:2">
      <c r="A182" s="37" t="s">
        <v>1118</v>
      </c>
      <c r="B182">
        <v>24</v>
      </c>
    </row>
    <row r="183" spans="1:2">
      <c r="A183" s="37" t="s">
        <v>1187</v>
      </c>
      <c r="B183">
        <v>12</v>
      </c>
    </row>
    <row r="184" spans="1:2">
      <c r="A184" s="37" t="s">
        <v>1191</v>
      </c>
      <c r="B184">
        <v>16</v>
      </c>
    </row>
    <row r="185" spans="1:2">
      <c r="A185" s="37" t="s">
        <v>1192</v>
      </c>
      <c r="B185">
        <v>1</v>
      </c>
    </row>
    <row r="186" spans="1:2">
      <c r="A186" s="37" t="s">
        <v>1194</v>
      </c>
      <c r="B186">
        <v>1</v>
      </c>
    </row>
    <row r="187" spans="1:2">
      <c r="A187" s="37" t="s">
        <v>1196</v>
      </c>
      <c r="B187">
        <v>1</v>
      </c>
    </row>
    <row r="188" spans="1:2">
      <c r="A188" s="37" t="s">
        <v>1198</v>
      </c>
      <c r="B188">
        <v>1</v>
      </c>
    </row>
    <row r="189" spans="1:2">
      <c r="A189" s="37" t="s">
        <v>1200</v>
      </c>
      <c r="B189">
        <v>1</v>
      </c>
    </row>
    <row r="190" spans="1:2">
      <c r="A190" s="37" t="s">
        <v>1202</v>
      </c>
      <c r="B190">
        <v>1</v>
      </c>
    </row>
    <row r="191" spans="1:2">
      <c r="A191" s="37" t="s">
        <v>1203</v>
      </c>
      <c r="B191">
        <v>1</v>
      </c>
    </row>
    <row r="192" spans="1:2">
      <c r="A192" s="37" t="s">
        <v>1204</v>
      </c>
      <c r="B192">
        <v>1</v>
      </c>
    </row>
    <row r="193" spans="1:2">
      <c r="A193" s="37" t="s">
        <v>1208</v>
      </c>
      <c r="B193">
        <v>1</v>
      </c>
    </row>
    <row r="194" spans="1:2">
      <c r="A194" s="37" t="s">
        <v>1239</v>
      </c>
      <c r="B194">
        <v>1</v>
      </c>
    </row>
    <row r="195" spans="1:2">
      <c r="A195" s="37" t="s">
        <v>1243</v>
      </c>
      <c r="B195">
        <v>9</v>
      </c>
    </row>
    <row r="196" spans="1:2">
      <c r="A196" s="37" t="s">
        <v>1257</v>
      </c>
      <c r="B196">
        <v>1</v>
      </c>
    </row>
    <row r="197" spans="1:2">
      <c r="A197" s="37" t="s">
        <v>1256</v>
      </c>
      <c r="B197">
        <v>20</v>
      </c>
    </row>
    <row r="198" spans="1:2">
      <c r="A198" s="37" t="s">
        <v>1269</v>
      </c>
      <c r="B198">
        <v>7</v>
      </c>
    </row>
    <row r="199" spans="1:2">
      <c r="A199" s="37" t="s">
        <v>1278</v>
      </c>
      <c r="B199">
        <v>1</v>
      </c>
    </row>
    <row r="200" spans="1:2">
      <c r="A200" s="37" t="s">
        <v>1280</v>
      </c>
      <c r="B200">
        <v>1</v>
      </c>
    </row>
    <row r="201" spans="1:2">
      <c r="A201" s="37" t="s">
        <v>1281</v>
      </c>
      <c r="B201">
        <v>1</v>
      </c>
    </row>
    <row r="202" spans="1:2">
      <c r="A202" s="37" t="s">
        <v>1282</v>
      </c>
      <c r="B202">
        <v>1</v>
      </c>
    </row>
    <row r="203" spans="1:2">
      <c r="A203" s="37" t="s">
        <v>1286</v>
      </c>
      <c r="B203">
        <v>1</v>
      </c>
    </row>
    <row r="204" spans="1:2">
      <c r="A204" s="37" t="s">
        <v>1288</v>
      </c>
      <c r="B204">
        <v>1</v>
      </c>
    </row>
    <row r="205" spans="1:2">
      <c r="A205" s="37" t="s">
        <v>1291</v>
      </c>
      <c r="B205">
        <v>1</v>
      </c>
    </row>
    <row r="206" spans="1:2">
      <c r="A206" s="37" t="s">
        <v>1342</v>
      </c>
      <c r="B206">
        <v>1</v>
      </c>
    </row>
    <row r="207" spans="1:2">
      <c r="A207" s="37" t="s">
        <v>1344</v>
      </c>
      <c r="B207">
        <v>1</v>
      </c>
    </row>
    <row r="208" spans="1:2">
      <c r="A208" s="37" t="s">
        <v>1346</v>
      </c>
      <c r="B208">
        <v>1</v>
      </c>
    </row>
    <row r="209" spans="1:2">
      <c r="A209" s="37" t="s">
        <v>1348</v>
      </c>
      <c r="B209">
        <v>1</v>
      </c>
    </row>
    <row r="210" spans="1:2">
      <c r="A210" s="37" t="s">
        <v>1371</v>
      </c>
      <c r="B210">
        <v>1</v>
      </c>
    </row>
    <row r="211" spans="1:2">
      <c r="A211" s="37" t="s">
        <v>1419</v>
      </c>
      <c r="B211">
        <v>39</v>
      </c>
    </row>
    <row r="212" spans="1:2">
      <c r="A212" s="37" t="s">
        <v>1451</v>
      </c>
      <c r="B212">
        <v>30</v>
      </c>
    </row>
    <row r="213" spans="1:2">
      <c r="A213" s="37" t="s">
        <v>1472</v>
      </c>
      <c r="B213">
        <v>3</v>
      </c>
    </row>
    <row r="214" spans="1:2">
      <c r="A214" s="37" t="s">
        <v>1474</v>
      </c>
      <c r="B214">
        <v>4</v>
      </c>
    </row>
    <row r="215" spans="1:2">
      <c r="A215" s="37" t="s">
        <v>1484</v>
      </c>
      <c r="B215">
        <v>1</v>
      </c>
    </row>
    <row r="216" spans="1:2">
      <c r="A216" s="37" t="s">
        <v>1508</v>
      </c>
      <c r="B216">
        <v>21</v>
      </c>
    </row>
    <row r="217" spans="1:2">
      <c r="A217" s="37" t="s">
        <v>1510</v>
      </c>
      <c r="B217">
        <v>9</v>
      </c>
    </row>
    <row r="218" spans="1:2">
      <c r="A218" s="37" t="s">
        <v>1521</v>
      </c>
      <c r="B218">
        <v>26</v>
      </c>
    </row>
    <row r="219" spans="1:2">
      <c r="A219" s="37" t="s">
        <v>1540</v>
      </c>
      <c r="B219">
        <v>1</v>
      </c>
    </row>
    <row r="220" spans="1:2">
      <c r="A220" s="37" t="s">
        <v>1542</v>
      </c>
      <c r="B220">
        <v>1</v>
      </c>
    </row>
    <row r="221" spans="1:2">
      <c r="A221" s="37" t="s">
        <v>1544</v>
      </c>
      <c r="B221">
        <v>1</v>
      </c>
    </row>
    <row r="222" spans="1:2">
      <c r="A222" s="37" t="s">
        <v>1546</v>
      </c>
      <c r="B222">
        <v>1</v>
      </c>
    </row>
    <row r="223" spans="1:2">
      <c r="A223" s="37" t="s">
        <v>1581</v>
      </c>
      <c r="B223">
        <v>2</v>
      </c>
    </row>
    <row r="224" spans="1:2">
      <c r="A224" s="37" t="s">
        <v>1589</v>
      </c>
      <c r="B224">
        <v>1</v>
      </c>
    </row>
    <row r="225" spans="1:2">
      <c r="A225" s="37" t="s">
        <v>1603</v>
      </c>
      <c r="B225">
        <v>5</v>
      </c>
    </row>
    <row r="226" spans="1:2">
      <c r="A226" s="37" t="s">
        <v>1639</v>
      </c>
      <c r="B226">
        <v>42</v>
      </c>
    </row>
    <row r="227" spans="1:2">
      <c r="A227" s="37" t="s">
        <v>1643</v>
      </c>
      <c r="B227">
        <v>1</v>
      </c>
    </row>
    <row r="228" spans="1:2">
      <c r="A228" s="37" t="s">
        <v>1653</v>
      </c>
      <c r="B228">
        <v>6</v>
      </c>
    </row>
    <row r="229" spans="1:2">
      <c r="A229" s="37" t="s">
        <v>1662</v>
      </c>
      <c r="B229">
        <v>13</v>
      </c>
    </row>
    <row r="230" spans="1:2">
      <c r="A230" s="37" t="s">
        <v>1676</v>
      </c>
      <c r="B230">
        <v>1</v>
      </c>
    </row>
    <row r="231" spans="1:2">
      <c r="A231" s="37" t="s">
        <v>1678</v>
      </c>
      <c r="B231">
        <v>1</v>
      </c>
    </row>
    <row r="232" spans="1:2">
      <c r="A232" s="37" t="s">
        <v>1680</v>
      </c>
      <c r="B232">
        <v>1</v>
      </c>
    </row>
    <row r="233" spans="1:2">
      <c r="A233" s="37" t="s">
        <v>1682</v>
      </c>
      <c r="B233">
        <v>1</v>
      </c>
    </row>
    <row r="234" spans="1:2">
      <c r="A234" s="37" t="s">
        <v>1684</v>
      </c>
      <c r="B234">
        <v>1</v>
      </c>
    </row>
    <row r="235" spans="1:2">
      <c r="A235" s="37" t="s">
        <v>1686</v>
      </c>
      <c r="B235">
        <v>1</v>
      </c>
    </row>
    <row r="236" spans="1:2">
      <c r="A236" s="37" t="s">
        <v>1691</v>
      </c>
      <c r="B236">
        <v>1</v>
      </c>
    </row>
    <row r="237" spans="1:2">
      <c r="A237" s="37" t="s">
        <v>1699</v>
      </c>
      <c r="B237">
        <v>1</v>
      </c>
    </row>
    <row r="238" spans="1:2">
      <c r="A238" s="37" t="s">
        <v>1757</v>
      </c>
      <c r="B238">
        <v>42</v>
      </c>
    </row>
    <row r="239" spans="1:2">
      <c r="A239" s="37" t="s">
        <v>1775</v>
      </c>
      <c r="B239">
        <v>1</v>
      </c>
    </row>
    <row r="240" spans="1:2">
      <c r="A240" s="37" t="s">
        <v>1821</v>
      </c>
      <c r="B240">
        <v>3</v>
      </c>
    </row>
    <row r="241" spans="1:2">
      <c r="A241" s="37" t="s">
        <v>1868</v>
      </c>
      <c r="B241">
        <v>1</v>
      </c>
    </row>
    <row r="242" spans="1:2">
      <c r="A242" s="37" t="s">
        <v>1870</v>
      </c>
      <c r="B242">
        <v>1</v>
      </c>
    </row>
    <row r="243" spans="1:2">
      <c r="A243" s="37" t="s">
        <v>1873</v>
      </c>
      <c r="B243">
        <v>1</v>
      </c>
    </row>
    <row r="244" spans="1:2">
      <c r="A244" s="37" t="s">
        <v>1909</v>
      </c>
      <c r="B244">
        <v>22</v>
      </c>
    </row>
    <row r="245" spans="1:2">
      <c r="A245" s="37" t="s">
        <v>1937</v>
      </c>
      <c r="B245">
        <v>1</v>
      </c>
    </row>
    <row r="246" spans="1:2">
      <c r="A246" s="37" t="s">
        <v>1914</v>
      </c>
      <c r="B246">
        <v>1</v>
      </c>
    </row>
    <row r="247" spans="1:2">
      <c r="A247" s="37" t="s">
        <v>1957</v>
      </c>
      <c r="B247">
        <v>23</v>
      </c>
    </row>
    <row r="248" spans="1:2">
      <c r="A248" s="37" t="s">
        <v>1958</v>
      </c>
      <c r="B248">
        <v>103</v>
      </c>
    </row>
    <row r="249" spans="1:2">
      <c r="A249" s="37" t="s">
        <v>1960</v>
      </c>
      <c r="B249">
        <v>1</v>
      </c>
    </row>
    <row r="250" spans="1:2">
      <c r="A250" s="37" t="s">
        <v>2135</v>
      </c>
      <c r="B250">
        <v>1</v>
      </c>
    </row>
    <row r="251" spans="1:2">
      <c r="A251" s="37" t="s">
        <v>1963</v>
      </c>
      <c r="B251">
        <v>1</v>
      </c>
    </row>
    <row r="252" spans="1:2">
      <c r="A252" s="37" t="s">
        <v>1970</v>
      </c>
      <c r="B252">
        <v>36</v>
      </c>
    </row>
    <row r="253" spans="1:2">
      <c r="A253" s="37" t="s">
        <v>1965</v>
      </c>
      <c r="B253">
        <v>1</v>
      </c>
    </row>
    <row r="254" spans="1:2">
      <c r="A254" s="37" t="s">
        <v>2038</v>
      </c>
      <c r="B254">
        <v>1</v>
      </c>
    </row>
    <row r="255" spans="1:2">
      <c r="A255" s="37" t="s">
        <v>2051</v>
      </c>
      <c r="B255">
        <v>1</v>
      </c>
    </row>
    <row r="256" spans="1:2">
      <c r="A256" s="37" t="s">
        <v>2052</v>
      </c>
      <c r="B256">
        <v>1</v>
      </c>
    </row>
    <row r="257" spans="1:2">
      <c r="A257" s="37" t="s">
        <v>2131</v>
      </c>
      <c r="B257">
        <v>1</v>
      </c>
    </row>
    <row r="258" spans="1:2">
      <c r="A258" s="37" t="s">
        <v>2108</v>
      </c>
      <c r="B258">
        <v>20</v>
      </c>
    </row>
    <row r="259" spans="1:2">
      <c r="A259" s="37" t="s">
        <v>2152</v>
      </c>
    </row>
    <row r="260" spans="1:2">
      <c r="A260" s="37" t="s">
        <v>2159</v>
      </c>
      <c r="B260">
        <v>1</v>
      </c>
    </row>
    <row r="261" spans="1:2">
      <c r="A261" s="37" t="s">
        <v>2183</v>
      </c>
      <c r="B261">
        <v>1</v>
      </c>
    </row>
    <row r="262" spans="1:2">
      <c r="A262" s="37" t="s">
        <v>2186</v>
      </c>
      <c r="B262">
        <v>1</v>
      </c>
    </row>
    <row r="263" spans="1:2">
      <c r="A263" s="37" t="s">
        <v>2192</v>
      </c>
      <c r="B263">
        <v>2</v>
      </c>
    </row>
    <row r="264" spans="1:2">
      <c r="A264" s="37" t="s">
        <v>2196</v>
      </c>
      <c r="B264">
        <v>64</v>
      </c>
    </row>
    <row r="265" spans="1:2">
      <c r="A265" s="37" t="s">
        <v>2198</v>
      </c>
      <c r="B265">
        <v>49</v>
      </c>
    </row>
    <row r="266" spans="1:2">
      <c r="A266" s="37" t="s">
        <v>2200</v>
      </c>
      <c r="B266">
        <v>49</v>
      </c>
    </row>
    <row r="267" spans="1:2">
      <c r="A267" s="37" t="s">
        <v>2202</v>
      </c>
      <c r="B267">
        <v>1</v>
      </c>
    </row>
    <row r="268" spans="1:2">
      <c r="A268" s="37" t="s">
        <v>2294</v>
      </c>
      <c r="B268">
        <v>1</v>
      </c>
    </row>
    <row r="269" spans="1:2">
      <c r="A269" s="37" t="s">
        <v>2298</v>
      </c>
      <c r="B269">
        <v>1</v>
      </c>
    </row>
    <row r="270" spans="1:2">
      <c r="A270" s="37" t="s">
        <v>2300</v>
      </c>
      <c r="B270">
        <v>1</v>
      </c>
    </row>
    <row r="271" spans="1:2">
      <c r="A271" s="37" t="s">
        <v>2280</v>
      </c>
      <c r="B271">
        <v>1</v>
      </c>
    </row>
    <row r="272" spans="1:2">
      <c r="A272" s="37" t="s">
        <v>2283</v>
      </c>
      <c r="B272">
        <v>1</v>
      </c>
    </row>
    <row r="273" spans="1:2">
      <c r="A273" s="37" t="s">
        <v>2286</v>
      </c>
      <c r="B273">
        <v>1</v>
      </c>
    </row>
    <row r="274" spans="1:2">
      <c r="A274" s="37" t="s">
        <v>2288</v>
      </c>
      <c r="B274">
        <v>1</v>
      </c>
    </row>
    <row r="275" spans="1:2">
      <c r="A275" s="37" t="s">
        <v>2291</v>
      </c>
      <c r="B275">
        <v>1</v>
      </c>
    </row>
    <row r="276" spans="1:2">
      <c r="A276" s="37" t="s">
        <v>2356</v>
      </c>
      <c r="B276">
        <v>9</v>
      </c>
    </row>
    <row r="277" spans="1:2">
      <c r="A277" s="37" t="s">
        <v>2359</v>
      </c>
      <c r="B277">
        <v>1</v>
      </c>
    </row>
    <row r="278" spans="1:2">
      <c r="A278" s="37" t="s">
        <v>2378</v>
      </c>
      <c r="B278">
        <v>1</v>
      </c>
    </row>
    <row r="279" spans="1:2">
      <c r="A279" s="37" t="s">
        <v>2361</v>
      </c>
      <c r="B279">
        <v>34</v>
      </c>
    </row>
    <row r="280" spans="1:2">
      <c r="A280" s="37" t="s">
        <v>2390</v>
      </c>
      <c r="B280">
        <v>13</v>
      </c>
    </row>
    <row r="281" spans="1:2">
      <c r="A281" s="37" t="s">
        <v>2406</v>
      </c>
      <c r="B281">
        <v>16</v>
      </c>
    </row>
    <row r="282" spans="1:2">
      <c r="A282" s="37" t="s">
        <v>2392</v>
      </c>
    </row>
    <row r="283" spans="1:2">
      <c r="A283" s="37" t="s">
        <v>2455</v>
      </c>
      <c r="B283">
        <v>64</v>
      </c>
    </row>
    <row r="284" spans="1:2">
      <c r="A284" s="37" t="s">
        <v>2457</v>
      </c>
      <c r="B284">
        <v>1</v>
      </c>
    </row>
    <row r="285" spans="1:2">
      <c r="A285" s="37" t="s">
        <v>2506</v>
      </c>
      <c r="B285">
        <v>1</v>
      </c>
    </row>
    <row r="286" spans="1:2">
      <c r="A286" s="37" t="s">
        <v>2508</v>
      </c>
      <c r="B286">
        <v>1</v>
      </c>
    </row>
    <row r="287" spans="1:2">
      <c r="A287" s="37" t="s">
        <v>2510</v>
      </c>
      <c r="B287">
        <v>2</v>
      </c>
    </row>
    <row r="288" spans="1:2">
      <c r="A288" s="37" t="s">
        <v>2512</v>
      </c>
      <c r="B288">
        <v>2</v>
      </c>
    </row>
    <row r="289" spans="1:2">
      <c r="A289" s="37" t="s">
        <v>2514</v>
      </c>
      <c r="B289">
        <v>16</v>
      </c>
    </row>
    <row r="290" spans="1:2">
      <c r="A290" s="37" t="s">
        <v>2525</v>
      </c>
      <c r="B290">
        <v>1</v>
      </c>
    </row>
    <row r="291" spans="1:2">
      <c r="A291" s="37" t="s">
        <v>2531</v>
      </c>
      <c r="B291">
        <v>15</v>
      </c>
    </row>
    <row r="292" spans="1:2">
      <c r="A292" s="37" t="s">
        <v>2540</v>
      </c>
      <c r="B292">
        <v>15</v>
      </c>
    </row>
    <row r="293" spans="1:2">
      <c r="A293" s="37" t="s">
        <v>2545</v>
      </c>
      <c r="B293">
        <v>7</v>
      </c>
    </row>
    <row r="294" spans="1:2">
      <c r="A294" s="37" t="s">
        <v>2549</v>
      </c>
      <c r="B294">
        <v>6</v>
      </c>
    </row>
    <row r="295" spans="1:2">
      <c r="A295" s="37" t="s">
        <v>2551</v>
      </c>
      <c r="B295">
        <v>7</v>
      </c>
    </row>
    <row r="296" spans="1:2">
      <c r="A296" s="37" t="s">
        <v>2559</v>
      </c>
      <c r="B296">
        <v>46</v>
      </c>
    </row>
    <row r="297" spans="1:2">
      <c r="A297" s="37" t="s">
        <v>2561</v>
      </c>
      <c r="B297">
        <v>15</v>
      </c>
    </row>
    <row r="298" spans="1:2">
      <c r="A298" s="37" t="s">
        <v>2563</v>
      </c>
      <c r="B298">
        <v>16</v>
      </c>
    </row>
    <row r="299" spans="1:2">
      <c r="A299" s="37" t="s">
        <v>2565</v>
      </c>
      <c r="B299">
        <v>31</v>
      </c>
    </row>
    <row r="300" spans="1:2">
      <c r="A300" s="37" t="s">
        <v>2556</v>
      </c>
      <c r="B300">
        <v>1</v>
      </c>
    </row>
    <row r="301" spans="1:2">
      <c r="A301" s="37" t="s">
        <v>2663</v>
      </c>
      <c r="B301">
        <v>2</v>
      </c>
    </row>
    <row r="302" spans="1:2">
      <c r="A302" s="37" t="s">
        <v>2655</v>
      </c>
      <c r="B302">
        <v>1</v>
      </c>
    </row>
    <row r="303" spans="1:2">
      <c r="A303" s="37" t="s">
        <v>2657</v>
      </c>
      <c r="B303">
        <v>1</v>
      </c>
    </row>
    <row r="304" spans="1:2">
      <c r="A304" s="37" t="s">
        <v>2659</v>
      </c>
      <c r="B304">
        <v>1</v>
      </c>
    </row>
    <row r="305" spans="1:2">
      <c r="A305" s="37" t="s">
        <v>2661</v>
      </c>
      <c r="B305">
        <v>1</v>
      </c>
    </row>
    <row r="306" spans="1:2">
      <c r="A306" s="37" t="s">
        <v>2673</v>
      </c>
      <c r="B306">
        <v>38</v>
      </c>
    </row>
    <row r="307" spans="1:2">
      <c r="A307" s="37" t="s">
        <v>2671</v>
      </c>
      <c r="B307">
        <v>1</v>
      </c>
    </row>
    <row r="308" spans="1:2">
      <c r="A308" s="37" t="s">
        <v>2675</v>
      </c>
      <c r="B308">
        <v>1</v>
      </c>
    </row>
    <row r="309" spans="1:2">
      <c r="A309" s="37" t="s">
        <v>2677</v>
      </c>
      <c r="B309">
        <v>1</v>
      </c>
    </row>
    <row r="310" spans="1:2">
      <c r="A310" s="37" t="s">
        <v>2679</v>
      </c>
      <c r="B310">
        <v>1</v>
      </c>
    </row>
    <row r="311" spans="1:2">
      <c r="A311" s="37" t="s">
        <v>2681</v>
      </c>
      <c r="B311">
        <v>1</v>
      </c>
    </row>
    <row r="312" spans="1:2">
      <c r="A312" s="37" t="s">
        <v>2683</v>
      </c>
      <c r="B312">
        <v>1</v>
      </c>
    </row>
    <row r="313" spans="1:2">
      <c r="A313" s="37" t="s">
        <v>2718</v>
      </c>
      <c r="B313">
        <v>38</v>
      </c>
    </row>
    <row r="314" spans="1:2">
      <c r="A314" s="37" t="s">
        <v>2724</v>
      </c>
      <c r="B314">
        <v>1</v>
      </c>
    </row>
    <row r="315" spans="1:2">
      <c r="A315" s="37" t="s">
        <v>2726</v>
      </c>
      <c r="B315">
        <v>1</v>
      </c>
    </row>
    <row r="316" spans="1:2">
      <c r="A316" s="37" t="s">
        <v>2755</v>
      </c>
      <c r="B316">
        <v>16</v>
      </c>
    </row>
    <row r="317" spans="1:2">
      <c r="A317" s="37" t="s">
        <v>2761</v>
      </c>
      <c r="B317">
        <v>11</v>
      </c>
    </row>
    <row r="318" spans="1:2">
      <c r="A318" s="37" t="s">
        <v>2765</v>
      </c>
      <c r="B318">
        <v>11</v>
      </c>
    </row>
    <row r="319" spans="1:2">
      <c r="A319" s="37" t="s">
        <v>2768</v>
      </c>
      <c r="B319">
        <v>3</v>
      </c>
    </row>
    <row r="320" spans="1:2">
      <c r="A320" s="37" t="s">
        <v>2779</v>
      </c>
      <c r="B320">
        <v>18</v>
      </c>
    </row>
    <row r="321" spans="1:2">
      <c r="A321" s="37" t="s">
        <v>2773</v>
      </c>
    </row>
    <row r="322" spans="1:2">
      <c r="A322" s="37" t="s">
        <v>2777</v>
      </c>
      <c r="B322">
        <v>1</v>
      </c>
    </row>
    <row r="323" spans="1:2">
      <c r="A323" s="37" t="s">
        <v>2791</v>
      </c>
      <c r="B323">
        <v>33</v>
      </c>
    </row>
    <row r="324" spans="1:2">
      <c r="A324" s="37" t="s">
        <v>2813</v>
      </c>
      <c r="B324">
        <v>6</v>
      </c>
    </row>
    <row r="325" spans="1:2">
      <c r="A325" s="37" t="s">
        <v>2805</v>
      </c>
      <c r="B325">
        <v>1</v>
      </c>
    </row>
    <row r="326" spans="1:2">
      <c r="A326" s="37" t="s">
        <v>2806</v>
      </c>
      <c r="B326">
        <v>1</v>
      </c>
    </row>
    <row r="327" spans="1:2">
      <c r="A327" s="37" t="s">
        <v>2841</v>
      </c>
      <c r="B327">
        <v>53</v>
      </c>
    </row>
    <row r="328" spans="1:2">
      <c r="A328" s="37" t="s">
        <v>2848</v>
      </c>
      <c r="B328">
        <v>15</v>
      </c>
    </row>
    <row r="329" spans="1:2">
      <c r="A329" s="37" t="s">
        <v>2887</v>
      </c>
      <c r="B329">
        <v>18</v>
      </c>
    </row>
    <row r="330" spans="1:2">
      <c r="A330" s="37" t="s">
        <v>2897</v>
      </c>
      <c r="B330">
        <v>1</v>
      </c>
    </row>
    <row r="331" spans="1:2">
      <c r="A331" s="37" t="s">
        <v>2967</v>
      </c>
      <c r="B331">
        <v>14</v>
      </c>
    </row>
    <row r="332" spans="1:2">
      <c r="A332" s="37" t="s">
        <v>3004</v>
      </c>
      <c r="B332">
        <v>16</v>
      </c>
    </row>
    <row r="333" spans="1:2">
      <c r="A333" s="37" t="s">
        <v>3006</v>
      </c>
      <c r="B333">
        <v>1</v>
      </c>
    </row>
    <row r="334" spans="1:2">
      <c r="A334" s="37" t="s">
        <v>3014</v>
      </c>
    </row>
    <row r="335" spans="1:2">
      <c r="A335" s="37" t="s">
        <v>3078</v>
      </c>
    </row>
    <row r="336" spans="1:2">
      <c r="A336" s="37" t="s">
        <v>3080</v>
      </c>
    </row>
    <row r="337" spans="1:2">
      <c r="A337" s="37" t="s">
        <v>3082</v>
      </c>
    </row>
    <row r="338" spans="1:2">
      <c r="A338" s="37" t="s">
        <v>869</v>
      </c>
      <c r="B338">
        <v>1652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3926D-7FA8-4B22-A3CC-3D85B6FD13DC}">
  <sheetPr>
    <tabColor rgb="FF92D050"/>
  </sheetPr>
  <dimension ref="A3:B47"/>
  <sheetViews>
    <sheetView workbookViewId="0">
      <selection activeCell="B20" sqref="B20"/>
    </sheetView>
  </sheetViews>
  <sheetFormatPr defaultRowHeight="14.4"/>
  <cols>
    <col min="1" max="1" width="13.109375" bestFit="1" customWidth="1"/>
    <col min="2" max="2" width="25.5546875" style="100" bestFit="1" customWidth="1"/>
  </cols>
  <sheetData>
    <row r="3" spans="1:2">
      <c r="A3" s="36" t="s">
        <v>868</v>
      </c>
      <c r="B3" s="100" t="s">
        <v>1093</v>
      </c>
    </row>
    <row r="4" spans="1:2">
      <c r="A4" s="37" t="s">
        <v>1191</v>
      </c>
      <c r="B4" s="100">
        <v>301088.07</v>
      </c>
    </row>
    <row r="5" spans="1:2">
      <c r="A5" s="37" t="s">
        <v>1187</v>
      </c>
      <c r="B5" s="100">
        <v>272442.04000000004</v>
      </c>
    </row>
    <row r="6" spans="1:2">
      <c r="A6" s="37" t="s">
        <v>1682</v>
      </c>
      <c r="B6" s="100">
        <v>125780</v>
      </c>
    </row>
    <row r="7" spans="1:2">
      <c r="A7" s="37" t="s">
        <v>2718</v>
      </c>
      <c r="B7" s="100">
        <v>122393.67670000001</v>
      </c>
    </row>
    <row r="8" spans="1:2">
      <c r="A8" s="37" t="s">
        <v>2286</v>
      </c>
      <c r="B8" s="100">
        <v>120150</v>
      </c>
    </row>
    <row r="9" spans="1:2">
      <c r="A9" s="37" t="s">
        <v>1960</v>
      </c>
      <c r="B9" s="100">
        <v>114000</v>
      </c>
    </row>
    <row r="10" spans="1:2">
      <c r="A10" s="37" t="s">
        <v>873</v>
      </c>
      <c r="B10" s="100">
        <v>100000</v>
      </c>
    </row>
    <row r="11" spans="1:2">
      <c r="A11" s="37" t="s">
        <v>874</v>
      </c>
      <c r="B11" s="100">
        <v>100000</v>
      </c>
    </row>
    <row r="12" spans="1:2">
      <c r="A12" s="37" t="s">
        <v>1281</v>
      </c>
      <c r="B12" s="100">
        <v>100000</v>
      </c>
    </row>
    <row r="13" spans="1:2">
      <c r="A13" s="37" t="s">
        <v>2202</v>
      </c>
      <c r="B13" s="100">
        <v>87500</v>
      </c>
    </row>
    <row r="14" spans="1:2">
      <c r="A14" s="37" t="s">
        <v>869</v>
      </c>
      <c r="B14" s="100">
        <v>1443353.7867000001</v>
      </c>
    </row>
    <row r="15" spans="1:2">
      <c r="B15"/>
    </row>
    <row r="16" spans="1:2">
      <c r="B16"/>
    </row>
    <row r="17" spans="2:2">
      <c r="B17"/>
    </row>
    <row r="18" spans="2:2">
      <c r="B18"/>
    </row>
    <row r="19" spans="2:2">
      <c r="B19"/>
    </row>
    <row r="20" spans="2:2">
      <c r="B20"/>
    </row>
    <row r="21" spans="2:2">
      <c r="B21"/>
    </row>
    <row r="22" spans="2:2">
      <c r="B22"/>
    </row>
    <row r="23" spans="2:2">
      <c r="B23"/>
    </row>
    <row r="24" spans="2:2">
      <c r="B24"/>
    </row>
    <row r="25" spans="2:2">
      <c r="B25"/>
    </row>
    <row r="26" spans="2:2">
      <c r="B26"/>
    </row>
    <row r="27" spans="2:2">
      <c r="B27"/>
    </row>
    <row r="28" spans="2:2">
      <c r="B28"/>
    </row>
    <row r="29" spans="2:2">
      <c r="B29"/>
    </row>
    <row r="30" spans="2:2">
      <c r="B30"/>
    </row>
    <row r="31" spans="2:2">
      <c r="B31"/>
    </row>
    <row r="32" spans="2:2">
      <c r="B32"/>
    </row>
    <row r="33" spans="2:2">
      <c r="B33"/>
    </row>
    <row r="34" spans="2:2">
      <c r="B34"/>
    </row>
    <row r="35" spans="2:2">
      <c r="B35"/>
    </row>
    <row r="36" spans="2:2">
      <c r="B36"/>
    </row>
    <row r="37" spans="2:2">
      <c r="B37"/>
    </row>
    <row r="38" spans="2:2">
      <c r="B38"/>
    </row>
    <row r="39" spans="2:2">
      <c r="B39"/>
    </row>
    <row r="40" spans="2:2">
      <c r="B40"/>
    </row>
    <row r="41" spans="2:2">
      <c r="B41"/>
    </row>
    <row r="42" spans="2:2">
      <c r="B42"/>
    </row>
    <row r="43" spans="2:2">
      <c r="B43"/>
    </row>
    <row r="44" spans="2:2">
      <c r="B44"/>
    </row>
    <row r="45" spans="2:2">
      <c r="B45"/>
    </row>
    <row r="46" spans="2:2">
      <c r="B46"/>
    </row>
    <row r="47" spans="2:2">
      <c r="B4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77171-CD67-4C9C-99BB-AC3B5109E334}">
  <sheetPr>
    <tabColor rgb="FF92D050"/>
  </sheetPr>
  <dimension ref="A3:C10"/>
  <sheetViews>
    <sheetView workbookViewId="0">
      <selection activeCell="P24" sqref="P24"/>
    </sheetView>
  </sheetViews>
  <sheetFormatPr defaultRowHeight="14.4"/>
  <cols>
    <col min="1" max="1" width="14.44140625" bestFit="1" customWidth="1"/>
    <col min="2" max="2" width="9.6640625" bestFit="1" customWidth="1"/>
    <col min="3" max="3" width="12" bestFit="1" customWidth="1"/>
  </cols>
  <sheetData>
    <row r="3" spans="1:3">
      <c r="A3" s="36" t="s">
        <v>868</v>
      </c>
      <c r="B3" t="s">
        <v>1101</v>
      </c>
      <c r="C3" t="s">
        <v>1102</v>
      </c>
    </row>
    <row r="4" spans="1:3">
      <c r="A4" s="37" t="s">
        <v>889</v>
      </c>
      <c r="B4">
        <v>50</v>
      </c>
      <c r="C4">
        <v>66164.97</v>
      </c>
    </row>
    <row r="5" spans="1:3">
      <c r="A5" s="37" t="s">
        <v>890</v>
      </c>
      <c r="B5">
        <v>1532</v>
      </c>
      <c r="C5">
        <v>776193.50999999896</v>
      </c>
    </row>
    <row r="6" spans="1:3">
      <c r="A6" s="37" t="s">
        <v>1746</v>
      </c>
      <c r="B6">
        <v>63</v>
      </c>
      <c r="C6">
        <v>361268.90669999999</v>
      </c>
    </row>
    <row r="7" spans="1:3">
      <c r="A7" s="37" t="s">
        <v>1747</v>
      </c>
      <c r="B7">
        <v>36</v>
      </c>
      <c r="C7">
        <v>432690.73999999993</v>
      </c>
    </row>
    <row r="8" spans="1:3">
      <c r="A8" s="37" t="s">
        <v>1749</v>
      </c>
      <c r="B8">
        <v>195</v>
      </c>
      <c r="C8">
        <v>2274433.7200000007</v>
      </c>
    </row>
    <row r="9" spans="1:3">
      <c r="A9" s="37" t="s">
        <v>1750</v>
      </c>
      <c r="B9">
        <v>21</v>
      </c>
      <c r="C9">
        <v>518757</v>
      </c>
    </row>
    <row r="10" spans="1:3">
      <c r="A10" s="37" t="s">
        <v>869</v>
      </c>
      <c r="B10">
        <v>1897</v>
      </c>
      <c r="C10">
        <v>4429508.8466999987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E0AE-1D8B-4DF3-923B-CED506820CC4}">
  <sheetPr>
    <tabColor rgb="FF92D050"/>
  </sheetPr>
  <dimension ref="A3:B25"/>
  <sheetViews>
    <sheetView workbookViewId="0">
      <selection activeCell="B5" sqref="B5"/>
    </sheetView>
  </sheetViews>
  <sheetFormatPr defaultRowHeight="14.4"/>
  <cols>
    <col min="1" max="1" width="65.44140625" bestFit="1" customWidth="1"/>
    <col min="2" max="2" width="13.109375" bestFit="1" customWidth="1"/>
    <col min="3" max="3" width="7" bestFit="1" customWidth="1"/>
    <col min="4" max="4" width="10.6640625" bestFit="1" customWidth="1"/>
  </cols>
  <sheetData>
    <row r="3" spans="1:2">
      <c r="A3" s="36" t="s">
        <v>868</v>
      </c>
      <c r="B3" t="s">
        <v>1103</v>
      </c>
    </row>
    <row r="4" spans="1:2">
      <c r="A4" s="37" t="s">
        <v>1087</v>
      </c>
      <c r="B4">
        <v>1</v>
      </c>
    </row>
    <row r="5" spans="1:2">
      <c r="A5" s="37" t="s">
        <v>1078</v>
      </c>
      <c r="B5">
        <v>1</v>
      </c>
    </row>
    <row r="6" spans="1:2">
      <c r="A6" s="37" t="s">
        <v>1856</v>
      </c>
      <c r="B6">
        <v>3</v>
      </c>
    </row>
    <row r="7" spans="1:2">
      <c r="A7" s="37" t="s">
        <v>1091</v>
      </c>
      <c r="B7">
        <v>3</v>
      </c>
    </row>
    <row r="8" spans="1:2">
      <c r="A8" s="37" t="s">
        <v>2191</v>
      </c>
      <c r="B8">
        <v>4</v>
      </c>
    </row>
    <row r="9" spans="1:2">
      <c r="A9" s="37" t="s">
        <v>1088</v>
      </c>
      <c r="B9">
        <v>8</v>
      </c>
    </row>
    <row r="10" spans="1:2">
      <c r="A10" s="37" t="s">
        <v>1212</v>
      </c>
      <c r="B10">
        <v>9</v>
      </c>
    </row>
    <row r="11" spans="1:2">
      <c r="A11" s="37" t="s">
        <v>1084</v>
      </c>
      <c r="B11">
        <v>10</v>
      </c>
    </row>
    <row r="12" spans="1:2">
      <c r="A12" s="37" t="s">
        <v>1645</v>
      </c>
      <c r="B12">
        <v>13</v>
      </c>
    </row>
    <row r="13" spans="1:2">
      <c r="A13" s="37" t="s">
        <v>1071</v>
      </c>
      <c r="B13">
        <v>16</v>
      </c>
    </row>
    <row r="14" spans="1:2">
      <c r="A14" s="37" t="s">
        <v>1083</v>
      </c>
      <c r="B14">
        <v>21</v>
      </c>
    </row>
    <row r="15" spans="1:2">
      <c r="A15" s="37" t="s">
        <v>1080</v>
      </c>
      <c r="B15">
        <v>31</v>
      </c>
    </row>
    <row r="16" spans="1:2">
      <c r="A16" s="37" t="s">
        <v>1089</v>
      </c>
      <c r="B16">
        <v>35</v>
      </c>
    </row>
    <row r="17" spans="1:2">
      <c r="A17" s="37" t="s">
        <v>1082</v>
      </c>
      <c r="B17">
        <v>38</v>
      </c>
    </row>
    <row r="18" spans="1:2">
      <c r="A18" s="37" t="s">
        <v>1079</v>
      </c>
      <c r="B18">
        <v>42</v>
      </c>
    </row>
    <row r="19" spans="1:2">
      <c r="A19" s="37" t="s">
        <v>1072</v>
      </c>
      <c r="B19">
        <v>59</v>
      </c>
    </row>
    <row r="20" spans="1:2">
      <c r="A20" s="37"/>
      <c r="B20">
        <v>71</v>
      </c>
    </row>
    <row r="21" spans="1:2">
      <c r="A21" s="37" t="s">
        <v>1085</v>
      </c>
      <c r="B21">
        <v>154</v>
      </c>
    </row>
    <row r="22" spans="1:2">
      <c r="A22" s="37" t="s">
        <v>1092</v>
      </c>
      <c r="B22">
        <v>173</v>
      </c>
    </row>
    <row r="23" spans="1:2">
      <c r="A23" s="37" t="s">
        <v>1081</v>
      </c>
      <c r="B23">
        <v>380</v>
      </c>
    </row>
    <row r="24" spans="1:2">
      <c r="A24" s="37" t="s">
        <v>1070</v>
      </c>
      <c r="B24">
        <v>665</v>
      </c>
    </row>
    <row r="25" spans="1:2">
      <c r="A25" s="37" t="s">
        <v>869</v>
      </c>
      <c r="B25">
        <v>1737</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1BBAB-15B6-4D68-AEE9-4BC629B6FC1D}">
  <sheetPr>
    <tabColor rgb="FF92D050"/>
  </sheetPr>
  <dimension ref="A3:B27"/>
  <sheetViews>
    <sheetView topLeftCell="A4" workbookViewId="0">
      <selection activeCell="B14" sqref="B14"/>
    </sheetView>
  </sheetViews>
  <sheetFormatPr defaultRowHeight="14.4"/>
  <cols>
    <col min="1" max="1" width="65.44140625" bestFit="1" customWidth="1"/>
    <col min="2" max="2" width="25.5546875" style="100" bestFit="1" customWidth="1"/>
  </cols>
  <sheetData>
    <row r="3" spans="1:2">
      <c r="A3" s="36" t="s">
        <v>868</v>
      </c>
      <c r="B3" s="100" t="s">
        <v>1093</v>
      </c>
    </row>
    <row r="4" spans="1:2">
      <c r="A4" s="37" t="s">
        <v>1078</v>
      </c>
      <c r="B4" s="100">
        <v>272.7</v>
      </c>
    </row>
    <row r="5" spans="1:2">
      <c r="A5" s="37" t="s">
        <v>1084</v>
      </c>
      <c r="B5" s="100">
        <v>308.28999999999996</v>
      </c>
    </row>
    <row r="6" spans="1:2">
      <c r="A6" s="37" t="s">
        <v>1091</v>
      </c>
      <c r="B6" s="100">
        <v>463.93</v>
      </c>
    </row>
    <row r="7" spans="1:2">
      <c r="A7" s="37" t="s">
        <v>1087</v>
      </c>
      <c r="B7" s="100">
        <v>1098.9000000000001</v>
      </c>
    </row>
    <row r="8" spans="1:2">
      <c r="A8" s="37" t="s">
        <v>1083</v>
      </c>
      <c r="B8" s="100">
        <v>3333.9400000000005</v>
      </c>
    </row>
    <row r="9" spans="1:2">
      <c r="A9" s="37" t="s">
        <v>1082</v>
      </c>
      <c r="B9" s="100">
        <v>4887.6599999999989</v>
      </c>
    </row>
    <row r="10" spans="1:2">
      <c r="A10" s="37" t="s">
        <v>1080</v>
      </c>
      <c r="B10" s="100">
        <v>6262.5199999999977</v>
      </c>
    </row>
    <row r="11" spans="1:2">
      <c r="A11" s="37" t="s">
        <v>1088</v>
      </c>
      <c r="B11" s="100">
        <v>7696.1900000000005</v>
      </c>
    </row>
    <row r="12" spans="1:2">
      <c r="A12" s="37" t="s">
        <v>1079</v>
      </c>
      <c r="B12" s="100">
        <v>14776.310000000001</v>
      </c>
    </row>
    <row r="13" spans="1:2">
      <c r="A13" s="37" t="s">
        <v>1089</v>
      </c>
      <c r="B13" s="100">
        <v>21252.49</v>
      </c>
    </row>
    <row r="14" spans="1:2">
      <c r="A14" s="37" t="s">
        <v>1856</v>
      </c>
      <c r="B14" s="100">
        <v>24951.55</v>
      </c>
    </row>
    <row r="15" spans="1:2">
      <c r="A15" s="37"/>
      <c r="B15" s="100">
        <v>27153.040000000001</v>
      </c>
    </row>
    <row r="16" spans="1:2">
      <c r="A16" s="37" t="s">
        <v>1071</v>
      </c>
      <c r="B16" s="100">
        <v>31689.580000000005</v>
      </c>
    </row>
    <row r="17" spans="1:2">
      <c r="A17" s="37" t="s">
        <v>1085</v>
      </c>
      <c r="B17" s="100">
        <v>32329.649999999994</v>
      </c>
    </row>
    <row r="18" spans="1:2">
      <c r="A18" s="37" t="s">
        <v>1645</v>
      </c>
      <c r="B18" s="100">
        <v>38671.979999999996</v>
      </c>
    </row>
    <row r="19" spans="1:2">
      <c r="A19" s="37" t="s">
        <v>1212</v>
      </c>
      <c r="B19" s="100">
        <v>87192.85</v>
      </c>
    </row>
    <row r="20" spans="1:2">
      <c r="A20" s="37" t="s">
        <v>1072</v>
      </c>
      <c r="B20" s="100">
        <v>104613.82999999999</v>
      </c>
    </row>
    <row r="21" spans="1:2">
      <c r="A21" s="37" t="s">
        <v>1081</v>
      </c>
      <c r="B21" s="100">
        <v>199682.64999999985</v>
      </c>
    </row>
    <row r="22" spans="1:2">
      <c r="A22" s="37" t="s">
        <v>1070</v>
      </c>
      <c r="B22" s="100">
        <v>401207.44999999995</v>
      </c>
    </row>
    <row r="23" spans="1:2">
      <c r="A23" s="37" t="s">
        <v>2191</v>
      </c>
      <c r="B23" s="100">
        <v>540048.21</v>
      </c>
    </row>
    <row r="24" spans="1:2">
      <c r="A24" s="37" t="s">
        <v>1092</v>
      </c>
      <c r="B24" s="100">
        <v>2881615.1267000004</v>
      </c>
    </row>
    <row r="25" spans="1:2">
      <c r="A25" s="37" t="s">
        <v>869</v>
      </c>
      <c r="B25" s="100">
        <v>4429508.8466999996</v>
      </c>
    </row>
    <row r="26" spans="1:2">
      <c r="B26"/>
    </row>
    <row r="27" spans="1:2">
      <c r="B27"/>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E7CB8-C897-4E79-A7E8-A39DC563930D}">
  <sheetPr>
    <tabColor rgb="FF92D050"/>
  </sheetPr>
  <dimension ref="A2:G340"/>
  <sheetViews>
    <sheetView workbookViewId="0">
      <selection activeCell="I20" sqref="I20"/>
    </sheetView>
  </sheetViews>
  <sheetFormatPr defaultRowHeight="14.4"/>
  <cols>
    <col min="1" max="1" width="13.109375" bestFit="1" customWidth="1"/>
    <col min="2" max="2" width="27" bestFit="1" customWidth="1"/>
    <col min="5" max="5" width="12.44140625" customWidth="1"/>
    <col min="7" max="7" width="20.6640625" customWidth="1"/>
  </cols>
  <sheetData>
    <row r="2" spans="1:7">
      <c r="E2" s="136" t="s">
        <v>1180</v>
      </c>
      <c r="G2" s="136" t="s">
        <v>1181</v>
      </c>
    </row>
    <row r="3" spans="1:7">
      <c r="E3" s="137">
        <f>COUNTA(B:B)</f>
        <v>335</v>
      </c>
      <c r="G3" s="137">
        <f>IF(E3&lt;2,0,E3-2)</f>
        <v>333</v>
      </c>
    </row>
    <row r="5" spans="1:7">
      <c r="A5" s="36" t="s">
        <v>868</v>
      </c>
      <c r="B5" t="s">
        <v>1179</v>
      </c>
    </row>
    <row r="6" spans="1:7">
      <c r="A6" s="37" t="s">
        <v>1094</v>
      </c>
      <c r="B6">
        <v>1</v>
      </c>
    </row>
    <row r="7" spans="1:7">
      <c r="A7" s="37" t="s">
        <v>306</v>
      </c>
      <c r="B7">
        <v>1</v>
      </c>
    </row>
    <row r="8" spans="1:7">
      <c r="A8" s="37" t="s">
        <v>1187</v>
      </c>
      <c r="B8">
        <v>14</v>
      </c>
    </row>
    <row r="9" spans="1:7">
      <c r="A9" s="37" t="s">
        <v>316</v>
      </c>
      <c r="B9">
        <v>3</v>
      </c>
    </row>
    <row r="10" spans="1:7">
      <c r="A10" s="37" t="s">
        <v>75</v>
      </c>
      <c r="B10">
        <v>1</v>
      </c>
    </row>
    <row r="11" spans="1:7">
      <c r="A11" s="37" t="s">
        <v>616</v>
      </c>
      <c r="B11">
        <v>1</v>
      </c>
    </row>
    <row r="12" spans="1:7">
      <c r="A12" s="37" t="s">
        <v>362</v>
      </c>
      <c r="B12">
        <v>1</v>
      </c>
    </row>
    <row r="13" spans="1:7">
      <c r="A13" s="37" t="s">
        <v>313</v>
      </c>
      <c r="B13">
        <v>1</v>
      </c>
    </row>
    <row r="14" spans="1:7">
      <c r="A14" s="37" t="s">
        <v>73</v>
      </c>
      <c r="B14">
        <v>1</v>
      </c>
    </row>
    <row r="15" spans="1:7">
      <c r="A15" s="37" t="s">
        <v>318</v>
      </c>
      <c r="B15">
        <v>1</v>
      </c>
    </row>
    <row r="16" spans="1:7">
      <c r="A16" s="37" t="s">
        <v>591</v>
      </c>
      <c r="B16">
        <v>1</v>
      </c>
    </row>
    <row r="17" spans="1:2">
      <c r="A17" s="37" t="s">
        <v>131</v>
      </c>
      <c r="B17">
        <v>1</v>
      </c>
    </row>
    <row r="18" spans="1:2">
      <c r="A18" s="37" t="s">
        <v>619</v>
      </c>
      <c r="B18">
        <v>1</v>
      </c>
    </row>
    <row r="19" spans="1:2">
      <c r="A19" s="37" t="s">
        <v>77</v>
      </c>
      <c r="B19">
        <v>1</v>
      </c>
    </row>
    <row r="20" spans="1:2">
      <c r="A20" s="37" t="s">
        <v>18</v>
      </c>
      <c r="B20">
        <v>2</v>
      </c>
    </row>
    <row r="21" spans="1:2">
      <c r="A21" s="37" t="s">
        <v>150</v>
      </c>
      <c r="B21">
        <v>4</v>
      </c>
    </row>
    <row r="22" spans="1:2">
      <c r="A22" s="37" t="s">
        <v>332</v>
      </c>
      <c r="B22">
        <v>1</v>
      </c>
    </row>
    <row r="23" spans="1:2">
      <c r="A23" s="37" t="s">
        <v>1192</v>
      </c>
      <c r="B23">
        <v>1</v>
      </c>
    </row>
    <row r="24" spans="1:2">
      <c r="A24" s="37" t="s">
        <v>1286</v>
      </c>
      <c r="B24">
        <v>1</v>
      </c>
    </row>
    <row r="25" spans="1:2">
      <c r="A25" s="37" t="s">
        <v>590</v>
      </c>
      <c r="B25">
        <v>1</v>
      </c>
    </row>
    <row r="26" spans="1:2">
      <c r="A26" s="37" t="s">
        <v>345</v>
      </c>
      <c r="B26">
        <v>5</v>
      </c>
    </row>
    <row r="27" spans="1:2">
      <c r="A27" s="37" t="s">
        <v>80</v>
      </c>
      <c r="B27">
        <v>1</v>
      </c>
    </row>
    <row r="28" spans="1:2">
      <c r="A28" s="37" t="s">
        <v>92</v>
      </c>
      <c r="B28">
        <v>1</v>
      </c>
    </row>
    <row r="29" spans="1:2">
      <c r="A29" s="37" t="s">
        <v>93</v>
      </c>
      <c r="B29">
        <v>1</v>
      </c>
    </row>
    <row r="30" spans="1:2">
      <c r="A30" s="37" t="s">
        <v>94</v>
      </c>
      <c r="B30">
        <v>1</v>
      </c>
    </row>
    <row r="31" spans="1:2">
      <c r="A31" s="37" t="s">
        <v>95</v>
      </c>
      <c r="B31">
        <v>1</v>
      </c>
    </row>
    <row r="32" spans="1:2">
      <c r="A32" s="37" t="s">
        <v>96</v>
      </c>
      <c r="B32">
        <v>1</v>
      </c>
    </row>
    <row r="33" spans="1:2">
      <c r="A33" s="37" t="s">
        <v>136</v>
      </c>
      <c r="B33">
        <v>1</v>
      </c>
    </row>
    <row r="34" spans="1:2">
      <c r="A34" s="37" t="s">
        <v>389</v>
      </c>
      <c r="B34">
        <v>1</v>
      </c>
    </row>
    <row r="35" spans="1:2">
      <c r="A35" s="37" t="s">
        <v>177</v>
      </c>
      <c r="B35">
        <v>4</v>
      </c>
    </row>
    <row r="36" spans="1:2">
      <c r="A36" s="37" t="s">
        <v>320</v>
      </c>
      <c r="B36">
        <v>1</v>
      </c>
    </row>
    <row r="37" spans="1:2">
      <c r="A37" s="37" t="s">
        <v>296</v>
      </c>
      <c r="B37">
        <v>1</v>
      </c>
    </row>
    <row r="38" spans="1:2">
      <c r="A38" s="37" t="s">
        <v>463</v>
      </c>
      <c r="B38">
        <v>1</v>
      </c>
    </row>
    <row r="39" spans="1:2">
      <c r="A39" s="37" t="s">
        <v>245</v>
      </c>
      <c r="B39">
        <v>1</v>
      </c>
    </row>
    <row r="40" spans="1:2">
      <c r="A40" s="37" t="s">
        <v>1204</v>
      </c>
      <c r="B40">
        <v>1</v>
      </c>
    </row>
    <row r="41" spans="1:2">
      <c r="A41" s="37" t="s">
        <v>309</v>
      </c>
      <c r="B41">
        <v>1</v>
      </c>
    </row>
    <row r="42" spans="1:2">
      <c r="A42" s="37" t="s">
        <v>304</v>
      </c>
      <c r="B42">
        <v>1</v>
      </c>
    </row>
    <row r="43" spans="1:2">
      <c r="A43" s="37" t="s">
        <v>323</v>
      </c>
      <c r="B43">
        <v>1</v>
      </c>
    </row>
    <row r="44" spans="1:2">
      <c r="A44" s="37" t="s">
        <v>317</v>
      </c>
      <c r="B44">
        <v>1</v>
      </c>
    </row>
    <row r="45" spans="1:2">
      <c r="A45" s="37" t="s">
        <v>593</v>
      </c>
      <c r="B45">
        <v>1</v>
      </c>
    </row>
    <row r="46" spans="1:2">
      <c r="A46" s="37" t="s">
        <v>653</v>
      </c>
      <c r="B46">
        <v>1</v>
      </c>
    </row>
    <row r="47" spans="1:2">
      <c r="A47" s="37" t="s">
        <v>654</v>
      </c>
      <c r="B47">
        <v>1</v>
      </c>
    </row>
    <row r="48" spans="1:2">
      <c r="A48" s="37" t="s">
        <v>448</v>
      </c>
      <c r="B48">
        <v>1</v>
      </c>
    </row>
    <row r="49" spans="1:2">
      <c r="A49" s="37" t="s">
        <v>599</v>
      </c>
      <c r="B49">
        <v>1</v>
      </c>
    </row>
    <row r="50" spans="1:2">
      <c r="A50" s="37" t="s">
        <v>364</v>
      </c>
      <c r="B50">
        <v>1</v>
      </c>
    </row>
    <row r="51" spans="1:2">
      <c r="A51" s="37" t="s">
        <v>301</v>
      </c>
      <c r="B51">
        <v>1</v>
      </c>
    </row>
    <row r="52" spans="1:2">
      <c r="A52" s="37" t="s">
        <v>444</v>
      </c>
      <c r="B52">
        <v>1</v>
      </c>
    </row>
    <row r="53" spans="1:2">
      <c r="A53" s="37" t="s">
        <v>440</v>
      </c>
      <c r="B53">
        <v>1</v>
      </c>
    </row>
    <row r="54" spans="1:2">
      <c r="A54" s="37" t="s">
        <v>341</v>
      </c>
      <c r="B54">
        <v>1</v>
      </c>
    </row>
    <row r="55" spans="1:2">
      <c r="A55" s="37" t="s">
        <v>365</v>
      </c>
      <c r="B55">
        <v>1</v>
      </c>
    </row>
    <row r="56" spans="1:2">
      <c r="A56" s="37" t="s">
        <v>303</v>
      </c>
      <c r="B56">
        <v>1</v>
      </c>
    </row>
    <row r="57" spans="1:2">
      <c r="A57" s="37" t="s">
        <v>319</v>
      </c>
      <c r="B57">
        <v>1</v>
      </c>
    </row>
    <row r="58" spans="1:2">
      <c r="A58" s="37" t="s">
        <v>329</v>
      </c>
      <c r="B58">
        <v>1</v>
      </c>
    </row>
    <row r="59" spans="1:2">
      <c r="A59" s="37" t="s">
        <v>623</v>
      </c>
      <c r="B59">
        <v>1</v>
      </c>
    </row>
    <row r="60" spans="1:2">
      <c r="A60" s="37" t="s">
        <v>300</v>
      </c>
      <c r="B60">
        <v>1</v>
      </c>
    </row>
    <row r="61" spans="1:2">
      <c r="A61" s="37" t="s">
        <v>333</v>
      </c>
      <c r="B61">
        <v>1</v>
      </c>
    </row>
    <row r="62" spans="1:2">
      <c r="A62" s="37" t="s">
        <v>133</v>
      </c>
      <c r="B62">
        <v>1</v>
      </c>
    </row>
    <row r="63" spans="1:2">
      <c r="A63" s="37" t="s">
        <v>1196</v>
      </c>
      <c r="B63">
        <v>1</v>
      </c>
    </row>
    <row r="64" spans="1:2">
      <c r="A64" s="37" t="s">
        <v>367</v>
      </c>
      <c r="B64">
        <v>1</v>
      </c>
    </row>
    <row r="65" spans="1:2">
      <c r="A65" s="37" t="s">
        <v>404</v>
      </c>
      <c r="B65">
        <v>1</v>
      </c>
    </row>
    <row r="66" spans="1:2">
      <c r="A66" s="37" t="s">
        <v>437</v>
      </c>
      <c r="B66">
        <v>1</v>
      </c>
    </row>
    <row r="67" spans="1:2">
      <c r="A67" s="37" t="s">
        <v>405</v>
      </c>
      <c r="B67">
        <v>2</v>
      </c>
    </row>
    <row r="68" spans="1:2">
      <c r="A68" s="37" t="s">
        <v>603</v>
      </c>
      <c r="B68">
        <v>1</v>
      </c>
    </row>
    <row r="69" spans="1:2">
      <c r="A69" s="37" t="s">
        <v>407</v>
      </c>
      <c r="B69">
        <v>2</v>
      </c>
    </row>
    <row r="70" spans="1:2">
      <c r="A70" s="37" t="s">
        <v>338</v>
      </c>
      <c r="B70">
        <v>1</v>
      </c>
    </row>
    <row r="71" spans="1:2">
      <c r="A71" s="37" t="s">
        <v>406</v>
      </c>
      <c r="B71">
        <v>2</v>
      </c>
    </row>
    <row r="72" spans="1:2">
      <c r="A72" s="37" t="s">
        <v>403</v>
      </c>
      <c r="B72">
        <v>1</v>
      </c>
    </row>
    <row r="73" spans="1:2">
      <c r="A73" s="37" t="s">
        <v>331</v>
      </c>
      <c r="B73">
        <v>1</v>
      </c>
    </row>
    <row r="74" spans="1:2">
      <c r="A74" s="37" t="s">
        <v>330</v>
      </c>
      <c r="B74">
        <v>1</v>
      </c>
    </row>
    <row r="75" spans="1:2">
      <c r="A75" s="37" t="s">
        <v>326</v>
      </c>
      <c r="B75">
        <v>1</v>
      </c>
    </row>
    <row r="76" spans="1:2">
      <c r="A76" s="37" t="s">
        <v>327</v>
      </c>
      <c r="B76">
        <v>1</v>
      </c>
    </row>
    <row r="77" spans="1:2">
      <c r="A77" s="37" t="s">
        <v>308</v>
      </c>
      <c r="B77">
        <v>1</v>
      </c>
    </row>
    <row r="78" spans="1:2">
      <c r="A78" s="37" t="s">
        <v>310</v>
      </c>
      <c r="B78">
        <v>1</v>
      </c>
    </row>
    <row r="79" spans="1:2">
      <c r="A79" s="37" t="s">
        <v>391</v>
      </c>
      <c r="B79">
        <v>1</v>
      </c>
    </row>
    <row r="80" spans="1:2">
      <c r="A80" s="37" t="s">
        <v>307</v>
      </c>
      <c r="B80">
        <v>1</v>
      </c>
    </row>
    <row r="81" spans="1:2">
      <c r="A81" s="37" t="s">
        <v>328</v>
      </c>
      <c r="B81">
        <v>1</v>
      </c>
    </row>
    <row r="82" spans="1:2">
      <c r="A82" s="37" t="s">
        <v>311</v>
      </c>
      <c r="B82">
        <v>1</v>
      </c>
    </row>
    <row r="83" spans="1:2">
      <c r="A83" s="37" t="s">
        <v>339</v>
      </c>
      <c r="B83">
        <v>1</v>
      </c>
    </row>
    <row r="84" spans="1:2">
      <c r="A84" s="37" t="s">
        <v>687</v>
      </c>
      <c r="B84">
        <v>1</v>
      </c>
    </row>
    <row r="85" spans="1:2">
      <c r="A85" s="37" t="s">
        <v>630</v>
      </c>
      <c r="B85">
        <v>1</v>
      </c>
    </row>
    <row r="86" spans="1:2">
      <c r="A86" s="37" t="s">
        <v>340</v>
      </c>
      <c r="B86">
        <v>1</v>
      </c>
    </row>
    <row r="87" spans="1:2">
      <c r="A87" s="37" t="s">
        <v>592</v>
      </c>
      <c r="B87">
        <v>1</v>
      </c>
    </row>
    <row r="88" spans="1:2">
      <c r="A88" s="37" t="s">
        <v>611</v>
      </c>
      <c r="B88">
        <v>1</v>
      </c>
    </row>
    <row r="89" spans="1:2">
      <c r="A89" s="37" t="s">
        <v>302</v>
      </c>
      <c r="B89">
        <v>1</v>
      </c>
    </row>
    <row r="90" spans="1:2">
      <c r="A90" s="37" t="s">
        <v>314</v>
      </c>
      <c r="B90">
        <v>1</v>
      </c>
    </row>
    <row r="91" spans="1:2">
      <c r="A91" s="37" t="s">
        <v>315</v>
      </c>
      <c r="B91">
        <v>1</v>
      </c>
    </row>
    <row r="92" spans="1:2">
      <c r="A92" s="37" t="s">
        <v>643</v>
      </c>
      <c r="B92">
        <v>1</v>
      </c>
    </row>
    <row r="93" spans="1:2">
      <c r="A93" s="37" t="s">
        <v>445</v>
      </c>
      <c r="B93">
        <v>1</v>
      </c>
    </row>
    <row r="94" spans="1:2">
      <c r="A94" s="37" t="s">
        <v>632</v>
      </c>
      <c r="B94">
        <v>1</v>
      </c>
    </row>
    <row r="95" spans="1:2">
      <c r="A95" s="37" t="s">
        <v>324</v>
      </c>
      <c r="B95">
        <v>2</v>
      </c>
    </row>
    <row r="96" spans="1:2">
      <c r="A96" s="37" t="s">
        <v>325</v>
      </c>
      <c r="B96">
        <v>1</v>
      </c>
    </row>
    <row r="97" spans="1:2">
      <c r="A97" s="37" t="s">
        <v>545</v>
      </c>
      <c r="B97">
        <v>1</v>
      </c>
    </row>
    <row r="98" spans="1:2">
      <c r="A98" s="37" t="s">
        <v>649</v>
      </c>
      <c r="B98">
        <v>1</v>
      </c>
    </row>
    <row r="99" spans="1:2">
      <c r="A99" s="37" t="s">
        <v>336</v>
      </c>
      <c r="B99">
        <v>1</v>
      </c>
    </row>
    <row r="100" spans="1:2">
      <c r="A100" s="37" t="s">
        <v>639</v>
      </c>
      <c r="B100">
        <v>1</v>
      </c>
    </row>
    <row r="101" spans="1:2">
      <c r="A101" s="37" t="s">
        <v>685</v>
      </c>
      <c r="B101">
        <v>1</v>
      </c>
    </row>
    <row r="102" spans="1:2">
      <c r="A102" s="37" t="s">
        <v>454</v>
      </c>
      <c r="B102">
        <v>1</v>
      </c>
    </row>
    <row r="103" spans="1:2">
      <c r="A103" s="37" t="s">
        <v>642</v>
      </c>
      <c r="B103">
        <v>1</v>
      </c>
    </row>
    <row r="104" spans="1:2">
      <c r="A104" s="37" t="s">
        <v>451</v>
      </c>
      <c r="B104">
        <v>1</v>
      </c>
    </row>
    <row r="105" spans="1:2">
      <c r="A105" s="37" t="s">
        <v>641</v>
      </c>
      <c r="B105">
        <v>1</v>
      </c>
    </row>
    <row r="106" spans="1:2">
      <c r="A106" s="37" t="s">
        <v>688</v>
      </c>
      <c r="B106">
        <v>1</v>
      </c>
    </row>
    <row r="107" spans="1:2">
      <c r="A107" s="37" t="s">
        <v>322</v>
      </c>
      <c r="B107">
        <v>2</v>
      </c>
    </row>
    <row r="108" spans="1:2">
      <c r="A108" s="37" t="s">
        <v>605</v>
      </c>
      <c r="B108">
        <v>1</v>
      </c>
    </row>
    <row r="109" spans="1:2">
      <c r="A109" s="37" t="s">
        <v>584</v>
      </c>
      <c r="B109">
        <v>1</v>
      </c>
    </row>
    <row r="110" spans="1:2">
      <c r="A110" s="37" t="s">
        <v>612</v>
      </c>
      <c r="B110">
        <v>1</v>
      </c>
    </row>
    <row r="111" spans="1:2">
      <c r="A111" s="37" t="s">
        <v>450</v>
      </c>
      <c r="B111">
        <v>1</v>
      </c>
    </row>
    <row r="112" spans="1:2">
      <c r="A112" s="37" t="s">
        <v>618</v>
      </c>
      <c r="B112">
        <v>1</v>
      </c>
    </row>
    <row r="113" spans="1:2">
      <c r="A113" s="37" t="s">
        <v>655</v>
      </c>
      <c r="B113">
        <v>3</v>
      </c>
    </row>
    <row r="114" spans="1:2">
      <c r="A114" s="37" t="s">
        <v>462</v>
      </c>
      <c r="B114">
        <v>1</v>
      </c>
    </row>
    <row r="115" spans="1:2">
      <c r="A115" s="37" t="s">
        <v>447</v>
      </c>
      <c r="B115">
        <v>1</v>
      </c>
    </row>
    <row r="116" spans="1:2">
      <c r="A116" s="37" t="s">
        <v>446</v>
      </c>
      <c r="B116">
        <v>1</v>
      </c>
    </row>
    <row r="117" spans="1:2">
      <c r="A117" s="37" t="s">
        <v>598</v>
      </c>
      <c r="B117">
        <v>1</v>
      </c>
    </row>
    <row r="118" spans="1:2">
      <c r="A118" s="37" t="s">
        <v>693</v>
      </c>
      <c r="B118">
        <v>1</v>
      </c>
    </row>
    <row r="119" spans="1:2">
      <c r="A119" s="37" t="s">
        <v>434</v>
      </c>
      <c r="B119">
        <v>1</v>
      </c>
    </row>
    <row r="120" spans="1:2">
      <c r="A120" s="37" t="s">
        <v>634</v>
      </c>
      <c r="B120">
        <v>1</v>
      </c>
    </row>
    <row r="121" spans="1:2">
      <c r="A121" s="37" t="s">
        <v>608</v>
      </c>
      <c r="B121">
        <v>2</v>
      </c>
    </row>
    <row r="122" spans="1:2">
      <c r="A122" s="37" t="s">
        <v>392</v>
      </c>
      <c r="B122">
        <v>1</v>
      </c>
    </row>
    <row r="123" spans="1:2">
      <c r="A123" s="37" t="s">
        <v>439</v>
      </c>
      <c r="B123">
        <v>1</v>
      </c>
    </row>
    <row r="124" spans="1:2">
      <c r="A124" s="37" t="s">
        <v>602</v>
      </c>
      <c r="B124">
        <v>1</v>
      </c>
    </row>
    <row r="125" spans="1:2">
      <c r="A125" s="37" t="s">
        <v>411</v>
      </c>
      <c r="B125">
        <v>1</v>
      </c>
    </row>
    <row r="126" spans="1:2">
      <c r="A126" s="37" t="s">
        <v>441</v>
      </c>
      <c r="B126">
        <v>1</v>
      </c>
    </row>
    <row r="127" spans="1:2">
      <c r="A127" s="37" t="s">
        <v>442</v>
      </c>
      <c r="B127">
        <v>1</v>
      </c>
    </row>
    <row r="128" spans="1:2">
      <c r="A128" s="37" t="s">
        <v>438</v>
      </c>
      <c r="B128">
        <v>1</v>
      </c>
    </row>
    <row r="129" spans="1:2">
      <c r="A129" s="37" t="s">
        <v>621</v>
      </c>
      <c r="B129">
        <v>1</v>
      </c>
    </row>
    <row r="130" spans="1:2">
      <c r="A130" s="37" t="s">
        <v>556</v>
      </c>
      <c r="B130">
        <v>1</v>
      </c>
    </row>
    <row r="131" spans="1:2">
      <c r="A131" s="37" t="s">
        <v>624</v>
      </c>
      <c r="B131">
        <v>1</v>
      </c>
    </row>
    <row r="132" spans="1:2">
      <c r="A132" s="37" t="s">
        <v>557</v>
      </c>
      <c r="B132">
        <v>1</v>
      </c>
    </row>
    <row r="133" spans="1:2">
      <c r="A133" s="37" t="s">
        <v>543</v>
      </c>
      <c r="B133">
        <v>1</v>
      </c>
    </row>
    <row r="134" spans="1:2">
      <c r="A134" s="37" t="s">
        <v>544</v>
      </c>
      <c r="B134">
        <v>1</v>
      </c>
    </row>
    <row r="135" spans="1:2">
      <c r="A135" s="37" t="s">
        <v>629</v>
      </c>
      <c r="B135">
        <v>1</v>
      </c>
    </row>
    <row r="136" spans="1:2">
      <c r="A136" s="37" t="s">
        <v>690</v>
      </c>
      <c r="B136">
        <v>1</v>
      </c>
    </row>
    <row r="137" spans="1:2">
      <c r="A137" s="37" t="s">
        <v>1281</v>
      </c>
      <c r="B137">
        <v>1</v>
      </c>
    </row>
    <row r="138" spans="1:2">
      <c r="A138" s="37" t="s">
        <v>871</v>
      </c>
      <c r="B138">
        <v>1</v>
      </c>
    </row>
    <row r="139" spans="1:2">
      <c r="A139" s="37" t="s">
        <v>874</v>
      </c>
      <c r="B139">
        <v>1</v>
      </c>
    </row>
    <row r="140" spans="1:2">
      <c r="A140" s="37" t="s">
        <v>873</v>
      </c>
      <c r="B140">
        <v>1</v>
      </c>
    </row>
    <row r="141" spans="1:2">
      <c r="A141" s="37" t="s">
        <v>633</v>
      </c>
      <c r="B141">
        <v>1</v>
      </c>
    </row>
    <row r="142" spans="1:2">
      <c r="A142" s="37" t="s">
        <v>1107</v>
      </c>
      <c r="B142">
        <v>1</v>
      </c>
    </row>
    <row r="143" spans="1:2">
      <c r="A143" s="37" t="s">
        <v>600</v>
      </c>
      <c r="B143">
        <v>1</v>
      </c>
    </row>
    <row r="144" spans="1:2">
      <c r="A144" s="37" t="s">
        <v>628</v>
      </c>
      <c r="B144">
        <v>2</v>
      </c>
    </row>
    <row r="145" spans="1:2">
      <c r="A145" s="37" t="s">
        <v>606</v>
      </c>
      <c r="B145">
        <v>1</v>
      </c>
    </row>
    <row r="146" spans="1:2">
      <c r="A146" s="37" t="s">
        <v>627</v>
      </c>
      <c r="B146">
        <v>1</v>
      </c>
    </row>
    <row r="147" spans="1:2">
      <c r="A147" s="37" t="s">
        <v>588</v>
      </c>
      <c r="B147">
        <v>1</v>
      </c>
    </row>
    <row r="148" spans="1:2">
      <c r="A148" s="37" t="s">
        <v>459</v>
      </c>
      <c r="B148">
        <v>1</v>
      </c>
    </row>
    <row r="149" spans="1:2">
      <c r="A149" s="37" t="s">
        <v>433</v>
      </c>
      <c r="B149">
        <v>1</v>
      </c>
    </row>
    <row r="150" spans="1:2">
      <c r="A150" s="37" t="s">
        <v>617</v>
      </c>
      <c r="B150">
        <v>1</v>
      </c>
    </row>
    <row r="151" spans="1:2">
      <c r="A151" s="37" t="s">
        <v>607</v>
      </c>
      <c r="B151">
        <v>1</v>
      </c>
    </row>
    <row r="152" spans="1:2">
      <c r="A152" s="37" t="s">
        <v>625</v>
      </c>
      <c r="B152">
        <v>1</v>
      </c>
    </row>
    <row r="153" spans="1:2">
      <c r="A153" s="37" t="s">
        <v>689</v>
      </c>
      <c r="B153">
        <v>1</v>
      </c>
    </row>
    <row r="154" spans="1:2">
      <c r="A154" s="37" t="s">
        <v>443</v>
      </c>
      <c r="B154">
        <v>3</v>
      </c>
    </row>
    <row r="155" spans="1:2">
      <c r="A155" s="37" t="s">
        <v>1346</v>
      </c>
      <c r="B155">
        <v>1</v>
      </c>
    </row>
    <row r="156" spans="1:2">
      <c r="A156" s="37" t="s">
        <v>1348</v>
      </c>
      <c r="B156">
        <v>1</v>
      </c>
    </row>
    <row r="157" spans="1:2">
      <c r="A157" s="37" t="s">
        <v>1542</v>
      </c>
      <c r="B157">
        <v>1</v>
      </c>
    </row>
    <row r="158" spans="1:2">
      <c r="A158" s="37" t="s">
        <v>613</v>
      </c>
      <c r="B158">
        <v>1</v>
      </c>
    </row>
    <row r="159" spans="1:2">
      <c r="A159" s="37" t="s">
        <v>614</v>
      </c>
      <c r="B159">
        <v>1</v>
      </c>
    </row>
    <row r="160" spans="1:2">
      <c r="A160" s="37" t="s">
        <v>1280</v>
      </c>
      <c r="B160">
        <v>1</v>
      </c>
    </row>
    <row r="161" spans="1:2">
      <c r="A161" s="37" t="s">
        <v>622</v>
      </c>
      <c r="B161">
        <v>1</v>
      </c>
    </row>
    <row r="162" spans="1:2">
      <c r="A162" s="37" t="s">
        <v>1344</v>
      </c>
      <c r="B162">
        <v>1</v>
      </c>
    </row>
    <row r="163" spans="1:2">
      <c r="A163" s="37" t="s">
        <v>667</v>
      </c>
      <c r="B163">
        <v>1</v>
      </c>
    </row>
    <row r="164" spans="1:2">
      <c r="A164" s="37" t="s">
        <v>580</v>
      </c>
      <c r="B164">
        <v>2</v>
      </c>
    </row>
    <row r="165" spans="1:2">
      <c r="A165" s="37" t="s">
        <v>1198</v>
      </c>
      <c r="B165">
        <v>1</v>
      </c>
    </row>
    <row r="166" spans="1:2">
      <c r="A166" s="37" t="s">
        <v>994</v>
      </c>
      <c r="B166">
        <v>2</v>
      </c>
    </row>
    <row r="167" spans="1:2">
      <c r="A167" s="37" t="s">
        <v>609</v>
      </c>
      <c r="B167">
        <v>1</v>
      </c>
    </row>
    <row r="168" spans="1:2">
      <c r="A168" s="37" t="s">
        <v>997</v>
      </c>
      <c r="B168">
        <v>2</v>
      </c>
    </row>
    <row r="169" spans="1:2">
      <c r="A169" s="37" t="s">
        <v>486</v>
      </c>
      <c r="B169">
        <v>1</v>
      </c>
    </row>
    <row r="170" spans="1:2">
      <c r="A170" s="37" t="s">
        <v>626</v>
      </c>
      <c r="B170">
        <v>1</v>
      </c>
    </row>
    <row r="171" spans="1:2">
      <c r="A171" s="37" t="s">
        <v>1278</v>
      </c>
      <c r="B171">
        <v>1</v>
      </c>
    </row>
    <row r="172" spans="1:2">
      <c r="A172" s="37" t="s">
        <v>610</v>
      </c>
      <c r="B172">
        <v>1</v>
      </c>
    </row>
    <row r="173" spans="1:2">
      <c r="A173" s="37" t="s">
        <v>1194</v>
      </c>
      <c r="B173">
        <v>1</v>
      </c>
    </row>
    <row r="174" spans="1:2">
      <c r="A174" s="37" t="s">
        <v>1200</v>
      </c>
      <c r="B174">
        <v>1</v>
      </c>
    </row>
    <row r="175" spans="1:2">
      <c r="A175" s="37" t="s">
        <v>1282</v>
      </c>
      <c r="B175">
        <v>1</v>
      </c>
    </row>
    <row r="176" spans="1:2">
      <c r="A176" s="37" t="s">
        <v>872</v>
      </c>
      <c r="B176">
        <v>1</v>
      </c>
    </row>
    <row r="177" spans="1:2">
      <c r="A177" s="37" t="s">
        <v>652</v>
      </c>
      <c r="B177">
        <v>1</v>
      </c>
    </row>
    <row r="178" spans="1:2">
      <c r="A178" s="37" t="s">
        <v>1540</v>
      </c>
      <c r="B178">
        <v>1</v>
      </c>
    </row>
    <row r="179" spans="1:2">
      <c r="A179" s="37" t="s">
        <v>604</v>
      </c>
      <c r="B179">
        <v>1</v>
      </c>
    </row>
    <row r="180" spans="1:2">
      <c r="A180" s="37" t="s">
        <v>1202</v>
      </c>
      <c r="B180">
        <v>1</v>
      </c>
    </row>
    <row r="181" spans="1:2">
      <c r="A181" s="37" t="s">
        <v>1342</v>
      </c>
      <c r="B181">
        <v>1</v>
      </c>
    </row>
    <row r="182" spans="1:2">
      <c r="A182" s="37" t="s">
        <v>1288</v>
      </c>
      <c r="B182">
        <v>1</v>
      </c>
    </row>
    <row r="183" spans="1:2">
      <c r="A183" s="37" t="s">
        <v>1484</v>
      </c>
      <c r="B183">
        <v>1</v>
      </c>
    </row>
    <row r="184" spans="1:2">
      <c r="A184" s="37" t="s">
        <v>1191</v>
      </c>
      <c r="B184">
        <v>18</v>
      </c>
    </row>
    <row r="185" spans="1:2">
      <c r="A185" s="37" t="s">
        <v>1203</v>
      </c>
      <c r="B185">
        <v>1</v>
      </c>
    </row>
    <row r="186" spans="1:2">
      <c r="A186" s="37" t="s">
        <v>668</v>
      </c>
      <c r="B186">
        <v>68</v>
      </c>
    </row>
    <row r="187" spans="1:2">
      <c r="A187" s="37" t="s">
        <v>870</v>
      </c>
      <c r="B187">
        <v>1</v>
      </c>
    </row>
    <row r="188" spans="1:2">
      <c r="A188" s="37" t="s">
        <v>1208</v>
      </c>
      <c r="B188">
        <v>1</v>
      </c>
    </row>
    <row r="189" spans="1:2">
      <c r="A189" s="37" t="s">
        <v>686</v>
      </c>
      <c r="B189">
        <v>1</v>
      </c>
    </row>
    <row r="190" spans="1:2">
      <c r="A190" s="37" t="s">
        <v>875</v>
      </c>
      <c r="B190">
        <v>1</v>
      </c>
    </row>
    <row r="191" spans="1:2">
      <c r="A191" s="37" t="s">
        <v>904</v>
      </c>
      <c r="B191">
        <v>13</v>
      </c>
    </row>
    <row r="192" spans="1:2">
      <c r="A192" s="37" t="s">
        <v>1546</v>
      </c>
      <c r="B192">
        <v>1</v>
      </c>
    </row>
    <row r="193" spans="1:2">
      <c r="A193" s="37" t="s">
        <v>1371</v>
      </c>
      <c r="B193">
        <v>1</v>
      </c>
    </row>
    <row r="194" spans="1:2">
      <c r="A194" s="37" t="s">
        <v>1118</v>
      </c>
      <c r="B194">
        <v>24</v>
      </c>
    </row>
    <row r="195" spans="1:2">
      <c r="A195" s="37" t="s">
        <v>916</v>
      </c>
      <c r="B195">
        <v>11</v>
      </c>
    </row>
    <row r="196" spans="1:2">
      <c r="A196" s="37" t="s">
        <v>1544</v>
      </c>
      <c r="B196">
        <v>1</v>
      </c>
    </row>
    <row r="197" spans="1:2">
      <c r="A197" s="37" t="s">
        <v>1105</v>
      </c>
      <c r="B197">
        <v>1</v>
      </c>
    </row>
    <row r="198" spans="1:2">
      <c r="A198" s="37" t="s">
        <v>669</v>
      </c>
      <c r="B198">
        <v>1</v>
      </c>
    </row>
    <row r="199" spans="1:2">
      <c r="A199" s="37" t="s">
        <v>1508</v>
      </c>
      <c r="B199">
        <v>21</v>
      </c>
    </row>
    <row r="200" spans="1:2">
      <c r="A200" s="37" t="s">
        <v>1521</v>
      </c>
      <c r="B200">
        <v>26</v>
      </c>
    </row>
    <row r="201" spans="1:2">
      <c r="A201" s="37" t="s">
        <v>683</v>
      </c>
      <c r="B201">
        <v>12</v>
      </c>
    </row>
    <row r="202" spans="1:2">
      <c r="A202" s="37" t="s">
        <v>1474</v>
      </c>
      <c r="B202">
        <v>4</v>
      </c>
    </row>
    <row r="203" spans="1:2">
      <c r="A203" s="37" t="s">
        <v>670</v>
      </c>
      <c r="B203">
        <v>12</v>
      </c>
    </row>
    <row r="204" spans="1:2">
      <c r="A204" s="37" t="s">
        <v>681</v>
      </c>
      <c r="B204">
        <v>12</v>
      </c>
    </row>
    <row r="205" spans="1:2">
      <c r="A205" s="37" t="s">
        <v>939</v>
      </c>
      <c r="B205">
        <v>13</v>
      </c>
    </row>
    <row r="206" spans="1:2">
      <c r="A206" s="37" t="s">
        <v>1239</v>
      </c>
      <c r="B206">
        <v>1</v>
      </c>
    </row>
    <row r="207" spans="1:2">
      <c r="A207" s="37" t="s">
        <v>1257</v>
      </c>
      <c r="B207">
        <v>1</v>
      </c>
    </row>
    <row r="208" spans="1:2">
      <c r="A208" s="37" t="s">
        <v>1109</v>
      </c>
      <c r="B208">
        <v>1</v>
      </c>
    </row>
    <row r="209" spans="1:2">
      <c r="A209" s="37" t="s">
        <v>1451</v>
      </c>
      <c r="B209">
        <v>30</v>
      </c>
    </row>
    <row r="210" spans="1:2">
      <c r="A210" s="37" t="s">
        <v>1419</v>
      </c>
      <c r="B210">
        <v>39</v>
      </c>
    </row>
    <row r="211" spans="1:2">
      <c r="A211" s="37" t="s">
        <v>947</v>
      </c>
      <c r="B211">
        <v>6</v>
      </c>
    </row>
    <row r="212" spans="1:2">
      <c r="A212" s="37" t="s">
        <v>960</v>
      </c>
      <c r="B212">
        <v>11</v>
      </c>
    </row>
    <row r="213" spans="1:2">
      <c r="A213" s="37" t="s">
        <v>1243</v>
      </c>
      <c r="B213">
        <v>9</v>
      </c>
    </row>
    <row r="214" spans="1:2">
      <c r="A214" s="37" t="s">
        <v>1291</v>
      </c>
      <c r="B214">
        <v>1</v>
      </c>
    </row>
    <row r="215" spans="1:2">
      <c r="A215" s="37" t="s">
        <v>1111</v>
      </c>
      <c r="B215">
        <v>6</v>
      </c>
    </row>
    <row r="216" spans="1:2">
      <c r="A216" s="37" t="s">
        <v>1114</v>
      </c>
      <c r="B216">
        <v>6</v>
      </c>
    </row>
    <row r="217" spans="1:2">
      <c r="A217" s="37" t="s">
        <v>964</v>
      </c>
      <c r="B217">
        <v>5</v>
      </c>
    </row>
    <row r="218" spans="1:2">
      <c r="A218" s="37" t="s">
        <v>970</v>
      </c>
      <c r="B218">
        <v>38</v>
      </c>
    </row>
    <row r="219" spans="1:2">
      <c r="A219" s="37" t="s">
        <v>1510</v>
      </c>
      <c r="B219">
        <v>9</v>
      </c>
    </row>
    <row r="220" spans="1:2">
      <c r="A220" s="37" t="s">
        <v>982</v>
      </c>
      <c r="B220">
        <v>6</v>
      </c>
    </row>
    <row r="221" spans="1:2">
      <c r="A221" s="37" t="s">
        <v>1256</v>
      </c>
      <c r="B221">
        <v>20</v>
      </c>
    </row>
    <row r="222" spans="1:2">
      <c r="A222" s="37" t="s">
        <v>1472</v>
      </c>
      <c r="B222">
        <v>3</v>
      </c>
    </row>
    <row r="223" spans="1:2">
      <c r="A223" s="37" t="s">
        <v>1269</v>
      </c>
      <c r="B223">
        <v>7</v>
      </c>
    </row>
    <row r="224" spans="1:2">
      <c r="A224" s="37" t="s">
        <v>1092</v>
      </c>
    </row>
    <row r="225" spans="1:2">
      <c r="A225" s="37" t="s">
        <v>1581</v>
      </c>
      <c r="B225">
        <v>2</v>
      </c>
    </row>
    <row r="226" spans="1:2">
      <c r="A226" s="37" t="s">
        <v>1589</v>
      </c>
      <c r="B226">
        <v>1</v>
      </c>
    </row>
    <row r="227" spans="1:2">
      <c r="A227" s="37" t="s">
        <v>1603</v>
      </c>
      <c r="B227">
        <v>5</v>
      </c>
    </row>
    <row r="228" spans="1:2">
      <c r="A228" s="37" t="s">
        <v>1639</v>
      </c>
      <c r="B228">
        <v>42</v>
      </c>
    </row>
    <row r="229" spans="1:2">
      <c r="A229" s="37" t="s">
        <v>1643</v>
      </c>
      <c r="B229">
        <v>1</v>
      </c>
    </row>
    <row r="230" spans="1:2">
      <c r="A230" s="37" t="s">
        <v>1653</v>
      </c>
      <c r="B230">
        <v>6</v>
      </c>
    </row>
    <row r="231" spans="1:2">
      <c r="A231" s="37" t="s">
        <v>1662</v>
      </c>
      <c r="B231">
        <v>13</v>
      </c>
    </row>
    <row r="232" spans="1:2">
      <c r="A232" s="37" t="s">
        <v>1676</v>
      </c>
      <c r="B232">
        <v>1</v>
      </c>
    </row>
    <row r="233" spans="1:2">
      <c r="A233" s="37" t="s">
        <v>1678</v>
      </c>
      <c r="B233">
        <v>1</v>
      </c>
    </row>
    <row r="234" spans="1:2">
      <c r="A234" s="37" t="s">
        <v>1680</v>
      </c>
      <c r="B234">
        <v>1</v>
      </c>
    </row>
    <row r="235" spans="1:2">
      <c r="A235" s="37" t="s">
        <v>1682</v>
      </c>
      <c r="B235">
        <v>1</v>
      </c>
    </row>
    <row r="236" spans="1:2">
      <c r="A236" s="37" t="s">
        <v>1684</v>
      </c>
      <c r="B236">
        <v>1</v>
      </c>
    </row>
    <row r="237" spans="1:2">
      <c r="A237" s="37" t="s">
        <v>1686</v>
      </c>
      <c r="B237">
        <v>1</v>
      </c>
    </row>
    <row r="238" spans="1:2">
      <c r="A238" s="37" t="s">
        <v>1691</v>
      </c>
      <c r="B238">
        <v>1</v>
      </c>
    </row>
    <row r="239" spans="1:2">
      <c r="A239" s="37" t="s">
        <v>1699</v>
      </c>
      <c r="B239">
        <v>1</v>
      </c>
    </row>
    <row r="240" spans="1:2">
      <c r="A240" s="37" t="s">
        <v>1757</v>
      </c>
      <c r="B240">
        <v>47</v>
      </c>
    </row>
    <row r="241" spans="1:2">
      <c r="A241" s="37" t="s">
        <v>1775</v>
      </c>
      <c r="B241">
        <v>1</v>
      </c>
    </row>
    <row r="242" spans="1:2">
      <c r="A242" s="37" t="s">
        <v>1821</v>
      </c>
      <c r="B242">
        <v>3</v>
      </c>
    </row>
    <row r="243" spans="1:2">
      <c r="A243" s="37" t="s">
        <v>1868</v>
      </c>
      <c r="B243">
        <v>1</v>
      </c>
    </row>
    <row r="244" spans="1:2">
      <c r="A244" s="37" t="s">
        <v>1870</v>
      </c>
      <c r="B244">
        <v>1</v>
      </c>
    </row>
    <row r="245" spans="1:2">
      <c r="A245" s="37" t="s">
        <v>1873</v>
      </c>
      <c r="B245">
        <v>1</v>
      </c>
    </row>
    <row r="246" spans="1:2">
      <c r="A246" s="37" t="s">
        <v>1909</v>
      </c>
      <c r="B246">
        <v>22</v>
      </c>
    </row>
    <row r="247" spans="1:2">
      <c r="A247" s="37" t="s">
        <v>1937</v>
      </c>
      <c r="B247">
        <v>1</v>
      </c>
    </row>
    <row r="248" spans="1:2">
      <c r="A248" s="37" t="s">
        <v>1914</v>
      </c>
      <c r="B248">
        <v>1</v>
      </c>
    </row>
    <row r="249" spans="1:2">
      <c r="A249" s="37" t="s">
        <v>1957</v>
      </c>
      <c r="B249">
        <v>23</v>
      </c>
    </row>
    <row r="250" spans="1:2">
      <c r="A250" s="37" t="s">
        <v>1958</v>
      </c>
      <c r="B250">
        <v>105</v>
      </c>
    </row>
    <row r="251" spans="1:2">
      <c r="A251" s="37" t="s">
        <v>1960</v>
      </c>
      <c r="B251">
        <v>1</v>
      </c>
    </row>
    <row r="252" spans="1:2">
      <c r="A252" s="37" t="s">
        <v>2135</v>
      </c>
      <c r="B252">
        <v>1</v>
      </c>
    </row>
    <row r="253" spans="1:2">
      <c r="A253" s="37" t="s">
        <v>1963</v>
      </c>
      <c r="B253">
        <v>1</v>
      </c>
    </row>
    <row r="254" spans="1:2">
      <c r="A254" s="37" t="s">
        <v>1970</v>
      </c>
      <c r="B254">
        <v>36</v>
      </c>
    </row>
    <row r="255" spans="1:2">
      <c r="A255" s="37" t="s">
        <v>1965</v>
      </c>
      <c r="B255">
        <v>1</v>
      </c>
    </row>
    <row r="256" spans="1:2">
      <c r="A256" s="37" t="s">
        <v>2038</v>
      </c>
      <c r="B256">
        <v>1</v>
      </c>
    </row>
    <row r="257" spans="1:2">
      <c r="A257" s="37" t="s">
        <v>2051</v>
      </c>
      <c r="B257">
        <v>1</v>
      </c>
    </row>
    <row r="258" spans="1:2">
      <c r="A258" s="37" t="s">
        <v>2052</v>
      </c>
      <c r="B258">
        <v>1</v>
      </c>
    </row>
    <row r="259" spans="1:2">
      <c r="A259" s="37" t="s">
        <v>2131</v>
      </c>
      <c r="B259">
        <v>1</v>
      </c>
    </row>
    <row r="260" spans="1:2">
      <c r="A260" s="37" t="s">
        <v>2108</v>
      </c>
      <c r="B260">
        <v>20</v>
      </c>
    </row>
    <row r="261" spans="1:2">
      <c r="A261" s="37" t="s">
        <v>2152</v>
      </c>
      <c r="B261">
        <v>1</v>
      </c>
    </row>
    <row r="262" spans="1:2">
      <c r="A262" s="37" t="s">
        <v>2159</v>
      </c>
      <c r="B262">
        <v>1</v>
      </c>
    </row>
    <row r="263" spans="1:2">
      <c r="A263" s="37" t="s">
        <v>2183</v>
      </c>
      <c r="B263">
        <v>1</v>
      </c>
    </row>
    <row r="264" spans="1:2">
      <c r="A264" s="37" t="s">
        <v>2186</v>
      </c>
      <c r="B264">
        <v>1</v>
      </c>
    </row>
    <row r="265" spans="1:2">
      <c r="A265" s="37" t="s">
        <v>2192</v>
      </c>
      <c r="B265">
        <v>2</v>
      </c>
    </row>
    <row r="266" spans="1:2">
      <c r="A266" s="37" t="s">
        <v>2196</v>
      </c>
      <c r="B266">
        <v>65</v>
      </c>
    </row>
    <row r="267" spans="1:2">
      <c r="A267" s="37" t="s">
        <v>2198</v>
      </c>
      <c r="B267">
        <v>54</v>
      </c>
    </row>
    <row r="268" spans="1:2">
      <c r="A268" s="37" t="s">
        <v>2200</v>
      </c>
      <c r="B268">
        <v>54</v>
      </c>
    </row>
    <row r="269" spans="1:2">
      <c r="A269" s="37" t="s">
        <v>2202</v>
      </c>
      <c r="B269">
        <v>1</v>
      </c>
    </row>
    <row r="270" spans="1:2">
      <c r="A270" s="37" t="s">
        <v>2294</v>
      </c>
      <c r="B270">
        <v>1</v>
      </c>
    </row>
    <row r="271" spans="1:2">
      <c r="A271" s="37" t="s">
        <v>2298</v>
      </c>
      <c r="B271">
        <v>1</v>
      </c>
    </row>
    <row r="272" spans="1:2">
      <c r="A272" s="37" t="s">
        <v>2300</v>
      </c>
      <c r="B272">
        <v>1</v>
      </c>
    </row>
    <row r="273" spans="1:2">
      <c r="A273" s="37" t="s">
        <v>2280</v>
      </c>
      <c r="B273">
        <v>1</v>
      </c>
    </row>
    <row r="274" spans="1:2">
      <c r="A274" s="37" t="s">
        <v>2283</v>
      </c>
      <c r="B274">
        <v>1</v>
      </c>
    </row>
    <row r="275" spans="1:2">
      <c r="A275" s="37" t="s">
        <v>2286</v>
      </c>
      <c r="B275">
        <v>1</v>
      </c>
    </row>
    <row r="276" spans="1:2">
      <c r="A276" s="37" t="s">
        <v>2288</v>
      </c>
      <c r="B276">
        <v>1</v>
      </c>
    </row>
    <row r="277" spans="1:2">
      <c r="A277" s="37" t="s">
        <v>2291</v>
      </c>
      <c r="B277">
        <v>1</v>
      </c>
    </row>
    <row r="278" spans="1:2">
      <c r="A278" s="37" t="s">
        <v>2356</v>
      </c>
      <c r="B278">
        <v>9</v>
      </c>
    </row>
    <row r="279" spans="1:2">
      <c r="A279" s="37" t="s">
        <v>2359</v>
      </c>
      <c r="B279">
        <v>1</v>
      </c>
    </row>
    <row r="280" spans="1:2">
      <c r="A280" s="37" t="s">
        <v>2378</v>
      </c>
      <c r="B280">
        <v>1</v>
      </c>
    </row>
    <row r="281" spans="1:2">
      <c r="A281" s="37" t="s">
        <v>2361</v>
      </c>
      <c r="B281">
        <v>34</v>
      </c>
    </row>
    <row r="282" spans="1:2">
      <c r="A282" s="37" t="s">
        <v>2390</v>
      </c>
      <c r="B282">
        <v>13</v>
      </c>
    </row>
    <row r="283" spans="1:2">
      <c r="A283" s="37" t="s">
        <v>2406</v>
      </c>
      <c r="B283">
        <v>16</v>
      </c>
    </row>
    <row r="284" spans="1:2">
      <c r="A284" s="37" t="s">
        <v>2392</v>
      </c>
      <c r="B284">
        <v>1</v>
      </c>
    </row>
    <row r="285" spans="1:2">
      <c r="A285" s="37" t="s">
        <v>2455</v>
      </c>
      <c r="B285">
        <v>64</v>
      </c>
    </row>
    <row r="286" spans="1:2">
      <c r="A286" s="37" t="s">
        <v>2457</v>
      </c>
      <c r="B286">
        <v>1</v>
      </c>
    </row>
    <row r="287" spans="1:2">
      <c r="A287" s="37" t="s">
        <v>2506</v>
      </c>
      <c r="B287">
        <v>1</v>
      </c>
    </row>
    <row r="288" spans="1:2">
      <c r="A288" s="37" t="s">
        <v>2508</v>
      </c>
      <c r="B288">
        <v>1</v>
      </c>
    </row>
    <row r="289" spans="1:2">
      <c r="A289" s="37" t="s">
        <v>2510</v>
      </c>
      <c r="B289">
        <v>3</v>
      </c>
    </row>
    <row r="290" spans="1:2">
      <c r="A290" s="37" t="s">
        <v>2512</v>
      </c>
      <c r="B290">
        <v>2</v>
      </c>
    </row>
    <row r="291" spans="1:2">
      <c r="A291" s="37" t="s">
        <v>2514</v>
      </c>
      <c r="B291">
        <v>16</v>
      </c>
    </row>
    <row r="292" spans="1:2">
      <c r="A292" s="37" t="s">
        <v>2525</v>
      </c>
      <c r="B292">
        <v>1</v>
      </c>
    </row>
    <row r="293" spans="1:2">
      <c r="A293" s="37" t="s">
        <v>2531</v>
      </c>
      <c r="B293">
        <v>15</v>
      </c>
    </row>
    <row r="294" spans="1:2">
      <c r="A294" s="37" t="s">
        <v>2540</v>
      </c>
      <c r="B294">
        <v>15</v>
      </c>
    </row>
    <row r="295" spans="1:2">
      <c r="A295" s="37" t="s">
        <v>2545</v>
      </c>
      <c r="B295">
        <v>7</v>
      </c>
    </row>
    <row r="296" spans="1:2">
      <c r="A296" s="37" t="s">
        <v>2549</v>
      </c>
      <c r="B296">
        <v>6</v>
      </c>
    </row>
    <row r="297" spans="1:2">
      <c r="A297" s="37" t="s">
        <v>2551</v>
      </c>
      <c r="B297">
        <v>7</v>
      </c>
    </row>
    <row r="298" spans="1:2">
      <c r="A298" s="37" t="s">
        <v>2559</v>
      </c>
      <c r="B298">
        <v>46</v>
      </c>
    </row>
    <row r="299" spans="1:2">
      <c r="A299" s="37" t="s">
        <v>2561</v>
      </c>
      <c r="B299">
        <v>15</v>
      </c>
    </row>
    <row r="300" spans="1:2">
      <c r="A300" s="37" t="s">
        <v>2563</v>
      </c>
      <c r="B300">
        <v>16</v>
      </c>
    </row>
    <row r="301" spans="1:2">
      <c r="A301" s="37" t="s">
        <v>2565</v>
      </c>
      <c r="B301">
        <v>31</v>
      </c>
    </row>
    <row r="302" spans="1:2">
      <c r="A302" s="37" t="s">
        <v>2556</v>
      </c>
      <c r="B302">
        <v>1</v>
      </c>
    </row>
    <row r="303" spans="1:2">
      <c r="A303" s="37" t="s">
        <v>2663</v>
      </c>
      <c r="B303">
        <v>2</v>
      </c>
    </row>
    <row r="304" spans="1:2">
      <c r="A304" s="37" t="s">
        <v>2655</v>
      </c>
      <c r="B304">
        <v>1</v>
      </c>
    </row>
    <row r="305" spans="1:2">
      <c r="A305" s="37" t="s">
        <v>2657</v>
      </c>
      <c r="B305">
        <v>1</v>
      </c>
    </row>
    <row r="306" spans="1:2">
      <c r="A306" s="37" t="s">
        <v>2659</v>
      </c>
      <c r="B306">
        <v>1</v>
      </c>
    </row>
    <row r="307" spans="1:2">
      <c r="A307" s="37" t="s">
        <v>2661</v>
      </c>
      <c r="B307">
        <v>1</v>
      </c>
    </row>
    <row r="308" spans="1:2">
      <c r="A308" s="37" t="s">
        <v>2673</v>
      </c>
      <c r="B308">
        <v>39</v>
      </c>
    </row>
    <row r="309" spans="1:2">
      <c r="A309" s="37" t="s">
        <v>2671</v>
      </c>
      <c r="B309">
        <v>1</v>
      </c>
    </row>
    <row r="310" spans="1:2">
      <c r="A310" s="37" t="s">
        <v>2675</v>
      </c>
      <c r="B310">
        <v>1</v>
      </c>
    </row>
    <row r="311" spans="1:2">
      <c r="A311" s="37" t="s">
        <v>2677</v>
      </c>
      <c r="B311">
        <v>1</v>
      </c>
    </row>
    <row r="312" spans="1:2">
      <c r="A312" s="37" t="s">
        <v>2679</v>
      </c>
      <c r="B312">
        <v>1</v>
      </c>
    </row>
    <row r="313" spans="1:2">
      <c r="A313" s="37" t="s">
        <v>2681</v>
      </c>
      <c r="B313">
        <v>1</v>
      </c>
    </row>
    <row r="314" spans="1:2">
      <c r="A314" s="37" t="s">
        <v>2683</v>
      </c>
      <c r="B314">
        <v>1</v>
      </c>
    </row>
    <row r="315" spans="1:2">
      <c r="A315" s="37" t="s">
        <v>2718</v>
      </c>
      <c r="B315">
        <v>47</v>
      </c>
    </row>
    <row r="316" spans="1:2">
      <c r="A316" s="37" t="s">
        <v>2724</v>
      </c>
      <c r="B316">
        <v>1</v>
      </c>
    </row>
    <row r="317" spans="1:2">
      <c r="A317" s="37" t="s">
        <v>2726</v>
      </c>
      <c r="B317">
        <v>1</v>
      </c>
    </row>
    <row r="318" spans="1:2">
      <c r="A318" s="37" t="s">
        <v>2755</v>
      </c>
      <c r="B318">
        <v>16</v>
      </c>
    </row>
    <row r="319" spans="1:2">
      <c r="A319" s="37" t="s">
        <v>2761</v>
      </c>
      <c r="B319">
        <v>12</v>
      </c>
    </row>
    <row r="320" spans="1:2">
      <c r="A320" s="37" t="s">
        <v>2765</v>
      </c>
      <c r="B320">
        <v>12</v>
      </c>
    </row>
    <row r="321" spans="1:2">
      <c r="A321" s="37" t="s">
        <v>2768</v>
      </c>
      <c r="B321">
        <v>3</v>
      </c>
    </row>
    <row r="322" spans="1:2">
      <c r="A322" s="37" t="s">
        <v>2779</v>
      </c>
      <c r="B322">
        <v>18</v>
      </c>
    </row>
    <row r="323" spans="1:2">
      <c r="A323" s="37" t="s">
        <v>2773</v>
      </c>
      <c r="B323">
        <v>1</v>
      </c>
    </row>
    <row r="324" spans="1:2">
      <c r="A324" s="37" t="s">
        <v>2777</v>
      </c>
      <c r="B324">
        <v>1</v>
      </c>
    </row>
    <row r="325" spans="1:2">
      <c r="A325" s="37" t="s">
        <v>2791</v>
      </c>
      <c r="B325">
        <v>34</v>
      </c>
    </row>
    <row r="326" spans="1:2">
      <c r="A326" s="37" t="s">
        <v>2813</v>
      </c>
      <c r="B326">
        <v>6</v>
      </c>
    </row>
    <row r="327" spans="1:2">
      <c r="A327" s="37" t="s">
        <v>2805</v>
      </c>
      <c r="B327">
        <v>1</v>
      </c>
    </row>
    <row r="328" spans="1:2">
      <c r="A328" s="37" t="s">
        <v>2806</v>
      </c>
      <c r="B328">
        <v>1</v>
      </c>
    </row>
    <row r="329" spans="1:2">
      <c r="A329" s="37" t="s">
        <v>2841</v>
      </c>
      <c r="B329">
        <v>53</v>
      </c>
    </row>
    <row r="330" spans="1:2">
      <c r="A330" s="37" t="s">
        <v>2848</v>
      </c>
      <c r="B330">
        <v>15</v>
      </c>
    </row>
    <row r="331" spans="1:2">
      <c r="A331" s="37" t="s">
        <v>2887</v>
      </c>
      <c r="B331">
        <v>18</v>
      </c>
    </row>
    <row r="332" spans="1:2">
      <c r="A332" s="37" t="s">
        <v>2897</v>
      </c>
      <c r="B332">
        <v>1</v>
      </c>
    </row>
    <row r="333" spans="1:2">
      <c r="A333" s="37" t="s">
        <v>2967</v>
      </c>
      <c r="B333">
        <v>14</v>
      </c>
    </row>
    <row r="334" spans="1:2">
      <c r="A334" s="37" t="s">
        <v>3004</v>
      </c>
      <c r="B334">
        <v>16</v>
      </c>
    </row>
    <row r="335" spans="1:2">
      <c r="A335" s="37" t="s">
        <v>3006</v>
      </c>
      <c r="B335">
        <v>1</v>
      </c>
    </row>
    <row r="336" spans="1:2">
      <c r="A336" s="37" t="s">
        <v>3014</v>
      </c>
      <c r="B336">
        <v>56</v>
      </c>
    </row>
    <row r="337" spans="1:2">
      <c r="A337" s="37" t="s">
        <v>3078</v>
      </c>
      <c r="B337">
        <v>1</v>
      </c>
    </row>
    <row r="338" spans="1:2">
      <c r="A338" s="37" t="s">
        <v>3080</v>
      </c>
      <c r="B338">
        <v>1</v>
      </c>
    </row>
    <row r="339" spans="1:2">
      <c r="A339" s="37" t="s">
        <v>3082</v>
      </c>
      <c r="B339">
        <v>1</v>
      </c>
    </row>
    <row r="340" spans="1:2">
      <c r="A340" s="37" t="s">
        <v>869</v>
      </c>
      <c r="B340">
        <v>1902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565BB-7B1C-46E7-A50C-948A259B6BE8}">
  <sheetPr>
    <tabColor rgb="FF92D050"/>
  </sheetPr>
  <dimension ref="A2:G5"/>
  <sheetViews>
    <sheetView workbookViewId="0">
      <selection activeCell="A4" sqref="A4"/>
    </sheetView>
  </sheetViews>
  <sheetFormatPr defaultRowHeight="14.4"/>
  <cols>
    <col min="1" max="1" width="12.6640625" bestFit="1" customWidth="1"/>
    <col min="2" max="2" width="11.5546875" bestFit="1" customWidth="1"/>
  </cols>
  <sheetData>
    <row r="2" spans="1:7">
      <c r="A2" s="36" t="s">
        <v>1309</v>
      </c>
      <c r="B2" t="s">
        <v>1748</v>
      </c>
      <c r="E2" s="136" t="s">
        <v>1183</v>
      </c>
      <c r="G2" s="136" t="s">
        <v>1185</v>
      </c>
    </row>
    <row r="3" spans="1:7">
      <c r="E3" s="137">
        <f>COUNTA(B:B)</f>
        <v>1</v>
      </c>
      <c r="G3" s="137">
        <f>IF(A5&gt;0,A5,0)</f>
        <v>217</v>
      </c>
    </row>
    <row r="4" spans="1:7">
      <c r="A4" t="s">
        <v>1182</v>
      </c>
    </row>
    <row r="5" spans="1:7">
      <c r="A5">
        <v>217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0CE54-6F9B-4181-8077-FA9C39C28722}">
  <sheetPr>
    <tabColor theme="4"/>
  </sheetPr>
  <dimension ref="A2:G5"/>
  <sheetViews>
    <sheetView workbookViewId="0">
      <selection activeCell="D9" sqref="D9"/>
    </sheetView>
  </sheetViews>
  <sheetFormatPr defaultRowHeight="14.4"/>
  <cols>
    <col min="1" max="1" width="12.6640625" bestFit="1" customWidth="1"/>
    <col min="2" max="2" width="17.88671875" bestFit="1" customWidth="1"/>
    <col min="3" max="8" width="17.44140625" bestFit="1" customWidth="1"/>
    <col min="9" max="20" width="16.33203125" bestFit="1" customWidth="1"/>
    <col min="21" max="21" width="16.109375" bestFit="1" customWidth="1"/>
    <col min="22" max="29" width="16.33203125" bestFit="1" customWidth="1"/>
    <col min="30" max="30" width="16.109375" bestFit="1" customWidth="1"/>
    <col min="31" max="65" width="16.33203125" bestFit="1" customWidth="1"/>
    <col min="66" max="67" width="16.109375" bestFit="1" customWidth="1"/>
    <col min="68" max="162" width="16.33203125" bestFit="1" customWidth="1"/>
    <col min="163" max="166" width="16.109375" bestFit="1" customWidth="1"/>
    <col min="167" max="236" width="16.33203125" bestFit="1" customWidth="1"/>
    <col min="237" max="238" width="16.109375" bestFit="1" customWidth="1"/>
    <col min="239" max="240" width="16.33203125" bestFit="1" customWidth="1"/>
    <col min="241" max="242" width="16.109375" bestFit="1" customWidth="1"/>
    <col min="243" max="306" width="16.33203125" bestFit="1" customWidth="1"/>
    <col min="307" max="307" width="16.109375" bestFit="1" customWidth="1"/>
    <col min="308" max="319" width="16.33203125" bestFit="1" customWidth="1"/>
    <col min="320" max="327" width="16.109375" bestFit="1" customWidth="1"/>
    <col min="328" max="330" width="16.33203125" bestFit="1" customWidth="1"/>
    <col min="331" max="337" width="16.109375" bestFit="1" customWidth="1"/>
    <col min="338" max="399" width="16.33203125" bestFit="1" customWidth="1"/>
    <col min="400" max="400" width="16.44140625" bestFit="1" customWidth="1"/>
    <col min="401" max="401" width="16.33203125" bestFit="1" customWidth="1"/>
    <col min="402" max="402" width="16.44140625" bestFit="1" customWidth="1"/>
    <col min="403" max="453" width="16.33203125" bestFit="1" customWidth="1"/>
    <col min="454" max="454" width="16.109375" bestFit="1" customWidth="1"/>
    <col min="455" max="457" width="16.33203125" bestFit="1" customWidth="1"/>
    <col min="458" max="459" width="16.109375" bestFit="1" customWidth="1"/>
    <col min="460" max="463" width="16.33203125" bestFit="1" customWidth="1"/>
    <col min="464" max="464" width="16.109375" bestFit="1" customWidth="1"/>
    <col min="465" max="465" width="16.33203125" bestFit="1" customWidth="1"/>
    <col min="466" max="467" width="16.109375" bestFit="1" customWidth="1"/>
    <col min="468" max="468" width="16.33203125" bestFit="1" customWidth="1"/>
    <col min="469" max="469" width="16.109375" bestFit="1" customWidth="1"/>
    <col min="470" max="472" width="16.33203125" bestFit="1" customWidth="1"/>
    <col min="473" max="474" width="16.109375" bestFit="1" customWidth="1"/>
    <col min="475" max="488" width="16.33203125" bestFit="1" customWidth="1"/>
    <col min="489" max="492" width="16.109375" bestFit="1" customWidth="1"/>
    <col min="493" max="504" width="16.33203125" bestFit="1" customWidth="1"/>
    <col min="505" max="505" width="16.109375" bestFit="1" customWidth="1"/>
    <col min="506" max="512" width="16.33203125" bestFit="1" customWidth="1"/>
    <col min="513" max="514" width="16.109375" bestFit="1" customWidth="1"/>
    <col min="515" max="516" width="16.33203125" bestFit="1" customWidth="1"/>
    <col min="517" max="520" width="16.109375" bestFit="1" customWidth="1"/>
    <col min="521" max="522" width="16.33203125" bestFit="1" customWidth="1"/>
    <col min="523" max="523" width="17.44140625" bestFit="1" customWidth="1"/>
    <col min="524" max="529" width="16.33203125" bestFit="1" customWidth="1"/>
    <col min="530" max="530" width="6.5546875" bestFit="1" customWidth="1"/>
    <col min="531" max="531" width="7" bestFit="1" customWidth="1"/>
    <col min="532" max="532" width="10.6640625" bestFit="1" customWidth="1"/>
  </cols>
  <sheetData>
    <row r="2" spans="1:7">
      <c r="A2" s="36" t="s">
        <v>1309</v>
      </c>
      <c r="B2" t="s">
        <v>1751</v>
      </c>
      <c r="E2" s="136" t="s">
        <v>1183</v>
      </c>
      <c r="G2" s="136" t="s">
        <v>1186</v>
      </c>
    </row>
    <row r="3" spans="1:7">
      <c r="E3" s="137">
        <f>COUNTA(B:B)</f>
        <v>1</v>
      </c>
      <c r="G3" s="137">
        <f>IF(A5&gt;0,A5,0)</f>
        <v>1506</v>
      </c>
    </row>
    <row r="4" spans="1:7">
      <c r="A4" t="s">
        <v>1182</v>
      </c>
    </row>
    <row r="5" spans="1:7">
      <c r="A5">
        <v>1506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1BBFF-2E94-460A-ACA5-5A65E5878F2C}">
  <sheetPr>
    <tabColor theme="8" tint="-0.249977111117893"/>
  </sheetPr>
  <dimension ref="A2:G6"/>
  <sheetViews>
    <sheetView workbookViewId="0">
      <selection activeCell="C10" sqref="C10"/>
    </sheetView>
  </sheetViews>
  <sheetFormatPr defaultRowHeight="14.4"/>
  <cols>
    <col min="1" max="1" width="14" bestFit="1" customWidth="1"/>
    <col min="2" max="2" width="17.88671875" bestFit="1" customWidth="1"/>
    <col min="3" max="3" width="4" bestFit="1" customWidth="1"/>
    <col min="4" max="4" width="4.6640625" bestFit="1" customWidth="1"/>
    <col min="5" max="5" width="16.109375" customWidth="1"/>
    <col min="6" max="6" width="7" bestFit="1" customWidth="1"/>
    <col min="7" max="7" width="17.6640625" customWidth="1"/>
    <col min="8" max="8" width="6.5546875" bestFit="1" customWidth="1"/>
    <col min="9" max="9" width="5.109375" bestFit="1" customWidth="1"/>
    <col min="10" max="10" width="7" bestFit="1" customWidth="1"/>
    <col min="11" max="11" width="10.6640625" bestFit="1" customWidth="1"/>
  </cols>
  <sheetData>
    <row r="2" spans="1:7">
      <c r="A2" s="36" t="s">
        <v>1309</v>
      </c>
      <c r="B2" t="s">
        <v>1751</v>
      </c>
      <c r="E2" s="136" t="s">
        <v>1183</v>
      </c>
      <c r="G2" s="139" t="s">
        <v>1232</v>
      </c>
    </row>
    <row r="3" spans="1:7">
      <c r="A3" s="36" t="s">
        <v>696</v>
      </c>
      <c r="B3" t="s">
        <v>1209</v>
      </c>
      <c r="E3" s="137">
        <f>COUNTA(B:B)</f>
        <v>2</v>
      </c>
      <c r="G3" s="137">
        <f>IF(A6&gt;0,A6,0)</f>
        <v>50</v>
      </c>
    </row>
    <row r="5" spans="1:7">
      <c r="A5" t="s">
        <v>1182</v>
      </c>
    </row>
    <row r="6" spans="1:7">
      <c r="A6">
        <v>50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7FD08-A579-4725-8F0D-5B51BCEADA18}">
  <sheetPr>
    <tabColor theme="9" tint="0.79998168889431442"/>
  </sheetPr>
  <dimension ref="A2:G6"/>
  <sheetViews>
    <sheetView workbookViewId="0">
      <selection activeCell="G4" sqref="G4"/>
    </sheetView>
  </sheetViews>
  <sheetFormatPr defaultRowHeight="14.4"/>
  <cols>
    <col min="1" max="1" width="14" bestFit="1" customWidth="1"/>
    <col min="2" max="2" width="17.88671875" bestFit="1" customWidth="1"/>
    <col min="7" max="7" width="16.109375" customWidth="1"/>
  </cols>
  <sheetData>
    <row r="2" spans="1:7">
      <c r="A2" s="36" t="s">
        <v>1309</v>
      </c>
      <c r="B2" t="s">
        <v>1751</v>
      </c>
      <c r="E2" s="136" t="s">
        <v>1183</v>
      </c>
      <c r="G2" s="139" t="s">
        <v>1233</v>
      </c>
    </row>
    <row r="3" spans="1:7">
      <c r="A3" s="36" t="s">
        <v>696</v>
      </c>
      <c r="B3" t="s">
        <v>1210</v>
      </c>
      <c r="E3" s="137">
        <f>COUNTA(B:B)</f>
        <v>2</v>
      </c>
      <c r="G3" s="137">
        <f>IF(A6&gt;0,A6,0)</f>
        <v>1456</v>
      </c>
    </row>
    <row r="5" spans="1:7">
      <c r="A5" t="s">
        <v>1182</v>
      </c>
    </row>
    <row r="6" spans="1:7">
      <c r="A6">
        <v>1456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9DF5F-484F-4384-9A78-CD2FAF7343B3}">
  <sheetPr>
    <tabColor theme="4"/>
  </sheetPr>
  <dimension ref="A2:G5"/>
  <sheetViews>
    <sheetView workbookViewId="0">
      <selection activeCell="D13" sqref="D13"/>
    </sheetView>
  </sheetViews>
  <sheetFormatPr defaultRowHeight="14.4"/>
  <cols>
    <col min="1" max="1" width="12.6640625" bestFit="1" customWidth="1"/>
    <col min="2" max="2" width="11.44140625" bestFit="1" customWidth="1"/>
    <col min="20" max="20" width="8.6640625" customWidth="1"/>
  </cols>
  <sheetData>
    <row r="2" spans="1:7">
      <c r="A2" s="36" t="s">
        <v>1309</v>
      </c>
      <c r="B2" t="s">
        <v>1745</v>
      </c>
      <c r="E2" s="136" t="s">
        <v>1183</v>
      </c>
      <c r="G2" s="136" t="s">
        <v>1184</v>
      </c>
    </row>
    <row r="3" spans="1:7">
      <c r="E3" s="137">
        <f>COUNTA(B:B)</f>
        <v>1</v>
      </c>
      <c r="G3" s="137">
        <f>IF(A5&gt;0,A5,0)</f>
        <v>89</v>
      </c>
    </row>
    <row r="4" spans="1:7">
      <c r="A4" t="s">
        <v>1182</v>
      </c>
    </row>
    <row r="5" spans="1:7">
      <c r="A5">
        <v>89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D4CE0-127C-4EA4-8C4F-24F18E63F6C2}">
  <sheetPr>
    <tabColor theme="4"/>
  </sheetPr>
  <dimension ref="A2:G6"/>
  <sheetViews>
    <sheetView workbookViewId="0">
      <selection activeCell="G3" sqref="G3"/>
    </sheetView>
  </sheetViews>
  <sheetFormatPr defaultRowHeight="14.4"/>
  <cols>
    <col min="1" max="1" width="14" bestFit="1" customWidth="1"/>
    <col min="2" max="2" width="11.44140625" bestFit="1" customWidth="1"/>
    <col min="7" max="7" width="18.88671875" customWidth="1"/>
  </cols>
  <sheetData>
    <row r="2" spans="1:7">
      <c r="A2" s="36" t="s">
        <v>1309</v>
      </c>
      <c r="B2" t="s">
        <v>1745</v>
      </c>
      <c r="E2" s="136" t="s">
        <v>1183</v>
      </c>
      <c r="G2" s="139" t="s">
        <v>1234</v>
      </c>
    </row>
    <row r="3" spans="1:7">
      <c r="A3" s="36" t="s">
        <v>696</v>
      </c>
      <c r="B3" t="s">
        <v>1209</v>
      </c>
      <c r="E3" s="137">
        <f>COUNTA(B:B)</f>
        <v>2</v>
      </c>
      <c r="G3" s="137">
        <f>IF(A6&gt;0,A6,0)</f>
        <v>54</v>
      </c>
    </row>
    <row r="5" spans="1:7">
      <c r="A5" t="s">
        <v>1182</v>
      </c>
    </row>
    <row r="6" spans="1:7">
      <c r="A6">
        <v>54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21EC0-98DD-4CA5-B728-86BA8A45E6F3}">
  <sheetPr>
    <tabColor theme="9" tint="0.79998168889431442"/>
  </sheetPr>
  <dimension ref="A2:G6"/>
  <sheetViews>
    <sheetView workbookViewId="0">
      <selection activeCell="A5" sqref="A5"/>
    </sheetView>
  </sheetViews>
  <sheetFormatPr defaultRowHeight="14.4"/>
  <cols>
    <col min="1" max="1" width="14" bestFit="1" customWidth="1"/>
    <col min="2" max="2" width="11.44140625" bestFit="1" customWidth="1"/>
    <col min="7" max="7" width="17.88671875" customWidth="1"/>
  </cols>
  <sheetData>
    <row r="2" spans="1:7">
      <c r="A2" s="36" t="s">
        <v>1309</v>
      </c>
      <c r="B2" t="s">
        <v>1745</v>
      </c>
      <c r="E2" s="136" t="s">
        <v>1183</v>
      </c>
      <c r="G2" s="139" t="s">
        <v>1234</v>
      </c>
    </row>
    <row r="3" spans="1:7">
      <c r="A3" s="36" t="s">
        <v>696</v>
      </c>
      <c r="B3" t="s">
        <v>1210</v>
      </c>
      <c r="E3" s="137">
        <f>COUNTA(B:B)</f>
        <v>2</v>
      </c>
      <c r="G3" s="137">
        <f>IF(A6&gt;0,A6,0)</f>
        <v>35</v>
      </c>
    </row>
    <row r="5" spans="1:7">
      <c r="A5" t="s">
        <v>1182</v>
      </c>
    </row>
    <row r="6" spans="1:7">
      <c r="A6">
        <v>35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68B3C-B02D-45EF-95BD-F854F13FD32E}">
  <sheetPr>
    <tabColor theme="4"/>
  </sheetPr>
  <dimension ref="A2:G6"/>
  <sheetViews>
    <sheetView workbookViewId="0">
      <selection activeCell="B2" sqref="B2"/>
    </sheetView>
  </sheetViews>
  <sheetFormatPr defaultRowHeight="14.4"/>
  <cols>
    <col min="1" max="1" width="14" bestFit="1" customWidth="1"/>
    <col min="2" max="2" width="11.5546875" bestFit="1" customWidth="1"/>
    <col min="7" max="7" width="14.33203125" customWidth="1"/>
  </cols>
  <sheetData>
    <row r="2" spans="1:7">
      <c r="A2" s="36" t="s">
        <v>1309</v>
      </c>
      <c r="B2" t="s">
        <v>1748</v>
      </c>
      <c r="E2" s="136" t="s">
        <v>1183</v>
      </c>
      <c r="G2" s="139" t="s">
        <v>1235</v>
      </c>
    </row>
    <row r="3" spans="1:7">
      <c r="A3" s="36" t="s">
        <v>696</v>
      </c>
      <c r="B3" t="s">
        <v>1209</v>
      </c>
      <c r="E3" s="137">
        <f>COUNTA(B:B)</f>
        <v>2</v>
      </c>
      <c r="G3" s="137">
        <f>IF(A6&gt;0,A6,0)</f>
        <v>195</v>
      </c>
    </row>
    <row r="5" spans="1:7">
      <c r="A5" t="s">
        <v>1182</v>
      </c>
    </row>
    <row r="6" spans="1:7">
      <c r="A6">
        <v>195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C5942-1FE6-4538-8C46-DC54DFC30680}">
  <sheetPr>
    <tabColor theme="4"/>
  </sheetPr>
  <dimension ref="A2:G6"/>
  <sheetViews>
    <sheetView workbookViewId="0">
      <selection activeCell="G3" sqref="G3"/>
    </sheetView>
  </sheetViews>
  <sheetFormatPr defaultRowHeight="14.4"/>
  <cols>
    <col min="1" max="1" width="14" bestFit="1" customWidth="1"/>
    <col min="2" max="2" width="11.5546875" bestFit="1" customWidth="1"/>
    <col min="7" max="7" width="16.5546875" customWidth="1"/>
  </cols>
  <sheetData>
    <row r="2" spans="1:7">
      <c r="A2" s="36" t="s">
        <v>1309</v>
      </c>
      <c r="B2" t="s">
        <v>1748</v>
      </c>
      <c r="E2" s="136" t="s">
        <v>1183</v>
      </c>
      <c r="G2" s="139" t="s">
        <v>1236</v>
      </c>
    </row>
    <row r="3" spans="1:7">
      <c r="A3" s="36" t="s">
        <v>696</v>
      </c>
      <c r="B3" t="s">
        <v>1210</v>
      </c>
      <c r="E3" s="137">
        <f>COUNTA(B:B)</f>
        <v>2</v>
      </c>
      <c r="G3" s="137">
        <f>IF(A6&gt;0,A6,0)</f>
        <v>21</v>
      </c>
    </row>
    <row r="5" spans="1:7">
      <c r="A5" t="s">
        <v>1182</v>
      </c>
    </row>
    <row r="6" spans="1:7">
      <c r="A6">
        <v>21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9656B-1FF2-4D85-B820-A6D1EEE9E860}">
  <sheetPr>
    <tabColor theme="9" tint="0.79998168889431442"/>
  </sheetPr>
  <dimension ref="A2:G230"/>
  <sheetViews>
    <sheetView workbookViewId="0">
      <selection activeCell="G14" sqref="G14"/>
    </sheetView>
  </sheetViews>
  <sheetFormatPr defaultRowHeight="14.4"/>
  <cols>
    <col min="1" max="1" width="14" bestFit="1" customWidth="1"/>
    <col min="2" max="2" width="27" bestFit="1" customWidth="1"/>
    <col min="7" max="7" width="29.109375" customWidth="1"/>
  </cols>
  <sheetData>
    <row r="2" spans="1:7">
      <c r="E2" s="136" t="s">
        <v>1180</v>
      </c>
      <c r="G2" s="139" t="s">
        <v>1237</v>
      </c>
    </row>
    <row r="3" spans="1:7">
      <c r="E3" s="137">
        <f>COUNTA(B:B)</f>
        <v>226</v>
      </c>
      <c r="G3" s="137">
        <f>IF(E3&lt;3,0,E3-3)</f>
        <v>223</v>
      </c>
    </row>
    <row r="4" spans="1:7">
      <c r="A4" s="36" t="s">
        <v>696</v>
      </c>
      <c r="B4" t="s">
        <v>1209</v>
      </c>
    </row>
    <row r="6" spans="1:7">
      <c r="A6" s="36" t="s">
        <v>868</v>
      </c>
      <c r="B6" t="s">
        <v>1179</v>
      </c>
    </row>
    <row r="7" spans="1:7">
      <c r="A7" s="37" t="s">
        <v>1094</v>
      </c>
      <c r="B7">
        <v>1</v>
      </c>
      <c r="D7" t="str">
        <f>IF(A7&gt;0,A7,0)</f>
        <v>AJ20-0135</v>
      </c>
    </row>
    <row r="8" spans="1:7">
      <c r="A8" s="37" t="s">
        <v>306</v>
      </c>
      <c r="B8">
        <v>1</v>
      </c>
    </row>
    <row r="9" spans="1:7">
      <c r="A9" s="37" t="s">
        <v>1187</v>
      </c>
      <c r="B9">
        <v>14</v>
      </c>
      <c r="G9" t="s">
        <v>1230</v>
      </c>
    </row>
    <row r="10" spans="1:7">
      <c r="A10" s="37" t="s">
        <v>316</v>
      </c>
      <c r="B10">
        <v>3</v>
      </c>
    </row>
    <row r="11" spans="1:7">
      <c r="A11" s="37" t="s">
        <v>75</v>
      </c>
      <c r="B11">
        <v>1</v>
      </c>
    </row>
    <row r="12" spans="1:7">
      <c r="A12" s="37" t="s">
        <v>616</v>
      </c>
      <c r="B12">
        <v>1</v>
      </c>
    </row>
    <row r="13" spans="1:7">
      <c r="A13" s="37" t="s">
        <v>362</v>
      </c>
      <c r="B13">
        <v>1</v>
      </c>
    </row>
    <row r="14" spans="1:7">
      <c r="A14" s="37" t="s">
        <v>313</v>
      </c>
      <c r="B14">
        <v>1</v>
      </c>
    </row>
    <row r="15" spans="1:7">
      <c r="A15" s="37" t="s">
        <v>73</v>
      </c>
      <c r="B15">
        <v>1</v>
      </c>
    </row>
    <row r="16" spans="1:7">
      <c r="A16" s="37" t="s">
        <v>318</v>
      </c>
      <c r="B16">
        <v>1</v>
      </c>
    </row>
    <row r="17" spans="1:2">
      <c r="A17" s="37" t="s">
        <v>591</v>
      </c>
      <c r="B17">
        <v>1</v>
      </c>
    </row>
    <row r="18" spans="1:2">
      <c r="A18" s="37" t="s">
        <v>131</v>
      </c>
      <c r="B18">
        <v>1</v>
      </c>
    </row>
    <row r="19" spans="1:2">
      <c r="A19" s="37" t="s">
        <v>619</v>
      </c>
      <c r="B19">
        <v>1</v>
      </c>
    </row>
    <row r="20" spans="1:2">
      <c r="A20" s="37" t="s">
        <v>77</v>
      </c>
      <c r="B20">
        <v>1</v>
      </c>
    </row>
    <row r="21" spans="1:2">
      <c r="A21" s="37" t="s">
        <v>18</v>
      </c>
      <c r="B21">
        <v>2</v>
      </c>
    </row>
    <row r="22" spans="1:2">
      <c r="A22" s="37" t="s">
        <v>150</v>
      </c>
      <c r="B22">
        <v>4</v>
      </c>
    </row>
    <row r="23" spans="1:2">
      <c r="A23" s="37" t="s">
        <v>332</v>
      </c>
      <c r="B23">
        <v>1</v>
      </c>
    </row>
    <row r="24" spans="1:2">
      <c r="A24" s="37" t="s">
        <v>1192</v>
      </c>
      <c r="B24">
        <v>1</v>
      </c>
    </row>
    <row r="25" spans="1:2">
      <c r="A25" s="37" t="s">
        <v>1286</v>
      </c>
      <c r="B25">
        <v>1</v>
      </c>
    </row>
    <row r="26" spans="1:2">
      <c r="A26" s="37" t="s">
        <v>590</v>
      </c>
      <c r="B26">
        <v>1</v>
      </c>
    </row>
    <row r="27" spans="1:2">
      <c r="A27" s="37" t="s">
        <v>345</v>
      </c>
      <c r="B27">
        <v>5</v>
      </c>
    </row>
    <row r="28" spans="1:2">
      <c r="A28" s="37" t="s">
        <v>80</v>
      </c>
      <c r="B28">
        <v>1</v>
      </c>
    </row>
    <row r="29" spans="1:2">
      <c r="A29" s="37" t="s">
        <v>92</v>
      </c>
      <c r="B29">
        <v>1</v>
      </c>
    </row>
    <row r="30" spans="1:2">
      <c r="A30" s="37" t="s">
        <v>93</v>
      </c>
      <c r="B30">
        <v>1</v>
      </c>
    </row>
    <row r="31" spans="1:2">
      <c r="A31" s="37" t="s">
        <v>94</v>
      </c>
      <c r="B31">
        <v>1</v>
      </c>
    </row>
    <row r="32" spans="1:2">
      <c r="A32" s="37" t="s">
        <v>95</v>
      </c>
      <c r="B32">
        <v>1</v>
      </c>
    </row>
    <row r="33" spans="1:2">
      <c r="A33" s="37" t="s">
        <v>96</v>
      </c>
      <c r="B33">
        <v>1</v>
      </c>
    </row>
    <row r="34" spans="1:2">
      <c r="A34" s="37" t="s">
        <v>136</v>
      </c>
      <c r="B34">
        <v>1</v>
      </c>
    </row>
    <row r="35" spans="1:2">
      <c r="A35" s="37" t="s">
        <v>389</v>
      </c>
      <c r="B35">
        <v>1</v>
      </c>
    </row>
    <row r="36" spans="1:2">
      <c r="A36" s="37" t="s">
        <v>177</v>
      </c>
      <c r="B36">
        <v>4</v>
      </c>
    </row>
    <row r="37" spans="1:2">
      <c r="A37" s="37" t="s">
        <v>320</v>
      </c>
      <c r="B37">
        <v>1</v>
      </c>
    </row>
    <row r="38" spans="1:2">
      <c r="A38" s="37" t="s">
        <v>296</v>
      </c>
      <c r="B38">
        <v>1</v>
      </c>
    </row>
    <row r="39" spans="1:2">
      <c r="A39" s="37" t="s">
        <v>463</v>
      </c>
      <c r="B39">
        <v>1</v>
      </c>
    </row>
    <row r="40" spans="1:2">
      <c r="A40" s="37" t="s">
        <v>245</v>
      </c>
      <c r="B40">
        <v>1</v>
      </c>
    </row>
    <row r="41" spans="1:2">
      <c r="A41" s="37" t="s">
        <v>1204</v>
      </c>
      <c r="B41">
        <v>1</v>
      </c>
    </row>
    <row r="42" spans="1:2">
      <c r="A42" s="37" t="s">
        <v>309</v>
      </c>
      <c r="B42">
        <v>1</v>
      </c>
    </row>
    <row r="43" spans="1:2">
      <c r="A43" s="37" t="s">
        <v>304</v>
      </c>
      <c r="B43">
        <v>1</v>
      </c>
    </row>
    <row r="44" spans="1:2">
      <c r="A44" s="37" t="s">
        <v>323</v>
      </c>
      <c r="B44">
        <v>1</v>
      </c>
    </row>
    <row r="45" spans="1:2">
      <c r="A45" s="37" t="s">
        <v>317</v>
      </c>
      <c r="B45">
        <v>1</v>
      </c>
    </row>
    <row r="46" spans="1:2">
      <c r="A46" s="37" t="s">
        <v>593</v>
      </c>
      <c r="B46">
        <v>1</v>
      </c>
    </row>
    <row r="47" spans="1:2">
      <c r="A47" s="37" t="s">
        <v>653</v>
      </c>
      <c r="B47">
        <v>1</v>
      </c>
    </row>
    <row r="48" spans="1:2">
      <c r="A48" s="37" t="s">
        <v>654</v>
      </c>
      <c r="B48">
        <v>1</v>
      </c>
    </row>
    <row r="49" spans="1:2">
      <c r="A49" s="37" t="s">
        <v>448</v>
      </c>
      <c r="B49">
        <v>1</v>
      </c>
    </row>
    <row r="50" spans="1:2">
      <c r="A50" s="37" t="s">
        <v>599</v>
      </c>
      <c r="B50">
        <v>1</v>
      </c>
    </row>
    <row r="51" spans="1:2">
      <c r="A51" s="37" t="s">
        <v>364</v>
      </c>
      <c r="B51">
        <v>1</v>
      </c>
    </row>
    <row r="52" spans="1:2">
      <c r="A52" s="37" t="s">
        <v>301</v>
      </c>
      <c r="B52">
        <v>1</v>
      </c>
    </row>
    <row r="53" spans="1:2">
      <c r="A53" s="37" t="s">
        <v>444</v>
      </c>
      <c r="B53">
        <v>1</v>
      </c>
    </row>
    <row r="54" spans="1:2">
      <c r="A54" s="37" t="s">
        <v>440</v>
      </c>
      <c r="B54">
        <v>1</v>
      </c>
    </row>
    <row r="55" spans="1:2">
      <c r="A55" s="37" t="s">
        <v>341</v>
      </c>
      <c r="B55">
        <v>1</v>
      </c>
    </row>
    <row r="56" spans="1:2">
      <c r="A56" s="37" t="s">
        <v>365</v>
      </c>
      <c r="B56">
        <v>1</v>
      </c>
    </row>
    <row r="57" spans="1:2">
      <c r="A57" s="37" t="s">
        <v>303</v>
      </c>
      <c r="B57">
        <v>1</v>
      </c>
    </row>
    <row r="58" spans="1:2">
      <c r="A58" s="37" t="s">
        <v>319</v>
      </c>
      <c r="B58">
        <v>1</v>
      </c>
    </row>
    <row r="59" spans="1:2">
      <c r="A59" s="37" t="s">
        <v>329</v>
      </c>
      <c r="B59">
        <v>1</v>
      </c>
    </row>
    <row r="60" spans="1:2">
      <c r="A60" s="37" t="s">
        <v>623</v>
      </c>
      <c r="B60">
        <v>1</v>
      </c>
    </row>
    <row r="61" spans="1:2">
      <c r="A61" s="37" t="s">
        <v>300</v>
      </c>
      <c r="B61">
        <v>1</v>
      </c>
    </row>
    <row r="62" spans="1:2">
      <c r="A62" s="37" t="s">
        <v>333</v>
      </c>
      <c r="B62">
        <v>1</v>
      </c>
    </row>
    <row r="63" spans="1:2">
      <c r="A63" s="37" t="s">
        <v>133</v>
      </c>
      <c r="B63">
        <v>1</v>
      </c>
    </row>
    <row r="64" spans="1:2">
      <c r="A64" s="37" t="s">
        <v>1196</v>
      </c>
      <c r="B64">
        <v>1</v>
      </c>
    </row>
    <row r="65" spans="1:2">
      <c r="A65" s="37" t="s">
        <v>367</v>
      </c>
      <c r="B65">
        <v>1</v>
      </c>
    </row>
    <row r="66" spans="1:2">
      <c r="A66" s="37" t="s">
        <v>404</v>
      </c>
      <c r="B66">
        <v>1</v>
      </c>
    </row>
    <row r="67" spans="1:2">
      <c r="A67" s="37" t="s">
        <v>437</v>
      </c>
      <c r="B67">
        <v>1</v>
      </c>
    </row>
    <row r="68" spans="1:2">
      <c r="A68" s="37" t="s">
        <v>405</v>
      </c>
      <c r="B68">
        <v>2</v>
      </c>
    </row>
    <row r="69" spans="1:2">
      <c r="A69" s="37" t="s">
        <v>603</v>
      </c>
      <c r="B69">
        <v>1</v>
      </c>
    </row>
    <row r="70" spans="1:2">
      <c r="A70" s="37" t="s">
        <v>407</v>
      </c>
      <c r="B70">
        <v>2</v>
      </c>
    </row>
    <row r="71" spans="1:2">
      <c r="A71" s="37" t="s">
        <v>338</v>
      </c>
      <c r="B71">
        <v>1</v>
      </c>
    </row>
    <row r="72" spans="1:2">
      <c r="A72" s="37" t="s">
        <v>406</v>
      </c>
      <c r="B72">
        <v>2</v>
      </c>
    </row>
    <row r="73" spans="1:2">
      <c r="A73" s="37" t="s">
        <v>403</v>
      </c>
      <c r="B73">
        <v>1</v>
      </c>
    </row>
    <row r="74" spans="1:2">
      <c r="A74" s="37" t="s">
        <v>331</v>
      </c>
      <c r="B74">
        <v>1</v>
      </c>
    </row>
    <row r="75" spans="1:2">
      <c r="A75" s="37" t="s">
        <v>330</v>
      </c>
      <c r="B75">
        <v>1</v>
      </c>
    </row>
    <row r="76" spans="1:2">
      <c r="A76" s="37" t="s">
        <v>326</v>
      </c>
      <c r="B76">
        <v>1</v>
      </c>
    </row>
    <row r="77" spans="1:2">
      <c r="A77" s="37" t="s">
        <v>327</v>
      </c>
      <c r="B77">
        <v>1</v>
      </c>
    </row>
    <row r="78" spans="1:2">
      <c r="A78" s="37" t="s">
        <v>308</v>
      </c>
      <c r="B78">
        <v>1</v>
      </c>
    </row>
    <row r="79" spans="1:2">
      <c r="A79" s="37" t="s">
        <v>310</v>
      </c>
      <c r="B79">
        <v>1</v>
      </c>
    </row>
    <row r="80" spans="1:2">
      <c r="A80" s="37" t="s">
        <v>391</v>
      </c>
      <c r="B80">
        <v>1</v>
      </c>
    </row>
    <row r="81" spans="1:2">
      <c r="A81" s="37" t="s">
        <v>307</v>
      </c>
      <c r="B81">
        <v>1</v>
      </c>
    </row>
    <row r="82" spans="1:2">
      <c r="A82" s="37" t="s">
        <v>328</v>
      </c>
      <c r="B82">
        <v>1</v>
      </c>
    </row>
    <row r="83" spans="1:2">
      <c r="A83" s="37" t="s">
        <v>311</v>
      </c>
      <c r="B83">
        <v>1</v>
      </c>
    </row>
    <row r="84" spans="1:2">
      <c r="A84" s="37" t="s">
        <v>339</v>
      </c>
      <c r="B84">
        <v>1</v>
      </c>
    </row>
    <row r="85" spans="1:2">
      <c r="A85" s="37" t="s">
        <v>687</v>
      </c>
      <c r="B85">
        <v>1</v>
      </c>
    </row>
    <row r="86" spans="1:2">
      <c r="A86" s="37" t="s">
        <v>630</v>
      </c>
      <c r="B86">
        <v>1</v>
      </c>
    </row>
    <row r="87" spans="1:2">
      <c r="A87" s="37" t="s">
        <v>340</v>
      </c>
      <c r="B87">
        <v>1</v>
      </c>
    </row>
    <row r="88" spans="1:2">
      <c r="A88" s="37" t="s">
        <v>592</v>
      </c>
      <c r="B88">
        <v>1</v>
      </c>
    </row>
    <row r="89" spans="1:2">
      <c r="A89" s="37" t="s">
        <v>611</v>
      </c>
      <c r="B89">
        <v>1</v>
      </c>
    </row>
    <row r="90" spans="1:2">
      <c r="A90" s="37" t="s">
        <v>302</v>
      </c>
      <c r="B90">
        <v>1</v>
      </c>
    </row>
    <row r="91" spans="1:2">
      <c r="A91" s="37" t="s">
        <v>314</v>
      </c>
      <c r="B91">
        <v>1</v>
      </c>
    </row>
    <row r="92" spans="1:2">
      <c r="A92" s="37" t="s">
        <v>315</v>
      </c>
      <c r="B92">
        <v>1</v>
      </c>
    </row>
    <row r="93" spans="1:2">
      <c r="A93" s="37" t="s">
        <v>643</v>
      </c>
      <c r="B93">
        <v>1</v>
      </c>
    </row>
    <row r="94" spans="1:2">
      <c r="A94" s="37" t="s">
        <v>445</v>
      </c>
      <c r="B94">
        <v>1</v>
      </c>
    </row>
    <row r="95" spans="1:2">
      <c r="A95" s="37" t="s">
        <v>632</v>
      </c>
      <c r="B95">
        <v>1</v>
      </c>
    </row>
    <row r="96" spans="1:2">
      <c r="A96" s="37" t="s">
        <v>324</v>
      </c>
      <c r="B96">
        <v>2</v>
      </c>
    </row>
    <row r="97" spans="1:2">
      <c r="A97" s="37" t="s">
        <v>325</v>
      </c>
      <c r="B97">
        <v>1</v>
      </c>
    </row>
    <row r="98" spans="1:2">
      <c r="A98" s="37" t="s">
        <v>545</v>
      </c>
      <c r="B98">
        <v>1</v>
      </c>
    </row>
    <row r="99" spans="1:2">
      <c r="A99" s="37" t="s">
        <v>649</v>
      </c>
      <c r="B99">
        <v>1</v>
      </c>
    </row>
    <row r="100" spans="1:2">
      <c r="A100" s="37" t="s">
        <v>336</v>
      </c>
      <c r="B100">
        <v>1</v>
      </c>
    </row>
    <row r="101" spans="1:2">
      <c r="A101" s="37" t="s">
        <v>639</v>
      </c>
      <c r="B101">
        <v>1</v>
      </c>
    </row>
    <row r="102" spans="1:2">
      <c r="A102" s="37" t="s">
        <v>685</v>
      </c>
      <c r="B102">
        <v>1</v>
      </c>
    </row>
    <row r="103" spans="1:2">
      <c r="A103" s="37" t="s">
        <v>454</v>
      </c>
      <c r="B103">
        <v>1</v>
      </c>
    </row>
    <row r="104" spans="1:2">
      <c r="A104" s="37" t="s">
        <v>642</v>
      </c>
      <c r="B104">
        <v>1</v>
      </c>
    </row>
    <row r="105" spans="1:2">
      <c r="A105" s="37" t="s">
        <v>451</v>
      </c>
      <c r="B105">
        <v>1</v>
      </c>
    </row>
    <row r="106" spans="1:2">
      <c r="A106" s="37" t="s">
        <v>641</v>
      </c>
      <c r="B106">
        <v>1</v>
      </c>
    </row>
    <row r="107" spans="1:2">
      <c r="A107" s="37" t="s">
        <v>688</v>
      </c>
      <c r="B107">
        <v>1</v>
      </c>
    </row>
    <row r="108" spans="1:2">
      <c r="A108" s="37" t="s">
        <v>322</v>
      </c>
      <c r="B108">
        <v>2</v>
      </c>
    </row>
    <row r="109" spans="1:2">
      <c r="A109" s="37" t="s">
        <v>605</v>
      </c>
      <c r="B109">
        <v>1</v>
      </c>
    </row>
    <row r="110" spans="1:2">
      <c r="A110" s="37" t="s">
        <v>584</v>
      </c>
      <c r="B110">
        <v>1</v>
      </c>
    </row>
    <row r="111" spans="1:2">
      <c r="A111" s="37" t="s">
        <v>612</v>
      </c>
      <c r="B111">
        <v>1</v>
      </c>
    </row>
    <row r="112" spans="1:2">
      <c r="A112" s="37" t="s">
        <v>450</v>
      </c>
      <c r="B112">
        <v>1</v>
      </c>
    </row>
    <row r="113" spans="1:2">
      <c r="A113" s="37" t="s">
        <v>618</v>
      </c>
      <c r="B113">
        <v>1</v>
      </c>
    </row>
    <row r="114" spans="1:2">
      <c r="A114" s="37" t="s">
        <v>655</v>
      </c>
      <c r="B114">
        <v>3</v>
      </c>
    </row>
    <row r="115" spans="1:2">
      <c r="A115" s="37" t="s">
        <v>462</v>
      </c>
      <c r="B115">
        <v>1</v>
      </c>
    </row>
    <row r="116" spans="1:2">
      <c r="A116" s="37" t="s">
        <v>447</v>
      </c>
      <c r="B116">
        <v>1</v>
      </c>
    </row>
    <row r="117" spans="1:2">
      <c r="A117" s="37" t="s">
        <v>446</v>
      </c>
      <c r="B117">
        <v>1</v>
      </c>
    </row>
    <row r="118" spans="1:2">
      <c r="A118" s="37" t="s">
        <v>598</v>
      </c>
      <c r="B118">
        <v>1</v>
      </c>
    </row>
    <row r="119" spans="1:2">
      <c r="A119" s="37" t="s">
        <v>693</v>
      </c>
      <c r="B119">
        <v>1</v>
      </c>
    </row>
    <row r="120" spans="1:2">
      <c r="A120" s="37" t="s">
        <v>434</v>
      </c>
      <c r="B120">
        <v>1</v>
      </c>
    </row>
    <row r="121" spans="1:2">
      <c r="A121" s="37" t="s">
        <v>634</v>
      </c>
      <c r="B121">
        <v>1</v>
      </c>
    </row>
    <row r="122" spans="1:2">
      <c r="A122" s="37" t="s">
        <v>608</v>
      </c>
      <c r="B122">
        <v>2</v>
      </c>
    </row>
    <row r="123" spans="1:2">
      <c r="A123" s="37" t="s">
        <v>392</v>
      </c>
      <c r="B123">
        <v>1</v>
      </c>
    </row>
    <row r="124" spans="1:2">
      <c r="A124" s="37" t="s">
        <v>439</v>
      </c>
      <c r="B124">
        <v>1</v>
      </c>
    </row>
    <row r="125" spans="1:2">
      <c r="A125" s="37" t="s">
        <v>602</v>
      </c>
      <c r="B125">
        <v>1</v>
      </c>
    </row>
    <row r="126" spans="1:2">
      <c r="A126" s="37" t="s">
        <v>411</v>
      </c>
      <c r="B126">
        <v>1</v>
      </c>
    </row>
    <row r="127" spans="1:2">
      <c r="A127" s="37" t="s">
        <v>441</v>
      </c>
      <c r="B127">
        <v>1</v>
      </c>
    </row>
    <row r="128" spans="1:2">
      <c r="A128" s="37" t="s">
        <v>442</v>
      </c>
      <c r="B128">
        <v>1</v>
      </c>
    </row>
    <row r="129" spans="1:2">
      <c r="A129" s="37" t="s">
        <v>438</v>
      </c>
      <c r="B129">
        <v>1</v>
      </c>
    </row>
    <row r="130" spans="1:2">
      <c r="A130" s="37" t="s">
        <v>621</v>
      </c>
      <c r="B130">
        <v>1</v>
      </c>
    </row>
    <row r="131" spans="1:2">
      <c r="A131" s="37" t="s">
        <v>556</v>
      </c>
      <c r="B131">
        <v>1</v>
      </c>
    </row>
    <row r="132" spans="1:2">
      <c r="A132" s="37" t="s">
        <v>624</v>
      </c>
      <c r="B132">
        <v>1</v>
      </c>
    </row>
    <row r="133" spans="1:2">
      <c r="A133" s="37" t="s">
        <v>557</v>
      </c>
      <c r="B133">
        <v>1</v>
      </c>
    </row>
    <row r="134" spans="1:2">
      <c r="A134" s="37" t="s">
        <v>543</v>
      </c>
      <c r="B134">
        <v>1</v>
      </c>
    </row>
    <row r="135" spans="1:2">
      <c r="A135" s="37" t="s">
        <v>544</v>
      </c>
      <c r="B135">
        <v>1</v>
      </c>
    </row>
    <row r="136" spans="1:2">
      <c r="A136" s="37" t="s">
        <v>629</v>
      </c>
      <c r="B136">
        <v>1</v>
      </c>
    </row>
    <row r="137" spans="1:2">
      <c r="A137" s="37" t="s">
        <v>690</v>
      </c>
      <c r="B137">
        <v>1</v>
      </c>
    </row>
    <row r="138" spans="1:2">
      <c r="A138" s="37" t="s">
        <v>1281</v>
      </c>
      <c r="B138">
        <v>1</v>
      </c>
    </row>
    <row r="139" spans="1:2">
      <c r="A139" s="37" t="s">
        <v>871</v>
      </c>
      <c r="B139">
        <v>1</v>
      </c>
    </row>
    <row r="140" spans="1:2">
      <c r="A140" s="37" t="s">
        <v>874</v>
      </c>
      <c r="B140">
        <v>1</v>
      </c>
    </row>
    <row r="141" spans="1:2">
      <c r="A141" s="37" t="s">
        <v>873</v>
      </c>
      <c r="B141">
        <v>1</v>
      </c>
    </row>
    <row r="142" spans="1:2">
      <c r="A142" s="37" t="s">
        <v>633</v>
      </c>
      <c r="B142">
        <v>1</v>
      </c>
    </row>
    <row r="143" spans="1:2">
      <c r="A143" s="37" t="s">
        <v>1107</v>
      </c>
      <c r="B143">
        <v>1</v>
      </c>
    </row>
    <row r="144" spans="1:2">
      <c r="A144" s="37" t="s">
        <v>600</v>
      </c>
      <c r="B144">
        <v>1</v>
      </c>
    </row>
    <row r="145" spans="1:2">
      <c r="A145" s="37" t="s">
        <v>628</v>
      </c>
      <c r="B145">
        <v>2</v>
      </c>
    </row>
    <row r="146" spans="1:2">
      <c r="A146" s="37" t="s">
        <v>606</v>
      </c>
      <c r="B146">
        <v>1</v>
      </c>
    </row>
    <row r="147" spans="1:2">
      <c r="A147" s="37" t="s">
        <v>627</v>
      </c>
      <c r="B147">
        <v>1</v>
      </c>
    </row>
    <row r="148" spans="1:2">
      <c r="A148" s="37" t="s">
        <v>588</v>
      </c>
      <c r="B148">
        <v>1</v>
      </c>
    </row>
    <row r="149" spans="1:2">
      <c r="A149" s="37" t="s">
        <v>459</v>
      </c>
      <c r="B149">
        <v>1</v>
      </c>
    </row>
    <row r="150" spans="1:2">
      <c r="A150" s="37" t="s">
        <v>433</v>
      </c>
      <c r="B150">
        <v>1</v>
      </c>
    </row>
    <row r="151" spans="1:2">
      <c r="A151" s="37" t="s">
        <v>617</v>
      </c>
      <c r="B151">
        <v>1</v>
      </c>
    </row>
    <row r="152" spans="1:2">
      <c r="A152" s="37" t="s">
        <v>607</v>
      </c>
      <c r="B152">
        <v>1</v>
      </c>
    </row>
    <row r="153" spans="1:2">
      <c r="A153" s="37" t="s">
        <v>625</v>
      </c>
      <c r="B153">
        <v>1</v>
      </c>
    </row>
    <row r="154" spans="1:2">
      <c r="A154" s="37" t="s">
        <v>689</v>
      </c>
      <c r="B154">
        <v>1</v>
      </c>
    </row>
    <row r="155" spans="1:2">
      <c r="A155" s="37" t="s">
        <v>443</v>
      </c>
      <c r="B155">
        <v>3</v>
      </c>
    </row>
    <row r="156" spans="1:2">
      <c r="A156" s="37" t="s">
        <v>1346</v>
      </c>
      <c r="B156">
        <v>1</v>
      </c>
    </row>
    <row r="157" spans="1:2">
      <c r="A157" s="37" t="s">
        <v>1348</v>
      </c>
      <c r="B157">
        <v>1</v>
      </c>
    </row>
    <row r="158" spans="1:2">
      <c r="A158" s="37" t="s">
        <v>1542</v>
      </c>
      <c r="B158">
        <v>1</v>
      </c>
    </row>
    <row r="159" spans="1:2">
      <c r="A159" s="37" t="s">
        <v>613</v>
      </c>
      <c r="B159">
        <v>1</v>
      </c>
    </row>
    <row r="160" spans="1:2">
      <c r="A160" s="37" t="s">
        <v>614</v>
      </c>
      <c r="B160">
        <v>1</v>
      </c>
    </row>
    <row r="161" spans="1:2">
      <c r="A161" s="37" t="s">
        <v>1280</v>
      </c>
      <c r="B161">
        <v>1</v>
      </c>
    </row>
    <row r="162" spans="1:2">
      <c r="A162" s="37" t="s">
        <v>622</v>
      </c>
      <c r="B162">
        <v>1</v>
      </c>
    </row>
    <row r="163" spans="1:2">
      <c r="A163" s="37" t="s">
        <v>1344</v>
      </c>
      <c r="B163">
        <v>1</v>
      </c>
    </row>
    <row r="164" spans="1:2">
      <c r="A164" s="37" t="s">
        <v>667</v>
      </c>
      <c r="B164">
        <v>1</v>
      </c>
    </row>
    <row r="165" spans="1:2">
      <c r="A165" s="37" t="s">
        <v>580</v>
      </c>
      <c r="B165">
        <v>2</v>
      </c>
    </row>
    <row r="166" spans="1:2">
      <c r="A166" s="37" t="s">
        <v>1198</v>
      </c>
      <c r="B166">
        <v>1</v>
      </c>
    </row>
    <row r="167" spans="1:2">
      <c r="A167" s="37" t="s">
        <v>994</v>
      </c>
      <c r="B167">
        <v>2</v>
      </c>
    </row>
    <row r="168" spans="1:2">
      <c r="A168" s="37" t="s">
        <v>609</v>
      </c>
      <c r="B168">
        <v>1</v>
      </c>
    </row>
    <row r="169" spans="1:2">
      <c r="A169" s="37" t="s">
        <v>997</v>
      </c>
      <c r="B169">
        <v>2</v>
      </c>
    </row>
    <row r="170" spans="1:2">
      <c r="A170" s="37" t="s">
        <v>486</v>
      </c>
      <c r="B170">
        <v>1</v>
      </c>
    </row>
    <row r="171" spans="1:2">
      <c r="A171" s="37" t="s">
        <v>626</v>
      </c>
      <c r="B171">
        <v>1</v>
      </c>
    </row>
    <row r="172" spans="1:2">
      <c r="A172" s="37" t="s">
        <v>1278</v>
      </c>
      <c r="B172">
        <v>1</v>
      </c>
    </row>
    <row r="173" spans="1:2">
      <c r="A173" s="37" t="s">
        <v>610</v>
      </c>
      <c r="B173">
        <v>1</v>
      </c>
    </row>
    <row r="174" spans="1:2">
      <c r="A174" s="37" t="s">
        <v>1194</v>
      </c>
      <c r="B174">
        <v>1</v>
      </c>
    </row>
    <row r="175" spans="1:2">
      <c r="A175" s="37" t="s">
        <v>1200</v>
      </c>
      <c r="B175">
        <v>1</v>
      </c>
    </row>
    <row r="176" spans="1:2">
      <c r="A176" s="37" t="s">
        <v>1282</v>
      </c>
      <c r="B176">
        <v>1</v>
      </c>
    </row>
    <row r="177" spans="1:2">
      <c r="A177" s="37" t="s">
        <v>872</v>
      </c>
      <c r="B177">
        <v>1</v>
      </c>
    </row>
    <row r="178" spans="1:2">
      <c r="A178" s="37" t="s">
        <v>652</v>
      </c>
      <c r="B178">
        <v>1</v>
      </c>
    </row>
    <row r="179" spans="1:2">
      <c r="A179" s="37" t="s">
        <v>1540</v>
      </c>
      <c r="B179">
        <v>1</v>
      </c>
    </row>
    <row r="180" spans="1:2">
      <c r="A180" s="37" t="s">
        <v>604</v>
      </c>
      <c r="B180">
        <v>1</v>
      </c>
    </row>
    <row r="181" spans="1:2">
      <c r="A181" s="37" t="s">
        <v>1202</v>
      </c>
      <c r="B181">
        <v>1</v>
      </c>
    </row>
    <row r="182" spans="1:2">
      <c r="A182" s="37" t="s">
        <v>1342</v>
      </c>
      <c r="B182">
        <v>1</v>
      </c>
    </row>
    <row r="183" spans="1:2">
      <c r="A183" s="37" t="s">
        <v>1288</v>
      </c>
      <c r="B183">
        <v>1</v>
      </c>
    </row>
    <row r="184" spans="1:2">
      <c r="A184" s="37" t="s">
        <v>1484</v>
      </c>
      <c r="B184">
        <v>1</v>
      </c>
    </row>
    <row r="185" spans="1:2">
      <c r="A185" s="37" t="s">
        <v>1589</v>
      </c>
      <c r="B185">
        <v>1</v>
      </c>
    </row>
    <row r="186" spans="1:2">
      <c r="A186" s="37" t="s">
        <v>1643</v>
      </c>
      <c r="B186">
        <v>1</v>
      </c>
    </row>
    <row r="187" spans="1:2">
      <c r="A187" s="37" t="s">
        <v>1676</v>
      </c>
      <c r="B187">
        <v>1</v>
      </c>
    </row>
    <row r="188" spans="1:2">
      <c r="A188" s="37" t="s">
        <v>1678</v>
      </c>
      <c r="B188">
        <v>1</v>
      </c>
    </row>
    <row r="189" spans="1:2">
      <c r="A189" s="37" t="s">
        <v>1680</v>
      </c>
      <c r="B189">
        <v>1</v>
      </c>
    </row>
    <row r="190" spans="1:2">
      <c r="A190" s="37" t="s">
        <v>1682</v>
      </c>
      <c r="B190">
        <v>1</v>
      </c>
    </row>
    <row r="191" spans="1:2">
      <c r="A191" s="37" t="s">
        <v>1684</v>
      </c>
      <c r="B191">
        <v>1</v>
      </c>
    </row>
    <row r="192" spans="1:2">
      <c r="A192" s="37" t="s">
        <v>1686</v>
      </c>
      <c r="B192">
        <v>1</v>
      </c>
    </row>
    <row r="193" spans="1:2">
      <c r="A193" s="37" t="s">
        <v>1699</v>
      </c>
      <c r="B193">
        <v>1</v>
      </c>
    </row>
    <row r="194" spans="1:2">
      <c r="A194" s="37" t="s">
        <v>1868</v>
      </c>
      <c r="B194">
        <v>1</v>
      </c>
    </row>
    <row r="195" spans="1:2">
      <c r="A195" s="37" t="s">
        <v>1870</v>
      </c>
      <c r="B195">
        <v>1</v>
      </c>
    </row>
    <row r="196" spans="1:2">
      <c r="A196" s="37" t="s">
        <v>1873</v>
      </c>
      <c r="B196">
        <v>1</v>
      </c>
    </row>
    <row r="197" spans="1:2">
      <c r="A197" s="37" t="s">
        <v>1914</v>
      </c>
      <c r="B197">
        <v>1</v>
      </c>
    </row>
    <row r="198" spans="1:2">
      <c r="A198" s="37" t="s">
        <v>1960</v>
      </c>
      <c r="B198">
        <v>1</v>
      </c>
    </row>
    <row r="199" spans="1:2">
      <c r="A199" s="37" t="s">
        <v>2135</v>
      </c>
      <c r="B199">
        <v>1</v>
      </c>
    </row>
    <row r="200" spans="1:2">
      <c r="A200" s="37" t="s">
        <v>1963</v>
      </c>
      <c r="B200">
        <v>1</v>
      </c>
    </row>
    <row r="201" spans="1:2">
      <c r="A201" s="37" t="s">
        <v>1965</v>
      </c>
      <c r="B201">
        <v>1</v>
      </c>
    </row>
    <row r="202" spans="1:2">
      <c r="A202" s="37" t="s">
        <v>2052</v>
      </c>
      <c r="B202">
        <v>1</v>
      </c>
    </row>
    <row r="203" spans="1:2">
      <c r="A203" s="37" t="s">
        <v>2131</v>
      </c>
      <c r="B203">
        <v>1</v>
      </c>
    </row>
    <row r="204" spans="1:2">
      <c r="A204" s="37" t="s">
        <v>2152</v>
      </c>
      <c r="B204">
        <v>1</v>
      </c>
    </row>
    <row r="205" spans="1:2">
      <c r="A205" s="37" t="s">
        <v>2159</v>
      </c>
      <c r="B205">
        <v>1</v>
      </c>
    </row>
    <row r="206" spans="1:2">
      <c r="A206" s="37" t="s">
        <v>2183</v>
      </c>
      <c r="B206">
        <v>1</v>
      </c>
    </row>
    <row r="207" spans="1:2">
      <c r="A207" s="37" t="s">
        <v>2186</v>
      </c>
      <c r="B207">
        <v>1</v>
      </c>
    </row>
    <row r="208" spans="1:2">
      <c r="A208" s="37" t="s">
        <v>2280</v>
      </c>
      <c r="B208">
        <v>1</v>
      </c>
    </row>
    <row r="209" spans="1:2">
      <c r="A209" s="37" t="s">
        <v>2283</v>
      </c>
      <c r="B209">
        <v>1</v>
      </c>
    </row>
    <row r="210" spans="1:2">
      <c r="A210" s="37" t="s">
        <v>2286</v>
      </c>
      <c r="B210">
        <v>1</v>
      </c>
    </row>
    <row r="211" spans="1:2">
      <c r="A211" s="37" t="s">
        <v>2288</v>
      </c>
      <c r="B211">
        <v>1</v>
      </c>
    </row>
    <row r="212" spans="1:2">
      <c r="A212" s="37" t="s">
        <v>2291</v>
      </c>
      <c r="B212">
        <v>1</v>
      </c>
    </row>
    <row r="213" spans="1:2">
      <c r="A213" s="37" t="s">
        <v>2359</v>
      </c>
      <c r="B213">
        <v>1</v>
      </c>
    </row>
    <row r="214" spans="1:2">
      <c r="A214" s="37" t="s">
        <v>2378</v>
      </c>
      <c r="B214">
        <v>1</v>
      </c>
    </row>
    <row r="215" spans="1:2">
      <c r="A215" s="37" t="s">
        <v>2392</v>
      </c>
      <c r="B215">
        <v>1</v>
      </c>
    </row>
    <row r="216" spans="1:2">
      <c r="A216" s="37" t="s">
        <v>2506</v>
      </c>
      <c r="B216">
        <v>1</v>
      </c>
    </row>
    <row r="217" spans="1:2">
      <c r="A217" s="37" t="s">
        <v>2508</v>
      </c>
      <c r="B217">
        <v>1</v>
      </c>
    </row>
    <row r="218" spans="1:2">
      <c r="A218" s="37" t="s">
        <v>2525</v>
      </c>
      <c r="B218">
        <v>1</v>
      </c>
    </row>
    <row r="219" spans="1:2">
      <c r="A219" s="37" t="s">
        <v>2655</v>
      </c>
      <c r="B219">
        <v>1</v>
      </c>
    </row>
    <row r="220" spans="1:2">
      <c r="A220" s="37" t="s">
        <v>2657</v>
      </c>
      <c r="B220">
        <v>1</v>
      </c>
    </row>
    <row r="221" spans="1:2">
      <c r="A221" s="37" t="s">
        <v>2659</v>
      </c>
      <c r="B221">
        <v>1</v>
      </c>
    </row>
    <row r="222" spans="1:2">
      <c r="A222" s="37" t="s">
        <v>2661</v>
      </c>
      <c r="B222">
        <v>1</v>
      </c>
    </row>
    <row r="223" spans="1:2">
      <c r="A223" s="37" t="s">
        <v>2671</v>
      </c>
      <c r="B223">
        <v>1</v>
      </c>
    </row>
    <row r="224" spans="1:2">
      <c r="A224" s="37" t="s">
        <v>2675</v>
      </c>
      <c r="B224">
        <v>1</v>
      </c>
    </row>
    <row r="225" spans="1:2">
      <c r="A225" s="37" t="s">
        <v>2677</v>
      </c>
      <c r="B225">
        <v>1</v>
      </c>
    </row>
    <row r="226" spans="1:2">
      <c r="A226" s="37" t="s">
        <v>2679</v>
      </c>
      <c r="B226">
        <v>1</v>
      </c>
    </row>
    <row r="227" spans="1:2">
      <c r="A227" s="37" t="s">
        <v>2681</v>
      </c>
      <c r="B227">
        <v>1</v>
      </c>
    </row>
    <row r="228" spans="1:2">
      <c r="A228" s="37" t="s">
        <v>2718</v>
      </c>
      <c r="B228">
        <v>47</v>
      </c>
    </row>
    <row r="229" spans="1:2">
      <c r="A229" s="37" t="s">
        <v>2773</v>
      </c>
      <c r="B229">
        <v>1</v>
      </c>
    </row>
    <row r="230" spans="1:2">
      <c r="A230" s="37" t="s">
        <v>869</v>
      </c>
      <c r="B230">
        <v>309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CFD64-35BA-442F-A2C0-0F3A44F4DC39}">
  <sheetPr>
    <tabColor theme="9" tint="0.79998168889431442"/>
  </sheetPr>
  <dimension ref="A2:G116"/>
  <sheetViews>
    <sheetView workbookViewId="0">
      <selection activeCell="I26" sqref="I26"/>
    </sheetView>
  </sheetViews>
  <sheetFormatPr defaultRowHeight="14.4"/>
  <cols>
    <col min="1" max="1" width="14" bestFit="1" customWidth="1"/>
    <col min="2" max="2" width="27" bestFit="1" customWidth="1"/>
    <col min="7" max="7" width="27.33203125" customWidth="1"/>
  </cols>
  <sheetData>
    <row r="2" spans="1:7">
      <c r="E2" s="136" t="s">
        <v>1180</v>
      </c>
      <c r="G2" s="139" t="s">
        <v>1238</v>
      </c>
    </row>
    <row r="3" spans="1:7">
      <c r="E3" s="137">
        <f>COUNTA(B:B)</f>
        <v>112</v>
      </c>
      <c r="G3" s="137">
        <f>IF(E3&lt;3,0,E3-3)</f>
        <v>109</v>
      </c>
    </row>
    <row r="4" spans="1:7">
      <c r="A4" s="36" t="s">
        <v>696</v>
      </c>
      <c r="B4" t="s">
        <v>1210</v>
      </c>
    </row>
    <row r="6" spans="1:7">
      <c r="A6" s="36" t="s">
        <v>868</v>
      </c>
      <c r="B6" t="s">
        <v>1179</v>
      </c>
    </row>
    <row r="7" spans="1:7">
      <c r="A7" s="37" t="s">
        <v>1191</v>
      </c>
      <c r="B7">
        <v>18</v>
      </c>
      <c r="D7" t="str">
        <f>IF(A7&gt;0,A7,0)</f>
        <v>BU22-0007</v>
      </c>
    </row>
    <row r="8" spans="1:7">
      <c r="A8" s="37" t="s">
        <v>1203</v>
      </c>
      <c r="B8">
        <v>1</v>
      </c>
    </row>
    <row r="9" spans="1:7">
      <c r="A9" s="37" t="s">
        <v>668</v>
      </c>
      <c r="B9">
        <v>68</v>
      </c>
    </row>
    <row r="10" spans="1:7">
      <c r="A10" s="37" t="s">
        <v>870</v>
      </c>
      <c r="B10">
        <v>1</v>
      </c>
    </row>
    <row r="11" spans="1:7">
      <c r="A11" s="37" t="s">
        <v>1208</v>
      </c>
      <c r="B11">
        <v>1</v>
      </c>
    </row>
    <row r="12" spans="1:7">
      <c r="A12" s="37" t="s">
        <v>686</v>
      </c>
      <c r="B12">
        <v>1</v>
      </c>
    </row>
    <row r="13" spans="1:7">
      <c r="A13" s="37" t="s">
        <v>875</v>
      </c>
      <c r="B13">
        <v>1</v>
      </c>
    </row>
    <row r="14" spans="1:7">
      <c r="A14" s="37" t="s">
        <v>904</v>
      </c>
      <c r="B14">
        <v>13</v>
      </c>
    </row>
    <row r="15" spans="1:7">
      <c r="A15" s="37" t="s">
        <v>1546</v>
      </c>
      <c r="B15">
        <v>1</v>
      </c>
    </row>
    <row r="16" spans="1:7">
      <c r="A16" s="37" t="s">
        <v>1371</v>
      </c>
      <c r="B16">
        <v>1</v>
      </c>
    </row>
    <row r="17" spans="1:2">
      <c r="A17" s="37" t="s">
        <v>1118</v>
      </c>
      <c r="B17">
        <v>24</v>
      </c>
    </row>
    <row r="18" spans="1:2">
      <c r="A18" s="37" t="s">
        <v>916</v>
      </c>
      <c r="B18">
        <v>11</v>
      </c>
    </row>
    <row r="19" spans="1:2">
      <c r="A19" s="37" t="s">
        <v>1544</v>
      </c>
      <c r="B19">
        <v>1</v>
      </c>
    </row>
    <row r="20" spans="1:2">
      <c r="A20" s="37" t="s">
        <v>1105</v>
      </c>
      <c r="B20">
        <v>1</v>
      </c>
    </row>
    <row r="21" spans="1:2">
      <c r="A21" s="37" t="s">
        <v>669</v>
      </c>
      <c r="B21">
        <v>1</v>
      </c>
    </row>
    <row r="22" spans="1:2">
      <c r="A22" s="37" t="s">
        <v>1508</v>
      </c>
      <c r="B22">
        <v>21</v>
      </c>
    </row>
    <row r="23" spans="1:2">
      <c r="A23" s="37" t="s">
        <v>1521</v>
      </c>
      <c r="B23">
        <v>26</v>
      </c>
    </row>
    <row r="24" spans="1:2">
      <c r="A24" s="37" t="s">
        <v>683</v>
      </c>
      <c r="B24">
        <v>12</v>
      </c>
    </row>
    <row r="25" spans="1:2">
      <c r="A25" s="37" t="s">
        <v>1474</v>
      </c>
      <c r="B25">
        <v>4</v>
      </c>
    </row>
    <row r="26" spans="1:2">
      <c r="A26" s="37" t="s">
        <v>670</v>
      </c>
      <c r="B26">
        <v>12</v>
      </c>
    </row>
    <row r="27" spans="1:2">
      <c r="A27" s="37" t="s">
        <v>681</v>
      </c>
      <c r="B27">
        <v>12</v>
      </c>
    </row>
    <row r="28" spans="1:2">
      <c r="A28" s="37" t="s">
        <v>939</v>
      </c>
      <c r="B28">
        <v>13</v>
      </c>
    </row>
    <row r="29" spans="1:2">
      <c r="A29" s="37" t="s">
        <v>1239</v>
      </c>
      <c r="B29">
        <v>1</v>
      </c>
    </row>
    <row r="30" spans="1:2">
      <c r="A30" s="37" t="s">
        <v>1257</v>
      </c>
      <c r="B30">
        <v>1</v>
      </c>
    </row>
    <row r="31" spans="1:2">
      <c r="A31" s="37" t="s">
        <v>1109</v>
      </c>
      <c r="B31">
        <v>1</v>
      </c>
    </row>
    <row r="32" spans="1:2">
      <c r="A32" s="37" t="s">
        <v>1451</v>
      </c>
      <c r="B32">
        <v>30</v>
      </c>
    </row>
    <row r="33" spans="1:2">
      <c r="A33" s="37" t="s">
        <v>1419</v>
      </c>
      <c r="B33">
        <v>39</v>
      </c>
    </row>
    <row r="34" spans="1:2">
      <c r="A34" s="37" t="s">
        <v>947</v>
      </c>
      <c r="B34">
        <v>6</v>
      </c>
    </row>
    <row r="35" spans="1:2">
      <c r="A35" s="37" t="s">
        <v>960</v>
      </c>
      <c r="B35">
        <v>11</v>
      </c>
    </row>
    <row r="36" spans="1:2">
      <c r="A36" s="37" t="s">
        <v>1243</v>
      </c>
      <c r="B36">
        <v>9</v>
      </c>
    </row>
    <row r="37" spans="1:2">
      <c r="A37" s="37" t="s">
        <v>1291</v>
      </c>
      <c r="B37">
        <v>1</v>
      </c>
    </row>
    <row r="38" spans="1:2">
      <c r="A38" s="37" t="s">
        <v>1111</v>
      </c>
      <c r="B38">
        <v>6</v>
      </c>
    </row>
    <row r="39" spans="1:2">
      <c r="A39" s="37" t="s">
        <v>1114</v>
      </c>
      <c r="B39">
        <v>6</v>
      </c>
    </row>
    <row r="40" spans="1:2">
      <c r="A40" s="37" t="s">
        <v>964</v>
      </c>
      <c r="B40">
        <v>5</v>
      </c>
    </row>
    <row r="41" spans="1:2">
      <c r="A41" s="37" t="s">
        <v>970</v>
      </c>
      <c r="B41">
        <v>38</v>
      </c>
    </row>
    <row r="42" spans="1:2">
      <c r="A42" s="37" t="s">
        <v>1510</v>
      </c>
      <c r="B42">
        <v>9</v>
      </c>
    </row>
    <row r="43" spans="1:2">
      <c r="A43" s="37" t="s">
        <v>982</v>
      </c>
      <c r="B43">
        <v>6</v>
      </c>
    </row>
    <row r="44" spans="1:2">
      <c r="A44" s="37" t="s">
        <v>1256</v>
      </c>
      <c r="B44">
        <v>20</v>
      </c>
    </row>
    <row r="45" spans="1:2">
      <c r="A45" s="37" t="s">
        <v>1472</v>
      </c>
      <c r="B45">
        <v>3</v>
      </c>
    </row>
    <row r="46" spans="1:2">
      <c r="A46" s="37" t="s">
        <v>1269</v>
      </c>
      <c r="B46">
        <v>7</v>
      </c>
    </row>
    <row r="47" spans="1:2">
      <c r="A47" s="37" t="s">
        <v>1581</v>
      </c>
      <c r="B47">
        <v>2</v>
      </c>
    </row>
    <row r="48" spans="1:2">
      <c r="A48" s="37" t="s">
        <v>1603</v>
      </c>
      <c r="B48">
        <v>5</v>
      </c>
    </row>
    <row r="49" spans="1:2">
      <c r="A49" s="37" t="s">
        <v>1639</v>
      </c>
      <c r="B49">
        <v>42</v>
      </c>
    </row>
    <row r="50" spans="1:2">
      <c r="A50" s="37" t="s">
        <v>1653</v>
      </c>
      <c r="B50">
        <v>6</v>
      </c>
    </row>
    <row r="51" spans="1:2">
      <c r="A51" s="37" t="s">
        <v>1662</v>
      </c>
      <c r="B51">
        <v>13</v>
      </c>
    </row>
    <row r="52" spans="1:2">
      <c r="A52" s="37" t="s">
        <v>1691</v>
      </c>
      <c r="B52">
        <v>1</v>
      </c>
    </row>
    <row r="53" spans="1:2">
      <c r="A53" s="37" t="s">
        <v>1757</v>
      </c>
      <c r="B53">
        <v>47</v>
      </c>
    </row>
    <row r="54" spans="1:2">
      <c r="A54" s="37" t="s">
        <v>1775</v>
      </c>
      <c r="B54">
        <v>1</v>
      </c>
    </row>
    <row r="55" spans="1:2">
      <c r="A55" s="37" t="s">
        <v>1821</v>
      </c>
      <c r="B55">
        <v>3</v>
      </c>
    </row>
    <row r="56" spans="1:2">
      <c r="A56" s="37" t="s">
        <v>1909</v>
      </c>
      <c r="B56">
        <v>22</v>
      </c>
    </row>
    <row r="57" spans="1:2">
      <c r="A57" s="37" t="s">
        <v>1937</v>
      </c>
      <c r="B57">
        <v>1</v>
      </c>
    </row>
    <row r="58" spans="1:2">
      <c r="A58" s="37" t="s">
        <v>1957</v>
      </c>
      <c r="B58">
        <v>23</v>
      </c>
    </row>
    <row r="59" spans="1:2">
      <c r="A59" s="37" t="s">
        <v>1958</v>
      </c>
      <c r="B59">
        <v>105</v>
      </c>
    </row>
    <row r="60" spans="1:2">
      <c r="A60" s="37" t="s">
        <v>1970</v>
      </c>
      <c r="B60">
        <v>36</v>
      </c>
    </row>
    <row r="61" spans="1:2">
      <c r="A61" s="37" t="s">
        <v>2038</v>
      </c>
      <c r="B61">
        <v>1</v>
      </c>
    </row>
    <row r="62" spans="1:2">
      <c r="A62" s="37" t="s">
        <v>2108</v>
      </c>
      <c r="B62">
        <v>20</v>
      </c>
    </row>
    <row r="63" spans="1:2">
      <c r="A63" s="37" t="s">
        <v>2192</v>
      </c>
      <c r="B63">
        <v>2</v>
      </c>
    </row>
    <row r="64" spans="1:2">
      <c r="A64" s="37" t="s">
        <v>2196</v>
      </c>
      <c r="B64">
        <v>65</v>
      </c>
    </row>
    <row r="65" spans="1:2">
      <c r="A65" s="37" t="s">
        <v>2198</v>
      </c>
      <c r="B65">
        <v>54</v>
      </c>
    </row>
    <row r="66" spans="1:2">
      <c r="A66" s="37" t="s">
        <v>2200</v>
      </c>
      <c r="B66">
        <v>54</v>
      </c>
    </row>
    <row r="67" spans="1:2">
      <c r="A67" s="37" t="s">
        <v>2202</v>
      </c>
      <c r="B67">
        <v>1</v>
      </c>
    </row>
    <row r="68" spans="1:2">
      <c r="A68" s="37" t="s">
        <v>2294</v>
      </c>
      <c r="B68">
        <v>1</v>
      </c>
    </row>
    <row r="69" spans="1:2">
      <c r="A69" s="37" t="s">
        <v>2298</v>
      </c>
      <c r="B69">
        <v>1</v>
      </c>
    </row>
    <row r="70" spans="1:2">
      <c r="A70" s="37" t="s">
        <v>2300</v>
      </c>
      <c r="B70">
        <v>1</v>
      </c>
    </row>
    <row r="71" spans="1:2">
      <c r="A71" s="37" t="s">
        <v>2356</v>
      </c>
      <c r="B71">
        <v>9</v>
      </c>
    </row>
    <row r="72" spans="1:2">
      <c r="A72" s="37" t="s">
        <v>2361</v>
      </c>
      <c r="B72">
        <v>34</v>
      </c>
    </row>
    <row r="73" spans="1:2">
      <c r="A73" s="37" t="s">
        <v>2390</v>
      </c>
      <c r="B73">
        <v>13</v>
      </c>
    </row>
    <row r="74" spans="1:2">
      <c r="A74" s="37" t="s">
        <v>2406</v>
      </c>
      <c r="B74">
        <v>16</v>
      </c>
    </row>
    <row r="75" spans="1:2">
      <c r="A75" s="37" t="s">
        <v>2455</v>
      </c>
      <c r="B75">
        <v>64</v>
      </c>
    </row>
    <row r="76" spans="1:2">
      <c r="A76" s="37" t="s">
        <v>2457</v>
      </c>
      <c r="B76">
        <v>1</v>
      </c>
    </row>
    <row r="77" spans="1:2">
      <c r="A77" s="37" t="s">
        <v>2510</v>
      </c>
      <c r="B77">
        <v>3</v>
      </c>
    </row>
    <row r="78" spans="1:2">
      <c r="A78" s="37" t="s">
        <v>2512</v>
      </c>
      <c r="B78">
        <v>2</v>
      </c>
    </row>
    <row r="79" spans="1:2">
      <c r="A79" s="37" t="s">
        <v>2514</v>
      </c>
      <c r="B79">
        <v>16</v>
      </c>
    </row>
    <row r="80" spans="1:2">
      <c r="A80" s="37" t="s">
        <v>2531</v>
      </c>
      <c r="B80">
        <v>15</v>
      </c>
    </row>
    <row r="81" spans="1:2">
      <c r="A81" s="37" t="s">
        <v>2540</v>
      </c>
      <c r="B81">
        <v>15</v>
      </c>
    </row>
    <row r="82" spans="1:2">
      <c r="A82" s="37" t="s">
        <v>2545</v>
      </c>
      <c r="B82">
        <v>7</v>
      </c>
    </row>
    <row r="83" spans="1:2">
      <c r="A83" s="37" t="s">
        <v>2549</v>
      </c>
      <c r="B83">
        <v>6</v>
      </c>
    </row>
    <row r="84" spans="1:2">
      <c r="A84" s="37" t="s">
        <v>2551</v>
      </c>
      <c r="B84">
        <v>7</v>
      </c>
    </row>
    <row r="85" spans="1:2">
      <c r="A85" s="37" t="s">
        <v>2559</v>
      </c>
      <c r="B85">
        <v>46</v>
      </c>
    </row>
    <row r="86" spans="1:2">
      <c r="A86" s="37" t="s">
        <v>2561</v>
      </c>
      <c r="B86">
        <v>15</v>
      </c>
    </row>
    <row r="87" spans="1:2">
      <c r="A87" s="37" t="s">
        <v>2563</v>
      </c>
      <c r="B87">
        <v>16</v>
      </c>
    </row>
    <row r="88" spans="1:2">
      <c r="A88" s="37" t="s">
        <v>2565</v>
      </c>
      <c r="B88">
        <v>31</v>
      </c>
    </row>
    <row r="89" spans="1:2">
      <c r="A89" s="37" t="s">
        <v>2556</v>
      </c>
      <c r="B89">
        <v>1</v>
      </c>
    </row>
    <row r="90" spans="1:2">
      <c r="A90" s="37" t="s">
        <v>2663</v>
      </c>
      <c r="B90">
        <v>2</v>
      </c>
    </row>
    <row r="91" spans="1:2">
      <c r="A91" s="37" t="s">
        <v>2673</v>
      </c>
      <c r="B91">
        <v>39</v>
      </c>
    </row>
    <row r="92" spans="1:2">
      <c r="A92" s="37" t="s">
        <v>2683</v>
      </c>
      <c r="B92">
        <v>1</v>
      </c>
    </row>
    <row r="93" spans="1:2">
      <c r="A93" s="37" t="s">
        <v>2724</v>
      </c>
      <c r="B93">
        <v>1</v>
      </c>
    </row>
    <row r="94" spans="1:2">
      <c r="A94" s="37" t="s">
        <v>2726</v>
      </c>
      <c r="B94">
        <v>1</v>
      </c>
    </row>
    <row r="95" spans="1:2">
      <c r="A95" s="37" t="s">
        <v>2755</v>
      </c>
      <c r="B95">
        <v>16</v>
      </c>
    </row>
    <row r="96" spans="1:2">
      <c r="A96" s="37" t="s">
        <v>2761</v>
      </c>
      <c r="B96">
        <v>12</v>
      </c>
    </row>
    <row r="97" spans="1:2">
      <c r="A97" s="37" t="s">
        <v>2765</v>
      </c>
      <c r="B97">
        <v>12</v>
      </c>
    </row>
    <row r="98" spans="1:2">
      <c r="A98" s="37" t="s">
        <v>2768</v>
      </c>
      <c r="B98">
        <v>3</v>
      </c>
    </row>
    <row r="99" spans="1:2">
      <c r="A99" s="37" t="s">
        <v>2779</v>
      </c>
      <c r="B99">
        <v>18</v>
      </c>
    </row>
    <row r="100" spans="1:2">
      <c r="A100" s="37" t="s">
        <v>2777</v>
      </c>
      <c r="B100">
        <v>1</v>
      </c>
    </row>
    <row r="101" spans="1:2">
      <c r="A101" s="37" t="s">
        <v>2791</v>
      </c>
      <c r="B101">
        <v>34</v>
      </c>
    </row>
    <row r="102" spans="1:2">
      <c r="A102" s="37" t="s">
        <v>2813</v>
      </c>
      <c r="B102">
        <v>6</v>
      </c>
    </row>
    <row r="103" spans="1:2">
      <c r="A103" s="37" t="s">
        <v>2805</v>
      </c>
      <c r="B103">
        <v>1</v>
      </c>
    </row>
    <row r="104" spans="1:2">
      <c r="A104" s="37" t="s">
        <v>2806</v>
      </c>
      <c r="B104">
        <v>1</v>
      </c>
    </row>
    <row r="105" spans="1:2">
      <c r="A105" s="37" t="s">
        <v>2841</v>
      </c>
      <c r="B105">
        <v>53</v>
      </c>
    </row>
    <row r="106" spans="1:2">
      <c r="A106" s="37" t="s">
        <v>2848</v>
      </c>
      <c r="B106">
        <v>15</v>
      </c>
    </row>
    <row r="107" spans="1:2">
      <c r="A107" s="37" t="s">
        <v>2887</v>
      </c>
      <c r="B107">
        <v>18</v>
      </c>
    </row>
    <row r="108" spans="1:2">
      <c r="A108" s="37" t="s">
        <v>2897</v>
      </c>
      <c r="B108">
        <v>1</v>
      </c>
    </row>
    <row r="109" spans="1:2">
      <c r="A109" s="37" t="s">
        <v>2967</v>
      </c>
      <c r="B109">
        <v>14</v>
      </c>
    </row>
    <row r="110" spans="1:2">
      <c r="A110" s="37" t="s">
        <v>3004</v>
      </c>
      <c r="B110">
        <v>16</v>
      </c>
    </row>
    <row r="111" spans="1:2">
      <c r="A111" s="37" t="s">
        <v>3006</v>
      </c>
      <c r="B111">
        <v>1</v>
      </c>
    </row>
    <row r="112" spans="1:2">
      <c r="A112" s="37" t="s">
        <v>3014</v>
      </c>
      <c r="B112">
        <v>56</v>
      </c>
    </row>
    <row r="113" spans="1:2">
      <c r="A113" s="37" t="s">
        <v>3078</v>
      </c>
      <c r="B113">
        <v>1</v>
      </c>
    </row>
    <row r="114" spans="1:2">
      <c r="A114" s="37" t="s">
        <v>3080</v>
      </c>
      <c r="B114">
        <v>1</v>
      </c>
    </row>
    <row r="115" spans="1:2">
      <c r="A115" s="37" t="s">
        <v>3082</v>
      </c>
      <c r="B115">
        <v>1</v>
      </c>
    </row>
    <row r="116" spans="1:2">
      <c r="A116" s="37" t="s">
        <v>869</v>
      </c>
      <c r="B116">
        <v>1592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F4CD3-BE89-4472-8105-7C2A22259F6D}">
  <sheetPr>
    <tabColor rgb="FFFF0000"/>
  </sheetPr>
  <dimension ref="A1:S339"/>
  <sheetViews>
    <sheetView workbookViewId="0">
      <selection activeCell="G21" sqref="G21"/>
    </sheetView>
  </sheetViews>
  <sheetFormatPr defaultRowHeight="14.4"/>
  <cols>
    <col min="1" max="1" width="14" bestFit="1" customWidth="1"/>
    <col min="2" max="2" width="21.109375" bestFit="1" customWidth="1"/>
    <col min="7" max="7" width="16.6640625" customWidth="1"/>
    <col min="9" max="9" width="14" bestFit="1" customWidth="1"/>
    <col min="10" max="10" width="24" bestFit="1" customWidth="1"/>
    <col min="14" max="14" width="24" bestFit="1" customWidth="1"/>
    <col min="15" max="15" width="16.33203125" bestFit="1" customWidth="1"/>
    <col min="16" max="16" width="5" bestFit="1" customWidth="1"/>
    <col min="17" max="17" width="7.33203125" bestFit="1" customWidth="1"/>
    <col min="18" max="18" width="3.88671875" bestFit="1" customWidth="1"/>
    <col min="19" max="22" width="11.33203125" bestFit="1" customWidth="1"/>
  </cols>
  <sheetData>
    <row r="1" spans="1:19">
      <c r="A1" s="36" t="s">
        <v>696</v>
      </c>
      <c r="B1" t="s">
        <v>1209</v>
      </c>
      <c r="I1" s="36" t="s">
        <v>696</v>
      </c>
      <c r="J1" t="s">
        <v>1210</v>
      </c>
    </row>
    <row r="3" spans="1:19">
      <c r="A3" s="36" t="s">
        <v>868</v>
      </c>
      <c r="B3" t="s">
        <v>1570</v>
      </c>
      <c r="E3" s="469" t="s">
        <v>1578</v>
      </c>
      <c r="G3" s="469" t="s">
        <v>1579</v>
      </c>
      <c r="I3" s="36" t="s">
        <v>868</v>
      </c>
      <c r="J3" t="s">
        <v>1569</v>
      </c>
      <c r="N3" s="36" t="s">
        <v>1569</v>
      </c>
      <c r="O3" s="36" t="s">
        <v>1307</v>
      </c>
    </row>
    <row r="4" spans="1:19">
      <c r="A4" s="37" t="s">
        <v>1094</v>
      </c>
      <c r="B4">
        <v>1</v>
      </c>
      <c r="E4" s="137">
        <f>COUNTA(B:B)</f>
        <v>226</v>
      </c>
      <c r="G4" s="137">
        <f>IF(E4&lt;3,0,E4-3)</f>
        <v>223</v>
      </c>
      <c r="I4" s="37" t="s">
        <v>1191</v>
      </c>
      <c r="J4">
        <v>18</v>
      </c>
      <c r="N4" s="36" t="s">
        <v>868</v>
      </c>
      <c r="O4" t="s">
        <v>1209</v>
      </c>
      <c r="P4" t="s">
        <v>1210</v>
      </c>
      <c r="Q4" t="s">
        <v>1092</v>
      </c>
      <c r="R4" t="s">
        <v>2054</v>
      </c>
      <c r="S4" t="s">
        <v>869</v>
      </c>
    </row>
    <row r="5" spans="1:19">
      <c r="A5" s="37" t="s">
        <v>306</v>
      </c>
      <c r="B5">
        <v>1</v>
      </c>
      <c r="I5" s="37" t="s">
        <v>1203</v>
      </c>
      <c r="J5">
        <v>1</v>
      </c>
      <c r="N5" s="37" t="s">
        <v>1094</v>
      </c>
      <c r="O5">
        <v>1</v>
      </c>
      <c r="S5">
        <v>1</v>
      </c>
    </row>
    <row r="6" spans="1:19">
      <c r="A6" s="37" t="s">
        <v>1187</v>
      </c>
      <c r="B6">
        <v>14</v>
      </c>
      <c r="I6" s="37" t="s">
        <v>668</v>
      </c>
      <c r="J6">
        <v>68</v>
      </c>
      <c r="N6" s="37" t="s">
        <v>306</v>
      </c>
      <c r="O6">
        <v>1</v>
      </c>
      <c r="S6">
        <v>1</v>
      </c>
    </row>
    <row r="7" spans="1:19">
      <c r="A7" s="37" t="s">
        <v>316</v>
      </c>
      <c r="B7">
        <v>3</v>
      </c>
      <c r="E7" s="469" t="s">
        <v>1578</v>
      </c>
      <c r="G7" s="469" t="s">
        <v>1580</v>
      </c>
      <c r="I7" s="37" t="s">
        <v>870</v>
      </c>
      <c r="J7">
        <v>1</v>
      </c>
      <c r="N7" s="37" t="s">
        <v>1187</v>
      </c>
      <c r="O7">
        <v>14</v>
      </c>
      <c r="S7">
        <v>14</v>
      </c>
    </row>
    <row r="8" spans="1:19">
      <c r="A8" s="37" t="s">
        <v>75</v>
      </c>
      <c r="B8">
        <v>1</v>
      </c>
      <c r="E8" s="137">
        <f>COUNTA(I:I)</f>
        <v>112</v>
      </c>
      <c r="G8" s="137">
        <f>IF(E8&lt;3,0,E8-3)</f>
        <v>109</v>
      </c>
      <c r="I8" s="37" t="s">
        <v>1208</v>
      </c>
      <c r="J8">
        <v>1</v>
      </c>
      <c r="N8" s="37" t="s">
        <v>316</v>
      </c>
      <c r="O8">
        <v>3</v>
      </c>
      <c r="S8">
        <v>3</v>
      </c>
    </row>
    <row r="9" spans="1:19">
      <c r="A9" s="37" t="s">
        <v>616</v>
      </c>
      <c r="B9">
        <v>1</v>
      </c>
      <c r="I9" s="37" t="s">
        <v>686</v>
      </c>
      <c r="J9">
        <v>1</v>
      </c>
      <c r="N9" s="37" t="s">
        <v>75</v>
      </c>
      <c r="O9">
        <v>1</v>
      </c>
      <c r="S9">
        <v>1</v>
      </c>
    </row>
    <row r="10" spans="1:19">
      <c r="A10" s="37" t="s">
        <v>362</v>
      </c>
      <c r="B10">
        <v>1</v>
      </c>
      <c r="I10" s="37" t="s">
        <v>875</v>
      </c>
      <c r="J10">
        <v>1</v>
      </c>
      <c r="N10" s="37" t="s">
        <v>616</v>
      </c>
      <c r="O10">
        <v>1</v>
      </c>
      <c r="S10">
        <v>1</v>
      </c>
    </row>
    <row r="11" spans="1:19">
      <c r="A11" s="37" t="s">
        <v>313</v>
      </c>
      <c r="B11">
        <v>1</v>
      </c>
      <c r="I11" s="37" t="s">
        <v>904</v>
      </c>
      <c r="J11">
        <v>13</v>
      </c>
      <c r="N11" s="37" t="s">
        <v>362</v>
      </c>
      <c r="O11">
        <v>1</v>
      </c>
      <c r="S11">
        <v>1</v>
      </c>
    </row>
    <row r="12" spans="1:19">
      <c r="A12" s="37" t="s">
        <v>73</v>
      </c>
      <c r="B12">
        <v>1</v>
      </c>
      <c r="I12" s="37" t="s">
        <v>1546</v>
      </c>
      <c r="J12">
        <v>1</v>
      </c>
      <c r="N12" s="37" t="s">
        <v>313</v>
      </c>
      <c r="O12">
        <v>1</v>
      </c>
      <c r="S12">
        <v>1</v>
      </c>
    </row>
    <row r="13" spans="1:19">
      <c r="A13" s="37" t="s">
        <v>318</v>
      </c>
      <c r="B13">
        <v>1</v>
      </c>
      <c r="I13" s="37" t="s">
        <v>1371</v>
      </c>
      <c r="J13">
        <v>1</v>
      </c>
      <c r="N13" s="37" t="s">
        <v>73</v>
      </c>
      <c r="O13">
        <v>1</v>
      </c>
      <c r="S13">
        <v>1</v>
      </c>
    </row>
    <row r="14" spans="1:19">
      <c r="A14" s="37" t="s">
        <v>591</v>
      </c>
      <c r="B14">
        <v>1</v>
      </c>
      <c r="I14" s="37" t="s">
        <v>1118</v>
      </c>
      <c r="J14">
        <v>24</v>
      </c>
      <c r="N14" s="37" t="s">
        <v>318</v>
      </c>
      <c r="O14">
        <v>1</v>
      </c>
      <c r="S14">
        <v>1</v>
      </c>
    </row>
    <row r="15" spans="1:19">
      <c r="A15" s="37" t="s">
        <v>131</v>
      </c>
      <c r="B15">
        <v>1</v>
      </c>
      <c r="I15" s="37" t="s">
        <v>916</v>
      </c>
      <c r="J15">
        <v>11</v>
      </c>
      <c r="N15" s="37" t="s">
        <v>591</v>
      </c>
      <c r="O15">
        <v>1</v>
      </c>
      <c r="S15">
        <v>1</v>
      </c>
    </row>
    <row r="16" spans="1:19">
      <c r="A16" s="37" t="s">
        <v>619</v>
      </c>
      <c r="B16">
        <v>1</v>
      </c>
      <c r="I16" s="37" t="s">
        <v>1544</v>
      </c>
      <c r="J16">
        <v>1</v>
      </c>
      <c r="N16" s="37" t="s">
        <v>131</v>
      </c>
      <c r="O16">
        <v>1</v>
      </c>
      <c r="S16">
        <v>1</v>
      </c>
    </row>
    <row r="17" spans="1:19">
      <c r="A17" s="37" t="s">
        <v>77</v>
      </c>
      <c r="B17">
        <v>1</v>
      </c>
      <c r="I17" s="37" t="s">
        <v>1105</v>
      </c>
      <c r="J17">
        <v>1</v>
      </c>
      <c r="N17" s="37" t="s">
        <v>619</v>
      </c>
      <c r="O17">
        <v>1</v>
      </c>
      <c r="S17">
        <v>1</v>
      </c>
    </row>
    <row r="18" spans="1:19">
      <c r="A18" s="37" t="s">
        <v>18</v>
      </c>
      <c r="B18">
        <v>2</v>
      </c>
      <c r="I18" s="37" t="s">
        <v>669</v>
      </c>
      <c r="J18">
        <v>1</v>
      </c>
      <c r="N18" s="37" t="s">
        <v>77</v>
      </c>
      <c r="O18">
        <v>1</v>
      </c>
      <c r="S18">
        <v>1</v>
      </c>
    </row>
    <row r="19" spans="1:19">
      <c r="A19" s="37" t="s">
        <v>150</v>
      </c>
      <c r="B19">
        <v>4</v>
      </c>
      <c r="I19" s="37" t="s">
        <v>1508</v>
      </c>
      <c r="J19">
        <v>21</v>
      </c>
      <c r="N19" s="37" t="s">
        <v>18</v>
      </c>
      <c r="O19">
        <v>2</v>
      </c>
      <c r="S19">
        <v>2</v>
      </c>
    </row>
    <row r="20" spans="1:19">
      <c r="A20" s="37" t="s">
        <v>332</v>
      </c>
      <c r="B20">
        <v>1</v>
      </c>
      <c r="I20" s="37" t="s">
        <v>1521</v>
      </c>
      <c r="J20">
        <v>26</v>
      </c>
      <c r="N20" s="37" t="s">
        <v>150</v>
      </c>
      <c r="O20">
        <v>4</v>
      </c>
      <c r="S20">
        <v>4</v>
      </c>
    </row>
    <row r="21" spans="1:19">
      <c r="A21" s="37" t="s">
        <v>1192</v>
      </c>
      <c r="B21">
        <v>1</v>
      </c>
      <c r="I21" s="37" t="s">
        <v>683</v>
      </c>
      <c r="J21">
        <v>12</v>
      </c>
      <c r="N21" s="37" t="s">
        <v>332</v>
      </c>
      <c r="O21">
        <v>1</v>
      </c>
      <c r="S21">
        <v>1</v>
      </c>
    </row>
    <row r="22" spans="1:19">
      <c r="A22" s="37" t="s">
        <v>1286</v>
      </c>
      <c r="B22">
        <v>1</v>
      </c>
      <c r="I22" s="37" t="s">
        <v>1474</v>
      </c>
      <c r="J22">
        <v>4</v>
      </c>
      <c r="N22" s="37" t="s">
        <v>1192</v>
      </c>
      <c r="O22">
        <v>1</v>
      </c>
      <c r="S22">
        <v>1</v>
      </c>
    </row>
    <row r="23" spans="1:19">
      <c r="A23" s="37" t="s">
        <v>590</v>
      </c>
      <c r="B23">
        <v>1</v>
      </c>
      <c r="I23" s="37" t="s">
        <v>670</v>
      </c>
      <c r="J23">
        <v>12</v>
      </c>
      <c r="N23" s="37" t="s">
        <v>1286</v>
      </c>
      <c r="O23">
        <v>1</v>
      </c>
      <c r="S23">
        <v>1</v>
      </c>
    </row>
    <row r="24" spans="1:19">
      <c r="A24" s="37" t="s">
        <v>345</v>
      </c>
      <c r="B24">
        <v>5</v>
      </c>
      <c r="I24" s="37" t="s">
        <v>681</v>
      </c>
      <c r="J24">
        <v>12</v>
      </c>
      <c r="N24" s="37" t="s">
        <v>590</v>
      </c>
      <c r="O24">
        <v>1</v>
      </c>
      <c r="S24">
        <v>1</v>
      </c>
    </row>
    <row r="25" spans="1:19">
      <c r="A25" s="37" t="s">
        <v>80</v>
      </c>
      <c r="B25">
        <v>1</v>
      </c>
      <c r="I25" s="37" t="s">
        <v>939</v>
      </c>
      <c r="J25">
        <v>13</v>
      </c>
      <c r="N25" s="37" t="s">
        <v>345</v>
      </c>
      <c r="O25">
        <v>5</v>
      </c>
      <c r="S25">
        <v>5</v>
      </c>
    </row>
    <row r="26" spans="1:19">
      <c r="A26" s="37" t="s">
        <v>92</v>
      </c>
      <c r="B26">
        <v>1</v>
      </c>
      <c r="I26" s="37" t="s">
        <v>1239</v>
      </c>
      <c r="J26">
        <v>1</v>
      </c>
      <c r="N26" s="37" t="s">
        <v>80</v>
      </c>
      <c r="O26">
        <v>1</v>
      </c>
      <c r="S26">
        <v>1</v>
      </c>
    </row>
    <row r="27" spans="1:19">
      <c r="A27" s="37" t="s">
        <v>93</v>
      </c>
      <c r="B27">
        <v>1</v>
      </c>
      <c r="I27" s="37" t="s">
        <v>1257</v>
      </c>
      <c r="J27">
        <v>1</v>
      </c>
      <c r="N27" s="37" t="s">
        <v>92</v>
      </c>
      <c r="O27">
        <v>1</v>
      </c>
      <c r="S27">
        <v>1</v>
      </c>
    </row>
    <row r="28" spans="1:19">
      <c r="A28" s="37" t="s">
        <v>94</v>
      </c>
      <c r="B28">
        <v>1</v>
      </c>
      <c r="I28" s="37" t="s">
        <v>1109</v>
      </c>
      <c r="J28">
        <v>1</v>
      </c>
      <c r="N28" s="37" t="s">
        <v>93</v>
      </c>
      <c r="O28">
        <v>1</v>
      </c>
      <c r="S28">
        <v>1</v>
      </c>
    </row>
    <row r="29" spans="1:19">
      <c r="A29" s="37" t="s">
        <v>95</v>
      </c>
      <c r="B29">
        <v>1</v>
      </c>
      <c r="I29" s="37" t="s">
        <v>1451</v>
      </c>
      <c r="J29">
        <v>30</v>
      </c>
      <c r="N29" s="37" t="s">
        <v>94</v>
      </c>
      <c r="O29">
        <v>1</v>
      </c>
      <c r="S29">
        <v>1</v>
      </c>
    </row>
    <row r="30" spans="1:19">
      <c r="A30" s="37" t="s">
        <v>96</v>
      </c>
      <c r="B30">
        <v>1</v>
      </c>
      <c r="I30" s="37" t="s">
        <v>1419</v>
      </c>
      <c r="J30">
        <v>39</v>
      </c>
      <c r="N30" s="37" t="s">
        <v>95</v>
      </c>
      <c r="O30">
        <v>1</v>
      </c>
      <c r="S30">
        <v>1</v>
      </c>
    </row>
    <row r="31" spans="1:19">
      <c r="A31" s="37" t="s">
        <v>136</v>
      </c>
      <c r="B31">
        <v>1</v>
      </c>
      <c r="I31" s="37" t="s">
        <v>947</v>
      </c>
      <c r="J31">
        <v>6</v>
      </c>
      <c r="N31" s="37" t="s">
        <v>96</v>
      </c>
      <c r="O31">
        <v>1</v>
      </c>
      <c r="S31">
        <v>1</v>
      </c>
    </row>
    <row r="32" spans="1:19">
      <c r="A32" s="37" t="s">
        <v>389</v>
      </c>
      <c r="B32">
        <v>1</v>
      </c>
      <c r="I32" s="37" t="s">
        <v>960</v>
      </c>
      <c r="J32">
        <v>11</v>
      </c>
      <c r="N32" s="37" t="s">
        <v>136</v>
      </c>
      <c r="O32">
        <v>1</v>
      </c>
      <c r="S32">
        <v>1</v>
      </c>
    </row>
    <row r="33" spans="1:19">
      <c r="A33" s="37" t="s">
        <v>177</v>
      </c>
      <c r="B33">
        <v>4</v>
      </c>
      <c r="I33" s="37" t="s">
        <v>1243</v>
      </c>
      <c r="J33">
        <v>9</v>
      </c>
      <c r="N33" s="37" t="s">
        <v>389</v>
      </c>
      <c r="O33">
        <v>1</v>
      </c>
      <c r="S33">
        <v>1</v>
      </c>
    </row>
    <row r="34" spans="1:19">
      <c r="A34" s="37" t="s">
        <v>320</v>
      </c>
      <c r="B34">
        <v>1</v>
      </c>
      <c r="I34" s="37" t="s">
        <v>1291</v>
      </c>
      <c r="J34">
        <v>1</v>
      </c>
      <c r="N34" s="37" t="s">
        <v>177</v>
      </c>
      <c r="O34">
        <v>4</v>
      </c>
      <c r="S34">
        <v>4</v>
      </c>
    </row>
    <row r="35" spans="1:19">
      <c r="A35" s="37" t="s">
        <v>296</v>
      </c>
      <c r="B35">
        <v>1</v>
      </c>
      <c r="I35" s="37" t="s">
        <v>1111</v>
      </c>
      <c r="J35">
        <v>6</v>
      </c>
      <c r="N35" s="37" t="s">
        <v>320</v>
      </c>
      <c r="O35">
        <v>1</v>
      </c>
      <c r="S35">
        <v>1</v>
      </c>
    </row>
    <row r="36" spans="1:19">
      <c r="A36" s="37" t="s">
        <v>463</v>
      </c>
      <c r="B36">
        <v>1</v>
      </c>
      <c r="I36" s="37" t="s">
        <v>1114</v>
      </c>
      <c r="J36">
        <v>6</v>
      </c>
      <c r="N36" s="37" t="s">
        <v>296</v>
      </c>
      <c r="O36">
        <v>1</v>
      </c>
      <c r="S36">
        <v>1</v>
      </c>
    </row>
    <row r="37" spans="1:19">
      <c r="A37" s="37" t="s">
        <v>245</v>
      </c>
      <c r="B37">
        <v>1</v>
      </c>
      <c r="I37" s="37" t="s">
        <v>964</v>
      </c>
      <c r="J37">
        <v>5</v>
      </c>
      <c r="N37" s="37" t="s">
        <v>463</v>
      </c>
      <c r="O37">
        <v>1</v>
      </c>
      <c r="S37">
        <v>1</v>
      </c>
    </row>
    <row r="38" spans="1:19">
      <c r="A38" s="37" t="s">
        <v>1204</v>
      </c>
      <c r="B38">
        <v>1</v>
      </c>
      <c r="I38" s="37" t="s">
        <v>970</v>
      </c>
      <c r="J38">
        <v>38</v>
      </c>
      <c r="N38" s="37" t="s">
        <v>245</v>
      </c>
      <c r="O38">
        <v>1</v>
      </c>
      <c r="S38">
        <v>1</v>
      </c>
    </row>
    <row r="39" spans="1:19">
      <c r="A39" s="37" t="s">
        <v>309</v>
      </c>
      <c r="B39">
        <v>1</v>
      </c>
      <c r="I39" s="37" t="s">
        <v>1510</v>
      </c>
      <c r="J39">
        <v>9</v>
      </c>
      <c r="N39" s="37" t="s">
        <v>1204</v>
      </c>
      <c r="O39">
        <v>1</v>
      </c>
      <c r="S39">
        <v>1</v>
      </c>
    </row>
    <row r="40" spans="1:19">
      <c r="A40" s="37" t="s">
        <v>304</v>
      </c>
      <c r="B40">
        <v>1</v>
      </c>
      <c r="I40" s="37" t="s">
        <v>982</v>
      </c>
      <c r="J40">
        <v>6</v>
      </c>
      <c r="N40" s="37" t="s">
        <v>309</v>
      </c>
      <c r="O40">
        <v>1</v>
      </c>
      <c r="S40">
        <v>1</v>
      </c>
    </row>
    <row r="41" spans="1:19">
      <c r="A41" s="37" t="s">
        <v>323</v>
      </c>
      <c r="B41">
        <v>1</v>
      </c>
      <c r="I41" s="37" t="s">
        <v>1256</v>
      </c>
      <c r="J41">
        <v>20</v>
      </c>
      <c r="N41" s="37" t="s">
        <v>304</v>
      </c>
      <c r="O41">
        <v>1</v>
      </c>
      <c r="S41">
        <v>1</v>
      </c>
    </row>
    <row r="42" spans="1:19">
      <c r="A42" s="37" t="s">
        <v>317</v>
      </c>
      <c r="B42">
        <v>1</v>
      </c>
      <c r="I42" s="37" t="s">
        <v>1472</v>
      </c>
      <c r="J42">
        <v>3</v>
      </c>
      <c r="N42" s="37" t="s">
        <v>323</v>
      </c>
      <c r="O42">
        <v>1</v>
      </c>
      <c r="S42">
        <v>1</v>
      </c>
    </row>
    <row r="43" spans="1:19">
      <c r="A43" s="37" t="s">
        <v>593</v>
      </c>
      <c r="B43">
        <v>1</v>
      </c>
      <c r="I43" s="37" t="s">
        <v>1269</v>
      </c>
      <c r="J43">
        <v>7</v>
      </c>
      <c r="N43" s="37" t="s">
        <v>317</v>
      </c>
      <c r="O43">
        <v>1</v>
      </c>
      <c r="S43">
        <v>1</v>
      </c>
    </row>
    <row r="44" spans="1:19">
      <c r="A44" s="37" t="s">
        <v>653</v>
      </c>
      <c r="B44">
        <v>1</v>
      </c>
      <c r="I44" s="37" t="s">
        <v>1581</v>
      </c>
      <c r="J44">
        <v>2</v>
      </c>
      <c r="N44" s="37" t="s">
        <v>593</v>
      </c>
      <c r="O44">
        <v>1</v>
      </c>
      <c r="S44">
        <v>1</v>
      </c>
    </row>
    <row r="45" spans="1:19">
      <c r="A45" s="37" t="s">
        <v>654</v>
      </c>
      <c r="B45">
        <v>1</v>
      </c>
      <c r="I45" s="37" t="s">
        <v>1603</v>
      </c>
      <c r="J45">
        <v>5</v>
      </c>
      <c r="N45" s="37" t="s">
        <v>653</v>
      </c>
      <c r="O45">
        <v>1</v>
      </c>
      <c r="S45">
        <v>1</v>
      </c>
    </row>
    <row r="46" spans="1:19">
      <c r="A46" s="37" t="s">
        <v>448</v>
      </c>
      <c r="B46">
        <v>1</v>
      </c>
      <c r="I46" s="37" t="s">
        <v>1639</v>
      </c>
      <c r="J46">
        <v>42</v>
      </c>
      <c r="N46" s="37" t="s">
        <v>654</v>
      </c>
      <c r="O46">
        <v>1</v>
      </c>
      <c r="S46">
        <v>1</v>
      </c>
    </row>
    <row r="47" spans="1:19">
      <c r="A47" s="37" t="s">
        <v>599</v>
      </c>
      <c r="B47">
        <v>1</v>
      </c>
      <c r="I47" s="37" t="s">
        <v>1653</v>
      </c>
      <c r="J47">
        <v>6</v>
      </c>
      <c r="N47" s="37" t="s">
        <v>448</v>
      </c>
      <c r="O47">
        <v>1</v>
      </c>
      <c r="S47">
        <v>1</v>
      </c>
    </row>
    <row r="48" spans="1:19">
      <c r="A48" s="37" t="s">
        <v>364</v>
      </c>
      <c r="B48">
        <v>1</v>
      </c>
      <c r="I48" s="37" t="s">
        <v>1662</v>
      </c>
      <c r="J48">
        <v>13</v>
      </c>
      <c r="N48" s="37" t="s">
        <v>599</v>
      </c>
      <c r="O48">
        <v>1</v>
      </c>
      <c r="S48">
        <v>1</v>
      </c>
    </row>
    <row r="49" spans="1:19">
      <c r="A49" s="37" t="s">
        <v>301</v>
      </c>
      <c r="B49">
        <v>1</v>
      </c>
      <c r="I49" s="37" t="s">
        <v>1691</v>
      </c>
      <c r="J49">
        <v>1</v>
      </c>
      <c r="N49" s="37" t="s">
        <v>364</v>
      </c>
      <c r="O49">
        <v>1</v>
      </c>
      <c r="S49">
        <v>1</v>
      </c>
    </row>
    <row r="50" spans="1:19">
      <c r="A50" s="37" t="s">
        <v>444</v>
      </c>
      <c r="B50">
        <v>1</v>
      </c>
      <c r="I50" s="37" t="s">
        <v>1757</v>
      </c>
      <c r="J50">
        <v>47</v>
      </c>
      <c r="N50" s="37" t="s">
        <v>301</v>
      </c>
      <c r="O50">
        <v>1</v>
      </c>
      <c r="S50">
        <v>1</v>
      </c>
    </row>
    <row r="51" spans="1:19">
      <c r="A51" s="37" t="s">
        <v>440</v>
      </c>
      <c r="B51">
        <v>1</v>
      </c>
      <c r="I51" s="37" t="s">
        <v>1775</v>
      </c>
      <c r="J51">
        <v>1</v>
      </c>
      <c r="N51" s="37" t="s">
        <v>444</v>
      </c>
      <c r="O51">
        <v>1</v>
      </c>
      <c r="S51">
        <v>1</v>
      </c>
    </row>
    <row r="52" spans="1:19">
      <c r="A52" s="37" t="s">
        <v>341</v>
      </c>
      <c r="B52">
        <v>1</v>
      </c>
      <c r="I52" s="37" t="s">
        <v>1821</v>
      </c>
      <c r="J52">
        <v>3</v>
      </c>
      <c r="N52" s="37" t="s">
        <v>440</v>
      </c>
      <c r="O52">
        <v>1</v>
      </c>
      <c r="S52">
        <v>1</v>
      </c>
    </row>
    <row r="53" spans="1:19">
      <c r="A53" s="37" t="s">
        <v>365</v>
      </c>
      <c r="B53">
        <v>1</v>
      </c>
      <c r="I53" s="37" t="s">
        <v>1909</v>
      </c>
      <c r="J53">
        <v>22</v>
      </c>
      <c r="N53" s="37" t="s">
        <v>341</v>
      </c>
      <c r="O53">
        <v>1</v>
      </c>
      <c r="S53">
        <v>1</v>
      </c>
    </row>
    <row r="54" spans="1:19">
      <c r="A54" s="37" t="s">
        <v>303</v>
      </c>
      <c r="B54">
        <v>1</v>
      </c>
      <c r="I54" s="37" t="s">
        <v>1937</v>
      </c>
      <c r="J54">
        <v>1</v>
      </c>
      <c r="N54" s="37" t="s">
        <v>365</v>
      </c>
      <c r="O54">
        <v>1</v>
      </c>
      <c r="S54">
        <v>1</v>
      </c>
    </row>
    <row r="55" spans="1:19">
      <c r="A55" s="37" t="s">
        <v>319</v>
      </c>
      <c r="B55">
        <v>1</v>
      </c>
      <c r="I55" s="37" t="s">
        <v>1957</v>
      </c>
      <c r="J55">
        <v>23</v>
      </c>
      <c r="N55" s="37" t="s">
        <v>303</v>
      </c>
      <c r="O55">
        <v>1</v>
      </c>
      <c r="S55">
        <v>1</v>
      </c>
    </row>
    <row r="56" spans="1:19">
      <c r="A56" s="37" t="s">
        <v>329</v>
      </c>
      <c r="B56">
        <v>1</v>
      </c>
      <c r="I56" s="37" t="s">
        <v>1958</v>
      </c>
      <c r="J56">
        <v>105</v>
      </c>
      <c r="N56" s="37" t="s">
        <v>319</v>
      </c>
      <c r="O56">
        <v>1</v>
      </c>
      <c r="S56">
        <v>1</v>
      </c>
    </row>
    <row r="57" spans="1:19">
      <c r="A57" s="37" t="s">
        <v>623</v>
      </c>
      <c r="B57">
        <v>1</v>
      </c>
      <c r="I57" s="37" t="s">
        <v>1970</v>
      </c>
      <c r="J57">
        <v>36</v>
      </c>
      <c r="N57" s="37" t="s">
        <v>329</v>
      </c>
      <c r="O57">
        <v>1</v>
      </c>
      <c r="S57">
        <v>1</v>
      </c>
    </row>
    <row r="58" spans="1:19">
      <c r="A58" s="37" t="s">
        <v>300</v>
      </c>
      <c r="B58">
        <v>1</v>
      </c>
      <c r="I58" s="37" t="s">
        <v>2038</v>
      </c>
      <c r="J58">
        <v>1</v>
      </c>
      <c r="N58" s="37" t="s">
        <v>623</v>
      </c>
      <c r="O58">
        <v>1</v>
      </c>
      <c r="S58">
        <v>1</v>
      </c>
    </row>
    <row r="59" spans="1:19">
      <c r="A59" s="37" t="s">
        <v>333</v>
      </c>
      <c r="B59">
        <v>1</v>
      </c>
      <c r="I59" s="37" t="s">
        <v>2108</v>
      </c>
      <c r="J59">
        <v>20</v>
      </c>
      <c r="N59" s="37" t="s">
        <v>300</v>
      </c>
      <c r="O59">
        <v>1</v>
      </c>
      <c r="S59">
        <v>1</v>
      </c>
    </row>
    <row r="60" spans="1:19">
      <c r="A60" s="37" t="s">
        <v>133</v>
      </c>
      <c r="B60">
        <v>1</v>
      </c>
      <c r="I60" s="37" t="s">
        <v>2192</v>
      </c>
      <c r="J60">
        <v>2</v>
      </c>
      <c r="N60" s="37" t="s">
        <v>333</v>
      </c>
      <c r="O60">
        <v>1</v>
      </c>
      <c r="S60">
        <v>1</v>
      </c>
    </row>
    <row r="61" spans="1:19">
      <c r="A61" s="37" t="s">
        <v>1196</v>
      </c>
      <c r="B61">
        <v>1</v>
      </c>
      <c r="I61" s="37" t="s">
        <v>2196</v>
      </c>
      <c r="J61">
        <v>65</v>
      </c>
      <c r="N61" s="37" t="s">
        <v>133</v>
      </c>
      <c r="O61">
        <v>1</v>
      </c>
      <c r="S61">
        <v>1</v>
      </c>
    </row>
    <row r="62" spans="1:19">
      <c r="A62" s="37" t="s">
        <v>367</v>
      </c>
      <c r="B62">
        <v>1</v>
      </c>
      <c r="I62" s="37" t="s">
        <v>2198</v>
      </c>
      <c r="J62">
        <v>54</v>
      </c>
      <c r="N62" s="37" t="s">
        <v>1196</v>
      </c>
      <c r="O62">
        <v>1</v>
      </c>
      <c r="S62">
        <v>1</v>
      </c>
    </row>
    <row r="63" spans="1:19">
      <c r="A63" s="37" t="s">
        <v>404</v>
      </c>
      <c r="B63">
        <v>1</v>
      </c>
      <c r="I63" s="37" t="s">
        <v>2200</v>
      </c>
      <c r="J63">
        <v>54</v>
      </c>
      <c r="N63" s="37" t="s">
        <v>367</v>
      </c>
      <c r="O63">
        <v>1</v>
      </c>
      <c r="S63">
        <v>1</v>
      </c>
    </row>
    <row r="64" spans="1:19">
      <c r="A64" s="37" t="s">
        <v>437</v>
      </c>
      <c r="B64">
        <v>1</v>
      </c>
      <c r="I64" s="37" t="s">
        <v>2202</v>
      </c>
      <c r="J64">
        <v>1</v>
      </c>
      <c r="N64" s="37" t="s">
        <v>404</v>
      </c>
      <c r="O64">
        <v>1</v>
      </c>
      <c r="S64">
        <v>1</v>
      </c>
    </row>
    <row r="65" spans="1:19">
      <c r="A65" s="37" t="s">
        <v>405</v>
      </c>
      <c r="B65">
        <v>2</v>
      </c>
      <c r="I65" s="37" t="s">
        <v>2294</v>
      </c>
      <c r="J65">
        <v>1</v>
      </c>
      <c r="N65" s="37" t="s">
        <v>437</v>
      </c>
      <c r="O65">
        <v>1</v>
      </c>
      <c r="S65">
        <v>1</v>
      </c>
    </row>
    <row r="66" spans="1:19">
      <c r="A66" s="37" t="s">
        <v>603</v>
      </c>
      <c r="B66">
        <v>1</v>
      </c>
      <c r="I66" s="37" t="s">
        <v>2298</v>
      </c>
      <c r="J66">
        <v>1</v>
      </c>
      <c r="N66" s="37" t="s">
        <v>405</v>
      </c>
      <c r="O66">
        <v>2</v>
      </c>
      <c r="S66">
        <v>2</v>
      </c>
    </row>
    <row r="67" spans="1:19">
      <c r="A67" s="37" t="s">
        <v>407</v>
      </c>
      <c r="B67">
        <v>2</v>
      </c>
      <c r="I67" s="37" t="s">
        <v>2300</v>
      </c>
      <c r="J67">
        <v>1</v>
      </c>
      <c r="N67" s="37" t="s">
        <v>603</v>
      </c>
      <c r="O67">
        <v>1</v>
      </c>
      <c r="S67">
        <v>1</v>
      </c>
    </row>
    <row r="68" spans="1:19">
      <c r="A68" s="37" t="s">
        <v>338</v>
      </c>
      <c r="B68">
        <v>1</v>
      </c>
      <c r="I68" s="37" t="s">
        <v>2356</v>
      </c>
      <c r="J68">
        <v>9</v>
      </c>
      <c r="N68" s="37" t="s">
        <v>407</v>
      </c>
      <c r="O68">
        <v>2</v>
      </c>
      <c r="S68">
        <v>2</v>
      </c>
    </row>
    <row r="69" spans="1:19">
      <c r="A69" s="37" t="s">
        <v>406</v>
      </c>
      <c r="B69">
        <v>2</v>
      </c>
      <c r="I69" s="37" t="s">
        <v>2361</v>
      </c>
      <c r="J69">
        <v>34</v>
      </c>
      <c r="N69" s="37" t="s">
        <v>338</v>
      </c>
      <c r="O69">
        <v>1</v>
      </c>
      <c r="S69">
        <v>1</v>
      </c>
    </row>
    <row r="70" spans="1:19">
      <c r="A70" s="37" t="s">
        <v>403</v>
      </c>
      <c r="B70">
        <v>1</v>
      </c>
      <c r="I70" s="37" t="s">
        <v>2390</v>
      </c>
      <c r="J70">
        <v>13</v>
      </c>
      <c r="N70" s="37" t="s">
        <v>406</v>
      </c>
      <c r="O70">
        <v>2</v>
      </c>
      <c r="S70">
        <v>2</v>
      </c>
    </row>
    <row r="71" spans="1:19">
      <c r="A71" s="37" t="s">
        <v>331</v>
      </c>
      <c r="B71">
        <v>1</v>
      </c>
      <c r="I71" s="37" t="s">
        <v>2406</v>
      </c>
      <c r="J71">
        <v>16</v>
      </c>
      <c r="N71" s="37" t="s">
        <v>403</v>
      </c>
      <c r="O71">
        <v>1</v>
      </c>
      <c r="S71">
        <v>1</v>
      </c>
    </row>
    <row r="72" spans="1:19">
      <c r="A72" s="37" t="s">
        <v>330</v>
      </c>
      <c r="B72">
        <v>1</v>
      </c>
      <c r="I72" s="37" t="s">
        <v>2455</v>
      </c>
      <c r="J72">
        <v>64</v>
      </c>
      <c r="N72" s="37" t="s">
        <v>331</v>
      </c>
      <c r="O72">
        <v>1</v>
      </c>
      <c r="S72">
        <v>1</v>
      </c>
    </row>
    <row r="73" spans="1:19">
      <c r="A73" s="37" t="s">
        <v>326</v>
      </c>
      <c r="B73">
        <v>1</v>
      </c>
      <c r="I73" s="37" t="s">
        <v>2457</v>
      </c>
      <c r="J73">
        <v>1</v>
      </c>
      <c r="N73" s="37" t="s">
        <v>330</v>
      </c>
      <c r="O73">
        <v>1</v>
      </c>
      <c r="S73">
        <v>1</v>
      </c>
    </row>
    <row r="74" spans="1:19">
      <c r="A74" s="37" t="s">
        <v>327</v>
      </c>
      <c r="B74">
        <v>1</v>
      </c>
      <c r="I74" s="37" t="s">
        <v>2510</v>
      </c>
      <c r="J74">
        <v>3</v>
      </c>
      <c r="N74" s="37" t="s">
        <v>326</v>
      </c>
      <c r="O74">
        <v>1</v>
      </c>
      <c r="S74">
        <v>1</v>
      </c>
    </row>
    <row r="75" spans="1:19">
      <c r="A75" s="37" t="s">
        <v>308</v>
      </c>
      <c r="B75">
        <v>1</v>
      </c>
      <c r="I75" s="37" t="s">
        <v>2512</v>
      </c>
      <c r="J75">
        <v>2</v>
      </c>
      <c r="N75" s="37" t="s">
        <v>327</v>
      </c>
      <c r="O75">
        <v>1</v>
      </c>
      <c r="S75">
        <v>1</v>
      </c>
    </row>
    <row r="76" spans="1:19">
      <c r="A76" s="37" t="s">
        <v>310</v>
      </c>
      <c r="B76">
        <v>1</v>
      </c>
      <c r="I76" s="37" t="s">
        <v>2514</v>
      </c>
      <c r="J76">
        <v>16</v>
      </c>
      <c r="N76" s="37" t="s">
        <v>308</v>
      </c>
      <c r="O76">
        <v>1</v>
      </c>
      <c r="S76">
        <v>1</v>
      </c>
    </row>
    <row r="77" spans="1:19">
      <c r="A77" s="37" t="s">
        <v>391</v>
      </c>
      <c r="B77">
        <v>1</v>
      </c>
      <c r="I77" s="37" t="s">
        <v>2531</v>
      </c>
      <c r="J77">
        <v>15</v>
      </c>
      <c r="N77" s="37" t="s">
        <v>310</v>
      </c>
      <c r="O77">
        <v>1</v>
      </c>
      <c r="S77">
        <v>1</v>
      </c>
    </row>
    <row r="78" spans="1:19">
      <c r="A78" s="37" t="s">
        <v>307</v>
      </c>
      <c r="B78">
        <v>1</v>
      </c>
      <c r="I78" s="37" t="s">
        <v>2540</v>
      </c>
      <c r="J78">
        <v>15</v>
      </c>
      <c r="N78" s="37" t="s">
        <v>391</v>
      </c>
      <c r="O78">
        <v>1</v>
      </c>
      <c r="S78">
        <v>1</v>
      </c>
    </row>
    <row r="79" spans="1:19">
      <c r="A79" s="37" t="s">
        <v>328</v>
      </c>
      <c r="B79">
        <v>1</v>
      </c>
      <c r="I79" s="37" t="s">
        <v>2545</v>
      </c>
      <c r="J79">
        <v>7</v>
      </c>
      <c r="N79" s="37" t="s">
        <v>307</v>
      </c>
      <c r="O79">
        <v>1</v>
      </c>
      <c r="S79">
        <v>1</v>
      </c>
    </row>
    <row r="80" spans="1:19">
      <c r="A80" s="37" t="s">
        <v>311</v>
      </c>
      <c r="B80">
        <v>1</v>
      </c>
      <c r="I80" s="37" t="s">
        <v>2549</v>
      </c>
      <c r="J80">
        <v>6</v>
      </c>
      <c r="N80" s="37" t="s">
        <v>328</v>
      </c>
      <c r="O80">
        <v>1</v>
      </c>
      <c r="S80">
        <v>1</v>
      </c>
    </row>
    <row r="81" spans="1:19">
      <c r="A81" s="37" t="s">
        <v>339</v>
      </c>
      <c r="B81">
        <v>1</v>
      </c>
      <c r="I81" s="37" t="s">
        <v>2551</v>
      </c>
      <c r="J81">
        <v>7</v>
      </c>
      <c r="N81" s="37" t="s">
        <v>311</v>
      </c>
      <c r="O81">
        <v>1</v>
      </c>
      <c r="S81">
        <v>1</v>
      </c>
    </row>
    <row r="82" spans="1:19">
      <c r="A82" s="37" t="s">
        <v>687</v>
      </c>
      <c r="B82">
        <v>1</v>
      </c>
      <c r="I82" s="37" t="s">
        <v>2559</v>
      </c>
      <c r="J82">
        <v>46</v>
      </c>
      <c r="N82" s="37" t="s">
        <v>339</v>
      </c>
      <c r="O82">
        <v>1</v>
      </c>
      <c r="S82">
        <v>1</v>
      </c>
    </row>
    <row r="83" spans="1:19">
      <c r="A83" s="37" t="s">
        <v>630</v>
      </c>
      <c r="B83">
        <v>1</v>
      </c>
      <c r="I83" s="37" t="s">
        <v>2561</v>
      </c>
      <c r="J83">
        <v>15</v>
      </c>
      <c r="N83" s="37" t="s">
        <v>687</v>
      </c>
      <c r="O83">
        <v>1</v>
      </c>
      <c r="S83">
        <v>1</v>
      </c>
    </row>
    <row r="84" spans="1:19">
      <c r="A84" s="37" t="s">
        <v>340</v>
      </c>
      <c r="B84">
        <v>1</v>
      </c>
      <c r="I84" s="37" t="s">
        <v>2563</v>
      </c>
      <c r="J84">
        <v>16</v>
      </c>
      <c r="N84" s="37" t="s">
        <v>630</v>
      </c>
      <c r="O84">
        <v>1</v>
      </c>
      <c r="S84">
        <v>1</v>
      </c>
    </row>
    <row r="85" spans="1:19">
      <c r="A85" s="37" t="s">
        <v>592</v>
      </c>
      <c r="B85">
        <v>1</v>
      </c>
      <c r="I85" s="37" t="s">
        <v>2565</v>
      </c>
      <c r="J85">
        <v>31</v>
      </c>
      <c r="N85" s="37" t="s">
        <v>340</v>
      </c>
      <c r="O85">
        <v>1</v>
      </c>
      <c r="S85">
        <v>1</v>
      </c>
    </row>
    <row r="86" spans="1:19">
      <c r="A86" s="37" t="s">
        <v>611</v>
      </c>
      <c r="B86">
        <v>1</v>
      </c>
      <c r="I86" s="37" t="s">
        <v>2556</v>
      </c>
      <c r="J86">
        <v>1</v>
      </c>
      <c r="N86" s="37" t="s">
        <v>592</v>
      </c>
      <c r="O86">
        <v>1</v>
      </c>
      <c r="S86">
        <v>1</v>
      </c>
    </row>
    <row r="87" spans="1:19">
      <c r="A87" s="37" t="s">
        <v>302</v>
      </c>
      <c r="B87">
        <v>1</v>
      </c>
      <c r="I87" s="37" t="s">
        <v>2663</v>
      </c>
      <c r="J87">
        <v>2</v>
      </c>
      <c r="N87" s="37" t="s">
        <v>611</v>
      </c>
      <c r="O87">
        <v>1</v>
      </c>
      <c r="S87">
        <v>1</v>
      </c>
    </row>
    <row r="88" spans="1:19">
      <c r="A88" s="37" t="s">
        <v>314</v>
      </c>
      <c r="B88">
        <v>1</v>
      </c>
      <c r="I88" s="37" t="s">
        <v>2673</v>
      </c>
      <c r="J88">
        <v>39</v>
      </c>
      <c r="N88" s="37" t="s">
        <v>302</v>
      </c>
      <c r="O88">
        <v>1</v>
      </c>
      <c r="S88">
        <v>1</v>
      </c>
    </row>
    <row r="89" spans="1:19">
      <c r="A89" s="37" t="s">
        <v>315</v>
      </c>
      <c r="B89">
        <v>1</v>
      </c>
      <c r="I89" s="37" t="s">
        <v>2683</v>
      </c>
      <c r="J89">
        <v>1</v>
      </c>
      <c r="N89" s="37" t="s">
        <v>314</v>
      </c>
      <c r="O89">
        <v>1</v>
      </c>
      <c r="S89">
        <v>1</v>
      </c>
    </row>
    <row r="90" spans="1:19">
      <c r="A90" s="37" t="s">
        <v>643</v>
      </c>
      <c r="B90">
        <v>1</v>
      </c>
      <c r="I90" s="37" t="s">
        <v>2724</v>
      </c>
      <c r="J90">
        <v>1</v>
      </c>
      <c r="N90" s="37" t="s">
        <v>315</v>
      </c>
      <c r="O90">
        <v>1</v>
      </c>
      <c r="S90">
        <v>1</v>
      </c>
    </row>
    <row r="91" spans="1:19">
      <c r="A91" s="37" t="s">
        <v>445</v>
      </c>
      <c r="B91">
        <v>1</v>
      </c>
      <c r="I91" s="37" t="s">
        <v>2726</v>
      </c>
      <c r="J91">
        <v>1</v>
      </c>
      <c r="N91" s="37" t="s">
        <v>643</v>
      </c>
      <c r="O91">
        <v>1</v>
      </c>
      <c r="S91">
        <v>1</v>
      </c>
    </row>
    <row r="92" spans="1:19">
      <c r="A92" s="37" t="s">
        <v>632</v>
      </c>
      <c r="B92">
        <v>1</v>
      </c>
      <c r="I92" s="37" t="s">
        <v>2755</v>
      </c>
      <c r="J92">
        <v>16</v>
      </c>
      <c r="N92" s="37" t="s">
        <v>445</v>
      </c>
      <c r="O92">
        <v>1</v>
      </c>
      <c r="S92">
        <v>1</v>
      </c>
    </row>
    <row r="93" spans="1:19">
      <c r="A93" s="37" t="s">
        <v>324</v>
      </c>
      <c r="B93">
        <v>2</v>
      </c>
      <c r="I93" s="37" t="s">
        <v>2761</v>
      </c>
      <c r="J93">
        <v>12</v>
      </c>
      <c r="N93" s="37" t="s">
        <v>632</v>
      </c>
      <c r="O93">
        <v>1</v>
      </c>
      <c r="S93">
        <v>1</v>
      </c>
    </row>
    <row r="94" spans="1:19">
      <c r="A94" s="37" t="s">
        <v>325</v>
      </c>
      <c r="B94">
        <v>1</v>
      </c>
      <c r="I94" s="37" t="s">
        <v>2765</v>
      </c>
      <c r="J94">
        <v>12</v>
      </c>
      <c r="N94" s="37" t="s">
        <v>324</v>
      </c>
      <c r="O94">
        <v>2</v>
      </c>
      <c r="S94">
        <v>2</v>
      </c>
    </row>
    <row r="95" spans="1:19">
      <c r="A95" s="37" t="s">
        <v>545</v>
      </c>
      <c r="B95">
        <v>1</v>
      </c>
      <c r="I95" s="37" t="s">
        <v>2768</v>
      </c>
      <c r="J95">
        <v>3</v>
      </c>
      <c r="N95" s="37" t="s">
        <v>325</v>
      </c>
      <c r="O95">
        <v>1</v>
      </c>
      <c r="S95">
        <v>1</v>
      </c>
    </row>
    <row r="96" spans="1:19">
      <c r="A96" s="37" t="s">
        <v>649</v>
      </c>
      <c r="B96">
        <v>1</v>
      </c>
      <c r="I96" s="37" t="s">
        <v>2779</v>
      </c>
      <c r="J96">
        <v>18</v>
      </c>
      <c r="N96" s="37" t="s">
        <v>545</v>
      </c>
      <c r="O96">
        <v>1</v>
      </c>
      <c r="S96">
        <v>1</v>
      </c>
    </row>
    <row r="97" spans="1:19">
      <c r="A97" s="37" t="s">
        <v>336</v>
      </c>
      <c r="B97">
        <v>1</v>
      </c>
      <c r="I97" s="37" t="s">
        <v>2777</v>
      </c>
      <c r="J97">
        <v>1</v>
      </c>
      <c r="N97" s="37" t="s">
        <v>649</v>
      </c>
      <c r="O97">
        <v>1</v>
      </c>
      <c r="S97">
        <v>1</v>
      </c>
    </row>
    <row r="98" spans="1:19">
      <c r="A98" s="37" t="s">
        <v>639</v>
      </c>
      <c r="B98">
        <v>1</v>
      </c>
      <c r="I98" s="37" t="s">
        <v>2791</v>
      </c>
      <c r="J98">
        <v>34</v>
      </c>
      <c r="N98" s="37" t="s">
        <v>336</v>
      </c>
      <c r="O98">
        <v>1</v>
      </c>
      <c r="S98">
        <v>1</v>
      </c>
    </row>
    <row r="99" spans="1:19">
      <c r="A99" s="37" t="s">
        <v>685</v>
      </c>
      <c r="B99">
        <v>1</v>
      </c>
      <c r="I99" s="37" t="s">
        <v>2813</v>
      </c>
      <c r="J99">
        <v>6</v>
      </c>
      <c r="N99" s="37" t="s">
        <v>639</v>
      </c>
      <c r="O99">
        <v>1</v>
      </c>
      <c r="S99">
        <v>1</v>
      </c>
    </row>
    <row r="100" spans="1:19">
      <c r="A100" s="37" t="s">
        <v>454</v>
      </c>
      <c r="B100">
        <v>1</v>
      </c>
      <c r="I100" s="37" t="s">
        <v>2805</v>
      </c>
      <c r="J100">
        <v>1</v>
      </c>
      <c r="N100" s="37" t="s">
        <v>685</v>
      </c>
      <c r="O100">
        <v>1</v>
      </c>
      <c r="S100">
        <v>1</v>
      </c>
    </row>
    <row r="101" spans="1:19">
      <c r="A101" s="37" t="s">
        <v>642</v>
      </c>
      <c r="B101">
        <v>1</v>
      </c>
      <c r="I101" s="37" t="s">
        <v>2806</v>
      </c>
      <c r="J101">
        <v>1</v>
      </c>
      <c r="N101" s="37" t="s">
        <v>454</v>
      </c>
      <c r="O101">
        <v>1</v>
      </c>
      <c r="S101">
        <v>1</v>
      </c>
    </row>
    <row r="102" spans="1:19">
      <c r="A102" s="37" t="s">
        <v>451</v>
      </c>
      <c r="B102">
        <v>1</v>
      </c>
      <c r="I102" s="37" t="s">
        <v>2841</v>
      </c>
      <c r="J102">
        <v>53</v>
      </c>
      <c r="N102" s="37" t="s">
        <v>642</v>
      </c>
      <c r="O102">
        <v>1</v>
      </c>
      <c r="S102">
        <v>1</v>
      </c>
    </row>
    <row r="103" spans="1:19">
      <c r="A103" s="37" t="s">
        <v>641</v>
      </c>
      <c r="B103">
        <v>1</v>
      </c>
      <c r="I103" s="37" t="s">
        <v>2848</v>
      </c>
      <c r="J103">
        <v>15</v>
      </c>
      <c r="N103" s="37" t="s">
        <v>451</v>
      </c>
      <c r="O103">
        <v>1</v>
      </c>
      <c r="S103">
        <v>1</v>
      </c>
    </row>
    <row r="104" spans="1:19">
      <c r="A104" s="37" t="s">
        <v>688</v>
      </c>
      <c r="B104">
        <v>1</v>
      </c>
      <c r="I104" s="37" t="s">
        <v>2887</v>
      </c>
      <c r="J104">
        <v>18</v>
      </c>
      <c r="N104" s="37" t="s">
        <v>641</v>
      </c>
      <c r="O104">
        <v>1</v>
      </c>
      <c r="S104">
        <v>1</v>
      </c>
    </row>
    <row r="105" spans="1:19">
      <c r="A105" s="37" t="s">
        <v>322</v>
      </c>
      <c r="B105">
        <v>2</v>
      </c>
      <c r="I105" s="37" t="s">
        <v>2897</v>
      </c>
      <c r="J105">
        <v>1</v>
      </c>
      <c r="N105" s="37" t="s">
        <v>688</v>
      </c>
      <c r="O105">
        <v>1</v>
      </c>
      <c r="S105">
        <v>1</v>
      </c>
    </row>
    <row r="106" spans="1:19">
      <c r="A106" s="37" t="s">
        <v>605</v>
      </c>
      <c r="B106">
        <v>1</v>
      </c>
      <c r="I106" s="37" t="s">
        <v>2967</v>
      </c>
      <c r="J106">
        <v>14</v>
      </c>
      <c r="N106" s="37" t="s">
        <v>322</v>
      </c>
      <c r="O106">
        <v>2</v>
      </c>
      <c r="S106">
        <v>2</v>
      </c>
    </row>
    <row r="107" spans="1:19">
      <c r="A107" s="37" t="s">
        <v>584</v>
      </c>
      <c r="B107">
        <v>1</v>
      </c>
      <c r="I107" s="37" t="s">
        <v>3004</v>
      </c>
      <c r="J107">
        <v>16</v>
      </c>
      <c r="N107" s="37" t="s">
        <v>605</v>
      </c>
      <c r="O107">
        <v>1</v>
      </c>
      <c r="S107">
        <v>1</v>
      </c>
    </row>
    <row r="108" spans="1:19">
      <c r="A108" s="37" t="s">
        <v>612</v>
      </c>
      <c r="B108">
        <v>1</v>
      </c>
      <c r="I108" s="37" t="s">
        <v>3006</v>
      </c>
      <c r="J108">
        <v>1</v>
      </c>
      <c r="N108" s="37" t="s">
        <v>584</v>
      </c>
      <c r="O108">
        <v>1</v>
      </c>
      <c r="S108">
        <v>1</v>
      </c>
    </row>
    <row r="109" spans="1:19">
      <c r="A109" s="37" t="s">
        <v>450</v>
      </c>
      <c r="B109">
        <v>1</v>
      </c>
      <c r="I109" s="37" t="s">
        <v>3014</v>
      </c>
      <c r="J109">
        <v>56</v>
      </c>
      <c r="N109" s="37" t="s">
        <v>612</v>
      </c>
      <c r="O109">
        <v>1</v>
      </c>
      <c r="S109">
        <v>1</v>
      </c>
    </row>
    <row r="110" spans="1:19">
      <c r="A110" s="37" t="s">
        <v>618</v>
      </c>
      <c r="B110">
        <v>1</v>
      </c>
      <c r="I110" s="37" t="s">
        <v>3078</v>
      </c>
      <c r="J110">
        <v>1</v>
      </c>
      <c r="N110" s="37" t="s">
        <v>450</v>
      </c>
      <c r="O110">
        <v>1</v>
      </c>
      <c r="S110">
        <v>1</v>
      </c>
    </row>
    <row r="111" spans="1:19">
      <c r="A111" s="37" t="s">
        <v>655</v>
      </c>
      <c r="B111">
        <v>3</v>
      </c>
      <c r="I111" s="37" t="s">
        <v>3080</v>
      </c>
      <c r="J111">
        <v>1</v>
      </c>
      <c r="N111" s="37" t="s">
        <v>618</v>
      </c>
      <c r="O111">
        <v>1</v>
      </c>
      <c r="S111">
        <v>1</v>
      </c>
    </row>
    <row r="112" spans="1:19">
      <c r="A112" s="37" t="s">
        <v>462</v>
      </c>
      <c r="B112">
        <v>1</v>
      </c>
      <c r="I112" s="37" t="s">
        <v>3082</v>
      </c>
      <c r="J112">
        <v>1</v>
      </c>
      <c r="N112" s="37" t="s">
        <v>655</v>
      </c>
      <c r="O112">
        <v>3</v>
      </c>
      <c r="S112">
        <v>3</v>
      </c>
    </row>
    <row r="113" spans="1:19">
      <c r="A113" s="37" t="s">
        <v>447</v>
      </c>
      <c r="B113">
        <v>1</v>
      </c>
      <c r="I113" s="37" t="s">
        <v>869</v>
      </c>
      <c r="J113">
        <v>1592</v>
      </c>
      <c r="N113" s="37" t="s">
        <v>462</v>
      </c>
      <c r="O113">
        <v>1</v>
      </c>
      <c r="S113">
        <v>1</v>
      </c>
    </row>
    <row r="114" spans="1:19">
      <c r="A114" s="37" t="s">
        <v>446</v>
      </c>
      <c r="B114">
        <v>1</v>
      </c>
      <c r="N114" s="37" t="s">
        <v>447</v>
      </c>
      <c r="O114">
        <v>1</v>
      </c>
      <c r="S114">
        <v>1</v>
      </c>
    </row>
    <row r="115" spans="1:19">
      <c r="A115" s="37" t="s">
        <v>598</v>
      </c>
      <c r="B115">
        <v>1</v>
      </c>
      <c r="N115" s="37" t="s">
        <v>446</v>
      </c>
      <c r="O115">
        <v>1</v>
      </c>
      <c r="S115">
        <v>1</v>
      </c>
    </row>
    <row r="116" spans="1:19">
      <c r="A116" s="37" t="s">
        <v>693</v>
      </c>
      <c r="B116">
        <v>1</v>
      </c>
      <c r="N116" s="37" t="s">
        <v>598</v>
      </c>
      <c r="O116">
        <v>1</v>
      </c>
      <c r="S116">
        <v>1</v>
      </c>
    </row>
    <row r="117" spans="1:19">
      <c r="A117" s="37" t="s">
        <v>434</v>
      </c>
      <c r="B117">
        <v>1</v>
      </c>
      <c r="N117" s="37" t="s">
        <v>693</v>
      </c>
      <c r="O117">
        <v>1</v>
      </c>
      <c r="S117">
        <v>1</v>
      </c>
    </row>
    <row r="118" spans="1:19">
      <c r="A118" s="37" t="s">
        <v>634</v>
      </c>
      <c r="B118">
        <v>1</v>
      </c>
      <c r="N118" s="37" t="s">
        <v>434</v>
      </c>
      <c r="O118">
        <v>1</v>
      </c>
      <c r="S118">
        <v>1</v>
      </c>
    </row>
    <row r="119" spans="1:19">
      <c r="A119" s="37" t="s">
        <v>608</v>
      </c>
      <c r="B119">
        <v>2</v>
      </c>
      <c r="N119" s="37" t="s">
        <v>634</v>
      </c>
      <c r="O119">
        <v>1</v>
      </c>
      <c r="S119">
        <v>1</v>
      </c>
    </row>
    <row r="120" spans="1:19">
      <c r="A120" s="37" t="s">
        <v>392</v>
      </c>
      <c r="B120">
        <v>1</v>
      </c>
      <c r="N120" s="37" t="s">
        <v>608</v>
      </c>
      <c r="O120">
        <v>2</v>
      </c>
      <c r="S120">
        <v>2</v>
      </c>
    </row>
    <row r="121" spans="1:19">
      <c r="A121" s="37" t="s">
        <v>439</v>
      </c>
      <c r="B121">
        <v>1</v>
      </c>
      <c r="N121" s="37" t="s">
        <v>392</v>
      </c>
      <c r="O121">
        <v>1</v>
      </c>
      <c r="S121">
        <v>1</v>
      </c>
    </row>
    <row r="122" spans="1:19">
      <c r="A122" s="37" t="s">
        <v>602</v>
      </c>
      <c r="B122">
        <v>1</v>
      </c>
      <c r="N122" s="37" t="s">
        <v>439</v>
      </c>
      <c r="O122">
        <v>1</v>
      </c>
      <c r="S122">
        <v>1</v>
      </c>
    </row>
    <row r="123" spans="1:19">
      <c r="A123" s="37" t="s">
        <v>411</v>
      </c>
      <c r="B123">
        <v>1</v>
      </c>
      <c r="N123" s="37" t="s">
        <v>602</v>
      </c>
      <c r="O123">
        <v>1</v>
      </c>
      <c r="S123">
        <v>1</v>
      </c>
    </row>
    <row r="124" spans="1:19">
      <c r="A124" s="37" t="s">
        <v>441</v>
      </c>
      <c r="B124">
        <v>1</v>
      </c>
      <c r="N124" s="37" t="s">
        <v>411</v>
      </c>
      <c r="O124">
        <v>1</v>
      </c>
      <c r="S124">
        <v>1</v>
      </c>
    </row>
    <row r="125" spans="1:19">
      <c r="A125" s="37" t="s">
        <v>442</v>
      </c>
      <c r="B125">
        <v>1</v>
      </c>
      <c r="N125" s="37" t="s">
        <v>441</v>
      </c>
      <c r="O125">
        <v>1</v>
      </c>
      <c r="S125">
        <v>1</v>
      </c>
    </row>
    <row r="126" spans="1:19">
      <c r="A126" s="37" t="s">
        <v>438</v>
      </c>
      <c r="B126">
        <v>1</v>
      </c>
      <c r="N126" s="37" t="s">
        <v>442</v>
      </c>
      <c r="O126">
        <v>1</v>
      </c>
      <c r="S126">
        <v>1</v>
      </c>
    </row>
    <row r="127" spans="1:19">
      <c r="A127" s="37" t="s">
        <v>621</v>
      </c>
      <c r="B127">
        <v>1</v>
      </c>
      <c r="N127" s="37" t="s">
        <v>438</v>
      </c>
      <c r="O127">
        <v>1</v>
      </c>
      <c r="S127">
        <v>1</v>
      </c>
    </row>
    <row r="128" spans="1:19">
      <c r="A128" s="37" t="s">
        <v>556</v>
      </c>
      <c r="B128">
        <v>1</v>
      </c>
      <c r="N128" s="37" t="s">
        <v>621</v>
      </c>
      <c r="O128">
        <v>1</v>
      </c>
      <c r="S128">
        <v>1</v>
      </c>
    </row>
    <row r="129" spans="1:19">
      <c r="A129" s="37" t="s">
        <v>624</v>
      </c>
      <c r="B129">
        <v>1</v>
      </c>
      <c r="N129" s="37" t="s">
        <v>556</v>
      </c>
      <c r="O129">
        <v>1</v>
      </c>
      <c r="S129">
        <v>1</v>
      </c>
    </row>
    <row r="130" spans="1:19">
      <c r="A130" s="37" t="s">
        <v>557</v>
      </c>
      <c r="B130">
        <v>1</v>
      </c>
      <c r="N130" s="37" t="s">
        <v>624</v>
      </c>
      <c r="O130">
        <v>1</v>
      </c>
      <c r="S130">
        <v>1</v>
      </c>
    </row>
    <row r="131" spans="1:19">
      <c r="A131" s="37" t="s">
        <v>543</v>
      </c>
      <c r="B131">
        <v>1</v>
      </c>
      <c r="N131" s="37" t="s">
        <v>557</v>
      </c>
      <c r="O131">
        <v>1</v>
      </c>
      <c r="S131">
        <v>1</v>
      </c>
    </row>
    <row r="132" spans="1:19">
      <c r="A132" s="37" t="s">
        <v>544</v>
      </c>
      <c r="B132">
        <v>1</v>
      </c>
      <c r="N132" s="37" t="s">
        <v>543</v>
      </c>
      <c r="O132">
        <v>1</v>
      </c>
      <c r="S132">
        <v>1</v>
      </c>
    </row>
    <row r="133" spans="1:19">
      <c r="A133" s="37" t="s">
        <v>629</v>
      </c>
      <c r="B133">
        <v>1</v>
      </c>
      <c r="N133" s="37" t="s">
        <v>544</v>
      </c>
      <c r="O133">
        <v>1</v>
      </c>
      <c r="S133">
        <v>1</v>
      </c>
    </row>
    <row r="134" spans="1:19">
      <c r="A134" s="37" t="s">
        <v>690</v>
      </c>
      <c r="B134">
        <v>1</v>
      </c>
      <c r="N134" s="37" t="s">
        <v>629</v>
      </c>
      <c r="O134">
        <v>1</v>
      </c>
      <c r="S134">
        <v>1</v>
      </c>
    </row>
    <row r="135" spans="1:19">
      <c r="A135" s="37" t="s">
        <v>1281</v>
      </c>
      <c r="B135">
        <v>1</v>
      </c>
      <c r="N135" s="37" t="s">
        <v>690</v>
      </c>
      <c r="O135">
        <v>1</v>
      </c>
      <c r="S135">
        <v>1</v>
      </c>
    </row>
    <row r="136" spans="1:19">
      <c r="A136" s="37" t="s">
        <v>871</v>
      </c>
      <c r="B136">
        <v>1</v>
      </c>
      <c r="N136" s="37" t="s">
        <v>1281</v>
      </c>
      <c r="O136">
        <v>1</v>
      </c>
      <c r="S136">
        <v>1</v>
      </c>
    </row>
    <row r="137" spans="1:19">
      <c r="A137" s="37" t="s">
        <v>874</v>
      </c>
      <c r="B137">
        <v>1</v>
      </c>
      <c r="N137" s="37" t="s">
        <v>871</v>
      </c>
      <c r="O137">
        <v>1</v>
      </c>
      <c r="S137">
        <v>1</v>
      </c>
    </row>
    <row r="138" spans="1:19">
      <c r="A138" s="37" t="s">
        <v>873</v>
      </c>
      <c r="B138">
        <v>1</v>
      </c>
      <c r="N138" s="37" t="s">
        <v>874</v>
      </c>
      <c r="O138">
        <v>1</v>
      </c>
      <c r="S138">
        <v>1</v>
      </c>
    </row>
    <row r="139" spans="1:19">
      <c r="A139" s="37" t="s">
        <v>633</v>
      </c>
      <c r="B139">
        <v>1</v>
      </c>
      <c r="N139" s="37" t="s">
        <v>873</v>
      </c>
      <c r="O139">
        <v>1</v>
      </c>
      <c r="S139">
        <v>1</v>
      </c>
    </row>
    <row r="140" spans="1:19">
      <c r="A140" s="37" t="s">
        <v>1107</v>
      </c>
      <c r="B140">
        <v>1</v>
      </c>
      <c r="N140" s="37" t="s">
        <v>633</v>
      </c>
      <c r="O140">
        <v>1</v>
      </c>
      <c r="S140">
        <v>1</v>
      </c>
    </row>
    <row r="141" spans="1:19">
      <c r="A141" s="37" t="s">
        <v>600</v>
      </c>
      <c r="B141">
        <v>1</v>
      </c>
      <c r="N141" s="37" t="s">
        <v>1107</v>
      </c>
      <c r="O141">
        <v>1</v>
      </c>
      <c r="S141">
        <v>1</v>
      </c>
    </row>
    <row r="142" spans="1:19">
      <c r="A142" s="37" t="s">
        <v>628</v>
      </c>
      <c r="B142">
        <v>2</v>
      </c>
      <c r="N142" s="37" t="s">
        <v>600</v>
      </c>
      <c r="O142">
        <v>1</v>
      </c>
      <c r="S142">
        <v>1</v>
      </c>
    </row>
    <row r="143" spans="1:19">
      <c r="A143" s="37" t="s">
        <v>606</v>
      </c>
      <c r="B143">
        <v>1</v>
      </c>
      <c r="N143" s="37" t="s">
        <v>628</v>
      </c>
      <c r="O143">
        <v>2</v>
      </c>
      <c r="S143">
        <v>2</v>
      </c>
    </row>
    <row r="144" spans="1:19">
      <c r="A144" s="37" t="s">
        <v>627</v>
      </c>
      <c r="B144">
        <v>1</v>
      </c>
      <c r="N144" s="37" t="s">
        <v>606</v>
      </c>
      <c r="O144">
        <v>1</v>
      </c>
      <c r="S144">
        <v>1</v>
      </c>
    </row>
    <row r="145" spans="1:19">
      <c r="A145" s="37" t="s">
        <v>588</v>
      </c>
      <c r="B145">
        <v>1</v>
      </c>
      <c r="N145" s="37" t="s">
        <v>627</v>
      </c>
      <c r="O145">
        <v>1</v>
      </c>
      <c r="S145">
        <v>1</v>
      </c>
    </row>
    <row r="146" spans="1:19">
      <c r="A146" s="37" t="s">
        <v>459</v>
      </c>
      <c r="B146">
        <v>1</v>
      </c>
      <c r="N146" s="37" t="s">
        <v>588</v>
      </c>
      <c r="O146">
        <v>1</v>
      </c>
      <c r="S146">
        <v>1</v>
      </c>
    </row>
    <row r="147" spans="1:19">
      <c r="A147" s="37" t="s">
        <v>433</v>
      </c>
      <c r="B147">
        <v>1</v>
      </c>
      <c r="N147" s="37" t="s">
        <v>459</v>
      </c>
      <c r="O147">
        <v>1</v>
      </c>
      <c r="S147">
        <v>1</v>
      </c>
    </row>
    <row r="148" spans="1:19">
      <c r="A148" s="37" t="s">
        <v>617</v>
      </c>
      <c r="B148">
        <v>1</v>
      </c>
      <c r="N148" s="37" t="s">
        <v>433</v>
      </c>
      <c r="O148">
        <v>1</v>
      </c>
      <c r="S148">
        <v>1</v>
      </c>
    </row>
    <row r="149" spans="1:19">
      <c r="A149" s="37" t="s">
        <v>607</v>
      </c>
      <c r="B149">
        <v>1</v>
      </c>
      <c r="N149" s="37" t="s">
        <v>617</v>
      </c>
      <c r="O149">
        <v>1</v>
      </c>
      <c r="S149">
        <v>1</v>
      </c>
    </row>
    <row r="150" spans="1:19">
      <c r="A150" s="37" t="s">
        <v>625</v>
      </c>
      <c r="B150">
        <v>1</v>
      </c>
      <c r="N150" s="37" t="s">
        <v>607</v>
      </c>
      <c r="O150">
        <v>1</v>
      </c>
      <c r="S150">
        <v>1</v>
      </c>
    </row>
    <row r="151" spans="1:19">
      <c r="A151" s="37" t="s">
        <v>689</v>
      </c>
      <c r="B151">
        <v>1</v>
      </c>
      <c r="N151" s="37" t="s">
        <v>625</v>
      </c>
      <c r="O151">
        <v>1</v>
      </c>
      <c r="S151">
        <v>1</v>
      </c>
    </row>
    <row r="152" spans="1:19">
      <c r="A152" s="37" t="s">
        <v>443</v>
      </c>
      <c r="B152">
        <v>3</v>
      </c>
      <c r="N152" s="37" t="s">
        <v>689</v>
      </c>
      <c r="O152">
        <v>1</v>
      </c>
      <c r="S152">
        <v>1</v>
      </c>
    </row>
    <row r="153" spans="1:19">
      <c r="A153" s="37" t="s">
        <v>1346</v>
      </c>
      <c r="B153">
        <v>1</v>
      </c>
      <c r="N153" s="37" t="s">
        <v>443</v>
      </c>
      <c r="O153">
        <v>3</v>
      </c>
      <c r="S153">
        <v>3</v>
      </c>
    </row>
    <row r="154" spans="1:19">
      <c r="A154" s="37" t="s">
        <v>1348</v>
      </c>
      <c r="B154">
        <v>1</v>
      </c>
      <c r="N154" s="37" t="s">
        <v>1346</v>
      </c>
      <c r="O154">
        <v>1</v>
      </c>
      <c r="S154">
        <v>1</v>
      </c>
    </row>
    <row r="155" spans="1:19">
      <c r="A155" s="37" t="s">
        <v>1542</v>
      </c>
      <c r="B155">
        <v>1</v>
      </c>
      <c r="N155" s="37" t="s">
        <v>1348</v>
      </c>
      <c r="O155">
        <v>1</v>
      </c>
      <c r="S155">
        <v>1</v>
      </c>
    </row>
    <row r="156" spans="1:19">
      <c r="A156" s="37" t="s">
        <v>613</v>
      </c>
      <c r="B156">
        <v>1</v>
      </c>
      <c r="N156" s="37" t="s">
        <v>1542</v>
      </c>
      <c r="O156">
        <v>1</v>
      </c>
      <c r="S156">
        <v>1</v>
      </c>
    </row>
    <row r="157" spans="1:19">
      <c r="A157" s="37" t="s">
        <v>614</v>
      </c>
      <c r="B157">
        <v>1</v>
      </c>
      <c r="N157" s="37" t="s">
        <v>613</v>
      </c>
      <c r="O157">
        <v>1</v>
      </c>
      <c r="S157">
        <v>1</v>
      </c>
    </row>
    <row r="158" spans="1:19">
      <c r="A158" s="37" t="s">
        <v>1280</v>
      </c>
      <c r="B158">
        <v>1</v>
      </c>
      <c r="N158" s="37" t="s">
        <v>614</v>
      </c>
      <c r="O158">
        <v>1</v>
      </c>
      <c r="S158">
        <v>1</v>
      </c>
    </row>
    <row r="159" spans="1:19">
      <c r="A159" s="37" t="s">
        <v>622</v>
      </c>
      <c r="B159">
        <v>1</v>
      </c>
      <c r="N159" s="37" t="s">
        <v>1280</v>
      </c>
      <c r="O159">
        <v>1</v>
      </c>
      <c r="S159">
        <v>1</v>
      </c>
    </row>
    <row r="160" spans="1:19">
      <c r="A160" s="37" t="s">
        <v>1344</v>
      </c>
      <c r="B160">
        <v>1</v>
      </c>
      <c r="N160" s="37" t="s">
        <v>622</v>
      </c>
      <c r="O160">
        <v>1</v>
      </c>
      <c r="S160">
        <v>1</v>
      </c>
    </row>
    <row r="161" spans="1:19">
      <c r="A161" s="37" t="s">
        <v>667</v>
      </c>
      <c r="B161">
        <v>1</v>
      </c>
      <c r="N161" s="37" t="s">
        <v>1344</v>
      </c>
      <c r="O161">
        <v>1</v>
      </c>
      <c r="S161">
        <v>1</v>
      </c>
    </row>
    <row r="162" spans="1:19">
      <c r="A162" s="37" t="s">
        <v>580</v>
      </c>
      <c r="B162">
        <v>2</v>
      </c>
      <c r="N162" s="37" t="s">
        <v>667</v>
      </c>
      <c r="O162">
        <v>1</v>
      </c>
      <c r="S162">
        <v>1</v>
      </c>
    </row>
    <row r="163" spans="1:19">
      <c r="A163" s="37" t="s">
        <v>1198</v>
      </c>
      <c r="B163">
        <v>1</v>
      </c>
      <c r="N163" s="37" t="s">
        <v>580</v>
      </c>
      <c r="O163">
        <v>2</v>
      </c>
      <c r="S163">
        <v>2</v>
      </c>
    </row>
    <row r="164" spans="1:19">
      <c r="A164" s="37" t="s">
        <v>994</v>
      </c>
      <c r="B164">
        <v>2</v>
      </c>
      <c r="N164" s="37" t="s">
        <v>1198</v>
      </c>
      <c r="O164">
        <v>1</v>
      </c>
      <c r="S164">
        <v>1</v>
      </c>
    </row>
    <row r="165" spans="1:19">
      <c r="A165" s="37" t="s">
        <v>609</v>
      </c>
      <c r="B165">
        <v>1</v>
      </c>
      <c r="N165" s="37" t="s">
        <v>994</v>
      </c>
      <c r="O165">
        <v>2</v>
      </c>
      <c r="S165">
        <v>2</v>
      </c>
    </row>
    <row r="166" spans="1:19">
      <c r="A166" s="37" t="s">
        <v>997</v>
      </c>
      <c r="B166">
        <v>2</v>
      </c>
      <c r="N166" s="37" t="s">
        <v>609</v>
      </c>
      <c r="O166">
        <v>1</v>
      </c>
      <c r="S166">
        <v>1</v>
      </c>
    </row>
    <row r="167" spans="1:19">
      <c r="A167" s="37" t="s">
        <v>486</v>
      </c>
      <c r="B167">
        <v>1</v>
      </c>
      <c r="N167" s="37" t="s">
        <v>997</v>
      </c>
      <c r="O167">
        <v>2</v>
      </c>
      <c r="S167">
        <v>2</v>
      </c>
    </row>
    <row r="168" spans="1:19">
      <c r="A168" s="37" t="s">
        <v>626</v>
      </c>
      <c r="B168">
        <v>1</v>
      </c>
      <c r="N168" s="37" t="s">
        <v>486</v>
      </c>
      <c r="O168">
        <v>1</v>
      </c>
      <c r="S168">
        <v>1</v>
      </c>
    </row>
    <row r="169" spans="1:19">
      <c r="A169" s="37" t="s">
        <v>1278</v>
      </c>
      <c r="B169">
        <v>1</v>
      </c>
      <c r="N169" s="37" t="s">
        <v>626</v>
      </c>
      <c r="O169">
        <v>1</v>
      </c>
      <c r="S169">
        <v>1</v>
      </c>
    </row>
    <row r="170" spans="1:19">
      <c r="A170" s="37" t="s">
        <v>610</v>
      </c>
      <c r="B170">
        <v>1</v>
      </c>
      <c r="N170" s="37" t="s">
        <v>1278</v>
      </c>
      <c r="O170">
        <v>1</v>
      </c>
      <c r="S170">
        <v>1</v>
      </c>
    </row>
    <row r="171" spans="1:19">
      <c r="A171" s="37" t="s">
        <v>1194</v>
      </c>
      <c r="B171">
        <v>1</v>
      </c>
      <c r="N171" s="37" t="s">
        <v>610</v>
      </c>
      <c r="O171">
        <v>1</v>
      </c>
      <c r="S171">
        <v>1</v>
      </c>
    </row>
    <row r="172" spans="1:19">
      <c r="A172" s="37" t="s">
        <v>1200</v>
      </c>
      <c r="B172">
        <v>1</v>
      </c>
      <c r="N172" s="37" t="s">
        <v>1194</v>
      </c>
      <c r="O172">
        <v>1</v>
      </c>
      <c r="S172">
        <v>1</v>
      </c>
    </row>
    <row r="173" spans="1:19">
      <c r="A173" s="37" t="s">
        <v>1282</v>
      </c>
      <c r="B173">
        <v>1</v>
      </c>
      <c r="N173" s="37" t="s">
        <v>1200</v>
      </c>
      <c r="O173">
        <v>1</v>
      </c>
      <c r="S173">
        <v>1</v>
      </c>
    </row>
    <row r="174" spans="1:19">
      <c r="A174" s="37" t="s">
        <v>872</v>
      </c>
      <c r="B174">
        <v>1</v>
      </c>
      <c r="N174" s="37" t="s">
        <v>1282</v>
      </c>
      <c r="O174">
        <v>1</v>
      </c>
      <c r="S174">
        <v>1</v>
      </c>
    </row>
    <row r="175" spans="1:19">
      <c r="A175" s="37" t="s">
        <v>652</v>
      </c>
      <c r="B175">
        <v>1</v>
      </c>
      <c r="N175" s="37" t="s">
        <v>872</v>
      </c>
      <c r="O175">
        <v>1</v>
      </c>
      <c r="S175">
        <v>1</v>
      </c>
    </row>
    <row r="176" spans="1:19">
      <c r="A176" s="37" t="s">
        <v>1540</v>
      </c>
      <c r="B176">
        <v>1</v>
      </c>
      <c r="N176" s="37" t="s">
        <v>652</v>
      </c>
      <c r="O176">
        <v>1</v>
      </c>
      <c r="S176">
        <v>1</v>
      </c>
    </row>
    <row r="177" spans="1:19">
      <c r="A177" s="37" t="s">
        <v>604</v>
      </c>
      <c r="B177">
        <v>1</v>
      </c>
      <c r="N177" s="37" t="s">
        <v>1540</v>
      </c>
      <c r="O177">
        <v>1</v>
      </c>
      <c r="S177">
        <v>1</v>
      </c>
    </row>
    <row r="178" spans="1:19">
      <c r="A178" s="37" t="s">
        <v>1202</v>
      </c>
      <c r="B178">
        <v>1</v>
      </c>
      <c r="N178" s="37" t="s">
        <v>604</v>
      </c>
      <c r="O178">
        <v>1</v>
      </c>
      <c r="S178">
        <v>1</v>
      </c>
    </row>
    <row r="179" spans="1:19">
      <c r="A179" s="37" t="s">
        <v>1342</v>
      </c>
      <c r="B179">
        <v>1</v>
      </c>
      <c r="N179" s="37" t="s">
        <v>1202</v>
      </c>
      <c r="O179">
        <v>1</v>
      </c>
      <c r="S179">
        <v>1</v>
      </c>
    </row>
    <row r="180" spans="1:19">
      <c r="A180" s="37" t="s">
        <v>1288</v>
      </c>
      <c r="B180">
        <v>1</v>
      </c>
      <c r="N180" s="37" t="s">
        <v>1342</v>
      </c>
      <c r="O180">
        <v>1</v>
      </c>
      <c r="S180">
        <v>1</v>
      </c>
    </row>
    <row r="181" spans="1:19">
      <c r="A181" s="37" t="s">
        <v>1484</v>
      </c>
      <c r="B181">
        <v>1</v>
      </c>
      <c r="N181" s="37" t="s">
        <v>1288</v>
      </c>
      <c r="O181">
        <v>1</v>
      </c>
      <c r="S181">
        <v>1</v>
      </c>
    </row>
    <row r="182" spans="1:19">
      <c r="A182" s="37" t="s">
        <v>1589</v>
      </c>
      <c r="B182">
        <v>1</v>
      </c>
      <c r="N182" s="37" t="s">
        <v>1484</v>
      </c>
      <c r="O182">
        <v>1</v>
      </c>
      <c r="S182">
        <v>1</v>
      </c>
    </row>
    <row r="183" spans="1:19">
      <c r="A183" s="37" t="s">
        <v>1643</v>
      </c>
      <c r="B183">
        <v>1</v>
      </c>
      <c r="N183" s="37" t="s">
        <v>1191</v>
      </c>
      <c r="P183">
        <v>18</v>
      </c>
      <c r="S183">
        <v>18</v>
      </c>
    </row>
    <row r="184" spans="1:19">
      <c r="A184" s="37" t="s">
        <v>1676</v>
      </c>
      <c r="B184">
        <v>1</v>
      </c>
      <c r="N184" s="37" t="s">
        <v>1203</v>
      </c>
      <c r="P184">
        <v>1</v>
      </c>
      <c r="S184">
        <v>1</v>
      </c>
    </row>
    <row r="185" spans="1:19">
      <c r="A185" s="37" t="s">
        <v>1678</v>
      </c>
      <c r="B185">
        <v>1</v>
      </c>
      <c r="N185" s="37" t="s">
        <v>668</v>
      </c>
      <c r="P185">
        <v>68</v>
      </c>
      <c r="S185">
        <v>68</v>
      </c>
    </row>
    <row r="186" spans="1:19">
      <c r="A186" s="37" t="s">
        <v>1680</v>
      </c>
      <c r="B186">
        <v>1</v>
      </c>
      <c r="N186" s="37" t="s">
        <v>870</v>
      </c>
      <c r="P186">
        <v>1</v>
      </c>
      <c r="S186">
        <v>1</v>
      </c>
    </row>
    <row r="187" spans="1:19">
      <c r="A187" s="37" t="s">
        <v>1682</v>
      </c>
      <c r="B187">
        <v>1</v>
      </c>
      <c r="N187" s="37" t="s">
        <v>1208</v>
      </c>
      <c r="P187">
        <v>1</v>
      </c>
      <c r="S187">
        <v>1</v>
      </c>
    </row>
    <row r="188" spans="1:19">
      <c r="A188" s="37" t="s">
        <v>1684</v>
      </c>
      <c r="B188">
        <v>1</v>
      </c>
      <c r="N188" s="37" t="s">
        <v>686</v>
      </c>
      <c r="P188">
        <v>1</v>
      </c>
      <c r="S188">
        <v>1</v>
      </c>
    </row>
    <row r="189" spans="1:19">
      <c r="A189" s="37" t="s">
        <v>1686</v>
      </c>
      <c r="B189">
        <v>1</v>
      </c>
      <c r="N189" s="37" t="s">
        <v>875</v>
      </c>
      <c r="P189">
        <v>1</v>
      </c>
      <c r="S189">
        <v>1</v>
      </c>
    </row>
    <row r="190" spans="1:19">
      <c r="A190" s="37" t="s">
        <v>1699</v>
      </c>
      <c r="B190">
        <v>1</v>
      </c>
      <c r="N190" s="37" t="s">
        <v>904</v>
      </c>
      <c r="P190">
        <v>13</v>
      </c>
      <c r="S190">
        <v>13</v>
      </c>
    </row>
    <row r="191" spans="1:19">
      <c r="A191" s="37" t="s">
        <v>1868</v>
      </c>
      <c r="B191">
        <v>1</v>
      </c>
      <c r="N191" s="37" t="s">
        <v>1546</v>
      </c>
      <c r="P191">
        <v>1</v>
      </c>
      <c r="S191">
        <v>1</v>
      </c>
    </row>
    <row r="192" spans="1:19">
      <c r="A192" s="37" t="s">
        <v>1870</v>
      </c>
      <c r="B192">
        <v>1</v>
      </c>
      <c r="N192" s="37" t="s">
        <v>1371</v>
      </c>
      <c r="P192">
        <v>1</v>
      </c>
      <c r="S192">
        <v>1</v>
      </c>
    </row>
    <row r="193" spans="1:19">
      <c r="A193" s="37" t="s">
        <v>1873</v>
      </c>
      <c r="B193">
        <v>1</v>
      </c>
      <c r="N193" s="37" t="s">
        <v>1118</v>
      </c>
      <c r="P193">
        <v>24</v>
      </c>
      <c r="S193">
        <v>24</v>
      </c>
    </row>
    <row r="194" spans="1:19">
      <c r="A194" s="37" t="s">
        <v>1914</v>
      </c>
      <c r="B194">
        <v>1</v>
      </c>
      <c r="N194" s="37" t="s">
        <v>916</v>
      </c>
      <c r="P194">
        <v>11</v>
      </c>
      <c r="S194">
        <v>11</v>
      </c>
    </row>
    <row r="195" spans="1:19">
      <c r="A195" s="37" t="s">
        <v>1960</v>
      </c>
      <c r="B195">
        <v>1</v>
      </c>
      <c r="N195" s="37" t="s">
        <v>1544</v>
      </c>
      <c r="P195">
        <v>1</v>
      </c>
      <c r="S195">
        <v>1</v>
      </c>
    </row>
    <row r="196" spans="1:19">
      <c r="A196" s="37" t="s">
        <v>2135</v>
      </c>
      <c r="B196">
        <v>1</v>
      </c>
      <c r="N196" s="37" t="s">
        <v>1105</v>
      </c>
      <c r="P196">
        <v>1</v>
      </c>
      <c r="S196">
        <v>1</v>
      </c>
    </row>
    <row r="197" spans="1:19">
      <c r="A197" s="37" t="s">
        <v>1963</v>
      </c>
      <c r="B197">
        <v>1</v>
      </c>
      <c r="N197" s="37" t="s">
        <v>669</v>
      </c>
      <c r="P197">
        <v>1</v>
      </c>
      <c r="S197">
        <v>1</v>
      </c>
    </row>
    <row r="198" spans="1:19">
      <c r="A198" s="37" t="s">
        <v>1965</v>
      </c>
      <c r="B198">
        <v>1</v>
      </c>
      <c r="N198" s="37" t="s">
        <v>1508</v>
      </c>
      <c r="P198">
        <v>21</v>
      </c>
      <c r="S198">
        <v>21</v>
      </c>
    </row>
    <row r="199" spans="1:19">
      <c r="A199" s="37" t="s">
        <v>2052</v>
      </c>
      <c r="B199">
        <v>1</v>
      </c>
      <c r="N199" s="37" t="s">
        <v>1521</v>
      </c>
      <c r="P199">
        <v>26</v>
      </c>
      <c r="S199">
        <v>26</v>
      </c>
    </row>
    <row r="200" spans="1:19">
      <c r="A200" s="37" t="s">
        <v>2131</v>
      </c>
      <c r="B200">
        <v>1</v>
      </c>
      <c r="N200" s="37" t="s">
        <v>683</v>
      </c>
      <c r="P200">
        <v>12</v>
      </c>
      <c r="S200">
        <v>12</v>
      </c>
    </row>
    <row r="201" spans="1:19">
      <c r="A201" s="37" t="s">
        <v>2152</v>
      </c>
      <c r="B201">
        <v>1</v>
      </c>
      <c r="N201" s="37" t="s">
        <v>1474</v>
      </c>
      <c r="P201">
        <v>4</v>
      </c>
      <c r="S201">
        <v>4</v>
      </c>
    </row>
    <row r="202" spans="1:19">
      <c r="A202" s="37" t="s">
        <v>2159</v>
      </c>
      <c r="B202">
        <v>1</v>
      </c>
      <c r="N202" s="37" t="s">
        <v>670</v>
      </c>
      <c r="P202">
        <v>12</v>
      </c>
      <c r="S202">
        <v>12</v>
      </c>
    </row>
    <row r="203" spans="1:19">
      <c r="A203" s="37" t="s">
        <v>2183</v>
      </c>
      <c r="B203">
        <v>1</v>
      </c>
      <c r="N203" s="37" t="s">
        <v>681</v>
      </c>
      <c r="P203">
        <v>12</v>
      </c>
      <c r="S203">
        <v>12</v>
      </c>
    </row>
    <row r="204" spans="1:19">
      <c r="A204" s="37" t="s">
        <v>2186</v>
      </c>
      <c r="B204">
        <v>1</v>
      </c>
      <c r="N204" s="37" t="s">
        <v>939</v>
      </c>
      <c r="P204">
        <v>13</v>
      </c>
      <c r="S204">
        <v>13</v>
      </c>
    </row>
    <row r="205" spans="1:19">
      <c r="A205" s="37" t="s">
        <v>2280</v>
      </c>
      <c r="B205">
        <v>1</v>
      </c>
      <c r="N205" s="37" t="s">
        <v>1239</v>
      </c>
      <c r="P205">
        <v>1</v>
      </c>
      <c r="S205">
        <v>1</v>
      </c>
    </row>
    <row r="206" spans="1:19">
      <c r="A206" s="37" t="s">
        <v>2283</v>
      </c>
      <c r="B206">
        <v>1</v>
      </c>
      <c r="N206" s="37" t="s">
        <v>1257</v>
      </c>
      <c r="P206">
        <v>1</v>
      </c>
      <c r="S206">
        <v>1</v>
      </c>
    </row>
    <row r="207" spans="1:19">
      <c r="A207" s="37" t="s">
        <v>2286</v>
      </c>
      <c r="B207">
        <v>1</v>
      </c>
      <c r="N207" s="37" t="s">
        <v>1109</v>
      </c>
      <c r="P207">
        <v>1</v>
      </c>
      <c r="S207">
        <v>1</v>
      </c>
    </row>
    <row r="208" spans="1:19">
      <c r="A208" s="37" t="s">
        <v>2288</v>
      </c>
      <c r="B208">
        <v>1</v>
      </c>
      <c r="N208" s="37" t="s">
        <v>1451</v>
      </c>
      <c r="P208">
        <v>30</v>
      </c>
      <c r="S208">
        <v>30</v>
      </c>
    </row>
    <row r="209" spans="1:19">
      <c r="A209" s="37" t="s">
        <v>2291</v>
      </c>
      <c r="B209">
        <v>1</v>
      </c>
      <c r="N209" s="37" t="s">
        <v>1419</v>
      </c>
      <c r="P209">
        <v>39</v>
      </c>
      <c r="S209">
        <v>39</v>
      </c>
    </row>
    <row r="210" spans="1:19">
      <c r="A210" s="37" t="s">
        <v>2359</v>
      </c>
      <c r="B210">
        <v>1</v>
      </c>
      <c r="N210" s="37" t="s">
        <v>947</v>
      </c>
      <c r="P210">
        <v>6</v>
      </c>
      <c r="S210">
        <v>6</v>
      </c>
    </row>
    <row r="211" spans="1:19">
      <c r="A211" s="37" t="s">
        <v>2378</v>
      </c>
      <c r="B211">
        <v>1</v>
      </c>
      <c r="N211" s="37" t="s">
        <v>960</v>
      </c>
      <c r="P211">
        <v>11</v>
      </c>
      <c r="S211">
        <v>11</v>
      </c>
    </row>
    <row r="212" spans="1:19">
      <c r="A212" s="37" t="s">
        <v>2392</v>
      </c>
      <c r="B212">
        <v>1</v>
      </c>
      <c r="N212" s="37" t="s">
        <v>1243</v>
      </c>
      <c r="P212">
        <v>9</v>
      </c>
      <c r="S212">
        <v>9</v>
      </c>
    </row>
    <row r="213" spans="1:19">
      <c r="A213" s="37" t="s">
        <v>2506</v>
      </c>
      <c r="B213">
        <v>1</v>
      </c>
      <c r="N213" s="37" t="s">
        <v>1291</v>
      </c>
      <c r="P213">
        <v>1</v>
      </c>
      <c r="S213">
        <v>1</v>
      </c>
    </row>
    <row r="214" spans="1:19">
      <c r="A214" s="37" t="s">
        <v>2508</v>
      </c>
      <c r="B214">
        <v>1</v>
      </c>
      <c r="N214" s="37" t="s">
        <v>1111</v>
      </c>
      <c r="P214">
        <v>6</v>
      </c>
      <c r="S214">
        <v>6</v>
      </c>
    </row>
    <row r="215" spans="1:19">
      <c r="A215" s="37" t="s">
        <v>2525</v>
      </c>
      <c r="B215">
        <v>1</v>
      </c>
      <c r="N215" s="37" t="s">
        <v>1114</v>
      </c>
      <c r="P215">
        <v>6</v>
      </c>
      <c r="S215">
        <v>6</v>
      </c>
    </row>
    <row r="216" spans="1:19">
      <c r="A216" s="37" t="s">
        <v>2655</v>
      </c>
      <c r="B216">
        <v>1</v>
      </c>
      <c r="N216" s="37" t="s">
        <v>964</v>
      </c>
      <c r="P216">
        <v>5</v>
      </c>
      <c r="S216">
        <v>5</v>
      </c>
    </row>
    <row r="217" spans="1:19">
      <c r="A217" s="37" t="s">
        <v>2657</v>
      </c>
      <c r="B217">
        <v>1</v>
      </c>
      <c r="N217" s="37" t="s">
        <v>970</v>
      </c>
      <c r="P217">
        <v>38</v>
      </c>
      <c r="S217">
        <v>38</v>
      </c>
    </row>
    <row r="218" spans="1:19">
      <c r="A218" s="37" t="s">
        <v>2659</v>
      </c>
      <c r="B218">
        <v>1</v>
      </c>
      <c r="N218" s="37" t="s">
        <v>1510</v>
      </c>
      <c r="P218">
        <v>9</v>
      </c>
      <c r="S218">
        <v>9</v>
      </c>
    </row>
    <row r="219" spans="1:19">
      <c r="A219" s="37" t="s">
        <v>2661</v>
      </c>
      <c r="B219">
        <v>1</v>
      </c>
      <c r="N219" s="37" t="s">
        <v>982</v>
      </c>
      <c r="P219">
        <v>6</v>
      </c>
      <c r="S219">
        <v>6</v>
      </c>
    </row>
    <row r="220" spans="1:19">
      <c r="A220" s="37" t="s">
        <v>2671</v>
      </c>
      <c r="B220">
        <v>1</v>
      </c>
      <c r="N220" s="37" t="s">
        <v>1256</v>
      </c>
      <c r="P220">
        <v>20</v>
      </c>
      <c r="S220">
        <v>20</v>
      </c>
    </row>
    <row r="221" spans="1:19">
      <c r="A221" s="37" t="s">
        <v>2675</v>
      </c>
      <c r="B221">
        <v>1</v>
      </c>
      <c r="N221" s="37" t="s">
        <v>1472</v>
      </c>
      <c r="P221">
        <v>3</v>
      </c>
      <c r="S221">
        <v>3</v>
      </c>
    </row>
    <row r="222" spans="1:19">
      <c r="A222" s="37" t="s">
        <v>2677</v>
      </c>
      <c r="B222">
        <v>1</v>
      </c>
      <c r="N222" s="37" t="s">
        <v>1269</v>
      </c>
      <c r="P222">
        <v>7</v>
      </c>
      <c r="S222">
        <v>7</v>
      </c>
    </row>
    <row r="223" spans="1:19">
      <c r="A223" s="37" t="s">
        <v>2679</v>
      </c>
      <c r="B223">
        <v>1</v>
      </c>
      <c r="N223" s="37" t="s">
        <v>1092</v>
      </c>
    </row>
    <row r="224" spans="1:19">
      <c r="A224" s="37" t="s">
        <v>2681</v>
      </c>
      <c r="B224">
        <v>1</v>
      </c>
      <c r="N224" s="37" t="s">
        <v>1581</v>
      </c>
      <c r="P224">
        <v>2</v>
      </c>
      <c r="S224">
        <v>2</v>
      </c>
    </row>
    <row r="225" spans="1:19">
      <c r="A225" s="37" t="s">
        <v>2718</v>
      </c>
      <c r="B225">
        <v>47</v>
      </c>
      <c r="N225" s="37" t="s">
        <v>1589</v>
      </c>
      <c r="O225">
        <v>1</v>
      </c>
      <c r="S225">
        <v>1</v>
      </c>
    </row>
    <row r="226" spans="1:19">
      <c r="A226" s="37" t="s">
        <v>2773</v>
      </c>
      <c r="B226">
        <v>1</v>
      </c>
      <c r="N226" s="37" t="s">
        <v>1603</v>
      </c>
      <c r="P226">
        <v>5</v>
      </c>
      <c r="S226">
        <v>5</v>
      </c>
    </row>
    <row r="227" spans="1:19">
      <c r="A227" s="37" t="s">
        <v>869</v>
      </c>
      <c r="B227">
        <v>309</v>
      </c>
      <c r="N227" s="37" t="s">
        <v>1639</v>
      </c>
      <c r="P227">
        <v>42</v>
      </c>
      <c r="S227">
        <v>42</v>
      </c>
    </row>
    <row r="228" spans="1:19">
      <c r="N228" s="37" t="s">
        <v>1643</v>
      </c>
      <c r="O228">
        <v>1</v>
      </c>
      <c r="S228">
        <v>1</v>
      </c>
    </row>
    <row r="229" spans="1:19">
      <c r="N229" s="37" t="s">
        <v>1653</v>
      </c>
      <c r="P229">
        <v>6</v>
      </c>
      <c r="S229">
        <v>6</v>
      </c>
    </row>
    <row r="230" spans="1:19">
      <c r="N230" s="37" t="s">
        <v>1662</v>
      </c>
      <c r="P230">
        <v>13</v>
      </c>
      <c r="S230">
        <v>13</v>
      </c>
    </row>
    <row r="231" spans="1:19">
      <c r="N231" s="37" t="s">
        <v>1676</v>
      </c>
      <c r="O231">
        <v>1</v>
      </c>
      <c r="S231">
        <v>1</v>
      </c>
    </row>
    <row r="232" spans="1:19">
      <c r="N232" s="37" t="s">
        <v>1678</v>
      </c>
      <c r="O232">
        <v>1</v>
      </c>
      <c r="S232">
        <v>1</v>
      </c>
    </row>
    <row r="233" spans="1:19">
      <c r="N233" s="37" t="s">
        <v>1680</v>
      </c>
      <c r="O233">
        <v>1</v>
      </c>
      <c r="S233">
        <v>1</v>
      </c>
    </row>
    <row r="234" spans="1:19">
      <c r="N234" s="37" t="s">
        <v>1682</v>
      </c>
      <c r="O234">
        <v>1</v>
      </c>
      <c r="S234">
        <v>1</v>
      </c>
    </row>
    <row r="235" spans="1:19">
      <c r="N235" s="37" t="s">
        <v>1684</v>
      </c>
      <c r="O235">
        <v>1</v>
      </c>
      <c r="S235">
        <v>1</v>
      </c>
    </row>
    <row r="236" spans="1:19">
      <c r="N236" s="37" t="s">
        <v>1686</v>
      </c>
      <c r="O236">
        <v>1</v>
      </c>
      <c r="S236">
        <v>1</v>
      </c>
    </row>
    <row r="237" spans="1:19">
      <c r="N237" s="37" t="s">
        <v>1691</v>
      </c>
      <c r="P237">
        <v>1</v>
      </c>
      <c r="S237">
        <v>1</v>
      </c>
    </row>
    <row r="238" spans="1:19">
      <c r="N238" s="37" t="s">
        <v>1699</v>
      </c>
      <c r="O238">
        <v>1</v>
      </c>
      <c r="S238">
        <v>1</v>
      </c>
    </row>
    <row r="239" spans="1:19">
      <c r="N239" s="37" t="s">
        <v>1757</v>
      </c>
      <c r="P239">
        <v>47</v>
      </c>
      <c r="S239">
        <v>47</v>
      </c>
    </row>
    <row r="240" spans="1:19">
      <c r="N240" s="37" t="s">
        <v>1775</v>
      </c>
      <c r="P240">
        <v>1</v>
      </c>
      <c r="S240">
        <v>1</v>
      </c>
    </row>
    <row r="241" spans="14:19">
      <c r="N241" s="37" t="s">
        <v>1821</v>
      </c>
      <c r="P241">
        <v>3</v>
      </c>
      <c r="S241">
        <v>3</v>
      </c>
    </row>
    <row r="242" spans="14:19">
      <c r="N242" s="37" t="s">
        <v>1868</v>
      </c>
      <c r="O242">
        <v>1</v>
      </c>
      <c r="S242">
        <v>1</v>
      </c>
    </row>
    <row r="243" spans="14:19">
      <c r="N243" s="37" t="s">
        <v>1870</v>
      </c>
      <c r="O243">
        <v>1</v>
      </c>
      <c r="S243">
        <v>1</v>
      </c>
    </row>
    <row r="244" spans="14:19">
      <c r="N244" s="37" t="s">
        <v>1873</v>
      </c>
      <c r="O244">
        <v>1</v>
      </c>
      <c r="S244">
        <v>1</v>
      </c>
    </row>
    <row r="245" spans="14:19">
      <c r="N245" s="37" t="s">
        <v>1909</v>
      </c>
      <c r="P245">
        <v>22</v>
      </c>
      <c r="S245">
        <v>22</v>
      </c>
    </row>
    <row r="246" spans="14:19">
      <c r="N246" s="37" t="s">
        <v>1937</v>
      </c>
      <c r="P246">
        <v>1</v>
      </c>
      <c r="S246">
        <v>1</v>
      </c>
    </row>
    <row r="247" spans="14:19">
      <c r="N247" s="37" t="s">
        <v>1914</v>
      </c>
      <c r="O247">
        <v>1</v>
      </c>
      <c r="S247">
        <v>1</v>
      </c>
    </row>
    <row r="248" spans="14:19">
      <c r="N248" s="37" t="s">
        <v>1957</v>
      </c>
      <c r="P248">
        <v>23</v>
      </c>
      <c r="S248">
        <v>23</v>
      </c>
    </row>
    <row r="249" spans="14:19">
      <c r="N249" s="37" t="s">
        <v>1958</v>
      </c>
      <c r="P249">
        <v>105</v>
      </c>
      <c r="S249">
        <v>105</v>
      </c>
    </row>
    <row r="250" spans="14:19">
      <c r="N250" s="37" t="s">
        <v>1960</v>
      </c>
      <c r="O250">
        <v>1</v>
      </c>
      <c r="S250">
        <v>1</v>
      </c>
    </row>
    <row r="251" spans="14:19">
      <c r="N251" s="37" t="s">
        <v>2135</v>
      </c>
      <c r="O251">
        <v>1</v>
      </c>
      <c r="S251">
        <v>1</v>
      </c>
    </row>
    <row r="252" spans="14:19">
      <c r="N252" s="37" t="s">
        <v>1963</v>
      </c>
      <c r="O252">
        <v>1</v>
      </c>
      <c r="S252">
        <v>1</v>
      </c>
    </row>
    <row r="253" spans="14:19">
      <c r="N253" s="37" t="s">
        <v>1970</v>
      </c>
      <c r="P253">
        <v>36</v>
      </c>
      <c r="S253">
        <v>36</v>
      </c>
    </row>
    <row r="254" spans="14:19">
      <c r="N254" s="37" t="s">
        <v>1965</v>
      </c>
      <c r="O254">
        <v>1</v>
      </c>
      <c r="S254">
        <v>1</v>
      </c>
    </row>
    <row r="255" spans="14:19">
      <c r="N255" s="37" t="s">
        <v>2038</v>
      </c>
      <c r="P255">
        <v>1</v>
      </c>
      <c r="S255">
        <v>1</v>
      </c>
    </row>
    <row r="256" spans="14:19">
      <c r="N256" s="37" t="s">
        <v>2051</v>
      </c>
      <c r="R256">
        <v>1</v>
      </c>
      <c r="S256">
        <v>1</v>
      </c>
    </row>
    <row r="257" spans="14:19">
      <c r="N257" s="37" t="s">
        <v>2052</v>
      </c>
      <c r="O257">
        <v>1</v>
      </c>
      <c r="S257">
        <v>1</v>
      </c>
    </row>
    <row r="258" spans="14:19">
      <c r="N258" s="37" t="s">
        <v>2131</v>
      </c>
      <c r="O258">
        <v>1</v>
      </c>
      <c r="S258">
        <v>1</v>
      </c>
    </row>
    <row r="259" spans="14:19">
      <c r="N259" s="37" t="s">
        <v>2108</v>
      </c>
      <c r="P259">
        <v>20</v>
      </c>
      <c r="S259">
        <v>20</v>
      </c>
    </row>
    <row r="260" spans="14:19">
      <c r="N260" s="37" t="s">
        <v>2152</v>
      </c>
      <c r="O260">
        <v>1</v>
      </c>
      <c r="S260">
        <v>1</v>
      </c>
    </row>
    <row r="261" spans="14:19">
      <c r="N261" s="37" t="s">
        <v>2159</v>
      </c>
      <c r="O261">
        <v>1</v>
      </c>
      <c r="S261">
        <v>1</v>
      </c>
    </row>
    <row r="262" spans="14:19">
      <c r="N262" s="37" t="s">
        <v>2183</v>
      </c>
      <c r="O262">
        <v>1</v>
      </c>
      <c r="S262">
        <v>1</v>
      </c>
    </row>
    <row r="263" spans="14:19">
      <c r="N263" s="37" t="s">
        <v>2186</v>
      </c>
      <c r="O263">
        <v>1</v>
      </c>
      <c r="S263">
        <v>1</v>
      </c>
    </row>
    <row r="264" spans="14:19">
      <c r="N264" s="37" t="s">
        <v>2192</v>
      </c>
      <c r="P264">
        <v>2</v>
      </c>
      <c r="S264">
        <v>2</v>
      </c>
    </row>
    <row r="265" spans="14:19">
      <c r="N265" s="37" t="s">
        <v>2196</v>
      </c>
      <c r="P265">
        <v>65</v>
      </c>
      <c r="S265">
        <v>65</v>
      </c>
    </row>
    <row r="266" spans="14:19">
      <c r="N266" s="37" t="s">
        <v>2198</v>
      </c>
      <c r="P266">
        <v>54</v>
      </c>
      <c r="S266">
        <v>54</v>
      </c>
    </row>
    <row r="267" spans="14:19">
      <c r="N267" s="37" t="s">
        <v>2200</v>
      </c>
      <c r="P267">
        <v>54</v>
      </c>
      <c r="S267">
        <v>54</v>
      </c>
    </row>
    <row r="268" spans="14:19">
      <c r="N268" s="37" t="s">
        <v>2202</v>
      </c>
      <c r="P268">
        <v>1</v>
      </c>
      <c r="S268">
        <v>1</v>
      </c>
    </row>
    <row r="269" spans="14:19">
      <c r="N269" s="37" t="s">
        <v>2294</v>
      </c>
      <c r="P269">
        <v>1</v>
      </c>
      <c r="S269">
        <v>1</v>
      </c>
    </row>
    <row r="270" spans="14:19">
      <c r="N270" s="37" t="s">
        <v>2298</v>
      </c>
      <c r="P270">
        <v>1</v>
      </c>
      <c r="S270">
        <v>1</v>
      </c>
    </row>
    <row r="271" spans="14:19">
      <c r="N271" s="37" t="s">
        <v>2300</v>
      </c>
      <c r="P271">
        <v>1</v>
      </c>
      <c r="S271">
        <v>1</v>
      </c>
    </row>
    <row r="272" spans="14:19">
      <c r="N272" s="37" t="s">
        <v>2280</v>
      </c>
      <c r="O272">
        <v>1</v>
      </c>
      <c r="S272">
        <v>1</v>
      </c>
    </row>
    <row r="273" spans="14:19">
      <c r="N273" s="37" t="s">
        <v>2283</v>
      </c>
      <c r="O273">
        <v>1</v>
      </c>
      <c r="S273">
        <v>1</v>
      </c>
    </row>
    <row r="274" spans="14:19">
      <c r="N274" s="37" t="s">
        <v>2286</v>
      </c>
      <c r="O274">
        <v>1</v>
      </c>
      <c r="S274">
        <v>1</v>
      </c>
    </row>
    <row r="275" spans="14:19">
      <c r="N275" s="37" t="s">
        <v>2288</v>
      </c>
      <c r="O275">
        <v>1</v>
      </c>
      <c r="S275">
        <v>1</v>
      </c>
    </row>
    <row r="276" spans="14:19">
      <c r="N276" s="37" t="s">
        <v>2291</v>
      </c>
      <c r="O276">
        <v>1</v>
      </c>
      <c r="S276">
        <v>1</v>
      </c>
    </row>
    <row r="277" spans="14:19">
      <c r="N277" s="37" t="s">
        <v>2356</v>
      </c>
      <c r="P277">
        <v>9</v>
      </c>
      <c r="S277">
        <v>9</v>
      </c>
    </row>
    <row r="278" spans="14:19">
      <c r="N278" s="37" t="s">
        <v>2359</v>
      </c>
      <c r="O278">
        <v>1</v>
      </c>
      <c r="S278">
        <v>1</v>
      </c>
    </row>
    <row r="279" spans="14:19">
      <c r="N279" s="37" t="s">
        <v>2378</v>
      </c>
      <c r="O279">
        <v>1</v>
      </c>
      <c r="S279">
        <v>1</v>
      </c>
    </row>
    <row r="280" spans="14:19">
      <c r="N280" s="37" t="s">
        <v>2361</v>
      </c>
      <c r="P280">
        <v>34</v>
      </c>
      <c r="S280">
        <v>34</v>
      </c>
    </row>
    <row r="281" spans="14:19">
      <c r="N281" s="37" t="s">
        <v>2390</v>
      </c>
      <c r="P281">
        <v>13</v>
      </c>
      <c r="S281">
        <v>13</v>
      </c>
    </row>
    <row r="282" spans="14:19">
      <c r="N282" s="37" t="s">
        <v>2406</v>
      </c>
      <c r="P282">
        <v>16</v>
      </c>
      <c r="S282">
        <v>16</v>
      </c>
    </row>
    <row r="283" spans="14:19">
      <c r="N283" s="37" t="s">
        <v>2392</v>
      </c>
      <c r="O283">
        <v>1</v>
      </c>
      <c r="S283">
        <v>1</v>
      </c>
    </row>
    <row r="284" spans="14:19">
      <c r="N284" s="37" t="s">
        <v>2455</v>
      </c>
      <c r="P284">
        <v>64</v>
      </c>
      <c r="S284">
        <v>64</v>
      </c>
    </row>
    <row r="285" spans="14:19">
      <c r="N285" s="37" t="s">
        <v>2457</v>
      </c>
      <c r="P285">
        <v>1</v>
      </c>
      <c r="S285">
        <v>1</v>
      </c>
    </row>
    <row r="286" spans="14:19">
      <c r="N286" s="37" t="s">
        <v>2506</v>
      </c>
      <c r="O286">
        <v>1</v>
      </c>
      <c r="S286">
        <v>1</v>
      </c>
    </row>
    <row r="287" spans="14:19">
      <c r="N287" s="37" t="s">
        <v>2508</v>
      </c>
      <c r="O287">
        <v>1</v>
      </c>
      <c r="S287">
        <v>1</v>
      </c>
    </row>
    <row r="288" spans="14:19">
      <c r="N288" s="37" t="s">
        <v>2510</v>
      </c>
      <c r="P288">
        <v>3</v>
      </c>
      <c r="S288">
        <v>3</v>
      </c>
    </row>
    <row r="289" spans="14:19">
      <c r="N289" s="37" t="s">
        <v>2512</v>
      </c>
      <c r="P289">
        <v>2</v>
      </c>
      <c r="S289">
        <v>2</v>
      </c>
    </row>
    <row r="290" spans="14:19">
      <c r="N290" s="37" t="s">
        <v>2514</v>
      </c>
      <c r="P290">
        <v>16</v>
      </c>
      <c r="S290">
        <v>16</v>
      </c>
    </row>
    <row r="291" spans="14:19">
      <c r="N291" s="37" t="s">
        <v>2525</v>
      </c>
      <c r="O291">
        <v>1</v>
      </c>
      <c r="S291">
        <v>1</v>
      </c>
    </row>
    <row r="292" spans="14:19">
      <c r="N292" s="37" t="s">
        <v>2531</v>
      </c>
      <c r="P292">
        <v>15</v>
      </c>
      <c r="S292">
        <v>15</v>
      </c>
    </row>
    <row r="293" spans="14:19">
      <c r="N293" s="37" t="s">
        <v>2540</v>
      </c>
      <c r="P293">
        <v>15</v>
      </c>
      <c r="S293">
        <v>15</v>
      </c>
    </row>
    <row r="294" spans="14:19">
      <c r="N294" s="37" t="s">
        <v>2545</v>
      </c>
      <c r="P294">
        <v>7</v>
      </c>
      <c r="S294">
        <v>7</v>
      </c>
    </row>
    <row r="295" spans="14:19">
      <c r="N295" s="37" t="s">
        <v>2549</v>
      </c>
      <c r="P295">
        <v>6</v>
      </c>
      <c r="S295">
        <v>6</v>
      </c>
    </row>
    <row r="296" spans="14:19">
      <c r="N296" s="37" t="s">
        <v>2551</v>
      </c>
      <c r="P296">
        <v>7</v>
      </c>
      <c r="S296">
        <v>7</v>
      </c>
    </row>
    <row r="297" spans="14:19">
      <c r="N297" s="37" t="s">
        <v>2559</v>
      </c>
      <c r="P297">
        <v>46</v>
      </c>
      <c r="S297">
        <v>46</v>
      </c>
    </row>
    <row r="298" spans="14:19">
      <c r="N298" s="37" t="s">
        <v>2561</v>
      </c>
      <c r="P298">
        <v>15</v>
      </c>
      <c r="S298">
        <v>15</v>
      </c>
    </row>
    <row r="299" spans="14:19">
      <c r="N299" s="37" t="s">
        <v>2563</v>
      </c>
      <c r="P299">
        <v>16</v>
      </c>
      <c r="S299">
        <v>16</v>
      </c>
    </row>
    <row r="300" spans="14:19">
      <c r="N300" s="37" t="s">
        <v>2565</v>
      </c>
      <c r="P300">
        <v>31</v>
      </c>
      <c r="S300">
        <v>31</v>
      </c>
    </row>
    <row r="301" spans="14:19">
      <c r="N301" s="37" t="s">
        <v>2556</v>
      </c>
      <c r="P301">
        <v>1</v>
      </c>
      <c r="S301">
        <v>1</v>
      </c>
    </row>
    <row r="302" spans="14:19">
      <c r="N302" s="37" t="s">
        <v>2663</v>
      </c>
      <c r="P302">
        <v>2</v>
      </c>
      <c r="S302">
        <v>2</v>
      </c>
    </row>
    <row r="303" spans="14:19">
      <c r="N303" s="37" t="s">
        <v>2655</v>
      </c>
      <c r="O303">
        <v>1</v>
      </c>
      <c r="S303">
        <v>1</v>
      </c>
    </row>
    <row r="304" spans="14:19">
      <c r="N304" s="37" t="s">
        <v>2657</v>
      </c>
      <c r="O304">
        <v>1</v>
      </c>
      <c r="S304">
        <v>1</v>
      </c>
    </row>
    <row r="305" spans="14:19">
      <c r="N305" s="37" t="s">
        <v>2659</v>
      </c>
      <c r="O305">
        <v>1</v>
      </c>
      <c r="S305">
        <v>1</v>
      </c>
    </row>
    <row r="306" spans="14:19">
      <c r="N306" s="37" t="s">
        <v>2661</v>
      </c>
      <c r="O306">
        <v>1</v>
      </c>
      <c r="S306">
        <v>1</v>
      </c>
    </row>
    <row r="307" spans="14:19">
      <c r="N307" s="37" t="s">
        <v>2673</v>
      </c>
      <c r="P307">
        <v>39</v>
      </c>
      <c r="S307">
        <v>39</v>
      </c>
    </row>
    <row r="308" spans="14:19">
      <c r="N308" s="37" t="s">
        <v>2671</v>
      </c>
      <c r="O308">
        <v>1</v>
      </c>
      <c r="S308">
        <v>1</v>
      </c>
    </row>
    <row r="309" spans="14:19">
      <c r="N309" s="37" t="s">
        <v>2675</v>
      </c>
      <c r="O309">
        <v>1</v>
      </c>
      <c r="S309">
        <v>1</v>
      </c>
    </row>
    <row r="310" spans="14:19">
      <c r="N310" s="37" t="s">
        <v>2677</v>
      </c>
      <c r="O310">
        <v>1</v>
      </c>
      <c r="S310">
        <v>1</v>
      </c>
    </row>
    <row r="311" spans="14:19">
      <c r="N311" s="37" t="s">
        <v>2679</v>
      </c>
      <c r="O311">
        <v>1</v>
      </c>
      <c r="S311">
        <v>1</v>
      </c>
    </row>
    <row r="312" spans="14:19">
      <c r="N312" s="37" t="s">
        <v>2681</v>
      </c>
      <c r="O312">
        <v>1</v>
      </c>
      <c r="S312">
        <v>1</v>
      </c>
    </row>
    <row r="313" spans="14:19">
      <c r="N313" s="37" t="s">
        <v>2683</v>
      </c>
      <c r="P313">
        <v>1</v>
      </c>
      <c r="S313">
        <v>1</v>
      </c>
    </row>
    <row r="314" spans="14:19">
      <c r="N314" s="37" t="s">
        <v>2718</v>
      </c>
      <c r="O314">
        <v>47</v>
      </c>
      <c r="S314">
        <v>47</v>
      </c>
    </row>
    <row r="315" spans="14:19">
      <c r="N315" s="37" t="s">
        <v>2724</v>
      </c>
      <c r="P315">
        <v>1</v>
      </c>
      <c r="S315">
        <v>1</v>
      </c>
    </row>
    <row r="316" spans="14:19">
      <c r="N316" s="37" t="s">
        <v>2726</v>
      </c>
      <c r="P316">
        <v>1</v>
      </c>
      <c r="S316">
        <v>1</v>
      </c>
    </row>
    <row r="317" spans="14:19">
      <c r="N317" s="37" t="s">
        <v>2755</v>
      </c>
      <c r="P317">
        <v>16</v>
      </c>
      <c r="S317">
        <v>16</v>
      </c>
    </row>
    <row r="318" spans="14:19">
      <c r="N318" s="37" t="s">
        <v>2761</v>
      </c>
      <c r="P318">
        <v>12</v>
      </c>
      <c r="S318">
        <v>12</v>
      </c>
    </row>
    <row r="319" spans="14:19">
      <c r="N319" s="37" t="s">
        <v>2765</v>
      </c>
      <c r="P319">
        <v>12</v>
      </c>
      <c r="S319">
        <v>12</v>
      </c>
    </row>
    <row r="320" spans="14:19">
      <c r="N320" s="37" t="s">
        <v>2768</v>
      </c>
      <c r="P320">
        <v>3</v>
      </c>
      <c r="S320">
        <v>3</v>
      </c>
    </row>
    <row r="321" spans="14:19">
      <c r="N321" s="37" t="s">
        <v>2779</v>
      </c>
      <c r="P321">
        <v>18</v>
      </c>
      <c r="S321">
        <v>18</v>
      </c>
    </row>
    <row r="322" spans="14:19">
      <c r="N322" s="37" t="s">
        <v>2773</v>
      </c>
      <c r="O322">
        <v>1</v>
      </c>
      <c r="S322">
        <v>1</v>
      </c>
    </row>
    <row r="323" spans="14:19">
      <c r="N323" s="37" t="s">
        <v>2777</v>
      </c>
      <c r="P323">
        <v>1</v>
      </c>
      <c r="S323">
        <v>1</v>
      </c>
    </row>
    <row r="324" spans="14:19">
      <c r="N324" s="37" t="s">
        <v>2791</v>
      </c>
      <c r="P324">
        <v>34</v>
      </c>
      <c r="S324">
        <v>34</v>
      </c>
    </row>
    <row r="325" spans="14:19">
      <c r="N325" s="37" t="s">
        <v>2813</v>
      </c>
      <c r="P325">
        <v>6</v>
      </c>
      <c r="S325">
        <v>6</v>
      </c>
    </row>
    <row r="326" spans="14:19">
      <c r="N326" s="37" t="s">
        <v>2805</v>
      </c>
      <c r="P326">
        <v>1</v>
      </c>
      <c r="S326">
        <v>1</v>
      </c>
    </row>
    <row r="327" spans="14:19">
      <c r="N327" s="37" t="s">
        <v>2806</v>
      </c>
      <c r="P327">
        <v>1</v>
      </c>
      <c r="S327">
        <v>1</v>
      </c>
    </row>
    <row r="328" spans="14:19">
      <c r="N328" s="37" t="s">
        <v>2841</v>
      </c>
      <c r="P328">
        <v>53</v>
      </c>
      <c r="S328">
        <v>53</v>
      </c>
    </row>
    <row r="329" spans="14:19">
      <c r="N329" s="37" t="s">
        <v>2848</v>
      </c>
      <c r="P329">
        <v>15</v>
      </c>
      <c r="S329">
        <v>15</v>
      </c>
    </row>
    <row r="330" spans="14:19">
      <c r="N330" s="37" t="s">
        <v>2887</v>
      </c>
      <c r="P330">
        <v>18</v>
      </c>
      <c r="S330">
        <v>18</v>
      </c>
    </row>
    <row r="331" spans="14:19">
      <c r="N331" s="37" t="s">
        <v>2897</v>
      </c>
      <c r="P331">
        <v>1</v>
      </c>
      <c r="S331">
        <v>1</v>
      </c>
    </row>
    <row r="332" spans="14:19">
      <c r="N332" s="37" t="s">
        <v>2967</v>
      </c>
      <c r="P332">
        <v>14</v>
      </c>
      <c r="S332">
        <v>14</v>
      </c>
    </row>
    <row r="333" spans="14:19">
      <c r="N333" s="37" t="s">
        <v>3004</v>
      </c>
      <c r="P333">
        <v>16</v>
      </c>
      <c r="S333">
        <v>16</v>
      </c>
    </row>
    <row r="334" spans="14:19">
      <c r="N334" s="37" t="s">
        <v>3006</v>
      </c>
      <c r="P334">
        <v>1</v>
      </c>
      <c r="S334">
        <v>1</v>
      </c>
    </row>
    <row r="335" spans="14:19">
      <c r="N335" s="37" t="s">
        <v>3014</v>
      </c>
      <c r="P335">
        <v>56</v>
      </c>
      <c r="S335">
        <v>56</v>
      </c>
    </row>
    <row r="336" spans="14:19">
      <c r="N336" s="37" t="s">
        <v>3078</v>
      </c>
      <c r="P336">
        <v>1</v>
      </c>
      <c r="S336">
        <v>1</v>
      </c>
    </row>
    <row r="337" spans="14:19">
      <c r="N337" s="37" t="s">
        <v>3080</v>
      </c>
      <c r="P337">
        <v>1</v>
      </c>
      <c r="S337">
        <v>1</v>
      </c>
    </row>
    <row r="338" spans="14:19">
      <c r="N338" s="37" t="s">
        <v>3082</v>
      </c>
      <c r="P338">
        <v>1</v>
      </c>
      <c r="S338">
        <v>1</v>
      </c>
    </row>
    <row r="339" spans="14:19">
      <c r="N339" s="37" t="s">
        <v>869</v>
      </c>
      <c r="O339">
        <v>309</v>
      </c>
      <c r="P339">
        <v>1592</v>
      </c>
      <c r="R339">
        <v>1</v>
      </c>
      <c r="S339">
        <v>1902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E290C-05CD-4461-AC61-6500A7497AC9}">
  <sheetPr>
    <tabColor rgb="FFC00000"/>
  </sheetPr>
  <dimension ref="A1:AU169"/>
  <sheetViews>
    <sheetView zoomScale="83" zoomScaleNormal="83" workbookViewId="0">
      <selection activeCell="AH19" sqref="AH19"/>
    </sheetView>
  </sheetViews>
  <sheetFormatPr defaultRowHeight="14.4"/>
  <cols>
    <col min="1" max="1" width="17.88671875" bestFit="1" customWidth="1"/>
    <col min="2" max="2" width="16.33203125" bestFit="1" customWidth="1"/>
    <col min="3" max="3" width="8.88671875" bestFit="1" customWidth="1"/>
    <col min="4" max="4" width="6.5546875" bestFit="1" customWidth="1"/>
    <col min="5" max="5" width="5.33203125" bestFit="1" customWidth="1"/>
    <col min="6" max="6" width="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5" width="10.6640625" bestFit="1" customWidth="1"/>
    <col min="27" max="27" width="17.88671875" bestFit="1" customWidth="1"/>
    <col min="28" max="28" width="16.33203125" bestFit="1" customWidth="1"/>
    <col min="29" max="29" width="8.88671875" bestFit="1" customWidth="1"/>
    <col min="30" max="30" width="6.5546875" bestFit="1" customWidth="1"/>
  </cols>
  <sheetData>
    <row r="1" spans="1:47">
      <c r="A1" s="36" t="s">
        <v>1351</v>
      </c>
      <c r="B1" t="s">
        <v>1302</v>
      </c>
      <c r="AA1" s="36" t="s">
        <v>1351</v>
      </c>
      <c r="AB1" t="s">
        <v>1520</v>
      </c>
    </row>
    <row r="3" spans="1:47">
      <c r="A3" s="36" t="s">
        <v>886</v>
      </c>
      <c r="B3" s="36" t="s">
        <v>1307</v>
      </c>
      <c r="AA3" s="36" t="s">
        <v>886</v>
      </c>
      <c r="AB3" s="36" t="s">
        <v>1307</v>
      </c>
    </row>
    <row r="4" spans="1:47">
      <c r="A4" s="36" t="s">
        <v>868</v>
      </c>
      <c r="B4" t="s">
        <v>1354</v>
      </c>
      <c r="C4" t="s">
        <v>1355</v>
      </c>
      <c r="D4" t="s">
        <v>1356</v>
      </c>
      <c r="E4" t="s">
        <v>1357</v>
      </c>
      <c r="F4" t="s">
        <v>1294</v>
      </c>
      <c r="G4" t="s">
        <v>1359</v>
      </c>
      <c r="H4" t="s">
        <v>1360</v>
      </c>
      <c r="I4" t="s">
        <v>1358</v>
      </c>
      <c r="J4" t="s">
        <v>1352</v>
      </c>
      <c r="K4" t="s">
        <v>1361</v>
      </c>
      <c r="L4" t="s">
        <v>1362</v>
      </c>
      <c r="M4" t="s">
        <v>1363</v>
      </c>
      <c r="AA4" s="36" t="s">
        <v>868</v>
      </c>
      <c r="AB4" t="s">
        <v>1354</v>
      </c>
      <c r="AC4" t="s">
        <v>1355</v>
      </c>
      <c r="AD4" t="s">
        <v>1356</v>
      </c>
    </row>
    <row r="5" spans="1:47">
      <c r="A5" s="37" t="s">
        <v>1094</v>
      </c>
      <c r="J5">
        <v>1</v>
      </c>
      <c r="AA5" s="37" t="s">
        <v>608</v>
      </c>
      <c r="AC5">
        <v>1</v>
      </c>
    </row>
    <row r="6" spans="1:47">
      <c r="A6" s="37" t="s">
        <v>1187</v>
      </c>
      <c r="F6">
        <v>12</v>
      </c>
      <c r="M6">
        <v>2</v>
      </c>
      <c r="Q6" s="266" t="s">
        <v>1303</v>
      </c>
      <c r="R6">
        <f>IF(COUNTA(B:B)&lt;3,0,COUNTA(B:B)-3)</f>
        <v>6</v>
      </c>
      <c r="U6" s="465" t="s">
        <v>1354</v>
      </c>
      <c r="AA6" s="37" t="s">
        <v>1542</v>
      </c>
      <c r="AB6">
        <v>1</v>
      </c>
      <c r="AQ6" s="266" t="s">
        <v>1303</v>
      </c>
      <c r="AR6">
        <f>IF(COUNTA(AB:AB)&lt;3,0,COUNTA(AB:AB)-3)</f>
        <v>44</v>
      </c>
      <c r="AU6" s="465" t="s">
        <v>1354</v>
      </c>
    </row>
    <row r="7" spans="1:47">
      <c r="A7" s="37" t="s">
        <v>316</v>
      </c>
      <c r="D7">
        <v>1</v>
      </c>
      <c r="K7">
        <v>1</v>
      </c>
      <c r="Q7" s="266" t="s">
        <v>1304</v>
      </c>
      <c r="R7">
        <f>IF(COUNTA(C:C)&lt;1,0,COUNTA(C:C)-1)</f>
        <v>2</v>
      </c>
      <c r="U7" s="465" t="s">
        <v>1355</v>
      </c>
      <c r="AA7" s="37" t="s">
        <v>994</v>
      </c>
      <c r="AB7">
        <v>1</v>
      </c>
      <c r="AQ7" s="266" t="s">
        <v>1304</v>
      </c>
      <c r="AR7">
        <f>IF(COUNTA(AC:AC)&lt;1,0,COUNTA(AC:AC)-1)</f>
        <v>55</v>
      </c>
      <c r="AU7" s="465" t="s">
        <v>1355</v>
      </c>
    </row>
    <row r="8" spans="1:47">
      <c r="A8" s="37" t="s">
        <v>616</v>
      </c>
      <c r="J8">
        <v>1</v>
      </c>
      <c r="Q8" s="266" t="s">
        <v>1305</v>
      </c>
      <c r="R8">
        <f>IF(COUNTA(D:D)&lt;1,0,COUNTA(D:D)-1)</f>
        <v>5</v>
      </c>
      <c r="U8" s="465" t="s">
        <v>1356</v>
      </c>
      <c r="AA8" s="37" t="s">
        <v>668</v>
      </c>
      <c r="AB8">
        <v>67</v>
      </c>
      <c r="AQ8" s="266" t="s">
        <v>1305</v>
      </c>
      <c r="AR8">
        <f>IF(COUNTA(AD:AD)&lt;1,0,COUNTA(AD:AD)-1)</f>
        <v>29</v>
      </c>
      <c r="AU8" s="465" t="s">
        <v>1356</v>
      </c>
    </row>
    <row r="9" spans="1:47">
      <c r="A9" s="37" t="s">
        <v>362</v>
      </c>
      <c r="B9">
        <v>1</v>
      </c>
      <c r="Q9" s="266" t="s">
        <v>1306</v>
      </c>
      <c r="R9">
        <f>IF(COUNTA(E:E)&lt;1,0,COUNTA(E:E)-1)</f>
        <v>11</v>
      </c>
      <c r="U9" s="465" t="s">
        <v>1357</v>
      </c>
      <c r="AA9" s="37" t="s">
        <v>1118</v>
      </c>
      <c r="AB9">
        <v>1</v>
      </c>
      <c r="AQ9" s="266" t="s">
        <v>1306</v>
      </c>
      <c r="AR9">
        <f>IF(COUNTA(AE:AE)&lt;1,0,COUNTA(AE:AE)-1)</f>
        <v>0</v>
      </c>
      <c r="AU9" s="465" t="s">
        <v>1357</v>
      </c>
    </row>
    <row r="10" spans="1:47">
      <c r="A10" s="37" t="s">
        <v>591</v>
      </c>
      <c r="J10">
        <v>1</v>
      </c>
      <c r="Q10" s="266" t="s">
        <v>1294</v>
      </c>
      <c r="R10">
        <f>IF(COUNTA(F:F)&lt;1,0,COUNTA(F:F)-1)</f>
        <v>15</v>
      </c>
      <c r="U10" s="465" t="s">
        <v>1294</v>
      </c>
      <c r="AA10" s="37" t="s">
        <v>1508</v>
      </c>
      <c r="AB10">
        <v>21</v>
      </c>
      <c r="AQ10" s="266" t="s">
        <v>1294</v>
      </c>
      <c r="AR10">
        <f>IF(COUNTA(AF:AF)&lt;1,0,COUNTA(AF:AF)-1)</f>
        <v>0</v>
      </c>
      <c r="AU10" s="465" t="s">
        <v>1294</v>
      </c>
    </row>
    <row r="11" spans="1:47">
      <c r="A11" s="37" t="s">
        <v>619</v>
      </c>
      <c r="K11">
        <v>1</v>
      </c>
      <c r="Q11" s="266" t="s">
        <v>1295</v>
      </c>
      <c r="R11">
        <f>IF(COUNTA(G:G)&lt;1,0,COUNTA(G:G)-1)</f>
        <v>3</v>
      </c>
      <c r="U11" s="465" t="s">
        <v>1359</v>
      </c>
      <c r="AA11" s="37" t="s">
        <v>1521</v>
      </c>
      <c r="AB11">
        <v>26</v>
      </c>
      <c r="AQ11" s="266" t="s">
        <v>1295</v>
      </c>
      <c r="AR11">
        <f>IF(COUNTA(AG:AG)&lt;1,0,COUNTA(AG:AG)-1)</f>
        <v>0</v>
      </c>
      <c r="AU11" s="465" t="s">
        <v>1359</v>
      </c>
    </row>
    <row r="12" spans="1:47">
      <c r="A12" s="37" t="s">
        <v>1192</v>
      </c>
      <c r="M12">
        <v>1</v>
      </c>
      <c r="Q12" s="266" t="s">
        <v>1296</v>
      </c>
      <c r="R12">
        <f>IF(COUNTA(H:H)&lt;1,0,COUNTA(H:H)-1)</f>
        <v>2</v>
      </c>
      <c r="U12" s="465" t="s">
        <v>1360</v>
      </c>
      <c r="AA12" s="37" t="s">
        <v>683</v>
      </c>
      <c r="AC12">
        <v>1</v>
      </c>
      <c r="AQ12" s="266" t="s">
        <v>1296</v>
      </c>
      <c r="AR12">
        <f>IF(COUNTA(AH:AH)&lt;1,0,COUNTA(AH:AH)-1)</f>
        <v>0</v>
      </c>
      <c r="AU12" s="465" t="s">
        <v>1360</v>
      </c>
    </row>
    <row r="13" spans="1:47">
      <c r="A13" s="37" t="s">
        <v>1286</v>
      </c>
      <c r="M13">
        <v>1</v>
      </c>
      <c r="Q13" s="266" t="s">
        <v>1297</v>
      </c>
      <c r="R13">
        <f>IF(COUNTA(I:I)&lt;1,0,COUNTA(I:I)-1)</f>
        <v>1</v>
      </c>
      <c r="U13" s="465" t="s">
        <v>1358</v>
      </c>
      <c r="AA13" s="37" t="s">
        <v>670</v>
      </c>
      <c r="AC13">
        <v>1</v>
      </c>
      <c r="AQ13" s="266" t="s">
        <v>1297</v>
      </c>
      <c r="AR13">
        <f>IF(COUNTA(AI:AI)&lt;1,0,COUNTA(AI:AI)-1)</f>
        <v>0</v>
      </c>
      <c r="AU13" s="465" t="s">
        <v>1358</v>
      </c>
    </row>
    <row r="14" spans="1:47">
      <c r="A14" s="37" t="s">
        <v>590</v>
      </c>
      <c r="J14">
        <v>1</v>
      </c>
      <c r="Q14" s="266" t="s">
        <v>1298</v>
      </c>
      <c r="R14">
        <f>IF(COUNTA(J:J)&lt;1,0,COUNTA(J:J)-1)</f>
        <v>19</v>
      </c>
      <c r="U14" s="465" t="s">
        <v>1352</v>
      </c>
      <c r="AA14" s="37" t="s">
        <v>681</v>
      </c>
      <c r="AC14">
        <v>1</v>
      </c>
      <c r="AQ14" s="266" t="s">
        <v>1298</v>
      </c>
      <c r="AR14">
        <f>IF(COUNTA(AJ:AJ)&lt;1,0,COUNTA(AJ:AJ)-1)</f>
        <v>0</v>
      </c>
      <c r="AU14" s="465" t="s">
        <v>1352</v>
      </c>
    </row>
    <row r="15" spans="1:47">
      <c r="A15" s="37" t="s">
        <v>345</v>
      </c>
      <c r="B15">
        <v>1</v>
      </c>
      <c r="L15">
        <v>4</v>
      </c>
      <c r="Q15" s="266" t="s">
        <v>1299</v>
      </c>
      <c r="R15">
        <f>IF(COUNTA(K:K)&lt;1,0,COUNTA(K:K)-1)</f>
        <v>28</v>
      </c>
      <c r="U15" s="465" t="s">
        <v>1361</v>
      </c>
      <c r="AA15" s="37" t="s">
        <v>1257</v>
      </c>
      <c r="AB15">
        <v>1</v>
      </c>
      <c r="AQ15" s="266" t="s">
        <v>1299</v>
      </c>
      <c r="AR15">
        <f>IF(COUNTA(AK:AK)&lt;1,0,COUNTA(AK:AK)-1)</f>
        <v>0</v>
      </c>
      <c r="AU15" s="465" t="s">
        <v>1361</v>
      </c>
    </row>
    <row r="16" spans="1:47">
      <c r="A16" s="37" t="s">
        <v>389</v>
      </c>
      <c r="D16">
        <v>1</v>
      </c>
      <c r="Q16" s="266" t="s">
        <v>1300</v>
      </c>
      <c r="R16">
        <f>IF(COUNTA(L:L)&lt;1,0,COUNTA(L:L)-1)</f>
        <v>15</v>
      </c>
      <c r="U16" s="465" t="s">
        <v>1362</v>
      </c>
      <c r="AA16" s="37" t="s">
        <v>1510</v>
      </c>
      <c r="AB16">
        <v>9</v>
      </c>
      <c r="AQ16" s="266" t="s">
        <v>1300</v>
      </c>
      <c r="AR16">
        <f>IF(COUNTA(AL:AL)&lt;1,0,COUNTA(AL:AL)-1)</f>
        <v>0</v>
      </c>
      <c r="AU16" s="465" t="s">
        <v>1362</v>
      </c>
    </row>
    <row r="17" spans="1:47">
      <c r="A17" s="37" t="s">
        <v>463</v>
      </c>
      <c r="G17">
        <v>1</v>
      </c>
      <c r="Q17" s="266" t="s">
        <v>1301</v>
      </c>
      <c r="R17">
        <f>IF(COUNTA(M:M)&lt;1,0,COUNTA(M:M)-1)</f>
        <v>69</v>
      </c>
      <c r="U17" s="465" t="s">
        <v>1363</v>
      </c>
      <c r="AA17" s="37" t="s">
        <v>1581</v>
      </c>
      <c r="AB17">
        <v>2</v>
      </c>
      <c r="AQ17" s="266" t="s">
        <v>1301</v>
      </c>
      <c r="AR17">
        <f>IF(COUNTA(AM:AM)&lt;1,0,COUNTA(AM:AM)-1)</f>
        <v>0</v>
      </c>
      <c r="AU17" s="465" t="s">
        <v>1363</v>
      </c>
    </row>
    <row r="18" spans="1:47">
      <c r="A18" s="37" t="s">
        <v>1204</v>
      </c>
      <c r="M18">
        <v>1</v>
      </c>
      <c r="AA18" s="37" t="s">
        <v>1589</v>
      </c>
      <c r="AB18">
        <v>1</v>
      </c>
    </row>
    <row r="19" spans="1:47">
      <c r="A19" s="37" t="s">
        <v>593</v>
      </c>
      <c r="J19">
        <v>1</v>
      </c>
      <c r="AA19" s="37" t="s">
        <v>1603</v>
      </c>
      <c r="AB19">
        <v>5</v>
      </c>
    </row>
    <row r="20" spans="1:47">
      <c r="A20" s="37" t="s">
        <v>653</v>
      </c>
      <c r="L20">
        <v>1</v>
      </c>
      <c r="AA20" s="37" t="s">
        <v>1639</v>
      </c>
      <c r="AB20">
        <v>42</v>
      </c>
    </row>
    <row r="21" spans="1:47">
      <c r="A21" s="37" t="s">
        <v>654</v>
      </c>
      <c r="L21">
        <v>1</v>
      </c>
      <c r="AA21" s="37" t="s">
        <v>1643</v>
      </c>
      <c r="AB21">
        <v>1</v>
      </c>
    </row>
    <row r="22" spans="1:47">
      <c r="A22" s="37" t="s">
        <v>448</v>
      </c>
      <c r="F22">
        <v>1</v>
      </c>
      <c r="AA22" s="37" t="s">
        <v>1653</v>
      </c>
      <c r="AB22">
        <v>6</v>
      </c>
    </row>
    <row r="23" spans="1:47">
      <c r="A23" s="37" t="s">
        <v>599</v>
      </c>
      <c r="J23">
        <v>1</v>
      </c>
      <c r="AA23" s="37" t="s">
        <v>1662</v>
      </c>
      <c r="AB23">
        <v>13</v>
      </c>
    </row>
    <row r="24" spans="1:47">
      <c r="A24" s="37" t="s">
        <v>364</v>
      </c>
      <c r="B24">
        <v>1</v>
      </c>
      <c r="AA24" s="37" t="s">
        <v>1676</v>
      </c>
      <c r="AB24">
        <v>1</v>
      </c>
    </row>
    <row r="25" spans="1:47">
      <c r="A25" s="37" t="s">
        <v>444</v>
      </c>
      <c r="F25">
        <v>1</v>
      </c>
      <c r="AA25" s="37" t="s">
        <v>1678</v>
      </c>
      <c r="AB25">
        <v>1</v>
      </c>
    </row>
    <row r="26" spans="1:47">
      <c r="A26" s="37" t="s">
        <v>440</v>
      </c>
      <c r="E26">
        <v>1</v>
      </c>
      <c r="AA26" s="37" t="s">
        <v>1680</v>
      </c>
      <c r="AB26">
        <v>1</v>
      </c>
    </row>
    <row r="27" spans="1:47">
      <c r="A27" s="37" t="s">
        <v>365</v>
      </c>
      <c r="B27">
        <v>1</v>
      </c>
      <c r="AA27" s="37" t="s">
        <v>1682</v>
      </c>
      <c r="AB27">
        <v>1</v>
      </c>
    </row>
    <row r="28" spans="1:47">
      <c r="A28" s="37" t="s">
        <v>623</v>
      </c>
      <c r="K28">
        <v>1</v>
      </c>
      <c r="AA28" s="37" t="s">
        <v>1684</v>
      </c>
      <c r="AB28">
        <v>1</v>
      </c>
    </row>
    <row r="29" spans="1:47">
      <c r="A29" s="37" t="s">
        <v>1196</v>
      </c>
      <c r="M29">
        <v>1</v>
      </c>
      <c r="AA29" s="37" t="s">
        <v>1686</v>
      </c>
      <c r="AB29">
        <v>1</v>
      </c>
    </row>
    <row r="30" spans="1:47">
      <c r="A30" s="37" t="s">
        <v>367</v>
      </c>
      <c r="C30">
        <v>1</v>
      </c>
      <c r="AA30" s="37" t="s">
        <v>1691</v>
      </c>
      <c r="AB30">
        <v>1</v>
      </c>
    </row>
    <row r="31" spans="1:47">
      <c r="A31" s="37" t="s">
        <v>404</v>
      </c>
      <c r="D31">
        <v>1</v>
      </c>
      <c r="AA31" s="37" t="s">
        <v>1699</v>
      </c>
      <c r="AB31">
        <v>1</v>
      </c>
    </row>
    <row r="32" spans="1:47">
      <c r="A32" s="37" t="s">
        <v>437</v>
      </c>
      <c r="E32">
        <v>1</v>
      </c>
      <c r="AA32" s="37" t="s">
        <v>1757</v>
      </c>
      <c r="AB32">
        <v>26</v>
      </c>
      <c r="AD32">
        <v>21</v>
      </c>
    </row>
    <row r="33" spans="1:28">
      <c r="A33" s="37" t="s">
        <v>405</v>
      </c>
      <c r="E33">
        <v>1</v>
      </c>
      <c r="F33">
        <v>1</v>
      </c>
      <c r="AA33" s="37" t="s">
        <v>1821</v>
      </c>
      <c r="AB33">
        <v>3</v>
      </c>
    </row>
    <row r="34" spans="1:28">
      <c r="A34" s="37" t="s">
        <v>603</v>
      </c>
      <c r="K34">
        <v>1</v>
      </c>
      <c r="AA34" s="37" t="s">
        <v>1868</v>
      </c>
      <c r="AB34">
        <v>1</v>
      </c>
    </row>
    <row r="35" spans="1:28">
      <c r="A35" s="37" t="s">
        <v>407</v>
      </c>
      <c r="E35">
        <v>1</v>
      </c>
      <c r="F35">
        <v>1</v>
      </c>
      <c r="AA35" s="37" t="s">
        <v>1870</v>
      </c>
      <c r="AB35">
        <v>1</v>
      </c>
    </row>
    <row r="36" spans="1:28">
      <c r="A36" s="37" t="s">
        <v>406</v>
      </c>
      <c r="E36">
        <v>1</v>
      </c>
      <c r="F36">
        <v>1</v>
      </c>
      <c r="AA36" s="37" t="s">
        <v>1873</v>
      </c>
      <c r="AB36">
        <v>1</v>
      </c>
    </row>
    <row r="37" spans="1:28">
      <c r="A37" s="37" t="s">
        <v>403</v>
      </c>
      <c r="E37">
        <v>1</v>
      </c>
      <c r="AA37" s="37" t="s">
        <v>1909</v>
      </c>
      <c r="AB37">
        <v>22</v>
      </c>
    </row>
    <row r="38" spans="1:28">
      <c r="A38" s="37" t="s">
        <v>391</v>
      </c>
      <c r="D38">
        <v>1</v>
      </c>
      <c r="AA38" s="37" t="s">
        <v>1937</v>
      </c>
      <c r="AB38">
        <v>1</v>
      </c>
    </row>
    <row r="39" spans="1:28">
      <c r="A39" s="37" t="s">
        <v>687</v>
      </c>
      <c r="M39">
        <v>1</v>
      </c>
      <c r="AA39" s="37" t="s">
        <v>1914</v>
      </c>
      <c r="AB39">
        <v>1</v>
      </c>
    </row>
    <row r="40" spans="1:28">
      <c r="A40" s="37" t="s">
        <v>630</v>
      </c>
      <c r="J40">
        <v>1</v>
      </c>
      <c r="AA40" s="37" t="s">
        <v>1957</v>
      </c>
      <c r="AB40">
        <v>23</v>
      </c>
    </row>
    <row r="41" spans="1:28">
      <c r="A41" s="37" t="s">
        <v>592</v>
      </c>
      <c r="J41">
        <v>1</v>
      </c>
      <c r="AA41" s="37" t="s">
        <v>1958</v>
      </c>
      <c r="AB41">
        <v>105</v>
      </c>
    </row>
    <row r="42" spans="1:28">
      <c r="A42" s="37" t="s">
        <v>611</v>
      </c>
      <c r="K42">
        <v>1</v>
      </c>
      <c r="AA42" s="37" t="s">
        <v>1960</v>
      </c>
      <c r="AB42">
        <v>1</v>
      </c>
    </row>
    <row r="43" spans="1:28">
      <c r="A43" s="37" t="s">
        <v>643</v>
      </c>
      <c r="L43">
        <v>1</v>
      </c>
      <c r="AA43" s="37" t="s">
        <v>2135</v>
      </c>
      <c r="AB43">
        <v>1</v>
      </c>
    </row>
    <row r="44" spans="1:28">
      <c r="A44" s="37" t="s">
        <v>445</v>
      </c>
      <c r="F44">
        <v>1</v>
      </c>
      <c r="AA44" s="37" t="s">
        <v>1963</v>
      </c>
      <c r="AB44">
        <v>1</v>
      </c>
    </row>
    <row r="45" spans="1:28">
      <c r="A45" s="37" t="s">
        <v>632</v>
      </c>
      <c r="J45">
        <v>1</v>
      </c>
      <c r="AA45" s="37" t="s">
        <v>1970</v>
      </c>
      <c r="AB45">
        <v>36</v>
      </c>
    </row>
    <row r="46" spans="1:28">
      <c r="A46" s="37" t="s">
        <v>545</v>
      </c>
      <c r="J46">
        <v>1</v>
      </c>
      <c r="AA46" s="37" t="s">
        <v>1965</v>
      </c>
      <c r="AB46">
        <v>1</v>
      </c>
    </row>
    <row r="47" spans="1:28">
      <c r="A47" s="37" t="s">
        <v>649</v>
      </c>
      <c r="L47">
        <v>1</v>
      </c>
      <c r="AA47" s="37" t="s">
        <v>2038</v>
      </c>
      <c r="AB47">
        <v>1</v>
      </c>
    </row>
    <row r="48" spans="1:28">
      <c r="A48" s="37" t="s">
        <v>639</v>
      </c>
      <c r="L48">
        <v>1</v>
      </c>
      <c r="AA48" s="37" t="s">
        <v>2051</v>
      </c>
      <c r="AB48">
        <v>1</v>
      </c>
    </row>
    <row r="49" spans="1:29">
      <c r="A49" s="37" t="s">
        <v>685</v>
      </c>
      <c r="M49">
        <v>1</v>
      </c>
      <c r="AA49" s="37" t="s">
        <v>2052</v>
      </c>
      <c r="AB49">
        <v>1</v>
      </c>
    </row>
    <row r="50" spans="1:29">
      <c r="A50" s="37" t="s">
        <v>454</v>
      </c>
      <c r="F50">
        <v>1</v>
      </c>
      <c r="AA50" s="37" t="s">
        <v>2131</v>
      </c>
      <c r="AB50">
        <v>1</v>
      </c>
    </row>
    <row r="51" spans="1:29">
      <c r="A51" s="37" t="s">
        <v>642</v>
      </c>
      <c r="L51">
        <v>1</v>
      </c>
      <c r="AA51" s="37" t="s">
        <v>2108</v>
      </c>
      <c r="AB51">
        <v>20</v>
      </c>
    </row>
    <row r="52" spans="1:29">
      <c r="A52" s="37" t="s">
        <v>451</v>
      </c>
      <c r="F52">
        <v>1</v>
      </c>
      <c r="AA52" s="37" t="s">
        <v>2152</v>
      </c>
      <c r="AB52">
        <v>1</v>
      </c>
    </row>
    <row r="53" spans="1:29">
      <c r="A53" s="37" t="s">
        <v>641</v>
      </c>
      <c r="L53">
        <v>1</v>
      </c>
      <c r="AA53" s="37" t="s">
        <v>2159</v>
      </c>
      <c r="AC53">
        <v>1</v>
      </c>
    </row>
    <row r="54" spans="1:29">
      <c r="A54" s="37" t="s">
        <v>688</v>
      </c>
      <c r="M54">
        <v>1</v>
      </c>
      <c r="AA54" s="37" t="s">
        <v>2183</v>
      </c>
      <c r="AC54">
        <v>1</v>
      </c>
    </row>
    <row r="55" spans="1:29">
      <c r="A55" s="37" t="s">
        <v>322</v>
      </c>
      <c r="B55">
        <v>1</v>
      </c>
      <c r="AA55" s="37" t="s">
        <v>2186</v>
      </c>
      <c r="AC55">
        <v>1</v>
      </c>
    </row>
    <row r="56" spans="1:29">
      <c r="A56" s="37" t="s">
        <v>605</v>
      </c>
      <c r="K56">
        <v>1</v>
      </c>
      <c r="AA56" s="37" t="s">
        <v>2192</v>
      </c>
      <c r="AC56">
        <v>2</v>
      </c>
    </row>
    <row r="57" spans="1:29">
      <c r="A57" s="37" t="s">
        <v>584</v>
      </c>
      <c r="I57">
        <v>1</v>
      </c>
      <c r="AA57" s="37" t="s">
        <v>2196</v>
      </c>
      <c r="AC57">
        <v>65</v>
      </c>
    </row>
    <row r="58" spans="1:29">
      <c r="A58" s="37" t="s">
        <v>612</v>
      </c>
      <c r="K58">
        <v>1</v>
      </c>
      <c r="AA58" s="37" t="s">
        <v>2198</v>
      </c>
      <c r="AC58">
        <v>54</v>
      </c>
    </row>
    <row r="59" spans="1:29">
      <c r="A59" s="37" t="s">
        <v>450</v>
      </c>
      <c r="F59">
        <v>1</v>
      </c>
      <c r="AA59" s="37" t="s">
        <v>2200</v>
      </c>
      <c r="AC59">
        <v>54</v>
      </c>
    </row>
    <row r="60" spans="1:29">
      <c r="A60" s="37" t="s">
        <v>618</v>
      </c>
      <c r="K60">
        <v>1</v>
      </c>
      <c r="AA60" s="37" t="s">
        <v>2202</v>
      </c>
      <c r="AC60">
        <v>1</v>
      </c>
    </row>
    <row r="61" spans="1:29">
      <c r="A61" s="37" t="s">
        <v>655</v>
      </c>
      <c r="L61">
        <v>3</v>
      </c>
      <c r="AA61" s="37" t="s">
        <v>2294</v>
      </c>
      <c r="AC61">
        <v>1</v>
      </c>
    </row>
    <row r="62" spans="1:29">
      <c r="A62" s="37" t="s">
        <v>462</v>
      </c>
      <c r="G62">
        <v>1</v>
      </c>
      <c r="AA62" s="37" t="s">
        <v>2298</v>
      </c>
      <c r="AC62">
        <v>1</v>
      </c>
    </row>
    <row r="63" spans="1:29">
      <c r="A63" s="37" t="s">
        <v>447</v>
      </c>
      <c r="F63">
        <v>1</v>
      </c>
      <c r="AA63" s="37" t="s">
        <v>2300</v>
      </c>
      <c r="AC63">
        <v>1</v>
      </c>
    </row>
    <row r="64" spans="1:29">
      <c r="A64" s="37" t="s">
        <v>446</v>
      </c>
      <c r="F64">
        <v>1</v>
      </c>
      <c r="AA64" s="37" t="s">
        <v>2280</v>
      </c>
      <c r="AC64">
        <v>1</v>
      </c>
    </row>
    <row r="65" spans="1:29">
      <c r="A65" s="37" t="s">
        <v>598</v>
      </c>
      <c r="J65">
        <v>1</v>
      </c>
      <c r="AA65" s="37" t="s">
        <v>2283</v>
      </c>
      <c r="AC65">
        <v>1</v>
      </c>
    </row>
    <row r="66" spans="1:29">
      <c r="A66" s="37" t="s">
        <v>693</v>
      </c>
      <c r="M66">
        <v>1</v>
      </c>
      <c r="AA66" s="37" t="s">
        <v>2286</v>
      </c>
      <c r="AC66">
        <v>1</v>
      </c>
    </row>
    <row r="67" spans="1:29">
      <c r="A67" s="37" t="s">
        <v>434</v>
      </c>
      <c r="E67">
        <v>1</v>
      </c>
      <c r="AA67" s="37" t="s">
        <v>2288</v>
      </c>
      <c r="AC67">
        <v>1</v>
      </c>
    </row>
    <row r="68" spans="1:29">
      <c r="A68" s="37" t="s">
        <v>634</v>
      </c>
      <c r="L68">
        <v>1</v>
      </c>
      <c r="AA68" s="37" t="s">
        <v>2291</v>
      </c>
      <c r="AC68">
        <v>1</v>
      </c>
    </row>
    <row r="69" spans="1:29">
      <c r="A69" s="37" t="s">
        <v>608</v>
      </c>
      <c r="K69">
        <v>1</v>
      </c>
      <c r="AA69" s="37" t="s">
        <v>2356</v>
      </c>
      <c r="AC69">
        <v>9</v>
      </c>
    </row>
    <row r="70" spans="1:29">
      <c r="A70" s="37" t="s">
        <v>392</v>
      </c>
      <c r="D70">
        <v>1</v>
      </c>
      <c r="AA70" s="37" t="s">
        <v>2359</v>
      </c>
      <c r="AC70">
        <v>1</v>
      </c>
    </row>
    <row r="71" spans="1:29">
      <c r="A71" s="37" t="s">
        <v>439</v>
      </c>
      <c r="E71">
        <v>1</v>
      </c>
      <c r="AA71" s="37" t="s">
        <v>2378</v>
      </c>
      <c r="AC71">
        <v>1</v>
      </c>
    </row>
    <row r="72" spans="1:29">
      <c r="A72" s="37" t="s">
        <v>602</v>
      </c>
      <c r="K72">
        <v>1</v>
      </c>
      <c r="AA72" s="37" t="s">
        <v>2361</v>
      </c>
      <c r="AC72">
        <v>34</v>
      </c>
    </row>
    <row r="73" spans="1:29">
      <c r="A73" s="37" t="s">
        <v>411</v>
      </c>
      <c r="E73">
        <v>1</v>
      </c>
      <c r="AA73" s="37" t="s">
        <v>2390</v>
      </c>
      <c r="AC73">
        <v>13</v>
      </c>
    </row>
    <row r="74" spans="1:29">
      <c r="A74" s="37" t="s">
        <v>441</v>
      </c>
      <c r="F74">
        <v>1</v>
      </c>
      <c r="AA74" s="37" t="s">
        <v>2406</v>
      </c>
      <c r="AC74">
        <v>16</v>
      </c>
    </row>
    <row r="75" spans="1:29">
      <c r="A75" s="37" t="s">
        <v>442</v>
      </c>
      <c r="F75">
        <v>1</v>
      </c>
      <c r="AA75" s="37" t="s">
        <v>2392</v>
      </c>
      <c r="AC75">
        <v>1</v>
      </c>
    </row>
    <row r="76" spans="1:29">
      <c r="A76" s="37" t="s">
        <v>438</v>
      </c>
      <c r="E76">
        <v>1</v>
      </c>
      <c r="AA76" s="37" t="s">
        <v>2455</v>
      </c>
      <c r="AC76">
        <v>64</v>
      </c>
    </row>
    <row r="77" spans="1:29">
      <c r="A77" s="37" t="s">
        <v>621</v>
      </c>
      <c r="K77">
        <v>1</v>
      </c>
      <c r="AA77" s="37" t="s">
        <v>2457</v>
      </c>
      <c r="AC77">
        <v>1</v>
      </c>
    </row>
    <row r="78" spans="1:29">
      <c r="A78" s="37" t="s">
        <v>556</v>
      </c>
      <c r="J78">
        <v>1</v>
      </c>
      <c r="AA78" s="37" t="s">
        <v>2506</v>
      </c>
      <c r="AC78">
        <v>1</v>
      </c>
    </row>
    <row r="79" spans="1:29">
      <c r="A79" s="37" t="s">
        <v>624</v>
      </c>
      <c r="K79">
        <v>1</v>
      </c>
      <c r="AA79" s="37" t="s">
        <v>2508</v>
      </c>
      <c r="AC79">
        <v>1</v>
      </c>
    </row>
    <row r="80" spans="1:29">
      <c r="A80" s="37" t="s">
        <v>557</v>
      </c>
      <c r="J80">
        <v>1</v>
      </c>
      <c r="AA80" s="37" t="s">
        <v>2510</v>
      </c>
      <c r="AC80">
        <v>3</v>
      </c>
    </row>
    <row r="81" spans="1:30">
      <c r="A81" s="37" t="s">
        <v>543</v>
      </c>
      <c r="J81">
        <v>1</v>
      </c>
      <c r="AA81" s="37" t="s">
        <v>2512</v>
      </c>
      <c r="AC81">
        <v>1</v>
      </c>
    </row>
    <row r="82" spans="1:30">
      <c r="A82" s="37" t="s">
        <v>544</v>
      </c>
      <c r="J82">
        <v>1</v>
      </c>
      <c r="AA82" s="37" t="s">
        <v>2514</v>
      </c>
      <c r="AC82">
        <v>16</v>
      </c>
    </row>
    <row r="83" spans="1:30">
      <c r="A83" s="37" t="s">
        <v>629</v>
      </c>
      <c r="K83">
        <v>1</v>
      </c>
      <c r="AA83" s="37" t="s">
        <v>2525</v>
      </c>
      <c r="AC83">
        <v>1</v>
      </c>
    </row>
    <row r="84" spans="1:30">
      <c r="A84" s="37" t="s">
        <v>690</v>
      </c>
      <c r="M84">
        <v>1</v>
      </c>
      <c r="AA84" s="37" t="s">
        <v>2531</v>
      </c>
      <c r="AC84">
        <v>15</v>
      </c>
    </row>
    <row r="85" spans="1:30">
      <c r="A85" s="37" t="s">
        <v>1281</v>
      </c>
      <c r="M85">
        <v>1</v>
      </c>
      <c r="AA85" s="37" t="s">
        <v>2540</v>
      </c>
      <c r="AC85">
        <v>15</v>
      </c>
    </row>
    <row r="86" spans="1:30">
      <c r="A86" s="37" t="s">
        <v>871</v>
      </c>
      <c r="M86">
        <v>1</v>
      </c>
      <c r="AA86" s="37" t="s">
        <v>2545</v>
      </c>
      <c r="AC86">
        <v>7</v>
      </c>
    </row>
    <row r="87" spans="1:30">
      <c r="A87" s="37" t="s">
        <v>874</v>
      </c>
      <c r="M87">
        <v>1</v>
      </c>
      <c r="AA87" s="37" t="s">
        <v>2549</v>
      </c>
      <c r="AC87">
        <v>3</v>
      </c>
      <c r="AD87">
        <v>3</v>
      </c>
    </row>
    <row r="88" spans="1:30">
      <c r="A88" s="37" t="s">
        <v>873</v>
      </c>
      <c r="M88">
        <v>1</v>
      </c>
      <c r="AA88" s="37" t="s">
        <v>2551</v>
      </c>
      <c r="AC88">
        <v>7</v>
      </c>
    </row>
    <row r="89" spans="1:30">
      <c r="A89" s="37" t="s">
        <v>633</v>
      </c>
      <c r="K89">
        <v>1</v>
      </c>
      <c r="AA89" s="37" t="s">
        <v>2559</v>
      </c>
      <c r="AC89">
        <v>46</v>
      </c>
    </row>
    <row r="90" spans="1:30">
      <c r="A90" s="37" t="s">
        <v>1107</v>
      </c>
      <c r="M90">
        <v>1</v>
      </c>
      <c r="AA90" s="37" t="s">
        <v>2561</v>
      </c>
      <c r="AC90">
        <v>15</v>
      </c>
    </row>
    <row r="91" spans="1:30">
      <c r="A91" s="37" t="s">
        <v>600</v>
      </c>
      <c r="J91">
        <v>1</v>
      </c>
      <c r="AA91" s="37" t="s">
        <v>2563</v>
      </c>
      <c r="AC91">
        <v>16</v>
      </c>
    </row>
    <row r="92" spans="1:30">
      <c r="A92" s="37" t="s">
        <v>628</v>
      </c>
      <c r="K92">
        <v>1</v>
      </c>
      <c r="L92">
        <v>1</v>
      </c>
      <c r="AA92" s="37" t="s">
        <v>2565</v>
      </c>
      <c r="AD92">
        <v>31</v>
      </c>
    </row>
    <row r="93" spans="1:30">
      <c r="A93" s="37" t="s">
        <v>606</v>
      </c>
      <c r="K93">
        <v>1</v>
      </c>
      <c r="AA93" s="37" t="s">
        <v>2556</v>
      </c>
      <c r="AC93">
        <v>1</v>
      </c>
    </row>
    <row r="94" spans="1:30">
      <c r="A94" s="37" t="s">
        <v>627</v>
      </c>
      <c r="K94">
        <v>1</v>
      </c>
      <c r="AA94" s="37" t="s">
        <v>2663</v>
      </c>
      <c r="AC94">
        <v>2</v>
      </c>
    </row>
    <row r="95" spans="1:30">
      <c r="A95" s="37" t="s">
        <v>588</v>
      </c>
      <c r="J95">
        <v>1</v>
      </c>
      <c r="AA95" s="37" t="s">
        <v>2655</v>
      </c>
      <c r="AC95">
        <v>1</v>
      </c>
    </row>
    <row r="96" spans="1:30">
      <c r="A96" s="37" t="s">
        <v>459</v>
      </c>
      <c r="J96">
        <v>1</v>
      </c>
      <c r="AA96" s="37" t="s">
        <v>2657</v>
      </c>
      <c r="AC96">
        <v>1</v>
      </c>
    </row>
    <row r="97" spans="1:30">
      <c r="A97" s="37" t="s">
        <v>433</v>
      </c>
      <c r="E97">
        <v>1</v>
      </c>
      <c r="AA97" s="37" t="s">
        <v>2659</v>
      </c>
      <c r="AC97">
        <v>1</v>
      </c>
    </row>
    <row r="98" spans="1:30">
      <c r="A98" s="37" t="s">
        <v>617</v>
      </c>
      <c r="K98">
        <v>1</v>
      </c>
      <c r="AA98" s="37" t="s">
        <v>2661</v>
      </c>
      <c r="AC98">
        <v>1</v>
      </c>
    </row>
    <row r="99" spans="1:30">
      <c r="A99" s="37" t="s">
        <v>607</v>
      </c>
      <c r="K99">
        <v>1</v>
      </c>
      <c r="AA99" s="37" t="s">
        <v>2673</v>
      </c>
      <c r="AD99">
        <v>39</v>
      </c>
    </row>
    <row r="100" spans="1:30">
      <c r="A100" s="37" t="s">
        <v>625</v>
      </c>
      <c r="K100">
        <v>1</v>
      </c>
      <c r="AA100" s="37" t="s">
        <v>2671</v>
      </c>
      <c r="AC100">
        <v>1</v>
      </c>
    </row>
    <row r="101" spans="1:30">
      <c r="A101" s="37" t="s">
        <v>689</v>
      </c>
      <c r="M101">
        <v>1</v>
      </c>
      <c r="AA101" s="37" t="s">
        <v>2675</v>
      </c>
      <c r="AD101">
        <v>1</v>
      </c>
    </row>
    <row r="102" spans="1:30">
      <c r="A102" s="37" t="s">
        <v>443</v>
      </c>
      <c r="F102">
        <v>1</v>
      </c>
      <c r="G102">
        <v>1</v>
      </c>
      <c r="H102">
        <v>1</v>
      </c>
      <c r="AA102" s="37" t="s">
        <v>2677</v>
      </c>
      <c r="AD102">
        <v>1</v>
      </c>
    </row>
    <row r="103" spans="1:30">
      <c r="A103" s="37" t="s">
        <v>1346</v>
      </c>
      <c r="M103">
        <v>1</v>
      </c>
      <c r="AA103" s="37" t="s">
        <v>2679</v>
      </c>
      <c r="AD103">
        <v>1</v>
      </c>
    </row>
    <row r="104" spans="1:30">
      <c r="A104" s="37" t="s">
        <v>1348</v>
      </c>
      <c r="M104">
        <v>1</v>
      </c>
      <c r="AA104" s="37" t="s">
        <v>2681</v>
      </c>
      <c r="AD104">
        <v>1</v>
      </c>
    </row>
    <row r="105" spans="1:30">
      <c r="A105" s="37" t="s">
        <v>613</v>
      </c>
      <c r="K105">
        <v>1</v>
      </c>
      <c r="AA105" s="37" t="s">
        <v>2683</v>
      </c>
      <c r="AD105">
        <v>1</v>
      </c>
    </row>
    <row r="106" spans="1:30">
      <c r="A106" s="37" t="s">
        <v>614</v>
      </c>
      <c r="K106">
        <v>1</v>
      </c>
      <c r="AA106" s="37" t="s">
        <v>2718</v>
      </c>
      <c r="AC106">
        <v>47</v>
      </c>
    </row>
    <row r="107" spans="1:30">
      <c r="A107" s="37" t="s">
        <v>1280</v>
      </c>
      <c r="M107">
        <v>1</v>
      </c>
      <c r="AA107" s="37" t="s">
        <v>2724</v>
      </c>
      <c r="AD107">
        <v>1</v>
      </c>
    </row>
    <row r="108" spans="1:30">
      <c r="A108" s="37" t="s">
        <v>622</v>
      </c>
      <c r="K108">
        <v>1</v>
      </c>
      <c r="AA108" s="37" t="s">
        <v>2726</v>
      </c>
      <c r="AD108">
        <v>1</v>
      </c>
    </row>
    <row r="109" spans="1:30">
      <c r="A109" s="37" t="s">
        <v>1344</v>
      </c>
      <c r="M109">
        <v>1</v>
      </c>
      <c r="AA109" s="37" t="s">
        <v>2755</v>
      </c>
      <c r="AD109">
        <v>16</v>
      </c>
    </row>
    <row r="110" spans="1:30">
      <c r="A110" s="37" t="s">
        <v>667</v>
      </c>
      <c r="L110">
        <v>1</v>
      </c>
      <c r="AA110" s="37" t="s">
        <v>2761</v>
      </c>
      <c r="AC110">
        <v>12</v>
      </c>
    </row>
    <row r="111" spans="1:30">
      <c r="A111" s="37" t="s">
        <v>580</v>
      </c>
      <c r="J111">
        <v>1</v>
      </c>
      <c r="K111">
        <v>1</v>
      </c>
      <c r="AA111" s="37" t="s">
        <v>2765</v>
      </c>
      <c r="AC111">
        <v>11</v>
      </c>
    </row>
    <row r="112" spans="1:30">
      <c r="A112" s="37" t="s">
        <v>1198</v>
      </c>
      <c r="M112">
        <v>1</v>
      </c>
      <c r="AA112" s="37" t="s">
        <v>2768</v>
      </c>
      <c r="AD112">
        <v>3</v>
      </c>
    </row>
    <row r="113" spans="1:30">
      <c r="A113" s="37" t="s">
        <v>994</v>
      </c>
      <c r="M113">
        <v>1</v>
      </c>
      <c r="AA113" s="37" t="s">
        <v>2779</v>
      </c>
      <c r="AD113">
        <v>18</v>
      </c>
    </row>
    <row r="114" spans="1:30">
      <c r="A114" s="37" t="s">
        <v>609</v>
      </c>
      <c r="K114">
        <v>1</v>
      </c>
      <c r="AA114" s="37" t="s">
        <v>2773</v>
      </c>
      <c r="AC114">
        <v>1</v>
      </c>
    </row>
    <row r="115" spans="1:30">
      <c r="A115" s="37" t="s">
        <v>997</v>
      </c>
      <c r="M115">
        <v>2</v>
      </c>
      <c r="AA115" s="37" t="s">
        <v>2777</v>
      </c>
      <c r="AD115">
        <v>1</v>
      </c>
    </row>
    <row r="116" spans="1:30">
      <c r="A116" s="37" t="s">
        <v>486</v>
      </c>
      <c r="H116">
        <v>1</v>
      </c>
      <c r="AA116" s="37" t="s">
        <v>2791</v>
      </c>
      <c r="AC116">
        <v>1</v>
      </c>
      <c r="AD116">
        <v>33</v>
      </c>
    </row>
    <row r="117" spans="1:30">
      <c r="A117" s="37" t="s">
        <v>626</v>
      </c>
      <c r="K117">
        <v>1</v>
      </c>
      <c r="AA117" s="37" t="s">
        <v>2813</v>
      </c>
      <c r="AD117">
        <v>6</v>
      </c>
    </row>
    <row r="118" spans="1:30">
      <c r="A118" s="37" t="s">
        <v>1278</v>
      </c>
      <c r="M118">
        <v>1</v>
      </c>
      <c r="AA118" s="37" t="s">
        <v>2805</v>
      </c>
      <c r="AD118">
        <v>1</v>
      </c>
    </row>
    <row r="119" spans="1:30">
      <c r="A119" s="37" t="s">
        <v>610</v>
      </c>
      <c r="K119">
        <v>1</v>
      </c>
      <c r="AA119" s="37" t="s">
        <v>2806</v>
      </c>
      <c r="AD119">
        <v>1</v>
      </c>
    </row>
    <row r="120" spans="1:30">
      <c r="A120" s="37" t="s">
        <v>1194</v>
      </c>
      <c r="M120">
        <v>1</v>
      </c>
      <c r="AA120" s="37" t="s">
        <v>2848</v>
      </c>
      <c r="AD120">
        <v>15</v>
      </c>
    </row>
    <row r="121" spans="1:30">
      <c r="A121" s="37" t="s">
        <v>1200</v>
      </c>
      <c r="M121">
        <v>1</v>
      </c>
      <c r="AA121" s="37" t="s">
        <v>2887</v>
      </c>
      <c r="AD121">
        <v>18</v>
      </c>
    </row>
    <row r="122" spans="1:30">
      <c r="A122" s="37" t="s">
        <v>1282</v>
      </c>
      <c r="M122">
        <v>1</v>
      </c>
      <c r="AA122" s="37" t="s">
        <v>2897</v>
      </c>
      <c r="AD122">
        <v>1</v>
      </c>
    </row>
    <row r="123" spans="1:30">
      <c r="A123" s="37" t="s">
        <v>872</v>
      </c>
      <c r="M123">
        <v>1</v>
      </c>
      <c r="AA123" s="37" t="s">
        <v>2967</v>
      </c>
      <c r="AD123">
        <v>14</v>
      </c>
    </row>
    <row r="124" spans="1:30">
      <c r="A124" s="37" t="s">
        <v>652</v>
      </c>
      <c r="L124">
        <v>1</v>
      </c>
      <c r="AA124" s="37" t="s">
        <v>3004</v>
      </c>
      <c r="AD124">
        <v>16</v>
      </c>
    </row>
    <row r="125" spans="1:30">
      <c r="A125" s="37" t="s">
        <v>1540</v>
      </c>
      <c r="B125">
        <v>1</v>
      </c>
      <c r="AA125" s="37" t="s">
        <v>3006</v>
      </c>
      <c r="AD125">
        <v>1</v>
      </c>
    </row>
    <row r="126" spans="1:30">
      <c r="A126" s="37" t="s">
        <v>604</v>
      </c>
      <c r="K126">
        <v>1</v>
      </c>
      <c r="AA126" s="37" t="s">
        <v>3014</v>
      </c>
      <c r="AD126">
        <v>56</v>
      </c>
    </row>
    <row r="127" spans="1:30">
      <c r="A127" s="37" t="s">
        <v>1202</v>
      </c>
      <c r="M127">
        <v>1</v>
      </c>
      <c r="AA127" s="37" t="s">
        <v>3078</v>
      </c>
      <c r="AD127">
        <v>1</v>
      </c>
    </row>
    <row r="128" spans="1:30">
      <c r="A128" s="37" t="s">
        <v>1342</v>
      </c>
      <c r="L128">
        <v>1</v>
      </c>
      <c r="AA128" s="37" t="s">
        <v>3080</v>
      </c>
      <c r="AD128">
        <v>1</v>
      </c>
    </row>
    <row r="129" spans="1:30">
      <c r="A129" s="37" t="s">
        <v>1288</v>
      </c>
      <c r="M129">
        <v>1</v>
      </c>
      <c r="AA129" s="37" t="s">
        <v>3082</v>
      </c>
      <c r="AD129">
        <v>1</v>
      </c>
    </row>
    <row r="130" spans="1:30">
      <c r="A130" s="37" t="s">
        <v>1484</v>
      </c>
      <c r="M130">
        <v>1</v>
      </c>
    </row>
    <row r="131" spans="1:30">
      <c r="A131" s="37" t="s">
        <v>1191</v>
      </c>
      <c r="C131">
        <v>16</v>
      </c>
      <c r="M131">
        <v>2</v>
      </c>
    </row>
    <row r="132" spans="1:30">
      <c r="A132" s="37" t="s">
        <v>1203</v>
      </c>
      <c r="M132">
        <v>1</v>
      </c>
    </row>
    <row r="133" spans="1:30">
      <c r="A133" s="37" t="s">
        <v>668</v>
      </c>
      <c r="M133">
        <v>1</v>
      </c>
    </row>
    <row r="134" spans="1:30">
      <c r="A134" s="37" t="s">
        <v>870</v>
      </c>
      <c r="M134">
        <v>1</v>
      </c>
    </row>
    <row r="135" spans="1:30">
      <c r="A135" s="37" t="s">
        <v>1208</v>
      </c>
      <c r="M135">
        <v>1</v>
      </c>
    </row>
    <row r="136" spans="1:30">
      <c r="A136" s="37" t="s">
        <v>686</v>
      </c>
      <c r="M136">
        <v>1</v>
      </c>
    </row>
    <row r="137" spans="1:30">
      <c r="A137" s="37" t="s">
        <v>875</v>
      </c>
      <c r="M137">
        <v>1</v>
      </c>
    </row>
    <row r="138" spans="1:30">
      <c r="A138" s="37" t="s">
        <v>904</v>
      </c>
      <c r="M138">
        <v>13</v>
      </c>
    </row>
    <row r="139" spans="1:30">
      <c r="A139" s="37" t="s">
        <v>1546</v>
      </c>
      <c r="M139">
        <v>1</v>
      </c>
    </row>
    <row r="140" spans="1:30">
      <c r="A140" s="37" t="s">
        <v>1371</v>
      </c>
      <c r="M140">
        <v>1</v>
      </c>
    </row>
    <row r="141" spans="1:30">
      <c r="A141" s="37" t="s">
        <v>1118</v>
      </c>
      <c r="M141">
        <v>23</v>
      </c>
    </row>
    <row r="142" spans="1:30">
      <c r="A142" s="37" t="s">
        <v>916</v>
      </c>
      <c r="M142">
        <v>11</v>
      </c>
    </row>
    <row r="143" spans="1:30">
      <c r="A143" s="37" t="s">
        <v>1544</v>
      </c>
      <c r="M143">
        <v>1</v>
      </c>
    </row>
    <row r="144" spans="1:30">
      <c r="A144" s="37" t="s">
        <v>1105</v>
      </c>
      <c r="M144">
        <v>1</v>
      </c>
    </row>
    <row r="145" spans="1:13">
      <c r="A145" s="37" t="s">
        <v>669</v>
      </c>
      <c r="M145">
        <v>1</v>
      </c>
    </row>
    <row r="146" spans="1:13">
      <c r="A146" s="37" t="s">
        <v>683</v>
      </c>
      <c r="M146">
        <v>11</v>
      </c>
    </row>
    <row r="147" spans="1:13">
      <c r="A147" s="37" t="s">
        <v>1474</v>
      </c>
      <c r="M147">
        <v>4</v>
      </c>
    </row>
    <row r="148" spans="1:13">
      <c r="A148" s="37" t="s">
        <v>670</v>
      </c>
      <c r="M148">
        <v>11</v>
      </c>
    </row>
    <row r="149" spans="1:13">
      <c r="A149" s="37" t="s">
        <v>681</v>
      </c>
      <c r="M149">
        <v>11</v>
      </c>
    </row>
    <row r="150" spans="1:13">
      <c r="A150" s="37" t="s">
        <v>939</v>
      </c>
      <c r="M150">
        <v>13</v>
      </c>
    </row>
    <row r="151" spans="1:13">
      <c r="A151" s="37" t="s">
        <v>1239</v>
      </c>
      <c r="M151">
        <v>1</v>
      </c>
    </row>
    <row r="152" spans="1:13">
      <c r="A152" s="37" t="s">
        <v>1109</v>
      </c>
      <c r="M152">
        <v>1</v>
      </c>
    </row>
    <row r="153" spans="1:13">
      <c r="A153" s="37" t="s">
        <v>1451</v>
      </c>
      <c r="M153">
        <v>30</v>
      </c>
    </row>
    <row r="154" spans="1:13">
      <c r="A154" s="37" t="s">
        <v>1419</v>
      </c>
      <c r="M154">
        <v>39</v>
      </c>
    </row>
    <row r="155" spans="1:13">
      <c r="A155" s="37" t="s">
        <v>947</v>
      </c>
      <c r="M155">
        <v>6</v>
      </c>
    </row>
    <row r="156" spans="1:13">
      <c r="A156" s="37" t="s">
        <v>960</v>
      </c>
      <c r="M156">
        <v>11</v>
      </c>
    </row>
    <row r="157" spans="1:13">
      <c r="A157" s="37" t="s">
        <v>1243</v>
      </c>
      <c r="M157">
        <v>9</v>
      </c>
    </row>
    <row r="158" spans="1:13">
      <c r="A158" s="37" t="s">
        <v>1291</v>
      </c>
      <c r="M158">
        <v>1</v>
      </c>
    </row>
    <row r="159" spans="1:13">
      <c r="A159" s="37" t="s">
        <v>1111</v>
      </c>
      <c r="M159">
        <v>6</v>
      </c>
    </row>
    <row r="160" spans="1:13">
      <c r="A160" s="37" t="s">
        <v>1114</v>
      </c>
      <c r="M160">
        <v>6</v>
      </c>
    </row>
    <row r="161" spans="1:13">
      <c r="A161" s="37" t="s">
        <v>964</v>
      </c>
      <c r="M161">
        <v>5</v>
      </c>
    </row>
    <row r="162" spans="1:13">
      <c r="A162" s="37" t="s">
        <v>970</v>
      </c>
      <c r="M162">
        <v>38</v>
      </c>
    </row>
    <row r="163" spans="1:13">
      <c r="A163" s="37" t="s">
        <v>982</v>
      </c>
      <c r="M163">
        <v>6</v>
      </c>
    </row>
    <row r="164" spans="1:13">
      <c r="A164" s="37" t="s">
        <v>1256</v>
      </c>
      <c r="M164">
        <v>20</v>
      </c>
    </row>
    <row r="165" spans="1:13">
      <c r="A165" s="37" t="s">
        <v>1472</v>
      </c>
      <c r="M165">
        <v>3</v>
      </c>
    </row>
    <row r="166" spans="1:13">
      <c r="A166" s="37" t="s">
        <v>1269</v>
      </c>
      <c r="M166">
        <v>7</v>
      </c>
    </row>
    <row r="167" spans="1:13">
      <c r="A167" s="37" t="s">
        <v>1775</v>
      </c>
      <c r="L167">
        <v>1</v>
      </c>
    </row>
    <row r="168" spans="1:13">
      <c r="A168" s="37" t="s">
        <v>2765</v>
      </c>
      <c r="M168">
        <v>1</v>
      </c>
    </row>
    <row r="169" spans="1:13">
      <c r="A169" s="37" t="s">
        <v>2841</v>
      </c>
      <c r="M169">
        <v>53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FCEEE-3571-40CA-AAAF-540335238AAB}">
  <dimension ref="A2:U90"/>
  <sheetViews>
    <sheetView workbookViewId="0">
      <selection activeCell="M21" sqref="M21"/>
    </sheetView>
  </sheetViews>
  <sheetFormatPr defaultRowHeight="14.4"/>
  <cols>
    <col min="1" max="1" width="14" bestFit="1" customWidth="1"/>
    <col min="2" max="2" width="16.33203125" bestFit="1" customWidth="1"/>
    <col min="3" max="3" width="8.88671875" bestFit="1" customWidth="1"/>
    <col min="4" max="4" width="6.5546875" bestFit="1" customWidth="1"/>
    <col min="5" max="5" width="11.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4.6640625" bestFit="1" customWidth="1"/>
    <col min="16" max="16" width="3.88671875" bestFit="1" customWidth="1"/>
    <col min="17" max="17" width="8" customWidth="1"/>
    <col min="18" max="18" width="15.66406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36" t="s">
        <v>696</v>
      </c>
      <c r="B2" t="s">
        <v>1209</v>
      </c>
    </row>
    <row r="3" spans="1:21">
      <c r="A3" s="36" t="s">
        <v>1351</v>
      </c>
      <c r="B3" t="s">
        <v>1302</v>
      </c>
    </row>
    <row r="5" spans="1:21">
      <c r="B5" s="36" t="s">
        <v>1307</v>
      </c>
    </row>
    <row r="6" spans="1:21">
      <c r="B6" t="s">
        <v>1354</v>
      </c>
      <c r="C6" t="s">
        <v>1355</v>
      </c>
      <c r="D6" t="s">
        <v>1356</v>
      </c>
      <c r="E6" t="s">
        <v>1357</v>
      </c>
      <c r="F6" t="s">
        <v>1294</v>
      </c>
      <c r="G6" t="s">
        <v>1359</v>
      </c>
      <c r="H6" t="s">
        <v>1360</v>
      </c>
      <c r="I6" t="s">
        <v>1358</v>
      </c>
      <c r="J6" t="s">
        <v>1352</v>
      </c>
      <c r="K6" t="s">
        <v>1361</v>
      </c>
      <c r="L6" t="s">
        <v>1362</v>
      </c>
      <c r="M6" t="s">
        <v>1363</v>
      </c>
      <c r="N6" t="s">
        <v>869</v>
      </c>
      <c r="Q6" s="266" t="s">
        <v>1303</v>
      </c>
      <c r="R6">
        <f>IFERROR(GETPIVOTDATA("PR #",$A$5,"month",U6),0)</f>
        <v>6</v>
      </c>
      <c r="U6" s="465" t="s">
        <v>1354</v>
      </c>
    </row>
    <row r="7" spans="1:21">
      <c r="A7" t="s">
        <v>1182</v>
      </c>
      <c r="B7">
        <v>6</v>
      </c>
      <c r="C7">
        <v>1</v>
      </c>
      <c r="D7">
        <v>5</v>
      </c>
      <c r="E7">
        <v>11</v>
      </c>
      <c r="F7">
        <v>26</v>
      </c>
      <c r="G7">
        <v>3</v>
      </c>
      <c r="H7">
        <v>2</v>
      </c>
      <c r="I7">
        <v>1</v>
      </c>
      <c r="J7">
        <v>19</v>
      </c>
      <c r="K7">
        <v>28</v>
      </c>
      <c r="L7">
        <v>19</v>
      </c>
      <c r="M7">
        <v>33</v>
      </c>
      <c r="N7">
        <v>154</v>
      </c>
      <c r="Q7" s="266" t="s">
        <v>1304</v>
      </c>
      <c r="R7">
        <f t="shared" ref="R7:R17" si="0">IFERROR(GETPIVOTDATA("PR #",$A$5,"month",U7),0)</f>
        <v>1</v>
      </c>
      <c r="U7" s="465" t="s">
        <v>1355</v>
      </c>
    </row>
    <row r="8" spans="1:21">
      <c r="Q8" s="266" t="s">
        <v>1305</v>
      </c>
      <c r="R8">
        <f t="shared" si="0"/>
        <v>5</v>
      </c>
      <c r="U8" s="465" t="s">
        <v>1356</v>
      </c>
    </row>
    <row r="9" spans="1:21">
      <c r="Q9" s="266" t="s">
        <v>1306</v>
      </c>
      <c r="R9">
        <f t="shared" si="0"/>
        <v>11</v>
      </c>
      <c r="U9" s="465" t="s">
        <v>1357</v>
      </c>
    </row>
    <row r="10" spans="1:21">
      <c r="Q10" s="266" t="s">
        <v>1294</v>
      </c>
      <c r="R10">
        <f t="shared" si="0"/>
        <v>26</v>
      </c>
      <c r="U10" s="465" t="s">
        <v>1294</v>
      </c>
    </row>
    <row r="11" spans="1:21">
      <c r="Q11" s="266" t="s">
        <v>1295</v>
      </c>
      <c r="R11">
        <f t="shared" si="0"/>
        <v>3</v>
      </c>
      <c r="U11" s="465" t="s">
        <v>1359</v>
      </c>
    </row>
    <row r="12" spans="1:21">
      <c r="Q12" s="266" t="s">
        <v>1296</v>
      </c>
      <c r="R12">
        <f t="shared" si="0"/>
        <v>2</v>
      </c>
      <c r="U12" s="465" t="s">
        <v>1360</v>
      </c>
    </row>
    <row r="13" spans="1:21">
      <c r="Q13" s="266" t="s">
        <v>1297</v>
      </c>
      <c r="R13">
        <f t="shared" si="0"/>
        <v>1</v>
      </c>
      <c r="U13" s="465" t="s">
        <v>1358</v>
      </c>
    </row>
    <row r="14" spans="1:21">
      <c r="Q14" s="266" t="s">
        <v>1298</v>
      </c>
      <c r="R14">
        <f t="shared" si="0"/>
        <v>19</v>
      </c>
      <c r="U14" s="465" t="s">
        <v>1352</v>
      </c>
    </row>
    <row r="15" spans="1:21">
      <c r="Q15" s="266" t="s">
        <v>1299</v>
      </c>
      <c r="R15">
        <f t="shared" si="0"/>
        <v>28</v>
      </c>
      <c r="U15" s="465" t="s">
        <v>1361</v>
      </c>
    </row>
    <row r="16" spans="1:21">
      <c r="Q16" s="266" t="s">
        <v>1300</v>
      </c>
      <c r="R16">
        <f t="shared" si="0"/>
        <v>19</v>
      </c>
      <c r="U16" s="465" t="s">
        <v>1362</v>
      </c>
    </row>
    <row r="17" spans="1:21">
      <c r="Q17" s="266" t="s">
        <v>1301</v>
      </c>
      <c r="R17">
        <f t="shared" si="0"/>
        <v>33</v>
      </c>
      <c r="U17" s="465" t="s">
        <v>1363</v>
      </c>
    </row>
    <row r="25" spans="1:21">
      <c r="A25" s="36" t="s">
        <v>696</v>
      </c>
      <c r="B25" t="s">
        <v>1210</v>
      </c>
    </row>
    <row r="26" spans="1:21">
      <c r="A26" s="36" t="s">
        <v>1351</v>
      </c>
      <c r="B26" t="s">
        <v>1302</v>
      </c>
    </row>
    <row r="28" spans="1:21">
      <c r="B28" s="36" t="s">
        <v>1307</v>
      </c>
    </row>
    <row r="29" spans="1:21">
      <c r="B29" t="s">
        <v>1355</v>
      </c>
      <c r="C29" t="s">
        <v>1362</v>
      </c>
      <c r="D29" t="s">
        <v>1363</v>
      </c>
      <c r="E29" t="s">
        <v>869</v>
      </c>
      <c r="Q29" s="266" t="s">
        <v>1303</v>
      </c>
      <c r="R29">
        <f>IFERROR(GETPIVOTDATA("PR #",$A$28,"month",U29),0)</f>
        <v>0</v>
      </c>
      <c r="U29" s="465" t="s">
        <v>1354</v>
      </c>
    </row>
    <row r="30" spans="1:21">
      <c r="A30" t="s">
        <v>1182</v>
      </c>
      <c r="B30">
        <v>16</v>
      </c>
      <c r="C30">
        <v>1</v>
      </c>
      <c r="D30">
        <v>346</v>
      </c>
      <c r="E30">
        <v>363</v>
      </c>
      <c r="Q30" s="266" t="s">
        <v>1304</v>
      </c>
      <c r="R30">
        <f t="shared" ref="R30:R40" si="1">IFERROR(GETPIVOTDATA("PR #",$A$28,"month",U30),0)</f>
        <v>16</v>
      </c>
      <c r="U30" s="465" t="s">
        <v>1355</v>
      </c>
    </row>
    <row r="31" spans="1:21">
      <c r="Q31" s="266" t="s">
        <v>1305</v>
      </c>
      <c r="R31">
        <f t="shared" si="1"/>
        <v>0</v>
      </c>
      <c r="U31" s="465" t="s">
        <v>1356</v>
      </c>
    </row>
    <row r="32" spans="1:21">
      <c r="Q32" s="266" t="s">
        <v>1306</v>
      </c>
      <c r="R32">
        <f t="shared" si="1"/>
        <v>0</v>
      </c>
      <c r="U32" s="465" t="s">
        <v>1357</v>
      </c>
    </row>
    <row r="33" spans="17:21">
      <c r="Q33" s="266" t="s">
        <v>1294</v>
      </c>
      <c r="R33">
        <f t="shared" si="1"/>
        <v>0</v>
      </c>
      <c r="U33" s="465" t="s">
        <v>1294</v>
      </c>
    </row>
    <row r="34" spans="17:21">
      <c r="Q34" s="266" t="s">
        <v>1295</v>
      </c>
      <c r="R34">
        <f t="shared" si="1"/>
        <v>0</v>
      </c>
      <c r="U34" s="465" t="s">
        <v>1359</v>
      </c>
    </row>
    <row r="35" spans="17:21">
      <c r="Q35" s="266" t="s">
        <v>1296</v>
      </c>
      <c r="R35">
        <f t="shared" si="1"/>
        <v>0</v>
      </c>
      <c r="U35" s="465" t="s">
        <v>1360</v>
      </c>
    </row>
    <row r="36" spans="17:21">
      <c r="Q36" s="266" t="s">
        <v>1297</v>
      </c>
      <c r="R36">
        <f t="shared" si="1"/>
        <v>0</v>
      </c>
      <c r="U36" s="465" t="s">
        <v>1358</v>
      </c>
    </row>
    <row r="37" spans="17:21">
      <c r="Q37" s="266" t="s">
        <v>1298</v>
      </c>
      <c r="R37">
        <f t="shared" si="1"/>
        <v>0</v>
      </c>
      <c r="U37" s="465" t="s">
        <v>1352</v>
      </c>
    </row>
    <row r="38" spans="17:21">
      <c r="Q38" s="266" t="s">
        <v>1299</v>
      </c>
      <c r="R38">
        <f t="shared" si="1"/>
        <v>0</v>
      </c>
      <c r="U38" s="465" t="s">
        <v>1361</v>
      </c>
    </row>
    <row r="39" spans="17:21">
      <c r="Q39" s="266" t="s">
        <v>1300</v>
      </c>
      <c r="R39">
        <f t="shared" si="1"/>
        <v>1</v>
      </c>
      <c r="U39" s="465" t="s">
        <v>1362</v>
      </c>
    </row>
    <row r="40" spans="17:21">
      <c r="Q40" s="266" t="s">
        <v>1301</v>
      </c>
      <c r="R40">
        <f t="shared" si="1"/>
        <v>346</v>
      </c>
      <c r="U40" s="465" t="s">
        <v>1363</v>
      </c>
    </row>
    <row r="52" spans="1:21">
      <c r="A52" s="36" t="s">
        <v>696</v>
      </c>
      <c r="B52" t="s">
        <v>1209</v>
      </c>
    </row>
    <row r="53" spans="1:21">
      <c r="A53" s="36" t="s">
        <v>1351</v>
      </c>
      <c r="B53" t="s">
        <v>1520</v>
      </c>
    </row>
    <row r="55" spans="1:21">
      <c r="B55" s="36" t="s">
        <v>1307</v>
      </c>
    </row>
    <row r="56" spans="1:21">
      <c r="B56" t="s">
        <v>1354</v>
      </c>
      <c r="C56" t="s">
        <v>1355</v>
      </c>
      <c r="D56" t="s">
        <v>1356</v>
      </c>
      <c r="E56" t="s">
        <v>869</v>
      </c>
      <c r="Q56" s="266" t="s">
        <v>1303</v>
      </c>
      <c r="R56">
        <f>IFERROR(GETPIVOTDATA("PR #",$A$55,"month",U56),0)</f>
        <v>21</v>
      </c>
      <c r="U56" s="465" t="s">
        <v>1354</v>
      </c>
    </row>
    <row r="57" spans="1:21">
      <c r="A57" t="s">
        <v>1182</v>
      </c>
      <c r="B57">
        <v>21</v>
      </c>
      <c r="C57">
        <v>59</v>
      </c>
      <c r="D57">
        <v>4</v>
      </c>
      <c r="E57">
        <v>84</v>
      </c>
      <c r="Q57" s="266" t="s">
        <v>1304</v>
      </c>
      <c r="R57">
        <f t="shared" ref="R57:R67" si="2">IFERROR(GETPIVOTDATA("PR #",$A$55,"month",U57),0)</f>
        <v>59</v>
      </c>
      <c r="U57" s="465" t="s">
        <v>1355</v>
      </c>
    </row>
    <row r="58" spans="1:21">
      <c r="Q58" s="266" t="s">
        <v>1305</v>
      </c>
      <c r="R58">
        <f t="shared" si="2"/>
        <v>4</v>
      </c>
      <c r="U58" s="465" t="s">
        <v>1356</v>
      </c>
    </row>
    <row r="59" spans="1:21">
      <c r="Q59" s="266" t="s">
        <v>1306</v>
      </c>
      <c r="R59">
        <f t="shared" si="2"/>
        <v>0</v>
      </c>
      <c r="U59" s="465" t="s">
        <v>1357</v>
      </c>
    </row>
    <row r="60" spans="1:21">
      <c r="Q60" s="266" t="s">
        <v>1294</v>
      </c>
      <c r="R60">
        <f t="shared" si="2"/>
        <v>0</v>
      </c>
      <c r="U60" s="465" t="s">
        <v>1294</v>
      </c>
    </row>
    <row r="61" spans="1:21">
      <c r="Q61" s="266" t="s">
        <v>1295</v>
      </c>
      <c r="R61">
        <f t="shared" si="2"/>
        <v>0</v>
      </c>
      <c r="U61" s="465" t="s">
        <v>1359</v>
      </c>
    </row>
    <row r="62" spans="1:21">
      <c r="Q62" s="266" t="s">
        <v>1296</v>
      </c>
      <c r="R62">
        <f t="shared" si="2"/>
        <v>0</v>
      </c>
      <c r="U62" s="465" t="s">
        <v>1360</v>
      </c>
    </row>
    <row r="63" spans="1:21">
      <c r="Q63" s="266" t="s">
        <v>1297</v>
      </c>
      <c r="R63">
        <f t="shared" si="2"/>
        <v>0</v>
      </c>
      <c r="U63" s="465" t="s">
        <v>1358</v>
      </c>
    </row>
    <row r="64" spans="1:21">
      <c r="Q64" s="266" t="s">
        <v>1298</v>
      </c>
      <c r="R64">
        <f t="shared" si="2"/>
        <v>0</v>
      </c>
      <c r="U64" s="465" t="s">
        <v>1352</v>
      </c>
    </row>
    <row r="65" spans="1:21">
      <c r="Q65" s="266" t="s">
        <v>1299</v>
      </c>
      <c r="R65">
        <f t="shared" si="2"/>
        <v>0</v>
      </c>
      <c r="U65" s="465" t="s">
        <v>1361</v>
      </c>
    </row>
    <row r="66" spans="1:21">
      <c r="Q66" s="266" t="s">
        <v>1300</v>
      </c>
      <c r="R66">
        <f t="shared" si="2"/>
        <v>0</v>
      </c>
      <c r="U66" s="465" t="s">
        <v>1362</v>
      </c>
    </row>
    <row r="67" spans="1:21">
      <c r="Q67" s="266" t="s">
        <v>1301</v>
      </c>
      <c r="R67">
        <f t="shared" si="2"/>
        <v>0</v>
      </c>
      <c r="U67" s="465" t="s">
        <v>1363</v>
      </c>
    </row>
    <row r="75" spans="1:21">
      <c r="A75" s="36" t="s">
        <v>696</v>
      </c>
      <c r="B75" t="s">
        <v>1210</v>
      </c>
    </row>
    <row r="76" spans="1:21">
      <c r="A76" s="36" t="s">
        <v>1351</v>
      </c>
      <c r="B76" t="s">
        <v>1520</v>
      </c>
    </row>
    <row r="78" spans="1:21">
      <c r="B78" s="36" t="s">
        <v>1307</v>
      </c>
    </row>
    <row r="79" spans="1:21">
      <c r="B79" t="s">
        <v>1354</v>
      </c>
      <c r="C79" t="s">
        <v>1355</v>
      </c>
      <c r="D79" t="s">
        <v>1356</v>
      </c>
      <c r="E79" t="s">
        <v>869</v>
      </c>
      <c r="Q79" s="266" t="s">
        <v>1303</v>
      </c>
      <c r="R79">
        <f>IFERROR(GETPIVOTDATA("PR #",$A$78,"month",U79),0)</f>
        <v>427</v>
      </c>
      <c r="U79" s="465" t="s">
        <v>1354</v>
      </c>
    </row>
    <row r="80" spans="1:21">
      <c r="A80" t="s">
        <v>1182</v>
      </c>
      <c r="B80">
        <v>427</v>
      </c>
      <c r="C80">
        <v>478</v>
      </c>
      <c r="D80">
        <v>243</v>
      </c>
      <c r="E80">
        <v>1148</v>
      </c>
      <c r="Q80" s="266" t="s">
        <v>1304</v>
      </c>
      <c r="R80">
        <f t="shared" ref="R80:R90" si="3">IFERROR(GETPIVOTDATA("PR #",$A$78,"month",U80),0)</f>
        <v>478</v>
      </c>
      <c r="U80" s="465" t="s">
        <v>1355</v>
      </c>
    </row>
    <row r="81" spans="17:21">
      <c r="Q81" s="266" t="s">
        <v>1305</v>
      </c>
      <c r="R81">
        <f t="shared" si="3"/>
        <v>243</v>
      </c>
      <c r="U81" s="465" t="s">
        <v>1356</v>
      </c>
    </row>
    <row r="82" spans="17:21">
      <c r="Q82" s="266" t="s">
        <v>1306</v>
      </c>
      <c r="R82">
        <f>IFERROR(GETPIVOTDATA("PR #",$A$78,"month",U82),0)</f>
        <v>0</v>
      </c>
      <c r="U82" s="465" t="s">
        <v>1357</v>
      </c>
    </row>
    <row r="83" spans="17:21">
      <c r="Q83" s="266" t="s">
        <v>1294</v>
      </c>
      <c r="R83">
        <f t="shared" si="3"/>
        <v>0</v>
      </c>
      <c r="U83" s="465" t="s">
        <v>1294</v>
      </c>
    </row>
    <row r="84" spans="17:21">
      <c r="Q84" s="266" t="s">
        <v>1295</v>
      </c>
      <c r="R84">
        <f t="shared" si="3"/>
        <v>0</v>
      </c>
      <c r="U84" s="465" t="s">
        <v>1359</v>
      </c>
    </row>
    <row r="85" spans="17:21">
      <c r="Q85" s="266" t="s">
        <v>1296</v>
      </c>
      <c r="R85">
        <f t="shared" si="3"/>
        <v>0</v>
      </c>
      <c r="U85" s="465" t="s">
        <v>1360</v>
      </c>
    </row>
    <row r="86" spans="17:21">
      <c r="Q86" s="266" t="s">
        <v>1297</v>
      </c>
      <c r="R86">
        <f t="shared" si="3"/>
        <v>0</v>
      </c>
      <c r="U86" s="465" t="s">
        <v>1358</v>
      </c>
    </row>
    <row r="87" spans="17:21">
      <c r="Q87" s="266" t="s">
        <v>1298</v>
      </c>
      <c r="R87">
        <f t="shared" si="3"/>
        <v>0</v>
      </c>
      <c r="U87" s="465" t="s">
        <v>1352</v>
      </c>
    </row>
    <row r="88" spans="17:21">
      <c r="Q88" s="266" t="s">
        <v>1299</v>
      </c>
      <c r="R88">
        <f t="shared" si="3"/>
        <v>0</v>
      </c>
      <c r="U88" s="465" t="s">
        <v>1361</v>
      </c>
    </row>
    <row r="89" spans="17:21">
      <c r="Q89" s="266" t="s">
        <v>1300</v>
      </c>
      <c r="R89">
        <f t="shared" si="3"/>
        <v>0</v>
      </c>
      <c r="U89" s="465" t="s">
        <v>1362</v>
      </c>
    </row>
    <row r="90" spans="17:21">
      <c r="Q90" s="266" t="s">
        <v>1301</v>
      </c>
      <c r="R90">
        <f t="shared" si="3"/>
        <v>0</v>
      </c>
      <c r="U90" s="465" t="s">
        <v>1363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E2005-0721-4ECC-A958-A21065CD2C6B}">
  <sheetPr>
    <tabColor rgb="FFC00000"/>
  </sheetPr>
  <dimension ref="A2:U38"/>
  <sheetViews>
    <sheetView workbookViewId="0">
      <selection activeCell="E7" sqref="E7"/>
    </sheetView>
  </sheetViews>
  <sheetFormatPr defaultRowHeight="14.4"/>
  <cols>
    <col min="1" max="1" width="12.6640625" bestFit="1" customWidth="1"/>
    <col min="2" max="2" width="17.88671875" bestFit="1" customWidth="1"/>
    <col min="3" max="3" width="8.88671875" bestFit="1" customWidth="1"/>
    <col min="4" max="4" width="6.5546875" bestFit="1" customWidth="1"/>
    <col min="5" max="6" width="11.3320312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10.6640625" bestFit="1" customWidth="1"/>
    <col min="16" max="16" width="3.88671875" bestFit="1" customWidth="1"/>
    <col min="17" max="17" width="10.44140625" customWidth="1"/>
    <col min="18" max="18" width="10.33203125" customWidth="1"/>
    <col min="19" max="19" width="4.109375" bestFit="1" customWidth="1"/>
    <col min="20" max="20" width="3.88671875" bestFit="1" customWidth="1"/>
    <col min="21" max="21" width="4.44140625" bestFit="1" customWidth="1"/>
    <col min="22" max="22" width="4.109375" bestFit="1" customWidth="1"/>
    <col min="23" max="23" width="10.6640625" bestFit="1" customWidth="1"/>
  </cols>
  <sheetData>
    <row r="2" spans="1:21">
      <c r="A2" s="36" t="s">
        <v>1309</v>
      </c>
      <c r="B2" t="s">
        <v>1751</v>
      </c>
    </row>
    <row r="3" spans="1:21">
      <c r="A3" s="36" t="s">
        <v>1351</v>
      </c>
      <c r="B3" t="s">
        <v>1302</v>
      </c>
    </row>
    <row r="5" spans="1:21">
      <c r="B5" s="36" t="s">
        <v>1307</v>
      </c>
    </row>
    <row r="6" spans="1:21">
      <c r="B6" t="s">
        <v>1355</v>
      </c>
      <c r="C6" t="s">
        <v>1294</v>
      </c>
      <c r="D6" t="s">
        <v>1362</v>
      </c>
      <c r="E6" t="s">
        <v>1363</v>
      </c>
      <c r="F6" t="s">
        <v>869</v>
      </c>
    </row>
    <row r="7" spans="1:21">
      <c r="A7" t="s">
        <v>1182</v>
      </c>
      <c r="B7">
        <v>16</v>
      </c>
      <c r="C7">
        <v>12</v>
      </c>
      <c r="D7">
        <v>1</v>
      </c>
      <c r="E7">
        <v>330</v>
      </c>
      <c r="F7">
        <v>359</v>
      </c>
      <c r="Q7" s="266" t="s">
        <v>1303</v>
      </c>
      <c r="R7">
        <f>IFERROR(GETPIVOTDATA("PR #",$A$5,"month",U7),0)</f>
        <v>0</v>
      </c>
      <c r="U7" s="465" t="s">
        <v>1354</v>
      </c>
    </row>
    <row r="8" spans="1:21">
      <c r="Q8" s="266" t="s">
        <v>1304</v>
      </c>
      <c r="R8">
        <f t="shared" ref="R8:R18" si="0">IFERROR(GETPIVOTDATA("PR #",$A$5,"month",U8),0)</f>
        <v>16</v>
      </c>
      <c r="U8" s="465" t="s">
        <v>1355</v>
      </c>
    </row>
    <row r="9" spans="1:21">
      <c r="Q9" s="266" t="s">
        <v>1305</v>
      </c>
      <c r="R9">
        <f t="shared" si="0"/>
        <v>0</v>
      </c>
      <c r="U9" s="465" t="s">
        <v>1356</v>
      </c>
    </row>
    <row r="10" spans="1:21">
      <c r="Q10" s="266" t="s">
        <v>1306</v>
      </c>
      <c r="R10">
        <f t="shared" si="0"/>
        <v>0</v>
      </c>
      <c r="U10" s="465" t="s">
        <v>1357</v>
      </c>
    </row>
    <row r="11" spans="1:21">
      <c r="Q11" s="266" t="s">
        <v>1294</v>
      </c>
      <c r="R11">
        <f t="shared" si="0"/>
        <v>12</v>
      </c>
      <c r="U11" s="465" t="s">
        <v>1294</v>
      </c>
    </row>
    <row r="12" spans="1:21">
      <c r="Q12" s="266" t="s">
        <v>1295</v>
      </c>
      <c r="R12">
        <f t="shared" si="0"/>
        <v>0</v>
      </c>
      <c r="U12" s="465" t="s">
        <v>1359</v>
      </c>
    </row>
    <row r="13" spans="1:21">
      <c r="Q13" s="266" t="s">
        <v>1296</v>
      </c>
      <c r="R13">
        <f t="shared" si="0"/>
        <v>0</v>
      </c>
      <c r="U13" s="465" t="s">
        <v>1360</v>
      </c>
    </row>
    <row r="14" spans="1:21">
      <c r="Q14" s="266" t="s">
        <v>1297</v>
      </c>
      <c r="R14">
        <f t="shared" si="0"/>
        <v>0</v>
      </c>
      <c r="U14" s="465" t="s">
        <v>1358</v>
      </c>
    </row>
    <row r="15" spans="1:21">
      <c r="Q15" s="266" t="s">
        <v>1298</v>
      </c>
      <c r="R15">
        <f t="shared" si="0"/>
        <v>0</v>
      </c>
      <c r="U15" s="465" t="s">
        <v>1352</v>
      </c>
    </row>
    <row r="16" spans="1:21">
      <c r="Q16" s="266" t="s">
        <v>1299</v>
      </c>
      <c r="R16">
        <f t="shared" si="0"/>
        <v>0</v>
      </c>
      <c r="U16" s="465" t="s">
        <v>1361</v>
      </c>
    </row>
    <row r="17" spans="1:21">
      <c r="Q17" s="266" t="s">
        <v>1300</v>
      </c>
      <c r="R17">
        <f t="shared" si="0"/>
        <v>1</v>
      </c>
      <c r="U17" s="465" t="s">
        <v>1362</v>
      </c>
    </row>
    <row r="18" spans="1:21">
      <c r="Q18" s="266" t="s">
        <v>1301</v>
      </c>
      <c r="R18">
        <f t="shared" si="0"/>
        <v>330</v>
      </c>
      <c r="U18" s="465" t="s">
        <v>1363</v>
      </c>
    </row>
    <row r="22" spans="1:21">
      <c r="A22" s="36" t="s">
        <v>1309</v>
      </c>
      <c r="B22" t="s">
        <v>1751</v>
      </c>
    </row>
    <row r="23" spans="1:21">
      <c r="A23" s="36" t="s">
        <v>1351</v>
      </c>
      <c r="B23" t="s">
        <v>1520</v>
      </c>
    </row>
    <row r="25" spans="1:21">
      <c r="B25" s="36" t="s">
        <v>1307</v>
      </c>
    </row>
    <row r="26" spans="1:21">
      <c r="B26" t="s">
        <v>1354</v>
      </c>
      <c r="C26" t="s">
        <v>1355</v>
      </c>
      <c r="D26" t="s">
        <v>1356</v>
      </c>
      <c r="E26" t="s">
        <v>869</v>
      </c>
    </row>
    <row r="27" spans="1:21">
      <c r="A27" t="s">
        <v>1182</v>
      </c>
      <c r="B27">
        <v>416</v>
      </c>
      <c r="C27">
        <v>495</v>
      </c>
      <c r="D27">
        <v>235</v>
      </c>
      <c r="E27">
        <v>1146</v>
      </c>
      <c r="Q27" s="266" t="s">
        <v>1303</v>
      </c>
      <c r="R27">
        <f>IFERROR(GETPIVOTDATA("PR #",$A$25,"month",U27),0)</f>
        <v>416</v>
      </c>
      <c r="U27" s="465" t="s">
        <v>1354</v>
      </c>
    </row>
    <row r="28" spans="1:21">
      <c r="Q28" s="266" t="s">
        <v>1304</v>
      </c>
      <c r="R28">
        <f t="shared" ref="R28:R38" si="1">IFERROR(GETPIVOTDATA("PR #",$A$25,"month",U28),0)</f>
        <v>495</v>
      </c>
      <c r="U28" s="465" t="s">
        <v>1355</v>
      </c>
    </row>
    <row r="29" spans="1:21">
      <c r="Q29" s="266" t="s">
        <v>1305</v>
      </c>
      <c r="R29">
        <f t="shared" si="1"/>
        <v>235</v>
      </c>
      <c r="U29" s="465" t="s">
        <v>1356</v>
      </c>
    </row>
    <row r="30" spans="1:21">
      <c r="Q30" s="266" t="s">
        <v>1306</v>
      </c>
      <c r="R30">
        <f t="shared" si="1"/>
        <v>0</v>
      </c>
      <c r="U30" s="465" t="s">
        <v>1357</v>
      </c>
    </row>
    <row r="31" spans="1:21">
      <c r="Q31" s="266" t="s">
        <v>1294</v>
      </c>
      <c r="R31">
        <f t="shared" si="1"/>
        <v>0</v>
      </c>
      <c r="U31" s="465" t="s">
        <v>1294</v>
      </c>
    </row>
    <row r="32" spans="1:21">
      <c r="Q32" s="266" t="s">
        <v>1295</v>
      </c>
      <c r="R32">
        <f t="shared" si="1"/>
        <v>0</v>
      </c>
      <c r="U32" s="465" t="s">
        <v>1359</v>
      </c>
    </row>
    <row r="33" spans="17:21">
      <c r="Q33" s="266" t="s">
        <v>1296</v>
      </c>
      <c r="R33">
        <f t="shared" si="1"/>
        <v>0</v>
      </c>
      <c r="U33" s="465" t="s">
        <v>1360</v>
      </c>
    </row>
    <row r="34" spans="17:21">
      <c r="Q34" s="266" t="s">
        <v>1297</v>
      </c>
      <c r="R34">
        <f t="shared" si="1"/>
        <v>0</v>
      </c>
      <c r="U34" s="465" t="s">
        <v>1358</v>
      </c>
    </row>
    <row r="35" spans="17:21">
      <c r="Q35" s="266" t="s">
        <v>1298</v>
      </c>
      <c r="R35">
        <f t="shared" si="1"/>
        <v>0</v>
      </c>
      <c r="U35" s="465" t="s">
        <v>1352</v>
      </c>
    </row>
    <row r="36" spans="17:21">
      <c r="Q36" s="266" t="s">
        <v>1299</v>
      </c>
      <c r="R36">
        <f t="shared" si="1"/>
        <v>0</v>
      </c>
      <c r="U36" s="465" t="s">
        <v>1361</v>
      </c>
    </row>
    <row r="37" spans="17:21">
      <c r="Q37" s="266" t="s">
        <v>1300</v>
      </c>
      <c r="R37">
        <f t="shared" si="1"/>
        <v>0</v>
      </c>
      <c r="U37" s="465" t="s">
        <v>1362</v>
      </c>
    </row>
    <row r="38" spans="17:21">
      <c r="Q38" s="266" t="s">
        <v>1301</v>
      </c>
      <c r="R38">
        <f t="shared" si="1"/>
        <v>0</v>
      </c>
      <c r="U38" s="465" t="s">
        <v>1363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44D31-008D-417C-9448-A16D1446913C}">
  <sheetPr>
    <tabColor rgb="FFC00000"/>
  </sheetPr>
  <dimension ref="A1:U47"/>
  <sheetViews>
    <sheetView zoomScale="90" zoomScaleNormal="90" workbookViewId="0">
      <selection activeCell="O19" sqref="O19"/>
    </sheetView>
  </sheetViews>
  <sheetFormatPr defaultRowHeight="14.4"/>
  <cols>
    <col min="1" max="1" width="14" bestFit="1" customWidth="1"/>
    <col min="2" max="2" width="17.88671875" bestFit="1" customWidth="1"/>
    <col min="3" max="3" width="11.3320312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 min="15" max="15" width="10.6640625" bestFit="1" customWidth="1"/>
    <col min="16" max="195" width="15.5546875" bestFit="1" customWidth="1"/>
    <col min="196" max="196" width="10.6640625" bestFit="1" customWidth="1"/>
  </cols>
  <sheetData>
    <row r="1" spans="1:21">
      <c r="A1" s="36" t="s">
        <v>696</v>
      </c>
      <c r="B1" t="s">
        <v>1209</v>
      </c>
    </row>
    <row r="2" spans="1:21">
      <c r="A2" s="36" t="s">
        <v>1309</v>
      </c>
      <c r="B2" t="s">
        <v>1751</v>
      </c>
    </row>
    <row r="3" spans="1:21">
      <c r="A3" s="36" t="s">
        <v>1351</v>
      </c>
      <c r="B3" t="s">
        <v>1302</v>
      </c>
    </row>
    <row r="5" spans="1:21">
      <c r="B5" s="36" t="s">
        <v>1307</v>
      </c>
    </row>
    <row r="6" spans="1:21">
      <c r="B6" t="s">
        <v>1294</v>
      </c>
      <c r="C6" t="s">
        <v>869</v>
      </c>
      <c r="Q6" s="266" t="s">
        <v>1303</v>
      </c>
      <c r="R6">
        <f>IFERROR(GETPIVOTDATA("PR #",$A$5,"month",U6),0)</f>
        <v>0</v>
      </c>
      <c r="U6" s="465" t="s">
        <v>1354</v>
      </c>
    </row>
    <row r="7" spans="1:21">
      <c r="A7" t="s">
        <v>1182</v>
      </c>
      <c r="B7">
        <v>12</v>
      </c>
      <c r="C7">
        <v>12</v>
      </c>
      <c r="Q7" s="266" t="s">
        <v>1304</v>
      </c>
      <c r="R7">
        <f t="shared" ref="R7:R17" si="0">IFERROR(GETPIVOTDATA("PR #",$A$5,"month",U7),0)</f>
        <v>0</v>
      </c>
      <c r="U7" s="465" t="s">
        <v>1355</v>
      </c>
    </row>
    <row r="8" spans="1:21">
      <c r="Q8" s="266" t="s">
        <v>1305</v>
      </c>
      <c r="R8">
        <f t="shared" si="0"/>
        <v>0</v>
      </c>
      <c r="U8" s="465" t="s">
        <v>1356</v>
      </c>
    </row>
    <row r="9" spans="1:21">
      <c r="Q9" s="266" t="s">
        <v>1306</v>
      </c>
      <c r="R9">
        <f t="shared" si="0"/>
        <v>0</v>
      </c>
      <c r="U9" s="465" t="s">
        <v>1357</v>
      </c>
    </row>
    <row r="10" spans="1:21">
      <c r="Q10" s="266" t="s">
        <v>1294</v>
      </c>
      <c r="R10">
        <f t="shared" si="0"/>
        <v>12</v>
      </c>
      <c r="U10" s="465" t="s">
        <v>1294</v>
      </c>
    </row>
    <row r="11" spans="1:21">
      <c r="Q11" s="266" t="s">
        <v>1295</v>
      </c>
      <c r="R11">
        <f t="shared" si="0"/>
        <v>0</v>
      </c>
      <c r="U11" s="465" t="s">
        <v>1359</v>
      </c>
    </row>
    <row r="12" spans="1:21">
      <c r="Q12" s="266" t="s">
        <v>1296</v>
      </c>
      <c r="R12">
        <f t="shared" si="0"/>
        <v>0</v>
      </c>
      <c r="U12" s="465" t="s">
        <v>1360</v>
      </c>
    </row>
    <row r="13" spans="1:21">
      <c r="Q13" s="266" t="s">
        <v>1297</v>
      </c>
      <c r="R13">
        <f t="shared" si="0"/>
        <v>0</v>
      </c>
      <c r="U13" s="465" t="s">
        <v>1358</v>
      </c>
    </row>
    <row r="14" spans="1:21">
      <c r="Q14" s="266" t="s">
        <v>1298</v>
      </c>
      <c r="R14">
        <f t="shared" si="0"/>
        <v>0</v>
      </c>
      <c r="U14" s="465" t="s">
        <v>1352</v>
      </c>
    </row>
    <row r="15" spans="1:21">
      <c r="Q15" s="266" t="s">
        <v>1299</v>
      </c>
      <c r="R15">
        <f t="shared" si="0"/>
        <v>0</v>
      </c>
      <c r="U15" s="465" t="s">
        <v>1361</v>
      </c>
    </row>
    <row r="16" spans="1:21">
      <c r="Q16" s="266" t="s">
        <v>1300</v>
      </c>
      <c r="R16">
        <f t="shared" si="0"/>
        <v>0</v>
      </c>
      <c r="U16" s="465" t="s">
        <v>1362</v>
      </c>
    </row>
    <row r="17" spans="1:21">
      <c r="Q17" s="266" t="s">
        <v>1301</v>
      </c>
      <c r="R17">
        <f t="shared" si="0"/>
        <v>0</v>
      </c>
      <c r="U17" s="465" t="s">
        <v>1363</v>
      </c>
    </row>
    <row r="31" spans="1:21">
      <c r="A31" s="36" t="s">
        <v>696</v>
      </c>
      <c r="B31" t="s">
        <v>1209</v>
      </c>
    </row>
    <row r="32" spans="1:21">
      <c r="A32" s="36" t="s">
        <v>1309</v>
      </c>
      <c r="B32" t="s">
        <v>1751</v>
      </c>
    </row>
    <row r="33" spans="1:21">
      <c r="A33" s="36" t="s">
        <v>1351</v>
      </c>
      <c r="B33" t="s">
        <v>1520</v>
      </c>
    </row>
    <row r="35" spans="1:21">
      <c r="B35" s="36" t="s">
        <v>1307</v>
      </c>
    </row>
    <row r="36" spans="1:21">
      <c r="B36" t="s">
        <v>1355</v>
      </c>
      <c r="C36" t="s">
        <v>869</v>
      </c>
      <c r="Q36" s="266" t="s">
        <v>1303</v>
      </c>
      <c r="R36">
        <f>IFERROR(GETPIVOTDATA("PR #",$A$35,"month",U36),0)</f>
        <v>0</v>
      </c>
      <c r="U36" s="465" t="s">
        <v>1354</v>
      </c>
    </row>
    <row r="37" spans="1:21">
      <c r="A37" t="s">
        <v>1182</v>
      </c>
      <c r="B37">
        <v>38</v>
      </c>
      <c r="C37">
        <v>38</v>
      </c>
      <c r="Q37" s="266" t="s">
        <v>1304</v>
      </c>
      <c r="R37">
        <f t="shared" ref="R37:R47" si="1">IFERROR(GETPIVOTDATA("PR #",$A$35,"month",U37),0)</f>
        <v>38</v>
      </c>
      <c r="U37" s="465" t="s">
        <v>1355</v>
      </c>
    </row>
    <row r="38" spans="1:21">
      <c r="Q38" s="266" t="s">
        <v>1305</v>
      </c>
      <c r="R38">
        <f t="shared" si="1"/>
        <v>0</v>
      </c>
      <c r="U38" s="465" t="s">
        <v>1356</v>
      </c>
    </row>
    <row r="39" spans="1:21">
      <c r="Q39" s="266" t="s">
        <v>1306</v>
      </c>
      <c r="R39">
        <f t="shared" si="1"/>
        <v>0</v>
      </c>
      <c r="U39" s="465" t="s">
        <v>1357</v>
      </c>
    </row>
    <row r="40" spans="1:21">
      <c r="Q40" s="266" t="s">
        <v>1294</v>
      </c>
      <c r="R40">
        <f t="shared" si="1"/>
        <v>0</v>
      </c>
      <c r="U40" s="465" t="s">
        <v>1294</v>
      </c>
    </row>
    <row r="41" spans="1:21">
      <c r="Q41" s="266" t="s">
        <v>1295</v>
      </c>
      <c r="R41">
        <f t="shared" si="1"/>
        <v>0</v>
      </c>
      <c r="U41" s="465" t="s">
        <v>1359</v>
      </c>
    </row>
    <row r="42" spans="1:21">
      <c r="Q42" s="266" t="s">
        <v>1296</v>
      </c>
      <c r="R42">
        <f t="shared" si="1"/>
        <v>0</v>
      </c>
      <c r="U42" s="465" t="s">
        <v>1360</v>
      </c>
    </row>
    <row r="43" spans="1:21">
      <c r="Q43" s="266" t="s">
        <v>1297</v>
      </c>
      <c r="R43">
        <f t="shared" si="1"/>
        <v>0</v>
      </c>
      <c r="U43" s="465" t="s">
        <v>1358</v>
      </c>
    </row>
    <row r="44" spans="1:21">
      <c r="Q44" s="266" t="s">
        <v>1298</v>
      </c>
      <c r="R44">
        <f t="shared" si="1"/>
        <v>0</v>
      </c>
      <c r="U44" s="465" t="s">
        <v>1352</v>
      </c>
    </row>
    <row r="45" spans="1:21">
      <c r="Q45" s="266" t="s">
        <v>1299</v>
      </c>
      <c r="R45">
        <f t="shared" si="1"/>
        <v>0</v>
      </c>
      <c r="U45" s="465" t="s">
        <v>1361</v>
      </c>
    </row>
    <row r="46" spans="1:21">
      <c r="Q46" s="266" t="s">
        <v>1300</v>
      </c>
      <c r="R46">
        <f t="shared" si="1"/>
        <v>0</v>
      </c>
      <c r="U46" s="465" t="s">
        <v>1362</v>
      </c>
    </row>
    <row r="47" spans="1:21">
      <c r="Q47" s="266" t="s">
        <v>1301</v>
      </c>
      <c r="R47">
        <f t="shared" si="1"/>
        <v>0</v>
      </c>
      <c r="U47" s="465" t="s">
        <v>1363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89233-DDFF-4328-9D53-09864A4BFC12}">
  <sheetPr>
    <tabColor rgb="FFC00000"/>
  </sheetPr>
  <dimension ref="A1:U36"/>
  <sheetViews>
    <sheetView topLeftCell="A13" workbookViewId="0">
      <selection activeCell="T36" sqref="T36"/>
    </sheetView>
  </sheetViews>
  <sheetFormatPr defaultRowHeight="14.4"/>
  <cols>
    <col min="1" max="1" width="14" bestFit="1" customWidth="1"/>
    <col min="2" max="2" width="17.88671875" bestFit="1" customWidth="1"/>
    <col min="3" max="3" width="8.88671875" bestFit="1" customWidth="1"/>
    <col min="4" max="4" width="6.5546875" bestFit="1" customWidth="1"/>
    <col min="5" max="6" width="11.332031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36" t="s">
        <v>1309</v>
      </c>
      <c r="B1" t="s">
        <v>1751</v>
      </c>
    </row>
    <row r="2" spans="1:21">
      <c r="A2" s="36" t="s">
        <v>696</v>
      </c>
      <c r="B2" t="s">
        <v>1210</v>
      </c>
    </row>
    <row r="3" spans="1:21">
      <c r="A3" s="36" t="s">
        <v>1351</v>
      </c>
      <c r="B3" t="s">
        <v>1302</v>
      </c>
    </row>
    <row r="5" spans="1:21">
      <c r="B5" s="36" t="s">
        <v>1307</v>
      </c>
      <c r="Q5" s="266" t="s">
        <v>1303</v>
      </c>
      <c r="R5">
        <f>IFERROR(GETPIVOTDATA("PR #",$A$5,"month",U5),0)</f>
        <v>0</v>
      </c>
      <c r="U5" s="465" t="s">
        <v>1354</v>
      </c>
    </row>
    <row r="6" spans="1:21">
      <c r="B6" t="s">
        <v>1355</v>
      </c>
      <c r="C6" t="s">
        <v>1362</v>
      </c>
      <c r="D6" t="s">
        <v>1363</v>
      </c>
      <c r="E6" t="s">
        <v>869</v>
      </c>
      <c r="Q6" s="266" t="s">
        <v>1304</v>
      </c>
      <c r="R6">
        <f t="shared" ref="R6:R16" si="0">IFERROR(GETPIVOTDATA("PR #",$A$5,"month",U6),0)</f>
        <v>16</v>
      </c>
      <c r="U6" s="465" t="s">
        <v>1355</v>
      </c>
    </row>
    <row r="7" spans="1:21">
      <c r="A7" t="s">
        <v>1182</v>
      </c>
      <c r="B7">
        <v>16</v>
      </c>
      <c r="C7">
        <v>1</v>
      </c>
      <c r="D7">
        <v>330</v>
      </c>
      <c r="E7">
        <v>347</v>
      </c>
      <c r="Q7" s="266" t="s">
        <v>1305</v>
      </c>
      <c r="R7">
        <f t="shared" si="0"/>
        <v>0</v>
      </c>
      <c r="U7" s="465" t="s">
        <v>1356</v>
      </c>
    </row>
    <row r="8" spans="1:21">
      <c r="Q8" s="266" t="s">
        <v>1306</v>
      </c>
      <c r="R8">
        <f t="shared" si="0"/>
        <v>0</v>
      </c>
      <c r="U8" s="465" t="s">
        <v>1357</v>
      </c>
    </row>
    <row r="9" spans="1:21">
      <c r="Q9" s="266" t="s">
        <v>1294</v>
      </c>
      <c r="R9">
        <f t="shared" si="0"/>
        <v>0</v>
      </c>
      <c r="U9" s="465" t="s">
        <v>1294</v>
      </c>
    </row>
    <row r="10" spans="1:21">
      <c r="Q10" s="266" t="s">
        <v>1295</v>
      </c>
      <c r="R10">
        <f t="shared" si="0"/>
        <v>0</v>
      </c>
      <c r="U10" s="465" t="s">
        <v>1359</v>
      </c>
    </row>
    <row r="11" spans="1:21">
      <c r="Q11" s="266" t="s">
        <v>1296</v>
      </c>
      <c r="R11">
        <f t="shared" si="0"/>
        <v>0</v>
      </c>
      <c r="U11" s="465" t="s">
        <v>1360</v>
      </c>
    </row>
    <row r="12" spans="1:21">
      <c r="Q12" s="266" t="s">
        <v>1297</v>
      </c>
      <c r="R12">
        <f t="shared" si="0"/>
        <v>0</v>
      </c>
      <c r="U12" s="465" t="s">
        <v>1358</v>
      </c>
    </row>
    <row r="13" spans="1:21">
      <c r="Q13" s="266" t="s">
        <v>1298</v>
      </c>
      <c r="R13">
        <f t="shared" si="0"/>
        <v>0</v>
      </c>
      <c r="U13" s="465" t="s">
        <v>1352</v>
      </c>
    </row>
    <row r="14" spans="1:21">
      <c r="Q14" s="266" t="s">
        <v>1299</v>
      </c>
      <c r="R14">
        <f t="shared" si="0"/>
        <v>0</v>
      </c>
      <c r="U14" s="465" t="s">
        <v>1361</v>
      </c>
    </row>
    <row r="15" spans="1:21">
      <c r="Q15" s="266" t="s">
        <v>1300</v>
      </c>
      <c r="R15">
        <f t="shared" si="0"/>
        <v>1</v>
      </c>
      <c r="U15" s="465" t="s">
        <v>1362</v>
      </c>
    </row>
    <row r="16" spans="1:21">
      <c r="Q16" s="266" t="s">
        <v>1301</v>
      </c>
      <c r="R16">
        <f t="shared" si="0"/>
        <v>330</v>
      </c>
      <c r="U16" s="465" t="s">
        <v>1363</v>
      </c>
    </row>
    <row r="21" spans="1:21">
      <c r="A21" s="36" t="s">
        <v>1309</v>
      </c>
      <c r="B21" t="s">
        <v>1751</v>
      </c>
    </row>
    <row r="22" spans="1:21">
      <c r="A22" s="36" t="s">
        <v>696</v>
      </c>
      <c r="B22" t="s">
        <v>1210</v>
      </c>
    </row>
    <row r="23" spans="1:21">
      <c r="A23" s="36" t="s">
        <v>1351</v>
      </c>
      <c r="B23" t="s">
        <v>1520</v>
      </c>
    </row>
    <row r="25" spans="1:21">
      <c r="B25" s="36" t="s">
        <v>1307</v>
      </c>
      <c r="Q25" s="266" t="s">
        <v>1303</v>
      </c>
      <c r="R25">
        <f>IFERROR(GETPIVOTDATA("PR #",$A$25,"month",U25),0)</f>
        <v>416</v>
      </c>
      <c r="U25" s="465" t="s">
        <v>1354</v>
      </c>
    </row>
    <row r="26" spans="1:21">
      <c r="B26" t="s">
        <v>1354</v>
      </c>
      <c r="C26" t="s">
        <v>1355</v>
      </c>
      <c r="D26" t="s">
        <v>1356</v>
      </c>
      <c r="E26" t="s">
        <v>869</v>
      </c>
      <c r="Q26" s="266" t="s">
        <v>1304</v>
      </c>
      <c r="R26">
        <f t="shared" ref="R26:R36" si="1">IFERROR(GETPIVOTDATA("PR #",$A$25,"month",U26),0)</f>
        <v>457</v>
      </c>
      <c r="U26" s="465" t="s">
        <v>1355</v>
      </c>
    </row>
    <row r="27" spans="1:21">
      <c r="A27" t="s">
        <v>1182</v>
      </c>
      <c r="B27">
        <v>416</v>
      </c>
      <c r="C27">
        <v>457</v>
      </c>
      <c r="D27">
        <v>235</v>
      </c>
      <c r="E27">
        <v>1108</v>
      </c>
      <c r="Q27" s="266" t="s">
        <v>1305</v>
      </c>
      <c r="R27">
        <f t="shared" si="1"/>
        <v>235</v>
      </c>
      <c r="U27" s="465" t="s">
        <v>1356</v>
      </c>
    </row>
    <row r="28" spans="1:21">
      <c r="Q28" s="266" t="s">
        <v>1306</v>
      </c>
      <c r="R28">
        <f t="shared" si="1"/>
        <v>0</v>
      </c>
      <c r="U28" s="465" t="s">
        <v>1357</v>
      </c>
    </row>
    <row r="29" spans="1:21">
      <c r="Q29" s="266" t="s">
        <v>1294</v>
      </c>
      <c r="R29">
        <f t="shared" si="1"/>
        <v>0</v>
      </c>
      <c r="U29" s="465" t="s">
        <v>1294</v>
      </c>
    </row>
    <row r="30" spans="1:21">
      <c r="Q30" s="266" t="s">
        <v>1295</v>
      </c>
      <c r="R30">
        <f t="shared" si="1"/>
        <v>0</v>
      </c>
      <c r="U30" s="465" t="s">
        <v>1359</v>
      </c>
    </row>
    <row r="31" spans="1:21">
      <c r="Q31" s="266" t="s">
        <v>1296</v>
      </c>
      <c r="R31">
        <f t="shared" si="1"/>
        <v>0</v>
      </c>
      <c r="U31" s="465" t="s">
        <v>1360</v>
      </c>
    </row>
    <row r="32" spans="1:21">
      <c r="Q32" s="266" t="s">
        <v>1297</v>
      </c>
      <c r="R32">
        <f t="shared" si="1"/>
        <v>0</v>
      </c>
      <c r="U32" s="465" t="s">
        <v>1358</v>
      </c>
    </row>
    <row r="33" spans="17:21">
      <c r="Q33" s="266" t="s">
        <v>1298</v>
      </c>
      <c r="R33">
        <f t="shared" si="1"/>
        <v>0</v>
      </c>
      <c r="U33" s="465" t="s">
        <v>1352</v>
      </c>
    </row>
    <row r="34" spans="17:21">
      <c r="Q34" s="266" t="s">
        <v>1299</v>
      </c>
      <c r="R34">
        <f t="shared" si="1"/>
        <v>0</v>
      </c>
      <c r="U34" s="465" t="s">
        <v>1361</v>
      </c>
    </row>
    <row r="35" spans="17:21">
      <c r="Q35" s="266" t="s">
        <v>1300</v>
      </c>
      <c r="R35">
        <f t="shared" si="1"/>
        <v>0</v>
      </c>
      <c r="U35" s="465" t="s">
        <v>1362</v>
      </c>
    </row>
    <row r="36" spans="17:21">
      <c r="Q36" s="266" t="s">
        <v>1301</v>
      </c>
      <c r="R36">
        <f t="shared" si="1"/>
        <v>0</v>
      </c>
      <c r="U36" s="465" t="s">
        <v>1363</v>
      </c>
    </row>
  </sheetData>
  <phoneticPr fontId="70"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A23FE-0754-4325-B935-E7E172E4E892}">
  <sheetPr>
    <tabColor rgb="FFC00000"/>
  </sheetPr>
  <dimension ref="A1:U37"/>
  <sheetViews>
    <sheetView workbookViewId="0">
      <selection activeCell="M22" sqref="M22"/>
    </sheetView>
  </sheetViews>
  <sheetFormatPr defaultRowHeight="14.4"/>
  <cols>
    <col min="1" max="1" width="14" bestFit="1" customWidth="1"/>
    <col min="2" max="2" width="16.33203125" bestFit="1" customWidth="1"/>
    <col min="3" max="3" width="6.5546875" bestFit="1" customWidth="1"/>
    <col min="4" max="4" width="5.33203125" bestFit="1" customWidth="1"/>
    <col min="5" max="5" width="4.88671875" bestFit="1" customWidth="1"/>
    <col min="6" max="6" width="5.109375" bestFit="1" customWidth="1"/>
    <col min="7" max="7" width="4.44140625" bestFit="1" customWidth="1"/>
    <col min="8" max="8" width="10.88671875" bestFit="1" customWidth="1"/>
    <col min="9" max="9" width="8.109375" bestFit="1" customWidth="1"/>
    <col min="10" max="10" width="10.44140625" bestFit="1" customWidth="1"/>
    <col min="11" max="11" width="10.109375" bestFit="1" customWidth="1"/>
    <col min="12" max="12" width="11.33203125" bestFit="1" customWidth="1"/>
    <col min="13" max="13" width="9.5546875" bestFit="1" customWidth="1"/>
    <col min="14" max="14" width="10.6640625" bestFit="1" customWidth="1"/>
  </cols>
  <sheetData>
    <row r="1" spans="1:21">
      <c r="A1" s="36" t="s">
        <v>696</v>
      </c>
      <c r="B1" t="s">
        <v>1209</v>
      </c>
    </row>
    <row r="2" spans="1:21">
      <c r="A2" s="36" t="s">
        <v>1309</v>
      </c>
      <c r="B2" t="s">
        <v>1745</v>
      </c>
    </row>
    <row r="3" spans="1:21">
      <c r="A3" s="36" t="s">
        <v>1351</v>
      </c>
      <c r="B3" t="s">
        <v>1302</v>
      </c>
    </row>
    <row r="5" spans="1:21">
      <c r="B5" s="36" t="s">
        <v>1307</v>
      </c>
    </row>
    <row r="6" spans="1:21">
      <c r="B6" t="s">
        <v>1354</v>
      </c>
      <c r="C6" t="s">
        <v>1356</v>
      </c>
      <c r="D6" t="s">
        <v>1357</v>
      </c>
      <c r="E6" t="s">
        <v>1294</v>
      </c>
      <c r="F6" t="s">
        <v>1359</v>
      </c>
      <c r="G6" t="s">
        <v>1360</v>
      </c>
      <c r="H6" t="s">
        <v>1352</v>
      </c>
      <c r="I6" t="s">
        <v>1361</v>
      </c>
      <c r="J6" t="s">
        <v>1362</v>
      </c>
      <c r="K6" t="s">
        <v>1363</v>
      </c>
      <c r="L6" t="s">
        <v>869</v>
      </c>
      <c r="Q6" s="266" t="s">
        <v>1303</v>
      </c>
      <c r="R6">
        <f>IFERROR(GETPIVOTDATA("PR #",$A$5,"month",U6),0)</f>
        <v>1</v>
      </c>
      <c r="U6" s="465" t="s">
        <v>1354</v>
      </c>
    </row>
    <row r="7" spans="1:21">
      <c r="A7" t="s">
        <v>1182</v>
      </c>
      <c r="B7">
        <v>1</v>
      </c>
      <c r="C7">
        <v>2</v>
      </c>
      <c r="D7">
        <v>2</v>
      </c>
      <c r="E7">
        <v>1</v>
      </c>
      <c r="F7">
        <v>1</v>
      </c>
      <c r="G7">
        <v>1</v>
      </c>
      <c r="H7">
        <v>2</v>
      </c>
      <c r="I7">
        <v>1</v>
      </c>
      <c r="J7">
        <v>9</v>
      </c>
      <c r="K7">
        <v>7</v>
      </c>
      <c r="L7">
        <v>27</v>
      </c>
      <c r="Q7" s="266" t="s">
        <v>1304</v>
      </c>
      <c r="R7">
        <f t="shared" ref="R7:R17" si="0">IFERROR(GETPIVOTDATA("PR #",$A$5,"month",U7),0)</f>
        <v>0</v>
      </c>
      <c r="U7" s="465" t="s">
        <v>1355</v>
      </c>
    </row>
    <row r="8" spans="1:21">
      <c r="Q8" s="266" t="s">
        <v>1305</v>
      </c>
      <c r="R8">
        <f t="shared" si="0"/>
        <v>2</v>
      </c>
      <c r="U8" s="465" t="s">
        <v>1356</v>
      </c>
    </row>
    <row r="9" spans="1:21">
      <c r="Q9" s="266" t="s">
        <v>1306</v>
      </c>
      <c r="R9">
        <f t="shared" si="0"/>
        <v>2</v>
      </c>
      <c r="U9" s="465" t="s">
        <v>1357</v>
      </c>
    </row>
    <row r="10" spans="1:21">
      <c r="Q10" s="266" t="s">
        <v>1294</v>
      </c>
      <c r="R10">
        <f t="shared" si="0"/>
        <v>1</v>
      </c>
      <c r="U10" s="465" t="s">
        <v>1294</v>
      </c>
    </row>
    <row r="11" spans="1:21">
      <c r="Q11" s="266" t="s">
        <v>1295</v>
      </c>
      <c r="R11">
        <f t="shared" si="0"/>
        <v>1</v>
      </c>
      <c r="U11" s="465" t="s">
        <v>1359</v>
      </c>
    </row>
    <row r="12" spans="1:21">
      <c r="Q12" s="266" t="s">
        <v>1296</v>
      </c>
      <c r="R12">
        <f t="shared" si="0"/>
        <v>1</v>
      </c>
      <c r="U12" s="465" t="s">
        <v>1360</v>
      </c>
    </row>
    <row r="13" spans="1:21">
      <c r="Q13" s="266" t="s">
        <v>1297</v>
      </c>
      <c r="R13">
        <f t="shared" si="0"/>
        <v>0</v>
      </c>
      <c r="U13" s="465" t="s">
        <v>1358</v>
      </c>
    </row>
    <row r="14" spans="1:21">
      <c r="Q14" s="266" t="s">
        <v>1298</v>
      </c>
      <c r="R14">
        <f t="shared" si="0"/>
        <v>2</v>
      </c>
      <c r="U14" s="465" t="s">
        <v>1352</v>
      </c>
    </row>
    <row r="15" spans="1:21">
      <c r="Q15" s="266" t="s">
        <v>1299</v>
      </c>
      <c r="R15">
        <f t="shared" si="0"/>
        <v>1</v>
      </c>
      <c r="U15" s="465" t="s">
        <v>1361</v>
      </c>
    </row>
    <row r="16" spans="1:21">
      <c r="Q16" s="266" t="s">
        <v>1300</v>
      </c>
      <c r="R16">
        <f t="shared" si="0"/>
        <v>9</v>
      </c>
      <c r="U16" s="465" t="s">
        <v>1362</v>
      </c>
    </row>
    <row r="17" spans="1:21">
      <c r="Q17" s="266" t="s">
        <v>1301</v>
      </c>
      <c r="R17">
        <f t="shared" si="0"/>
        <v>7</v>
      </c>
      <c r="U17" s="465" t="s">
        <v>1363</v>
      </c>
    </row>
    <row r="21" spans="1:21">
      <c r="A21" s="36" t="s">
        <v>696</v>
      </c>
      <c r="B21" t="s">
        <v>1209</v>
      </c>
    </row>
    <row r="22" spans="1:21">
      <c r="A22" s="36" t="s">
        <v>1309</v>
      </c>
      <c r="B22" t="s">
        <v>1745</v>
      </c>
    </row>
    <row r="23" spans="1:21">
      <c r="A23" s="36" t="s">
        <v>1351</v>
      </c>
      <c r="B23" t="s">
        <v>1520</v>
      </c>
    </row>
    <row r="25" spans="1:21">
      <c r="B25" s="36" t="s">
        <v>1307</v>
      </c>
    </row>
    <row r="26" spans="1:21">
      <c r="B26" t="s">
        <v>1354</v>
      </c>
      <c r="C26" t="s">
        <v>1355</v>
      </c>
      <c r="D26" t="s">
        <v>869</v>
      </c>
      <c r="Q26" s="266" t="s">
        <v>1303</v>
      </c>
      <c r="R26">
        <f>IFERROR(GETPIVOTDATA("PR #",$A$25,"month",U26),0)</f>
        <v>1</v>
      </c>
      <c r="U26" s="465" t="s">
        <v>1354</v>
      </c>
    </row>
    <row r="27" spans="1:21">
      <c r="A27" t="s">
        <v>1182</v>
      </c>
      <c r="B27">
        <v>1</v>
      </c>
      <c r="C27">
        <v>2</v>
      </c>
      <c r="D27">
        <v>3</v>
      </c>
      <c r="Q27" s="266" t="s">
        <v>1304</v>
      </c>
      <c r="R27">
        <f t="shared" ref="R27:R37" si="1">IFERROR(GETPIVOTDATA("PR #",$A$25,"month",U27),0)</f>
        <v>2</v>
      </c>
      <c r="U27" s="465" t="s">
        <v>1355</v>
      </c>
    </row>
    <row r="28" spans="1:21">
      <c r="Q28" s="266" t="s">
        <v>1305</v>
      </c>
      <c r="R28">
        <f t="shared" si="1"/>
        <v>0</v>
      </c>
      <c r="U28" s="465" t="s">
        <v>1356</v>
      </c>
    </row>
    <row r="29" spans="1:21">
      <c r="Q29" s="266" t="s">
        <v>1306</v>
      </c>
      <c r="R29">
        <f t="shared" si="1"/>
        <v>0</v>
      </c>
      <c r="U29" s="465" t="s">
        <v>1357</v>
      </c>
    </row>
    <row r="30" spans="1:21">
      <c r="Q30" s="266" t="s">
        <v>1294</v>
      </c>
      <c r="R30">
        <f t="shared" si="1"/>
        <v>0</v>
      </c>
      <c r="U30" s="465" t="s">
        <v>1294</v>
      </c>
    </row>
    <row r="31" spans="1:21">
      <c r="Q31" s="266" t="s">
        <v>1295</v>
      </c>
      <c r="R31">
        <f t="shared" si="1"/>
        <v>0</v>
      </c>
      <c r="U31" s="465" t="s">
        <v>1359</v>
      </c>
    </row>
    <row r="32" spans="1:21">
      <c r="Q32" s="266" t="s">
        <v>1296</v>
      </c>
      <c r="R32">
        <f t="shared" si="1"/>
        <v>0</v>
      </c>
      <c r="U32" s="465" t="s">
        <v>1360</v>
      </c>
    </row>
    <row r="33" spans="17:21">
      <c r="Q33" s="266" t="s">
        <v>1297</v>
      </c>
      <c r="R33">
        <f t="shared" si="1"/>
        <v>0</v>
      </c>
      <c r="U33" s="465" t="s">
        <v>1358</v>
      </c>
    </row>
    <row r="34" spans="17:21">
      <c r="Q34" s="266" t="s">
        <v>1298</v>
      </c>
      <c r="R34">
        <f t="shared" si="1"/>
        <v>0</v>
      </c>
      <c r="U34" s="465" t="s">
        <v>1352</v>
      </c>
    </row>
    <row r="35" spans="17:21">
      <c r="Q35" s="266" t="s">
        <v>1299</v>
      </c>
      <c r="R35">
        <f t="shared" si="1"/>
        <v>0</v>
      </c>
      <c r="U35" s="465" t="s">
        <v>1361</v>
      </c>
    </row>
    <row r="36" spans="17:21">
      <c r="Q36" s="266" t="s">
        <v>1300</v>
      </c>
      <c r="R36">
        <f t="shared" si="1"/>
        <v>0</v>
      </c>
      <c r="U36" s="465" t="s">
        <v>1362</v>
      </c>
    </row>
    <row r="37" spans="17:21">
      <c r="Q37" s="266" t="s">
        <v>1301</v>
      </c>
      <c r="R37">
        <f t="shared" si="1"/>
        <v>0</v>
      </c>
      <c r="U37" s="465" t="s">
        <v>1363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4374D-24D2-4559-8C42-02D79A5DB397}">
  <sheetPr>
    <tabColor rgb="FFC00000"/>
  </sheetPr>
  <dimension ref="A1:U37"/>
  <sheetViews>
    <sheetView workbookViewId="0">
      <selection activeCell="R26" sqref="R26"/>
    </sheetView>
  </sheetViews>
  <sheetFormatPr defaultRowHeight="14.4"/>
  <cols>
    <col min="1" max="1" width="14" bestFit="1" customWidth="1"/>
    <col min="2" max="2" width="16.33203125" bestFit="1" customWidth="1"/>
    <col min="3" max="3" width="8.88671875" bestFit="1" customWidth="1"/>
    <col min="4" max="4" width="6.5546875" bestFit="1" customWidth="1"/>
    <col min="5" max="5" width="11.332031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21">
      <c r="A1" s="36" t="s">
        <v>696</v>
      </c>
      <c r="B1" t="s">
        <v>1210</v>
      </c>
    </row>
    <row r="2" spans="1:21">
      <c r="A2" s="36" t="s">
        <v>1309</v>
      </c>
      <c r="B2" t="s">
        <v>1745</v>
      </c>
    </row>
    <row r="3" spans="1:21">
      <c r="A3" s="36" t="s">
        <v>1351</v>
      </c>
      <c r="B3" t="s">
        <v>1302</v>
      </c>
    </row>
    <row r="5" spans="1:21">
      <c r="B5" s="36" t="s">
        <v>1307</v>
      </c>
    </row>
    <row r="6" spans="1:21">
      <c r="B6" t="s">
        <v>1363</v>
      </c>
      <c r="C6" t="s">
        <v>869</v>
      </c>
      <c r="Q6" s="266" t="s">
        <v>1303</v>
      </c>
      <c r="R6">
        <f>IFERROR(GETPIVOTDATA("PR #",$A$5,"month",U6),0)</f>
        <v>0</v>
      </c>
      <c r="U6" s="465" t="s">
        <v>1354</v>
      </c>
    </row>
    <row r="7" spans="1:21">
      <c r="A7" t="s">
        <v>1182</v>
      </c>
      <c r="B7">
        <v>5</v>
      </c>
      <c r="C7">
        <v>5</v>
      </c>
      <c r="Q7" s="266" t="s">
        <v>1304</v>
      </c>
      <c r="R7">
        <f t="shared" ref="R7:R17" si="0">IFERROR(GETPIVOTDATA("PR #",$A$5,"month",U7),0)</f>
        <v>0</v>
      </c>
      <c r="U7" s="465" t="s">
        <v>1355</v>
      </c>
    </row>
    <row r="8" spans="1:21">
      <c r="Q8" s="266" t="s">
        <v>1305</v>
      </c>
      <c r="R8">
        <f t="shared" si="0"/>
        <v>0</v>
      </c>
      <c r="U8" s="465" t="s">
        <v>1356</v>
      </c>
    </row>
    <row r="9" spans="1:21">
      <c r="Q9" s="266" t="s">
        <v>1306</v>
      </c>
      <c r="R9">
        <f t="shared" si="0"/>
        <v>0</v>
      </c>
      <c r="U9" s="465" t="s">
        <v>1357</v>
      </c>
    </row>
    <row r="10" spans="1:21">
      <c r="Q10" s="266" t="s">
        <v>1294</v>
      </c>
      <c r="R10">
        <f t="shared" si="0"/>
        <v>0</v>
      </c>
      <c r="U10" s="465" t="s">
        <v>1294</v>
      </c>
    </row>
    <row r="11" spans="1:21">
      <c r="Q11" s="266" t="s">
        <v>1295</v>
      </c>
      <c r="R11">
        <f t="shared" si="0"/>
        <v>0</v>
      </c>
      <c r="U11" s="465" t="s">
        <v>1359</v>
      </c>
    </row>
    <row r="12" spans="1:21">
      <c r="Q12" s="266" t="s">
        <v>1296</v>
      </c>
      <c r="R12">
        <f t="shared" si="0"/>
        <v>0</v>
      </c>
      <c r="U12" s="465" t="s">
        <v>1360</v>
      </c>
    </row>
    <row r="13" spans="1:21">
      <c r="Q13" s="266" t="s">
        <v>1297</v>
      </c>
      <c r="R13">
        <f t="shared" si="0"/>
        <v>0</v>
      </c>
      <c r="U13" s="465" t="s">
        <v>1358</v>
      </c>
    </row>
    <row r="14" spans="1:21">
      <c r="Q14" s="266" t="s">
        <v>1298</v>
      </c>
      <c r="R14">
        <f t="shared" si="0"/>
        <v>0</v>
      </c>
      <c r="U14" s="465" t="s">
        <v>1352</v>
      </c>
    </row>
    <row r="15" spans="1:21">
      <c r="Q15" s="266" t="s">
        <v>1299</v>
      </c>
      <c r="R15">
        <f t="shared" si="0"/>
        <v>0</v>
      </c>
      <c r="U15" s="465" t="s">
        <v>1361</v>
      </c>
    </row>
    <row r="16" spans="1:21">
      <c r="Q16" s="266" t="s">
        <v>1300</v>
      </c>
      <c r="R16">
        <f t="shared" si="0"/>
        <v>0</v>
      </c>
      <c r="U16" s="465" t="s">
        <v>1362</v>
      </c>
    </row>
    <row r="17" spans="1:21">
      <c r="Q17" s="266" t="s">
        <v>1301</v>
      </c>
      <c r="R17">
        <f t="shared" si="0"/>
        <v>5</v>
      </c>
      <c r="U17" s="465" t="s">
        <v>1363</v>
      </c>
    </row>
    <row r="21" spans="1:21">
      <c r="A21" s="36" t="s">
        <v>696</v>
      </c>
      <c r="B21" t="s">
        <v>1210</v>
      </c>
    </row>
    <row r="22" spans="1:21">
      <c r="A22" s="36" t="s">
        <v>1309</v>
      </c>
      <c r="B22" t="s">
        <v>1745</v>
      </c>
    </row>
    <row r="23" spans="1:21">
      <c r="A23" s="36" t="s">
        <v>1351</v>
      </c>
      <c r="B23" t="s">
        <v>1520</v>
      </c>
    </row>
    <row r="25" spans="1:21">
      <c r="B25" s="36" t="s">
        <v>1307</v>
      </c>
    </row>
    <row r="26" spans="1:21">
      <c r="B26" t="s">
        <v>1354</v>
      </c>
      <c r="C26" t="s">
        <v>1355</v>
      </c>
      <c r="D26" t="s">
        <v>1356</v>
      </c>
      <c r="E26" t="s">
        <v>869</v>
      </c>
      <c r="Q26" s="266" t="s">
        <v>1303</v>
      </c>
      <c r="R26">
        <f>IFERROR(GETPIVOTDATA("PR #",$A$25,"month",U26),0)</f>
        <v>10</v>
      </c>
      <c r="U26" s="465" t="s">
        <v>1354</v>
      </c>
    </row>
    <row r="27" spans="1:21">
      <c r="A27" t="s">
        <v>1182</v>
      </c>
      <c r="B27">
        <v>10</v>
      </c>
      <c r="C27">
        <v>19</v>
      </c>
      <c r="D27">
        <v>1</v>
      </c>
      <c r="E27">
        <v>30</v>
      </c>
      <c r="Q27" s="266" t="s">
        <v>1304</v>
      </c>
      <c r="R27">
        <f t="shared" ref="R27:R37" si="1">IFERROR(GETPIVOTDATA("PR #",$A$25,"month",U27),0)</f>
        <v>19</v>
      </c>
      <c r="U27" s="465" t="s">
        <v>1355</v>
      </c>
    </row>
    <row r="28" spans="1:21">
      <c r="Q28" s="266" t="s">
        <v>1305</v>
      </c>
      <c r="R28">
        <f t="shared" si="1"/>
        <v>1</v>
      </c>
      <c r="U28" s="465" t="s">
        <v>1356</v>
      </c>
    </row>
    <row r="29" spans="1:21">
      <c r="Q29" s="266" t="s">
        <v>1306</v>
      </c>
      <c r="R29">
        <f t="shared" si="1"/>
        <v>0</v>
      </c>
      <c r="U29" s="465" t="s">
        <v>1357</v>
      </c>
    </row>
    <row r="30" spans="1:21">
      <c r="Q30" s="266" t="s">
        <v>1294</v>
      </c>
      <c r="R30">
        <f t="shared" si="1"/>
        <v>0</v>
      </c>
      <c r="U30" s="465" t="s">
        <v>1294</v>
      </c>
    </row>
    <row r="31" spans="1:21">
      <c r="Q31" s="266" t="s">
        <v>1295</v>
      </c>
      <c r="R31">
        <f t="shared" si="1"/>
        <v>0</v>
      </c>
      <c r="U31" s="465" t="s">
        <v>1359</v>
      </c>
    </row>
    <row r="32" spans="1:21">
      <c r="Q32" s="266" t="s">
        <v>1296</v>
      </c>
      <c r="R32">
        <f t="shared" si="1"/>
        <v>0</v>
      </c>
      <c r="U32" s="465" t="s">
        <v>1360</v>
      </c>
    </row>
    <row r="33" spans="17:21">
      <c r="Q33" s="266" t="s">
        <v>1297</v>
      </c>
      <c r="R33">
        <f t="shared" si="1"/>
        <v>0</v>
      </c>
      <c r="U33" s="465" t="s">
        <v>1358</v>
      </c>
    </row>
    <row r="34" spans="17:21">
      <c r="Q34" s="266" t="s">
        <v>1298</v>
      </c>
      <c r="R34">
        <f t="shared" si="1"/>
        <v>0</v>
      </c>
      <c r="U34" s="465" t="s">
        <v>1352</v>
      </c>
    </row>
    <row r="35" spans="17:21">
      <c r="Q35" s="266" t="s">
        <v>1299</v>
      </c>
      <c r="R35">
        <f t="shared" si="1"/>
        <v>0</v>
      </c>
      <c r="U35" s="465" t="s">
        <v>1361</v>
      </c>
    </row>
    <row r="36" spans="17:21">
      <c r="Q36" s="266" t="s">
        <v>1300</v>
      </c>
      <c r="R36">
        <f t="shared" si="1"/>
        <v>0</v>
      </c>
      <c r="U36" s="465" t="s">
        <v>1362</v>
      </c>
    </row>
    <row r="37" spans="17:21">
      <c r="Q37" s="266" t="s">
        <v>1301</v>
      </c>
      <c r="R37">
        <f t="shared" si="1"/>
        <v>0</v>
      </c>
      <c r="U37" s="465" t="s">
        <v>1363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80773-CC82-4096-AEE3-ECC0E3128EB7}">
  <sheetPr>
    <tabColor rgb="FFC00000"/>
  </sheetPr>
  <dimension ref="A1:U37"/>
  <sheetViews>
    <sheetView workbookViewId="0">
      <selection activeCell="L35" sqref="L35"/>
    </sheetView>
  </sheetViews>
  <sheetFormatPr defaultRowHeight="14.4"/>
  <cols>
    <col min="1" max="1" width="14" bestFit="1" customWidth="1"/>
    <col min="2" max="2" width="16.33203125" bestFit="1" customWidth="1"/>
    <col min="3" max="3" width="8.88671875" bestFit="1" customWidth="1"/>
    <col min="4" max="4" width="6.5546875" bestFit="1" customWidth="1"/>
    <col min="5" max="5" width="5.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s>
  <sheetData>
    <row r="1" spans="1:21">
      <c r="A1" s="36" t="s">
        <v>696</v>
      </c>
      <c r="B1" t="s">
        <v>1209</v>
      </c>
    </row>
    <row r="2" spans="1:21">
      <c r="A2" s="36" t="s">
        <v>1309</v>
      </c>
      <c r="B2" t="s">
        <v>1748</v>
      </c>
    </row>
    <row r="3" spans="1:21">
      <c r="A3" s="36" t="s">
        <v>1351</v>
      </c>
      <c r="B3" t="s">
        <v>1302</v>
      </c>
    </row>
    <row r="5" spans="1:21">
      <c r="B5" s="36" t="s">
        <v>1307</v>
      </c>
    </row>
    <row r="6" spans="1:21">
      <c r="B6" t="s">
        <v>1354</v>
      </c>
      <c r="C6" t="s">
        <v>1355</v>
      </c>
      <c r="D6" t="s">
        <v>1356</v>
      </c>
      <c r="E6" t="s">
        <v>1357</v>
      </c>
      <c r="F6" t="s">
        <v>1294</v>
      </c>
      <c r="G6" t="s">
        <v>1359</v>
      </c>
      <c r="H6" t="s">
        <v>1360</v>
      </c>
      <c r="I6" t="s">
        <v>1358</v>
      </c>
      <c r="J6" t="s">
        <v>1352</v>
      </c>
      <c r="K6" t="s">
        <v>1361</v>
      </c>
      <c r="L6" t="s">
        <v>1362</v>
      </c>
      <c r="M6" t="s">
        <v>1363</v>
      </c>
      <c r="N6" t="s">
        <v>869</v>
      </c>
      <c r="Q6" s="266" t="s">
        <v>1303</v>
      </c>
      <c r="R6">
        <f>IFERROR(GETPIVOTDATA("PR #",$A$5,"month",U6),0)</f>
        <v>5</v>
      </c>
      <c r="U6" s="465" t="s">
        <v>1354</v>
      </c>
    </row>
    <row r="7" spans="1:21">
      <c r="A7" t="s">
        <v>1182</v>
      </c>
      <c r="B7">
        <v>5</v>
      </c>
      <c r="C7">
        <v>1</v>
      </c>
      <c r="D7">
        <v>3</v>
      </c>
      <c r="E7">
        <v>9</v>
      </c>
      <c r="F7">
        <v>13</v>
      </c>
      <c r="G7">
        <v>2</v>
      </c>
      <c r="H7">
        <v>1</v>
      </c>
      <c r="I7">
        <v>1</v>
      </c>
      <c r="J7">
        <v>17</v>
      </c>
      <c r="K7">
        <v>27</v>
      </c>
      <c r="L7">
        <v>10</v>
      </c>
      <c r="M7">
        <v>26</v>
      </c>
      <c r="N7">
        <v>115</v>
      </c>
      <c r="Q7" s="266" t="s">
        <v>1304</v>
      </c>
      <c r="R7">
        <f t="shared" ref="R7:R17" si="0">IFERROR(GETPIVOTDATA("PR #",$A$5,"month",U7),0)</f>
        <v>1</v>
      </c>
      <c r="U7" s="465" t="s">
        <v>1355</v>
      </c>
    </row>
    <row r="8" spans="1:21">
      <c r="Q8" s="266" t="s">
        <v>1305</v>
      </c>
      <c r="R8">
        <f t="shared" si="0"/>
        <v>3</v>
      </c>
      <c r="U8" s="465" t="s">
        <v>1356</v>
      </c>
    </row>
    <row r="9" spans="1:21">
      <c r="Q9" s="266" t="s">
        <v>1306</v>
      </c>
      <c r="R9">
        <f t="shared" si="0"/>
        <v>9</v>
      </c>
      <c r="U9" s="465" t="s">
        <v>1357</v>
      </c>
    </row>
    <row r="10" spans="1:21">
      <c r="Q10" s="266" t="s">
        <v>1294</v>
      </c>
      <c r="R10">
        <f t="shared" si="0"/>
        <v>13</v>
      </c>
      <c r="U10" s="465" t="s">
        <v>1294</v>
      </c>
    </row>
    <row r="11" spans="1:21">
      <c r="Q11" s="266" t="s">
        <v>1295</v>
      </c>
      <c r="R11">
        <f t="shared" si="0"/>
        <v>2</v>
      </c>
      <c r="U11" s="465" t="s">
        <v>1359</v>
      </c>
    </row>
    <row r="12" spans="1:21">
      <c r="Q12" s="266" t="s">
        <v>1296</v>
      </c>
      <c r="R12">
        <f t="shared" si="0"/>
        <v>1</v>
      </c>
      <c r="U12" s="465" t="s">
        <v>1360</v>
      </c>
    </row>
    <row r="13" spans="1:21">
      <c r="Q13" s="266" t="s">
        <v>1297</v>
      </c>
      <c r="R13">
        <f t="shared" si="0"/>
        <v>1</v>
      </c>
      <c r="U13" s="465" t="s">
        <v>1358</v>
      </c>
    </row>
    <row r="14" spans="1:21">
      <c r="Q14" s="266" t="s">
        <v>1298</v>
      </c>
      <c r="R14">
        <f t="shared" si="0"/>
        <v>17</v>
      </c>
      <c r="U14" s="465" t="s">
        <v>1352</v>
      </c>
    </row>
    <row r="15" spans="1:21">
      <c r="Q15" s="266" t="s">
        <v>1299</v>
      </c>
      <c r="R15">
        <f t="shared" si="0"/>
        <v>27</v>
      </c>
      <c r="U15" s="465" t="s">
        <v>1361</v>
      </c>
    </row>
    <row r="16" spans="1:21">
      <c r="Q16" s="266" t="s">
        <v>1300</v>
      </c>
      <c r="R16">
        <f t="shared" si="0"/>
        <v>10</v>
      </c>
      <c r="U16" s="465" t="s">
        <v>1362</v>
      </c>
    </row>
    <row r="17" spans="1:21">
      <c r="Q17" s="266" t="s">
        <v>1301</v>
      </c>
      <c r="R17">
        <f t="shared" si="0"/>
        <v>26</v>
      </c>
      <c r="U17" s="465" t="s">
        <v>1363</v>
      </c>
    </row>
    <row r="21" spans="1:21">
      <c r="A21" s="36" t="s">
        <v>696</v>
      </c>
      <c r="B21" t="s">
        <v>1209</v>
      </c>
    </row>
    <row r="22" spans="1:21">
      <c r="A22" s="36" t="s">
        <v>1309</v>
      </c>
      <c r="B22" t="s">
        <v>1748</v>
      </c>
    </row>
    <row r="23" spans="1:21">
      <c r="A23" s="36" t="s">
        <v>1351</v>
      </c>
      <c r="B23" t="s">
        <v>1520</v>
      </c>
    </row>
    <row r="25" spans="1:21">
      <c r="B25" s="36" t="s">
        <v>1307</v>
      </c>
    </row>
    <row r="26" spans="1:21">
      <c r="B26" t="s">
        <v>1354</v>
      </c>
      <c r="C26" t="s">
        <v>1355</v>
      </c>
      <c r="D26" t="s">
        <v>1356</v>
      </c>
      <c r="E26" t="s">
        <v>869</v>
      </c>
      <c r="Q26" s="266" t="s">
        <v>1303</v>
      </c>
      <c r="R26">
        <f>IFERROR(GETPIVOTDATA("PR #",$A$25,"month",U26),0)</f>
        <v>20</v>
      </c>
      <c r="U26" s="465" t="s">
        <v>1354</v>
      </c>
    </row>
    <row r="27" spans="1:21">
      <c r="A27" t="s">
        <v>1182</v>
      </c>
      <c r="B27">
        <v>20</v>
      </c>
      <c r="C27">
        <v>19</v>
      </c>
      <c r="D27">
        <v>4</v>
      </c>
      <c r="E27">
        <v>43</v>
      </c>
      <c r="Q27" s="266" t="s">
        <v>1304</v>
      </c>
      <c r="R27">
        <f t="shared" ref="R27:R37" si="1">IFERROR(GETPIVOTDATA("PR #",$A$25,"month",U27),0)</f>
        <v>19</v>
      </c>
      <c r="U27" s="465" t="s">
        <v>1355</v>
      </c>
    </row>
    <row r="28" spans="1:21">
      <c r="Q28" s="266" t="s">
        <v>1305</v>
      </c>
      <c r="R28">
        <f t="shared" si="1"/>
        <v>4</v>
      </c>
      <c r="U28" s="465" t="s">
        <v>1356</v>
      </c>
    </row>
    <row r="29" spans="1:21">
      <c r="Q29" s="266" t="s">
        <v>1306</v>
      </c>
      <c r="R29">
        <f t="shared" si="1"/>
        <v>0</v>
      </c>
      <c r="U29" s="465" t="s">
        <v>1357</v>
      </c>
    </row>
    <row r="30" spans="1:21">
      <c r="Q30" s="266" t="s">
        <v>1294</v>
      </c>
      <c r="R30">
        <f t="shared" si="1"/>
        <v>0</v>
      </c>
      <c r="U30" s="465" t="s">
        <v>1294</v>
      </c>
    </row>
    <row r="31" spans="1:21">
      <c r="Q31" s="266" t="s">
        <v>1295</v>
      </c>
      <c r="R31">
        <f t="shared" si="1"/>
        <v>0</v>
      </c>
      <c r="U31" s="465" t="s">
        <v>1359</v>
      </c>
    </row>
    <row r="32" spans="1:21">
      <c r="Q32" s="266" t="s">
        <v>1296</v>
      </c>
      <c r="R32">
        <f t="shared" si="1"/>
        <v>0</v>
      </c>
      <c r="U32" s="465" t="s">
        <v>1360</v>
      </c>
    </row>
    <row r="33" spans="17:21">
      <c r="Q33" s="266" t="s">
        <v>1297</v>
      </c>
      <c r="R33">
        <f t="shared" si="1"/>
        <v>0</v>
      </c>
      <c r="U33" s="465" t="s">
        <v>1358</v>
      </c>
    </row>
    <row r="34" spans="17:21">
      <c r="Q34" s="266" t="s">
        <v>1298</v>
      </c>
      <c r="R34">
        <f t="shared" si="1"/>
        <v>0</v>
      </c>
      <c r="U34" s="465" t="s">
        <v>1352</v>
      </c>
    </row>
    <row r="35" spans="17:21">
      <c r="Q35" s="266" t="s">
        <v>1299</v>
      </c>
      <c r="R35">
        <f t="shared" si="1"/>
        <v>0</v>
      </c>
      <c r="U35" s="465" t="s">
        <v>1361</v>
      </c>
    </row>
    <row r="36" spans="17:21">
      <c r="Q36" s="266" t="s">
        <v>1300</v>
      </c>
      <c r="R36">
        <f t="shared" si="1"/>
        <v>0</v>
      </c>
      <c r="U36" s="465" t="s">
        <v>1362</v>
      </c>
    </row>
    <row r="37" spans="17:21">
      <c r="Q37" s="266" t="s">
        <v>1301</v>
      </c>
      <c r="R37">
        <f t="shared" si="1"/>
        <v>0</v>
      </c>
      <c r="U37" s="465" t="s">
        <v>1363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60221-DA10-40EF-9B9E-EE85EF9D1F1A}">
  <sheetPr>
    <tabColor rgb="FFC00000"/>
  </sheetPr>
  <dimension ref="A1:U37"/>
  <sheetViews>
    <sheetView workbookViewId="0">
      <selection activeCell="G32" sqref="G32"/>
    </sheetView>
  </sheetViews>
  <sheetFormatPr defaultRowHeight="14.4"/>
  <cols>
    <col min="1" max="1" width="14" bestFit="1" customWidth="1"/>
    <col min="2" max="2" width="16.33203125" bestFit="1" customWidth="1"/>
    <col min="3" max="3" width="8.88671875" bestFit="1" customWidth="1"/>
    <col min="4" max="4" width="6.5546875" bestFit="1" customWidth="1"/>
    <col min="5" max="5" width="11.33203125" bestFit="1" customWidth="1"/>
    <col min="6" max="6" width="4.88671875" bestFit="1" customWidth="1"/>
    <col min="7" max="7" width="5.109375" bestFit="1" customWidth="1"/>
    <col min="8" max="8" width="4.44140625" bestFit="1" customWidth="1"/>
    <col min="9" max="9" width="7.109375" bestFit="1" customWidth="1"/>
    <col min="10" max="10" width="10.88671875" bestFit="1" customWidth="1"/>
    <col min="11" max="11" width="8.109375" bestFit="1" customWidth="1"/>
    <col min="12" max="12" width="10.44140625" bestFit="1" customWidth="1"/>
    <col min="13" max="13" width="10.109375" bestFit="1" customWidth="1"/>
    <col min="14" max="14" width="11.33203125" bestFit="1" customWidth="1"/>
  </cols>
  <sheetData>
    <row r="1" spans="1:21">
      <c r="A1" s="36" t="s">
        <v>696</v>
      </c>
      <c r="B1" t="s">
        <v>1210</v>
      </c>
    </row>
    <row r="2" spans="1:21">
      <c r="A2" s="36" t="s">
        <v>1309</v>
      </c>
      <c r="B2" t="s">
        <v>1748</v>
      </c>
    </row>
    <row r="3" spans="1:21">
      <c r="A3" s="36" t="s">
        <v>1351</v>
      </c>
      <c r="B3" t="s">
        <v>1302</v>
      </c>
    </row>
    <row r="5" spans="1:21">
      <c r="B5" s="36" t="s">
        <v>1307</v>
      </c>
    </row>
    <row r="6" spans="1:21">
      <c r="B6" t="s">
        <v>1363</v>
      </c>
      <c r="C6" t="s">
        <v>869</v>
      </c>
      <c r="Q6" s="266" t="s">
        <v>1303</v>
      </c>
      <c r="R6">
        <f>IFERROR(GETPIVOTDATA("PR #",$A$5,"month",U6),0)</f>
        <v>0</v>
      </c>
      <c r="U6" s="465" t="s">
        <v>1354</v>
      </c>
    </row>
    <row r="7" spans="1:21">
      <c r="A7" t="s">
        <v>1182</v>
      </c>
      <c r="B7">
        <v>11</v>
      </c>
      <c r="C7">
        <v>11</v>
      </c>
      <c r="Q7" s="266" t="s">
        <v>1304</v>
      </c>
      <c r="R7">
        <f t="shared" ref="R7:R17" si="0">IFERROR(GETPIVOTDATA("PR #",$A$5,"month",U7),0)</f>
        <v>0</v>
      </c>
      <c r="U7" s="465" t="s">
        <v>1355</v>
      </c>
    </row>
    <row r="8" spans="1:21">
      <c r="Q8" s="266" t="s">
        <v>1305</v>
      </c>
      <c r="R8">
        <f t="shared" si="0"/>
        <v>0</v>
      </c>
      <c r="U8" s="465" t="s">
        <v>1356</v>
      </c>
    </row>
    <row r="9" spans="1:21">
      <c r="Q9" s="266" t="s">
        <v>1306</v>
      </c>
      <c r="R9">
        <f t="shared" si="0"/>
        <v>0</v>
      </c>
      <c r="U9" s="465" t="s">
        <v>1357</v>
      </c>
    </row>
    <row r="10" spans="1:21">
      <c r="Q10" s="266" t="s">
        <v>1294</v>
      </c>
      <c r="R10">
        <f t="shared" si="0"/>
        <v>0</v>
      </c>
      <c r="U10" s="465" t="s">
        <v>1294</v>
      </c>
    </row>
    <row r="11" spans="1:21">
      <c r="Q11" s="266" t="s">
        <v>1295</v>
      </c>
      <c r="R11">
        <f t="shared" si="0"/>
        <v>0</v>
      </c>
      <c r="U11" s="465" t="s">
        <v>1359</v>
      </c>
    </row>
    <row r="12" spans="1:21">
      <c r="Q12" s="266" t="s">
        <v>1296</v>
      </c>
      <c r="R12">
        <f t="shared" si="0"/>
        <v>0</v>
      </c>
      <c r="U12" s="465" t="s">
        <v>1360</v>
      </c>
    </row>
    <row r="13" spans="1:21">
      <c r="Q13" s="266" t="s">
        <v>1297</v>
      </c>
      <c r="R13">
        <f t="shared" si="0"/>
        <v>0</v>
      </c>
      <c r="U13" s="465" t="s">
        <v>1358</v>
      </c>
    </row>
    <row r="14" spans="1:21">
      <c r="Q14" s="266" t="s">
        <v>1298</v>
      </c>
      <c r="R14">
        <f t="shared" si="0"/>
        <v>0</v>
      </c>
      <c r="U14" s="465" t="s">
        <v>1352</v>
      </c>
    </row>
    <row r="15" spans="1:21">
      <c r="Q15" s="266" t="s">
        <v>1299</v>
      </c>
      <c r="R15">
        <f t="shared" si="0"/>
        <v>0</v>
      </c>
      <c r="U15" s="465" t="s">
        <v>1361</v>
      </c>
    </row>
    <row r="16" spans="1:21">
      <c r="Q16" s="266" t="s">
        <v>1300</v>
      </c>
      <c r="R16">
        <f t="shared" si="0"/>
        <v>0</v>
      </c>
      <c r="U16" s="465" t="s">
        <v>1362</v>
      </c>
    </row>
    <row r="17" spans="1:21">
      <c r="Q17" s="266" t="s">
        <v>1301</v>
      </c>
      <c r="R17">
        <f t="shared" si="0"/>
        <v>11</v>
      </c>
      <c r="U17" s="465" t="s">
        <v>1363</v>
      </c>
    </row>
    <row r="21" spans="1:21">
      <c r="A21" s="36" t="s">
        <v>696</v>
      </c>
      <c r="B21" t="s">
        <v>1210</v>
      </c>
    </row>
    <row r="22" spans="1:21">
      <c r="A22" s="36" t="s">
        <v>1309</v>
      </c>
      <c r="B22" t="s">
        <v>1748</v>
      </c>
    </row>
    <row r="23" spans="1:21">
      <c r="A23" s="36" t="s">
        <v>1351</v>
      </c>
      <c r="B23" t="s">
        <v>1520</v>
      </c>
    </row>
    <row r="25" spans="1:21">
      <c r="B25" s="36" t="s">
        <v>1307</v>
      </c>
    </row>
    <row r="26" spans="1:21">
      <c r="B26" t="s">
        <v>1354</v>
      </c>
      <c r="C26" t="s">
        <v>1355</v>
      </c>
      <c r="D26" t="s">
        <v>1356</v>
      </c>
      <c r="E26" t="s">
        <v>869</v>
      </c>
      <c r="Q26" s="266" t="s">
        <v>1303</v>
      </c>
      <c r="R26">
        <f>IFERROR(GETPIVOTDATA("PR #",$A$25,"month",U26),0)</f>
        <v>1</v>
      </c>
      <c r="U26" s="465" t="s">
        <v>1354</v>
      </c>
    </row>
    <row r="27" spans="1:21">
      <c r="A27" t="s">
        <v>1182</v>
      </c>
      <c r="B27">
        <v>1</v>
      </c>
      <c r="C27">
        <v>2</v>
      </c>
      <c r="D27">
        <v>7</v>
      </c>
      <c r="E27">
        <v>10</v>
      </c>
      <c r="Q27" s="266" t="s">
        <v>1304</v>
      </c>
      <c r="R27">
        <f t="shared" ref="R27:R37" si="1">IFERROR(GETPIVOTDATA("PR #",$A$25,"month",U27),0)</f>
        <v>2</v>
      </c>
      <c r="U27" s="465" t="s">
        <v>1355</v>
      </c>
    </row>
    <row r="28" spans="1:21">
      <c r="Q28" s="266" t="s">
        <v>1305</v>
      </c>
      <c r="R28">
        <f t="shared" si="1"/>
        <v>7</v>
      </c>
      <c r="U28" s="465" t="s">
        <v>1356</v>
      </c>
    </row>
    <row r="29" spans="1:21">
      <c r="Q29" s="266" t="s">
        <v>1306</v>
      </c>
      <c r="R29">
        <f t="shared" si="1"/>
        <v>0</v>
      </c>
      <c r="U29" s="465" t="s">
        <v>1357</v>
      </c>
    </row>
    <row r="30" spans="1:21">
      <c r="Q30" s="266" t="s">
        <v>1294</v>
      </c>
      <c r="R30">
        <f t="shared" si="1"/>
        <v>0</v>
      </c>
      <c r="U30" s="465" t="s">
        <v>1294</v>
      </c>
    </row>
    <row r="31" spans="1:21">
      <c r="Q31" s="266" t="s">
        <v>1295</v>
      </c>
      <c r="R31">
        <f t="shared" si="1"/>
        <v>0</v>
      </c>
      <c r="U31" s="465" t="s">
        <v>1359</v>
      </c>
    </row>
    <row r="32" spans="1:21">
      <c r="Q32" s="266" t="s">
        <v>1296</v>
      </c>
      <c r="R32">
        <f t="shared" si="1"/>
        <v>0</v>
      </c>
      <c r="U32" s="465" t="s">
        <v>1360</v>
      </c>
    </row>
    <row r="33" spans="17:21">
      <c r="Q33" s="266" t="s">
        <v>1297</v>
      </c>
      <c r="R33">
        <f t="shared" si="1"/>
        <v>0</v>
      </c>
      <c r="U33" s="465" t="s">
        <v>1358</v>
      </c>
    </row>
    <row r="34" spans="17:21">
      <c r="Q34" s="266" t="s">
        <v>1298</v>
      </c>
      <c r="R34">
        <f t="shared" si="1"/>
        <v>0</v>
      </c>
      <c r="U34" s="465" t="s">
        <v>1352</v>
      </c>
    </row>
    <row r="35" spans="17:21">
      <c r="Q35" s="266" t="s">
        <v>1299</v>
      </c>
      <c r="R35">
        <f t="shared" si="1"/>
        <v>0</v>
      </c>
      <c r="U35" s="465" t="s">
        <v>1361</v>
      </c>
    </row>
    <row r="36" spans="17:21">
      <c r="Q36" s="266" t="s">
        <v>1300</v>
      </c>
      <c r="R36">
        <f t="shared" si="1"/>
        <v>0</v>
      </c>
      <c r="U36" s="465" t="s">
        <v>1362</v>
      </c>
    </row>
    <row r="37" spans="17:21">
      <c r="Q37" s="266" t="s">
        <v>1301</v>
      </c>
      <c r="R37">
        <f t="shared" si="1"/>
        <v>0</v>
      </c>
      <c r="U37" s="465" t="s">
        <v>1363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9D414-E2C2-4E15-AE2B-A9BBF524B112}">
  <sheetPr>
    <tabColor rgb="FFFF5050"/>
  </sheetPr>
  <dimension ref="A1:R490"/>
  <sheetViews>
    <sheetView topLeftCell="A469" zoomScale="80" zoomScaleNormal="80" workbookViewId="0">
      <selection activeCell="I475" sqref="I475"/>
    </sheetView>
  </sheetViews>
  <sheetFormatPr defaultRowHeight="14.4"/>
  <cols>
    <col min="1" max="1" width="69.33203125" bestFit="1" customWidth="1"/>
    <col min="2" max="2" width="15.664062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36" t="s">
        <v>1067</v>
      </c>
      <c r="B1" s="32" t="s">
        <v>1089</v>
      </c>
      <c r="Q1" s="274" t="s">
        <v>1089</v>
      </c>
    </row>
    <row r="2" spans="1:18">
      <c r="A2" s="36" t="s">
        <v>1351</v>
      </c>
      <c r="B2" t="s">
        <v>1302</v>
      </c>
      <c r="Q2" s="267" t="s">
        <v>1303</v>
      </c>
      <c r="R2">
        <f>IFERROR(GETPIVOTDATA("PO #",$A$4,"month","January"),0)</f>
        <v>0</v>
      </c>
    </row>
    <row r="3" spans="1:18">
      <c r="Q3" s="267" t="s">
        <v>1304</v>
      </c>
      <c r="R3">
        <f>IFERROR(GETPIVOTDATA("PO #",$A$4,"month","February"),0)</f>
        <v>0</v>
      </c>
    </row>
    <row r="4" spans="1:18">
      <c r="A4" s="36" t="s">
        <v>868</v>
      </c>
      <c r="B4" t="s">
        <v>1103</v>
      </c>
      <c r="Q4" s="267" t="s">
        <v>1305</v>
      </c>
      <c r="R4">
        <f>IFERROR(GETPIVOTDATA("PO #",$A$4,"month","March"),0)</f>
        <v>0</v>
      </c>
    </row>
    <row r="5" spans="1:18">
      <c r="A5" s="37" t="s">
        <v>869</v>
      </c>
      <c r="B5" s="32"/>
      <c r="Q5" s="267" t="s">
        <v>1306</v>
      </c>
      <c r="R5">
        <f>IFERROR(GETPIVOTDATA("PO #",$A$4,"month","April"),0)</f>
        <v>0</v>
      </c>
    </row>
    <row r="6" spans="1:18">
      <c r="Q6" s="267" t="s">
        <v>1294</v>
      </c>
      <c r="R6">
        <f>IFERROR(GETPIVOTDATA("PO #",$A$4,"month","May"),0)</f>
        <v>0</v>
      </c>
    </row>
    <row r="7" spans="1:18">
      <c r="Q7" s="267" t="s">
        <v>1295</v>
      </c>
      <c r="R7">
        <f>IFERROR(GETPIVOTDATA("PO #",$A$4,"month","June"),0)</f>
        <v>0</v>
      </c>
    </row>
    <row r="8" spans="1:18">
      <c r="Q8" s="267" t="s">
        <v>1296</v>
      </c>
      <c r="R8">
        <f>IFERROR(GETPIVOTDATA("PO #",$A$4,"month","July"),0)</f>
        <v>0</v>
      </c>
    </row>
    <row r="9" spans="1:18">
      <c r="Q9" s="267" t="s">
        <v>1297</v>
      </c>
      <c r="R9">
        <f>IFERROR(GETPIVOTDATA("PO #",$A$4,"month","August"),0)</f>
        <v>0</v>
      </c>
    </row>
    <row r="10" spans="1:18">
      <c r="Q10" s="267" t="s">
        <v>1298</v>
      </c>
      <c r="R10">
        <f>IFERROR(GETPIVOTDATA("PO #",$A$4,"month","September"),0)</f>
        <v>0</v>
      </c>
    </row>
    <row r="11" spans="1:18">
      <c r="Q11" s="267" t="s">
        <v>1299</v>
      </c>
      <c r="R11">
        <f>IFERROR(GETPIVOTDATA("PO #",$A$4,"month","October"),0)</f>
        <v>0</v>
      </c>
    </row>
    <row r="12" spans="1:18">
      <c r="Q12" s="267" t="s">
        <v>1300</v>
      </c>
      <c r="R12">
        <f>IFERROR(GETPIVOTDATA("PO #",$A$4,"month","November"),0)</f>
        <v>0</v>
      </c>
    </row>
    <row r="13" spans="1:18">
      <c r="Q13" s="267" t="s">
        <v>1301</v>
      </c>
      <c r="R13">
        <f>IFERROR(GETPIVOTDATA("PO #",$A$4,"month","December"),0)</f>
        <v>0</v>
      </c>
    </row>
    <row r="14" spans="1:18">
      <c r="Q14" s="464"/>
    </row>
    <row r="15" spans="1:18">
      <c r="Q15" s="464"/>
    </row>
    <row r="16" spans="1:18">
      <c r="Q16" s="464"/>
    </row>
    <row r="17" spans="1:18">
      <c r="Q17" s="464"/>
    </row>
    <row r="18" spans="1:18">
      <c r="Q18" s="464"/>
    </row>
    <row r="19" spans="1:18">
      <c r="Q19" s="464"/>
    </row>
    <row r="20" spans="1:18">
      <c r="Q20" s="464"/>
    </row>
    <row r="22" spans="1:18">
      <c r="A22" s="36" t="s">
        <v>1067</v>
      </c>
      <c r="B22" t="s">
        <v>1078</v>
      </c>
      <c r="Q22" s="274" t="s">
        <v>1078</v>
      </c>
    </row>
    <row r="23" spans="1:18">
      <c r="A23" s="36" t="s">
        <v>1351</v>
      </c>
      <c r="B23" t="s">
        <v>1302</v>
      </c>
      <c r="Q23" s="267" t="s">
        <v>1303</v>
      </c>
      <c r="R23">
        <f>IFERROR(GETPIVOTDATA("PO #",$A$25,"month","January"),0)</f>
        <v>0</v>
      </c>
    </row>
    <row r="24" spans="1:18">
      <c r="Q24" s="267" t="s">
        <v>1304</v>
      </c>
      <c r="R24">
        <f>IFERROR(GETPIVOTDATA("PO #",$A$25,"month","February"),0)</f>
        <v>0</v>
      </c>
    </row>
    <row r="25" spans="1:18">
      <c r="A25" s="36" t="s">
        <v>868</v>
      </c>
      <c r="B25" t="s">
        <v>1103</v>
      </c>
      <c r="Q25" s="267" t="s">
        <v>1305</v>
      </c>
      <c r="R25">
        <f>IFERROR(GETPIVOTDATA("PO #",$A$25,"month","March"),0)</f>
        <v>0</v>
      </c>
    </row>
    <row r="26" spans="1:18">
      <c r="A26" s="37" t="s">
        <v>869</v>
      </c>
      <c r="Q26" s="267" t="s">
        <v>1306</v>
      </c>
      <c r="R26">
        <f>IFERROR(GETPIVOTDATA("PO #",$A$25,"month","April"),0)</f>
        <v>0</v>
      </c>
    </row>
    <row r="27" spans="1:18">
      <c r="Q27" s="267" t="s">
        <v>1294</v>
      </c>
      <c r="R27">
        <f>IFERROR(GETPIVOTDATA("PO #",$A$25,"month","May"),0)</f>
        <v>0</v>
      </c>
    </row>
    <row r="28" spans="1:18">
      <c r="Q28" s="267" t="s">
        <v>1295</v>
      </c>
      <c r="R28">
        <f>IFERROR(GETPIVOTDATA("PO #",$A$25,"month","June"),0)</f>
        <v>0</v>
      </c>
    </row>
    <row r="29" spans="1:18">
      <c r="Q29" s="267" t="s">
        <v>1296</v>
      </c>
      <c r="R29">
        <f>IFERROR(GETPIVOTDATA("PO #",$A$25,"month","July"),0)</f>
        <v>0</v>
      </c>
    </row>
    <row r="30" spans="1:18">
      <c r="Q30" s="267" t="s">
        <v>1297</v>
      </c>
      <c r="R30">
        <f>IFERROR(GETPIVOTDATA("PO #",$A$25,"month","August"),0)</f>
        <v>0</v>
      </c>
    </row>
    <row r="31" spans="1:18">
      <c r="Q31" s="267" t="s">
        <v>1298</v>
      </c>
      <c r="R31">
        <f>IFERROR(GETPIVOTDATA("PO #",$A$25,"month","September"),0)</f>
        <v>0</v>
      </c>
    </row>
    <row r="32" spans="1:18">
      <c r="Q32" s="267" t="s">
        <v>1299</v>
      </c>
      <c r="R32">
        <f>IFERROR(GETPIVOTDATA("PO #",$A$25,"month","October"),0)</f>
        <v>0</v>
      </c>
    </row>
    <row r="33" spans="1:18">
      <c r="Q33" s="267" t="s">
        <v>1300</v>
      </c>
      <c r="R33">
        <f>IFERROR(GETPIVOTDATA("PO #",$A$25,"month","November"),0)</f>
        <v>0</v>
      </c>
    </row>
    <row r="34" spans="1:18">
      <c r="Q34" s="267" t="s">
        <v>1301</v>
      </c>
      <c r="R34">
        <f>IFERROR(GETPIVOTDATA("PO #",$A$25,"month","December"),0)</f>
        <v>0</v>
      </c>
    </row>
    <row r="35" spans="1:18">
      <c r="Q35" s="464"/>
    </row>
    <row r="36" spans="1:18">
      <c r="Q36" s="464"/>
    </row>
    <row r="37" spans="1:18">
      <c r="Q37" s="464"/>
    </row>
    <row r="38" spans="1:18">
      <c r="Q38" s="464"/>
    </row>
    <row r="39" spans="1:18">
      <c r="Q39" s="464"/>
    </row>
    <row r="40" spans="1:18">
      <c r="Q40" s="274" t="s">
        <v>1083</v>
      </c>
    </row>
    <row r="41" spans="1:18">
      <c r="Q41" s="267" t="s">
        <v>1303</v>
      </c>
      <c r="R41">
        <f>IFERROR(GETPIVOTDATA("PO #",$A$46,"month","January"),0)</f>
        <v>0</v>
      </c>
    </row>
    <row r="42" spans="1:18">
      <c r="Q42" s="267" t="s">
        <v>1304</v>
      </c>
      <c r="R42">
        <f>IFERROR(GETPIVOTDATA("PO #",$A$46,"month","February"),0)</f>
        <v>0</v>
      </c>
    </row>
    <row r="43" spans="1:18">
      <c r="A43" s="36" t="s">
        <v>1067</v>
      </c>
      <c r="B43" t="s">
        <v>1083</v>
      </c>
      <c r="Q43" s="267" t="s">
        <v>1305</v>
      </c>
      <c r="R43">
        <f>IFERROR(GETPIVOTDATA("PO #",$A$46,"month","March"),0)</f>
        <v>0</v>
      </c>
    </row>
    <row r="44" spans="1:18">
      <c r="A44" s="36" t="s">
        <v>1351</v>
      </c>
      <c r="B44" t="s">
        <v>1302</v>
      </c>
      <c r="Q44" s="267" t="s">
        <v>1306</v>
      </c>
      <c r="R44">
        <f>IFERROR(GETPIVOTDATA("PO #",$A$46,"month","April"),0)</f>
        <v>0</v>
      </c>
    </row>
    <row r="45" spans="1:18">
      <c r="Q45" s="267" t="s">
        <v>1294</v>
      </c>
      <c r="R45">
        <f>IFERROR(GETPIVOTDATA("PO #",$A$46,"month","May"),0)</f>
        <v>0</v>
      </c>
    </row>
    <row r="46" spans="1:18">
      <c r="A46" s="36" t="s">
        <v>868</v>
      </c>
      <c r="B46" t="s">
        <v>1103</v>
      </c>
      <c r="Q46" s="267" t="s">
        <v>1295</v>
      </c>
      <c r="R46">
        <f>IFERROR(GETPIVOTDATA("PO #",$A$46,"month","June"),0)</f>
        <v>0</v>
      </c>
    </row>
    <row r="47" spans="1:18">
      <c r="A47" s="37" t="s">
        <v>869</v>
      </c>
      <c r="Q47" s="267" t="s">
        <v>1296</v>
      </c>
      <c r="R47">
        <f>IFERROR(GETPIVOTDATA("PO #",$A$46,"month","July"),0)</f>
        <v>0</v>
      </c>
    </row>
    <row r="48" spans="1:18">
      <c r="Q48" s="267" t="s">
        <v>1297</v>
      </c>
      <c r="R48">
        <f>IFERROR(GETPIVOTDATA("PO #",$A$46,"month","August"),0)</f>
        <v>0</v>
      </c>
    </row>
    <row r="49" spans="1:18">
      <c r="Q49" s="267" t="s">
        <v>1298</v>
      </c>
      <c r="R49">
        <f>IFERROR(GETPIVOTDATA("PO #",$A$46,"month","September"),0)</f>
        <v>0</v>
      </c>
    </row>
    <row r="50" spans="1:18">
      <c r="Q50" s="267" t="s">
        <v>1299</v>
      </c>
      <c r="R50">
        <f>IFERROR(GETPIVOTDATA("PO #",$A$46,"month","October"),0)</f>
        <v>0</v>
      </c>
    </row>
    <row r="51" spans="1:18">
      <c r="Q51" s="267" t="s">
        <v>1300</v>
      </c>
      <c r="R51">
        <f>IFERROR(GETPIVOTDATA("PO #",$A$46,"month","November"),0)</f>
        <v>0</v>
      </c>
    </row>
    <row r="52" spans="1:18">
      <c r="Q52" s="267" t="s">
        <v>1301</v>
      </c>
      <c r="R52">
        <f>IFERROR(GETPIVOTDATA("PO #",$A$46,"month","December"),0)</f>
        <v>0</v>
      </c>
    </row>
    <row r="61" spans="1:18">
      <c r="Q61" s="285" t="s">
        <v>1087</v>
      </c>
    </row>
    <row r="62" spans="1:18">
      <c r="Q62" s="267" t="s">
        <v>1303</v>
      </c>
      <c r="R62">
        <f>IFERROR(GETPIVOTDATA("PO #",$A$67,"month","January"),0)</f>
        <v>0</v>
      </c>
    </row>
    <row r="63" spans="1:18">
      <c r="Q63" s="267" t="s">
        <v>1304</v>
      </c>
      <c r="R63">
        <f>IFERROR(GETPIVOTDATA("PO #",$A$67,"month","February"),0)</f>
        <v>0</v>
      </c>
    </row>
    <row r="64" spans="1:18">
      <c r="A64" s="36" t="s">
        <v>1067</v>
      </c>
      <c r="B64" t="s">
        <v>1087</v>
      </c>
      <c r="Q64" s="267" t="s">
        <v>1305</v>
      </c>
      <c r="R64">
        <f>IFERROR(GETPIVOTDATA("PO #",$A$67,"month","March"),0)</f>
        <v>0</v>
      </c>
    </row>
    <row r="65" spans="1:18">
      <c r="A65" s="36" t="s">
        <v>1351</v>
      </c>
      <c r="B65" t="s">
        <v>1302</v>
      </c>
      <c r="Q65" s="267" t="s">
        <v>1306</v>
      </c>
      <c r="R65">
        <f>IFERROR(GETPIVOTDATA("PO #",$A$67,"month","April"),0)</f>
        <v>0</v>
      </c>
    </row>
    <row r="66" spans="1:18">
      <c r="Q66" s="267" t="s">
        <v>1294</v>
      </c>
      <c r="R66">
        <f>IFERROR(GETPIVOTDATA("PO #",$A$67,"month","May"),0)</f>
        <v>0</v>
      </c>
    </row>
    <row r="67" spans="1:18">
      <c r="A67" s="36" t="s">
        <v>868</v>
      </c>
      <c r="B67" t="s">
        <v>1103</v>
      </c>
      <c r="Q67" s="267" t="s">
        <v>1295</v>
      </c>
      <c r="R67">
        <f>IFERROR(GETPIVOTDATA("PO #",$A$67,"month","June"),0)</f>
        <v>0</v>
      </c>
    </row>
    <row r="68" spans="1:18">
      <c r="A68" s="37" t="s">
        <v>869</v>
      </c>
      <c r="Q68" s="267" t="s">
        <v>1296</v>
      </c>
      <c r="R68">
        <f>IFERROR(GETPIVOTDATA("PO #",$A$67,"month","July"),0)</f>
        <v>0</v>
      </c>
    </row>
    <row r="69" spans="1:18">
      <c r="Q69" s="267" t="s">
        <v>1297</v>
      </c>
      <c r="R69">
        <f>IFERROR(GETPIVOTDATA("PO #",$A$67,"month","August"),0)</f>
        <v>0</v>
      </c>
    </row>
    <row r="70" spans="1:18">
      <c r="Q70" s="267" t="s">
        <v>1298</v>
      </c>
      <c r="R70">
        <f>IFERROR(GETPIVOTDATA("PO #",$A$67,"month","September"),0)</f>
        <v>0</v>
      </c>
    </row>
    <row r="71" spans="1:18">
      <c r="Q71" s="267" t="s">
        <v>1299</v>
      </c>
      <c r="R71">
        <f>IFERROR(GETPIVOTDATA("PO #",$A$67,"month","October"),0)</f>
        <v>0</v>
      </c>
    </row>
    <row r="72" spans="1:18">
      <c r="Q72" s="267" t="s">
        <v>1300</v>
      </c>
      <c r="R72">
        <f>IFERROR(GETPIVOTDATA("PO #",$A$67,"month","November"),0)</f>
        <v>0</v>
      </c>
    </row>
    <row r="73" spans="1:18">
      <c r="Q73" s="267" t="s">
        <v>1301</v>
      </c>
      <c r="R73">
        <f>IFERROR(GETPIVOTDATA("PO #",$A$67,"month","December"),0)</f>
        <v>0</v>
      </c>
    </row>
    <row r="84" spans="1:18">
      <c r="Q84" s="274" t="s">
        <v>1071</v>
      </c>
    </row>
    <row r="85" spans="1:18">
      <c r="Q85" s="267" t="s">
        <v>1303</v>
      </c>
      <c r="R85">
        <f>IFERROR(GETPIVOTDATA("PO #",$A$89,"month","January"),0)</f>
        <v>0</v>
      </c>
    </row>
    <row r="86" spans="1:18">
      <c r="A86" s="36" t="s">
        <v>1067</v>
      </c>
      <c r="B86" t="s">
        <v>1071</v>
      </c>
      <c r="Q86" s="267" t="s">
        <v>1304</v>
      </c>
      <c r="R86">
        <f>IFERROR(GETPIVOTDATA("PO #",$A$89,"month","February"),0)</f>
        <v>0</v>
      </c>
    </row>
    <row r="87" spans="1:18">
      <c r="A87" s="36" t="s">
        <v>1351</v>
      </c>
      <c r="B87" t="s">
        <v>1302</v>
      </c>
      <c r="Q87" s="267" t="s">
        <v>1305</v>
      </c>
      <c r="R87">
        <f>IFERROR(GETPIVOTDATA("PO #",$A$89,"month","March"),0)</f>
        <v>0</v>
      </c>
    </row>
    <row r="88" spans="1:18">
      <c r="Q88" s="267" t="s">
        <v>1306</v>
      </c>
      <c r="R88">
        <f>IFERROR(GETPIVOTDATA("PO #",$A$89,"month","April"),0)</f>
        <v>0</v>
      </c>
    </row>
    <row r="89" spans="1:18">
      <c r="A89" s="36" t="s">
        <v>868</v>
      </c>
      <c r="B89" t="s">
        <v>1103</v>
      </c>
      <c r="Q89" s="267" t="s">
        <v>1294</v>
      </c>
      <c r="R89">
        <f>IFERROR(GETPIVOTDATA("PO #",$A$89,"month","May"),0)</f>
        <v>1</v>
      </c>
    </row>
    <row r="90" spans="1:18">
      <c r="A90" s="37" t="s">
        <v>1294</v>
      </c>
      <c r="B90">
        <v>1</v>
      </c>
      <c r="Q90" s="267" t="s">
        <v>1295</v>
      </c>
      <c r="R90">
        <f>IFERROR(GETPIVOTDATA("PO #",$A$89,"month","June"),0)</f>
        <v>0</v>
      </c>
    </row>
    <row r="91" spans="1:18">
      <c r="A91" s="37" t="s">
        <v>1363</v>
      </c>
      <c r="B91">
        <v>4</v>
      </c>
      <c r="Q91" s="267" t="s">
        <v>1296</v>
      </c>
      <c r="R91">
        <f>IFERROR(GETPIVOTDATA("PO #",$A$89,"month","July"),0)</f>
        <v>0</v>
      </c>
    </row>
    <row r="92" spans="1:18">
      <c r="A92" s="37" t="s">
        <v>869</v>
      </c>
      <c r="B92">
        <v>5</v>
      </c>
      <c r="Q92" s="267" t="s">
        <v>1297</v>
      </c>
      <c r="R92">
        <f>IFERROR(GETPIVOTDATA("PO #",$A$89,"month","August"),0)</f>
        <v>0</v>
      </c>
    </row>
    <row r="93" spans="1:18">
      <c r="Q93" s="267" t="s">
        <v>1298</v>
      </c>
      <c r="R93">
        <f>IFERROR(GETPIVOTDATA("PO #",$A$89,"month","September"),0)</f>
        <v>0</v>
      </c>
    </row>
    <row r="94" spans="1:18">
      <c r="Q94" s="267" t="s">
        <v>1299</v>
      </c>
      <c r="R94">
        <f>IFERROR(GETPIVOTDATA("PO #",$A$89,"month","October"),0)</f>
        <v>0</v>
      </c>
    </row>
    <row r="95" spans="1:18">
      <c r="Q95" s="267" t="s">
        <v>1300</v>
      </c>
      <c r="R95">
        <f>IFERROR(GETPIVOTDATA("PO #",$A$89,"month","November"),0)</f>
        <v>0</v>
      </c>
    </row>
    <row r="96" spans="1:18">
      <c r="Q96" s="267" t="s">
        <v>1301</v>
      </c>
      <c r="R96">
        <f>IFERROR(GETPIVOTDATA("PO #",$A$89,"month","December"),0)</f>
        <v>4</v>
      </c>
    </row>
    <row r="106" spans="1:18">
      <c r="Q106" s="274" t="s">
        <v>1072</v>
      </c>
    </row>
    <row r="107" spans="1:18">
      <c r="Q107" s="267" t="s">
        <v>1303</v>
      </c>
      <c r="R107">
        <f>IFERROR(GETPIVOTDATA("PO #",$A$111,"month","January"),0)</f>
        <v>0</v>
      </c>
    </row>
    <row r="108" spans="1:18">
      <c r="A108" s="36" t="s">
        <v>1067</v>
      </c>
      <c r="B108" t="s">
        <v>1072</v>
      </c>
      <c r="Q108" s="267" t="s">
        <v>1304</v>
      </c>
      <c r="R108">
        <f>IFERROR(GETPIVOTDATA("PO #",$A$111,"month","February"),0)</f>
        <v>1</v>
      </c>
    </row>
    <row r="109" spans="1:18">
      <c r="A109" s="36" t="s">
        <v>1351</v>
      </c>
      <c r="B109" t="s">
        <v>1302</v>
      </c>
      <c r="Q109" s="267" t="s">
        <v>1305</v>
      </c>
      <c r="R109">
        <f>IFERROR(GETPIVOTDATA("PO #",$A$111,"month","March"),0)</f>
        <v>0</v>
      </c>
    </row>
    <row r="110" spans="1:18">
      <c r="Q110" s="267" t="s">
        <v>1306</v>
      </c>
      <c r="R110">
        <f>IFERROR(GETPIVOTDATA("PO #",$A$111,"month","April"),0)</f>
        <v>0</v>
      </c>
    </row>
    <row r="111" spans="1:18">
      <c r="A111" s="36" t="s">
        <v>868</v>
      </c>
      <c r="B111" t="s">
        <v>1103</v>
      </c>
      <c r="Q111" s="267" t="s">
        <v>1294</v>
      </c>
      <c r="R111">
        <f>IFERROR(GETPIVOTDATA("PO #",$A$111,"month","May"),0)</f>
        <v>0</v>
      </c>
    </row>
    <row r="112" spans="1:18">
      <c r="A112" s="37" t="s">
        <v>1355</v>
      </c>
      <c r="B112">
        <v>1</v>
      </c>
      <c r="Q112" s="267" t="s">
        <v>1295</v>
      </c>
      <c r="R112">
        <f>IFERROR(GETPIVOTDATA("PO #",$A$111,"month","June"),0)</f>
        <v>0</v>
      </c>
    </row>
    <row r="113" spans="1:18">
      <c r="A113" s="37" t="s">
        <v>869</v>
      </c>
      <c r="B113">
        <v>1</v>
      </c>
      <c r="Q113" s="267" t="s">
        <v>1296</v>
      </c>
      <c r="R113">
        <f>IFERROR(GETPIVOTDATA("PO #",$A$111,"month","July"),0)</f>
        <v>0</v>
      </c>
    </row>
    <row r="114" spans="1:18">
      <c r="Q114" s="267" t="s">
        <v>1297</v>
      </c>
      <c r="R114">
        <f>IFERROR(GETPIVOTDATA("PO #",$A$111,"month","August"),0)</f>
        <v>0</v>
      </c>
    </row>
    <row r="115" spans="1:18">
      <c r="Q115" s="267" t="s">
        <v>1298</v>
      </c>
      <c r="R115">
        <f>IFERROR(GETPIVOTDATA("PO #",$A$111,"month","September"),0)</f>
        <v>0</v>
      </c>
    </row>
    <row r="116" spans="1:18">
      <c r="Q116" s="267" t="s">
        <v>1299</v>
      </c>
      <c r="R116">
        <f>IFERROR(GETPIVOTDATA("PO #",$A$111,"month","October"),0)</f>
        <v>0</v>
      </c>
    </row>
    <row r="117" spans="1:18">
      <c r="Q117" s="267" t="s">
        <v>1300</v>
      </c>
      <c r="R117">
        <f>IFERROR(GETPIVOTDATA("PO #",$A$111,"month","November"),0)</f>
        <v>0</v>
      </c>
    </row>
    <row r="118" spans="1:18">
      <c r="Q118" s="267" t="s">
        <v>1301</v>
      </c>
      <c r="R118">
        <f>IFERROR(GETPIVOTDATA("PO #",$A$111,"month","December"),0)</f>
        <v>0</v>
      </c>
    </row>
    <row r="129" spans="1:18">
      <c r="A129" s="36" t="s">
        <v>1067</v>
      </c>
      <c r="B129" t="s">
        <v>1080</v>
      </c>
    </row>
    <row r="130" spans="1:18">
      <c r="A130" s="36" t="s">
        <v>1351</v>
      </c>
      <c r="B130" t="s">
        <v>1302</v>
      </c>
    </row>
    <row r="131" spans="1:18">
      <c r="Q131" s="285" t="s">
        <v>1080</v>
      </c>
    </row>
    <row r="132" spans="1:18">
      <c r="A132" s="36" t="s">
        <v>868</v>
      </c>
      <c r="B132" t="s">
        <v>1103</v>
      </c>
      <c r="Q132" s="267" t="s">
        <v>1303</v>
      </c>
      <c r="R132">
        <f>IFERROR(GETPIVOTDATA("PO #",$A$132,"month","January"),0)</f>
        <v>0</v>
      </c>
    </row>
    <row r="133" spans="1:18">
      <c r="A133" s="37" t="s">
        <v>1363</v>
      </c>
      <c r="B133">
        <v>2</v>
      </c>
      <c r="Q133" s="267" t="s">
        <v>1304</v>
      </c>
      <c r="R133">
        <f>IFERROR(GETPIVOTDATA("PO #",$A$132,"month","February"),0)</f>
        <v>0</v>
      </c>
    </row>
    <row r="134" spans="1:18">
      <c r="A134" s="37" t="s">
        <v>869</v>
      </c>
      <c r="B134">
        <v>2</v>
      </c>
      <c r="Q134" s="267" t="s">
        <v>1305</v>
      </c>
      <c r="R134">
        <f>IFERROR(GETPIVOTDATA("PO #",$A$132,"month","March"),0)</f>
        <v>0</v>
      </c>
    </row>
    <row r="135" spans="1:18">
      <c r="Q135" s="267" t="s">
        <v>1306</v>
      </c>
      <c r="R135">
        <f>IFERROR(GETPIVOTDATA("PO #",$A$132,"month","April"),0)</f>
        <v>0</v>
      </c>
    </row>
    <row r="136" spans="1:18">
      <c r="Q136" s="267" t="s">
        <v>1294</v>
      </c>
      <c r="R136">
        <f>IFERROR(GETPIVOTDATA("PO #",$A$132,"month","May"),0)</f>
        <v>0</v>
      </c>
    </row>
    <row r="137" spans="1:18">
      <c r="Q137" s="267" t="s">
        <v>1295</v>
      </c>
      <c r="R137">
        <f>IFERROR(GETPIVOTDATA("PO #",$A$132,"month","June"),0)</f>
        <v>0</v>
      </c>
    </row>
    <row r="138" spans="1:18">
      <c r="Q138" s="267" t="s">
        <v>1296</v>
      </c>
      <c r="R138">
        <f>IFERROR(GETPIVOTDATA("PO #",$A$132,"month","July"),0)</f>
        <v>0</v>
      </c>
    </row>
    <row r="139" spans="1:18">
      <c r="Q139" s="267" t="s">
        <v>1297</v>
      </c>
      <c r="R139">
        <f>IFERROR(GETPIVOTDATA("PO #",$A$132,"month","August"),0)</f>
        <v>0</v>
      </c>
    </row>
    <row r="140" spans="1:18">
      <c r="Q140" s="267" t="s">
        <v>1298</v>
      </c>
      <c r="R140">
        <f>IFERROR(GETPIVOTDATA("PO #",$A$132,"month","September"),0)</f>
        <v>0</v>
      </c>
    </row>
    <row r="141" spans="1:18">
      <c r="Q141" s="267" t="s">
        <v>1299</v>
      </c>
      <c r="R141">
        <f>IFERROR(GETPIVOTDATA("PO #",$A$132,"month","October"),0)</f>
        <v>0</v>
      </c>
    </row>
    <row r="142" spans="1:18">
      <c r="Q142" s="267" t="s">
        <v>1300</v>
      </c>
      <c r="R142">
        <f>IFERROR(GETPIVOTDATA("PO #",$A$132,"month","November"),0)</f>
        <v>0</v>
      </c>
    </row>
    <row r="143" spans="1:18">
      <c r="Q143" s="267" t="s">
        <v>1301</v>
      </c>
      <c r="R143">
        <f>IFERROR(GETPIVOTDATA("PO #",$A$132,"month","December"),0)</f>
        <v>2</v>
      </c>
    </row>
    <row r="151" spans="1:18">
      <c r="A151" s="36" t="s">
        <v>1067</v>
      </c>
      <c r="B151" t="s">
        <v>1079</v>
      </c>
      <c r="Q151" s="285" t="s">
        <v>1079</v>
      </c>
    </row>
    <row r="152" spans="1:18">
      <c r="A152" s="36" t="s">
        <v>1351</v>
      </c>
      <c r="B152" t="s">
        <v>1302</v>
      </c>
      <c r="Q152" s="267" t="s">
        <v>1303</v>
      </c>
      <c r="R152">
        <f>IFERROR(GETPIVOTDATA("PO #",$A$154,"month","January"),0)</f>
        <v>0</v>
      </c>
    </row>
    <row r="153" spans="1:18">
      <c r="Q153" s="267" t="s">
        <v>1304</v>
      </c>
      <c r="R153">
        <f>IFERROR(GETPIVOTDATA("PO #",$A$154,"month","February"),0)</f>
        <v>0</v>
      </c>
    </row>
    <row r="154" spans="1:18">
      <c r="A154" s="36" t="s">
        <v>868</v>
      </c>
      <c r="B154" t="s">
        <v>1103</v>
      </c>
      <c r="Q154" s="267" t="s">
        <v>1305</v>
      </c>
      <c r="R154">
        <f>IFERROR(GETPIVOTDATA("PO #",$A$154,"month","March"),0)</f>
        <v>0</v>
      </c>
    </row>
    <row r="155" spans="1:18">
      <c r="A155" s="37" t="s">
        <v>1363</v>
      </c>
      <c r="B155">
        <v>4</v>
      </c>
      <c r="Q155" s="267" t="s">
        <v>1306</v>
      </c>
      <c r="R155">
        <f>IFERROR(GETPIVOTDATA("PO #",$A$154,"month","April"),0)</f>
        <v>0</v>
      </c>
    </row>
    <row r="156" spans="1:18">
      <c r="A156" s="37" t="s">
        <v>869</v>
      </c>
      <c r="B156">
        <v>4</v>
      </c>
      <c r="Q156" s="267" t="s">
        <v>1294</v>
      </c>
      <c r="R156">
        <f>IFERROR(GETPIVOTDATA("PO #",$A$154,"month","May"),0)</f>
        <v>0</v>
      </c>
    </row>
    <row r="157" spans="1:18">
      <c r="Q157" s="267" t="s">
        <v>1295</v>
      </c>
      <c r="R157">
        <f>IFERROR(GETPIVOTDATA("PO #",$A$154,"month","June"),0)</f>
        <v>0</v>
      </c>
    </row>
    <row r="158" spans="1:18">
      <c r="Q158" s="267" t="s">
        <v>1296</v>
      </c>
      <c r="R158">
        <f>IFERROR(GETPIVOTDATA("PO #",$A$154,"month","July"),0)</f>
        <v>0</v>
      </c>
    </row>
    <row r="159" spans="1:18">
      <c r="Q159" s="267" t="s">
        <v>1297</v>
      </c>
      <c r="R159">
        <f>IFERROR(GETPIVOTDATA("PO #",$A$154,"month","August"),0)</f>
        <v>0</v>
      </c>
    </row>
    <row r="160" spans="1:18">
      <c r="Q160" s="267" t="s">
        <v>1298</v>
      </c>
      <c r="R160">
        <f>IFERROR(GETPIVOTDATA("PO #",$A$154,"month","September"),0)</f>
        <v>0</v>
      </c>
    </row>
    <row r="161" spans="1:18">
      <c r="Q161" s="267" t="s">
        <v>1299</v>
      </c>
      <c r="R161">
        <f>IFERROR(GETPIVOTDATA("PO #",$A$154,"month","October"),0)</f>
        <v>0</v>
      </c>
    </row>
    <row r="162" spans="1:18">
      <c r="Q162" s="267" t="s">
        <v>1300</v>
      </c>
      <c r="R162">
        <f>IFERROR(GETPIVOTDATA("PO #",$A$154,"month","November"),0)</f>
        <v>0</v>
      </c>
    </row>
    <row r="163" spans="1:18">
      <c r="Q163" s="267" t="s">
        <v>1301</v>
      </c>
      <c r="R163">
        <f>IFERROR(GETPIVOTDATA("PO #",$A$154,"month","December"),0)</f>
        <v>4</v>
      </c>
    </row>
    <row r="174" spans="1:18">
      <c r="A174" s="36" t="s">
        <v>1067</v>
      </c>
      <c r="B174" t="s">
        <v>1212</v>
      </c>
      <c r="Q174" s="285" t="s">
        <v>1212</v>
      </c>
    </row>
    <row r="175" spans="1:18">
      <c r="A175" s="36" t="s">
        <v>1351</v>
      </c>
      <c r="B175" t="s">
        <v>1302</v>
      </c>
      <c r="Q175" s="267" t="s">
        <v>1303</v>
      </c>
      <c r="R175">
        <f>IFERROR(GETPIVOTDATA("PO #",$A$177,"month","January"),0)</f>
        <v>0</v>
      </c>
    </row>
    <row r="176" spans="1:18">
      <c r="Q176" s="267" t="s">
        <v>1304</v>
      </c>
      <c r="R176">
        <f>IFERROR(GETPIVOTDATA("PO #",$A$177,"month","February"),0)</f>
        <v>0</v>
      </c>
    </row>
    <row r="177" spans="1:18">
      <c r="A177" s="36" t="s">
        <v>868</v>
      </c>
      <c r="B177" t="s">
        <v>1103</v>
      </c>
      <c r="Q177" s="267" t="s">
        <v>1305</v>
      </c>
      <c r="R177">
        <f>IFERROR(GETPIVOTDATA("PO #",$A$177,"month","March"),0)</f>
        <v>0</v>
      </c>
    </row>
    <row r="178" spans="1:18">
      <c r="A178" s="37" t="s">
        <v>1363</v>
      </c>
      <c r="B178">
        <v>5</v>
      </c>
      <c r="Q178" s="267" t="s">
        <v>1306</v>
      </c>
      <c r="R178">
        <f>IFERROR(GETPIVOTDATA("PO #",$A$177,"month","April"),0)</f>
        <v>0</v>
      </c>
    </row>
    <row r="179" spans="1:18">
      <c r="A179" s="37" t="s">
        <v>869</v>
      </c>
      <c r="B179">
        <v>5</v>
      </c>
      <c r="Q179" s="267" t="s">
        <v>1294</v>
      </c>
      <c r="R179">
        <f>IFERROR(GETPIVOTDATA("PO #",$A$177,"month","May"),0)</f>
        <v>0</v>
      </c>
    </row>
    <row r="180" spans="1:18">
      <c r="Q180" s="267" t="s">
        <v>1295</v>
      </c>
      <c r="R180">
        <f>IFERROR(GETPIVOTDATA("PO #",$A$177,"month","June"),0)</f>
        <v>0</v>
      </c>
    </row>
    <row r="181" spans="1:18">
      <c r="Q181" s="267" t="s">
        <v>1296</v>
      </c>
      <c r="R181">
        <f>IFERROR(GETPIVOTDATA("PO #",$A$177,"month","July"),0)</f>
        <v>0</v>
      </c>
    </row>
    <row r="182" spans="1:18">
      <c r="Q182" s="267" t="s">
        <v>1297</v>
      </c>
      <c r="R182">
        <f>IFERROR(GETPIVOTDATA("PO #",$A$177,"month","August"),0)</f>
        <v>0</v>
      </c>
    </row>
    <row r="183" spans="1:18">
      <c r="Q183" s="267" t="s">
        <v>1298</v>
      </c>
      <c r="R183">
        <f>IFERROR(GETPIVOTDATA("PO #",$A$177,"month","September"),0)</f>
        <v>0</v>
      </c>
    </row>
    <row r="184" spans="1:18">
      <c r="Q184" s="267" t="s">
        <v>1299</v>
      </c>
      <c r="R184">
        <f>IFERROR(GETPIVOTDATA("PO #",$A$177,"month","October"),0)</f>
        <v>0</v>
      </c>
    </row>
    <row r="185" spans="1:18">
      <c r="Q185" s="267" t="s">
        <v>1300</v>
      </c>
      <c r="R185">
        <f>IFERROR(GETPIVOTDATA("PO #",$A$177,"month","November"),0)</f>
        <v>0</v>
      </c>
    </row>
    <row r="186" spans="1:18">
      <c r="Q186" s="267" t="s">
        <v>1301</v>
      </c>
      <c r="R186">
        <f>IFERROR(GETPIVOTDATA("PO #",$A$177,"month","December"),0)</f>
        <v>5</v>
      </c>
    </row>
    <row r="187" spans="1:18">
      <c r="Q187" s="464"/>
    </row>
    <row r="188" spans="1:18">
      <c r="Q188" s="464"/>
    </row>
    <row r="189" spans="1:18">
      <c r="Q189" s="464"/>
    </row>
    <row r="190" spans="1:18">
      <c r="Q190" s="464"/>
    </row>
    <row r="191" spans="1:18">
      <c r="Q191" s="464"/>
    </row>
    <row r="192" spans="1:18">
      <c r="Q192" s="464"/>
    </row>
    <row r="193" spans="1:18">
      <c r="Q193" s="464"/>
    </row>
    <row r="194" spans="1:18">
      <c r="A194" s="36" t="s">
        <v>1067</v>
      </c>
      <c r="B194" s="97" t="s">
        <v>1084</v>
      </c>
    </row>
    <row r="195" spans="1:18">
      <c r="A195" s="36" t="s">
        <v>1351</v>
      </c>
      <c r="B195" t="s">
        <v>1302</v>
      </c>
      <c r="Q195" s="1475" t="s">
        <v>1090</v>
      </c>
    </row>
    <row r="196" spans="1:18">
      <c r="Q196" s="267" t="s">
        <v>1303</v>
      </c>
      <c r="R196">
        <f>IFERROR(GETPIVOTDATA("PO #",$A$197,"month","January"),0)</f>
        <v>0</v>
      </c>
    </row>
    <row r="197" spans="1:18">
      <c r="A197" s="36" t="s">
        <v>868</v>
      </c>
      <c r="B197" t="s">
        <v>1103</v>
      </c>
      <c r="Q197" s="267" t="s">
        <v>1304</v>
      </c>
      <c r="R197">
        <f>IFERROR(GETPIVOTDATA("PO #",$A$197,"month","February"),0)</f>
        <v>0</v>
      </c>
    </row>
    <row r="198" spans="1:18">
      <c r="A198" s="37" t="s">
        <v>869</v>
      </c>
      <c r="Q198" s="267" t="s">
        <v>1305</v>
      </c>
      <c r="R198">
        <f>IFERROR(GETPIVOTDATA("PO #",$A$197,"month","March"),0)</f>
        <v>0</v>
      </c>
    </row>
    <row r="199" spans="1:18">
      <c r="Q199" s="267" t="s">
        <v>1306</v>
      </c>
      <c r="R199">
        <f>IFERROR(GETPIVOTDATA("PO #",$A$197,"month","April"),0)</f>
        <v>0</v>
      </c>
    </row>
    <row r="200" spans="1:18">
      <c r="Q200" s="267" t="s">
        <v>1294</v>
      </c>
      <c r="R200">
        <f>IFERROR(GETPIVOTDATA("PO #",$A$197,"month","May"),0)</f>
        <v>0</v>
      </c>
    </row>
    <row r="201" spans="1:18">
      <c r="Q201" s="267" t="s">
        <v>1295</v>
      </c>
      <c r="R201">
        <f>IFERROR(GETPIVOTDATA("PO #",$A$197,"month","June"),0)</f>
        <v>0</v>
      </c>
    </row>
    <row r="202" spans="1:18">
      <c r="Q202" s="267" t="s">
        <v>1296</v>
      </c>
      <c r="R202">
        <f>IFERROR(GETPIVOTDATA("PO #",$A$197,"month","July"),0)</f>
        <v>0</v>
      </c>
    </row>
    <row r="203" spans="1:18">
      <c r="Q203" s="267" t="s">
        <v>1297</v>
      </c>
      <c r="R203">
        <f>IFERROR(GETPIVOTDATA("PO #",$A$197,"month","August"),0)</f>
        <v>0</v>
      </c>
    </row>
    <row r="204" spans="1:18">
      <c r="Q204" s="267" t="s">
        <v>1298</v>
      </c>
      <c r="R204">
        <f>IFERROR(GETPIVOTDATA("PO #",$A$197,"month","September"),0)</f>
        <v>0</v>
      </c>
    </row>
    <row r="205" spans="1:18">
      <c r="Q205" s="267" t="s">
        <v>1299</v>
      </c>
      <c r="R205">
        <f>IFERROR(GETPIVOTDATA("PO #",$A$197,"month","October"),0)</f>
        <v>0</v>
      </c>
    </row>
    <row r="206" spans="1:18">
      <c r="Q206" s="267" t="s">
        <v>1300</v>
      </c>
      <c r="R206">
        <f>IFERROR(GETPIVOTDATA("PO #",$A$197,"month","November"),0)</f>
        <v>0</v>
      </c>
    </row>
    <row r="207" spans="1:18">
      <c r="Q207" s="267" t="s">
        <v>1301</v>
      </c>
      <c r="R207">
        <f>IFERROR(GETPIVOTDATA("PO #",$A$197,"month","December"),0)</f>
        <v>0</v>
      </c>
    </row>
    <row r="208" spans="1:18">
      <c r="Q208" s="464"/>
    </row>
    <row r="209" spans="1:18">
      <c r="Q209" s="464"/>
    </row>
    <row r="210" spans="1:18">
      <c r="Q210" s="464"/>
    </row>
    <row r="211" spans="1:18">
      <c r="Q211" s="464"/>
    </row>
    <row r="212" spans="1:18">
      <c r="Q212" s="464"/>
    </row>
    <row r="213" spans="1:18">
      <c r="Q213" s="464"/>
    </row>
    <row r="214" spans="1:18">
      <c r="A214" s="36" t="s">
        <v>1067</v>
      </c>
      <c r="B214" t="s">
        <v>1082</v>
      </c>
    </row>
    <row r="215" spans="1:18">
      <c r="A215" s="36" t="s">
        <v>1351</v>
      </c>
      <c r="B215" t="s">
        <v>1302</v>
      </c>
      <c r="Q215" s="285" t="s">
        <v>1082</v>
      </c>
    </row>
    <row r="216" spans="1:18">
      <c r="Q216" s="267" t="s">
        <v>1303</v>
      </c>
      <c r="R216">
        <f>IFERROR(GETPIVOTDATA("PO #",$A$217,"month","January"),0)</f>
        <v>0</v>
      </c>
    </row>
    <row r="217" spans="1:18">
      <c r="A217" s="36" t="s">
        <v>868</v>
      </c>
      <c r="B217" t="s">
        <v>1103</v>
      </c>
      <c r="Q217" s="267" t="s">
        <v>1304</v>
      </c>
      <c r="R217">
        <f>IFERROR(GETPIVOTDATA("PO #",$A$217,"month","February"),0)</f>
        <v>0</v>
      </c>
    </row>
    <row r="218" spans="1:18">
      <c r="A218" s="37" t="s">
        <v>1363</v>
      </c>
      <c r="B218">
        <v>3</v>
      </c>
      <c r="Q218" s="267" t="s">
        <v>1305</v>
      </c>
      <c r="R218">
        <f>IFERROR(GETPIVOTDATA("PO #",$A$217,"month","March"),0)</f>
        <v>0</v>
      </c>
    </row>
    <row r="219" spans="1:18">
      <c r="A219" s="37" t="s">
        <v>869</v>
      </c>
      <c r="B219">
        <v>3</v>
      </c>
      <c r="Q219" s="267" t="s">
        <v>1306</v>
      </c>
      <c r="R219">
        <f>IFERROR(GETPIVOTDATA("PO #",$A$217,"month","April"),0)</f>
        <v>0</v>
      </c>
    </row>
    <row r="220" spans="1:18">
      <c r="Q220" s="267" t="s">
        <v>1294</v>
      </c>
      <c r="R220">
        <f>IFERROR(GETPIVOTDATA("PO #",$A$217,"month","May"),0)</f>
        <v>0</v>
      </c>
    </row>
    <row r="221" spans="1:18">
      <c r="Q221" s="267" t="s">
        <v>1295</v>
      </c>
      <c r="R221">
        <f>IFERROR(GETPIVOTDATA("PO #",$A$217,"month","June"),0)</f>
        <v>0</v>
      </c>
    </row>
    <row r="222" spans="1:18">
      <c r="Q222" s="267" t="s">
        <v>1296</v>
      </c>
      <c r="R222">
        <f>IFERROR(GETPIVOTDATA("PO #",$A$217,"month","July"),0)</f>
        <v>0</v>
      </c>
    </row>
    <row r="223" spans="1:18">
      <c r="Q223" s="267" t="s">
        <v>1297</v>
      </c>
      <c r="R223">
        <f>IFERROR(GETPIVOTDATA("PO #",$A$217,"month","August"),0)</f>
        <v>0</v>
      </c>
    </row>
    <row r="224" spans="1:18">
      <c r="Q224" s="267" t="s">
        <v>1298</v>
      </c>
      <c r="R224">
        <f>IFERROR(GETPIVOTDATA("PO #",$A$217,"month","September"),0)</f>
        <v>0</v>
      </c>
    </row>
    <row r="225" spans="1:18">
      <c r="Q225" s="267" t="s">
        <v>1299</v>
      </c>
      <c r="R225">
        <f>IFERROR(GETPIVOTDATA("PO #",$A$217,"month","October"),0)</f>
        <v>0</v>
      </c>
    </row>
    <row r="226" spans="1:18">
      <c r="Q226" s="267" t="s">
        <v>1300</v>
      </c>
      <c r="R226">
        <f>IFERROR(GETPIVOTDATA("PO #",$A$217,"month","November"),0)</f>
        <v>0</v>
      </c>
    </row>
    <row r="227" spans="1:18">
      <c r="Q227" s="267" t="s">
        <v>1301</v>
      </c>
      <c r="R227">
        <f>IFERROR(GETPIVOTDATA("PO #",$A$217,"month","December"),0)</f>
        <v>3</v>
      </c>
    </row>
    <row r="237" spans="1:18">
      <c r="A237" s="36" t="s">
        <v>1067</v>
      </c>
      <c r="B237" t="s">
        <v>1070</v>
      </c>
      <c r="Q237" s="285" t="s">
        <v>1070</v>
      </c>
    </row>
    <row r="238" spans="1:18">
      <c r="A238" s="36" t="s">
        <v>1351</v>
      </c>
      <c r="B238" t="s">
        <v>1302</v>
      </c>
      <c r="Q238" s="267" t="s">
        <v>1303</v>
      </c>
      <c r="R238">
        <f>IFERROR(GETPIVOTDATA("PO #",$A$240,"month","January"),0)</f>
        <v>0</v>
      </c>
    </row>
    <row r="239" spans="1:18">
      <c r="Q239" s="267" t="s">
        <v>1304</v>
      </c>
      <c r="R239">
        <f>IFERROR(GETPIVOTDATA("PO #",$A$240,"month","February"),0)</f>
        <v>11</v>
      </c>
    </row>
    <row r="240" spans="1:18">
      <c r="A240" s="36" t="s">
        <v>868</v>
      </c>
      <c r="B240" t="s">
        <v>1103</v>
      </c>
      <c r="Q240" s="267" t="s">
        <v>1305</v>
      </c>
      <c r="R240">
        <f>IFERROR(GETPIVOTDATA("PO #",$A$240,"month","March"),0)</f>
        <v>0</v>
      </c>
    </row>
    <row r="241" spans="1:18">
      <c r="A241" s="37" t="s">
        <v>1355</v>
      </c>
      <c r="B241">
        <v>11</v>
      </c>
      <c r="Q241" s="267" t="s">
        <v>1306</v>
      </c>
      <c r="R241">
        <f>IFERROR(GETPIVOTDATA("PO #",$A$240,"month","April"),0)</f>
        <v>0</v>
      </c>
    </row>
    <row r="242" spans="1:18">
      <c r="A242" s="37" t="s">
        <v>1294</v>
      </c>
      <c r="B242">
        <v>11</v>
      </c>
      <c r="Q242" s="267" t="s">
        <v>1294</v>
      </c>
      <c r="R242">
        <f>IFERROR(GETPIVOTDATA("PO #",$A$240,"month","May"),0)</f>
        <v>11</v>
      </c>
    </row>
    <row r="243" spans="1:18">
      <c r="A243" s="37" t="s">
        <v>1362</v>
      </c>
      <c r="B243">
        <v>1</v>
      </c>
      <c r="Q243" s="267" t="s">
        <v>1295</v>
      </c>
      <c r="R243">
        <f>IFERROR(GETPIVOTDATA("PO #",$A$240,"month","June"),0)</f>
        <v>0</v>
      </c>
    </row>
    <row r="244" spans="1:18">
      <c r="A244" s="37" t="s">
        <v>1363</v>
      </c>
      <c r="B244">
        <v>227</v>
      </c>
      <c r="Q244" s="267" t="s">
        <v>1296</v>
      </c>
      <c r="R244">
        <f>IFERROR(GETPIVOTDATA("PO #",$A$240,"month","July"),0)</f>
        <v>0</v>
      </c>
    </row>
    <row r="245" spans="1:18">
      <c r="A245" s="37" t="s">
        <v>869</v>
      </c>
      <c r="B245">
        <v>250</v>
      </c>
      <c r="Q245" s="267" t="s">
        <v>1297</v>
      </c>
      <c r="R245">
        <f>IFERROR(GETPIVOTDATA("PO #",$A$240,"month","August"),0)</f>
        <v>0</v>
      </c>
    </row>
    <row r="246" spans="1:18">
      <c r="Q246" s="267" t="s">
        <v>1298</v>
      </c>
      <c r="R246">
        <f>IFERROR(GETPIVOTDATA("PO #",$A$240,"month","September"),0)</f>
        <v>0</v>
      </c>
    </row>
    <row r="247" spans="1:18">
      <c r="Q247" s="267" t="s">
        <v>1299</v>
      </c>
      <c r="R247">
        <f>IFERROR(GETPIVOTDATA("PO #",$A$240,"month","October"),0)</f>
        <v>0</v>
      </c>
    </row>
    <row r="248" spans="1:18">
      <c r="Q248" s="267" t="s">
        <v>1300</v>
      </c>
      <c r="R248">
        <f>IFERROR(GETPIVOTDATA("PO #",$A$240,"month","November"),0)</f>
        <v>1</v>
      </c>
    </row>
    <row r="249" spans="1:18">
      <c r="Q249" s="267" t="s">
        <v>1301</v>
      </c>
      <c r="R249">
        <f>IFERROR(GETPIVOTDATA("PO #",$A$240,"month","December"),0)</f>
        <v>227</v>
      </c>
    </row>
    <row r="250" spans="1:18">
      <c r="A250" s="37"/>
      <c r="Q250" s="464"/>
    </row>
    <row r="251" spans="1:18">
      <c r="A251" s="37"/>
      <c r="Q251" s="464"/>
    </row>
    <row r="252" spans="1:18">
      <c r="A252" s="37"/>
      <c r="Q252" s="464"/>
    </row>
    <row r="253" spans="1:18">
      <c r="A253" s="37"/>
      <c r="Q253" s="464"/>
    </row>
    <row r="254" spans="1:18">
      <c r="A254" s="37"/>
      <c r="Q254" s="464"/>
    </row>
    <row r="255" spans="1:18">
      <c r="A255" s="37"/>
      <c r="Q255" s="464"/>
    </row>
    <row r="256" spans="1:18">
      <c r="A256" s="37"/>
      <c r="Q256" s="464"/>
    </row>
    <row r="257" spans="1:18">
      <c r="A257" s="37"/>
      <c r="Q257" s="464"/>
    </row>
    <row r="258" spans="1:18">
      <c r="A258" s="37"/>
      <c r="Q258" s="464"/>
    </row>
    <row r="259" spans="1:18">
      <c r="A259" s="37"/>
      <c r="Q259" s="464"/>
    </row>
    <row r="260" spans="1:18">
      <c r="A260" s="37"/>
      <c r="Q260" s="464"/>
    </row>
    <row r="261" spans="1:18">
      <c r="A261" s="36" t="s">
        <v>1067</v>
      </c>
      <c r="B261" s="97" t="s">
        <v>1084</v>
      </c>
    </row>
    <row r="262" spans="1:18">
      <c r="A262" s="36" t="s">
        <v>1351</v>
      </c>
      <c r="B262" t="s">
        <v>1302</v>
      </c>
      <c r="Q262" s="1474" t="s">
        <v>1091</v>
      </c>
    </row>
    <row r="263" spans="1:18">
      <c r="Q263" s="267" t="s">
        <v>1303</v>
      </c>
      <c r="R263">
        <f>IFERROR(GETPIVOTDATA("PO #",$A$264,"month","January"),0)</f>
        <v>0</v>
      </c>
    </row>
    <row r="264" spans="1:18">
      <c r="A264" s="36" t="s">
        <v>868</v>
      </c>
      <c r="B264" t="s">
        <v>1103</v>
      </c>
      <c r="Q264" s="267" t="s">
        <v>1304</v>
      </c>
      <c r="R264">
        <f>IFERROR(GETPIVOTDATA("PO #",$A$264,"month","February"),0)</f>
        <v>0</v>
      </c>
    </row>
    <row r="265" spans="1:18">
      <c r="A265" s="37" t="s">
        <v>869</v>
      </c>
      <c r="Q265" s="267" t="s">
        <v>1305</v>
      </c>
      <c r="R265">
        <f>IFERROR(GETPIVOTDATA("PO #",$A$264,"month","March"),0)</f>
        <v>0</v>
      </c>
    </row>
    <row r="266" spans="1:18">
      <c r="Q266" s="267" t="s">
        <v>1306</v>
      </c>
      <c r="R266">
        <f>IFERROR(GETPIVOTDATA("PO #",$A$264,"month","April"),0)</f>
        <v>0</v>
      </c>
    </row>
    <row r="267" spans="1:18">
      <c r="Q267" s="267" t="s">
        <v>1294</v>
      </c>
      <c r="R267">
        <f>IFERROR(GETPIVOTDATA("PO #",$A$264,"month","May"),0)</f>
        <v>0</v>
      </c>
    </row>
    <row r="268" spans="1:18">
      <c r="Q268" s="267" t="s">
        <v>1295</v>
      </c>
      <c r="R268">
        <f>IFERROR(GETPIVOTDATA("PO #",$A$264,"month","June"),0)</f>
        <v>0</v>
      </c>
    </row>
    <row r="269" spans="1:18">
      <c r="Q269" s="267" t="s">
        <v>1296</v>
      </c>
      <c r="R269">
        <f>IFERROR(GETPIVOTDATA("PO #",$A$264,"month","July"),0)</f>
        <v>0</v>
      </c>
    </row>
    <row r="270" spans="1:18">
      <c r="Q270" s="267" t="s">
        <v>1297</v>
      </c>
      <c r="R270">
        <f>IFERROR(GETPIVOTDATA("PO #",$A$264,"month","August"),0)</f>
        <v>0</v>
      </c>
    </row>
    <row r="271" spans="1:18">
      <c r="Q271" s="267" t="s">
        <v>1298</v>
      </c>
      <c r="R271">
        <f>IFERROR(GETPIVOTDATA("PO #",$A$264,"month","September"),0)</f>
        <v>0</v>
      </c>
    </row>
    <row r="272" spans="1:18">
      <c r="Q272" s="267" t="s">
        <v>1299</v>
      </c>
      <c r="R272">
        <f>IFERROR(GETPIVOTDATA("PO #",$A$264,"month","October"),0)</f>
        <v>0</v>
      </c>
    </row>
    <row r="273" spans="1:18">
      <c r="Q273" s="267" t="s">
        <v>1300</v>
      </c>
      <c r="R273">
        <f>IFERROR(GETPIVOTDATA("PO #",$A$264,"month","November"),0)</f>
        <v>0</v>
      </c>
    </row>
    <row r="274" spans="1:18">
      <c r="Q274" s="267" t="s">
        <v>1301</v>
      </c>
      <c r="R274">
        <f>IFERROR(GETPIVOTDATA("PO #",$A$264,"month","December"),0)</f>
        <v>0</v>
      </c>
    </row>
    <row r="275" spans="1:18">
      <c r="Q275" s="464"/>
    </row>
    <row r="276" spans="1:18">
      <c r="Q276" s="464"/>
    </row>
    <row r="277" spans="1:18">
      <c r="Q277" s="464"/>
    </row>
    <row r="278" spans="1:18">
      <c r="Q278" s="464"/>
    </row>
    <row r="279" spans="1:18">
      <c r="Q279" s="464"/>
    </row>
    <row r="280" spans="1:18">
      <c r="Q280" s="464"/>
    </row>
    <row r="282" spans="1:18">
      <c r="A282" s="36" t="s">
        <v>1067</v>
      </c>
      <c r="B282" t="s">
        <v>1085</v>
      </c>
      <c r="Q282" s="285" t="s">
        <v>1085</v>
      </c>
    </row>
    <row r="283" spans="1:18">
      <c r="A283" s="36" t="s">
        <v>1351</v>
      </c>
      <c r="B283" t="s">
        <v>1302</v>
      </c>
      <c r="Q283" s="267" t="s">
        <v>1303</v>
      </c>
      <c r="R283">
        <f>IFERROR(GETPIVOTDATA("PO #",$A$285,"month","January"),0)</f>
        <v>0</v>
      </c>
    </row>
    <row r="284" spans="1:18">
      <c r="Q284" s="267" t="s">
        <v>1304</v>
      </c>
      <c r="R284">
        <f>IFERROR(GETPIVOTDATA("PO #",$A$285,"month","February"),0)</f>
        <v>0</v>
      </c>
    </row>
    <row r="285" spans="1:18">
      <c r="A285" s="36" t="s">
        <v>868</v>
      </c>
      <c r="B285" t="s">
        <v>1103</v>
      </c>
      <c r="Q285" s="267" t="s">
        <v>1305</v>
      </c>
      <c r="R285">
        <f>IFERROR(GETPIVOTDATA("PO #",$A$285,"month","March"),0)</f>
        <v>0</v>
      </c>
    </row>
    <row r="286" spans="1:18">
      <c r="A286" s="37" t="s">
        <v>1363</v>
      </c>
      <c r="B286">
        <v>6</v>
      </c>
      <c r="Q286" s="267" t="s">
        <v>1306</v>
      </c>
      <c r="R286">
        <f>IFERROR(GETPIVOTDATA("PO #",$A$285,"month","April"),0)</f>
        <v>0</v>
      </c>
    </row>
    <row r="287" spans="1:18">
      <c r="A287" s="37" t="s">
        <v>869</v>
      </c>
      <c r="B287">
        <v>6</v>
      </c>
      <c r="Q287" s="267" t="s">
        <v>1294</v>
      </c>
      <c r="R287">
        <f>IFERROR(GETPIVOTDATA("PO #",$A$285,"month","May"),0)</f>
        <v>0</v>
      </c>
    </row>
    <row r="288" spans="1:18">
      <c r="Q288" s="267" t="s">
        <v>1295</v>
      </c>
      <c r="R288">
        <f>IFERROR(GETPIVOTDATA("PO #",$A$285,"month","June"),0)</f>
        <v>0</v>
      </c>
    </row>
    <row r="289" spans="1:18">
      <c r="Q289" s="267" t="s">
        <v>1296</v>
      </c>
      <c r="R289">
        <f>IFERROR(GETPIVOTDATA("PO #",$A$285,"month","July"),0)</f>
        <v>0</v>
      </c>
    </row>
    <row r="290" spans="1:18">
      <c r="Q290" s="267" t="s">
        <v>1297</v>
      </c>
      <c r="R290">
        <f>IFERROR(GETPIVOTDATA("PO #",$A$285,"month","August"),0)</f>
        <v>0</v>
      </c>
    </row>
    <row r="291" spans="1:18">
      <c r="Q291" s="267" t="s">
        <v>1298</v>
      </c>
      <c r="R291">
        <f>IFERROR(GETPIVOTDATA("PO #",$A$285,"month","September"),0)</f>
        <v>0</v>
      </c>
    </row>
    <row r="292" spans="1:18">
      <c r="Q292" s="267" t="s">
        <v>1299</v>
      </c>
      <c r="R292">
        <f>IFERROR(GETPIVOTDATA("PO #",$A$285,"month","October"),0)</f>
        <v>0</v>
      </c>
    </row>
    <row r="293" spans="1:18">
      <c r="Q293" s="267" t="s">
        <v>1300</v>
      </c>
      <c r="R293">
        <f>IFERROR(GETPIVOTDATA("PO #",$A$285,"month","November"),0)</f>
        <v>0</v>
      </c>
    </row>
    <row r="294" spans="1:18">
      <c r="Q294" s="267" t="s">
        <v>1301</v>
      </c>
      <c r="R294">
        <f>IFERROR(GETPIVOTDATA("PO #",$A$285,"month","December"),0)</f>
        <v>6</v>
      </c>
    </row>
    <row r="295" spans="1:18">
      <c r="Q295" s="464"/>
    </row>
    <row r="296" spans="1:18">
      <c r="Q296" s="464"/>
    </row>
    <row r="297" spans="1:18">
      <c r="Q297" s="464"/>
    </row>
    <row r="298" spans="1:18">
      <c r="Q298" s="464"/>
    </row>
    <row r="299" spans="1:18">
      <c r="Q299" s="464"/>
    </row>
    <row r="300" spans="1:18">
      <c r="Q300" s="464"/>
    </row>
    <row r="301" spans="1:18">
      <c r="Q301" s="464"/>
    </row>
    <row r="302" spans="1:18">
      <c r="Q302" s="1474" t="s">
        <v>1088</v>
      </c>
    </row>
    <row r="303" spans="1:18">
      <c r="A303" s="36" t="s">
        <v>1067</v>
      </c>
      <c r="B303" s="97" t="s">
        <v>1084</v>
      </c>
      <c r="Q303" s="267" t="s">
        <v>1303</v>
      </c>
      <c r="R303">
        <f>IFERROR(GETPIVOTDATA("PO #",$A$306,"month","January"),0)</f>
        <v>0</v>
      </c>
    </row>
    <row r="304" spans="1:18">
      <c r="A304" s="36" t="s">
        <v>1351</v>
      </c>
      <c r="B304" t="s">
        <v>1302</v>
      </c>
      <c r="Q304" s="267" t="s">
        <v>1304</v>
      </c>
      <c r="R304">
        <f>IFERROR(GETPIVOTDATA("PO #",$A$306,"month","February"),0)</f>
        <v>0</v>
      </c>
    </row>
    <row r="305" spans="1:18">
      <c r="Q305" s="267" t="s">
        <v>1305</v>
      </c>
      <c r="R305">
        <f>IFERROR(GETPIVOTDATA("PO #",$A$306,"month","March"),0)</f>
        <v>0</v>
      </c>
    </row>
    <row r="306" spans="1:18">
      <c r="A306" s="36" t="s">
        <v>868</v>
      </c>
      <c r="B306" t="s">
        <v>1103</v>
      </c>
      <c r="Q306" s="267" t="s">
        <v>1306</v>
      </c>
      <c r="R306">
        <f>IFERROR(GETPIVOTDATA("PO #",$A$306,"month","April"),0)</f>
        <v>0</v>
      </c>
    </row>
    <row r="307" spans="1:18">
      <c r="A307" s="37" t="s">
        <v>869</v>
      </c>
      <c r="Q307" s="267" t="s">
        <v>1294</v>
      </c>
      <c r="R307">
        <f>IFERROR(GETPIVOTDATA("PO #",$A$306,"month","May"),0)</f>
        <v>0</v>
      </c>
    </row>
    <row r="308" spans="1:18">
      <c r="Q308" s="267" t="s">
        <v>1295</v>
      </c>
      <c r="R308">
        <f>IFERROR(GETPIVOTDATA("PO #",$A$306,"month","June"),0)</f>
        <v>0</v>
      </c>
    </row>
    <row r="309" spans="1:18">
      <c r="Q309" s="267" t="s">
        <v>1296</v>
      </c>
      <c r="R309">
        <f>IFERROR(GETPIVOTDATA("PO #",$A$306,"month","July"),0)</f>
        <v>0</v>
      </c>
    </row>
    <row r="310" spans="1:18">
      <c r="Q310" s="267" t="s">
        <v>1297</v>
      </c>
      <c r="R310">
        <f>IFERROR(GETPIVOTDATA("PO #",$A$306,"month","August"),0)</f>
        <v>0</v>
      </c>
    </row>
    <row r="311" spans="1:18">
      <c r="Q311" s="267" t="s">
        <v>1298</v>
      </c>
      <c r="R311">
        <f>IFERROR(GETPIVOTDATA("PO #",$A$306,"month","September"),0)</f>
        <v>0</v>
      </c>
    </row>
    <row r="312" spans="1:18">
      <c r="Q312" s="267" t="s">
        <v>1299</v>
      </c>
      <c r="R312">
        <f>IFERROR(GETPIVOTDATA("PO #",$A$306,"month","October"),0)</f>
        <v>0</v>
      </c>
    </row>
    <row r="313" spans="1:18">
      <c r="Q313" s="267" t="s">
        <v>1300</v>
      </c>
      <c r="R313">
        <f>IFERROR(GETPIVOTDATA("PO #",$A$306,"month","November"),0)</f>
        <v>0</v>
      </c>
    </row>
    <row r="314" spans="1:18">
      <c r="Q314" s="267" t="s">
        <v>1301</v>
      </c>
      <c r="R314">
        <f>IFERROR(GETPIVOTDATA("PO #",$A$306,"month","December"),0)</f>
        <v>0</v>
      </c>
    </row>
    <row r="322" spans="1:18">
      <c r="A322" s="36" t="s">
        <v>1067</v>
      </c>
      <c r="B322" t="s">
        <v>1084</v>
      </c>
    </row>
    <row r="323" spans="1:18">
      <c r="A323" s="36" t="s">
        <v>1351</v>
      </c>
      <c r="B323" t="s">
        <v>1302</v>
      </c>
      <c r="Q323" s="285" t="s">
        <v>1084</v>
      </c>
    </row>
    <row r="324" spans="1:18">
      <c r="Q324" s="267" t="s">
        <v>1303</v>
      </c>
      <c r="R324">
        <f>IFERROR(GETPIVOTDATA("PO #",$A$325,"month","January"),0)</f>
        <v>0</v>
      </c>
    </row>
    <row r="325" spans="1:18">
      <c r="A325" s="36" t="s">
        <v>868</v>
      </c>
      <c r="B325" t="s">
        <v>1103</v>
      </c>
      <c r="Q325" s="267" t="s">
        <v>1304</v>
      </c>
      <c r="R325">
        <f>IFERROR(GETPIVOTDATA("PO #",$A$325,"month","February"),0)</f>
        <v>0</v>
      </c>
    </row>
    <row r="326" spans="1:18">
      <c r="A326" s="37" t="s">
        <v>869</v>
      </c>
      <c r="Q326" s="267" t="s">
        <v>1305</v>
      </c>
      <c r="R326">
        <f>IFERROR(GETPIVOTDATA("PO #",$A$325,"month","March"),0)</f>
        <v>0</v>
      </c>
    </row>
    <row r="327" spans="1:18">
      <c r="Q327" s="267" t="s">
        <v>1306</v>
      </c>
      <c r="R327">
        <f>IFERROR(GETPIVOTDATA("PO #",$A$325,"month","April"),0)</f>
        <v>0</v>
      </c>
    </row>
    <row r="328" spans="1:18">
      <c r="Q328" s="267" t="s">
        <v>1294</v>
      </c>
      <c r="R328">
        <f>IFERROR(GETPIVOTDATA("PO #",$A$325,"month","May"),0)</f>
        <v>0</v>
      </c>
    </row>
    <row r="329" spans="1:18">
      <c r="Q329" s="267" t="s">
        <v>1295</v>
      </c>
      <c r="R329">
        <f>IFERROR(GETPIVOTDATA("PO #",$A$325,"month","June"),0)</f>
        <v>0</v>
      </c>
    </row>
    <row r="330" spans="1:18">
      <c r="Q330" s="267" t="s">
        <v>1296</v>
      </c>
      <c r="R330">
        <f>IFERROR(GETPIVOTDATA("PO #",$A$325,"month","July"),0)</f>
        <v>0</v>
      </c>
    </row>
    <row r="331" spans="1:18">
      <c r="Q331" s="267" t="s">
        <v>1297</v>
      </c>
      <c r="R331">
        <f>IFERROR(GETPIVOTDATA("PO #",$A$325,"month","August"),0)</f>
        <v>0</v>
      </c>
    </row>
    <row r="332" spans="1:18">
      <c r="Q332" s="267" t="s">
        <v>1298</v>
      </c>
      <c r="R332">
        <f>IFERROR(GETPIVOTDATA("PO #",$A$325,"month","September"),0)</f>
        <v>0</v>
      </c>
    </row>
    <row r="333" spans="1:18">
      <c r="Q333" s="267" t="s">
        <v>1299</v>
      </c>
      <c r="R333">
        <f>IFERROR(GETPIVOTDATA("PO #",$A$325,"month","October"),0)</f>
        <v>0</v>
      </c>
    </row>
    <row r="334" spans="1:18">
      <c r="Q334" s="267" t="s">
        <v>1300</v>
      </c>
      <c r="R334">
        <f>IFERROR(GETPIVOTDATA("PO #",$A$325,"month","November"),0)</f>
        <v>0</v>
      </c>
    </row>
    <row r="335" spans="1:18">
      <c r="Q335" s="267" t="s">
        <v>1301</v>
      </c>
      <c r="R335">
        <f>IFERROR(GETPIVOTDATA("PO #",$A$325,"month","December"),0)</f>
        <v>0</v>
      </c>
    </row>
    <row r="336" spans="1:18">
      <c r="Q336" s="464"/>
    </row>
    <row r="337" spans="1:18">
      <c r="Q337" s="464"/>
    </row>
    <row r="338" spans="1:18">
      <c r="Q338" s="464"/>
    </row>
    <row r="339" spans="1:18">
      <c r="Q339" s="464"/>
    </row>
    <row r="340" spans="1:18">
      <c r="Q340" s="464"/>
    </row>
    <row r="342" spans="1:18">
      <c r="A342" s="36" t="s">
        <v>1067</v>
      </c>
      <c r="B342" t="s">
        <v>1081</v>
      </c>
      <c r="Q342" s="285" t="s">
        <v>1081</v>
      </c>
    </row>
    <row r="343" spans="1:18">
      <c r="A343" s="36" t="s">
        <v>1351</v>
      </c>
      <c r="B343" t="s">
        <v>1302</v>
      </c>
      <c r="Q343" s="267" t="s">
        <v>1303</v>
      </c>
      <c r="R343">
        <f>IFERROR(GETPIVOTDATA("PO #",$A$345,"month","January"),0)</f>
        <v>0</v>
      </c>
    </row>
    <row r="344" spans="1:18">
      <c r="Q344" s="267" t="s">
        <v>1304</v>
      </c>
      <c r="R344">
        <f>IFERROR(GETPIVOTDATA("PO #",$A$345,"month","February"),0)</f>
        <v>4</v>
      </c>
    </row>
    <row r="345" spans="1:18">
      <c r="A345" s="36" t="s">
        <v>868</v>
      </c>
      <c r="B345" t="s">
        <v>1103</v>
      </c>
      <c r="Q345" s="267" t="s">
        <v>1305</v>
      </c>
      <c r="R345">
        <f>IFERROR(GETPIVOTDATA("PO #",$A$345,"month","March"),0)</f>
        <v>0</v>
      </c>
    </row>
    <row r="346" spans="1:18">
      <c r="A346" s="37" t="s">
        <v>1355</v>
      </c>
      <c r="B346">
        <v>4</v>
      </c>
      <c r="Q346" s="267" t="s">
        <v>1306</v>
      </c>
      <c r="R346">
        <f>IFERROR(GETPIVOTDATA("PO #",$A$345,"month","April"),0)</f>
        <v>0</v>
      </c>
    </row>
    <row r="347" spans="1:18">
      <c r="A347" s="37" t="s">
        <v>1362</v>
      </c>
      <c r="B347">
        <v>1</v>
      </c>
      <c r="Q347" s="267" t="s">
        <v>1294</v>
      </c>
      <c r="R347">
        <f>IFERROR(GETPIVOTDATA("PO #",$A$345,"month","May"),0)</f>
        <v>0</v>
      </c>
    </row>
    <row r="348" spans="1:18">
      <c r="A348" s="37" t="s">
        <v>1363</v>
      </c>
      <c r="B348">
        <v>72</v>
      </c>
      <c r="Q348" s="267" t="s">
        <v>1295</v>
      </c>
      <c r="R348">
        <f>IFERROR(GETPIVOTDATA("PO #",$A$345,"month","June"),0)</f>
        <v>0</v>
      </c>
    </row>
    <row r="349" spans="1:18">
      <c r="A349" s="37" t="s">
        <v>869</v>
      </c>
      <c r="B349">
        <v>77</v>
      </c>
      <c r="Q349" s="267" t="s">
        <v>1296</v>
      </c>
      <c r="R349">
        <f>IFERROR(GETPIVOTDATA("PO #",$A$345,"month","July"),0)</f>
        <v>0</v>
      </c>
    </row>
    <row r="350" spans="1:18">
      <c r="Q350" s="267" t="s">
        <v>1297</v>
      </c>
      <c r="R350">
        <f>IFERROR(GETPIVOTDATA("PO #",$A$345,"month","August"),0)</f>
        <v>0</v>
      </c>
    </row>
    <row r="351" spans="1:18">
      <c r="Q351" s="267" t="s">
        <v>1298</v>
      </c>
      <c r="R351">
        <f>IFERROR(GETPIVOTDATA("PO #",$A$345,"month","September"),0)</f>
        <v>0</v>
      </c>
    </row>
    <row r="352" spans="1:18">
      <c r="Q352" s="267" t="s">
        <v>1299</v>
      </c>
      <c r="R352">
        <f>IFERROR(GETPIVOTDATA("PO #",$A$345,"month","October"),0)</f>
        <v>0</v>
      </c>
    </row>
    <row r="353" spans="1:18">
      <c r="Q353" s="267" t="s">
        <v>1300</v>
      </c>
      <c r="R353">
        <f>IFERROR(GETPIVOTDATA("PO #",$A$345,"month","November"),0)</f>
        <v>1</v>
      </c>
    </row>
    <row r="354" spans="1:18">
      <c r="Q354" s="267" t="s">
        <v>1301</v>
      </c>
      <c r="R354">
        <f>IFERROR(GETPIVOTDATA("PO #",$A$345,"month","December"),0)</f>
        <v>72</v>
      </c>
    </row>
    <row r="366" spans="1:18">
      <c r="A366" s="36" t="s">
        <v>1067</v>
      </c>
      <c r="B366" t="s">
        <v>1308</v>
      </c>
    </row>
    <row r="367" spans="1:18">
      <c r="A367" s="36" t="s">
        <v>1351</v>
      </c>
      <c r="B367" t="s">
        <v>1302</v>
      </c>
    </row>
    <row r="368" spans="1:18">
      <c r="Q368" s="274" t="s">
        <v>1337</v>
      </c>
    </row>
    <row r="369" spans="1:18">
      <c r="A369" s="36" t="s">
        <v>868</v>
      </c>
      <c r="B369" t="s">
        <v>1103</v>
      </c>
      <c r="Q369" s="267" t="s">
        <v>1303</v>
      </c>
      <c r="R369">
        <f>IFERROR(GETPIVOTDATA("PO #",$A$369,"month","January"),0)</f>
        <v>5</v>
      </c>
    </row>
    <row r="370" spans="1:18">
      <c r="A370" s="37" t="s">
        <v>1354</v>
      </c>
      <c r="B370">
        <v>5</v>
      </c>
      <c r="Q370" s="267" t="s">
        <v>1304</v>
      </c>
      <c r="R370">
        <f>IFERROR(GETPIVOTDATA("PO #",$A$369,"month","February"),0)</f>
        <v>17</v>
      </c>
    </row>
    <row r="371" spans="1:18">
      <c r="A371" s="37" t="s">
        <v>1355</v>
      </c>
      <c r="B371">
        <v>17</v>
      </c>
      <c r="Q371" s="267" t="s">
        <v>1305</v>
      </c>
      <c r="R371">
        <f>IFERROR(GETPIVOTDATA("PO #",$A$369,"month","March"),0)</f>
        <v>5</v>
      </c>
    </row>
    <row r="372" spans="1:18">
      <c r="A372" s="37" t="s">
        <v>1356</v>
      </c>
      <c r="B372">
        <v>5</v>
      </c>
      <c r="Q372" s="267" t="s">
        <v>1306</v>
      </c>
      <c r="R372">
        <f>IFERROR(GETPIVOTDATA("PO #",$A$369,"month","April"),0)</f>
        <v>11</v>
      </c>
    </row>
    <row r="373" spans="1:18">
      <c r="A373" s="37" t="s">
        <v>1357</v>
      </c>
      <c r="B373">
        <v>11</v>
      </c>
      <c r="Q373" s="267" t="s">
        <v>1294</v>
      </c>
      <c r="R373">
        <f>IFERROR(GETPIVOTDATA("PO #",$A$369,"month","May"),0)</f>
        <v>26</v>
      </c>
    </row>
    <row r="374" spans="1:18">
      <c r="A374" s="37" t="s">
        <v>1294</v>
      </c>
      <c r="B374">
        <v>26</v>
      </c>
      <c r="Q374" s="267" t="s">
        <v>1295</v>
      </c>
      <c r="R374">
        <f>IFERROR(GETPIVOTDATA("PO #",$A$369,"month","June"),0)</f>
        <v>3</v>
      </c>
    </row>
    <row r="375" spans="1:18">
      <c r="A375" s="37" t="s">
        <v>1359</v>
      </c>
      <c r="B375">
        <v>3</v>
      </c>
      <c r="Q375" s="267" t="s">
        <v>1296</v>
      </c>
      <c r="R375">
        <f>IFERROR(GETPIVOTDATA("PO #",$A$369,"month","July"),0)</f>
        <v>2</v>
      </c>
    </row>
    <row r="376" spans="1:18">
      <c r="A376" s="37" t="s">
        <v>1360</v>
      </c>
      <c r="B376">
        <v>2</v>
      </c>
      <c r="Q376" s="267" t="s">
        <v>1297</v>
      </c>
      <c r="R376">
        <f>IFERROR(GETPIVOTDATA("PO #",$A$369,"month","August"),0)</f>
        <v>1</v>
      </c>
    </row>
    <row r="377" spans="1:18">
      <c r="A377" s="37" t="s">
        <v>1358</v>
      </c>
      <c r="B377">
        <v>1</v>
      </c>
      <c r="Q377" s="267" t="s">
        <v>1298</v>
      </c>
      <c r="R377">
        <f>IFERROR(GETPIVOTDATA("PO #",$A$369,"month","September"),0)</f>
        <v>19</v>
      </c>
    </row>
    <row r="378" spans="1:18">
      <c r="A378" s="37" t="s">
        <v>1352</v>
      </c>
      <c r="B378">
        <v>19</v>
      </c>
      <c r="Q378" s="267" t="s">
        <v>1299</v>
      </c>
      <c r="R378">
        <f>IFERROR(GETPIVOTDATA("PO #",$A$369,"month","October"),0)</f>
        <v>28</v>
      </c>
    </row>
    <row r="379" spans="1:18">
      <c r="A379" s="37" t="s">
        <v>1361</v>
      </c>
      <c r="B379">
        <v>28</v>
      </c>
      <c r="Q379" s="267" t="s">
        <v>1300</v>
      </c>
      <c r="R379">
        <f>IFERROR(GETPIVOTDATA("PO #",$A$369,"month","November"),0)</f>
        <v>20</v>
      </c>
    </row>
    <row r="380" spans="1:18">
      <c r="A380" s="37" t="s">
        <v>1362</v>
      </c>
      <c r="B380">
        <v>20</v>
      </c>
      <c r="Q380" s="267" t="s">
        <v>1301</v>
      </c>
      <c r="R380">
        <f>IFERROR(GETPIVOTDATA("PO #",$A$369,"month","December"),0)</f>
        <v>357</v>
      </c>
    </row>
    <row r="381" spans="1:18">
      <c r="A381" s="37" t="s">
        <v>1363</v>
      </c>
      <c r="B381">
        <v>357</v>
      </c>
    </row>
    <row r="382" spans="1:18">
      <c r="A382" s="37" t="s">
        <v>869</v>
      </c>
      <c r="B382">
        <v>494</v>
      </c>
    </row>
    <row r="391" spans="1:18">
      <c r="A391" s="36" t="s">
        <v>1067</v>
      </c>
      <c r="B391" s="97" t="s">
        <v>1751</v>
      </c>
    </row>
    <row r="392" spans="1:18">
      <c r="A392" s="36" t="s">
        <v>1351</v>
      </c>
      <c r="B392" t="s">
        <v>1302</v>
      </c>
    </row>
    <row r="393" spans="1:18">
      <c r="Q393" s="1475" t="s">
        <v>1557</v>
      </c>
    </row>
    <row r="394" spans="1:18">
      <c r="A394" s="36" t="s">
        <v>868</v>
      </c>
      <c r="B394" t="s">
        <v>1103</v>
      </c>
      <c r="Q394" s="267" t="s">
        <v>1303</v>
      </c>
      <c r="R394">
        <f>IFERROR(GETPIVOTDATA("PO #",$A$394,"month","January"),0)</f>
        <v>0</v>
      </c>
    </row>
    <row r="395" spans="1:18">
      <c r="A395" s="37" t="s">
        <v>869</v>
      </c>
      <c r="Q395" s="267" t="s">
        <v>1304</v>
      </c>
      <c r="R395">
        <f>IFERROR(GETPIVOTDATA("PO #",$A$394,"month","February"),0)</f>
        <v>0</v>
      </c>
    </row>
    <row r="396" spans="1:18">
      <c r="Q396" s="267" t="s">
        <v>1305</v>
      </c>
      <c r="R396">
        <f>IFERROR(GETPIVOTDATA("PO #",$A$394,"month","March"),0)</f>
        <v>0</v>
      </c>
    </row>
    <row r="397" spans="1:18">
      <c r="Q397" s="267" t="s">
        <v>1306</v>
      </c>
      <c r="R397">
        <f>IFERROR(GETPIVOTDATA("PO #",$A$394,"month","April"),0)</f>
        <v>0</v>
      </c>
    </row>
    <row r="398" spans="1:18">
      <c r="Q398" s="267" t="s">
        <v>1294</v>
      </c>
      <c r="R398">
        <f>IFERROR(GETPIVOTDATA("PO #",$A$394,"month","May"),0)</f>
        <v>0</v>
      </c>
    </row>
    <row r="399" spans="1:18">
      <c r="Q399" s="267" t="s">
        <v>1295</v>
      </c>
      <c r="R399">
        <f>IFERROR(GETPIVOTDATA("PO #",$A$394,"month","June"),0)</f>
        <v>0</v>
      </c>
    </row>
    <row r="400" spans="1:18">
      <c r="Q400" s="267" t="s">
        <v>1296</v>
      </c>
      <c r="R400">
        <f>IFERROR(GETPIVOTDATA("PO #",$A$394,"month","July"),0)</f>
        <v>0</v>
      </c>
    </row>
    <row r="401" spans="1:18">
      <c r="Q401" s="267" t="s">
        <v>1297</v>
      </c>
      <c r="R401">
        <f>IFERROR(GETPIVOTDATA("PO #",$A$394,"month","August"),0)</f>
        <v>0</v>
      </c>
    </row>
    <row r="402" spans="1:18">
      <c r="Q402" s="267" t="s">
        <v>1298</v>
      </c>
      <c r="R402">
        <f>IFERROR(GETPIVOTDATA("PO #",$A$394,"month","September"),0)</f>
        <v>0</v>
      </c>
    </row>
    <row r="403" spans="1:18">
      <c r="Q403" s="267" t="s">
        <v>1299</v>
      </c>
      <c r="R403">
        <f>IFERROR(GETPIVOTDATA("PO #",$A$394,"month","October"),0)</f>
        <v>0</v>
      </c>
    </row>
    <row r="404" spans="1:18">
      <c r="Q404" s="267" t="s">
        <v>1300</v>
      </c>
      <c r="R404">
        <f>IFERROR(GETPIVOTDATA("PO #",$A$394,"month","November"),0)</f>
        <v>0</v>
      </c>
    </row>
    <row r="405" spans="1:18">
      <c r="Q405" s="267" t="s">
        <v>1301</v>
      </c>
      <c r="R405">
        <f>IFERROR(GETPIVOTDATA("PO #",$A$394,"month","December"),0)</f>
        <v>0</v>
      </c>
    </row>
    <row r="413" spans="1:18">
      <c r="A413" s="36" t="s">
        <v>1067</v>
      </c>
      <c r="B413" t="s">
        <v>1645</v>
      </c>
    </row>
    <row r="414" spans="1:18">
      <c r="A414" s="36" t="s">
        <v>1351</v>
      </c>
      <c r="B414" t="s">
        <v>1302</v>
      </c>
    </row>
    <row r="415" spans="1:18">
      <c r="Q415" s="962" t="s">
        <v>1645</v>
      </c>
    </row>
    <row r="416" spans="1:18">
      <c r="A416" s="36" t="s">
        <v>868</v>
      </c>
      <c r="B416" t="s">
        <v>1103</v>
      </c>
      <c r="Q416" s="267" t="s">
        <v>1303</v>
      </c>
      <c r="R416">
        <f>IFERROR(GETPIVOTDATA("PO #",$A$416,"month","January"),0)</f>
        <v>0</v>
      </c>
    </row>
    <row r="417" spans="1:18">
      <c r="A417" s="37" t="s">
        <v>1362</v>
      </c>
      <c r="B417">
        <v>4</v>
      </c>
      <c r="Q417" s="267" t="s">
        <v>1304</v>
      </c>
      <c r="R417">
        <f>IFERROR(GETPIVOTDATA("PO #",$A$416,"month","February"),0)</f>
        <v>0</v>
      </c>
    </row>
    <row r="418" spans="1:18">
      <c r="A418" s="37" t="s">
        <v>1363</v>
      </c>
      <c r="B418">
        <v>5</v>
      </c>
      <c r="Q418" s="267" t="s">
        <v>1305</v>
      </c>
      <c r="R418">
        <f>IFERROR(GETPIVOTDATA("PO #",$A$416,"month","March"),0)</f>
        <v>0</v>
      </c>
    </row>
    <row r="419" spans="1:18">
      <c r="A419" s="37" t="s">
        <v>869</v>
      </c>
      <c r="B419">
        <v>9</v>
      </c>
      <c r="Q419" s="267" t="s">
        <v>1306</v>
      </c>
      <c r="R419">
        <f>IFERROR(GETPIVOTDATA("PO #",$A$416,"month","April"),0)</f>
        <v>0</v>
      </c>
    </row>
    <row r="420" spans="1:18">
      <c r="Q420" s="267" t="s">
        <v>1294</v>
      </c>
      <c r="R420">
        <f>IFERROR(GETPIVOTDATA("PO #",$A$416,"month","May"),0)</f>
        <v>0</v>
      </c>
    </row>
    <row r="421" spans="1:18">
      <c r="Q421" s="267" t="s">
        <v>1295</v>
      </c>
      <c r="R421">
        <f>IFERROR(GETPIVOTDATA("PO #",$A$416,"month","June"),0)</f>
        <v>0</v>
      </c>
    </row>
    <row r="422" spans="1:18">
      <c r="Q422" s="267" t="s">
        <v>1296</v>
      </c>
      <c r="R422">
        <f>IFERROR(GETPIVOTDATA("PO #",$A$416,"month","July"),0)</f>
        <v>0</v>
      </c>
    </row>
    <row r="423" spans="1:18">
      <c r="Q423" s="267" t="s">
        <v>1297</v>
      </c>
      <c r="R423">
        <f>IFERROR(GETPIVOTDATA("PO #",$A$416,"month","August"),0)</f>
        <v>0</v>
      </c>
    </row>
    <row r="424" spans="1:18">
      <c r="Q424" s="267" t="s">
        <v>1298</v>
      </c>
      <c r="R424">
        <f>IFERROR(GETPIVOTDATA("PO #",$A$416,"month","September"),0)</f>
        <v>0</v>
      </c>
    </row>
    <row r="425" spans="1:18">
      <c r="Q425" s="267" t="s">
        <v>1299</v>
      </c>
      <c r="R425">
        <f>IFERROR(GETPIVOTDATA("PO #",$A$416,"month","October"),0)</f>
        <v>0</v>
      </c>
    </row>
    <row r="426" spans="1:18">
      <c r="Q426" s="267" t="s">
        <v>1300</v>
      </c>
      <c r="R426">
        <f>IFERROR(GETPIVOTDATA("PO #",$A$416,"month","November"),0)</f>
        <v>4</v>
      </c>
    </row>
    <row r="427" spans="1:18">
      <c r="Q427" s="267" t="s">
        <v>1301</v>
      </c>
      <c r="R427">
        <f>IFERROR(GETPIVOTDATA("PO #",$A$416,"month","December"),0)</f>
        <v>5</v>
      </c>
    </row>
    <row r="431" spans="1:18">
      <c r="A431" s="36" t="s">
        <v>1067</v>
      </c>
      <c r="B431" t="s">
        <v>1856</v>
      </c>
    </row>
    <row r="432" spans="1:18">
      <c r="A432" s="36" t="s">
        <v>1351</v>
      </c>
      <c r="B432" t="s">
        <v>1302</v>
      </c>
    </row>
    <row r="433" spans="1:18">
      <c r="Q433" s="962" t="s">
        <v>1856</v>
      </c>
    </row>
    <row r="434" spans="1:18">
      <c r="A434" s="36" t="s">
        <v>868</v>
      </c>
      <c r="B434" t="s">
        <v>1103</v>
      </c>
      <c r="Q434" s="267" t="s">
        <v>1303</v>
      </c>
      <c r="R434">
        <f>IFERROR(GETPIVOTDATA("PO #",$A$434,"month","January"),0)</f>
        <v>0</v>
      </c>
    </row>
    <row r="435" spans="1:18">
      <c r="A435" s="37" t="s">
        <v>1363</v>
      </c>
      <c r="B435">
        <v>3</v>
      </c>
      <c r="Q435" s="267" t="s">
        <v>1304</v>
      </c>
      <c r="R435">
        <f>IFERROR(GETPIVOTDATA("PO #",$A$434,"month","February"),0)</f>
        <v>0</v>
      </c>
    </row>
    <row r="436" spans="1:18">
      <c r="A436" s="37" t="s">
        <v>869</v>
      </c>
      <c r="B436">
        <v>3</v>
      </c>
      <c r="Q436" s="267" t="s">
        <v>1305</v>
      </c>
      <c r="R436">
        <f>IFERROR(GETPIVOTDATA("PO #",$A$434,"month","March"),0)</f>
        <v>0</v>
      </c>
    </row>
    <row r="437" spans="1:18">
      <c r="Q437" s="267" t="s">
        <v>1306</v>
      </c>
      <c r="R437">
        <f>IFERROR(GETPIVOTDATA("PO #",$A$434,"month","April"),0)</f>
        <v>0</v>
      </c>
    </row>
    <row r="438" spans="1:18">
      <c r="Q438" s="267" t="s">
        <v>1294</v>
      </c>
      <c r="R438">
        <f>IFERROR(GETPIVOTDATA("PO #",$A$434,"month","May"),0)</f>
        <v>0</v>
      </c>
    </row>
    <row r="439" spans="1:18">
      <c r="Q439" s="267" t="s">
        <v>1295</v>
      </c>
      <c r="R439">
        <f>IFERROR(GETPIVOTDATA("PO #",$A$434,"month","June"),0)</f>
        <v>0</v>
      </c>
    </row>
    <row r="440" spans="1:18">
      <c r="Q440" s="267" t="s">
        <v>1296</v>
      </c>
      <c r="R440">
        <f>IFERROR(GETPIVOTDATA("PO #",$A$434,"month","July"),0)</f>
        <v>0</v>
      </c>
    </row>
    <row r="441" spans="1:18">
      <c r="Q441" s="267" t="s">
        <v>1297</v>
      </c>
      <c r="R441">
        <f>IFERROR(GETPIVOTDATA("PO #",$A$434,"month","August"),0)</f>
        <v>0</v>
      </c>
    </row>
    <row r="442" spans="1:18">
      <c r="Q442" s="267" t="s">
        <v>1298</v>
      </c>
      <c r="R442">
        <f>IFERROR(GETPIVOTDATA("PO #",$A$434,"month","September"),0)</f>
        <v>0</v>
      </c>
    </row>
    <row r="443" spans="1:18">
      <c r="Q443" s="267" t="s">
        <v>1299</v>
      </c>
      <c r="R443">
        <f>IFERROR(GETPIVOTDATA("PO #",$A$434,"month","October"),0)</f>
        <v>0</v>
      </c>
    </row>
    <row r="444" spans="1:18">
      <c r="Q444" s="267" t="s">
        <v>1300</v>
      </c>
      <c r="R444">
        <f>IFERROR(GETPIVOTDATA("PO #",$A$434,"month","November"),0)</f>
        <v>0</v>
      </c>
    </row>
    <row r="445" spans="1:18">
      <c r="Q445" s="267" t="s">
        <v>1301</v>
      </c>
      <c r="R445">
        <f>IFERROR(GETPIVOTDATA("PO #",$A$434,"month","December"),0)</f>
        <v>3</v>
      </c>
    </row>
    <row r="451" spans="1:18">
      <c r="A451" s="36" t="s">
        <v>1067</v>
      </c>
      <c r="B451" t="s">
        <v>2191</v>
      </c>
    </row>
    <row r="452" spans="1:18">
      <c r="A452" s="36" t="s">
        <v>1351</v>
      </c>
      <c r="B452" t="s">
        <v>1302</v>
      </c>
    </row>
    <row r="453" spans="1:18">
      <c r="Q453" s="962" t="s">
        <v>2191</v>
      </c>
    </row>
    <row r="454" spans="1:18">
      <c r="A454" s="36" t="s">
        <v>868</v>
      </c>
      <c r="B454" t="s">
        <v>1103</v>
      </c>
      <c r="Q454" s="267" t="s">
        <v>1303</v>
      </c>
      <c r="R454">
        <f>IFERROR(GETPIVOTDATA("PO #",$A$454,"month","January"),0)</f>
        <v>0</v>
      </c>
    </row>
    <row r="455" spans="1:18">
      <c r="A455" s="37" t="s">
        <v>1363</v>
      </c>
      <c r="B455">
        <v>4</v>
      </c>
      <c r="Q455" s="267" t="s">
        <v>1304</v>
      </c>
      <c r="R455">
        <f>IFERROR(GETPIVOTDATA("PO #",$A$454,"month","February"),0)</f>
        <v>0</v>
      </c>
    </row>
    <row r="456" spans="1:18">
      <c r="A456" s="37" t="s">
        <v>869</v>
      </c>
      <c r="B456">
        <v>4</v>
      </c>
      <c r="Q456" s="267" t="s">
        <v>1305</v>
      </c>
      <c r="R456">
        <f>IFERROR(GETPIVOTDATA("PO #",$A$454,"month","March"),0)</f>
        <v>0</v>
      </c>
    </row>
    <row r="457" spans="1:18">
      <c r="Q457" s="267" t="s">
        <v>1306</v>
      </c>
      <c r="R457">
        <f>IFERROR(GETPIVOTDATA("PO #",$A$454,"month","April"),0)</f>
        <v>0</v>
      </c>
    </row>
    <row r="458" spans="1:18">
      <c r="Q458" s="267" t="s">
        <v>1294</v>
      </c>
      <c r="R458">
        <f>IFERROR(GETPIVOTDATA("PO #",$A$454,"month","May"),0)</f>
        <v>0</v>
      </c>
    </row>
    <row r="459" spans="1:18">
      <c r="Q459" s="267" t="s">
        <v>1295</v>
      </c>
      <c r="R459">
        <f>IFERROR(GETPIVOTDATA("PO #",$A$454,"month","June"),0)</f>
        <v>0</v>
      </c>
    </row>
    <row r="460" spans="1:18">
      <c r="Q460" s="267" t="s">
        <v>1296</v>
      </c>
      <c r="R460">
        <f>IFERROR(GETPIVOTDATA("PO #",$A$454,"month","July"),0)</f>
        <v>0</v>
      </c>
    </row>
    <row r="461" spans="1:18">
      <c r="Q461" s="267" t="s">
        <v>1297</v>
      </c>
      <c r="R461">
        <f>IFERROR(GETPIVOTDATA("PO #",$A$454,"month","August"),0)</f>
        <v>0</v>
      </c>
    </row>
    <row r="462" spans="1:18">
      <c r="Q462" s="267" t="s">
        <v>1298</v>
      </c>
      <c r="R462">
        <f>IFERROR(GETPIVOTDATA("PO #",$A$454,"month","September"),0)</f>
        <v>0</v>
      </c>
    </row>
    <row r="463" spans="1:18">
      <c r="Q463" s="267" t="s">
        <v>1299</v>
      </c>
      <c r="R463">
        <f>IFERROR(GETPIVOTDATA("PO #",$A$454,"month","October"),0)</f>
        <v>0</v>
      </c>
    </row>
    <row r="464" spans="1:18">
      <c r="Q464" s="267" t="s">
        <v>1300</v>
      </c>
      <c r="R464">
        <f>IFERROR(GETPIVOTDATA("PO #",$A$454,"month","November"),0)</f>
        <v>0</v>
      </c>
    </row>
    <row r="465" spans="1:18">
      <c r="Q465" s="267" t="s">
        <v>1301</v>
      </c>
      <c r="R465">
        <f>IFERROR(GETPIVOTDATA("PO #",$A$454,"month","December"),0)</f>
        <v>4</v>
      </c>
    </row>
    <row r="472" spans="1:18">
      <c r="A472" s="36" t="s">
        <v>1351</v>
      </c>
      <c r="B472" t="s">
        <v>1302</v>
      </c>
    </row>
    <row r="474" spans="1:18">
      <c r="A474" s="36" t="s">
        <v>868</v>
      </c>
      <c r="B474" t="s">
        <v>1364</v>
      </c>
      <c r="F474" s="97">
        <f>COUNTA(A473:A526)-3</f>
        <v>13</v>
      </c>
      <c r="I474">
        <v>11</v>
      </c>
    </row>
    <row r="475" spans="1:18">
      <c r="A475" s="37"/>
      <c r="B475">
        <v>8</v>
      </c>
    </row>
    <row r="476" spans="1:18">
      <c r="A476" s="37" t="s">
        <v>1071</v>
      </c>
      <c r="B476">
        <v>5</v>
      </c>
    </row>
    <row r="477" spans="1:18">
      <c r="A477" s="37" t="s">
        <v>1072</v>
      </c>
      <c r="B477">
        <v>1</v>
      </c>
    </row>
    <row r="478" spans="1:18">
      <c r="A478" s="37" t="s">
        <v>1080</v>
      </c>
      <c r="B478">
        <v>2</v>
      </c>
    </row>
    <row r="479" spans="1:18">
      <c r="A479" s="37" t="s">
        <v>1079</v>
      </c>
      <c r="B479">
        <v>4</v>
      </c>
    </row>
    <row r="480" spans="1:18">
      <c r="A480" s="37" t="s">
        <v>1212</v>
      </c>
      <c r="B480">
        <v>5</v>
      </c>
    </row>
    <row r="481" spans="1:2">
      <c r="A481" s="37" t="s">
        <v>1082</v>
      </c>
      <c r="B481">
        <v>3</v>
      </c>
    </row>
    <row r="482" spans="1:2">
      <c r="A482" s="37" t="s">
        <v>1070</v>
      </c>
      <c r="B482">
        <v>250</v>
      </c>
    </row>
    <row r="483" spans="1:2">
      <c r="A483" s="37" t="s">
        <v>1085</v>
      </c>
      <c r="B483">
        <v>6</v>
      </c>
    </row>
    <row r="484" spans="1:2">
      <c r="A484" s="37" t="s">
        <v>1088</v>
      </c>
      <c r="B484">
        <v>5</v>
      </c>
    </row>
    <row r="485" spans="1:2">
      <c r="A485" s="37" t="s">
        <v>1081</v>
      </c>
      <c r="B485">
        <v>77</v>
      </c>
    </row>
    <row r="486" spans="1:2">
      <c r="A486" s="37" t="s">
        <v>1092</v>
      </c>
    </row>
    <row r="487" spans="1:2">
      <c r="A487" s="961" t="s">
        <v>1645</v>
      </c>
      <c r="B487">
        <v>9</v>
      </c>
    </row>
    <row r="488" spans="1:2">
      <c r="A488" s="961" t="s">
        <v>1856</v>
      </c>
      <c r="B488">
        <v>3</v>
      </c>
    </row>
    <row r="489" spans="1:2">
      <c r="A489" s="961" t="s">
        <v>2191</v>
      </c>
      <c r="B489">
        <v>4</v>
      </c>
    </row>
    <row r="490" spans="1:2">
      <c r="A490" s="37" t="s">
        <v>869</v>
      </c>
      <c r="B490">
        <v>382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49D91-FE29-45C5-BE48-DA6CD2E08294}">
  <sheetPr>
    <tabColor rgb="FFEB5F6C"/>
  </sheetPr>
  <dimension ref="A1:R474"/>
  <sheetViews>
    <sheetView topLeftCell="A286" workbookViewId="0">
      <selection activeCell="L235" sqref="L235"/>
    </sheetView>
  </sheetViews>
  <sheetFormatPr defaultRowHeight="14.4"/>
  <cols>
    <col min="1" max="2" width="13.109375" bestFit="1" customWidth="1"/>
    <col min="3" max="3" width="4.109375" bestFit="1" customWidth="1"/>
    <col min="4" max="4" width="3.88671875" bestFit="1" customWidth="1"/>
    <col min="5" max="5" width="10.6640625" bestFit="1" customWidth="1"/>
    <col min="6" max="6" width="4.6640625" bestFit="1" customWidth="1"/>
    <col min="7" max="7" width="3.88671875" bestFit="1" customWidth="1"/>
    <col min="8" max="8" width="3.33203125" bestFit="1" customWidth="1"/>
    <col min="9" max="9" width="4.33203125" bestFit="1" customWidth="1"/>
    <col min="10" max="10" width="4.109375" bestFit="1" customWidth="1"/>
    <col min="11" max="11" width="3.88671875" bestFit="1" customWidth="1"/>
    <col min="12" max="12" width="4.44140625" bestFit="1" customWidth="1"/>
    <col min="13" max="13" width="4.109375" bestFit="1" customWidth="1"/>
    <col min="14" max="14" width="10.6640625" bestFit="1" customWidth="1"/>
  </cols>
  <sheetData>
    <row r="1" spans="1:18">
      <c r="A1" s="36" t="s">
        <v>1067</v>
      </c>
      <c r="B1" s="32" t="s">
        <v>1089</v>
      </c>
      <c r="Q1" s="274" t="s">
        <v>1089</v>
      </c>
    </row>
    <row r="2" spans="1:18">
      <c r="A2" s="36" t="s">
        <v>1351</v>
      </c>
      <c r="B2" t="s">
        <v>1520</v>
      </c>
      <c r="Q2" s="267" t="s">
        <v>1303</v>
      </c>
      <c r="R2">
        <f>IFERROR(GETPIVOTDATA("PO #",$A$4,"month","January"),0)</f>
        <v>4</v>
      </c>
    </row>
    <row r="3" spans="1:18">
      <c r="Q3" s="267" t="s">
        <v>1304</v>
      </c>
      <c r="R3">
        <f>IFERROR(GETPIVOTDATA("PO #",$A$4,"month","February"),0)</f>
        <v>26</v>
      </c>
    </row>
    <row r="4" spans="1:18">
      <c r="A4" s="36" t="s">
        <v>868</v>
      </c>
      <c r="B4" t="s">
        <v>1103</v>
      </c>
      <c r="Q4" s="267" t="s">
        <v>1305</v>
      </c>
      <c r="R4">
        <f>IFERROR(GETPIVOTDATA("PO #",$A$4,"month","March"),0)</f>
        <v>5</v>
      </c>
    </row>
    <row r="5" spans="1:18">
      <c r="A5" s="37" t="s">
        <v>1354</v>
      </c>
      <c r="B5" s="32">
        <v>4</v>
      </c>
      <c r="Q5" s="267" t="s">
        <v>1306</v>
      </c>
      <c r="R5">
        <f>IFERROR(GETPIVOTDATA("PO #",$A$4,"month","April"),0)</f>
        <v>0</v>
      </c>
    </row>
    <row r="6" spans="1:18">
      <c r="A6" s="37" t="s">
        <v>1355</v>
      </c>
      <c r="B6" s="32">
        <v>26</v>
      </c>
      <c r="Q6" s="267" t="s">
        <v>1294</v>
      </c>
      <c r="R6">
        <f>IFERROR(GETPIVOTDATA("PO #",$A$4,"month","May"),0)</f>
        <v>0</v>
      </c>
    </row>
    <row r="7" spans="1:18">
      <c r="A7" s="37" t="s">
        <v>1356</v>
      </c>
      <c r="B7" s="32">
        <v>5</v>
      </c>
      <c r="Q7" s="267" t="s">
        <v>1295</v>
      </c>
      <c r="R7">
        <f>IFERROR(GETPIVOTDATA("PO #",$A$4,"month","June"),0)</f>
        <v>0</v>
      </c>
    </row>
    <row r="8" spans="1:18">
      <c r="A8" s="37" t="s">
        <v>869</v>
      </c>
      <c r="B8" s="32">
        <v>35</v>
      </c>
      <c r="Q8" s="267" t="s">
        <v>1296</v>
      </c>
      <c r="R8">
        <f>IFERROR(GETPIVOTDATA("PO #",$A$4,"month","July"),0)</f>
        <v>0</v>
      </c>
    </row>
    <row r="9" spans="1:18">
      <c r="Q9" s="267" t="s">
        <v>1297</v>
      </c>
      <c r="R9">
        <f>IFERROR(GETPIVOTDATA("PO #",$A$4,"month","August"),0)</f>
        <v>0</v>
      </c>
    </row>
    <row r="10" spans="1:18">
      <c r="Q10" s="267" t="s">
        <v>1298</v>
      </c>
      <c r="R10">
        <f>IFERROR(GETPIVOTDATA("PO #",$A$4,"month","September"),0)</f>
        <v>0</v>
      </c>
    </row>
    <row r="11" spans="1:18">
      <c r="Q11" s="267" t="s">
        <v>1299</v>
      </c>
      <c r="R11">
        <f>IFERROR(GETPIVOTDATA("PO #",$A$4,"month","October"),0)</f>
        <v>0</v>
      </c>
    </row>
    <row r="12" spans="1:18">
      <c r="Q12" s="267" t="s">
        <v>1300</v>
      </c>
      <c r="R12">
        <f>IFERROR(GETPIVOTDATA("PO #",$A$4,"month","November"),0)</f>
        <v>0</v>
      </c>
    </row>
    <row r="13" spans="1:18">
      <c r="Q13" s="267" t="s">
        <v>1301</v>
      </c>
      <c r="R13">
        <f>IFERROR(GETPIVOTDATA("PO #",$A$4,"month","December"),0)</f>
        <v>0</v>
      </c>
    </row>
    <row r="14" spans="1:18">
      <c r="Q14" s="464"/>
    </row>
    <row r="15" spans="1:18">
      <c r="Q15" s="464"/>
    </row>
    <row r="16" spans="1:18">
      <c r="Q16" s="464"/>
    </row>
    <row r="17" spans="1:18">
      <c r="Q17" s="464"/>
    </row>
    <row r="18" spans="1:18">
      <c r="Q18" s="464"/>
    </row>
    <row r="19" spans="1:18">
      <c r="Q19" s="464"/>
    </row>
    <row r="20" spans="1:18">
      <c r="Q20" s="464"/>
    </row>
    <row r="22" spans="1:18">
      <c r="A22" s="36" t="s">
        <v>1067</v>
      </c>
      <c r="B22" t="s">
        <v>1078</v>
      </c>
      <c r="Q22" s="274" t="s">
        <v>1078</v>
      </c>
    </row>
    <row r="23" spans="1:18">
      <c r="A23" s="36" t="s">
        <v>1351</v>
      </c>
      <c r="B23" t="s">
        <v>1520</v>
      </c>
      <c r="Q23" s="267" t="s">
        <v>1303</v>
      </c>
      <c r="R23">
        <f>IFERROR(GETPIVOTDATA("PO #",$A$25,"month","January"),0)</f>
        <v>0</v>
      </c>
    </row>
    <row r="24" spans="1:18">
      <c r="Q24" s="267" t="s">
        <v>1304</v>
      </c>
      <c r="R24">
        <f>IFERROR(GETPIVOTDATA("PO #",$A$25,"month","February"),0)</f>
        <v>1</v>
      </c>
    </row>
    <row r="25" spans="1:18">
      <c r="A25" s="36" t="s">
        <v>868</v>
      </c>
      <c r="B25" t="s">
        <v>1103</v>
      </c>
      <c r="Q25" s="267" t="s">
        <v>1305</v>
      </c>
      <c r="R25">
        <f>IFERROR(GETPIVOTDATA("PO #",$A$25,"month","March"),0)</f>
        <v>0</v>
      </c>
    </row>
    <row r="26" spans="1:18">
      <c r="A26" s="37" t="s">
        <v>1355</v>
      </c>
      <c r="B26">
        <v>1</v>
      </c>
      <c r="Q26" s="267" t="s">
        <v>1306</v>
      </c>
      <c r="R26">
        <f>IFERROR(GETPIVOTDATA("PO #",$A$25,"month","April"),0)</f>
        <v>0</v>
      </c>
    </row>
    <row r="27" spans="1:18">
      <c r="A27" s="37" t="s">
        <v>869</v>
      </c>
      <c r="B27">
        <v>1</v>
      </c>
      <c r="Q27" s="267" t="s">
        <v>1294</v>
      </c>
      <c r="R27">
        <f>IFERROR(GETPIVOTDATA("PO #",$A$25,"month","May"),0)</f>
        <v>0</v>
      </c>
    </row>
    <row r="28" spans="1:18">
      <c r="Q28" s="267" t="s">
        <v>1295</v>
      </c>
      <c r="R28">
        <f>IFERROR(GETPIVOTDATA("PO #",$A$25,"month","June"),0)</f>
        <v>0</v>
      </c>
    </row>
    <row r="29" spans="1:18">
      <c r="Q29" s="267" t="s">
        <v>1296</v>
      </c>
      <c r="R29">
        <f>IFERROR(GETPIVOTDATA("PO #",$A$25,"month","July"),0)</f>
        <v>0</v>
      </c>
    </row>
    <row r="30" spans="1:18">
      <c r="Q30" s="267" t="s">
        <v>1297</v>
      </c>
      <c r="R30">
        <f>IFERROR(GETPIVOTDATA("PO #",$A$25,"month","August"),0)</f>
        <v>0</v>
      </c>
    </row>
    <row r="31" spans="1:18">
      <c r="Q31" s="267" t="s">
        <v>1298</v>
      </c>
      <c r="R31">
        <f>IFERROR(GETPIVOTDATA("PO #",$A$25,"month","September"),0)</f>
        <v>0</v>
      </c>
    </row>
    <row r="32" spans="1:18">
      <c r="Q32" s="267" t="s">
        <v>1299</v>
      </c>
      <c r="R32">
        <f>IFERROR(GETPIVOTDATA("PO #",$A$25,"month","October"),0)</f>
        <v>0</v>
      </c>
    </row>
    <row r="33" spans="1:18">
      <c r="Q33" s="267" t="s">
        <v>1300</v>
      </c>
      <c r="R33">
        <f>IFERROR(GETPIVOTDATA("PO #",$A$25,"month","November"),0)</f>
        <v>0</v>
      </c>
    </row>
    <row r="34" spans="1:18">
      <c r="Q34" s="267" t="s">
        <v>1301</v>
      </c>
      <c r="R34">
        <f>IFERROR(GETPIVOTDATA("PO #",$A$25,"month","December"),0)</f>
        <v>0</v>
      </c>
    </row>
    <row r="35" spans="1:18">
      <c r="Q35" s="464"/>
    </row>
    <row r="36" spans="1:18">
      <c r="Q36" s="464"/>
    </row>
    <row r="37" spans="1:18">
      <c r="Q37" s="464"/>
    </row>
    <row r="38" spans="1:18">
      <c r="Q38" s="464"/>
    </row>
    <row r="39" spans="1:18">
      <c r="Q39" s="464"/>
    </row>
    <row r="40" spans="1:18">
      <c r="Q40" s="464"/>
    </row>
    <row r="41" spans="1:18">
      <c r="Q41" s="464"/>
    </row>
    <row r="42" spans="1:18">
      <c r="Q42" s="464"/>
    </row>
    <row r="43" spans="1:18">
      <c r="Q43" s="464"/>
    </row>
    <row r="44" spans="1:18">
      <c r="Q44" s="464"/>
    </row>
    <row r="46" spans="1:18">
      <c r="A46" s="36" t="s">
        <v>1067</v>
      </c>
      <c r="B46" t="s">
        <v>1083</v>
      </c>
      <c r="Q46" s="274" t="s">
        <v>1083</v>
      </c>
    </row>
    <row r="47" spans="1:18">
      <c r="A47" s="36" t="s">
        <v>1351</v>
      </c>
      <c r="B47" t="s">
        <v>1520</v>
      </c>
      <c r="Q47" s="267" t="s">
        <v>1303</v>
      </c>
      <c r="R47">
        <f>IFERROR(GETPIVOTDATA("PO #",$A$49,"month","January"),0)</f>
        <v>0</v>
      </c>
    </row>
    <row r="48" spans="1:18">
      <c r="Q48" s="267" t="s">
        <v>1304</v>
      </c>
      <c r="R48">
        <f>IFERROR(GETPIVOTDATA("PO #",$A$49,"month","February"),0)</f>
        <v>6</v>
      </c>
    </row>
    <row r="49" spans="1:18">
      <c r="A49" s="36" t="s">
        <v>868</v>
      </c>
      <c r="B49" t="s">
        <v>1103</v>
      </c>
      <c r="Q49" s="267" t="s">
        <v>1305</v>
      </c>
      <c r="R49">
        <f>IFERROR(GETPIVOTDATA("PO #",$A$49,"month","March"),0)</f>
        <v>15</v>
      </c>
    </row>
    <row r="50" spans="1:18">
      <c r="A50" s="37" t="s">
        <v>1355</v>
      </c>
      <c r="B50">
        <v>6</v>
      </c>
      <c r="Q50" s="267" t="s">
        <v>1306</v>
      </c>
      <c r="R50">
        <f>IFERROR(GETPIVOTDATA("PO #",$A$49,"month","April"),0)</f>
        <v>0</v>
      </c>
    </row>
    <row r="51" spans="1:18">
      <c r="A51" s="37" t="s">
        <v>1356</v>
      </c>
      <c r="B51">
        <v>15</v>
      </c>
      <c r="Q51" s="267" t="s">
        <v>1294</v>
      </c>
      <c r="R51">
        <f>IFERROR(GETPIVOTDATA("PO #",$A$49,"month","May"),0)</f>
        <v>0</v>
      </c>
    </row>
    <row r="52" spans="1:18">
      <c r="A52" s="37" t="s">
        <v>869</v>
      </c>
      <c r="B52">
        <v>21</v>
      </c>
      <c r="Q52" s="267" t="s">
        <v>1295</v>
      </c>
      <c r="R52">
        <f>IFERROR(GETPIVOTDATA("PO #",$A$49,"month","June"),0)</f>
        <v>0</v>
      </c>
    </row>
    <row r="53" spans="1:18">
      <c r="Q53" s="267" t="s">
        <v>1296</v>
      </c>
      <c r="R53">
        <f>IFERROR(GETPIVOTDATA("PO #",$A$49,"month","July"),0)</f>
        <v>0</v>
      </c>
    </row>
    <row r="54" spans="1:18">
      <c r="Q54" s="267" t="s">
        <v>1297</v>
      </c>
      <c r="R54">
        <f>IFERROR(GETPIVOTDATA("PO #",$A$49,"month","August"),0)</f>
        <v>0</v>
      </c>
    </row>
    <row r="55" spans="1:18">
      <c r="Q55" s="267" t="s">
        <v>1298</v>
      </c>
      <c r="R55">
        <f>IFERROR(GETPIVOTDATA("PO #",$A$49,"month","September"),0)</f>
        <v>0</v>
      </c>
    </row>
    <row r="56" spans="1:18">
      <c r="Q56" s="267" t="s">
        <v>1299</v>
      </c>
      <c r="R56">
        <f>IFERROR(GETPIVOTDATA("PO #",$A$49,"month","October"),0)</f>
        <v>0</v>
      </c>
    </row>
    <row r="57" spans="1:18">
      <c r="Q57" s="267" t="s">
        <v>1300</v>
      </c>
      <c r="R57">
        <f>IFERROR(GETPIVOTDATA("PO #",$A$49,"month","November"),0)</f>
        <v>0</v>
      </c>
    </row>
    <row r="58" spans="1:18">
      <c r="Q58" s="267" t="s">
        <v>1301</v>
      </c>
      <c r="R58">
        <f>IFERROR(GETPIVOTDATA("PO #",$A$49,"month","December"),0)</f>
        <v>0</v>
      </c>
    </row>
    <row r="59" spans="1:18">
      <c r="Q59" s="464"/>
    </row>
    <row r="60" spans="1:18">
      <c r="Q60" s="464"/>
    </row>
    <row r="61" spans="1:18">
      <c r="Q61" s="464"/>
    </row>
    <row r="62" spans="1:18">
      <c r="Q62" s="464"/>
    </row>
    <row r="63" spans="1:18">
      <c r="Q63" s="464"/>
    </row>
    <row r="64" spans="1:18">
      <c r="Q64" s="464"/>
    </row>
    <row r="67" spans="1:18">
      <c r="Q67" s="285" t="s">
        <v>1087</v>
      </c>
    </row>
    <row r="68" spans="1:18">
      <c r="A68" s="36" t="s">
        <v>1067</v>
      </c>
      <c r="B68" t="s">
        <v>1087</v>
      </c>
      <c r="Q68" s="267" t="s">
        <v>1303</v>
      </c>
      <c r="R68">
        <f>IFERROR(GETPIVOTDATA("PO #",$A$71,"month","January"),0)</f>
        <v>1</v>
      </c>
    </row>
    <row r="69" spans="1:18">
      <c r="A69" s="36" t="s">
        <v>1351</v>
      </c>
      <c r="B69" t="s">
        <v>1520</v>
      </c>
      <c r="Q69" s="267" t="s">
        <v>1304</v>
      </c>
      <c r="R69">
        <f>IFERROR(GETPIVOTDATA("PO #",$A$71,"month","February"),0)</f>
        <v>0</v>
      </c>
    </row>
    <row r="70" spans="1:18">
      <c r="Q70" s="267" t="s">
        <v>1305</v>
      </c>
      <c r="R70">
        <f>IFERROR(GETPIVOTDATA("PO #",$A$71,"month","March"),0)</f>
        <v>0</v>
      </c>
    </row>
    <row r="71" spans="1:18">
      <c r="A71" s="36" t="s">
        <v>868</v>
      </c>
      <c r="B71" t="s">
        <v>1103</v>
      </c>
      <c r="Q71" s="267" t="s">
        <v>1306</v>
      </c>
      <c r="R71">
        <f>IFERROR(GETPIVOTDATA("PO #",$A$71,"month","April"),0)</f>
        <v>0</v>
      </c>
    </row>
    <row r="72" spans="1:18">
      <c r="A72" s="37" t="s">
        <v>1354</v>
      </c>
      <c r="B72">
        <v>1</v>
      </c>
      <c r="Q72" s="267" t="s">
        <v>1294</v>
      </c>
      <c r="R72">
        <f>IFERROR(GETPIVOTDATA("PO #",$A$71,"month","May"),0)</f>
        <v>0</v>
      </c>
    </row>
    <row r="73" spans="1:18">
      <c r="A73" s="37" t="s">
        <v>869</v>
      </c>
      <c r="B73">
        <v>1</v>
      </c>
      <c r="Q73" s="267" t="s">
        <v>1295</v>
      </c>
      <c r="R73">
        <f>IFERROR(GETPIVOTDATA("PO #",$A$71,"month","June"),0)</f>
        <v>0</v>
      </c>
    </row>
    <row r="74" spans="1:18">
      <c r="Q74" s="267" t="s">
        <v>1296</v>
      </c>
      <c r="R74">
        <f>IFERROR(GETPIVOTDATA("PO #",$A$71,"month","July"),0)</f>
        <v>0</v>
      </c>
    </row>
    <row r="75" spans="1:18">
      <c r="Q75" s="267" t="s">
        <v>1297</v>
      </c>
      <c r="R75">
        <f>IFERROR(GETPIVOTDATA("PO #",$A$71,"month","August"),0)</f>
        <v>0</v>
      </c>
    </row>
    <row r="76" spans="1:18">
      <c r="Q76" s="267" t="s">
        <v>1298</v>
      </c>
      <c r="R76">
        <f>IFERROR(GETPIVOTDATA("PO #",$A$71,"month","September"),0)</f>
        <v>0</v>
      </c>
    </row>
    <row r="77" spans="1:18">
      <c r="Q77" s="267" t="s">
        <v>1299</v>
      </c>
      <c r="R77">
        <f>IFERROR(GETPIVOTDATA("PO #",$A$71,"month","October"),0)</f>
        <v>0</v>
      </c>
    </row>
    <row r="78" spans="1:18">
      <c r="Q78" s="267" t="s">
        <v>1300</v>
      </c>
      <c r="R78">
        <f>IFERROR(GETPIVOTDATA("PO #",$A$71,"month","November"),0)</f>
        <v>0</v>
      </c>
    </row>
    <row r="79" spans="1:18">
      <c r="Q79" s="267" t="s">
        <v>1301</v>
      </c>
      <c r="R79">
        <f>IFERROR(GETPIVOTDATA("PO #",$A$71,"month","December"),0)</f>
        <v>0</v>
      </c>
    </row>
    <row r="88" spans="1:18">
      <c r="A88" s="36" t="s">
        <v>1067</v>
      </c>
      <c r="B88" t="s">
        <v>1071</v>
      </c>
      <c r="Q88" s="274" t="s">
        <v>1071</v>
      </c>
    </row>
    <row r="89" spans="1:18">
      <c r="A89" s="36" t="s">
        <v>1351</v>
      </c>
      <c r="B89" t="s">
        <v>1520</v>
      </c>
      <c r="Q89" s="267" t="s">
        <v>1303</v>
      </c>
      <c r="R89">
        <f>IFERROR(GETPIVOTDATA("PO #",$A$91,"month","January"),0)</f>
        <v>1</v>
      </c>
    </row>
    <row r="90" spans="1:18">
      <c r="Q90" s="267" t="s">
        <v>1304</v>
      </c>
      <c r="R90">
        <f>IFERROR(GETPIVOTDATA("PO #",$A$91,"month","February"),0)</f>
        <v>9</v>
      </c>
    </row>
    <row r="91" spans="1:18">
      <c r="A91" s="36" t="s">
        <v>868</v>
      </c>
      <c r="B91" t="s">
        <v>1103</v>
      </c>
      <c r="Q91" s="267" t="s">
        <v>1305</v>
      </c>
      <c r="R91">
        <f>IFERROR(GETPIVOTDATA("PO #",$A$91,"month","March"),0)</f>
        <v>1</v>
      </c>
    </row>
    <row r="92" spans="1:18">
      <c r="A92" s="37" t="s">
        <v>1354</v>
      </c>
      <c r="B92">
        <v>1</v>
      </c>
      <c r="Q92" s="267" t="s">
        <v>1306</v>
      </c>
      <c r="R92">
        <f>IFERROR(GETPIVOTDATA("PO #",$A$91,"month","April"),0)</f>
        <v>0</v>
      </c>
    </row>
    <row r="93" spans="1:18">
      <c r="A93" s="37" t="s">
        <v>1355</v>
      </c>
      <c r="B93">
        <v>9</v>
      </c>
      <c r="Q93" s="267" t="s">
        <v>1294</v>
      </c>
      <c r="R93">
        <f>IFERROR(GETPIVOTDATA("PO #",$A$91,"month","May"),0)</f>
        <v>0</v>
      </c>
    </row>
    <row r="94" spans="1:18">
      <c r="A94" s="37" t="s">
        <v>1356</v>
      </c>
      <c r="B94">
        <v>1</v>
      </c>
      <c r="Q94" s="267" t="s">
        <v>1295</v>
      </c>
      <c r="R94">
        <f>IFERROR(GETPIVOTDATA("PO #",$A$91,"month","June"),0)</f>
        <v>0</v>
      </c>
    </row>
    <row r="95" spans="1:18">
      <c r="A95" s="37" t="s">
        <v>869</v>
      </c>
      <c r="B95">
        <v>11</v>
      </c>
      <c r="Q95" s="267" t="s">
        <v>1296</v>
      </c>
      <c r="R95">
        <f>IFERROR(GETPIVOTDATA("PO #",$A$91,"month","July"),0)</f>
        <v>0</v>
      </c>
    </row>
    <row r="96" spans="1:18">
      <c r="Q96" s="267" t="s">
        <v>1297</v>
      </c>
      <c r="R96">
        <f>IFERROR(GETPIVOTDATA("PO #",$A$91,"month","August"),0)</f>
        <v>0</v>
      </c>
    </row>
    <row r="97" spans="1:18">
      <c r="Q97" s="267" t="s">
        <v>1298</v>
      </c>
      <c r="R97">
        <f>IFERROR(GETPIVOTDATA("PO #",$A$91,"month","September"),0)</f>
        <v>0</v>
      </c>
    </row>
    <row r="98" spans="1:18">
      <c r="Q98" s="267" t="s">
        <v>1299</v>
      </c>
      <c r="R98">
        <f>IFERROR(GETPIVOTDATA("PO #",$A$91,"month","October"),0)</f>
        <v>0</v>
      </c>
    </row>
    <row r="99" spans="1:18">
      <c r="Q99" s="267" t="s">
        <v>1300</v>
      </c>
      <c r="R99">
        <f>IFERROR(GETPIVOTDATA("PO #",$A$91,"month","November"),0)</f>
        <v>0</v>
      </c>
    </row>
    <row r="100" spans="1:18">
      <c r="Q100" s="267" t="s">
        <v>1301</v>
      </c>
      <c r="R100">
        <f>IFERROR(GETPIVOTDATA("PO #",$A$91,"month","December"),0)</f>
        <v>0</v>
      </c>
    </row>
    <row r="107" spans="1:18">
      <c r="Q107" s="274" t="s">
        <v>1072</v>
      </c>
    </row>
    <row r="108" spans="1:18">
      <c r="A108" s="36" t="s">
        <v>1067</v>
      </c>
      <c r="B108" t="s">
        <v>1072</v>
      </c>
      <c r="Q108" s="267" t="s">
        <v>1303</v>
      </c>
      <c r="R108">
        <f>IFERROR(GETPIVOTDATA("PO #",$A$111,"month","January"),0)</f>
        <v>4</v>
      </c>
    </row>
    <row r="109" spans="1:18">
      <c r="A109" s="36" t="s">
        <v>1351</v>
      </c>
      <c r="B109" t="s">
        <v>1520</v>
      </c>
      <c r="Q109" s="267" t="s">
        <v>1304</v>
      </c>
      <c r="R109">
        <f>IFERROR(GETPIVOTDATA("PO #",$A$111,"month","February"),0)</f>
        <v>36</v>
      </c>
    </row>
    <row r="110" spans="1:18">
      <c r="Q110" s="267" t="s">
        <v>1305</v>
      </c>
      <c r="R110">
        <f>IFERROR(GETPIVOTDATA("PO #",$A$111,"month","March"),0)</f>
        <v>18</v>
      </c>
    </row>
    <row r="111" spans="1:18">
      <c r="A111" s="36" t="s">
        <v>868</v>
      </c>
      <c r="B111" t="s">
        <v>1103</v>
      </c>
      <c r="Q111" s="267" t="s">
        <v>1306</v>
      </c>
      <c r="R111">
        <f>IFERROR(GETPIVOTDATA("PO #",$A$111,"month","April"),0)</f>
        <v>0</v>
      </c>
    </row>
    <row r="112" spans="1:18">
      <c r="A112" s="37" t="s">
        <v>1354</v>
      </c>
      <c r="B112">
        <v>4</v>
      </c>
      <c r="Q112" s="267" t="s">
        <v>1294</v>
      </c>
      <c r="R112">
        <f>IFERROR(GETPIVOTDATA("PO #",$A$111,"month","May"),0)</f>
        <v>0</v>
      </c>
    </row>
    <row r="113" spans="1:18">
      <c r="A113" s="37" t="s">
        <v>1355</v>
      </c>
      <c r="B113">
        <v>36</v>
      </c>
      <c r="Q113" s="267" t="s">
        <v>1295</v>
      </c>
      <c r="R113">
        <f>IFERROR(GETPIVOTDATA("PO #",$A$111,"month","June"),0)</f>
        <v>0</v>
      </c>
    </row>
    <row r="114" spans="1:18">
      <c r="A114" s="37" t="s">
        <v>1356</v>
      </c>
      <c r="B114">
        <v>18</v>
      </c>
      <c r="Q114" s="267" t="s">
        <v>1296</v>
      </c>
      <c r="R114">
        <f>IFERROR(GETPIVOTDATA("PO #",$A$111,"month","July"),0)</f>
        <v>0</v>
      </c>
    </row>
    <row r="115" spans="1:18">
      <c r="A115" s="37" t="s">
        <v>869</v>
      </c>
      <c r="B115">
        <v>58</v>
      </c>
      <c r="Q115" s="267" t="s">
        <v>1297</v>
      </c>
      <c r="R115">
        <f>IFERROR(GETPIVOTDATA("PO #",$A$111,"month","August"),0)</f>
        <v>0</v>
      </c>
    </row>
    <row r="116" spans="1:18">
      <c r="Q116" s="267" t="s">
        <v>1298</v>
      </c>
      <c r="R116">
        <f>IFERROR(GETPIVOTDATA("PO #",$A$111,"month","September"),0)</f>
        <v>0</v>
      </c>
    </row>
    <row r="117" spans="1:18">
      <c r="Q117" s="267" t="s">
        <v>1299</v>
      </c>
      <c r="R117">
        <f>IFERROR(GETPIVOTDATA("PO #",$A$111,"month","October"),0)</f>
        <v>0</v>
      </c>
    </row>
    <row r="118" spans="1:18">
      <c r="Q118" s="267" t="s">
        <v>1300</v>
      </c>
      <c r="R118">
        <f>IFERROR(GETPIVOTDATA("PO #",$A$111,"month","November"),0)</f>
        <v>0</v>
      </c>
    </row>
    <row r="119" spans="1:18">
      <c r="Q119" s="267" t="s">
        <v>1301</v>
      </c>
      <c r="R119">
        <f>IFERROR(GETPIVOTDATA("PO #",$A$111,"month","December"),0)</f>
        <v>0</v>
      </c>
    </row>
    <row r="128" spans="1:18">
      <c r="A128" s="36" t="s">
        <v>1067</v>
      </c>
      <c r="B128" t="s">
        <v>1080</v>
      </c>
      <c r="Q128" s="285" t="s">
        <v>1080</v>
      </c>
    </row>
    <row r="129" spans="1:18">
      <c r="A129" s="36" t="s">
        <v>1351</v>
      </c>
      <c r="B129" t="s">
        <v>1520</v>
      </c>
      <c r="Q129" s="267" t="s">
        <v>1303</v>
      </c>
      <c r="R129">
        <f>IFERROR(GETPIVOTDATA("PO #",$A$131,"month","January"),0)</f>
        <v>27</v>
      </c>
    </row>
    <row r="130" spans="1:18">
      <c r="Q130" s="267" t="s">
        <v>1304</v>
      </c>
      <c r="R130">
        <f>IFERROR(GETPIVOTDATA("PO #",$A$131,"month","February"),0)</f>
        <v>2</v>
      </c>
    </row>
    <row r="131" spans="1:18">
      <c r="A131" s="36" t="s">
        <v>868</v>
      </c>
      <c r="B131" t="s">
        <v>1103</v>
      </c>
      <c r="Q131" s="267" t="s">
        <v>1305</v>
      </c>
      <c r="R131">
        <f>IFERROR(GETPIVOTDATA("PO #",$A$131,"month","March"),0)</f>
        <v>0</v>
      </c>
    </row>
    <row r="132" spans="1:18">
      <c r="A132" s="37" t="s">
        <v>1354</v>
      </c>
      <c r="B132">
        <v>27</v>
      </c>
      <c r="Q132" s="267" t="s">
        <v>1306</v>
      </c>
      <c r="R132">
        <f>IFERROR(GETPIVOTDATA("PO #",$A$131,"month","April"),0)</f>
        <v>0</v>
      </c>
    </row>
    <row r="133" spans="1:18">
      <c r="A133" s="37" t="s">
        <v>1355</v>
      </c>
      <c r="B133">
        <v>2</v>
      </c>
      <c r="Q133" s="267" t="s">
        <v>1294</v>
      </c>
      <c r="R133">
        <f>IFERROR(GETPIVOTDATA("PO #",$A$131,"month","May"),0)</f>
        <v>0</v>
      </c>
    </row>
    <row r="134" spans="1:18">
      <c r="A134" s="37" t="s">
        <v>869</v>
      </c>
      <c r="B134">
        <v>29</v>
      </c>
      <c r="Q134" s="267" t="s">
        <v>1295</v>
      </c>
      <c r="R134">
        <f>IFERROR(GETPIVOTDATA("PO #",$A$131,"month","June"),0)</f>
        <v>0</v>
      </c>
    </row>
    <row r="135" spans="1:18">
      <c r="Q135" s="267" t="s">
        <v>1296</v>
      </c>
      <c r="R135">
        <f>IFERROR(GETPIVOTDATA("PO #",$A$131,"month","July"),0)</f>
        <v>0</v>
      </c>
    </row>
    <row r="136" spans="1:18">
      <c r="Q136" s="267" t="s">
        <v>1297</v>
      </c>
      <c r="R136">
        <f>IFERROR(GETPIVOTDATA("PO #",$A$131,"month","August"),0)</f>
        <v>0</v>
      </c>
    </row>
    <row r="137" spans="1:18">
      <c r="Q137" s="267" t="s">
        <v>1298</v>
      </c>
      <c r="R137">
        <f>IFERROR(GETPIVOTDATA("PO #",$A$131,"month","September"),0)</f>
        <v>0</v>
      </c>
    </row>
    <row r="138" spans="1:18">
      <c r="Q138" s="267" t="s">
        <v>1299</v>
      </c>
      <c r="R138">
        <f>IFERROR(GETPIVOTDATA("PO #",$A$131,"month","October"),0)</f>
        <v>0</v>
      </c>
    </row>
    <row r="139" spans="1:18">
      <c r="Q139" s="267" t="s">
        <v>1300</v>
      </c>
      <c r="R139">
        <f>IFERROR(GETPIVOTDATA("PO #",$A$131,"month","November"),0)</f>
        <v>0</v>
      </c>
    </row>
    <row r="140" spans="1:18">
      <c r="Q140" s="267" t="s">
        <v>1301</v>
      </c>
      <c r="R140">
        <f>IFERROR(GETPIVOTDATA("PO #",$A$131,"month","December"),0)</f>
        <v>0</v>
      </c>
    </row>
    <row r="151" spans="1:18">
      <c r="A151" s="36" t="s">
        <v>1067</v>
      </c>
      <c r="B151" t="s">
        <v>1079</v>
      </c>
      <c r="Q151" s="285" t="s">
        <v>1079</v>
      </c>
    </row>
    <row r="152" spans="1:18">
      <c r="A152" s="36" t="s">
        <v>1351</v>
      </c>
      <c r="B152" t="s">
        <v>1520</v>
      </c>
      <c r="Q152" s="267" t="s">
        <v>1303</v>
      </c>
      <c r="R152">
        <f>IFERROR(GETPIVOTDATA("PO #",$A$154,"month","January"),0)</f>
        <v>37</v>
      </c>
    </row>
    <row r="153" spans="1:18">
      <c r="Q153" s="267" t="s">
        <v>1304</v>
      </c>
      <c r="R153">
        <f>IFERROR(GETPIVOTDATA("PO #",$A$154,"month","February"),0)</f>
        <v>0</v>
      </c>
    </row>
    <row r="154" spans="1:18">
      <c r="A154" s="36" t="s">
        <v>868</v>
      </c>
      <c r="B154" t="s">
        <v>1103</v>
      </c>
      <c r="Q154" s="267" t="s">
        <v>1305</v>
      </c>
      <c r="R154">
        <f>IFERROR(GETPIVOTDATA("PO #",$A$154,"month","March"),0)</f>
        <v>1</v>
      </c>
    </row>
    <row r="155" spans="1:18">
      <c r="A155" s="37" t="s">
        <v>1354</v>
      </c>
      <c r="B155">
        <v>37</v>
      </c>
      <c r="Q155" s="267" t="s">
        <v>1306</v>
      </c>
      <c r="R155">
        <f>IFERROR(GETPIVOTDATA("PO #",$A$154,"month","April"),0)</f>
        <v>0</v>
      </c>
    </row>
    <row r="156" spans="1:18">
      <c r="A156" s="37" t="s">
        <v>1356</v>
      </c>
      <c r="B156">
        <v>1</v>
      </c>
      <c r="Q156" s="267" t="s">
        <v>1294</v>
      </c>
      <c r="R156">
        <f>IFERROR(GETPIVOTDATA("PO #",$A$154,"month","May"),0)</f>
        <v>0</v>
      </c>
    </row>
    <row r="157" spans="1:18">
      <c r="A157" s="37" t="s">
        <v>869</v>
      </c>
      <c r="B157">
        <v>38</v>
      </c>
      <c r="Q157" s="267" t="s">
        <v>1295</v>
      </c>
      <c r="R157">
        <f>IFERROR(GETPIVOTDATA("PO #",$A$154,"month","June"),0)</f>
        <v>0</v>
      </c>
    </row>
    <row r="158" spans="1:18">
      <c r="Q158" s="267" t="s">
        <v>1296</v>
      </c>
      <c r="R158">
        <f>IFERROR(GETPIVOTDATA("PO #",$A$154,"month","July"),0)</f>
        <v>0</v>
      </c>
    </row>
    <row r="159" spans="1:18">
      <c r="Q159" s="267" t="s">
        <v>1297</v>
      </c>
      <c r="R159">
        <f>IFERROR(GETPIVOTDATA("PO #",$A$154,"month","August"),0)</f>
        <v>0</v>
      </c>
    </row>
    <row r="160" spans="1:18">
      <c r="Q160" s="267" t="s">
        <v>1298</v>
      </c>
      <c r="R160">
        <f>IFERROR(GETPIVOTDATA("PO #",$A$154,"month","September"),0)</f>
        <v>0</v>
      </c>
    </row>
    <row r="161" spans="1:18">
      <c r="Q161" s="267" t="s">
        <v>1299</v>
      </c>
      <c r="R161">
        <f>IFERROR(GETPIVOTDATA("PO #",$A$154,"month","October"),0)</f>
        <v>0</v>
      </c>
    </row>
    <row r="162" spans="1:18">
      <c r="Q162" s="267" t="s">
        <v>1300</v>
      </c>
      <c r="R162">
        <f>IFERROR(GETPIVOTDATA("PO #",$A$154,"month","November"),0)</f>
        <v>0</v>
      </c>
    </row>
    <row r="163" spans="1:18">
      <c r="Q163" s="267" t="s">
        <v>1301</v>
      </c>
      <c r="R163">
        <f>IFERROR(GETPIVOTDATA("PO #",$A$154,"month","December"),0)</f>
        <v>0</v>
      </c>
    </row>
    <row r="164" spans="1:18">
      <c r="A164" s="37"/>
      <c r="Q164" s="464"/>
    </row>
    <row r="165" spans="1:18">
      <c r="A165" s="37"/>
      <c r="Q165" s="464"/>
    </row>
    <row r="166" spans="1:18">
      <c r="A166" s="37"/>
      <c r="Q166" s="464"/>
    </row>
    <row r="167" spans="1:18">
      <c r="A167" s="37"/>
      <c r="Q167" s="464"/>
    </row>
    <row r="168" spans="1:18">
      <c r="A168" s="37"/>
      <c r="Q168" s="464"/>
    </row>
    <row r="169" spans="1:18">
      <c r="A169" s="37"/>
      <c r="Q169" s="464"/>
    </row>
    <row r="170" spans="1:18">
      <c r="A170" s="37"/>
      <c r="Q170" s="464"/>
    </row>
    <row r="171" spans="1:18">
      <c r="A171" s="37"/>
      <c r="Q171" s="464"/>
    </row>
    <row r="172" spans="1:18">
      <c r="A172" s="37"/>
      <c r="Q172" s="464"/>
    </row>
    <row r="173" spans="1:18">
      <c r="A173" s="37"/>
      <c r="Q173" s="464"/>
    </row>
    <row r="174" spans="1:18">
      <c r="Q174" s="285" t="s">
        <v>1212</v>
      </c>
    </row>
    <row r="175" spans="1:18">
      <c r="A175" s="36" t="s">
        <v>1067</v>
      </c>
      <c r="B175" t="s">
        <v>1212</v>
      </c>
      <c r="Q175" s="267" t="s">
        <v>1303</v>
      </c>
      <c r="R175">
        <f>IFERROR(GETPIVOTDATA("PO #",$A$178,"month","January"),0)</f>
        <v>2</v>
      </c>
    </row>
    <row r="176" spans="1:18">
      <c r="A176" s="36" t="s">
        <v>1351</v>
      </c>
      <c r="B176" t="s">
        <v>1520</v>
      </c>
      <c r="Q176" s="267" t="s">
        <v>1304</v>
      </c>
      <c r="R176">
        <f>IFERROR(GETPIVOTDATA("PO #",$A$178,"month","February"),0)</f>
        <v>0</v>
      </c>
    </row>
    <row r="177" spans="1:18">
      <c r="Q177" s="267" t="s">
        <v>1305</v>
      </c>
      <c r="R177">
        <f>IFERROR(GETPIVOTDATA("PO #",$A$178,"month","March"),0)</f>
        <v>2</v>
      </c>
    </row>
    <row r="178" spans="1:18">
      <c r="A178" s="36" t="s">
        <v>868</v>
      </c>
      <c r="B178" t="s">
        <v>1103</v>
      </c>
      <c r="Q178" s="267" t="s">
        <v>1306</v>
      </c>
      <c r="R178">
        <f>IFERROR(GETPIVOTDATA("PO #",$A$178,"month","April"),0)</f>
        <v>0</v>
      </c>
    </row>
    <row r="179" spans="1:18">
      <c r="A179" s="37" t="s">
        <v>1354</v>
      </c>
      <c r="B179">
        <v>2</v>
      </c>
      <c r="Q179" s="267" t="s">
        <v>1294</v>
      </c>
      <c r="R179">
        <f>IFERROR(GETPIVOTDATA("PO #",$A$178,"month","May"),0)</f>
        <v>0</v>
      </c>
    </row>
    <row r="180" spans="1:18">
      <c r="A180" s="37" t="s">
        <v>1356</v>
      </c>
      <c r="B180">
        <v>2</v>
      </c>
      <c r="Q180" s="267" t="s">
        <v>1295</v>
      </c>
      <c r="R180">
        <f>IFERROR(GETPIVOTDATA("PO #",$A$178,"month","June"),0)</f>
        <v>0</v>
      </c>
    </row>
    <row r="181" spans="1:18">
      <c r="A181" s="37" t="s">
        <v>869</v>
      </c>
      <c r="B181">
        <v>4</v>
      </c>
      <c r="Q181" s="267" t="s">
        <v>1296</v>
      </c>
      <c r="R181">
        <f>IFERROR(GETPIVOTDATA("PO #",$A$178,"month","July"),0)</f>
        <v>0</v>
      </c>
    </row>
    <row r="182" spans="1:18">
      <c r="Q182" s="267" t="s">
        <v>1297</v>
      </c>
      <c r="R182">
        <f>IFERROR(GETPIVOTDATA("PO #",$A$178,"month","August"),0)</f>
        <v>0</v>
      </c>
    </row>
    <row r="183" spans="1:18">
      <c r="Q183" s="267" t="s">
        <v>1298</v>
      </c>
      <c r="R183">
        <f>IFERROR(GETPIVOTDATA("PO #",$A$178,"month","September"),0)</f>
        <v>0</v>
      </c>
    </row>
    <row r="184" spans="1:18">
      <c r="Q184" s="267" t="s">
        <v>1299</v>
      </c>
      <c r="R184">
        <f>IFERROR(GETPIVOTDATA("PO #",$A$178,"month","October"),0)</f>
        <v>0</v>
      </c>
    </row>
    <row r="185" spans="1:18">
      <c r="Q185" s="267" t="s">
        <v>1300</v>
      </c>
      <c r="R185">
        <f>IFERROR(GETPIVOTDATA("PO #",$A$178,"month","November"),0)</f>
        <v>0</v>
      </c>
    </row>
    <row r="186" spans="1:18">
      <c r="Q186" s="267" t="s">
        <v>1301</v>
      </c>
      <c r="R186">
        <f>IFERROR(GETPIVOTDATA("PO #",$A$178,"month","December"),0)</f>
        <v>0</v>
      </c>
    </row>
    <row r="187" spans="1:18">
      <c r="Q187" s="464"/>
    </row>
    <row r="188" spans="1:18">
      <c r="Q188" s="464"/>
    </row>
    <row r="189" spans="1:18">
      <c r="Q189" s="464"/>
    </row>
    <row r="190" spans="1:18">
      <c r="Q190" s="464"/>
    </row>
    <row r="191" spans="1:18">
      <c r="Q191" s="464"/>
    </row>
    <row r="192" spans="1:18">
      <c r="Q192" s="464"/>
    </row>
    <row r="194" spans="1:18">
      <c r="A194" s="36" t="s">
        <v>1067</v>
      </c>
      <c r="B194" t="s">
        <v>1092</v>
      </c>
      <c r="Q194" s="1476" t="s">
        <v>1090</v>
      </c>
    </row>
    <row r="195" spans="1:18">
      <c r="A195" s="36" t="s">
        <v>1351</v>
      </c>
      <c r="B195" t="s">
        <v>1520</v>
      </c>
      <c r="Q195" s="267" t="s">
        <v>1303</v>
      </c>
      <c r="R195">
        <f>IFERROR(GETPIVOTDATA("PO #",$A$197,"month","January"),0)</f>
        <v>0</v>
      </c>
    </row>
    <row r="196" spans="1:18">
      <c r="Q196" s="267" t="s">
        <v>1304</v>
      </c>
      <c r="R196">
        <f>IFERROR(GETPIVOTDATA("PO #",$A$197,"month","February"),0)</f>
        <v>0</v>
      </c>
    </row>
    <row r="197" spans="1:18">
      <c r="A197" s="36" t="s">
        <v>868</v>
      </c>
      <c r="B197" t="s">
        <v>1103</v>
      </c>
      <c r="Q197" s="267" t="s">
        <v>1305</v>
      </c>
      <c r="R197">
        <f>IFERROR(GETPIVOTDATA("PO #",$A$197,"month","March"),0)</f>
        <v>0</v>
      </c>
    </row>
    <row r="198" spans="1:18">
      <c r="A198" s="37" t="s">
        <v>1354</v>
      </c>
      <c r="Q198" s="267" t="s">
        <v>1306</v>
      </c>
      <c r="R198">
        <f>IFERROR(GETPIVOTDATA("PO #",$A$197,"month","April"),0)</f>
        <v>0</v>
      </c>
    </row>
    <row r="199" spans="1:18">
      <c r="A199" s="37" t="s">
        <v>1355</v>
      </c>
      <c r="Q199" s="267" t="s">
        <v>1294</v>
      </c>
      <c r="R199">
        <f>IFERROR(GETPIVOTDATA("PO #",$A$197,"month","May"),0)</f>
        <v>0</v>
      </c>
    </row>
    <row r="200" spans="1:18">
      <c r="A200" s="37" t="s">
        <v>1356</v>
      </c>
      <c r="Q200" s="267" t="s">
        <v>1295</v>
      </c>
      <c r="R200">
        <f>IFERROR(GETPIVOTDATA("PO #",$A$197,"month","June"),0)</f>
        <v>0</v>
      </c>
    </row>
    <row r="201" spans="1:18">
      <c r="A201" s="37" t="s">
        <v>869</v>
      </c>
      <c r="Q201" s="267" t="s">
        <v>1296</v>
      </c>
      <c r="R201">
        <f>IFERROR(GETPIVOTDATA("PO #",$A$197,"month","July"),0)</f>
        <v>0</v>
      </c>
    </row>
    <row r="202" spans="1:18">
      <c r="Q202" s="267" t="s">
        <v>1297</v>
      </c>
      <c r="R202">
        <f>IFERROR(GETPIVOTDATA("PO #",$A$197,"month","August"),0)</f>
        <v>0</v>
      </c>
    </row>
    <row r="203" spans="1:18">
      <c r="Q203" s="267" t="s">
        <v>1298</v>
      </c>
      <c r="R203">
        <f>IFERROR(GETPIVOTDATA("PO #",$A$197,"month","September"),0)</f>
        <v>0</v>
      </c>
    </row>
    <row r="204" spans="1:18">
      <c r="Q204" s="267" t="s">
        <v>1299</v>
      </c>
      <c r="R204">
        <f>IFERROR(GETPIVOTDATA("PO #",$A$197,"month","October"),0)</f>
        <v>0</v>
      </c>
    </row>
    <row r="205" spans="1:18">
      <c r="Q205" s="267" t="s">
        <v>1300</v>
      </c>
      <c r="R205">
        <f>IFERROR(GETPIVOTDATA("PO #",$A$197,"month","November"),0)</f>
        <v>0</v>
      </c>
    </row>
    <row r="206" spans="1:18">
      <c r="Q206" s="267" t="s">
        <v>1301</v>
      </c>
      <c r="R206">
        <f>IFERROR(GETPIVOTDATA("PO #",$A$197,"month","December"),0)</f>
        <v>0</v>
      </c>
    </row>
    <row r="207" spans="1:18">
      <c r="Q207" s="464"/>
    </row>
    <row r="208" spans="1:18">
      <c r="Q208" s="464"/>
    </row>
    <row r="209" spans="1:18">
      <c r="Q209" s="464"/>
    </row>
    <row r="210" spans="1:18">
      <c r="Q210" s="464"/>
    </row>
    <row r="211" spans="1:18">
      <c r="Q211" s="464"/>
    </row>
    <row r="212" spans="1:18">
      <c r="Q212" s="464"/>
    </row>
    <row r="213" spans="1:18">
      <c r="Q213" s="464"/>
    </row>
    <row r="215" spans="1:18">
      <c r="A215" s="36" t="s">
        <v>1067</v>
      </c>
      <c r="B215" t="s">
        <v>1082</v>
      </c>
      <c r="Q215" s="285" t="s">
        <v>1082</v>
      </c>
    </row>
    <row r="216" spans="1:18">
      <c r="A216" s="36" t="s">
        <v>1351</v>
      </c>
      <c r="B216" t="s">
        <v>1520</v>
      </c>
      <c r="Q216" s="267" t="s">
        <v>1303</v>
      </c>
      <c r="R216">
        <f>IFERROR(GETPIVOTDATA("PO #",$A$218,"month","January"),0)</f>
        <v>14</v>
      </c>
    </row>
    <row r="217" spans="1:18">
      <c r="Q217" s="267" t="s">
        <v>1304</v>
      </c>
      <c r="R217">
        <f>IFERROR(GETPIVOTDATA("PO #",$A$218,"month","February"),0)</f>
        <v>14</v>
      </c>
    </row>
    <row r="218" spans="1:18">
      <c r="A218" s="36" t="s">
        <v>868</v>
      </c>
      <c r="B218" t="s">
        <v>1103</v>
      </c>
      <c r="Q218" s="267" t="s">
        <v>1305</v>
      </c>
      <c r="R218">
        <f>IFERROR(GETPIVOTDATA("PO #",$A$218,"month","March"),0)</f>
        <v>7</v>
      </c>
    </row>
    <row r="219" spans="1:18">
      <c r="A219" s="37" t="s">
        <v>1354</v>
      </c>
      <c r="B219">
        <v>14</v>
      </c>
      <c r="Q219" s="267" t="s">
        <v>1306</v>
      </c>
      <c r="R219">
        <f>IFERROR(GETPIVOTDATA("PO #",$A$218,"month","April"),0)</f>
        <v>0</v>
      </c>
    </row>
    <row r="220" spans="1:18">
      <c r="A220" s="37" t="s">
        <v>1355</v>
      </c>
      <c r="B220">
        <v>14</v>
      </c>
      <c r="Q220" s="267" t="s">
        <v>1294</v>
      </c>
      <c r="R220">
        <f>IFERROR(GETPIVOTDATA("PO #",$A$218,"month","May"),0)</f>
        <v>0</v>
      </c>
    </row>
    <row r="221" spans="1:18">
      <c r="A221" s="37" t="s">
        <v>1356</v>
      </c>
      <c r="B221">
        <v>7</v>
      </c>
      <c r="Q221" s="267" t="s">
        <v>1295</v>
      </c>
      <c r="R221">
        <f>IFERROR(GETPIVOTDATA("PO #",$A$218,"month","June"),0)</f>
        <v>0</v>
      </c>
    </row>
    <row r="222" spans="1:18">
      <c r="A222" s="37" t="s">
        <v>869</v>
      </c>
      <c r="B222">
        <v>35</v>
      </c>
      <c r="Q222" s="267" t="s">
        <v>1296</v>
      </c>
      <c r="R222">
        <f>IFERROR(GETPIVOTDATA("PO #",$A$218,"month","July"),0)</f>
        <v>0</v>
      </c>
    </row>
    <row r="223" spans="1:18">
      <c r="Q223" s="267" t="s">
        <v>1297</v>
      </c>
      <c r="R223">
        <f>IFERROR(GETPIVOTDATA("PO #",$A$218,"month","August"),0)</f>
        <v>0</v>
      </c>
    </row>
    <row r="224" spans="1:18">
      <c r="Q224" s="267" t="s">
        <v>1298</v>
      </c>
      <c r="R224">
        <f>IFERROR(GETPIVOTDATA("PO #",$A$218,"month","September"),0)</f>
        <v>0</v>
      </c>
    </row>
    <row r="225" spans="1:18">
      <c r="Q225" s="267" t="s">
        <v>1299</v>
      </c>
      <c r="R225">
        <f>IFERROR(GETPIVOTDATA("PO #",$A$218,"month","October"),0)</f>
        <v>0</v>
      </c>
    </row>
    <row r="226" spans="1:18">
      <c r="Q226" s="267" t="s">
        <v>1300</v>
      </c>
      <c r="R226">
        <f>IFERROR(GETPIVOTDATA("PO #",$A$218,"month","November"),0)</f>
        <v>0</v>
      </c>
    </row>
    <row r="227" spans="1:18">
      <c r="Q227" s="267" t="s">
        <v>1301</v>
      </c>
      <c r="R227">
        <f>IFERROR(GETPIVOTDATA("PO #",$A$218,"month","December"),0)</f>
        <v>0</v>
      </c>
    </row>
    <row r="234" spans="1:18">
      <c r="Q234" s="285" t="s">
        <v>1070</v>
      </c>
    </row>
    <row r="235" spans="1:18">
      <c r="A235" s="36" t="s">
        <v>1067</v>
      </c>
      <c r="B235" t="s">
        <v>1070</v>
      </c>
      <c r="Q235" s="267" t="s">
        <v>1303</v>
      </c>
      <c r="R235">
        <f>IFERROR(GETPIVOTDATA("PO #",$A$238,"month","January"),0)</f>
        <v>135</v>
      </c>
    </row>
    <row r="236" spans="1:18">
      <c r="A236" s="36" t="s">
        <v>1351</v>
      </c>
      <c r="B236" t="s">
        <v>1520</v>
      </c>
      <c r="Q236" s="267" t="s">
        <v>1304</v>
      </c>
      <c r="R236">
        <f>IFERROR(GETPIVOTDATA("PO #",$A$238,"month","February"),0)</f>
        <v>184</v>
      </c>
    </row>
    <row r="237" spans="1:18">
      <c r="Q237" s="267" t="s">
        <v>1305</v>
      </c>
      <c r="R237">
        <f>IFERROR(GETPIVOTDATA("PO #",$A$238,"month","March"),0)</f>
        <v>96</v>
      </c>
    </row>
    <row r="238" spans="1:18">
      <c r="A238" s="36" t="s">
        <v>868</v>
      </c>
      <c r="B238" t="s">
        <v>1103</v>
      </c>
      <c r="Q238" s="267" t="s">
        <v>1306</v>
      </c>
      <c r="R238">
        <f>IFERROR(GETPIVOTDATA("PO #",$A$238,"month","April"),0)</f>
        <v>0</v>
      </c>
    </row>
    <row r="239" spans="1:18">
      <c r="A239" s="37" t="s">
        <v>1354</v>
      </c>
      <c r="B239">
        <v>135</v>
      </c>
      <c r="Q239" s="267" t="s">
        <v>1294</v>
      </c>
      <c r="R239">
        <f>IFERROR(GETPIVOTDATA("PO #",$A$238,"month","May"),0)</f>
        <v>0</v>
      </c>
    </row>
    <row r="240" spans="1:18">
      <c r="A240" s="37" t="s">
        <v>1355</v>
      </c>
      <c r="B240">
        <v>184</v>
      </c>
      <c r="Q240" s="267" t="s">
        <v>1295</v>
      </c>
      <c r="R240">
        <f>IFERROR(GETPIVOTDATA("PO #",$A$238,"month","June"),0)</f>
        <v>0</v>
      </c>
    </row>
    <row r="241" spans="1:18">
      <c r="A241" s="37" t="s">
        <v>1356</v>
      </c>
      <c r="B241">
        <v>96</v>
      </c>
      <c r="Q241" s="267" t="s">
        <v>1296</v>
      </c>
      <c r="R241">
        <f>IFERROR(GETPIVOTDATA("PO #",$A$238,"month","July"),0)</f>
        <v>0</v>
      </c>
    </row>
    <row r="242" spans="1:18">
      <c r="A242" s="37" t="s">
        <v>869</v>
      </c>
      <c r="B242">
        <v>415</v>
      </c>
      <c r="Q242" s="267" t="s">
        <v>1297</v>
      </c>
      <c r="R242">
        <f>IFERROR(GETPIVOTDATA("PO #",$A$238,"month","August"),0)</f>
        <v>0</v>
      </c>
    </row>
    <row r="243" spans="1:18">
      <c r="Q243" s="267" t="s">
        <v>1298</v>
      </c>
      <c r="R243">
        <f>IFERROR(GETPIVOTDATA("PO #",$A$238,"month","September"),0)</f>
        <v>0</v>
      </c>
    </row>
    <row r="244" spans="1:18">
      <c r="Q244" s="267" t="s">
        <v>1299</v>
      </c>
      <c r="R244">
        <f>IFERROR(GETPIVOTDATA("PO #",$A$238,"month","October"),0)</f>
        <v>0</v>
      </c>
    </row>
    <row r="245" spans="1:18">
      <c r="Q245" s="267" t="s">
        <v>1300</v>
      </c>
      <c r="R245">
        <f>IFERROR(GETPIVOTDATA("PO #",$A$238,"month","November"),0)</f>
        <v>0</v>
      </c>
    </row>
    <row r="246" spans="1:18">
      <c r="Q246" s="267" t="s">
        <v>1301</v>
      </c>
      <c r="R246">
        <f>IFERROR(GETPIVOTDATA("PO #",$A$238,"month","December"),0)</f>
        <v>0</v>
      </c>
    </row>
    <row r="248" spans="1:18">
      <c r="A248" s="37"/>
    </row>
    <row r="249" spans="1:18">
      <c r="A249" s="37"/>
    </row>
    <row r="250" spans="1:18">
      <c r="A250" s="37"/>
    </row>
    <row r="251" spans="1:18">
      <c r="A251" s="37"/>
    </row>
    <row r="252" spans="1:18">
      <c r="A252" s="37"/>
    </row>
    <row r="253" spans="1:18">
      <c r="A253" s="37"/>
    </row>
    <row r="254" spans="1:18">
      <c r="A254" s="37"/>
    </row>
    <row r="255" spans="1:18">
      <c r="A255" s="36" t="s">
        <v>1067</v>
      </c>
      <c r="B255" t="s">
        <v>1092</v>
      </c>
    </row>
    <row r="256" spans="1:18">
      <c r="A256" s="36" t="s">
        <v>1351</v>
      </c>
      <c r="B256" t="s">
        <v>1520</v>
      </c>
      <c r="Q256" s="1477" t="s">
        <v>1091</v>
      </c>
    </row>
    <row r="257" spans="1:18">
      <c r="Q257" s="267" t="s">
        <v>1303</v>
      </c>
      <c r="R257">
        <f>IFERROR(GETPIVOTDATA("PO #",$A$258,"month","January"),0)</f>
        <v>0</v>
      </c>
    </row>
    <row r="258" spans="1:18">
      <c r="A258" s="36" t="s">
        <v>868</v>
      </c>
      <c r="B258" t="s">
        <v>1103</v>
      </c>
      <c r="Q258" s="267" t="s">
        <v>1304</v>
      </c>
      <c r="R258">
        <f>IFERROR(GETPIVOTDATA("PO #",$A$258,"month","February"),0)</f>
        <v>0</v>
      </c>
    </row>
    <row r="259" spans="1:18">
      <c r="A259" s="37" t="s">
        <v>1354</v>
      </c>
      <c r="Q259" s="267" t="s">
        <v>1305</v>
      </c>
      <c r="R259">
        <f>IFERROR(GETPIVOTDATA("PO #",$A$258,"month","March"),0)</f>
        <v>0</v>
      </c>
    </row>
    <row r="260" spans="1:18">
      <c r="A260" s="37" t="s">
        <v>1355</v>
      </c>
      <c r="Q260" s="267" t="s">
        <v>1306</v>
      </c>
      <c r="R260">
        <f>IFERROR(GETPIVOTDATA("PO #",$A$258,"month","April"),0)</f>
        <v>0</v>
      </c>
    </row>
    <row r="261" spans="1:18">
      <c r="A261" s="37" t="s">
        <v>1356</v>
      </c>
      <c r="Q261" s="267" t="s">
        <v>1294</v>
      </c>
      <c r="R261">
        <f>IFERROR(GETPIVOTDATA("PO #",$A$258,"month","May"),0)</f>
        <v>0</v>
      </c>
    </row>
    <row r="262" spans="1:18">
      <c r="A262" s="37" t="s">
        <v>869</v>
      </c>
      <c r="Q262" s="267" t="s">
        <v>1295</v>
      </c>
      <c r="R262">
        <f>IFERROR(GETPIVOTDATA("PO #",$A$258,"month","June"),0)</f>
        <v>0</v>
      </c>
    </row>
    <row r="263" spans="1:18">
      <c r="Q263" s="267" t="s">
        <v>1296</v>
      </c>
      <c r="R263">
        <f>IFERROR(GETPIVOTDATA("PO #",$A$258,"month","July"),0)</f>
        <v>0</v>
      </c>
    </row>
    <row r="264" spans="1:18">
      <c r="Q264" s="267" t="s">
        <v>1297</v>
      </c>
      <c r="R264">
        <f>IFERROR(GETPIVOTDATA("PO #",$A$258,"month","August"),0)</f>
        <v>0</v>
      </c>
    </row>
    <row r="265" spans="1:18">
      <c r="Q265" s="267" t="s">
        <v>1298</v>
      </c>
      <c r="R265">
        <f>IFERROR(GETPIVOTDATA("PO #",$A$258,"month","September"),0)</f>
        <v>0</v>
      </c>
    </row>
    <row r="266" spans="1:18">
      <c r="Q266" s="267" t="s">
        <v>1299</v>
      </c>
      <c r="R266">
        <f>IFERROR(GETPIVOTDATA("PO #",$A$258,"month","October"),0)</f>
        <v>0</v>
      </c>
    </row>
    <row r="267" spans="1:18">
      <c r="Q267" s="267" t="s">
        <v>1300</v>
      </c>
      <c r="R267">
        <f>IFERROR(GETPIVOTDATA("PO #",$A$258,"month","November"),0)</f>
        <v>0</v>
      </c>
    </row>
    <row r="268" spans="1:18">
      <c r="Q268" s="267" t="s">
        <v>1301</v>
      </c>
      <c r="R268">
        <f>IFERROR(GETPIVOTDATA("PO #",$A$258,"month","December"),0)</f>
        <v>0</v>
      </c>
    </row>
    <row r="269" spans="1:18">
      <c r="Q269" s="464"/>
    </row>
    <row r="270" spans="1:18">
      <c r="Q270" s="464"/>
    </row>
    <row r="271" spans="1:18">
      <c r="Q271" s="464"/>
    </row>
    <row r="272" spans="1:18">
      <c r="Q272" s="464"/>
    </row>
    <row r="273" spans="1:18">
      <c r="Q273" s="464"/>
    </row>
    <row r="275" spans="1:18">
      <c r="A275" s="36" t="s">
        <v>1067</v>
      </c>
      <c r="B275" t="s">
        <v>1085</v>
      </c>
      <c r="Q275" s="285" t="s">
        <v>1085</v>
      </c>
    </row>
    <row r="276" spans="1:18">
      <c r="A276" s="36" t="s">
        <v>1351</v>
      </c>
      <c r="B276" t="s">
        <v>1520</v>
      </c>
      <c r="Q276" s="267" t="s">
        <v>1303</v>
      </c>
      <c r="R276">
        <f>IFERROR(GETPIVOTDATA("PO #",$A$278,"month","January"),0)</f>
        <v>70</v>
      </c>
    </row>
    <row r="277" spans="1:18">
      <c r="Q277" s="267" t="s">
        <v>1304</v>
      </c>
      <c r="R277">
        <f>IFERROR(GETPIVOTDATA("PO #",$A$278,"month","February"),0)</f>
        <v>75</v>
      </c>
    </row>
    <row r="278" spans="1:18">
      <c r="A278" s="36" t="s">
        <v>868</v>
      </c>
      <c r="B278" t="s">
        <v>1103</v>
      </c>
      <c r="Q278" s="267" t="s">
        <v>1305</v>
      </c>
      <c r="R278">
        <f>IFERROR(GETPIVOTDATA("PO #",$A$278,"month","March"),0)</f>
        <v>3</v>
      </c>
    </row>
    <row r="279" spans="1:18">
      <c r="A279" s="37" t="s">
        <v>1354</v>
      </c>
      <c r="B279">
        <v>70</v>
      </c>
      <c r="Q279" s="267" t="s">
        <v>1306</v>
      </c>
      <c r="R279">
        <f>IFERROR(GETPIVOTDATA("PO #",$A$278,"month","April"),0)</f>
        <v>0</v>
      </c>
    </row>
    <row r="280" spans="1:18">
      <c r="A280" s="37" t="s">
        <v>1355</v>
      </c>
      <c r="B280">
        <v>75</v>
      </c>
      <c r="Q280" s="267" t="s">
        <v>1294</v>
      </c>
      <c r="R280">
        <f>IFERROR(GETPIVOTDATA("PO #",$A$278,"month","May"),0)</f>
        <v>0</v>
      </c>
    </row>
    <row r="281" spans="1:18">
      <c r="A281" s="37" t="s">
        <v>1356</v>
      </c>
      <c r="B281">
        <v>3</v>
      </c>
      <c r="Q281" s="267" t="s">
        <v>1295</v>
      </c>
      <c r="R281">
        <f>IFERROR(GETPIVOTDATA("PO #",$A$278,"month","June"),0)</f>
        <v>0</v>
      </c>
    </row>
    <row r="282" spans="1:18">
      <c r="A282" s="37" t="s">
        <v>869</v>
      </c>
      <c r="B282">
        <v>148</v>
      </c>
      <c r="Q282" s="267" t="s">
        <v>1296</v>
      </c>
      <c r="R282">
        <f>IFERROR(GETPIVOTDATA("PO #",$A$278,"month","July"),0)</f>
        <v>0</v>
      </c>
    </row>
    <row r="283" spans="1:18">
      <c r="Q283" s="267" t="s">
        <v>1297</v>
      </c>
      <c r="R283">
        <f>IFERROR(GETPIVOTDATA("PO #",$A$278,"month","August"),0)</f>
        <v>0</v>
      </c>
    </row>
    <row r="284" spans="1:18">
      <c r="Q284" s="267" t="s">
        <v>1298</v>
      </c>
      <c r="R284">
        <f>IFERROR(GETPIVOTDATA("PO #",$A$278,"month","September"),0)</f>
        <v>0</v>
      </c>
    </row>
    <row r="285" spans="1:18">
      <c r="Q285" s="267" t="s">
        <v>1299</v>
      </c>
      <c r="R285">
        <f>IFERROR(GETPIVOTDATA("PO #",$A$278,"month","October"),0)</f>
        <v>0</v>
      </c>
    </row>
    <row r="286" spans="1:18">
      <c r="Q286" s="267" t="s">
        <v>1300</v>
      </c>
      <c r="R286">
        <f>IFERROR(GETPIVOTDATA("PO #",$A$278,"month","November"),0)</f>
        <v>0</v>
      </c>
    </row>
    <row r="287" spans="1:18">
      <c r="Q287" s="267" t="s">
        <v>1301</v>
      </c>
      <c r="R287">
        <f>IFERROR(GETPIVOTDATA("PO #",$A$278,"month","December"),0)</f>
        <v>0</v>
      </c>
    </row>
    <row r="288" spans="1:18">
      <c r="Q288" s="464"/>
    </row>
    <row r="289" spans="1:18">
      <c r="Q289" s="464"/>
    </row>
    <row r="290" spans="1:18">
      <c r="Q290" s="464"/>
    </row>
    <row r="291" spans="1:18">
      <c r="Q291" s="464"/>
    </row>
    <row r="292" spans="1:18">
      <c r="Q292" s="464"/>
    </row>
    <row r="293" spans="1:18">
      <c r="Q293" s="464"/>
    </row>
    <row r="294" spans="1:18">
      <c r="Q294" s="464"/>
    </row>
    <row r="295" spans="1:18">
      <c r="Q295" s="464"/>
    </row>
    <row r="296" spans="1:18">
      <c r="A296" s="36" t="s">
        <v>1067</v>
      </c>
      <c r="B296" t="s">
        <v>1092</v>
      </c>
    </row>
    <row r="297" spans="1:18">
      <c r="A297" s="36" t="s">
        <v>1351</v>
      </c>
      <c r="B297" t="s">
        <v>1520</v>
      </c>
      <c r="Q297" s="1477" t="s">
        <v>1088</v>
      </c>
    </row>
    <row r="298" spans="1:18">
      <c r="Q298" s="267" t="s">
        <v>1303</v>
      </c>
      <c r="R298">
        <f>IFERROR(GETPIVOTDATA("PO #",$A$299,"month","January"),0)</f>
        <v>0</v>
      </c>
    </row>
    <row r="299" spans="1:18">
      <c r="A299" s="36" t="s">
        <v>868</v>
      </c>
      <c r="B299" t="s">
        <v>1103</v>
      </c>
      <c r="Q299" s="267" t="s">
        <v>1304</v>
      </c>
      <c r="R299">
        <f>IFERROR(GETPIVOTDATA("PO #",$A$299,"month","February"),0)</f>
        <v>0</v>
      </c>
    </row>
    <row r="300" spans="1:18">
      <c r="A300" s="37" t="s">
        <v>1354</v>
      </c>
      <c r="Q300" s="267" t="s">
        <v>1305</v>
      </c>
      <c r="R300">
        <f>IFERROR(GETPIVOTDATA("PO #",$A$299,"month","March"),0)</f>
        <v>0</v>
      </c>
    </row>
    <row r="301" spans="1:18">
      <c r="A301" s="37" t="s">
        <v>1355</v>
      </c>
      <c r="Q301" s="267" t="s">
        <v>1306</v>
      </c>
      <c r="R301">
        <f>IFERROR(GETPIVOTDATA("PO #",$A$299,"month","April"),0)</f>
        <v>0</v>
      </c>
    </row>
    <row r="302" spans="1:18">
      <c r="A302" s="37" t="s">
        <v>1356</v>
      </c>
      <c r="Q302" s="267" t="s">
        <v>1294</v>
      </c>
      <c r="R302">
        <f>IFERROR(GETPIVOTDATA("PO #",$A$299,"month","May"),0)</f>
        <v>0</v>
      </c>
    </row>
    <row r="303" spans="1:18">
      <c r="A303" s="37" t="s">
        <v>869</v>
      </c>
      <c r="Q303" s="267" t="s">
        <v>1295</v>
      </c>
      <c r="R303">
        <f>IFERROR(GETPIVOTDATA("PO #",$A$299,"month","June"),0)</f>
        <v>0</v>
      </c>
    </row>
    <row r="304" spans="1:18">
      <c r="Q304" s="267" t="s">
        <v>1296</v>
      </c>
      <c r="R304">
        <f>IFERROR(GETPIVOTDATA("PO #",$A$299,"month","July"),0)</f>
        <v>0</v>
      </c>
    </row>
    <row r="305" spans="1:18">
      <c r="Q305" s="267" t="s">
        <v>1297</v>
      </c>
      <c r="R305">
        <f>IFERROR(GETPIVOTDATA("PO #",$A$299,"month","August"),0)</f>
        <v>0</v>
      </c>
    </row>
    <row r="306" spans="1:18">
      <c r="Q306" s="267" t="s">
        <v>1298</v>
      </c>
      <c r="R306">
        <f>IFERROR(GETPIVOTDATA("PO #",$A$299,"month","September"),0)</f>
        <v>0</v>
      </c>
    </row>
    <row r="307" spans="1:18">
      <c r="Q307" s="267" t="s">
        <v>1299</v>
      </c>
      <c r="R307">
        <f>IFERROR(GETPIVOTDATA("PO #",$A$299,"month","October"),0)</f>
        <v>0</v>
      </c>
    </row>
    <row r="308" spans="1:18">
      <c r="Q308" s="267" t="s">
        <v>1300</v>
      </c>
      <c r="R308">
        <f>IFERROR(GETPIVOTDATA("PO #",$A$299,"month","November"),0)</f>
        <v>0</v>
      </c>
    </row>
    <row r="309" spans="1:18">
      <c r="Q309" s="267" t="s">
        <v>1301</v>
      </c>
      <c r="R309">
        <f>IFERROR(GETPIVOTDATA("PO #",$A$299,"month","December"),0)</f>
        <v>0</v>
      </c>
    </row>
    <row r="310" spans="1:18">
      <c r="Q310" s="464"/>
    </row>
    <row r="311" spans="1:18">
      <c r="Q311" s="464"/>
    </row>
    <row r="312" spans="1:18">
      <c r="Q312" s="464"/>
    </row>
    <row r="313" spans="1:18">
      <c r="Q313" s="464"/>
    </row>
    <row r="314" spans="1:18">
      <c r="Q314" s="464"/>
    </row>
    <row r="315" spans="1:18">
      <c r="Q315" s="464"/>
    </row>
    <row r="316" spans="1:18">
      <c r="A316" s="36" t="s">
        <v>1067</v>
      </c>
      <c r="B316" t="s">
        <v>1084</v>
      </c>
    </row>
    <row r="317" spans="1:18">
      <c r="A317" s="36" t="s">
        <v>1351</v>
      </c>
      <c r="B317" t="s">
        <v>1520</v>
      </c>
      <c r="Q317" s="285" t="s">
        <v>1084</v>
      </c>
    </row>
    <row r="318" spans="1:18">
      <c r="Q318" s="267" t="s">
        <v>1303</v>
      </c>
      <c r="R318">
        <f>IFERROR(GETPIVOTDATA("PO #",$A$319,"month","January"),0)</f>
        <v>4</v>
      </c>
    </row>
    <row r="319" spans="1:18">
      <c r="A319" s="36" t="s">
        <v>868</v>
      </c>
      <c r="B319" t="s">
        <v>1103</v>
      </c>
      <c r="Q319" s="267" t="s">
        <v>1304</v>
      </c>
      <c r="R319">
        <f>IFERROR(GETPIVOTDATA("PO #",$A$319,"month","February"),0)</f>
        <v>4</v>
      </c>
    </row>
    <row r="320" spans="1:18">
      <c r="A320" s="37" t="s">
        <v>1354</v>
      </c>
      <c r="B320">
        <v>4</v>
      </c>
      <c r="Q320" s="267" t="s">
        <v>1305</v>
      </c>
      <c r="R320">
        <f>IFERROR(GETPIVOTDATA("PO #",$A$319,"month","March"),0)</f>
        <v>2</v>
      </c>
    </row>
    <row r="321" spans="1:18">
      <c r="A321" s="37" t="s">
        <v>1355</v>
      </c>
      <c r="B321">
        <v>4</v>
      </c>
      <c r="Q321" s="267" t="s">
        <v>1306</v>
      </c>
      <c r="R321">
        <f>IFERROR(GETPIVOTDATA("PO #",$A$319,"month","April"),0)</f>
        <v>0</v>
      </c>
    </row>
    <row r="322" spans="1:18">
      <c r="A322" s="37" t="s">
        <v>1356</v>
      </c>
      <c r="B322">
        <v>2</v>
      </c>
      <c r="Q322" s="267" t="s">
        <v>1294</v>
      </c>
      <c r="R322">
        <f>IFERROR(GETPIVOTDATA("PO #",$A$319,"month","May"),0)</f>
        <v>0</v>
      </c>
    </row>
    <row r="323" spans="1:18">
      <c r="A323" s="37" t="s">
        <v>869</v>
      </c>
      <c r="B323">
        <v>10</v>
      </c>
      <c r="Q323" s="267" t="s">
        <v>1295</v>
      </c>
      <c r="R323">
        <f>IFERROR(GETPIVOTDATA("PO #",$A$319,"month","June"),0)</f>
        <v>0</v>
      </c>
    </row>
    <row r="324" spans="1:18">
      <c r="Q324" s="267" t="s">
        <v>1296</v>
      </c>
      <c r="R324">
        <f>IFERROR(GETPIVOTDATA("PO #",$A$319,"month","July"),0)</f>
        <v>0</v>
      </c>
    </row>
    <row r="325" spans="1:18">
      <c r="Q325" s="267" t="s">
        <v>1297</v>
      </c>
      <c r="R325">
        <f>IFERROR(GETPIVOTDATA("PO #",$A$319,"month","August"),0)</f>
        <v>0</v>
      </c>
    </row>
    <row r="326" spans="1:18">
      <c r="Q326" s="267" t="s">
        <v>1298</v>
      </c>
      <c r="R326">
        <f>IFERROR(GETPIVOTDATA("PO #",$A$319,"month","September"),0)</f>
        <v>0</v>
      </c>
    </row>
    <row r="327" spans="1:18">
      <c r="Q327" s="267" t="s">
        <v>1299</v>
      </c>
      <c r="R327">
        <f>IFERROR(GETPIVOTDATA("PO #",$A$319,"month","October"),0)</f>
        <v>0</v>
      </c>
    </row>
    <row r="328" spans="1:18">
      <c r="Q328" s="267" t="s">
        <v>1300</v>
      </c>
      <c r="R328">
        <f>IFERROR(GETPIVOTDATA("PO #",$A$319,"month","November"),0)</f>
        <v>0</v>
      </c>
    </row>
    <row r="329" spans="1:18">
      <c r="Q329" s="267" t="s">
        <v>1301</v>
      </c>
      <c r="R329">
        <f>IFERROR(GETPIVOTDATA("PO #",$A$319,"month","December"),0)</f>
        <v>0</v>
      </c>
    </row>
    <row r="336" spans="1:18">
      <c r="A336" s="36" t="s">
        <v>1067</v>
      </c>
      <c r="B336" t="s">
        <v>1081</v>
      </c>
      <c r="Q336" s="285" t="s">
        <v>1081</v>
      </c>
    </row>
    <row r="337" spans="1:18">
      <c r="A337" s="36" t="s">
        <v>1351</v>
      </c>
      <c r="B337" t="s">
        <v>1520</v>
      </c>
      <c r="Q337" s="267" t="s">
        <v>1303</v>
      </c>
      <c r="R337">
        <f>IFERROR(GETPIVOTDATA("PO #",$A$339,"month","January"),0)</f>
        <v>113</v>
      </c>
    </row>
    <row r="338" spans="1:18">
      <c r="Q338" s="267" t="s">
        <v>1304</v>
      </c>
      <c r="R338">
        <f>IFERROR(GETPIVOTDATA("PO #",$A$339,"month","February"),0)</f>
        <v>134</v>
      </c>
    </row>
    <row r="339" spans="1:18">
      <c r="A339" s="36" t="s">
        <v>868</v>
      </c>
      <c r="B339" t="s">
        <v>1103</v>
      </c>
      <c r="Q339" s="267" t="s">
        <v>1305</v>
      </c>
      <c r="R339">
        <f>IFERROR(GETPIVOTDATA("PO #",$A$339,"month","March"),0)</f>
        <v>56</v>
      </c>
    </row>
    <row r="340" spans="1:18">
      <c r="A340" s="37" t="s">
        <v>1354</v>
      </c>
      <c r="B340">
        <v>113</v>
      </c>
      <c r="Q340" s="267" t="s">
        <v>1306</v>
      </c>
      <c r="R340">
        <f>IFERROR(GETPIVOTDATA("PO #",$A$339,"month","April"),0)</f>
        <v>0</v>
      </c>
    </row>
    <row r="341" spans="1:18">
      <c r="A341" s="37" t="s">
        <v>1355</v>
      </c>
      <c r="B341">
        <v>134</v>
      </c>
      <c r="Q341" s="267" t="s">
        <v>1294</v>
      </c>
      <c r="R341">
        <f>IFERROR(GETPIVOTDATA("PO #",$A$339,"month","May"),0)</f>
        <v>0</v>
      </c>
    </row>
    <row r="342" spans="1:18">
      <c r="A342" s="37" t="s">
        <v>1356</v>
      </c>
      <c r="B342">
        <v>56</v>
      </c>
      <c r="Q342" s="267" t="s">
        <v>1295</v>
      </c>
      <c r="R342">
        <f>IFERROR(GETPIVOTDATA("PO #",$A$339,"month","June"),0)</f>
        <v>0</v>
      </c>
    </row>
    <row r="343" spans="1:18">
      <c r="A343" s="37" t="s">
        <v>869</v>
      </c>
      <c r="B343">
        <v>303</v>
      </c>
      <c r="Q343" s="267" t="s">
        <v>1296</v>
      </c>
      <c r="R343">
        <f>IFERROR(GETPIVOTDATA("PO #",$A$339,"month","July"),0)</f>
        <v>0</v>
      </c>
    </row>
    <row r="344" spans="1:18">
      <c r="Q344" s="267" t="s">
        <v>1297</v>
      </c>
      <c r="R344">
        <f>IFERROR(GETPIVOTDATA("PO #",$A$339,"month","August"),0)</f>
        <v>0</v>
      </c>
    </row>
    <row r="345" spans="1:18">
      <c r="Q345" s="267" t="s">
        <v>1298</v>
      </c>
      <c r="R345">
        <f>IFERROR(GETPIVOTDATA("PO #",$A$339,"month","September"),0)</f>
        <v>0</v>
      </c>
    </row>
    <row r="346" spans="1:18">
      <c r="Q346" s="267" t="s">
        <v>1299</v>
      </c>
      <c r="R346">
        <f>IFERROR(GETPIVOTDATA("PO #",$A$339,"month","October"),0)</f>
        <v>0</v>
      </c>
    </row>
    <row r="347" spans="1:18">
      <c r="Q347" s="267" t="s">
        <v>1300</v>
      </c>
      <c r="R347">
        <f>IFERROR(GETPIVOTDATA("PO #",$A$339,"month","November"),0)</f>
        <v>0</v>
      </c>
    </row>
    <row r="348" spans="1:18">
      <c r="Q348" s="267" t="s">
        <v>1301</v>
      </c>
      <c r="R348">
        <f>IFERROR(GETPIVOTDATA("PO #",$A$339,"month","December"),0)</f>
        <v>0</v>
      </c>
    </row>
    <row r="358" spans="1:18">
      <c r="A358" s="36" t="s">
        <v>1067</v>
      </c>
      <c r="B358" t="s">
        <v>1308</v>
      </c>
      <c r="Q358" s="274" t="s">
        <v>1337</v>
      </c>
    </row>
    <row r="359" spans="1:18">
      <c r="A359" s="36" t="s">
        <v>1351</v>
      </c>
      <c r="B359" t="s">
        <v>1520</v>
      </c>
      <c r="Q359" s="267" t="s">
        <v>1303</v>
      </c>
      <c r="R359">
        <f>IFERROR(GETPIVOTDATA("PO #",$A$361,"month","January"),0)</f>
        <v>431</v>
      </c>
    </row>
    <row r="360" spans="1:18">
      <c r="Q360" s="267" t="s">
        <v>1304</v>
      </c>
      <c r="R360">
        <f>IFERROR(GETPIVOTDATA("PO #",$A$361,"month","February"),0)</f>
        <v>521</v>
      </c>
    </row>
    <row r="361" spans="1:18">
      <c r="A361" s="36" t="s">
        <v>868</v>
      </c>
      <c r="B361" t="s">
        <v>1103</v>
      </c>
      <c r="Q361" s="267" t="s">
        <v>1305</v>
      </c>
      <c r="R361">
        <f>IFERROR(GETPIVOTDATA("PO #",$A$361,"month","March"),0)</f>
        <v>229</v>
      </c>
    </row>
    <row r="362" spans="1:18">
      <c r="A362" s="37" t="s">
        <v>1354</v>
      </c>
      <c r="B362">
        <v>431</v>
      </c>
      <c r="Q362" s="267" t="s">
        <v>1306</v>
      </c>
      <c r="R362">
        <f>IFERROR(GETPIVOTDATA("PO #",$A$361,"month","April"),0)</f>
        <v>0</v>
      </c>
    </row>
    <row r="363" spans="1:18">
      <c r="A363" s="37" t="s">
        <v>1355</v>
      </c>
      <c r="B363">
        <v>521</v>
      </c>
      <c r="Q363" s="267" t="s">
        <v>1294</v>
      </c>
      <c r="R363">
        <f>IFERROR(GETPIVOTDATA("PO #",$A$361,"month","May"),0)</f>
        <v>0</v>
      </c>
    </row>
    <row r="364" spans="1:18">
      <c r="A364" s="37" t="s">
        <v>1356</v>
      </c>
      <c r="B364">
        <v>229</v>
      </c>
      <c r="Q364" s="267" t="s">
        <v>1295</v>
      </c>
      <c r="R364">
        <f>IFERROR(GETPIVOTDATA("PO #",$A$361,"month","June"),0)</f>
        <v>0</v>
      </c>
    </row>
    <row r="365" spans="1:18">
      <c r="A365" s="37" t="s">
        <v>869</v>
      </c>
      <c r="B365">
        <v>1181</v>
      </c>
      <c r="Q365" s="267" t="s">
        <v>1296</v>
      </c>
      <c r="R365">
        <f>IFERROR(GETPIVOTDATA("PO #",$A$361,"month","July"),0)</f>
        <v>0</v>
      </c>
    </row>
    <row r="366" spans="1:18">
      <c r="Q366" s="267" t="s">
        <v>1297</v>
      </c>
      <c r="R366">
        <f>IFERROR(GETPIVOTDATA("PO #",$A$361,"month","August"),0)</f>
        <v>0</v>
      </c>
    </row>
    <row r="367" spans="1:18">
      <c r="Q367" s="267" t="s">
        <v>1298</v>
      </c>
      <c r="R367">
        <f>IFERROR(GETPIVOTDATA("PO #",$A$361,"month","September"),0)</f>
        <v>0</v>
      </c>
    </row>
    <row r="368" spans="1:18">
      <c r="Q368" s="267" t="s">
        <v>1299</v>
      </c>
      <c r="R368">
        <f>IFERROR(GETPIVOTDATA("PO #",$A$361,"month","October"),0)</f>
        <v>0</v>
      </c>
    </row>
    <row r="369" spans="1:18">
      <c r="Q369" s="267" t="s">
        <v>1300</v>
      </c>
      <c r="R369">
        <f>IFERROR(GETPIVOTDATA("PO #",$A$361,"month","November"),0)</f>
        <v>0</v>
      </c>
    </row>
    <row r="370" spans="1:18">
      <c r="Q370" s="267" t="s">
        <v>1301</v>
      </c>
      <c r="R370">
        <f>IFERROR(GETPIVOTDATA("PO #",$A$361,"month","December"),0)</f>
        <v>0</v>
      </c>
    </row>
    <row r="378" spans="1:18">
      <c r="A378" s="36" t="s">
        <v>1067</v>
      </c>
      <c r="B378" t="s">
        <v>1751</v>
      </c>
    </row>
    <row r="379" spans="1:18">
      <c r="A379" s="36" t="s">
        <v>1351</v>
      </c>
      <c r="B379" t="s">
        <v>1520</v>
      </c>
    </row>
    <row r="380" spans="1:18">
      <c r="Q380" s="1476" t="s">
        <v>1557</v>
      </c>
    </row>
    <row r="381" spans="1:18">
      <c r="A381" s="36" t="s">
        <v>868</v>
      </c>
      <c r="B381" t="s">
        <v>1103</v>
      </c>
      <c r="Q381" s="267" t="s">
        <v>1303</v>
      </c>
      <c r="R381">
        <f>IFERROR(GETPIVOTDATA("PO #",$A$381,"month","January"),0)</f>
        <v>0</v>
      </c>
    </row>
    <row r="382" spans="1:18">
      <c r="A382" s="37" t="s">
        <v>869</v>
      </c>
      <c r="Q382" s="267" t="s">
        <v>1304</v>
      </c>
      <c r="R382">
        <f>IFERROR(GETPIVOTDATA("PO #",$A$381,"month","February"),0)</f>
        <v>0</v>
      </c>
    </row>
    <row r="383" spans="1:18">
      <c r="Q383" s="267" t="s">
        <v>1305</v>
      </c>
      <c r="R383">
        <f>IFERROR(GETPIVOTDATA("PO #",$A$381,"month","March"),0)</f>
        <v>0</v>
      </c>
    </row>
    <row r="384" spans="1:18">
      <c r="Q384" s="267" t="s">
        <v>1306</v>
      </c>
      <c r="R384">
        <f>IFERROR(GETPIVOTDATA("PO #",$A$381,"month","April"),0)</f>
        <v>0</v>
      </c>
    </row>
    <row r="385" spans="17:18">
      <c r="Q385" s="267" t="s">
        <v>1294</v>
      </c>
      <c r="R385">
        <f>IFERROR(GETPIVOTDATA("PO #",$A$381,"month","May"),0)</f>
        <v>0</v>
      </c>
    </row>
    <row r="386" spans="17:18">
      <c r="Q386" s="267" t="s">
        <v>1295</v>
      </c>
      <c r="R386">
        <f>IFERROR(GETPIVOTDATA("PO #",$A$381,"month","June"),0)</f>
        <v>0</v>
      </c>
    </row>
    <row r="387" spans="17:18">
      <c r="Q387" s="267" t="s">
        <v>1296</v>
      </c>
      <c r="R387">
        <f>IFERROR(GETPIVOTDATA("PO #",$A$381,"month","July"),0)</f>
        <v>0</v>
      </c>
    </row>
    <row r="388" spans="17:18">
      <c r="Q388" s="267" t="s">
        <v>1297</v>
      </c>
      <c r="R388">
        <f>IFERROR(GETPIVOTDATA("PO #",$A$381,"month","August"),0)</f>
        <v>0</v>
      </c>
    </row>
    <row r="389" spans="17:18">
      <c r="Q389" s="267" t="s">
        <v>1298</v>
      </c>
      <c r="R389">
        <f>IFERROR(GETPIVOTDATA("PO #",$A$381,"month","September"),0)</f>
        <v>0</v>
      </c>
    </row>
    <row r="390" spans="17:18">
      <c r="Q390" s="267" t="s">
        <v>1299</v>
      </c>
      <c r="R390">
        <f>IFERROR(GETPIVOTDATA("PO #",$A$381,"month","October"),0)</f>
        <v>0</v>
      </c>
    </row>
    <row r="391" spans="17:18">
      <c r="Q391" s="267" t="s">
        <v>1300</v>
      </c>
      <c r="R391">
        <f>IFERROR(GETPIVOTDATA("PO #",$A$381,"month","November"),0)</f>
        <v>0</v>
      </c>
    </row>
    <row r="392" spans="17:18">
      <c r="Q392" s="267" t="s">
        <v>1301</v>
      </c>
      <c r="R392">
        <f>IFERROR(GETPIVOTDATA("PO #",$A$381,"month","December"),0)</f>
        <v>0</v>
      </c>
    </row>
    <row r="413" spans="1:18">
      <c r="A413" s="36" t="s">
        <v>1067</v>
      </c>
      <c r="B413" t="s">
        <v>1645</v>
      </c>
    </row>
    <row r="414" spans="1:18">
      <c r="A414" s="36" t="s">
        <v>1351</v>
      </c>
      <c r="B414" t="s">
        <v>1520</v>
      </c>
    </row>
    <row r="415" spans="1:18">
      <c r="Q415" s="962" t="s">
        <v>1645</v>
      </c>
    </row>
    <row r="416" spans="1:18">
      <c r="A416" s="36" t="s">
        <v>868</v>
      </c>
      <c r="B416" t="s">
        <v>1103</v>
      </c>
      <c r="Q416" s="267" t="s">
        <v>1303</v>
      </c>
      <c r="R416">
        <f>IFERROR(GETPIVOTDATA("PO #",$A$416,"month","January"),0)</f>
        <v>4</v>
      </c>
    </row>
    <row r="417" spans="1:18">
      <c r="A417" s="37" t="s">
        <v>1354</v>
      </c>
      <c r="B417">
        <v>4</v>
      </c>
      <c r="Q417" s="267" t="s">
        <v>1304</v>
      </c>
      <c r="R417">
        <f>IFERROR(GETPIVOTDATA("PO #",$A$416,"month","February"),0)</f>
        <v>0</v>
      </c>
    </row>
    <row r="418" spans="1:18">
      <c r="A418" s="37" t="s">
        <v>869</v>
      </c>
      <c r="B418">
        <v>4</v>
      </c>
      <c r="Q418" s="267" t="s">
        <v>1305</v>
      </c>
      <c r="R418">
        <f>IFERROR(GETPIVOTDATA("PO #",$A$416,"month","March"),0)</f>
        <v>0</v>
      </c>
    </row>
    <row r="419" spans="1:18">
      <c r="Q419" s="267" t="s">
        <v>1306</v>
      </c>
      <c r="R419">
        <f>IFERROR(GETPIVOTDATA("PO #",$A$416,"month","April"),0)</f>
        <v>0</v>
      </c>
    </row>
    <row r="420" spans="1:18">
      <c r="Q420" s="267" t="s">
        <v>1294</v>
      </c>
      <c r="R420">
        <f>IFERROR(GETPIVOTDATA("PO #",$A$416,"month","May"),0)</f>
        <v>0</v>
      </c>
    </row>
    <row r="421" spans="1:18">
      <c r="Q421" s="267" t="s">
        <v>1295</v>
      </c>
      <c r="R421">
        <f>IFERROR(GETPIVOTDATA("PO #",$A$416,"month","June"),0)</f>
        <v>0</v>
      </c>
    </row>
    <row r="422" spans="1:18">
      <c r="Q422" s="267" t="s">
        <v>1296</v>
      </c>
      <c r="R422">
        <f>IFERROR(GETPIVOTDATA("PO #",$A$416,"month","July"),0)</f>
        <v>0</v>
      </c>
    </row>
    <row r="423" spans="1:18">
      <c r="Q423" s="267" t="s">
        <v>1297</v>
      </c>
      <c r="R423">
        <f>IFERROR(GETPIVOTDATA("PO #",$A$416,"month","August"),0)</f>
        <v>0</v>
      </c>
    </row>
    <row r="424" spans="1:18">
      <c r="Q424" s="267" t="s">
        <v>1298</v>
      </c>
      <c r="R424">
        <f>IFERROR(GETPIVOTDATA("PO #",$A$416,"month","September"),0)</f>
        <v>0</v>
      </c>
    </row>
    <row r="425" spans="1:18">
      <c r="Q425" s="267" t="s">
        <v>1299</v>
      </c>
      <c r="R425">
        <f>IFERROR(GETPIVOTDATA("PO #",$A$416,"month","October"),0)</f>
        <v>0</v>
      </c>
    </row>
    <row r="426" spans="1:18">
      <c r="Q426" s="267" t="s">
        <v>1300</v>
      </c>
      <c r="R426">
        <f>IFERROR(GETPIVOTDATA("PO #",$A$416,"month","November"),0)</f>
        <v>0</v>
      </c>
    </row>
    <row r="427" spans="1:18">
      <c r="Q427" s="267" t="s">
        <v>1301</v>
      </c>
      <c r="R427">
        <f>IFERROR(GETPIVOTDATA("PO #",$A$416,"month","December"),0)</f>
        <v>0</v>
      </c>
    </row>
    <row r="431" spans="1:18">
      <c r="A431" s="36" t="s">
        <v>1067</v>
      </c>
      <c r="B431" t="s">
        <v>1856</v>
      </c>
    </row>
    <row r="432" spans="1:18">
      <c r="A432" s="36" t="s">
        <v>1351</v>
      </c>
      <c r="B432" t="s">
        <v>1520</v>
      </c>
    </row>
    <row r="433" spans="1:18">
      <c r="Q433" s="962" t="s">
        <v>1856</v>
      </c>
    </row>
    <row r="434" spans="1:18">
      <c r="A434" s="36" t="s">
        <v>868</v>
      </c>
      <c r="B434" t="s">
        <v>1103</v>
      </c>
      <c r="Q434" s="267" t="s">
        <v>1303</v>
      </c>
      <c r="R434">
        <f>IFERROR(GETPIVOTDATA("PO #",$A$434,"month","January"),0)</f>
        <v>0</v>
      </c>
    </row>
    <row r="435" spans="1:18">
      <c r="A435" s="37" t="s">
        <v>869</v>
      </c>
      <c r="Q435" s="267" t="s">
        <v>1304</v>
      </c>
      <c r="R435">
        <f>IFERROR(GETPIVOTDATA("PO #",$A$434,"month","February"),0)</f>
        <v>0</v>
      </c>
    </row>
    <row r="436" spans="1:18">
      <c r="Q436" s="267" t="s">
        <v>1305</v>
      </c>
      <c r="R436">
        <f>IFERROR(GETPIVOTDATA("PO #",$A$434,"month","March"),0)</f>
        <v>0</v>
      </c>
    </row>
    <row r="437" spans="1:18">
      <c r="Q437" s="267" t="s">
        <v>1306</v>
      </c>
      <c r="R437">
        <f>IFERROR(GETPIVOTDATA("PO #",$A$434,"month","April"),0)</f>
        <v>0</v>
      </c>
    </row>
    <row r="438" spans="1:18">
      <c r="Q438" s="267" t="s">
        <v>1294</v>
      </c>
      <c r="R438">
        <f>IFERROR(GETPIVOTDATA("PO #",$A$434,"month","May"),0)</f>
        <v>0</v>
      </c>
    </row>
    <row r="439" spans="1:18">
      <c r="Q439" s="267" t="s">
        <v>1295</v>
      </c>
      <c r="R439">
        <f>IFERROR(GETPIVOTDATA("PO #",$A$434,"month","June"),0)</f>
        <v>0</v>
      </c>
    </row>
    <row r="440" spans="1:18">
      <c r="Q440" s="267" t="s">
        <v>1296</v>
      </c>
      <c r="R440">
        <f>IFERROR(GETPIVOTDATA("PO #",$A$434,"month","July"),0)</f>
        <v>0</v>
      </c>
    </row>
    <row r="441" spans="1:18">
      <c r="Q441" s="267" t="s">
        <v>1297</v>
      </c>
      <c r="R441">
        <f>IFERROR(GETPIVOTDATA("PO #",$A$434,"month","August"),0)</f>
        <v>0</v>
      </c>
    </row>
    <row r="442" spans="1:18">
      <c r="Q442" s="267" t="s">
        <v>1298</v>
      </c>
      <c r="R442">
        <f>IFERROR(GETPIVOTDATA("PO #",$A$434,"month","September"),0)</f>
        <v>0</v>
      </c>
    </row>
    <row r="443" spans="1:18">
      <c r="Q443" s="267" t="s">
        <v>1299</v>
      </c>
      <c r="R443">
        <f>IFERROR(GETPIVOTDATA("PO #",$A$434,"month","October"),0)</f>
        <v>0</v>
      </c>
    </row>
    <row r="444" spans="1:18">
      <c r="Q444" s="267" t="s">
        <v>1300</v>
      </c>
      <c r="R444">
        <f>IFERROR(GETPIVOTDATA("PO #",$A$434,"month","November"),0)</f>
        <v>0</v>
      </c>
    </row>
    <row r="445" spans="1:18">
      <c r="Q445" s="267" t="s">
        <v>1301</v>
      </c>
      <c r="R445">
        <f>IFERROR(GETPIVOTDATA("PO #",$A$434,"month","December"),0)</f>
        <v>0</v>
      </c>
    </row>
    <row r="452" spans="1:9">
      <c r="A452" s="36" t="s">
        <v>1351</v>
      </c>
      <c r="B452" t="s">
        <v>1520</v>
      </c>
    </row>
    <row r="454" spans="1:9">
      <c r="A454" s="36" t="s">
        <v>868</v>
      </c>
      <c r="B454" t="s">
        <v>1364</v>
      </c>
      <c r="F454" s="97">
        <f>COUNTA(A452:A506)-4</f>
        <v>17</v>
      </c>
      <c r="I454">
        <v>15</v>
      </c>
    </row>
    <row r="455" spans="1:9">
      <c r="A455" s="37"/>
      <c r="B455">
        <v>62</v>
      </c>
    </row>
    <row r="456" spans="1:9">
      <c r="A456" s="37" t="s">
        <v>1089</v>
      </c>
      <c r="B456">
        <v>35</v>
      </c>
    </row>
    <row r="457" spans="1:9">
      <c r="A457" s="37" t="s">
        <v>1078</v>
      </c>
      <c r="B457">
        <v>1</v>
      </c>
    </row>
    <row r="458" spans="1:9">
      <c r="A458" s="37" t="s">
        <v>1083</v>
      </c>
      <c r="B458">
        <v>21</v>
      </c>
    </row>
    <row r="459" spans="1:9">
      <c r="A459" s="37" t="s">
        <v>1087</v>
      </c>
      <c r="B459">
        <v>1</v>
      </c>
    </row>
    <row r="460" spans="1:9">
      <c r="A460" s="37" t="s">
        <v>1071</v>
      </c>
      <c r="B460">
        <v>11</v>
      </c>
    </row>
    <row r="461" spans="1:9">
      <c r="A461" s="37" t="s">
        <v>1072</v>
      </c>
      <c r="B461">
        <v>58</v>
      </c>
    </row>
    <row r="462" spans="1:9">
      <c r="A462" s="37" t="s">
        <v>1080</v>
      </c>
      <c r="B462">
        <v>29</v>
      </c>
    </row>
    <row r="463" spans="1:9">
      <c r="A463" s="37" t="s">
        <v>1079</v>
      </c>
      <c r="B463">
        <v>38</v>
      </c>
    </row>
    <row r="464" spans="1:9">
      <c r="A464" s="37" t="s">
        <v>1212</v>
      </c>
      <c r="B464">
        <v>4</v>
      </c>
    </row>
    <row r="465" spans="1:2">
      <c r="A465" s="37" t="s">
        <v>1082</v>
      </c>
      <c r="B465">
        <v>35</v>
      </c>
    </row>
    <row r="466" spans="1:2">
      <c r="A466" s="37" t="s">
        <v>1070</v>
      </c>
      <c r="B466">
        <v>415</v>
      </c>
    </row>
    <row r="467" spans="1:2">
      <c r="A467" s="37" t="s">
        <v>1091</v>
      </c>
      <c r="B467">
        <v>3</v>
      </c>
    </row>
    <row r="468" spans="1:2">
      <c r="A468" s="37" t="s">
        <v>1085</v>
      </c>
      <c r="B468">
        <v>148</v>
      </c>
    </row>
    <row r="469" spans="1:2">
      <c r="A469" s="37" t="s">
        <v>1088</v>
      </c>
      <c r="B469">
        <v>3</v>
      </c>
    </row>
    <row r="470" spans="1:2">
      <c r="A470" s="37" t="s">
        <v>1084</v>
      </c>
      <c r="B470">
        <v>10</v>
      </c>
    </row>
    <row r="471" spans="1:2">
      <c r="A471" s="37" t="s">
        <v>1081</v>
      </c>
      <c r="B471">
        <v>303</v>
      </c>
    </row>
    <row r="472" spans="1:2">
      <c r="A472" s="37" t="s">
        <v>1092</v>
      </c>
    </row>
    <row r="473" spans="1:2">
      <c r="A473" s="37" t="s">
        <v>1645</v>
      </c>
      <c r="B473">
        <v>4</v>
      </c>
    </row>
    <row r="474" spans="1:2">
      <c r="A474" s="37" t="s">
        <v>869</v>
      </c>
      <c r="B474">
        <v>1181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6CC89-D537-429A-A66E-F06C28C20F2E}">
  <sheetPr>
    <tabColor rgb="FF7030A0"/>
  </sheetPr>
  <dimension ref="A1:R116"/>
  <sheetViews>
    <sheetView topLeftCell="A97" zoomScale="90" zoomScaleNormal="90" workbookViewId="0">
      <selection activeCell="P46" sqref="P46"/>
    </sheetView>
  </sheetViews>
  <sheetFormatPr defaultRowHeight="14.4"/>
  <cols>
    <col min="1" max="1" width="17.88671875" bestFit="1" customWidth="1"/>
    <col min="2" max="2" width="16.33203125" bestFit="1" customWidth="1"/>
    <col min="3" max="3" width="8.88671875" bestFit="1" customWidth="1"/>
    <col min="4" max="4" width="6.5546875" bestFit="1" customWidth="1"/>
    <col min="5" max="5" width="11.33203125" bestFit="1" customWidth="1"/>
    <col min="6" max="6" width="4.88671875" bestFit="1" customWidth="1"/>
    <col min="7" max="7" width="5.109375" bestFit="1" customWidth="1"/>
    <col min="8" max="8" width="4.44140625" bestFit="1" customWidth="1"/>
    <col min="9" max="9" width="7.109375" bestFit="1" customWidth="1"/>
    <col min="10" max="10" width="11" bestFit="1" customWidth="1"/>
    <col min="11" max="11" width="8.33203125" bestFit="1" customWidth="1"/>
    <col min="12" max="12" width="10.44140625" bestFit="1" customWidth="1"/>
    <col min="13" max="13" width="10.109375" bestFit="1" customWidth="1"/>
    <col min="14" max="14" width="11.33203125" bestFit="1" customWidth="1"/>
    <col min="15" max="24" width="21.5546875" bestFit="1" customWidth="1"/>
    <col min="25" max="25" width="26.33203125" bestFit="1" customWidth="1"/>
    <col min="26" max="26" width="22.109375" bestFit="1" customWidth="1"/>
  </cols>
  <sheetData>
    <row r="1" spans="1:18">
      <c r="A1" s="36" t="s">
        <v>696</v>
      </c>
      <c r="B1" t="s">
        <v>1209</v>
      </c>
    </row>
    <row r="2" spans="1:18">
      <c r="A2" s="36" t="s">
        <v>1351</v>
      </c>
      <c r="B2" t="s">
        <v>1302</v>
      </c>
    </row>
    <row r="4" spans="1:18">
      <c r="A4" s="36" t="s">
        <v>886</v>
      </c>
      <c r="B4" s="36" t="s">
        <v>1307</v>
      </c>
    </row>
    <row r="5" spans="1:18">
      <c r="A5" s="36" t="s">
        <v>868</v>
      </c>
      <c r="B5" t="s">
        <v>1354</v>
      </c>
      <c r="C5" t="s">
        <v>1355</v>
      </c>
      <c r="D5" t="s">
        <v>1356</v>
      </c>
      <c r="E5" t="s">
        <v>1357</v>
      </c>
      <c r="F5" t="s">
        <v>1294</v>
      </c>
      <c r="G5" t="s">
        <v>1359</v>
      </c>
      <c r="H5" t="s">
        <v>1360</v>
      </c>
      <c r="I5" t="s">
        <v>1358</v>
      </c>
      <c r="J5" t="s">
        <v>1352</v>
      </c>
      <c r="K5" t="s">
        <v>1361</v>
      </c>
      <c r="L5" t="s">
        <v>1362</v>
      </c>
      <c r="M5" t="s">
        <v>1363</v>
      </c>
      <c r="N5" t="s">
        <v>869</v>
      </c>
      <c r="Q5" s="465" t="s">
        <v>1354</v>
      </c>
      <c r="R5">
        <f>IFERROR(GETPIVOTDATA("PROJECT#",$A$4,"Delivery Status","COMP","month",Q5),0)</f>
        <v>2</v>
      </c>
    </row>
    <row r="6" spans="1:18">
      <c r="A6" s="37"/>
      <c r="F6">
        <v>1</v>
      </c>
      <c r="N6">
        <v>1</v>
      </c>
      <c r="Q6" s="465" t="s">
        <v>1355</v>
      </c>
      <c r="R6">
        <f t="shared" ref="R6:R16" si="0">IFERROR(GETPIVOTDATA("PROJECT#",$A$4,"Delivery Status","COMP","month",Q6),0)</f>
        <v>0</v>
      </c>
    </row>
    <row r="7" spans="1:18">
      <c r="A7" s="37" t="s">
        <v>22</v>
      </c>
      <c r="B7">
        <v>2</v>
      </c>
      <c r="F7">
        <v>11</v>
      </c>
      <c r="L7">
        <v>7</v>
      </c>
      <c r="M7">
        <v>30</v>
      </c>
      <c r="N7">
        <v>50</v>
      </c>
      <c r="Q7" s="465" t="s">
        <v>1356</v>
      </c>
      <c r="R7">
        <f t="shared" si="0"/>
        <v>0</v>
      </c>
    </row>
    <row r="8" spans="1:18">
      <c r="A8" s="37" t="s">
        <v>1092</v>
      </c>
      <c r="B8">
        <v>4</v>
      </c>
      <c r="C8">
        <v>1</v>
      </c>
      <c r="D8">
        <v>5</v>
      </c>
      <c r="E8">
        <v>11</v>
      </c>
      <c r="F8">
        <v>14</v>
      </c>
      <c r="G8">
        <v>3</v>
      </c>
      <c r="H8">
        <v>2</v>
      </c>
      <c r="I8">
        <v>1</v>
      </c>
      <c r="J8">
        <v>19</v>
      </c>
      <c r="K8">
        <v>28</v>
      </c>
      <c r="L8">
        <v>12</v>
      </c>
      <c r="M8">
        <v>3</v>
      </c>
      <c r="N8">
        <v>103</v>
      </c>
      <c r="Q8" s="465" t="s">
        <v>1357</v>
      </c>
      <c r="R8">
        <f t="shared" si="0"/>
        <v>0</v>
      </c>
    </row>
    <row r="9" spans="1:18">
      <c r="A9" s="37" t="s">
        <v>869</v>
      </c>
      <c r="B9">
        <v>6</v>
      </c>
      <c r="C9">
        <v>1</v>
      </c>
      <c r="D9">
        <v>5</v>
      </c>
      <c r="E9">
        <v>11</v>
      </c>
      <c r="F9">
        <v>26</v>
      </c>
      <c r="G9">
        <v>3</v>
      </c>
      <c r="H9">
        <v>2</v>
      </c>
      <c r="I9">
        <v>1</v>
      </c>
      <c r="J9">
        <v>19</v>
      </c>
      <c r="K9">
        <v>28</v>
      </c>
      <c r="L9">
        <v>19</v>
      </c>
      <c r="M9">
        <v>33</v>
      </c>
      <c r="N9">
        <v>154</v>
      </c>
      <c r="Q9" s="465" t="s">
        <v>1294</v>
      </c>
      <c r="R9">
        <f t="shared" si="0"/>
        <v>11</v>
      </c>
    </row>
    <row r="10" spans="1:18">
      <c r="Q10" s="465" t="s">
        <v>1359</v>
      </c>
      <c r="R10">
        <f t="shared" si="0"/>
        <v>0</v>
      </c>
    </row>
    <row r="11" spans="1:18">
      <c r="Q11" s="465" t="s">
        <v>1360</v>
      </c>
      <c r="R11">
        <f t="shared" si="0"/>
        <v>0</v>
      </c>
    </row>
    <row r="12" spans="1:18">
      <c r="Q12" s="465" t="s">
        <v>1358</v>
      </c>
      <c r="R12">
        <f t="shared" si="0"/>
        <v>0</v>
      </c>
    </row>
    <row r="13" spans="1:18">
      <c r="Q13" s="465" t="s">
        <v>1352</v>
      </c>
      <c r="R13">
        <f t="shared" si="0"/>
        <v>0</v>
      </c>
    </row>
    <row r="14" spans="1:18">
      <c r="Q14" s="465" t="s">
        <v>1361</v>
      </c>
      <c r="R14">
        <f t="shared" si="0"/>
        <v>0</v>
      </c>
    </row>
    <row r="15" spans="1:18">
      <c r="Q15" s="465" t="s">
        <v>1362</v>
      </c>
      <c r="R15">
        <f t="shared" si="0"/>
        <v>7</v>
      </c>
    </row>
    <row r="16" spans="1:18">
      <c r="Q16" s="465" t="s">
        <v>1363</v>
      </c>
      <c r="R16">
        <f t="shared" si="0"/>
        <v>30</v>
      </c>
    </row>
    <row r="21" spans="1:18">
      <c r="A21" s="36" t="s">
        <v>696</v>
      </c>
      <c r="B21" t="s">
        <v>1210</v>
      </c>
    </row>
    <row r="22" spans="1:18">
      <c r="A22" s="36" t="s">
        <v>1351</v>
      </c>
      <c r="B22" t="s">
        <v>1302</v>
      </c>
    </row>
    <row r="24" spans="1:18">
      <c r="A24" s="36" t="s">
        <v>886</v>
      </c>
      <c r="B24" s="36" t="s">
        <v>1307</v>
      </c>
    </row>
    <row r="25" spans="1:18">
      <c r="A25" s="36" t="s">
        <v>868</v>
      </c>
      <c r="B25" t="s">
        <v>1355</v>
      </c>
      <c r="C25" t="s">
        <v>1362</v>
      </c>
      <c r="D25" t="s">
        <v>1363</v>
      </c>
      <c r="E25" t="s">
        <v>869</v>
      </c>
      <c r="Q25" s="465" t="s">
        <v>1354</v>
      </c>
      <c r="R25">
        <f>IFERROR(GETPIVOTDATA("PROJECT#",$A$24,"Delivery Status","COMP","month",Q25),0)</f>
        <v>0</v>
      </c>
    </row>
    <row r="26" spans="1:18">
      <c r="A26" s="37"/>
      <c r="B26">
        <v>1</v>
      </c>
      <c r="D26">
        <v>15</v>
      </c>
      <c r="E26">
        <v>16</v>
      </c>
      <c r="Q26" s="465" t="s">
        <v>1355</v>
      </c>
      <c r="R26">
        <f t="shared" ref="R26:R36" si="1">IFERROR(GETPIVOTDATA("PROJECT#",$A$24,"Delivery Status","COMP","month",Q26),0)</f>
        <v>15</v>
      </c>
    </row>
    <row r="27" spans="1:18">
      <c r="A27" s="37" t="s">
        <v>22</v>
      </c>
      <c r="B27">
        <v>15</v>
      </c>
      <c r="C27">
        <v>1</v>
      </c>
      <c r="D27">
        <v>335</v>
      </c>
      <c r="E27">
        <v>351</v>
      </c>
      <c r="Q27" s="465" t="s">
        <v>1356</v>
      </c>
      <c r="R27">
        <f t="shared" si="1"/>
        <v>0</v>
      </c>
    </row>
    <row r="28" spans="1:18">
      <c r="A28" s="37" t="s">
        <v>1092</v>
      </c>
      <c r="D28">
        <v>3</v>
      </c>
      <c r="E28">
        <v>3</v>
      </c>
      <c r="Q28" s="465" t="s">
        <v>1357</v>
      </c>
      <c r="R28">
        <f t="shared" si="1"/>
        <v>0</v>
      </c>
    </row>
    <row r="29" spans="1:18">
      <c r="A29" s="37" t="s">
        <v>869</v>
      </c>
      <c r="B29">
        <v>16</v>
      </c>
      <c r="C29">
        <v>1</v>
      </c>
      <c r="D29">
        <v>353</v>
      </c>
      <c r="E29">
        <v>370</v>
      </c>
      <c r="Q29" s="465" t="s">
        <v>1294</v>
      </c>
      <c r="R29">
        <f t="shared" si="1"/>
        <v>0</v>
      </c>
    </row>
    <row r="30" spans="1:18">
      <c r="Q30" s="465" t="s">
        <v>1359</v>
      </c>
      <c r="R30">
        <f t="shared" si="1"/>
        <v>0</v>
      </c>
    </row>
    <row r="31" spans="1:18">
      <c r="Q31" s="465" t="s">
        <v>1360</v>
      </c>
      <c r="R31">
        <f t="shared" si="1"/>
        <v>0</v>
      </c>
    </row>
    <row r="32" spans="1:18">
      <c r="Q32" s="465" t="s">
        <v>1358</v>
      </c>
      <c r="R32">
        <f t="shared" si="1"/>
        <v>0</v>
      </c>
    </row>
    <row r="33" spans="1:18">
      <c r="Q33" s="465" t="s">
        <v>1352</v>
      </c>
      <c r="R33">
        <f t="shared" si="1"/>
        <v>0</v>
      </c>
    </row>
    <row r="34" spans="1:18">
      <c r="Q34" s="465" t="s">
        <v>1361</v>
      </c>
      <c r="R34">
        <f t="shared" si="1"/>
        <v>0</v>
      </c>
    </row>
    <row r="35" spans="1:18">
      <c r="Q35" s="465" t="s">
        <v>1362</v>
      </c>
      <c r="R35">
        <f t="shared" si="1"/>
        <v>1</v>
      </c>
    </row>
    <row r="36" spans="1:18">
      <c r="Q36" s="465" t="s">
        <v>1363</v>
      </c>
      <c r="R36">
        <f t="shared" si="1"/>
        <v>335</v>
      </c>
    </row>
    <row r="41" spans="1:18">
      <c r="A41" s="36" t="s">
        <v>696</v>
      </c>
      <c r="B41" t="s">
        <v>1308</v>
      </c>
    </row>
    <row r="42" spans="1:18">
      <c r="A42" s="36" t="s">
        <v>1351</v>
      </c>
      <c r="B42" t="s">
        <v>1302</v>
      </c>
    </row>
    <row r="44" spans="1:18">
      <c r="A44" s="36" t="s">
        <v>886</v>
      </c>
      <c r="B44" s="36" t="s">
        <v>1307</v>
      </c>
    </row>
    <row r="45" spans="1:18">
      <c r="A45" s="36" t="s">
        <v>868</v>
      </c>
      <c r="B45" t="s">
        <v>1354</v>
      </c>
      <c r="C45" t="s">
        <v>1355</v>
      </c>
      <c r="D45" t="s">
        <v>1356</v>
      </c>
      <c r="E45" t="s">
        <v>1357</v>
      </c>
      <c r="F45" t="s">
        <v>1294</v>
      </c>
      <c r="G45" t="s">
        <v>1359</v>
      </c>
      <c r="H45" t="s">
        <v>1360</v>
      </c>
      <c r="I45" t="s">
        <v>1358</v>
      </c>
      <c r="J45" t="s">
        <v>1352</v>
      </c>
      <c r="K45" t="s">
        <v>1361</v>
      </c>
      <c r="L45" t="s">
        <v>1362</v>
      </c>
      <c r="M45" t="s">
        <v>1363</v>
      </c>
      <c r="N45" t="s">
        <v>869</v>
      </c>
      <c r="Q45" s="465" t="s">
        <v>1354</v>
      </c>
      <c r="R45">
        <f>IFERROR(GETPIVOTDATA("PROJECT#",$A$44,"Delivery Status","COMP","month",Q45),0)</f>
        <v>2</v>
      </c>
    </row>
    <row r="46" spans="1:18">
      <c r="A46" s="37"/>
      <c r="C46">
        <v>1</v>
      </c>
      <c r="F46">
        <v>1</v>
      </c>
      <c r="M46">
        <v>15</v>
      </c>
      <c r="N46">
        <v>17</v>
      </c>
      <c r="Q46" s="465" t="s">
        <v>1355</v>
      </c>
      <c r="R46">
        <f t="shared" ref="R46:R56" si="2">IFERROR(GETPIVOTDATA("PROJECT#",$A$44,"Delivery Status","COMP","month",Q46),0)</f>
        <v>15</v>
      </c>
    </row>
    <row r="47" spans="1:18">
      <c r="A47" s="37" t="s">
        <v>22</v>
      </c>
      <c r="B47">
        <v>2</v>
      </c>
      <c r="C47">
        <v>15</v>
      </c>
      <c r="F47">
        <v>11</v>
      </c>
      <c r="L47">
        <v>8</v>
      </c>
      <c r="M47">
        <v>365</v>
      </c>
      <c r="N47">
        <v>401</v>
      </c>
      <c r="Q47" s="465" t="s">
        <v>1356</v>
      </c>
      <c r="R47">
        <f t="shared" si="2"/>
        <v>0</v>
      </c>
    </row>
    <row r="48" spans="1:18">
      <c r="A48" s="37" t="s">
        <v>1092</v>
      </c>
      <c r="B48">
        <v>4</v>
      </c>
      <c r="C48">
        <v>1</v>
      </c>
      <c r="D48">
        <v>5</v>
      </c>
      <c r="E48">
        <v>11</v>
      </c>
      <c r="F48">
        <v>14</v>
      </c>
      <c r="G48">
        <v>3</v>
      </c>
      <c r="H48">
        <v>2</v>
      </c>
      <c r="I48">
        <v>1</v>
      </c>
      <c r="J48">
        <v>19</v>
      </c>
      <c r="K48">
        <v>28</v>
      </c>
      <c r="L48">
        <v>12</v>
      </c>
      <c r="M48">
        <v>6</v>
      </c>
      <c r="N48">
        <v>106</v>
      </c>
      <c r="Q48" s="465" t="s">
        <v>1357</v>
      </c>
      <c r="R48">
        <f t="shared" si="2"/>
        <v>0</v>
      </c>
    </row>
    <row r="49" spans="1:18">
      <c r="A49" s="37" t="s">
        <v>869</v>
      </c>
      <c r="B49">
        <v>6</v>
      </c>
      <c r="C49">
        <v>17</v>
      </c>
      <c r="D49">
        <v>5</v>
      </c>
      <c r="E49">
        <v>11</v>
      </c>
      <c r="F49">
        <v>26</v>
      </c>
      <c r="G49">
        <v>3</v>
      </c>
      <c r="H49">
        <v>2</v>
      </c>
      <c r="I49">
        <v>1</v>
      </c>
      <c r="J49">
        <v>19</v>
      </c>
      <c r="K49">
        <v>28</v>
      </c>
      <c r="L49">
        <v>20</v>
      </c>
      <c r="M49">
        <v>386</v>
      </c>
      <c r="N49">
        <v>524</v>
      </c>
      <c r="Q49" s="465" t="s">
        <v>1294</v>
      </c>
      <c r="R49">
        <f t="shared" si="2"/>
        <v>11</v>
      </c>
    </row>
    <row r="50" spans="1:18">
      <c r="Q50" s="465" t="s">
        <v>1359</v>
      </c>
      <c r="R50">
        <f t="shared" si="2"/>
        <v>0</v>
      </c>
    </row>
    <row r="51" spans="1:18">
      <c r="Q51" s="465" t="s">
        <v>1360</v>
      </c>
      <c r="R51">
        <f t="shared" si="2"/>
        <v>0</v>
      </c>
    </row>
    <row r="52" spans="1:18">
      <c r="Q52" s="465" t="s">
        <v>1358</v>
      </c>
      <c r="R52">
        <f t="shared" si="2"/>
        <v>0</v>
      </c>
    </row>
    <row r="53" spans="1:18">
      <c r="Q53" s="465" t="s">
        <v>1352</v>
      </c>
      <c r="R53">
        <f t="shared" si="2"/>
        <v>0</v>
      </c>
    </row>
    <row r="54" spans="1:18">
      <c r="Q54" s="465" t="s">
        <v>1361</v>
      </c>
      <c r="R54">
        <f t="shared" si="2"/>
        <v>0</v>
      </c>
    </row>
    <row r="55" spans="1:18">
      <c r="Q55" s="465" t="s">
        <v>1362</v>
      </c>
      <c r="R55">
        <f t="shared" si="2"/>
        <v>8</v>
      </c>
    </row>
    <row r="56" spans="1:18">
      <c r="Q56" s="465" t="s">
        <v>1363</v>
      </c>
      <c r="R56">
        <f t="shared" si="2"/>
        <v>365</v>
      </c>
    </row>
    <row r="61" spans="1:18">
      <c r="A61" s="36" t="s">
        <v>696</v>
      </c>
      <c r="B61" t="s">
        <v>1209</v>
      </c>
    </row>
    <row r="62" spans="1:18">
      <c r="A62" s="36" t="s">
        <v>1351</v>
      </c>
      <c r="B62" t="s">
        <v>1520</v>
      </c>
    </row>
    <row r="64" spans="1:18">
      <c r="A64" s="36" t="s">
        <v>886</v>
      </c>
      <c r="B64" s="36" t="s">
        <v>1307</v>
      </c>
    </row>
    <row r="65" spans="1:18">
      <c r="A65" s="36" t="s">
        <v>868</v>
      </c>
      <c r="B65" t="s">
        <v>1354</v>
      </c>
      <c r="C65" t="s">
        <v>1355</v>
      </c>
      <c r="D65" t="s">
        <v>1356</v>
      </c>
      <c r="E65" t="s">
        <v>869</v>
      </c>
      <c r="Q65" s="465" t="s">
        <v>1354</v>
      </c>
      <c r="R65">
        <f>IFERROR(GETPIVOTDATA("PROJECT#",$A$64,"Delivery Status","COMP","month",Q65),0)</f>
        <v>21</v>
      </c>
    </row>
    <row r="66" spans="1:18">
      <c r="A66" s="37"/>
      <c r="C66">
        <v>35</v>
      </c>
      <c r="E66">
        <v>35</v>
      </c>
      <c r="Q66" s="465" t="s">
        <v>1355</v>
      </c>
      <c r="R66">
        <f t="shared" ref="R66:R76" si="3">IFERROR(GETPIVOTDATA("PROJECT#",$A$64,"Delivery Status","COMP","month",Q66),0)</f>
        <v>22</v>
      </c>
    </row>
    <row r="67" spans="1:18">
      <c r="A67" s="37" t="s">
        <v>22</v>
      </c>
      <c r="B67">
        <v>21</v>
      </c>
      <c r="C67">
        <v>22</v>
      </c>
      <c r="D67">
        <v>4</v>
      </c>
      <c r="E67">
        <v>47</v>
      </c>
      <c r="Q67" s="465" t="s">
        <v>1356</v>
      </c>
      <c r="R67">
        <f t="shared" si="3"/>
        <v>4</v>
      </c>
    </row>
    <row r="68" spans="1:18">
      <c r="A68" s="37" t="s">
        <v>1092</v>
      </c>
      <c r="B68">
        <v>1</v>
      </c>
      <c r="C68">
        <v>11</v>
      </c>
      <c r="E68">
        <v>12</v>
      </c>
      <c r="Q68" s="465" t="s">
        <v>1357</v>
      </c>
      <c r="R68">
        <f t="shared" si="3"/>
        <v>0</v>
      </c>
    </row>
    <row r="69" spans="1:18">
      <c r="A69" s="37" t="s">
        <v>869</v>
      </c>
      <c r="B69">
        <v>22</v>
      </c>
      <c r="C69">
        <v>68</v>
      </c>
      <c r="D69">
        <v>4</v>
      </c>
      <c r="E69">
        <v>94</v>
      </c>
      <c r="Q69" s="465" t="s">
        <v>1294</v>
      </c>
      <c r="R69">
        <f t="shared" si="3"/>
        <v>0</v>
      </c>
    </row>
    <row r="70" spans="1:18">
      <c r="Q70" s="465" t="s">
        <v>1359</v>
      </c>
      <c r="R70">
        <f t="shared" si="3"/>
        <v>0</v>
      </c>
    </row>
    <row r="71" spans="1:18">
      <c r="Q71" s="465" t="s">
        <v>1360</v>
      </c>
      <c r="R71">
        <f t="shared" si="3"/>
        <v>0</v>
      </c>
    </row>
    <row r="72" spans="1:18">
      <c r="Q72" s="465" t="s">
        <v>1358</v>
      </c>
      <c r="R72">
        <f t="shared" si="3"/>
        <v>0</v>
      </c>
    </row>
    <row r="73" spans="1:18">
      <c r="Q73" s="465" t="s">
        <v>1352</v>
      </c>
      <c r="R73">
        <f t="shared" si="3"/>
        <v>0</v>
      </c>
    </row>
    <row r="74" spans="1:18">
      <c r="Q74" s="465" t="s">
        <v>1361</v>
      </c>
      <c r="R74">
        <f t="shared" si="3"/>
        <v>0</v>
      </c>
    </row>
    <row r="75" spans="1:18">
      <c r="Q75" s="465" t="s">
        <v>1362</v>
      </c>
      <c r="R75">
        <f t="shared" si="3"/>
        <v>0</v>
      </c>
    </row>
    <row r="76" spans="1:18">
      <c r="Q76" s="465" t="s">
        <v>1363</v>
      </c>
      <c r="R76">
        <f t="shared" si="3"/>
        <v>0</v>
      </c>
    </row>
    <row r="82" spans="1:18">
      <c r="A82" s="36" t="s">
        <v>696</v>
      </c>
      <c r="B82" t="s">
        <v>1210</v>
      </c>
    </row>
    <row r="83" spans="1:18">
      <c r="A83" s="36" t="s">
        <v>1351</v>
      </c>
      <c r="B83" t="s">
        <v>1520</v>
      </c>
    </row>
    <row r="85" spans="1:18">
      <c r="A85" s="36" t="s">
        <v>886</v>
      </c>
      <c r="B85" s="36" t="s">
        <v>1307</v>
      </c>
    </row>
    <row r="86" spans="1:18">
      <c r="A86" s="36" t="s">
        <v>868</v>
      </c>
      <c r="B86" t="s">
        <v>1354</v>
      </c>
      <c r="C86" t="s">
        <v>1355</v>
      </c>
      <c r="D86" t="s">
        <v>1356</v>
      </c>
      <c r="E86" t="s">
        <v>869</v>
      </c>
      <c r="Q86" s="465" t="s">
        <v>1354</v>
      </c>
      <c r="R86">
        <f>IFERROR(GETPIVOTDATA("PROJECT#",$A$85,"Delivery Status","COMP","month",Q86),0)</f>
        <v>405</v>
      </c>
    </row>
    <row r="87" spans="1:18">
      <c r="A87" s="37"/>
      <c r="B87">
        <v>23</v>
      </c>
      <c r="C87">
        <v>32</v>
      </c>
      <c r="D87">
        <v>81</v>
      </c>
      <c r="E87">
        <v>136</v>
      </c>
      <c r="Q87" s="465" t="s">
        <v>1355</v>
      </c>
      <c r="R87">
        <f t="shared" ref="R87:R97" si="4">IFERROR(GETPIVOTDATA("PROJECT#",$A$85,"Delivery Status","COMP","month",Q87),0)</f>
        <v>441</v>
      </c>
    </row>
    <row r="88" spans="1:18">
      <c r="A88" s="37" t="s">
        <v>22</v>
      </c>
      <c r="B88">
        <v>405</v>
      </c>
      <c r="C88">
        <v>441</v>
      </c>
      <c r="D88">
        <v>154</v>
      </c>
      <c r="E88">
        <v>1000</v>
      </c>
      <c r="Q88" s="465" t="s">
        <v>1356</v>
      </c>
      <c r="R88">
        <f t="shared" si="4"/>
        <v>154</v>
      </c>
    </row>
    <row r="89" spans="1:18">
      <c r="A89" s="37" t="s">
        <v>1092</v>
      </c>
      <c r="B89">
        <v>3</v>
      </c>
      <c r="C89">
        <v>17</v>
      </c>
      <c r="D89">
        <v>65</v>
      </c>
      <c r="E89">
        <v>85</v>
      </c>
      <c r="Q89" s="465" t="s">
        <v>1357</v>
      </c>
      <c r="R89">
        <f t="shared" si="4"/>
        <v>0</v>
      </c>
    </row>
    <row r="90" spans="1:18">
      <c r="A90" s="37" t="s">
        <v>869</v>
      </c>
      <c r="B90">
        <v>431</v>
      </c>
      <c r="C90">
        <v>490</v>
      </c>
      <c r="D90">
        <v>300</v>
      </c>
      <c r="E90">
        <v>1221</v>
      </c>
      <c r="Q90" s="465" t="s">
        <v>1294</v>
      </c>
      <c r="R90">
        <f t="shared" si="4"/>
        <v>0</v>
      </c>
    </row>
    <row r="91" spans="1:18">
      <c r="Q91" s="465" t="s">
        <v>1359</v>
      </c>
      <c r="R91">
        <f t="shared" si="4"/>
        <v>0</v>
      </c>
    </row>
    <row r="92" spans="1:18">
      <c r="Q92" s="465" t="s">
        <v>1360</v>
      </c>
      <c r="R92">
        <f t="shared" si="4"/>
        <v>0</v>
      </c>
    </row>
    <row r="93" spans="1:18">
      <c r="Q93" s="465" t="s">
        <v>1358</v>
      </c>
      <c r="R93">
        <f t="shared" si="4"/>
        <v>0</v>
      </c>
    </row>
    <row r="94" spans="1:18">
      <c r="Q94" s="465" t="s">
        <v>1352</v>
      </c>
      <c r="R94">
        <f t="shared" si="4"/>
        <v>0</v>
      </c>
    </row>
    <row r="95" spans="1:18">
      <c r="Q95" s="465" t="s">
        <v>1361</v>
      </c>
      <c r="R95">
        <f t="shared" si="4"/>
        <v>0</v>
      </c>
    </row>
    <row r="96" spans="1:18">
      <c r="Q96" s="465" t="s">
        <v>1362</v>
      </c>
      <c r="R96">
        <f t="shared" si="4"/>
        <v>0</v>
      </c>
    </row>
    <row r="97" spans="1:18">
      <c r="Q97" s="465" t="s">
        <v>1363</v>
      </c>
      <c r="R97">
        <f t="shared" si="4"/>
        <v>0</v>
      </c>
    </row>
    <row r="101" spans="1:18">
      <c r="A101" s="36" t="s">
        <v>696</v>
      </c>
      <c r="B101" t="s">
        <v>1308</v>
      </c>
    </row>
    <row r="102" spans="1:18">
      <c r="A102" s="36" t="s">
        <v>1351</v>
      </c>
      <c r="B102" t="s">
        <v>1520</v>
      </c>
    </row>
    <row r="104" spans="1:18">
      <c r="A104" s="36" t="s">
        <v>886</v>
      </c>
      <c r="B104" s="36" t="s">
        <v>1307</v>
      </c>
    </row>
    <row r="105" spans="1:18">
      <c r="A105" s="36" t="s">
        <v>868</v>
      </c>
      <c r="B105" t="s">
        <v>1354</v>
      </c>
      <c r="C105" t="s">
        <v>1355</v>
      </c>
      <c r="D105" t="s">
        <v>1356</v>
      </c>
      <c r="E105" t="s">
        <v>869</v>
      </c>
      <c r="Q105" s="465" t="s">
        <v>1354</v>
      </c>
      <c r="R105">
        <f>IFERROR(GETPIVOTDATA("PROJECT#",$A$104,"Delivery Status","COMP","month",Q105),0)</f>
        <v>427</v>
      </c>
    </row>
    <row r="106" spans="1:18">
      <c r="A106" s="37"/>
      <c r="B106">
        <v>23</v>
      </c>
      <c r="C106">
        <v>67</v>
      </c>
      <c r="D106">
        <v>81</v>
      </c>
      <c r="E106">
        <v>171</v>
      </c>
      <c r="Q106" s="465" t="s">
        <v>1355</v>
      </c>
      <c r="R106">
        <f t="shared" ref="R106:R116" si="5">IFERROR(GETPIVOTDATA("PROJECT#",$A$104,"Delivery Status","COMP","month",Q106),0)</f>
        <v>463</v>
      </c>
    </row>
    <row r="107" spans="1:18">
      <c r="A107" s="37" t="s">
        <v>22</v>
      </c>
      <c r="B107">
        <v>427</v>
      </c>
      <c r="C107">
        <v>463</v>
      </c>
      <c r="D107">
        <v>158</v>
      </c>
      <c r="E107">
        <v>1048</v>
      </c>
      <c r="Q107" s="465" t="s">
        <v>1356</v>
      </c>
      <c r="R107">
        <f t="shared" si="5"/>
        <v>158</v>
      </c>
    </row>
    <row r="108" spans="1:18">
      <c r="A108" s="37" t="s">
        <v>1092</v>
      </c>
      <c r="B108">
        <v>4</v>
      </c>
      <c r="C108">
        <v>28</v>
      </c>
      <c r="D108">
        <v>65</v>
      </c>
      <c r="E108">
        <v>97</v>
      </c>
      <c r="Q108" s="465" t="s">
        <v>1357</v>
      </c>
      <c r="R108">
        <f t="shared" si="5"/>
        <v>0</v>
      </c>
    </row>
    <row r="109" spans="1:18">
      <c r="A109" s="37" t="s">
        <v>869</v>
      </c>
      <c r="B109">
        <v>454</v>
      </c>
      <c r="C109">
        <v>558</v>
      </c>
      <c r="D109">
        <v>304</v>
      </c>
      <c r="E109">
        <v>1316</v>
      </c>
      <c r="Q109" s="465" t="s">
        <v>1294</v>
      </c>
      <c r="R109">
        <f t="shared" si="5"/>
        <v>0</v>
      </c>
    </row>
    <row r="110" spans="1:18">
      <c r="Q110" s="465" t="s">
        <v>1359</v>
      </c>
      <c r="R110">
        <f t="shared" si="5"/>
        <v>0</v>
      </c>
    </row>
    <row r="111" spans="1:18">
      <c r="Q111" s="465" t="s">
        <v>1360</v>
      </c>
      <c r="R111">
        <f t="shared" si="5"/>
        <v>0</v>
      </c>
    </row>
    <row r="112" spans="1:18">
      <c r="Q112" s="465" t="s">
        <v>1358</v>
      </c>
      <c r="R112">
        <f t="shared" si="5"/>
        <v>0</v>
      </c>
    </row>
    <row r="113" spans="17:18">
      <c r="Q113" s="465" t="s">
        <v>1352</v>
      </c>
      <c r="R113">
        <f t="shared" si="5"/>
        <v>0</v>
      </c>
    </row>
    <row r="114" spans="17:18">
      <c r="Q114" s="465" t="s">
        <v>1361</v>
      </c>
      <c r="R114">
        <f t="shared" si="5"/>
        <v>0</v>
      </c>
    </row>
    <row r="115" spans="17:18">
      <c r="Q115" s="465" t="s">
        <v>1362</v>
      </c>
      <c r="R115">
        <f t="shared" si="5"/>
        <v>0</v>
      </c>
    </row>
    <row r="116" spans="17:18">
      <c r="Q116" s="465" t="s">
        <v>1363</v>
      </c>
      <c r="R116">
        <f t="shared" si="5"/>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F887D-5AC9-41DE-A1B9-248069EDF66B}">
  <sheetPr>
    <tabColor rgb="FF002060"/>
  </sheetPr>
  <dimension ref="A1:AL1907"/>
  <sheetViews>
    <sheetView topLeftCell="AA1" zoomScale="60" zoomScaleNormal="60" workbookViewId="0">
      <selection activeCell="AN11" sqref="AN11"/>
    </sheetView>
  </sheetViews>
  <sheetFormatPr defaultColWidth="8.33203125" defaultRowHeight="14.4"/>
  <cols>
    <col min="1" max="1" width="25.109375" bestFit="1" customWidth="1"/>
    <col min="2" max="2" width="26.33203125" style="14" bestFit="1" customWidth="1"/>
    <col min="3" max="3" width="13.44140625" bestFit="1" customWidth="1"/>
    <col min="4" max="4" width="17.6640625" bestFit="1" customWidth="1"/>
    <col min="5" max="5" width="81.109375" bestFit="1" customWidth="1"/>
    <col min="6" max="6" width="13.44140625" bestFit="1" customWidth="1"/>
    <col min="7" max="7" width="26.109375" bestFit="1" customWidth="1"/>
    <col min="8" max="8" width="81.109375" bestFit="1" customWidth="1"/>
    <col min="9" max="9" width="39.109375" bestFit="1" customWidth="1"/>
    <col min="10" max="10" width="27.5546875" style="14" bestFit="1" customWidth="1"/>
    <col min="11" max="11" width="27" style="14" bestFit="1" customWidth="1"/>
    <col min="12" max="12" width="17.6640625" bestFit="1" customWidth="1"/>
    <col min="13" max="13" width="17" bestFit="1" customWidth="1"/>
    <col min="14" max="14" width="20.44140625" bestFit="1" customWidth="1"/>
    <col min="15" max="15" width="18.33203125" bestFit="1" customWidth="1"/>
    <col min="16" max="16" width="17.5546875" bestFit="1" customWidth="1"/>
    <col min="17" max="17" width="27" bestFit="1" customWidth="1"/>
    <col min="18" max="18" width="14.109375" bestFit="1" customWidth="1"/>
    <col min="19" max="19" width="18.6640625" style="14" bestFit="1" customWidth="1"/>
    <col min="20" max="20" width="23.33203125" style="14" bestFit="1" customWidth="1"/>
    <col min="21" max="21" width="21.33203125" bestFit="1" customWidth="1"/>
    <col min="22" max="22" width="15.44140625" bestFit="1" customWidth="1"/>
    <col min="23" max="23" width="17.33203125" style="14" bestFit="1" customWidth="1"/>
    <col min="24" max="24" width="22.33203125" bestFit="1" customWidth="1"/>
    <col min="25" max="25" width="17.6640625" style="14" bestFit="1" customWidth="1"/>
    <col min="26" max="26" width="22.33203125" bestFit="1" customWidth="1"/>
    <col min="27" max="27" width="44" bestFit="1" customWidth="1"/>
    <col min="28" max="28" width="67.33203125" style="14" bestFit="1" customWidth="1"/>
    <col min="29" max="29" width="26.109375" bestFit="1" customWidth="1"/>
    <col min="30" max="30" width="22" style="14" bestFit="1" customWidth="1"/>
    <col min="31" max="31" width="20.5546875" bestFit="1" customWidth="1"/>
    <col min="32" max="32" width="17.33203125" bestFit="1" customWidth="1"/>
    <col min="33" max="33" width="41.109375" bestFit="1" customWidth="1"/>
    <col min="34" max="34" width="22" bestFit="1" customWidth="1"/>
    <col min="35" max="35" width="9.6640625" bestFit="1" customWidth="1"/>
    <col min="36" max="36" width="11.33203125" bestFit="1" customWidth="1"/>
    <col min="37" max="37" width="9" bestFit="1" customWidth="1"/>
    <col min="38" max="38" width="15.109375" bestFit="1" customWidth="1"/>
  </cols>
  <sheetData>
    <row r="1" spans="1:38" s="45" customFormat="1" ht="28.8">
      <c r="A1" s="46" t="s">
        <v>6</v>
      </c>
      <c r="B1" s="85" t="s">
        <v>694</v>
      </c>
      <c r="C1" s="46" t="s">
        <v>7</v>
      </c>
      <c r="D1" s="84" t="s">
        <v>0</v>
      </c>
      <c r="E1" s="46" t="s">
        <v>8</v>
      </c>
      <c r="F1" s="46" t="s">
        <v>9</v>
      </c>
      <c r="G1" s="84" t="s">
        <v>10</v>
      </c>
      <c r="H1" s="46" t="s">
        <v>11</v>
      </c>
      <c r="I1" s="46" t="s">
        <v>12</v>
      </c>
      <c r="J1" s="47" t="s">
        <v>1</v>
      </c>
      <c r="K1" s="47" t="s">
        <v>2</v>
      </c>
      <c r="L1" s="97" t="s">
        <v>1486</v>
      </c>
      <c r="M1" s="46" t="s">
        <v>13</v>
      </c>
      <c r="N1" s="46" t="s">
        <v>337</v>
      </c>
      <c r="O1" s="46" t="s">
        <v>14</v>
      </c>
      <c r="P1" s="46" t="s">
        <v>1052</v>
      </c>
      <c r="Q1" s="84" t="s">
        <v>1053</v>
      </c>
      <c r="R1" s="46" t="s">
        <v>1054</v>
      </c>
      <c r="S1" s="46" t="s">
        <v>1055</v>
      </c>
      <c r="T1" s="47" t="s">
        <v>1056</v>
      </c>
      <c r="U1" s="47" t="s">
        <v>1057</v>
      </c>
      <c r="V1" s="46" t="s">
        <v>15</v>
      </c>
      <c r="W1" s="46" t="s">
        <v>16</v>
      </c>
      <c r="X1" s="47" t="s">
        <v>1063</v>
      </c>
      <c r="Y1" s="46" t="s">
        <v>1064</v>
      </c>
      <c r="Z1" s="47" t="s">
        <v>1065</v>
      </c>
      <c r="AA1" s="84" t="s">
        <v>1066</v>
      </c>
      <c r="AB1" s="84" t="s">
        <v>1067</v>
      </c>
      <c r="AC1" s="47" t="s">
        <v>4</v>
      </c>
      <c r="AD1" s="46" t="s">
        <v>3</v>
      </c>
      <c r="AE1" s="47" t="s">
        <v>5</v>
      </c>
      <c r="AF1" s="46" t="s">
        <v>17</v>
      </c>
      <c r="AG1" s="46" t="s">
        <v>135</v>
      </c>
      <c r="AH1" s="46" t="s">
        <v>696</v>
      </c>
      <c r="AI1" s="272" t="s">
        <v>1309</v>
      </c>
      <c r="AJ1" t="s">
        <v>1350</v>
      </c>
      <c r="AK1" t="s">
        <v>1351</v>
      </c>
      <c r="AL1" s="46" t="s">
        <v>867</v>
      </c>
    </row>
    <row r="2" spans="1:38">
      <c r="A2" s="54">
        <v>2</v>
      </c>
      <c r="B2" s="138">
        <v>45056</v>
      </c>
      <c r="C2" s="54">
        <v>40</v>
      </c>
      <c r="D2" s="54" t="s">
        <v>1187</v>
      </c>
      <c r="E2" s="54" t="s">
        <v>856</v>
      </c>
      <c r="F2" s="54">
        <v>5171089</v>
      </c>
      <c r="G2" s="54" t="s">
        <v>125</v>
      </c>
      <c r="H2" s="54" t="s">
        <v>122</v>
      </c>
      <c r="I2" s="54">
        <v>33483</v>
      </c>
      <c r="J2" s="138">
        <v>45056</v>
      </c>
      <c r="K2" s="138">
        <v>45074</v>
      </c>
      <c r="L2" t="s">
        <v>1058</v>
      </c>
      <c r="M2" s="54">
        <v>7</v>
      </c>
      <c r="N2" s="54" t="s">
        <v>118</v>
      </c>
      <c r="O2" s="54">
        <v>6</v>
      </c>
      <c r="P2" s="54">
        <v>65.599999999999994</v>
      </c>
      <c r="Q2" s="54">
        <v>393.6</v>
      </c>
      <c r="R2" s="54" t="s">
        <v>1560</v>
      </c>
      <c r="S2" s="54" t="s">
        <v>1058</v>
      </c>
      <c r="T2" s="138">
        <v>45076</v>
      </c>
      <c r="U2" s="138">
        <v>45076</v>
      </c>
      <c r="V2" s="54" t="s">
        <v>456</v>
      </c>
      <c r="W2" s="54" t="s">
        <v>1003</v>
      </c>
      <c r="X2" s="138">
        <v>45076</v>
      </c>
      <c r="Y2" s="54" t="s">
        <v>1058</v>
      </c>
      <c r="Z2" s="138">
        <v>45241</v>
      </c>
      <c r="AA2" s="54" t="s">
        <v>1075</v>
      </c>
      <c r="AB2" s="54" t="s">
        <v>1070</v>
      </c>
      <c r="AC2" s="138">
        <v>45087</v>
      </c>
      <c r="AD2" s="54" t="s">
        <v>22</v>
      </c>
      <c r="AE2" s="138">
        <v>45083</v>
      </c>
      <c r="AF2" s="54" t="s">
        <v>427</v>
      </c>
      <c r="AG2" s="54"/>
      <c r="AH2" s="54" t="s">
        <v>1209</v>
      </c>
      <c r="AI2" t="s">
        <v>1310</v>
      </c>
      <c r="AJ2" t="s">
        <v>1294</v>
      </c>
      <c r="AK2" t="s">
        <v>1302</v>
      </c>
      <c r="AL2" s="54" t="s">
        <v>889</v>
      </c>
    </row>
    <row r="3" spans="1:38">
      <c r="A3" s="32">
        <v>2</v>
      </c>
      <c r="B3" s="33">
        <v>45056</v>
      </c>
      <c r="C3" s="32">
        <v>40</v>
      </c>
      <c r="D3" s="32" t="s">
        <v>1187</v>
      </c>
      <c r="E3" s="32" t="s">
        <v>856</v>
      </c>
      <c r="F3" s="32">
        <v>5171089</v>
      </c>
      <c r="G3" s="32" t="s">
        <v>225</v>
      </c>
      <c r="H3" s="32" t="s">
        <v>226</v>
      </c>
      <c r="I3" s="32">
        <v>33483</v>
      </c>
      <c r="J3" s="33">
        <v>45056</v>
      </c>
      <c r="K3" s="33">
        <v>45074</v>
      </c>
      <c r="L3" t="s">
        <v>1058</v>
      </c>
      <c r="M3" s="32">
        <v>8</v>
      </c>
      <c r="N3" s="32" t="s">
        <v>118</v>
      </c>
      <c r="O3" s="32">
        <v>15</v>
      </c>
      <c r="P3" s="32">
        <v>59.44</v>
      </c>
      <c r="Q3" s="32">
        <v>891.6</v>
      </c>
      <c r="R3" s="32" t="s">
        <v>1560</v>
      </c>
      <c r="S3" s="32" t="s">
        <v>1058</v>
      </c>
      <c r="T3" s="33">
        <v>45076</v>
      </c>
      <c r="U3" s="33">
        <v>45076</v>
      </c>
      <c r="V3" s="32" t="s">
        <v>456</v>
      </c>
      <c r="W3" s="32" t="s">
        <v>1005</v>
      </c>
      <c r="X3" s="33">
        <v>45076</v>
      </c>
      <c r="Y3" s="32" t="s">
        <v>1058</v>
      </c>
      <c r="Z3" s="33">
        <v>45241</v>
      </c>
      <c r="AA3" s="32" t="s">
        <v>1075</v>
      </c>
      <c r="AB3" s="32" t="s">
        <v>1070</v>
      </c>
      <c r="AC3" s="33">
        <v>45087</v>
      </c>
      <c r="AD3" s="32" t="s">
        <v>22</v>
      </c>
      <c r="AE3" s="33">
        <v>45083</v>
      </c>
      <c r="AF3" s="32" t="s">
        <v>1021</v>
      </c>
      <c r="AG3" s="32"/>
      <c r="AH3" s="32" t="s">
        <v>1209</v>
      </c>
      <c r="AI3" t="s">
        <v>1310</v>
      </c>
      <c r="AJ3" t="s">
        <v>1294</v>
      </c>
      <c r="AK3" t="s">
        <v>1302</v>
      </c>
      <c r="AL3" s="32" t="s">
        <v>889</v>
      </c>
    </row>
    <row r="4" spans="1:38">
      <c r="A4" s="32">
        <v>2</v>
      </c>
      <c r="B4" s="33">
        <v>45056</v>
      </c>
      <c r="C4" s="32">
        <v>40</v>
      </c>
      <c r="D4" s="32" t="s">
        <v>1187</v>
      </c>
      <c r="E4" s="32" t="s">
        <v>856</v>
      </c>
      <c r="F4" s="32">
        <v>5171089</v>
      </c>
      <c r="G4" s="32" t="s">
        <v>227</v>
      </c>
      <c r="H4" s="32" t="s">
        <v>228</v>
      </c>
      <c r="I4" s="32">
        <v>33483</v>
      </c>
      <c r="J4" s="33">
        <v>45056</v>
      </c>
      <c r="K4" s="33">
        <v>45074</v>
      </c>
      <c r="L4" t="s">
        <v>1058</v>
      </c>
      <c r="M4" s="32">
        <v>9</v>
      </c>
      <c r="N4" s="32" t="s">
        <v>21</v>
      </c>
      <c r="O4" s="32">
        <v>15</v>
      </c>
      <c r="P4" s="32">
        <v>64.42</v>
      </c>
      <c r="Q4" s="32">
        <v>966.3</v>
      </c>
      <c r="R4" s="32" t="s">
        <v>1560</v>
      </c>
      <c r="S4" s="32" t="s">
        <v>1058</v>
      </c>
      <c r="T4" s="33">
        <v>45076</v>
      </c>
      <c r="U4" s="33">
        <v>45076</v>
      </c>
      <c r="V4" s="32" t="s">
        <v>456</v>
      </c>
      <c r="W4" s="32" t="s">
        <v>1006</v>
      </c>
      <c r="X4" s="33">
        <v>45076</v>
      </c>
      <c r="Y4" s="32" t="s">
        <v>1058</v>
      </c>
      <c r="Z4" s="33">
        <v>45241</v>
      </c>
      <c r="AA4" s="32" t="s">
        <v>1075</v>
      </c>
      <c r="AB4" s="32" t="s">
        <v>1070</v>
      </c>
      <c r="AC4" s="33">
        <v>45087</v>
      </c>
      <c r="AD4" s="32" t="s">
        <v>22</v>
      </c>
      <c r="AE4" s="33">
        <v>45083</v>
      </c>
      <c r="AF4" s="32" t="s">
        <v>1021</v>
      </c>
      <c r="AG4" s="32"/>
      <c r="AH4" s="32" t="s">
        <v>1209</v>
      </c>
      <c r="AI4" t="s">
        <v>1310</v>
      </c>
      <c r="AJ4" t="s">
        <v>1294</v>
      </c>
      <c r="AK4" t="s">
        <v>1302</v>
      </c>
      <c r="AL4" s="32" t="s">
        <v>889</v>
      </c>
    </row>
    <row r="5" spans="1:38">
      <c r="A5" s="32">
        <v>2</v>
      </c>
      <c r="B5" s="33">
        <v>45056</v>
      </c>
      <c r="C5" s="32">
        <v>40</v>
      </c>
      <c r="D5" s="32" t="s">
        <v>1187</v>
      </c>
      <c r="E5" s="32" t="s">
        <v>856</v>
      </c>
      <c r="F5" s="32">
        <v>5171089</v>
      </c>
      <c r="G5" s="32" t="s">
        <v>123</v>
      </c>
      <c r="H5" s="32" t="s">
        <v>120</v>
      </c>
      <c r="I5" s="32">
        <v>33483</v>
      </c>
      <c r="J5" s="33">
        <v>45056</v>
      </c>
      <c r="K5" s="33">
        <v>45074</v>
      </c>
      <c r="L5" t="s">
        <v>1058</v>
      </c>
      <c r="M5" s="32">
        <v>10</v>
      </c>
      <c r="N5" s="32" t="s">
        <v>21</v>
      </c>
      <c r="O5" s="32">
        <v>15</v>
      </c>
      <c r="P5" s="32">
        <v>65.599999999999994</v>
      </c>
      <c r="Q5" s="32">
        <v>984</v>
      </c>
      <c r="R5" s="32" t="s">
        <v>1560</v>
      </c>
      <c r="S5" s="32" t="s">
        <v>1058</v>
      </c>
      <c r="T5" s="33">
        <v>45076</v>
      </c>
      <c r="U5" s="33">
        <v>45076</v>
      </c>
      <c r="V5" s="32" t="s">
        <v>456</v>
      </c>
      <c r="W5" s="32" t="s">
        <v>1007</v>
      </c>
      <c r="X5" s="33">
        <v>45076</v>
      </c>
      <c r="Y5" s="32" t="s">
        <v>1058</v>
      </c>
      <c r="Z5" s="33">
        <v>45241</v>
      </c>
      <c r="AA5" s="32" t="s">
        <v>1075</v>
      </c>
      <c r="AB5" s="32" t="s">
        <v>1070</v>
      </c>
      <c r="AC5" s="33">
        <v>45087</v>
      </c>
      <c r="AD5" s="32" t="s">
        <v>22</v>
      </c>
      <c r="AE5" s="33">
        <v>45083</v>
      </c>
      <c r="AF5" s="32" t="s">
        <v>1021</v>
      </c>
      <c r="AG5" s="32"/>
      <c r="AH5" s="32" t="s">
        <v>1209</v>
      </c>
      <c r="AI5" t="s">
        <v>1310</v>
      </c>
      <c r="AJ5" t="s">
        <v>1294</v>
      </c>
      <c r="AK5" t="s">
        <v>1302</v>
      </c>
      <c r="AL5" s="32" t="s">
        <v>889</v>
      </c>
    </row>
    <row r="6" spans="1:38">
      <c r="A6" s="32">
        <v>2</v>
      </c>
      <c r="B6" s="33">
        <v>45056</v>
      </c>
      <c r="C6" s="32">
        <v>40</v>
      </c>
      <c r="D6" s="32" t="s">
        <v>1187</v>
      </c>
      <c r="E6" s="32" t="s">
        <v>856</v>
      </c>
      <c r="F6" s="32">
        <v>5171089</v>
      </c>
      <c r="G6" s="32" t="s">
        <v>124</v>
      </c>
      <c r="H6" s="32" t="s">
        <v>121</v>
      </c>
      <c r="I6" s="32">
        <v>33483</v>
      </c>
      <c r="J6" s="33">
        <v>45056</v>
      </c>
      <c r="K6" s="33">
        <v>45074</v>
      </c>
      <c r="L6" t="s">
        <v>1058</v>
      </c>
      <c r="M6" s="32">
        <v>11</v>
      </c>
      <c r="N6" s="32" t="s">
        <v>118</v>
      </c>
      <c r="O6" s="32">
        <v>15</v>
      </c>
      <c r="P6" s="32">
        <v>65.599999999999994</v>
      </c>
      <c r="Q6" s="32">
        <v>984</v>
      </c>
      <c r="R6" s="32" t="s">
        <v>1560</v>
      </c>
      <c r="S6" s="32" t="s">
        <v>1058</v>
      </c>
      <c r="T6" s="33">
        <v>45076</v>
      </c>
      <c r="U6" s="33">
        <v>45076</v>
      </c>
      <c r="V6" s="32" t="s">
        <v>456</v>
      </c>
      <c r="W6" s="32" t="s">
        <v>1008</v>
      </c>
      <c r="X6" s="33">
        <v>45076</v>
      </c>
      <c r="Y6" s="32" t="s">
        <v>1058</v>
      </c>
      <c r="Z6" s="33">
        <v>45241</v>
      </c>
      <c r="AA6" s="32" t="s">
        <v>1075</v>
      </c>
      <c r="AB6" s="32" t="s">
        <v>1070</v>
      </c>
      <c r="AC6" s="33">
        <v>45087</v>
      </c>
      <c r="AD6" s="32" t="s">
        <v>22</v>
      </c>
      <c r="AE6" s="33">
        <v>45083</v>
      </c>
      <c r="AF6" s="32" t="s">
        <v>1021</v>
      </c>
      <c r="AG6" s="32"/>
      <c r="AH6" s="32" t="s">
        <v>1209</v>
      </c>
      <c r="AI6" t="s">
        <v>1310</v>
      </c>
      <c r="AJ6" t="s">
        <v>1294</v>
      </c>
      <c r="AK6" t="s">
        <v>1302</v>
      </c>
      <c r="AL6" s="32" t="s">
        <v>889</v>
      </c>
    </row>
    <row r="7" spans="1:38">
      <c r="A7" s="32">
        <v>2</v>
      </c>
      <c r="B7" s="33">
        <v>45056</v>
      </c>
      <c r="C7" s="32">
        <v>40</v>
      </c>
      <c r="D7" s="32" t="s">
        <v>1187</v>
      </c>
      <c r="E7" s="32" t="s">
        <v>856</v>
      </c>
      <c r="F7" s="32">
        <v>5171089</v>
      </c>
      <c r="G7" s="32" t="s">
        <v>369</v>
      </c>
      <c r="H7" s="32" t="s">
        <v>379</v>
      </c>
      <c r="I7" s="32">
        <v>33483</v>
      </c>
      <c r="J7" s="33">
        <v>45056</v>
      </c>
      <c r="K7" s="33">
        <v>45074</v>
      </c>
      <c r="L7" t="s">
        <v>1058</v>
      </c>
      <c r="M7" s="32">
        <v>12</v>
      </c>
      <c r="N7" s="32" t="s">
        <v>21</v>
      </c>
      <c r="O7" s="32">
        <v>100</v>
      </c>
      <c r="P7" s="32">
        <v>16.48</v>
      </c>
      <c r="Q7" s="32">
        <v>1648</v>
      </c>
      <c r="R7" s="32" t="s">
        <v>1560</v>
      </c>
      <c r="S7" s="32" t="s">
        <v>1058</v>
      </c>
      <c r="T7" s="33">
        <v>45076</v>
      </c>
      <c r="U7" s="33">
        <v>45076</v>
      </c>
      <c r="V7" s="32" t="s">
        <v>456</v>
      </c>
      <c r="W7" s="32" t="s">
        <v>1009</v>
      </c>
      <c r="X7" s="33">
        <v>45076</v>
      </c>
      <c r="Y7" s="32" t="s">
        <v>1058</v>
      </c>
      <c r="Z7" s="33">
        <v>45241</v>
      </c>
      <c r="AA7" s="32" t="s">
        <v>1075</v>
      </c>
      <c r="AB7" s="32" t="s">
        <v>1070</v>
      </c>
      <c r="AC7" s="33">
        <v>45132</v>
      </c>
      <c r="AD7" s="32" t="s">
        <v>22</v>
      </c>
      <c r="AE7" s="33">
        <v>45132</v>
      </c>
      <c r="AF7" s="32" t="s">
        <v>1030</v>
      </c>
      <c r="AG7" s="32"/>
      <c r="AH7" s="32" t="s">
        <v>1209</v>
      </c>
      <c r="AI7" t="s">
        <v>1310</v>
      </c>
      <c r="AJ7" t="s">
        <v>1294</v>
      </c>
      <c r="AK7" t="s">
        <v>1302</v>
      </c>
      <c r="AL7" s="32" t="s">
        <v>889</v>
      </c>
    </row>
    <row r="8" spans="1:38">
      <c r="A8" s="32">
        <v>2</v>
      </c>
      <c r="B8" s="33">
        <v>45056</v>
      </c>
      <c r="C8" s="32">
        <v>40</v>
      </c>
      <c r="D8" s="32" t="s">
        <v>1187</v>
      </c>
      <c r="E8" s="32" t="s">
        <v>856</v>
      </c>
      <c r="F8" s="32">
        <v>5171089</v>
      </c>
      <c r="G8" s="32" t="s">
        <v>376</v>
      </c>
      <c r="H8" s="32" t="s">
        <v>386</v>
      </c>
      <c r="I8" s="32">
        <v>33484</v>
      </c>
      <c r="J8" s="33">
        <v>45056</v>
      </c>
      <c r="K8" s="33">
        <v>45074</v>
      </c>
      <c r="L8" t="s">
        <v>1058</v>
      </c>
      <c r="M8" s="32">
        <v>1</v>
      </c>
      <c r="N8" s="32" t="s">
        <v>20</v>
      </c>
      <c r="O8" s="32">
        <v>90</v>
      </c>
      <c r="P8" s="32">
        <v>56.4</v>
      </c>
      <c r="Q8" s="32">
        <v>5076</v>
      </c>
      <c r="R8" s="32" t="s">
        <v>1561</v>
      </c>
      <c r="S8" s="32" t="s">
        <v>1058</v>
      </c>
      <c r="T8" s="33">
        <v>45075</v>
      </c>
      <c r="U8" s="33">
        <v>45069</v>
      </c>
      <c r="V8" s="32" t="s">
        <v>457</v>
      </c>
      <c r="W8" s="32" t="s">
        <v>139</v>
      </c>
      <c r="X8" s="33">
        <v>45075</v>
      </c>
      <c r="Y8" s="32" t="s">
        <v>1068</v>
      </c>
      <c r="Z8" s="33">
        <v>45075</v>
      </c>
      <c r="AA8" s="32" t="s">
        <v>1075</v>
      </c>
      <c r="AB8" s="32" t="s">
        <v>1070</v>
      </c>
      <c r="AC8" s="33">
        <v>45131</v>
      </c>
      <c r="AD8" s="32" t="s">
        <v>22</v>
      </c>
      <c r="AE8" s="33">
        <v>45091</v>
      </c>
      <c r="AF8" s="32" t="s">
        <v>1042</v>
      </c>
      <c r="AG8" s="32"/>
      <c r="AH8" s="32" t="s">
        <v>1209</v>
      </c>
      <c r="AI8" t="s">
        <v>1310</v>
      </c>
      <c r="AJ8" t="s">
        <v>1294</v>
      </c>
      <c r="AK8" t="s">
        <v>1302</v>
      </c>
      <c r="AL8" s="32" t="s">
        <v>889</v>
      </c>
    </row>
    <row r="9" spans="1:38">
      <c r="A9" s="32">
        <v>2</v>
      </c>
      <c r="B9" s="33">
        <v>45056</v>
      </c>
      <c r="C9" s="32">
        <v>40</v>
      </c>
      <c r="D9" s="32" t="s">
        <v>1187</v>
      </c>
      <c r="E9" s="32" t="s">
        <v>856</v>
      </c>
      <c r="F9" s="32">
        <v>5171089</v>
      </c>
      <c r="G9" s="32" t="s">
        <v>375</v>
      </c>
      <c r="H9" s="32" t="s">
        <v>385</v>
      </c>
      <c r="I9" s="32">
        <v>33483</v>
      </c>
      <c r="J9" s="33">
        <v>45056</v>
      </c>
      <c r="K9" s="33">
        <v>45074</v>
      </c>
      <c r="L9" t="s">
        <v>1058</v>
      </c>
      <c r="M9" s="32">
        <v>1</v>
      </c>
      <c r="N9" s="32" t="s">
        <v>20</v>
      </c>
      <c r="O9" s="32">
        <v>150</v>
      </c>
      <c r="P9" s="32">
        <v>13.29</v>
      </c>
      <c r="Q9" s="32">
        <v>1993.5</v>
      </c>
      <c r="R9" s="32" t="s">
        <v>1560</v>
      </c>
      <c r="S9" s="32" t="s">
        <v>1058</v>
      </c>
      <c r="T9" s="33">
        <v>45076</v>
      </c>
      <c r="U9" s="33">
        <v>45076</v>
      </c>
      <c r="V9" s="32" t="s">
        <v>456</v>
      </c>
      <c r="W9" s="32" t="s">
        <v>139</v>
      </c>
      <c r="X9" s="33">
        <v>45076</v>
      </c>
      <c r="Y9" s="32" t="s">
        <v>1058</v>
      </c>
      <c r="Z9" s="33">
        <v>45241</v>
      </c>
      <c r="AA9" s="32" t="s">
        <v>1075</v>
      </c>
      <c r="AB9" s="32" t="s">
        <v>1070</v>
      </c>
      <c r="AC9" s="33">
        <v>45164</v>
      </c>
      <c r="AD9" s="32" t="s">
        <v>22</v>
      </c>
      <c r="AE9" s="33">
        <v>45132</v>
      </c>
      <c r="AF9" s="32" t="s">
        <v>429</v>
      </c>
      <c r="AG9" s="32"/>
      <c r="AH9" s="32" t="s">
        <v>1209</v>
      </c>
      <c r="AI9" t="s">
        <v>1310</v>
      </c>
      <c r="AJ9" t="s">
        <v>1294</v>
      </c>
      <c r="AK9" t="s">
        <v>1302</v>
      </c>
      <c r="AL9" s="32" t="s">
        <v>889</v>
      </c>
    </row>
    <row r="10" spans="1:38">
      <c r="A10" s="32">
        <v>2</v>
      </c>
      <c r="B10" s="33">
        <v>45056</v>
      </c>
      <c r="C10" s="32">
        <v>40</v>
      </c>
      <c r="D10" s="32" t="s">
        <v>1187</v>
      </c>
      <c r="E10" s="32" t="s">
        <v>856</v>
      </c>
      <c r="F10" s="32">
        <v>5171089</v>
      </c>
      <c r="G10" s="32" t="s">
        <v>372</v>
      </c>
      <c r="H10" s="32" t="s">
        <v>382</v>
      </c>
      <c r="I10" s="32">
        <v>33483</v>
      </c>
      <c r="J10" s="33">
        <v>45056</v>
      </c>
      <c r="K10" s="33">
        <v>45074</v>
      </c>
      <c r="L10" t="s">
        <v>1058</v>
      </c>
      <c r="M10" s="32">
        <v>4</v>
      </c>
      <c r="N10" s="32" t="s">
        <v>20</v>
      </c>
      <c r="O10" s="32">
        <v>25</v>
      </c>
      <c r="P10" s="32">
        <v>1.5</v>
      </c>
      <c r="Q10" s="32">
        <v>37.5</v>
      </c>
      <c r="R10" s="32" t="s">
        <v>1560</v>
      </c>
      <c r="S10" s="32" t="s">
        <v>1058</v>
      </c>
      <c r="T10" s="33">
        <v>45076</v>
      </c>
      <c r="U10" s="33">
        <v>45076</v>
      </c>
      <c r="V10" s="32" t="s">
        <v>456</v>
      </c>
      <c r="W10" s="32" t="s">
        <v>142</v>
      </c>
      <c r="X10" s="33">
        <v>45076</v>
      </c>
      <c r="Y10" s="32" t="s">
        <v>1058</v>
      </c>
      <c r="Z10" s="33">
        <v>45241</v>
      </c>
      <c r="AA10" s="32" t="s">
        <v>1075</v>
      </c>
      <c r="AB10" s="32" t="s">
        <v>1070</v>
      </c>
      <c r="AC10" s="33">
        <v>45132</v>
      </c>
      <c r="AD10" s="32" t="s">
        <v>22</v>
      </c>
      <c r="AE10" s="33">
        <v>45144</v>
      </c>
      <c r="AF10" s="32" t="s">
        <v>1038</v>
      </c>
      <c r="AG10" s="32"/>
      <c r="AH10" s="32" t="s">
        <v>1209</v>
      </c>
      <c r="AI10" t="s">
        <v>1310</v>
      </c>
      <c r="AJ10" t="s">
        <v>1294</v>
      </c>
      <c r="AK10" t="s">
        <v>1302</v>
      </c>
      <c r="AL10" s="32" t="s">
        <v>889</v>
      </c>
    </row>
    <row r="11" spans="1:38">
      <c r="A11" s="32">
        <v>2</v>
      </c>
      <c r="B11" s="33">
        <v>45056</v>
      </c>
      <c r="C11" s="32">
        <v>40</v>
      </c>
      <c r="D11" s="32" t="s">
        <v>1187</v>
      </c>
      <c r="E11" s="32" t="s">
        <v>856</v>
      </c>
      <c r="F11" s="32">
        <v>5171089</v>
      </c>
      <c r="G11" s="32" t="s">
        <v>370</v>
      </c>
      <c r="H11" s="32" t="s">
        <v>380</v>
      </c>
      <c r="I11" s="32">
        <v>33483</v>
      </c>
      <c r="J11" s="33">
        <v>45056</v>
      </c>
      <c r="K11" s="33">
        <v>45074</v>
      </c>
      <c r="L11" t="s">
        <v>1058</v>
      </c>
      <c r="M11" s="32">
        <v>6</v>
      </c>
      <c r="N11" s="32" t="s">
        <v>118</v>
      </c>
      <c r="O11" s="32">
        <v>10</v>
      </c>
      <c r="P11" s="32">
        <v>231.6</v>
      </c>
      <c r="Q11" s="32">
        <v>2316</v>
      </c>
      <c r="R11" s="32" t="s">
        <v>1560</v>
      </c>
      <c r="S11" s="32" t="s">
        <v>1058</v>
      </c>
      <c r="T11" s="33">
        <v>45076</v>
      </c>
      <c r="U11" s="33">
        <v>45076</v>
      </c>
      <c r="V11" s="32" t="s">
        <v>456</v>
      </c>
      <c r="W11" s="32" t="s">
        <v>1002</v>
      </c>
      <c r="X11" s="33">
        <v>45076</v>
      </c>
      <c r="Y11" s="32" t="s">
        <v>1058</v>
      </c>
      <c r="Z11" s="33">
        <v>45241</v>
      </c>
      <c r="AA11" s="32" t="s">
        <v>1075</v>
      </c>
      <c r="AB11" s="32" t="s">
        <v>1070</v>
      </c>
      <c r="AC11" s="33">
        <v>45087</v>
      </c>
      <c r="AD11" s="32" t="s">
        <v>22</v>
      </c>
      <c r="AE11" s="33">
        <v>45084</v>
      </c>
      <c r="AF11" s="32" t="s">
        <v>1001</v>
      </c>
      <c r="AG11" s="32"/>
      <c r="AH11" s="32" t="s">
        <v>1209</v>
      </c>
      <c r="AI11" t="s">
        <v>1310</v>
      </c>
      <c r="AJ11" t="s">
        <v>1294</v>
      </c>
      <c r="AK11" t="s">
        <v>1302</v>
      </c>
      <c r="AL11" s="32" t="s">
        <v>889</v>
      </c>
    </row>
    <row r="12" spans="1:38">
      <c r="A12" s="32">
        <v>2</v>
      </c>
      <c r="B12" s="33">
        <v>45056</v>
      </c>
      <c r="C12" s="32">
        <v>40</v>
      </c>
      <c r="D12" s="32" t="s">
        <v>1187</v>
      </c>
      <c r="E12" s="32" t="s">
        <v>856</v>
      </c>
      <c r="F12" s="32">
        <v>5171089</v>
      </c>
      <c r="G12" s="32" t="s">
        <v>2667</v>
      </c>
      <c r="H12" s="32" t="s">
        <v>2668</v>
      </c>
      <c r="I12" s="32">
        <v>55709</v>
      </c>
      <c r="J12" s="33">
        <v>45351</v>
      </c>
      <c r="K12" s="33">
        <v>45360</v>
      </c>
      <c r="L12" t="s">
        <v>1058</v>
      </c>
      <c r="M12" s="32">
        <v>1</v>
      </c>
      <c r="N12" s="32" t="s">
        <v>20</v>
      </c>
      <c r="O12" s="32">
        <v>40</v>
      </c>
      <c r="P12" s="32">
        <v>25.68</v>
      </c>
      <c r="Q12" s="32">
        <v>1027.2</v>
      </c>
      <c r="R12" s="32" t="s">
        <v>2816</v>
      </c>
      <c r="S12" s="32" t="s">
        <v>1058</v>
      </c>
      <c r="T12" s="33">
        <v>45361</v>
      </c>
      <c r="U12" s="33" t="s">
        <v>581</v>
      </c>
      <c r="V12" s="32" t="s">
        <v>2817</v>
      </c>
      <c r="W12" s="32" t="s">
        <v>139</v>
      </c>
      <c r="X12" s="33">
        <v>45361</v>
      </c>
      <c r="Y12" s="32" t="s">
        <v>1068</v>
      </c>
      <c r="Z12" s="33">
        <v>45361</v>
      </c>
      <c r="AA12" s="32" t="s">
        <v>1075</v>
      </c>
      <c r="AB12" s="32" t="s">
        <v>1071</v>
      </c>
      <c r="AC12" s="33">
        <v>45412</v>
      </c>
      <c r="AD12" s="32" t="s">
        <v>581</v>
      </c>
      <c r="AE12" s="33" t="s">
        <v>581</v>
      </c>
      <c r="AF12" s="32" t="s">
        <v>581</v>
      </c>
      <c r="AG12" s="32"/>
      <c r="AH12" s="32" t="s">
        <v>1209</v>
      </c>
      <c r="AI12" t="s">
        <v>1310</v>
      </c>
      <c r="AJ12" t="s">
        <v>1294</v>
      </c>
      <c r="AK12" t="s">
        <v>1302</v>
      </c>
      <c r="AL12" s="32" t="s">
        <v>889</v>
      </c>
    </row>
    <row r="13" spans="1:38">
      <c r="A13" s="32">
        <v>2</v>
      </c>
      <c r="B13" s="33">
        <v>45056</v>
      </c>
      <c r="C13" s="32">
        <v>40</v>
      </c>
      <c r="D13" s="32" t="s">
        <v>1187</v>
      </c>
      <c r="E13" s="32" t="s">
        <v>856</v>
      </c>
      <c r="F13" s="32">
        <v>5171089</v>
      </c>
      <c r="G13" s="32" t="s">
        <v>368</v>
      </c>
      <c r="H13" s="32" t="s">
        <v>378</v>
      </c>
      <c r="I13" s="32">
        <v>33484</v>
      </c>
      <c r="J13" s="33">
        <v>45056</v>
      </c>
      <c r="K13" s="33">
        <v>45074</v>
      </c>
      <c r="L13" t="s">
        <v>1058</v>
      </c>
      <c r="M13" s="32">
        <v>2</v>
      </c>
      <c r="N13" s="32" t="s">
        <v>20</v>
      </c>
      <c r="O13" s="32">
        <v>60</v>
      </c>
      <c r="P13" s="32">
        <v>40.1</v>
      </c>
      <c r="Q13" s="32">
        <v>2406</v>
      </c>
      <c r="R13" s="32" t="s">
        <v>1561</v>
      </c>
      <c r="S13" s="32" t="s">
        <v>1058</v>
      </c>
      <c r="T13" s="33">
        <v>45075</v>
      </c>
      <c r="U13" s="33">
        <v>45069</v>
      </c>
      <c r="V13" s="32" t="s">
        <v>457</v>
      </c>
      <c r="W13" s="32" t="s">
        <v>140</v>
      </c>
      <c r="X13" s="33">
        <v>45075</v>
      </c>
      <c r="Y13" s="32" t="s">
        <v>1068</v>
      </c>
      <c r="Z13" s="33">
        <v>45075</v>
      </c>
      <c r="AA13" s="32" t="s">
        <v>1075</v>
      </c>
      <c r="AB13" s="32" t="s">
        <v>1070</v>
      </c>
      <c r="AC13" s="33">
        <v>45291</v>
      </c>
      <c r="AD13" s="32" t="s">
        <v>22</v>
      </c>
      <c r="AE13" s="33">
        <v>45282</v>
      </c>
      <c r="AF13" s="32" t="s">
        <v>1174</v>
      </c>
      <c r="AG13" s="32"/>
      <c r="AH13" s="32" t="s">
        <v>1209</v>
      </c>
      <c r="AI13" t="s">
        <v>1310</v>
      </c>
      <c r="AJ13" t="s">
        <v>1294</v>
      </c>
      <c r="AK13" t="s">
        <v>1302</v>
      </c>
      <c r="AL13" s="32" t="s">
        <v>889</v>
      </c>
    </row>
    <row r="14" spans="1:38">
      <c r="A14" s="32">
        <v>3</v>
      </c>
      <c r="B14" s="33">
        <v>45351</v>
      </c>
      <c r="C14" s="32">
        <v>40</v>
      </c>
      <c r="D14" s="32" t="s">
        <v>2718</v>
      </c>
      <c r="E14" s="32" t="s">
        <v>2719</v>
      </c>
      <c r="F14" s="32">
        <v>9722230</v>
      </c>
      <c r="G14" s="32" t="s">
        <v>2899</v>
      </c>
      <c r="H14" s="32" t="s">
        <v>2900</v>
      </c>
      <c r="I14" s="32">
        <v>56979</v>
      </c>
      <c r="J14" s="33">
        <v>45367</v>
      </c>
      <c r="K14" s="33">
        <v>45368</v>
      </c>
      <c r="L14" t="s">
        <v>1068</v>
      </c>
      <c r="M14" s="32">
        <v>1</v>
      </c>
      <c r="N14" s="32" t="s">
        <v>2901</v>
      </c>
      <c r="O14" s="32">
        <v>10</v>
      </c>
      <c r="P14" s="32">
        <v>83.16</v>
      </c>
      <c r="Q14" s="32">
        <v>831.6</v>
      </c>
      <c r="R14" s="32" t="s">
        <v>3042</v>
      </c>
      <c r="S14" s="32" t="s">
        <v>1059</v>
      </c>
      <c r="T14" s="33">
        <v>45372</v>
      </c>
      <c r="U14" s="33">
        <v>45374</v>
      </c>
      <c r="V14" s="32" t="s">
        <v>581</v>
      </c>
      <c r="W14" s="32" t="s">
        <v>581</v>
      </c>
      <c r="X14" s="33" t="s">
        <v>581</v>
      </c>
      <c r="Y14" s="32" t="s">
        <v>581</v>
      </c>
      <c r="Z14" s="33" t="s">
        <v>581</v>
      </c>
      <c r="AA14" s="32" t="s">
        <v>581</v>
      </c>
      <c r="AB14" s="32" t="s">
        <v>581</v>
      </c>
      <c r="AC14" s="33" t="s">
        <v>581</v>
      </c>
      <c r="AD14" s="32" t="s">
        <v>581</v>
      </c>
      <c r="AE14" s="33" t="s">
        <v>581</v>
      </c>
      <c r="AF14" s="32" t="s">
        <v>581</v>
      </c>
      <c r="AG14" s="32"/>
      <c r="AH14" s="32" t="s">
        <v>1209</v>
      </c>
      <c r="AI14" t="s">
        <v>1310</v>
      </c>
      <c r="AJ14" t="s">
        <v>1355</v>
      </c>
      <c r="AK14" t="s">
        <v>1520</v>
      </c>
      <c r="AL14" s="32" t="s">
        <v>889</v>
      </c>
    </row>
    <row r="15" spans="1:38">
      <c r="A15" s="32">
        <v>3</v>
      </c>
      <c r="B15" s="33">
        <v>45351</v>
      </c>
      <c r="C15" s="32">
        <v>40</v>
      </c>
      <c r="D15" s="32" t="s">
        <v>2718</v>
      </c>
      <c r="E15" s="32" t="s">
        <v>2719</v>
      </c>
      <c r="F15" s="32">
        <v>9722230</v>
      </c>
      <c r="G15" s="32" t="s">
        <v>2902</v>
      </c>
      <c r="H15" s="32" t="s">
        <v>2907</v>
      </c>
      <c r="I15" s="32">
        <v>56975</v>
      </c>
      <c r="J15" s="33">
        <v>45367</v>
      </c>
      <c r="K15" s="33">
        <v>45368</v>
      </c>
      <c r="L15" t="s">
        <v>1058</v>
      </c>
      <c r="M15" s="32">
        <v>4</v>
      </c>
      <c r="N15" s="32" t="s">
        <v>20</v>
      </c>
      <c r="O15" s="32">
        <v>4</v>
      </c>
      <c r="P15" s="32">
        <v>361.35</v>
      </c>
      <c r="Q15" s="32">
        <v>1445.4</v>
      </c>
      <c r="R15" s="32" t="s">
        <v>3043</v>
      </c>
      <c r="S15" s="32" t="s">
        <v>1058</v>
      </c>
      <c r="T15" s="33">
        <v>45368</v>
      </c>
      <c r="U15" s="33" t="s">
        <v>581</v>
      </c>
      <c r="V15" s="32" t="s">
        <v>3044</v>
      </c>
      <c r="W15" s="32" t="s">
        <v>139</v>
      </c>
      <c r="X15" s="33">
        <v>45368</v>
      </c>
      <c r="Y15" s="32" t="s">
        <v>1068</v>
      </c>
      <c r="Z15" s="33">
        <v>45368</v>
      </c>
      <c r="AA15" s="32" t="s">
        <v>1075</v>
      </c>
      <c r="AB15" s="32" t="s">
        <v>1070</v>
      </c>
      <c r="AC15" s="33">
        <v>45382</v>
      </c>
      <c r="AD15" s="32" t="s">
        <v>22</v>
      </c>
      <c r="AE15" s="33">
        <v>45371</v>
      </c>
      <c r="AF15" s="32" t="s">
        <v>426</v>
      </c>
      <c r="AG15" s="32"/>
      <c r="AH15" s="32" t="s">
        <v>1209</v>
      </c>
      <c r="AI15" t="s">
        <v>1310</v>
      </c>
      <c r="AJ15" t="s">
        <v>1355</v>
      </c>
      <c r="AK15" t="s">
        <v>1520</v>
      </c>
      <c r="AL15" s="32" t="s">
        <v>889</v>
      </c>
    </row>
    <row r="16" spans="1:38">
      <c r="A16" s="32">
        <v>3</v>
      </c>
      <c r="B16" s="33">
        <v>45351</v>
      </c>
      <c r="C16" s="32">
        <v>40</v>
      </c>
      <c r="D16" s="32" t="s">
        <v>2718</v>
      </c>
      <c r="E16" s="32" t="s">
        <v>2719</v>
      </c>
      <c r="F16" s="32">
        <v>9722230</v>
      </c>
      <c r="G16" s="32" t="s">
        <v>2903</v>
      </c>
      <c r="H16" s="32" t="s">
        <v>2908</v>
      </c>
      <c r="I16" s="32">
        <v>56984</v>
      </c>
      <c r="J16" s="33">
        <v>45367</v>
      </c>
      <c r="K16" s="33">
        <v>45368</v>
      </c>
      <c r="L16" t="s">
        <v>1068</v>
      </c>
      <c r="M16" s="32">
        <v>4</v>
      </c>
      <c r="N16" s="32" t="s">
        <v>20</v>
      </c>
      <c r="O16" s="32">
        <v>4</v>
      </c>
      <c r="P16" s="32">
        <v>156.38999999999999</v>
      </c>
      <c r="Q16" s="32">
        <v>625.55999999999995</v>
      </c>
      <c r="R16" s="32" t="s">
        <v>3042</v>
      </c>
      <c r="S16" s="32" t="s">
        <v>1059</v>
      </c>
      <c r="T16" s="33">
        <v>45372</v>
      </c>
      <c r="U16" s="33">
        <v>45374</v>
      </c>
      <c r="V16" s="32" t="s">
        <v>581</v>
      </c>
      <c r="W16" s="32" t="s">
        <v>581</v>
      </c>
      <c r="X16" s="33" t="s">
        <v>581</v>
      </c>
      <c r="Y16" s="32" t="s">
        <v>581</v>
      </c>
      <c r="Z16" s="33" t="s">
        <v>581</v>
      </c>
      <c r="AA16" s="32" t="s">
        <v>581</v>
      </c>
      <c r="AB16" s="32" t="s">
        <v>581</v>
      </c>
      <c r="AC16" s="33" t="s">
        <v>581</v>
      </c>
      <c r="AD16" s="32" t="s">
        <v>581</v>
      </c>
      <c r="AE16" s="33" t="s">
        <v>581</v>
      </c>
      <c r="AF16" s="32" t="s">
        <v>581</v>
      </c>
      <c r="AG16" s="32"/>
      <c r="AH16" s="32" t="s">
        <v>1209</v>
      </c>
      <c r="AI16" t="s">
        <v>1310</v>
      </c>
      <c r="AJ16" t="s">
        <v>1355</v>
      </c>
      <c r="AK16" t="s">
        <v>1520</v>
      </c>
      <c r="AL16" s="32" t="s">
        <v>889</v>
      </c>
    </row>
    <row r="17" spans="1:38">
      <c r="A17" s="32">
        <v>3</v>
      </c>
      <c r="B17" s="33">
        <v>45351</v>
      </c>
      <c r="C17" s="32">
        <v>40</v>
      </c>
      <c r="D17" s="32" t="s">
        <v>2718</v>
      </c>
      <c r="E17" s="32" t="s">
        <v>2719</v>
      </c>
      <c r="F17" s="32">
        <v>9722230</v>
      </c>
      <c r="G17" s="32" t="s">
        <v>2904</v>
      </c>
      <c r="H17" s="32" t="s">
        <v>2909</v>
      </c>
      <c r="I17" s="32">
        <v>56984</v>
      </c>
      <c r="J17" s="33">
        <v>45367</v>
      </c>
      <c r="K17" s="33">
        <v>45368</v>
      </c>
      <c r="L17" t="s">
        <v>1068</v>
      </c>
      <c r="M17" s="32">
        <v>3</v>
      </c>
      <c r="N17" s="32" t="s">
        <v>20</v>
      </c>
      <c r="O17" s="32">
        <v>4</v>
      </c>
      <c r="P17" s="32">
        <v>165</v>
      </c>
      <c r="Q17" s="32">
        <v>660</v>
      </c>
      <c r="R17" s="32" t="s">
        <v>3042</v>
      </c>
      <c r="S17" s="32" t="s">
        <v>1059</v>
      </c>
      <c r="T17" s="33">
        <v>45372</v>
      </c>
      <c r="U17" s="33">
        <v>45374</v>
      </c>
      <c r="V17" s="32" t="s">
        <v>581</v>
      </c>
      <c r="W17" s="32" t="s">
        <v>581</v>
      </c>
      <c r="X17" s="33" t="s">
        <v>581</v>
      </c>
      <c r="Y17" s="32" t="s">
        <v>581</v>
      </c>
      <c r="Z17" s="33" t="s">
        <v>581</v>
      </c>
      <c r="AA17" s="32" t="s">
        <v>581</v>
      </c>
      <c r="AB17" s="32" t="s">
        <v>581</v>
      </c>
      <c r="AC17" s="33" t="s">
        <v>581</v>
      </c>
      <c r="AD17" s="32" t="s">
        <v>581</v>
      </c>
      <c r="AE17" s="33" t="s">
        <v>581</v>
      </c>
      <c r="AF17" s="32" t="s">
        <v>581</v>
      </c>
      <c r="AG17" s="32"/>
      <c r="AH17" s="32" t="s">
        <v>1209</v>
      </c>
      <c r="AI17" t="s">
        <v>1310</v>
      </c>
      <c r="AJ17" t="s">
        <v>1355</v>
      </c>
      <c r="AK17" t="s">
        <v>1520</v>
      </c>
      <c r="AL17" s="32" t="s">
        <v>889</v>
      </c>
    </row>
    <row r="18" spans="1:38">
      <c r="A18" s="32">
        <v>3</v>
      </c>
      <c r="B18" s="33">
        <v>45351</v>
      </c>
      <c r="C18" s="32">
        <v>40</v>
      </c>
      <c r="D18" s="32" t="s">
        <v>2718</v>
      </c>
      <c r="E18" s="32" t="s">
        <v>2719</v>
      </c>
      <c r="F18" s="32">
        <v>9722230</v>
      </c>
      <c r="G18" s="32" t="s">
        <v>2905</v>
      </c>
      <c r="H18" s="32" t="s">
        <v>2910</v>
      </c>
      <c r="I18" s="32">
        <v>56984</v>
      </c>
      <c r="J18" s="33">
        <v>45367</v>
      </c>
      <c r="K18" s="33">
        <v>45368</v>
      </c>
      <c r="L18" t="s">
        <v>1068</v>
      </c>
      <c r="M18" s="32">
        <v>2</v>
      </c>
      <c r="N18" s="32" t="s">
        <v>20</v>
      </c>
      <c r="O18" s="32">
        <v>4</v>
      </c>
      <c r="P18" s="32">
        <v>57.75</v>
      </c>
      <c r="Q18" s="32">
        <v>231</v>
      </c>
      <c r="R18" s="32" t="s">
        <v>3042</v>
      </c>
      <c r="S18" s="32" t="s">
        <v>1059</v>
      </c>
      <c r="T18" s="33">
        <v>45372</v>
      </c>
      <c r="U18" s="33">
        <v>45374</v>
      </c>
      <c r="V18" s="32" t="s">
        <v>581</v>
      </c>
      <c r="W18" s="32" t="s">
        <v>581</v>
      </c>
      <c r="X18" s="33" t="s">
        <v>581</v>
      </c>
      <c r="Y18" s="32" t="s">
        <v>581</v>
      </c>
      <c r="Z18" s="33" t="s">
        <v>581</v>
      </c>
      <c r="AA18" s="32" t="s">
        <v>581</v>
      </c>
      <c r="AB18" s="32" t="s">
        <v>581</v>
      </c>
      <c r="AC18" s="33" t="s">
        <v>581</v>
      </c>
      <c r="AD18" s="32" t="s">
        <v>581</v>
      </c>
      <c r="AE18" s="33" t="s">
        <v>581</v>
      </c>
      <c r="AF18" s="32" t="s">
        <v>581</v>
      </c>
      <c r="AG18" s="32"/>
      <c r="AH18" s="32" t="s">
        <v>1209</v>
      </c>
      <c r="AI18" t="s">
        <v>1310</v>
      </c>
      <c r="AJ18" t="s">
        <v>1355</v>
      </c>
      <c r="AK18" t="s">
        <v>1520</v>
      </c>
      <c r="AL18" s="32" t="s">
        <v>889</v>
      </c>
    </row>
    <row r="19" spans="1:38">
      <c r="A19" s="32">
        <v>3</v>
      </c>
      <c r="B19" s="33">
        <v>45351</v>
      </c>
      <c r="C19" s="32">
        <v>40</v>
      </c>
      <c r="D19" s="32" t="s">
        <v>2718</v>
      </c>
      <c r="E19" s="32" t="s">
        <v>2719</v>
      </c>
      <c r="F19" s="32">
        <v>9722230</v>
      </c>
      <c r="G19" s="32" t="s">
        <v>2906</v>
      </c>
      <c r="H19" s="32" t="s">
        <v>2911</v>
      </c>
      <c r="I19" s="32">
        <v>56975</v>
      </c>
      <c r="J19" s="33">
        <v>45367</v>
      </c>
      <c r="K19" s="33" t="s">
        <v>581</v>
      </c>
      <c r="L19" t="s">
        <v>581</v>
      </c>
      <c r="M19" s="32">
        <v>3</v>
      </c>
      <c r="N19" s="32" t="s">
        <v>20</v>
      </c>
      <c r="O19" s="32">
        <v>4</v>
      </c>
      <c r="P19" s="32" t="s">
        <v>581</v>
      </c>
      <c r="Q19" s="32" t="s">
        <v>581</v>
      </c>
      <c r="R19" s="32" t="s">
        <v>581</v>
      </c>
      <c r="S19" s="32" t="s">
        <v>581</v>
      </c>
      <c r="T19" s="33" t="s">
        <v>581</v>
      </c>
      <c r="U19" s="33" t="s">
        <v>581</v>
      </c>
      <c r="V19" s="32" t="s">
        <v>581</v>
      </c>
      <c r="W19" s="32" t="s">
        <v>581</v>
      </c>
      <c r="X19" s="33" t="s">
        <v>581</v>
      </c>
      <c r="Y19" s="32" t="s">
        <v>581</v>
      </c>
      <c r="Z19" s="33" t="s">
        <v>581</v>
      </c>
      <c r="AA19" s="32" t="s">
        <v>581</v>
      </c>
      <c r="AB19" s="32" t="s">
        <v>581</v>
      </c>
      <c r="AC19" s="33" t="s">
        <v>581</v>
      </c>
      <c r="AD19" s="32" t="s">
        <v>581</v>
      </c>
      <c r="AE19" s="33" t="s">
        <v>581</v>
      </c>
      <c r="AF19" s="32" t="s">
        <v>581</v>
      </c>
      <c r="AG19" s="32"/>
      <c r="AH19" s="32" t="s">
        <v>1209</v>
      </c>
      <c r="AI19" t="s">
        <v>1310</v>
      </c>
      <c r="AJ19" t="s">
        <v>1355</v>
      </c>
      <c r="AK19" t="s">
        <v>1520</v>
      </c>
      <c r="AL19" s="32" t="s">
        <v>889</v>
      </c>
    </row>
    <row r="20" spans="1:38">
      <c r="A20" s="32">
        <v>3</v>
      </c>
      <c r="B20" s="33">
        <v>45351</v>
      </c>
      <c r="C20" s="32">
        <v>40</v>
      </c>
      <c r="D20" s="32" t="s">
        <v>2718</v>
      </c>
      <c r="E20" s="32" t="s">
        <v>2719</v>
      </c>
      <c r="F20" s="32">
        <v>9722230</v>
      </c>
      <c r="G20" s="32" t="s">
        <v>498</v>
      </c>
      <c r="H20" s="32" t="s">
        <v>515</v>
      </c>
      <c r="I20" s="32">
        <v>56978</v>
      </c>
      <c r="J20" s="33">
        <v>45367</v>
      </c>
      <c r="K20" s="33">
        <v>45368</v>
      </c>
      <c r="L20" t="s">
        <v>1058</v>
      </c>
      <c r="M20" s="32">
        <v>1</v>
      </c>
      <c r="N20" s="32" t="s">
        <v>21</v>
      </c>
      <c r="O20" s="32">
        <v>30</v>
      </c>
      <c r="P20" s="32">
        <v>212.52</v>
      </c>
      <c r="Q20" s="32">
        <v>6375.6</v>
      </c>
      <c r="R20" s="32" t="s">
        <v>3045</v>
      </c>
      <c r="S20" s="32" t="s">
        <v>1058</v>
      </c>
      <c r="T20" s="33">
        <v>45373</v>
      </c>
      <c r="U20" s="33">
        <v>45372</v>
      </c>
      <c r="V20" s="32" t="s">
        <v>3046</v>
      </c>
      <c r="W20" s="32" t="s">
        <v>1003</v>
      </c>
      <c r="X20" s="33">
        <v>45373</v>
      </c>
      <c r="Y20" s="32" t="s">
        <v>1068</v>
      </c>
      <c r="Z20" s="33">
        <v>45373</v>
      </c>
      <c r="AA20" s="32" t="s">
        <v>1069</v>
      </c>
      <c r="AB20" s="32" t="s">
        <v>1088</v>
      </c>
      <c r="AC20" s="33">
        <v>45394</v>
      </c>
      <c r="AD20" s="32" t="s">
        <v>581</v>
      </c>
      <c r="AE20" s="33" t="s">
        <v>581</v>
      </c>
      <c r="AF20" s="32" t="s">
        <v>581</v>
      </c>
      <c r="AG20" s="32"/>
      <c r="AH20" s="32" t="s">
        <v>1209</v>
      </c>
      <c r="AI20" t="s">
        <v>1310</v>
      </c>
      <c r="AJ20" t="s">
        <v>1355</v>
      </c>
      <c r="AK20" t="s">
        <v>1520</v>
      </c>
      <c r="AL20" s="32" t="s">
        <v>889</v>
      </c>
    </row>
    <row r="21" spans="1:38">
      <c r="A21" s="32">
        <v>3</v>
      </c>
      <c r="B21" s="33">
        <v>45351</v>
      </c>
      <c r="C21" s="32">
        <v>40</v>
      </c>
      <c r="D21" s="32" t="s">
        <v>2718</v>
      </c>
      <c r="E21" s="32" t="s">
        <v>2719</v>
      </c>
      <c r="F21" s="32">
        <v>9722230</v>
      </c>
      <c r="G21" s="32" t="s">
        <v>2912</v>
      </c>
      <c r="H21" s="32" t="s">
        <v>2922</v>
      </c>
      <c r="I21" s="32">
        <v>56975</v>
      </c>
      <c r="J21" s="33">
        <v>45367</v>
      </c>
      <c r="K21" s="33">
        <v>45368</v>
      </c>
      <c r="L21" t="s">
        <v>1058</v>
      </c>
      <c r="M21" s="32">
        <v>2</v>
      </c>
      <c r="N21" s="32" t="s">
        <v>37</v>
      </c>
      <c r="O21" s="32">
        <v>25</v>
      </c>
      <c r="P21" s="32">
        <v>135.13999999999999</v>
      </c>
      <c r="Q21" s="32">
        <v>3378.5</v>
      </c>
      <c r="R21" s="32" t="s">
        <v>3047</v>
      </c>
      <c r="S21" s="32" t="s">
        <v>1058</v>
      </c>
      <c r="T21" s="33">
        <v>45368</v>
      </c>
      <c r="U21" s="33">
        <v>45368</v>
      </c>
      <c r="V21" s="32" t="s">
        <v>3048</v>
      </c>
      <c r="W21" s="32" t="s">
        <v>139</v>
      </c>
      <c r="X21" s="33">
        <v>45368</v>
      </c>
      <c r="Y21" s="32" t="s">
        <v>1068</v>
      </c>
      <c r="Z21" s="33">
        <v>45368</v>
      </c>
      <c r="AA21" s="32" t="s">
        <v>1075</v>
      </c>
      <c r="AB21" s="32" t="s">
        <v>1081</v>
      </c>
      <c r="AC21" s="33">
        <v>45375</v>
      </c>
      <c r="AD21" s="32" t="s">
        <v>22</v>
      </c>
      <c r="AE21" s="33">
        <v>45372</v>
      </c>
      <c r="AF21" s="32" t="s">
        <v>1038</v>
      </c>
      <c r="AG21" s="32"/>
      <c r="AH21" s="32" t="s">
        <v>1209</v>
      </c>
      <c r="AI21" t="s">
        <v>1310</v>
      </c>
      <c r="AJ21" t="s">
        <v>1355</v>
      </c>
      <c r="AK21" t="s">
        <v>1520</v>
      </c>
      <c r="AL21" s="32" t="s">
        <v>889</v>
      </c>
    </row>
    <row r="22" spans="1:38">
      <c r="A22" s="32">
        <v>3</v>
      </c>
      <c r="B22" s="33">
        <v>45351</v>
      </c>
      <c r="C22" s="32">
        <v>40</v>
      </c>
      <c r="D22" s="32" t="s">
        <v>2718</v>
      </c>
      <c r="E22" s="32" t="s">
        <v>2719</v>
      </c>
      <c r="F22" s="32">
        <v>9722230</v>
      </c>
      <c r="G22" s="32" t="s">
        <v>2913</v>
      </c>
      <c r="H22" s="32" t="s">
        <v>2923</v>
      </c>
      <c r="I22" s="32">
        <v>56975</v>
      </c>
      <c r="J22" s="33">
        <v>45367</v>
      </c>
      <c r="K22" s="33">
        <v>45368</v>
      </c>
      <c r="L22" t="s">
        <v>1058</v>
      </c>
      <c r="M22" s="32">
        <v>1</v>
      </c>
      <c r="N22" s="32" t="s">
        <v>1130</v>
      </c>
      <c r="O22" s="32">
        <v>500</v>
      </c>
      <c r="P22" s="32">
        <v>27.23</v>
      </c>
      <c r="Q22" s="32">
        <v>13615</v>
      </c>
      <c r="R22" s="32" t="s">
        <v>3043</v>
      </c>
      <c r="S22" s="32" t="s">
        <v>1058</v>
      </c>
      <c r="T22" s="33">
        <v>45368</v>
      </c>
      <c r="U22" s="33" t="s">
        <v>581</v>
      </c>
      <c r="V22" s="32" t="s">
        <v>3049</v>
      </c>
      <c r="W22" s="32" t="s">
        <v>139</v>
      </c>
      <c r="X22" s="33">
        <v>45368</v>
      </c>
      <c r="Y22" s="32" t="s">
        <v>1068</v>
      </c>
      <c r="Z22" s="33">
        <v>45368</v>
      </c>
      <c r="AA22" s="32" t="s">
        <v>1075</v>
      </c>
      <c r="AB22" s="32" t="s">
        <v>1081</v>
      </c>
      <c r="AC22" s="33">
        <v>45389</v>
      </c>
      <c r="AD22" s="32" t="s">
        <v>22</v>
      </c>
      <c r="AE22" s="33">
        <v>45370</v>
      </c>
      <c r="AF22" s="32" t="s">
        <v>3050</v>
      </c>
      <c r="AG22" s="32"/>
      <c r="AH22" s="32" t="s">
        <v>1209</v>
      </c>
      <c r="AI22" t="s">
        <v>1310</v>
      </c>
      <c r="AJ22" t="s">
        <v>1355</v>
      </c>
      <c r="AK22" t="s">
        <v>1520</v>
      </c>
      <c r="AL22" s="32" t="s">
        <v>889</v>
      </c>
    </row>
    <row r="23" spans="1:38">
      <c r="A23" s="32">
        <v>3</v>
      </c>
      <c r="B23" s="33">
        <v>45351</v>
      </c>
      <c r="C23" s="32">
        <v>40</v>
      </c>
      <c r="D23" s="32" t="s">
        <v>2718</v>
      </c>
      <c r="E23" s="32" t="s">
        <v>2719</v>
      </c>
      <c r="F23" s="32">
        <v>9722230</v>
      </c>
      <c r="G23" s="32" t="s">
        <v>2914</v>
      </c>
      <c r="H23" s="32" t="s">
        <v>2924</v>
      </c>
      <c r="I23" s="32">
        <v>57047</v>
      </c>
      <c r="J23" s="33">
        <v>45367</v>
      </c>
      <c r="K23" s="33">
        <v>45368</v>
      </c>
      <c r="L23" t="s">
        <v>1068</v>
      </c>
      <c r="M23" s="32">
        <v>1</v>
      </c>
      <c r="N23" s="32" t="s">
        <v>88</v>
      </c>
      <c r="O23" s="32">
        <v>30</v>
      </c>
      <c r="P23" s="32">
        <v>38.909999999999997</v>
      </c>
      <c r="Q23" s="32">
        <v>1167.3</v>
      </c>
      <c r="R23" s="32" t="s">
        <v>3051</v>
      </c>
      <c r="S23" s="32" t="s">
        <v>1059</v>
      </c>
      <c r="T23" s="33">
        <v>45370</v>
      </c>
      <c r="U23" s="33">
        <v>45372</v>
      </c>
      <c r="V23" s="32" t="s">
        <v>581</v>
      </c>
      <c r="W23" s="32" t="s">
        <v>581</v>
      </c>
      <c r="X23" s="33" t="s">
        <v>581</v>
      </c>
      <c r="Y23" s="32" t="s">
        <v>581</v>
      </c>
      <c r="Z23" s="33" t="s">
        <v>581</v>
      </c>
      <c r="AA23" s="32" t="s">
        <v>581</v>
      </c>
      <c r="AB23" s="32" t="s">
        <v>581</v>
      </c>
      <c r="AC23" s="33" t="s">
        <v>581</v>
      </c>
      <c r="AD23" s="32" t="s">
        <v>581</v>
      </c>
      <c r="AE23" s="33" t="s">
        <v>581</v>
      </c>
      <c r="AF23" s="32" t="s">
        <v>581</v>
      </c>
      <c r="AG23" s="32"/>
      <c r="AH23" s="32" t="s">
        <v>1209</v>
      </c>
      <c r="AI23" t="s">
        <v>1310</v>
      </c>
      <c r="AJ23" t="s">
        <v>1355</v>
      </c>
      <c r="AK23" t="s">
        <v>1520</v>
      </c>
      <c r="AL23" s="32" t="s">
        <v>889</v>
      </c>
    </row>
    <row r="24" spans="1:38">
      <c r="A24" s="32">
        <v>3</v>
      </c>
      <c r="B24" s="33">
        <v>45351</v>
      </c>
      <c r="C24" s="32">
        <v>40</v>
      </c>
      <c r="D24" s="32" t="s">
        <v>2718</v>
      </c>
      <c r="E24" s="32" t="s">
        <v>2719</v>
      </c>
      <c r="F24" s="32">
        <v>9722230</v>
      </c>
      <c r="G24" s="32" t="s">
        <v>2915</v>
      </c>
      <c r="H24" s="32" t="s">
        <v>2925</v>
      </c>
      <c r="I24" s="32">
        <v>56981</v>
      </c>
      <c r="J24" s="33">
        <v>45367</v>
      </c>
      <c r="K24" s="33">
        <v>45368</v>
      </c>
      <c r="L24" t="s">
        <v>1058</v>
      </c>
      <c r="M24" s="32">
        <v>1</v>
      </c>
      <c r="N24" s="32" t="s">
        <v>37</v>
      </c>
      <c r="O24" s="32">
        <v>25</v>
      </c>
      <c r="P24" s="32">
        <v>159.9</v>
      </c>
      <c r="Q24" s="32">
        <v>3997.5</v>
      </c>
      <c r="R24" s="32" t="s">
        <v>3052</v>
      </c>
      <c r="S24" s="32" t="s">
        <v>1058</v>
      </c>
      <c r="T24" s="33">
        <v>45369</v>
      </c>
      <c r="U24" s="33" t="s">
        <v>581</v>
      </c>
      <c r="V24" s="32" t="s">
        <v>3053</v>
      </c>
      <c r="W24" s="32" t="s">
        <v>139</v>
      </c>
      <c r="X24" s="33">
        <v>45369</v>
      </c>
      <c r="Y24" s="32" t="s">
        <v>1068</v>
      </c>
      <c r="Z24" s="33">
        <v>45369</v>
      </c>
      <c r="AA24" s="32" t="s">
        <v>1075</v>
      </c>
      <c r="AB24" s="32" t="s">
        <v>1070</v>
      </c>
      <c r="AC24" s="33">
        <v>45382</v>
      </c>
      <c r="AD24" s="32" t="s">
        <v>581</v>
      </c>
      <c r="AE24" s="33" t="s">
        <v>581</v>
      </c>
      <c r="AF24" s="32" t="s">
        <v>581</v>
      </c>
      <c r="AG24" s="32"/>
      <c r="AH24" s="32" t="s">
        <v>1209</v>
      </c>
      <c r="AI24" t="s">
        <v>1310</v>
      </c>
      <c r="AJ24" t="s">
        <v>1355</v>
      </c>
      <c r="AK24" t="s">
        <v>1520</v>
      </c>
      <c r="AL24" s="32" t="s">
        <v>889</v>
      </c>
    </row>
    <row r="25" spans="1:38">
      <c r="A25" s="32">
        <v>3</v>
      </c>
      <c r="B25" s="33">
        <v>45351</v>
      </c>
      <c r="C25" s="32">
        <v>40</v>
      </c>
      <c r="D25" s="32" t="s">
        <v>2718</v>
      </c>
      <c r="E25" s="32" t="s">
        <v>2719</v>
      </c>
      <c r="F25" s="32">
        <v>9722230</v>
      </c>
      <c r="G25" s="32" t="s">
        <v>2749</v>
      </c>
      <c r="H25" s="32" t="s">
        <v>2753</v>
      </c>
      <c r="I25" s="32">
        <v>56983</v>
      </c>
      <c r="J25" s="33">
        <v>45367</v>
      </c>
      <c r="K25" s="33">
        <v>45368</v>
      </c>
      <c r="L25" t="s">
        <v>1068</v>
      </c>
      <c r="M25" s="32">
        <v>1</v>
      </c>
      <c r="N25" s="32" t="s">
        <v>36</v>
      </c>
      <c r="O25" s="32">
        <v>10</v>
      </c>
      <c r="P25" s="32">
        <v>19.8</v>
      </c>
      <c r="Q25" s="32">
        <v>198</v>
      </c>
      <c r="R25" s="32" t="s">
        <v>3042</v>
      </c>
      <c r="S25" s="32" t="s">
        <v>1059</v>
      </c>
      <c r="T25" s="33">
        <v>45372</v>
      </c>
      <c r="U25" s="33">
        <v>45374</v>
      </c>
      <c r="V25" s="32" t="s">
        <v>581</v>
      </c>
      <c r="W25" s="32" t="s">
        <v>581</v>
      </c>
      <c r="X25" s="33" t="s">
        <v>581</v>
      </c>
      <c r="Y25" s="32" t="s">
        <v>581</v>
      </c>
      <c r="Z25" s="33" t="s">
        <v>581</v>
      </c>
      <c r="AA25" s="32" t="s">
        <v>581</v>
      </c>
      <c r="AB25" s="32" t="s">
        <v>581</v>
      </c>
      <c r="AC25" s="33" t="s">
        <v>581</v>
      </c>
      <c r="AD25" s="32" t="s">
        <v>581</v>
      </c>
      <c r="AE25" s="33" t="s">
        <v>581</v>
      </c>
      <c r="AF25" s="32" t="s">
        <v>581</v>
      </c>
      <c r="AG25" s="32"/>
      <c r="AH25" s="32" t="s">
        <v>1209</v>
      </c>
      <c r="AI25" t="s">
        <v>1310</v>
      </c>
      <c r="AJ25" t="s">
        <v>1355</v>
      </c>
      <c r="AK25" t="s">
        <v>1520</v>
      </c>
      <c r="AL25" s="32" t="s">
        <v>889</v>
      </c>
    </row>
    <row r="26" spans="1:38">
      <c r="A26" s="32">
        <v>3</v>
      </c>
      <c r="B26" s="33">
        <v>45351</v>
      </c>
      <c r="C26" s="32">
        <v>40</v>
      </c>
      <c r="D26" s="32" t="s">
        <v>2718</v>
      </c>
      <c r="E26" s="32" t="s">
        <v>2719</v>
      </c>
      <c r="F26" s="32">
        <v>9722230</v>
      </c>
      <c r="G26" s="32" t="s">
        <v>1458</v>
      </c>
      <c r="H26" s="32" t="s">
        <v>1464</v>
      </c>
      <c r="I26" s="32">
        <v>56980</v>
      </c>
      <c r="J26" s="33">
        <v>45367</v>
      </c>
      <c r="K26" s="33">
        <v>45368</v>
      </c>
      <c r="L26" t="s">
        <v>1068</v>
      </c>
      <c r="M26" s="32">
        <v>5</v>
      </c>
      <c r="N26" s="32" t="s">
        <v>20</v>
      </c>
      <c r="O26" s="32">
        <v>10</v>
      </c>
      <c r="P26" s="32">
        <v>20.9</v>
      </c>
      <c r="Q26" s="32">
        <v>209</v>
      </c>
      <c r="R26" s="32" t="s">
        <v>3054</v>
      </c>
      <c r="S26" s="32" t="s">
        <v>1058</v>
      </c>
      <c r="T26" s="33">
        <v>45373</v>
      </c>
      <c r="U26" s="33" t="s">
        <v>581</v>
      </c>
      <c r="V26" s="32" t="s">
        <v>3055</v>
      </c>
      <c r="W26" s="32" t="s">
        <v>139</v>
      </c>
      <c r="X26" s="33">
        <v>45373</v>
      </c>
      <c r="Y26" s="32" t="s">
        <v>1068</v>
      </c>
      <c r="Z26" s="33">
        <v>45373</v>
      </c>
      <c r="AA26" s="32" t="s">
        <v>1075</v>
      </c>
      <c r="AB26" s="32" t="s">
        <v>1070</v>
      </c>
      <c r="AC26" s="33">
        <v>45387</v>
      </c>
      <c r="AD26" s="32" t="s">
        <v>581</v>
      </c>
      <c r="AE26" s="33" t="s">
        <v>581</v>
      </c>
      <c r="AF26" s="32" t="s">
        <v>581</v>
      </c>
      <c r="AG26" s="32"/>
      <c r="AH26" s="32" t="s">
        <v>1209</v>
      </c>
      <c r="AI26" t="s">
        <v>1310</v>
      </c>
      <c r="AJ26" t="s">
        <v>1355</v>
      </c>
      <c r="AK26" t="s">
        <v>1520</v>
      </c>
      <c r="AL26" s="32" t="s">
        <v>889</v>
      </c>
    </row>
    <row r="27" spans="1:38">
      <c r="A27" s="32">
        <v>3</v>
      </c>
      <c r="B27" s="33">
        <v>45351</v>
      </c>
      <c r="C27" s="32">
        <v>40</v>
      </c>
      <c r="D27" s="32" t="s">
        <v>2718</v>
      </c>
      <c r="E27" s="32" t="s">
        <v>2719</v>
      </c>
      <c r="F27" s="32">
        <v>9722230</v>
      </c>
      <c r="G27" s="32" t="s">
        <v>2916</v>
      </c>
      <c r="H27" s="32" t="s">
        <v>2926</v>
      </c>
      <c r="I27" s="32">
        <v>56980</v>
      </c>
      <c r="J27" s="33">
        <v>45367</v>
      </c>
      <c r="K27" s="33">
        <v>45368</v>
      </c>
      <c r="L27" t="s">
        <v>1068</v>
      </c>
      <c r="M27" s="32">
        <v>4</v>
      </c>
      <c r="N27" s="32" t="s">
        <v>20</v>
      </c>
      <c r="O27" s="32">
        <v>10</v>
      </c>
      <c r="P27" s="32">
        <v>30.7</v>
      </c>
      <c r="Q27" s="32">
        <v>307</v>
      </c>
      <c r="R27" s="32" t="s">
        <v>3056</v>
      </c>
      <c r="S27" s="32" t="s">
        <v>1558</v>
      </c>
      <c r="T27" s="33">
        <v>45372</v>
      </c>
      <c r="U27" s="33" t="s">
        <v>581</v>
      </c>
      <c r="V27" s="32" t="s">
        <v>3057</v>
      </c>
      <c r="W27" s="32" t="s">
        <v>1005</v>
      </c>
      <c r="X27" s="33">
        <v>45372</v>
      </c>
      <c r="Y27" s="32" t="s">
        <v>1068</v>
      </c>
      <c r="Z27" s="33">
        <v>45372</v>
      </c>
      <c r="AA27" s="32" t="s">
        <v>1075</v>
      </c>
      <c r="AB27" s="32" t="s">
        <v>1081</v>
      </c>
      <c r="AC27" s="33">
        <v>45389</v>
      </c>
      <c r="AD27" s="32" t="s">
        <v>581</v>
      </c>
      <c r="AE27" s="33" t="s">
        <v>581</v>
      </c>
      <c r="AF27" s="32" t="s">
        <v>581</v>
      </c>
      <c r="AG27" s="32"/>
      <c r="AH27" s="32" t="s">
        <v>1209</v>
      </c>
      <c r="AI27" t="s">
        <v>1310</v>
      </c>
      <c r="AJ27" t="s">
        <v>1355</v>
      </c>
      <c r="AK27" t="s">
        <v>1520</v>
      </c>
      <c r="AL27" s="32" t="s">
        <v>889</v>
      </c>
    </row>
    <row r="28" spans="1:38">
      <c r="A28" s="32">
        <v>3</v>
      </c>
      <c r="B28" s="33">
        <v>45351</v>
      </c>
      <c r="C28" s="32">
        <v>40</v>
      </c>
      <c r="D28" s="32" t="s">
        <v>2718</v>
      </c>
      <c r="E28" s="32" t="s">
        <v>2719</v>
      </c>
      <c r="F28" s="32">
        <v>9722230</v>
      </c>
      <c r="G28" s="32" t="s">
        <v>2917</v>
      </c>
      <c r="H28" s="32" t="s">
        <v>2927</v>
      </c>
      <c r="I28" s="32">
        <v>56980</v>
      </c>
      <c r="J28" s="33">
        <v>45367</v>
      </c>
      <c r="K28" s="33">
        <v>45368</v>
      </c>
      <c r="L28" t="s">
        <v>1068</v>
      </c>
      <c r="M28" s="32">
        <v>3</v>
      </c>
      <c r="N28" s="32" t="s">
        <v>21</v>
      </c>
      <c r="O28" s="32">
        <v>3</v>
      </c>
      <c r="P28" s="32">
        <v>33.799999999999997</v>
      </c>
      <c r="Q28" s="32">
        <v>101.4</v>
      </c>
      <c r="R28" s="32" t="s">
        <v>3042</v>
      </c>
      <c r="S28" s="32" t="s">
        <v>1059</v>
      </c>
      <c r="T28" s="33">
        <v>45372</v>
      </c>
      <c r="U28" s="33">
        <v>45374</v>
      </c>
      <c r="V28" s="32" t="s">
        <v>581</v>
      </c>
      <c r="W28" s="32" t="s">
        <v>581</v>
      </c>
      <c r="X28" s="33" t="s">
        <v>581</v>
      </c>
      <c r="Y28" s="32" t="s">
        <v>581</v>
      </c>
      <c r="Z28" s="33" t="s">
        <v>581</v>
      </c>
      <c r="AA28" s="32" t="s">
        <v>581</v>
      </c>
      <c r="AB28" s="32" t="s">
        <v>581</v>
      </c>
      <c r="AC28" s="33" t="s">
        <v>581</v>
      </c>
      <c r="AD28" s="32" t="s">
        <v>581</v>
      </c>
      <c r="AE28" s="33" t="s">
        <v>581</v>
      </c>
      <c r="AF28" s="32" t="s">
        <v>581</v>
      </c>
      <c r="AG28" s="32"/>
      <c r="AH28" s="32" t="s">
        <v>1209</v>
      </c>
      <c r="AI28" t="s">
        <v>1310</v>
      </c>
      <c r="AJ28" t="s">
        <v>1355</v>
      </c>
      <c r="AK28" t="s">
        <v>1520</v>
      </c>
      <c r="AL28" s="32" t="s">
        <v>889</v>
      </c>
    </row>
    <row r="29" spans="1:38">
      <c r="A29" s="32">
        <v>3</v>
      </c>
      <c r="B29" s="33">
        <v>45351</v>
      </c>
      <c r="C29" s="32">
        <v>40</v>
      </c>
      <c r="D29" s="32" t="s">
        <v>2718</v>
      </c>
      <c r="E29" s="32" t="s">
        <v>2719</v>
      </c>
      <c r="F29" s="32">
        <v>9722230</v>
      </c>
      <c r="G29" s="32" t="s">
        <v>2918</v>
      </c>
      <c r="H29" s="32" t="s">
        <v>2928</v>
      </c>
      <c r="I29" s="32">
        <v>56980</v>
      </c>
      <c r="J29" s="33">
        <v>45367</v>
      </c>
      <c r="K29" s="33">
        <v>45368</v>
      </c>
      <c r="L29" t="s">
        <v>1068</v>
      </c>
      <c r="M29" s="32">
        <v>2</v>
      </c>
      <c r="N29" s="32" t="s">
        <v>20</v>
      </c>
      <c r="O29" s="32">
        <v>20</v>
      </c>
      <c r="P29" s="32">
        <v>74.900000000000006</v>
      </c>
      <c r="Q29" s="32">
        <v>1498</v>
      </c>
      <c r="R29" s="32" t="s">
        <v>3056</v>
      </c>
      <c r="S29" s="32" t="s">
        <v>1558</v>
      </c>
      <c r="T29" s="33">
        <v>45372</v>
      </c>
      <c r="U29" s="33" t="s">
        <v>581</v>
      </c>
      <c r="V29" s="32" t="s">
        <v>3057</v>
      </c>
      <c r="W29" s="32" t="s">
        <v>1003</v>
      </c>
      <c r="X29" s="33">
        <v>45372</v>
      </c>
      <c r="Y29" s="32" t="s">
        <v>1068</v>
      </c>
      <c r="Z29" s="33">
        <v>45372</v>
      </c>
      <c r="AA29" s="32" t="s">
        <v>1075</v>
      </c>
      <c r="AB29" s="32" t="s">
        <v>1081</v>
      </c>
      <c r="AC29" s="33">
        <v>45389</v>
      </c>
      <c r="AD29" s="32" t="s">
        <v>581</v>
      </c>
      <c r="AE29" s="33" t="s">
        <v>581</v>
      </c>
      <c r="AF29" s="32" t="s">
        <v>581</v>
      </c>
      <c r="AG29" s="32"/>
      <c r="AH29" s="32" t="s">
        <v>1209</v>
      </c>
      <c r="AI29" t="s">
        <v>1310</v>
      </c>
      <c r="AJ29" t="s">
        <v>1355</v>
      </c>
      <c r="AK29" t="s">
        <v>1520</v>
      </c>
      <c r="AL29" s="32" t="s">
        <v>889</v>
      </c>
    </row>
    <row r="30" spans="1:38">
      <c r="A30" s="32">
        <v>3</v>
      </c>
      <c r="B30" s="33">
        <v>45351</v>
      </c>
      <c r="C30" s="32">
        <v>40</v>
      </c>
      <c r="D30" s="32" t="s">
        <v>2718</v>
      </c>
      <c r="E30" s="32" t="s">
        <v>2719</v>
      </c>
      <c r="F30" s="32">
        <v>9722230</v>
      </c>
      <c r="G30" s="32" t="s">
        <v>2207</v>
      </c>
      <c r="H30" s="32" t="s">
        <v>2929</v>
      </c>
      <c r="I30" s="32">
        <v>56980</v>
      </c>
      <c r="J30" s="33">
        <v>45367</v>
      </c>
      <c r="K30" s="33">
        <v>45368</v>
      </c>
      <c r="L30" t="s">
        <v>1068</v>
      </c>
      <c r="M30" s="32">
        <v>1</v>
      </c>
      <c r="N30" s="32" t="s">
        <v>21</v>
      </c>
      <c r="O30" s="32">
        <v>1</v>
      </c>
      <c r="P30" s="32">
        <v>52.1</v>
      </c>
      <c r="Q30" s="32">
        <v>52.1</v>
      </c>
      <c r="R30" s="32" t="s">
        <v>3056</v>
      </c>
      <c r="S30" s="32" t="s">
        <v>1558</v>
      </c>
      <c r="T30" s="33">
        <v>45372</v>
      </c>
      <c r="U30" s="33" t="s">
        <v>581</v>
      </c>
      <c r="V30" s="32" t="s">
        <v>3057</v>
      </c>
      <c r="W30" s="32" t="s">
        <v>1002</v>
      </c>
      <c r="X30" s="33">
        <v>45372</v>
      </c>
      <c r="Y30" s="32" t="s">
        <v>1068</v>
      </c>
      <c r="Z30" s="33">
        <v>45372</v>
      </c>
      <c r="AA30" s="32" t="s">
        <v>1075</v>
      </c>
      <c r="AB30" s="32" t="s">
        <v>1081</v>
      </c>
      <c r="AC30" s="33">
        <v>45389</v>
      </c>
      <c r="AD30" s="32" t="s">
        <v>581</v>
      </c>
      <c r="AE30" s="33" t="s">
        <v>581</v>
      </c>
      <c r="AF30" s="32" t="s">
        <v>581</v>
      </c>
      <c r="AG30" s="32"/>
      <c r="AH30" s="32" t="s">
        <v>1209</v>
      </c>
      <c r="AI30" t="s">
        <v>1310</v>
      </c>
      <c r="AJ30" t="s">
        <v>1355</v>
      </c>
      <c r="AK30" t="s">
        <v>1520</v>
      </c>
      <c r="AL30" s="32" t="s">
        <v>889</v>
      </c>
    </row>
    <row r="31" spans="1:38">
      <c r="A31" s="32">
        <v>3</v>
      </c>
      <c r="B31" s="33">
        <v>45351</v>
      </c>
      <c r="C31" s="32">
        <v>40</v>
      </c>
      <c r="D31" s="32" t="s">
        <v>2718</v>
      </c>
      <c r="E31" s="32" t="s">
        <v>2719</v>
      </c>
      <c r="F31" s="32">
        <v>9722230</v>
      </c>
      <c r="G31" s="32" t="s">
        <v>495</v>
      </c>
      <c r="H31" s="32" t="s">
        <v>496</v>
      </c>
      <c r="I31" s="32">
        <v>56982</v>
      </c>
      <c r="J31" s="33">
        <v>45367</v>
      </c>
      <c r="K31" s="33">
        <v>45368</v>
      </c>
      <c r="L31" t="s">
        <v>1058</v>
      </c>
      <c r="M31" s="32">
        <v>1</v>
      </c>
      <c r="N31" s="32" t="s">
        <v>190</v>
      </c>
      <c r="O31" s="32">
        <v>11</v>
      </c>
      <c r="P31" s="32">
        <v>93.6</v>
      </c>
      <c r="Q31" s="32">
        <v>1029.5999999999999</v>
      </c>
      <c r="R31" s="32" t="s">
        <v>3045</v>
      </c>
      <c r="S31" s="32" t="s">
        <v>1058</v>
      </c>
      <c r="T31" s="33">
        <v>45373</v>
      </c>
      <c r="U31" s="33">
        <v>45372</v>
      </c>
      <c r="V31" s="32" t="s">
        <v>3046</v>
      </c>
      <c r="W31" s="32" t="s">
        <v>1005</v>
      </c>
      <c r="X31" s="33">
        <v>45373</v>
      </c>
      <c r="Y31" s="32" t="s">
        <v>1068</v>
      </c>
      <c r="Z31" s="33">
        <v>45373</v>
      </c>
      <c r="AA31" s="32" t="s">
        <v>1069</v>
      </c>
      <c r="AB31" s="32" t="s">
        <v>1088</v>
      </c>
      <c r="AC31" s="33">
        <v>45381</v>
      </c>
      <c r="AD31" s="32" t="s">
        <v>581</v>
      </c>
      <c r="AE31" s="33" t="s">
        <v>581</v>
      </c>
      <c r="AF31" s="32" t="s">
        <v>581</v>
      </c>
      <c r="AG31" s="32"/>
      <c r="AH31" s="32" t="s">
        <v>1209</v>
      </c>
      <c r="AI31" t="s">
        <v>1310</v>
      </c>
      <c r="AJ31" t="s">
        <v>1355</v>
      </c>
      <c r="AK31" t="s">
        <v>1520</v>
      </c>
      <c r="AL31" s="32" t="s">
        <v>889</v>
      </c>
    </row>
    <row r="32" spans="1:38">
      <c r="A32" s="32">
        <v>3</v>
      </c>
      <c r="B32" s="33">
        <v>45351</v>
      </c>
      <c r="C32" s="32">
        <v>40</v>
      </c>
      <c r="D32" s="32" t="s">
        <v>2718</v>
      </c>
      <c r="E32" s="32" t="s">
        <v>2719</v>
      </c>
      <c r="F32" s="32">
        <v>9722230</v>
      </c>
      <c r="G32" s="32" t="s">
        <v>2919</v>
      </c>
      <c r="H32" s="32" t="s">
        <v>2930</v>
      </c>
      <c r="I32" s="32">
        <v>56976</v>
      </c>
      <c r="J32" s="33">
        <v>45367</v>
      </c>
      <c r="K32" s="33" t="s">
        <v>581</v>
      </c>
      <c r="L32" t="s">
        <v>581</v>
      </c>
      <c r="M32" s="32">
        <v>1</v>
      </c>
      <c r="N32" s="32" t="s">
        <v>55</v>
      </c>
      <c r="O32" s="32">
        <v>2</v>
      </c>
      <c r="P32" s="32" t="s">
        <v>581</v>
      </c>
      <c r="Q32" s="32" t="s">
        <v>581</v>
      </c>
      <c r="R32" s="32" t="s">
        <v>581</v>
      </c>
      <c r="S32" s="32" t="s">
        <v>581</v>
      </c>
      <c r="T32" s="33" t="s">
        <v>581</v>
      </c>
      <c r="U32" s="33" t="s">
        <v>581</v>
      </c>
      <c r="V32" s="32" t="s">
        <v>581</v>
      </c>
      <c r="W32" s="32" t="s">
        <v>581</v>
      </c>
      <c r="X32" s="33" t="s">
        <v>581</v>
      </c>
      <c r="Y32" s="32" t="s">
        <v>581</v>
      </c>
      <c r="Z32" s="33" t="s">
        <v>581</v>
      </c>
      <c r="AA32" s="32" t="s">
        <v>581</v>
      </c>
      <c r="AB32" s="32" t="s">
        <v>581</v>
      </c>
      <c r="AC32" s="33" t="s">
        <v>581</v>
      </c>
      <c r="AD32" s="32" t="s">
        <v>581</v>
      </c>
      <c r="AE32" s="33" t="s">
        <v>581</v>
      </c>
      <c r="AF32" s="32" t="s">
        <v>581</v>
      </c>
      <c r="AG32" s="32"/>
      <c r="AH32" s="32" t="s">
        <v>1209</v>
      </c>
      <c r="AI32" t="s">
        <v>1310</v>
      </c>
      <c r="AJ32" t="s">
        <v>1355</v>
      </c>
      <c r="AK32" t="s">
        <v>1520</v>
      </c>
      <c r="AL32" s="32" t="s">
        <v>889</v>
      </c>
    </row>
    <row r="33" spans="1:38">
      <c r="A33" s="32">
        <v>3</v>
      </c>
      <c r="B33" s="33">
        <v>45351</v>
      </c>
      <c r="C33" s="32">
        <v>40</v>
      </c>
      <c r="D33" s="32" t="s">
        <v>2718</v>
      </c>
      <c r="E33" s="32" t="s">
        <v>2719</v>
      </c>
      <c r="F33" s="32">
        <v>9722230</v>
      </c>
      <c r="G33" s="32" t="s">
        <v>2920</v>
      </c>
      <c r="H33" s="32" t="s">
        <v>2931</v>
      </c>
      <c r="I33" s="32">
        <v>56977</v>
      </c>
      <c r="J33" s="33">
        <v>45367</v>
      </c>
      <c r="K33" s="33" t="s">
        <v>581</v>
      </c>
      <c r="L33" t="s">
        <v>581</v>
      </c>
      <c r="M33" s="32">
        <v>1</v>
      </c>
      <c r="N33" s="32" t="s">
        <v>55</v>
      </c>
      <c r="O33" s="32">
        <v>2</v>
      </c>
      <c r="P33" s="32" t="s">
        <v>581</v>
      </c>
      <c r="Q33" s="32" t="s">
        <v>581</v>
      </c>
      <c r="R33" s="32" t="s">
        <v>581</v>
      </c>
      <c r="S33" s="32" t="s">
        <v>581</v>
      </c>
      <c r="T33" s="33" t="s">
        <v>581</v>
      </c>
      <c r="U33" s="33" t="s">
        <v>581</v>
      </c>
      <c r="V33" s="32" t="s">
        <v>581</v>
      </c>
      <c r="W33" s="32" t="s">
        <v>581</v>
      </c>
      <c r="X33" s="33" t="s">
        <v>581</v>
      </c>
      <c r="Y33" s="32" t="s">
        <v>581</v>
      </c>
      <c r="Z33" s="33" t="s">
        <v>581</v>
      </c>
      <c r="AA33" s="32" t="s">
        <v>581</v>
      </c>
      <c r="AB33" s="32" t="s">
        <v>581</v>
      </c>
      <c r="AC33" s="33" t="s">
        <v>581</v>
      </c>
      <c r="AD33" s="32" t="s">
        <v>581</v>
      </c>
      <c r="AE33" s="33" t="s">
        <v>581</v>
      </c>
      <c r="AF33" s="32" t="s">
        <v>581</v>
      </c>
      <c r="AG33" s="32"/>
      <c r="AH33" s="32" t="s">
        <v>1209</v>
      </c>
      <c r="AI33" t="s">
        <v>1310</v>
      </c>
      <c r="AJ33" t="s">
        <v>1355</v>
      </c>
      <c r="AK33" t="s">
        <v>1520</v>
      </c>
      <c r="AL33" s="32" t="s">
        <v>889</v>
      </c>
    </row>
    <row r="34" spans="1:38">
      <c r="A34" s="32">
        <v>3</v>
      </c>
      <c r="B34" s="33">
        <v>45351</v>
      </c>
      <c r="C34" s="32">
        <v>40</v>
      </c>
      <c r="D34" s="32" t="s">
        <v>2718</v>
      </c>
      <c r="E34" s="32" t="s">
        <v>2719</v>
      </c>
      <c r="F34" s="32">
        <v>9722230</v>
      </c>
      <c r="G34" s="32" t="s">
        <v>2921</v>
      </c>
      <c r="H34" s="32" t="s">
        <v>2932</v>
      </c>
      <c r="I34" s="32">
        <v>56984</v>
      </c>
      <c r="J34" s="33">
        <v>45367</v>
      </c>
      <c r="K34" s="33">
        <v>45368</v>
      </c>
      <c r="L34" t="s">
        <v>1068</v>
      </c>
      <c r="M34" s="32">
        <v>1</v>
      </c>
      <c r="N34" s="32" t="s">
        <v>20</v>
      </c>
      <c r="O34" s="32">
        <v>2</v>
      </c>
      <c r="P34" s="32">
        <v>22.99</v>
      </c>
      <c r="Q34" s="32">
        <v>45.98</v>
      </c>
      <c r="R34" s="32" t="s">
        <v>3042</v>
      </c>
      <c r="S34" s="32" t="s">
        <v>1059</v>
      </c>
      <c r="T34" s="33">
        <v>45372</v>
      </c>
      <c r="U34" s="33">
        <v>45374</v>
      </c>
      <c r="V34" s="32" t="s">
        <v>581</v>
      </c>
      <c r="W34" s="32" t="s">
        <v>581</v>
      </c>
      <c r="X34" s="33" t="s">
        <v>581</v>
      </c>
      <c r="Y34" s="32" t="s">
        <v>581</v>
      </c>
      <c r="Z34" s="33" t="s">
        <v>581</v>
      </c>
      <c r="AA34" s="32" t="s">
        <v>581</v>
      </c>
      <c r="AB34" s="32" t="s">
        <v>581</v>
      </c>
      <c r="AC34" s="33" t="s">
        <v>581</v>
      </c>
      <c r="AD34" s="32" t="s">
        <v>581</v>
      </c>
      <c r="AE34" s="33" t="s">
        <v>581</v>
      </c>
      <c r="AF34" s="32" t="s">
        <v>581</v>
      </c>
      <c r="AG34" s="32"/>
      <c r="AH34" s="32" t="s">
        <v>1209</v>
      </c>
      <c r="AI34" t="s">
        <v>1310</v>
      </c>
      <c r="AJ34" t="s">
        <v>1355</v>
      </c>
      <c r="AK34" t="s">
        <v>1520</v>
      </c>
      <c r="AL34" s="32" t="s">
        <v>889</v>
      </c>
    </row>
    <row r="35" spans="1:38">
      <c r="A35" s="32">
        <v>3</v>
      </c>
      <c r="B35" s="33">
        <v>45351</v>
      </c>
      <c r="C35" s="32">
        <v>40</v>
      </c>
      <c r="D35" s="32" t="s">
        <v>2718</v>
      </c>
      <c r="E35" s="32" t="s">
        <v>2719</v>
      </c>
      <c r="F35" s="32">
        <v>9722230</v>
      </c>
      <c r="G35" s="32" t="s">
        <v>2933</v>
      </c>
      <c r="H35" s="32" t="s">
        <v>2940</v>
      </c>
      <c r="I35" s="32">
        <v>56986</v>
      </c>
      <c r="J35" s="33">
        <v>45367</v>
      </c>
      <c r="K35" s="33">
        <v>45368</v>
      </c>
      <c r="L35" t="s">
        <v>1058</v>
      </c>
      <c r="M35" s="32">
        <v>3</v>
      </c>
      <c r="N35" s="32" t="s">
        <v>31</v>
      </c>
      <c r="O35" s="32">
        <v>120</v>
      </c>
      <c r="P35" s="32">
        <v>24.8</v>
      </c>
      <c r="Q35" s="32">
        <v>2976</v>
      </c>
      <c r="R35" s="32" t="s">
        <v>581</v>
      </c>
      <c r="S35" s="32" t="s">
        <v>581</v>
      </c>
      <c r="T35" s="33" t="s">
        <v>581</v>
      </c>
      <c r="U35" s="33" t="s">
        <v>581</v>
      </c>
      <c r="V35" s="32" t="s">
        <v>3058</v>
      </c>
      <c r="W35" s="32" t="s">
        <v>142</v>
      </c>
      <c r="X35" s="33">
        <v>45370</v>
      </c>
      <c r="Y35" s="32" t="s">
        <v>1068</v>
      </c>
      <c r="Z35" s="33">
        <v>45370</v>
      </c>
      <c r="AA35" s="32" t="s">
        <v>1069</v>
      </c>
      <c r="AB35" s="32" t="s">
        <v>1070</v>
      </c>
      <c r="AC35" s="33">
        <v>45377</v>
      </c>
      <c r="AD35" s="32" t="s">
        <v>581</v>
      </c>
      <c r="AE35" s="33" t="s">
        <v>581</v>
      </c>
      <c r="AF35" s="32" t="s">
        <v>581</v>
      </c>
      <c r="AG35" s="32"/>
      <c r="AH35" s="32" t="s">
        <v>1209</v>
      </c>
      <c r="AI35" t="s">
        <v>1310</v>
      </c>
      <c r="AJ35" t="s">
        <v>1355</v>
      </c>
      <c r="AK35" t="s">
        <v>1520</v>
      </c>
      <c r="AL35" s="32" t="s">
        <v>889</v>
      </c>
    </row>
    <row r="36" spans="1:38">
      <c r="A36" s="32">
        <v>3</v>
      </c>
      <c r="B36" s="33">
        <v>45351</v>
      </c>
      <c r="C36" s="32">
        <v>40</v>
      </c>
      <c r="D36" s="32" t="s">
        <v>2718</v>
      </c>
      <c r="E36" s="32" t="s">
        <v>2719</v>
      </c>
      <c r="F36" s="32">
        <v>9722230</v>
      </c>
      <c r="G36" s="32" t="s">
        <v>39</v>
      </c>
      <c r="H36" s="32" t="s">
        <v>2941</v>
      </c>
      <c r="I36" s="32">
        <v>56990</v>
      </c>
      <c r="J36" s="33">
        <v>45367</v>
      </c>
      <c r="K36" s="33">
        <v>45368</v>
      </c>
      <c r="L36" t="s">
        <v>1058</v>
      </c>
      <c r="M36" s="32">
        <v>11</v>
      </c>
      <c r="N36" s="32" t="s">
        <v>21</v>
      </c>
      <c r="O36" s="32">
        <v>2</v>
      </c>
      <c r="P36" s="32">
        <v>242.58</v>
      </c>
      <c r="Q36" s="32">
        <v>485.16</v>
      </c>
      <c r="R36" s="32" t="s">
        <v>581</v>
      </c>
      <c r="S36" s="32" t="s">
        <v>581</v>
      </c>
      <c r="T36" s="33" t="s">
        <v>581</v>
      </c>
      <c r="U36" s="33" t="s">
        <v>581</v>
      </c>
      <c r="V36" s="32" t="s">
        <v>3058</v>
      </c>
      <c r="W36" s="32" t="s">
        <v>1014</v>
      </c>
      <c r="X36" s="33">
        <v>45370</v>
      </c>
      <c r="Y36" s="32" t="s">
        <v>1068</v>
      </c>
      <c r="Z36" s="33">
        <v>45370</v>
      </c>
      <c r="AA36" s="32" t="s">
        <v>1069</v>
      </c>
      <c r="AB36" s="32" t="s">
        <v>1070</v>
      </c>
      <c r="AC36" s="33">
        <v>45377</v>
      </c>
      <c r="AD36" s="32" t="s">
        <v>581</v>
      </c>
      <c r="AE36" s="33" t="s">
        <v>581</v>
      </c>
      <c r="AF36" s="32" t="s">
        <v>581</v>
      </c>
      <c r="AG36" s="32"/>
      <c r="AH36" s="32" t="s">
        <v>1209</v>
      </c>
      <c r="AI36" t="s">
        <v>1310</v>
      </c>
      <c r="AJ36" t="s">
        <v>1355</v>
      </c>
      <c r="AK36" t="s">
        <v>1520</v>
      </c>
      <c r="AL36" s="32" t="s">
        <v>889</v>
      </c>
    </row>
    <row r="37" spans="1:38">
      <c r="A37" s="32">
        <v>3</v>
      </c>
      <c r="B37" s="33">
        <v>45351</v>
      </c>
      <c r="C37" s="32">
        <v>40</v>
      </c>
      <c r="D37" s="32" t="s">
        <v>2718</v>
      </c>
      <c r="E37" s="32" t="s">
        <v>2719</v>
      </c>
      <c r="F37" s="32">
        <v>9722230</v>
      </c>
      <c r="G37" s="32" t="s">
        <v>2934</v>
      </c>
      <c r="H37" s="32" t="s">
        <v>2942</v>
      </c>
      <c r="I37" s="32">
        <v>56990</v>
      </c>
      <c r="J37" s="33">
        <v>45367</v>
      </c>
      <c r="K37" s="33">
        <v>45368</v>
      </c>
      <c r="L37" t="s">
        <v>1058</v>
      </c>
      <c r="M37" s="32">
        <v>10</v>
      </c>
      <c r="N37" s="32" t="s">
        <v>31</v>
      </c>
      <c r="O37" s="32">
        <v>100</v>
      </c>
      <c r="P37" s="32">
        <v>25</v>
      </c>
      <c r="Q37" s="32">
        <v>2500</v>
      </c>
      <c r="R37" s="32" t="s">
        <v>581</v>
      </c>
      <c r="S37" s="32" t="s">
        <v>581</v>
      </c>
      <c r="T37" s="33" t="s">
        <v>581</v>
      </c>
      <c r="U37" s="33" t="s">
        <v>581</v>
      </c>
      <c r="V37" s="32" t="s">
        <v>3058</v>
      </c>
      <c r="W37" s="32" t="s">
        <v>1013</v>
      </c>
      <c r="X37" s="33">
        <v>45370</v>
      </c>
      <c r="Y37" s="32" t="s">
        <v>1068</v>
      </c>
      <c r="Z37" s="33">
        <v>45370</v>
      </c>
      <c r="AA37" s="32" t="s">
        <v>1069</v>
      </c>
      <c r="AB37" s="32" t="s">
        <v>1070</v>
      </c>
      <c r="AC37" s="33">
        <v>45377</v>
      </c>
      <c r="AD37" s="32" t="s">
        <v>581</v>
      </c>
      <c r="AE37" s="33" t="s">
        <v>581</v>
      </c>
      <c r="AF37" s="32" t="s">
        <v>581</v>
      </c>
      <c r="AG37" s="32"/>
      <c r="AH37" s="32" t="s">
        <v>1209</v>
      </c>
      <c r="AI37" t="s">
        <v>1310</v>
      </c>
      <c r="AJ37" t="s">
        <v>1355</v>
      </c>
      <c r="AK37" t="s">
        <v>1520</v>
      </c>
      <c r="AL37" s="32" t="s">
        <v>889</v>
      </c>
    </row>
    <row r="38" spans="1:38">
      <c r="A38" s="32">
        <v>3</v>
      </c>
      <c r="B38" s="33">
        <v>45351</v>
      </c>
      <c r="C38" s="32">
        <v>40</v>
      </c>
      <c r="D38" s="32" t="s">
        <v>2718</v>
      </c>
      <c r="E38" s="32" t="s">
        <v>2719</v>
      </c>
      <c r="F38" s="32">
        <v>9722230</v>
      </c>
      <c r="G38" s="32" t="s">
        <v>2935</v>
      </c>
      <c r="H38" s="32" t="s">
        <v>2943</v>
      </c>
      <c r="I38" s="32">
        <v>56986</v>
      </c>
      <c r="J38" s="33">
        <v>45367</v>
      </c>
      <c r="K38" s="33">
        <v>45368</v>
      </c>
      <c r="L38" t="s">
        <v>1058</v>
      </c>
      <c r="M38" s="32">
        <v>2</v>
      </c>
      <c r="N38" s="32" t="s">
        <v>20</v>
      </c>
      <c r="O38" s="32">
        <v>10</v>
      </c>
      <c r="P38" s="32">
        <v>7.92</v>
      </c>
      <c r="Q38" s="32">
        <v>79.2</v>
      </c>
      <c r="R38" s="32" t="s">
        <v>581</v>
      </c>
      <c r="S38" s="32" t="s">
        <v>581</v>
      </c>
      <c r="T38" s="33" t="s">
        <v>581</v>
      </c>
      <c r="U38" s="33" t="s">
        <v>581</v>
      </c>
      <c r="V38" s="32" t="s">
        <v>3058</v>
      </c>
      <c r="W38" s="32" t="s">
        <v>141</v>
      </c>
      <c r="X38" s="33">
        <v>45370</v>
      </c>
      <c r="Y38" s="32" t="s">
        <v>1068</v>
      </c>
      <c r="Z38" s="33">
        <v>45370</v>
      </c>
      <c r="AA38" s="32" t="s">
        <v>1069</v>
      </c>
      <c r="AB38" s="32" t="s">
        <v>1070</v>
      </c>
      <c r="AC38" s="33">
        <v>45377</v>
      </c>
      <c r="AD38" s="32" t="s">
        <v>581</v>
      </c>
      <c r="AE38" s="33" t="s">
        <v>581</v>
      </c>
      <c r="AF38" s="32" t="s">
        <v>581</v>
      </c>
      <c r="AG38" s="32"/>
      <c r="AH38" s="32" t="s">
        <v>1209</v>
      </c>
      <c r="AI38" t="s">
        <v>1310</v>
      </c>
      <c r="AJ38" t="s">
        <v>1355</v>
      </c>
      <c r="AK38" t="s">
        <v>1520</v>
      </c>
      <c r="AL38" s="32" t="s">
        <v>889</v>
      </c>
    </row>
    <row r="39" spans="1:38">
      <c r="A39" s="32">
        <v>3</v>
      </c>
      <c r="B39" s="33">
        <v>45351</v>
      </c>
      <c r="C39" s="32">
        <v>40</v>
      </c>
      <c r="D39" s="32" t="s">
        <v>2718</v>
      </c>
      <c r="E39" s="32" t="s">
        <v>2719</v>
      </c>
      <c r="F39" s="32">
        <v>9722230</v>
      </c>
      <c r="G39" s="32" t="s">
        <v>2936</v>
      </c>
      <c r="H39" s="32" t="s">
        <v>2944</v>
      </c>
      <c r="I39" s="32">
        <v>56990</v>
      </c>
      <c r="J39" s="33">
        <v>45367</v>
      </c>
      <c r="K39" s="33">
        <v>45368</v>
      </c>
      <c r="L39" t="s">
        <v>1058</v>
      </c>
      <c r="M39" s="32">
        <v>9</v>
      </c>
      <c r="N39" s="32" t="s">
        <v>127</v>
      </c>
      <c r="O39" s="32">
        <v>20</v>
      </c>
      <c r="P39" s="32">
        <v>31</v>
      </c>
      <c r="Q39" s="32">
        <v>620</v>
      </c>
      <c r="R39" s="32" t="s">
        <v>581</v>
      </c>
      <c r="S39" s="32" t="s">
        <v>581</v>
      </c>
      <c r="T39" s="33" t="s">
        <v>581</v>
      </c>
      <c r="U39" s="33" t="s">
        <v>581</v>
      </c>
      <c r="V39" s="32" t="s">
        <v>3058</v>
      </c>
      <c r="W39" s="32" t="s">
        <v>1012</v>
      </c>
      <c r="X39" s="33">
        <v>45370</v>
      </c>
      <c r="Y39" s="32" t="s">
        <v>1068</v>
      </c>
      <c r="Z39" s="33">
        <v>45370</v>
      </c>
      <c r="AA39" s="32" t="s">
        <v>1069</v>
      </c>
      <c r="AB39" s="32" t="s">
        <v>1070</v>
      </c>
      <c r="AC39" s="33">
        <v>45377</v>
      </c>
      <c r="AD39" s="32" t="s">
        <v>581</v>
      </c>
      <c r="AE39" s="33" t="s">
        <v>581</v>
      </c>
      <c r="AF39" s="32" t="s">
        <v>581</v>
      </c>
      <c r="AG39" s="32"/>
      <c r="AH39" s="32" t="s">
        <v>1209</v>
      </c>
      <c r="AI39" t="s">
        <v>1310</v>
      </c>
      <c r="AJ39" t="s">
        <v>1355</v>
      </c>
      <c r="AK39" t="s">
        <v>1520</v>
      </c>
      <c r="AL39" s="32" t="s">
        <v>889</v>
      </c>
    </row>
    <row r="40" spans="1:38">
      <c r="A40" s="32">
        <v>3</v>
      </c>
      <c r="B40" s="33">
        <v>45351</v>
      </c>
      <c r="C40" s="32">
        <v>40</v>
      </c>
      <c r="D40" s="32" t="s">
        <v>2718</v>
      </c>
      <c r="E40" s="32" t="s">
        <v>2719</v>
      </c>
      <c r="F40" s="32">
        <v>9722230</v>
      </c>
      <c r="G40" s="32" t="s">
        <v>2937</v>
      </c>
      <c r="H40" s="32" t="s">
        <v>2945</v>
      </c>
      <c r="I40" s="32">
        <v>56986</v>
      </c>
      <c r="J40" s="33">
        <v>45367</v>
      </c>
      <c r="K40" s="33">
        <v>45368</v>
      </c>
      <c r="L40" t="s">
        <v>1058</v>
      </c>
      <c r="M40" s="32">
        <v>1</v>
      </c>
      <c r="N40" s="32" t="s">
        <v>36</v>
      </c>
      <c r="O40" s="32">
        <v>1</v>
      </c>
      <c r="P40" s="32">
        <v>127.88</v>
      </c>
      <c r="Q40" s="32">
        <v>127.88</v>
      </c>
      <c r="R40" s="32" t="s">
        <v>581</v>
      </c>
      <c r="S40" s="32" t="s">
        <v>581</v>
      </c>
      <c r="T40" s="33" t="s">
        <v>581</v>
      </c>
      <c r="U40" s="33" t="s">
        <v>581</v>
      </c>
      <c r="V40" s="32" t="s">
        <v>3058</v>
      </c>
      <c r="W40" s="32" t="s">
        <v>140</v>
      </c>
      <c r="X40" s="33">
        <v>45370</v>
      </c>
      <c r="Y40" s="32" t="s">
        <v>1068</v>
      </c>
      <c r="Z40" s="33">
        <v>45370</v>
      </c>
      <c r="AA40" s="32" t="s">
        <v>1069</v>
      </c>
      <c r="AB40" s="32" t="s">
        <v>1070</v>
      </c>
      <c r="AC40" s="33">
        <v>45412</v>
      </c>
      <c r="AD40" s="32" t="s">
        <v>581</v>
      </c>
      <c r="AE40" s="33" t="s">
        <v>581</v>
      </c>
      <c r="AF40" s="32" t="s">
        <v>581</v>
      </c>
      <c r="AG40" s="32"/>
      <c r="AH40" s="32" t="s">
        <v>1209</v>
      </c>
      <c r="AI40" t="s">
        <v>1310</v>
      </c>
      <c r="AJ40" t="s">
        <v>1355</v>
      </c>
      <c r="AK40" t="s">
        <v>1520</v>
      </c>
      <c r="AL40" s="32" t="s">
        <v>889</v>
      </c>
    </row>
    <row r="41" spans="1:38">
      <c r="A41" s="32">
        <v>3</v>
      </c>
      <c r="B41" s="33">
        <v>45351</v>
      </c>
      <c r="C41" s="32">
        <v>40</v>
      </c>
      <c r="D41" s="32" t="s">
        <v>2718</v>
      </c>
      <c r="E41" s="32" t="s">
        <v>2719</v>
      </c>
      <c r="F41" s="32">
        <v>9722230</v>
      </c>
      <c r="G41" s="32" t="s">
        <v>1134</v>
      </c>
      <c r="H41" s="32" t="s">
        <v>1144</v>
      </c>
      <c r="I41" s="32">
        <v>56987</v>
      </c>
      <c r="J41" s="33">
        <v>45367</v>
      </c>
      <c r="K41" s="33">
        <v>45368</v>
      </c>
      <c r="L41" t="s">
        <v>1058</v>
      </c>
      <c r="M41" s="32">
        <v>1</v>
      </c>
      <c r="N41" s="32" t="s">
        <v>36</v>
      </c>
      <c r="O41" s="32">
        <v>2</v>
      </c>
      <c r="P41" s="32">
        <v>13.86</v>
      </c>
      <c r="Q41" s="32">
        <v>27.72</v>
      </c>
      <c r="R41" s="32" t="s">
        <v>581</v>
      </c>
      <c r="S41" s="32" t="s">
        <v>581</v>
      </c>
      <c r="T41" s="33" t="s">
        <v>581</v>
      </c>
      <c r="U41" s="33" t="s">
        <v>581</v>
      </c>
      <c r="V41" s="32" t="s">
        <v>3058</v>
      </c>
      <c r="W41" s="32" t="s">
        <v>143</v>
      </c>
      <c r="X41" s="33">
        <v>45370</v>
      </c>
      <c r="Y41" s="32" t="s">
        <v>1068</v>
      </c>
      <c r="Z41" s="33">
        <v>45370</v>
      </c>
      <c r="AA41" s="32" t="s">
        <v>1069</v>
      </c>
      <c r="AB41" s="32" t="s">
        <v>1070</v>
      </c>
      <c r="AC41" s="33">
        <v>45377</v>
      </c>
      <c r="AD41" s="32" t="s">
        <v>581</v>
      </c>
      <c r="AE41" s="33" t="s">
        <v>581</v>
      </c>
      <c r="AF41" s="32" t="s">
        <v>581</v>
      </c>
      <c r="AG41" s="32"/>
      <c r="AH41" s="32" t="s">
        <v>1209</v>
      </c>
      <c r="AI41" t="s">
        <v>1310</v>
      </c>
      <c r="AJ41" t="s">
        <v>1355</v>
      </c>
      <c r="AK41" t="s">
        <v>1520</v>
      </c>
      <c r="AL41" s="32" t="s">
        <v>889</v>
      </c>
    </row>
    <row r="42" spans="1:38">
      <c r="A42" s="32">
        <v>3</v>
      </c>
      <c r="B42" s="33">
        <v>45351</v>
      </c>
      <c r="C42" s="32">
        <v>40</v>
      </c>
      <c r="D42" s="32" t="s">
        <v>2718</v>
      </c>
      <c r="E42" s="32" t="s">
        <v>2719</v>
      </c>
      <c r="F42" s="32">
        <v>9722230</v>
      </c>
      <c r="G42" s="32" t="s">
        <v>395</v>
      </c>
      <c r="H42" s="32" t="s">
        <v>399</v>
      </c>
      <c r="I42" s="32">
        <v>56990</v>
      </c>
      <c r="J42" s="33">
        <v>45367</v>
      </c>
      <c r="K42" s="33">
        <v>45368</v>
      </c>
      <c r="L42" t="s">
        <v>1058</v>
      </c>
      <c r="M42" s="32">
        <v>8</v>
      </c>
      <c r="N42" s="32" t="s">
        <v>20</v>
      </c>
      <c r="O42" s="32">
        <v>4</v>
      </c>
      <c r="P42" s="32">
        <v>302.94</v>
      </c>
      <c r="Q42" s="32">
        <v>1211.76</v>
      </c>
      <c r="R42" s="32" t="s">
        <v>581</v>
      </c>
      <c r="S42" s="32" t="s">
        <v>581</v>
      </c>
      <c r="T42" s="33" t="s">
        <v>581</v>
      </c>
      <c r="U42" s="33" t="s">
        <v>581</v>
      </c>
      <c r="V42" s="32" t="s">
        <v>3058</v>
      </c>
      <c r="W42" s="32" t="s">
        <v>1011</v>
      </c>
      <c r="X42" s="33">
        <v>45370</v>
      </c>
      <c r="Y42" s="32" t="s">
        <v>1068</v>
      </c>
      <c r="Z42" s="33">
        <v>45370</v>
      </c>
      <c r="AA42" s="32" t="s">
        <v>1069</v>
      </c>
      <c r="AB42" s="32" t="s">
        <v>1070</v>
      </c>
      <c r="AC42" s="33">
        <v>45377</v>
      </c>
      <c r="AD42" s="32" t="s">
        <v>581</v>
      </c>
      <c r="AE42" s="33" t="s">
        <v>581</v>
      </c>
      <c r="AF42" s="32" t="s">
        <v>581</v>
      </c>
      <c r="AG42" s="32"/>
      <c r="AH42" s="32" t="s">
        <v>1209</v>
      </c>
      <c r="AI42" t="s">
        <v>1310</v>
      </c>
      <c r="AJ42" t="s">
        <v>1355</v>
      </c>
      <c r="AK42" t="s">
        <v>1520</v>
      </c>
      <c r="AL42" s="32" t="s">
        <v>889</v>
      </c>
    </row>
    <row r="43" spans="1:38">
      <c r="A43" s="32">
        <v>3</v>
      </c>
      <c r="B43" s="33">
        <v>45351</v>
      </c>
      <c r="C43" s="32">
        <v>40</v>
      </c>
      <c r="D43" s="32" t="s">
        <v>2718</v>
      </c>
      <c r="E43" s="32" t="s">
        <v>2719</v>
      </c>
      <c r="F43" s="32">
        <v>9722230</v>
      </c>
      <c r="G43" s="32" t="s">
        <v>394</v>
      </c>
      <c r="H43" s="32" t="s">
        <v>933</v>
      </c>
      <c r="I43" s="32">
        <v>56990</v>
      </c>
      <c r="J43" s="33">
        <v>45367</v>
      </c>
      <c r="K43" s="33">
        <v>45368</v>
      </c>
      <c r="L43" t="s">
        <v>1058</v>
      </c>
      <c r="M43" s="32">
        <v>7</v>
      </c>
      <c r="N43" s="32" t="s">
        <v>20</v>
      </c>
      <c r="O43" s="32">
        <v>20</v>
      </c>
      <c r="P43" s="32">
        <v>25.6</v>
      </c>
      <c r="Q43" s="32">
        <v>512</v>
      </c>
      <c r="R43" s="32" t="s">
        <v>581</v>
      </c>
      <c r="S43" s="32" t="s">
        <v>581</v>
      </c>
      <c r="T43" s="33" t="s">
        <v>581</v>
      </c>
      <c r="U43" s="33" t="s">
        <v>581</v>
      </c>
      <c r="V43" s="32" t="s">
        <v>3058</v>
      </c>
      <c r="W43" s="32" t="s">
        <v>1009</v>
      </c>
      <c r="X43" s="33">
        <v>45370</v>
      </c>
      <c r="Y43" s="32" t="s">
        <v>1068</v>
      </c>
      <c r="Z43" s="33">
        <v>45370</v>
      </c>
      <c r="AA43" s="32" t="s">
        <v>1069</v>
      </c>
      <c r="AB43" s="32" t="s">
        <v>1070</v>
      </c>
      <c r="AC43" s="33">
        <v>45377</v>
      </c>
      <c r="AD43" s="32" t="s">
        <v>581</v>
      </c>
      <c r="AE43" s="33" t="s">
        <v>581</v>
      </c>
      <c r="AF43" s="32" t="s">
        <v>581</v>
      </c>
      <c r="AG43" s="32"/>
      <c r="AH43" s="32" t="s">
        <v>1209</v>
      </c>
      <c r="AI43" t="s">
        <v>1310</v>
      </c>
      <c r="AJ43" t="s">
        <v>1355</v>
      </c>
      <c r="AK43" t="s">
        <v>1520</v>
      </c>
      <c r="AL43" s="32" t="s">
        <v>889</v>
      </c>
    </row>
    <row r="44" spans="1:38">
      <c r="A44" s="32">
        <v>3</v>
      </c>
      <c r="B44" s="33">
        <v>45351</v>
      </c>
      <c r="C44" s="32">
        <v>40</v>
      </c>
      <c r="D44" s="32" t="s">
        <v>2718</v>
      </c>
      <c r="E44" s="32" t="s">
        <v>2719</v>
      </c>
      <c r="F44" s="32">
        <v>9722230</v>
      </c>
      <c r="G44" s="32" t="s">
        <v>176</v>
      </c>
      <c r="H44" s="32" t="s">
        <v>280</v>
      </c>
      <c r="I44" s="32">
        <v>56990</v>
      </c>
      <c r="J44" s="33">
        <v>45367</v>
      </c>
      <c r="K44" s="33">
        <v>45368</v>
      </c>
      <c r="L44" t="s">
        <v>1058</v>
      </c>
      <c r="M44" s="32">
        <v>6</v>
      </c>
      <c r="N44" s="32" t="s">
        <v>20</v>
      </c>
      <c r="O44" s="32">
        <v>4</v>
      </c>
      <c r="P44" s="32">
        <v>58.91</v>
      </c>
      <c r="Q44" s="32">
        <v>235.64</v>
      </c>
      <c r="R44" s="32" t="s">
        <v>581</v>
      </c>
      <c r="S44" s="32" t="s">
        <v>581</v>
      </c>
      <c r="T44" s="33" t="s">
        <v>581</v>
      </c>
      <c r="U44" s="33" t="s">
        <v>581</v>
      </c>
      <c r="V44" s="32" t="s">
        <v>3058</v>
      </c>
      <c r="W44" s="32" t="s">
        <v>1008</v>
      </c>
      <c r="X44" s="33">
        <v>45370</v>
      </c>
      <c r="Y44" s="32" t="s">
        <v>1068</v>
      </c>
      <c r="Z44" s="33">
        <v>45370</v>
      </c>
      <c r="AA44" s="32" t="s">
        <v>1069</v>
      </c>
      <c r="AB44" s="32" t="s">
        <v>1070</v>
      </c>
      <c r="AC44" s="33">
        <v>45377</v>
      </c>
      <c r="AD44" s="32" t="s">
        <v>581</v>
      </c>
      <c r="AE44" s="33" t="s">
        <v>581</v>
      </c>
      <c r="AF44" s="32" t="s">
        <v>581</v>
      </c>
      <c r="AG44" s="32"/>
      <c r="AH44" s="32" t="s">
        <v>1209</v>
      </c>
      <c r="AI44" t="s">
        <v>1310</v>
      </c>
      <c r="AJ44" t="s">
        <v>1355</v>
      </c>
      <c r="AK44" t="s">
        <v>1520</v>
      </c>
      <c r="AL44" s="32" t="s">
        <v>889</v>
      </c>
    </row>
    <row r="45" spans="1:38">
      <c r="A45" s="32">
        <v>3</v>
      </c>
      <c r="B45" s="33">
        <v>45351</v>
      </c>
      <c r="C45" s="32">
        <v>40</v>
      </c>
      <c r="D45" s="32" t="s">
        <v>2718</v>
      </c>
      <c r="E45" s="32" t="s">
        <v>2719</v>
      </c>
      <c r="F45" s="32">
        <v>9722230</v>
      </c>
      <c r="G45" s="32" t="s">
        <v>170</v>
      </c>
      <c r="H45" s="32" t="s">
        <v>2946</v>
      </c>
      <c r="I45" s="32">
        <v>56990</v>
      </c>
      <c r="J45" s="33">
        <v>45367</v>
      </c>
      <c r="K45" s="33">
        <v>45368</v>
      </c>
      <c r="L45" t="s">
        <v>1058</v>
      </c>
      <c r="M45" s="32">
        <v>5</v>
      </c>
      <c r="N45" s="32" t="s">
        <v>21</v>
      </c>
      <c r="O45" s="32">
        <v>1</v>
      </c>
      <c r="P45" s="32">
        <v>10.1</v>
      </c>
      <c r="Q45" s="32">
        <v>10.1</v>
      </c>
      <c r="R45" s="32" t="s">
        <v>581</v>
      </c>
      <c r="S45" s="32" t="s">
        <v>581</v>
      </c>
      <c r="T45" s="33" t="s">
        <v>581</v>
      </c>
      <c r="U45" s="33" t="s">
        <v>581</v>
      </c>
      <c r="V45" s="32" t="s">
        <v>3058</v>
      </c>
      <c r="W45" s="32" t="s">
        <v>1007</v>
      </c>
      <c r="X45" s="33">
        <v>45370</v>
      </c>
      <c r="Y45" s="32" t="s">
        <v>1068</v>
      </c>
      <c r="Z45" s="33">
        <v>45370</v>
      </c>
      <c r="AA45" s="32" t="s">
        <v>1069</v>
      </c>
      <c r="AB45" s="32" t="s">
        <v>1070</v>
      </c>
      <c r="AC45" s="33">
        <v>45377</v>
      </c>
      <c r="AD45" s="32" t="s">
        <v>581</v>
      </c>
      <c r="AE45" s="33" t="s">
        <v>581</v>
      </c>
      <c r="AF45" s="32" t="s">
        <v>581</v>
      </c>
      <c r="AG45" s="32"/>
      <c r="AH45" s="32" t="s">
        <v>1209</v>
      </c>
      <c r="AI45" t="s">
        <v>1310</v>
      </c>
      <c r="AJ45" t="s">
        <v>1355</v>
      </c>
      <c r="AK45" t="s">
        <v>1520</v>
      </c>
      <c r="AL45" s="32" t="s">
        <v>889</v>
      </c>
    </row>
    <row r="46" spans="1:38">
      <c r="A46" s="32">
        <v>3</v>
      </c>
      <c r="B46" s="33">
        <v>45351</v>
      </c>
      <c r="C46" s="32">
        <v>40</v>
      </c>
      <c r="D46" s="32" t="s">
        <v>2718</v>
      </c>
      <c r="E46" s="32" t="s">
        <v>2719</v>
      </c>
      <c r="F46" s="32">
        <v>9722230</v>
      </c>
      <c r="G46" s="32" t="s">
        <v>171</v>
      </c>
      <c r="H46" s="32" t="s">
        <v>2122</v>
      </c>
      <c r="I46" s="32">
        <v>56990</v>
      </c>
      <c r="J46" s="33">
        <v>45367</v>
      </c>
      <c r="K46" s="33" t="s">
        <v>581</v>
      </c>
      <c r="L46" t="s">
        <v>581</v>
      </c>
      <c r="M46" s="32">
        <v>5</v>
      </c>
      <c r="N46" s="32" t="s">
        <v>20</v>
      </c>
      <c r="O46" s="32">
        <v>1</v>
      </c>
      <c r="P46" s="32" t="s">
        <v>581</v>
      </c>
      <c r="Q46" s="32" t="s">
        <v>581</v>
      </c>
      <c r="R46" s="32" t="s">
        <v>581</v>
      </c>
      <c r="S46" s="32" t="s">
        <v>581</v>
      </c>
      <c r="T46" s="33" t="s">
        <v>581</v>
      </c>
      <c r="U46" s="33" t="s">
        <v>581</v>
      </c>
      <c r="V46" s="32" t="s">
        <v>581</v>
      </c>
      <c r="W46" s="32" t="s">
        <v>581</v>
      </c>
      <c r="X46" s="33" t="s">
        <v>581</v>
      </c>
      <c r="Y46" s="32" t="s">
        <v>581</v>
      </c>
      <c r="Z46" s="33" t="s">
        <v>581</v>
      </c>
      <c r="AA46" s="32" t="s">
        <v>581</v>
      </c>
      <c r="AB46" s="32" t="s">
        <v>581</v>
      </c>
      <c r="AC46" s="33" t="s">
        <v>581</v>
      </c>
      <c r="AD46" s="32" t="s">
        <v>581</v>
      </c>
      <c r="AE46" s="33" t="s">
        <v>581</v>
      </c>
      <c r="AF46" s="32" t="s">
        <v>581</v>
      </c>
      <c r="AG46" s="32"/>
      <c r="AH46" s="32" t="s">
        <v>1209</v>
      </c>
      <c r="AI46" t="s">
        <v>1310</v>
      </c>
      <c r="AJ46" t="s">
        <v>1355</v>
      </c>
      <c r="AK46" t="s">
        <v>1520</v>
      </c>
      <c r="AL46" s="32" t="s">
        <v>889</v>
      </c>
    </row>
    <row r="47" spans="1:38">
      <c r="A47" s="32">
        <v>3</v>
      </c>
      <c r="B47" s="33">
        <v>45351</v>
      </c>
      <c r="C47" s="32">
        <v>40</v>
      </c>
      <c r="D47" s="32" t="s">
        <v>2718</v>
      </c>
      <c r="E47" s="32" t="s">
        <v>2719</v>
      </c>
      <c r="F47" s="32">
        <v>9722230</v>
      </c>
      <c r="G47" s="32" t="s">
        <v>172</v>
      </c>
      <c r="H47" s="32" t="s">
        <v>2123</v>
      </c>
      <c r="I47" s="32">
        <v>56990</v>
      </c>
      <c r="J47" s="33">
        <v>45367</v>
      </c>
      <c r="K47" s="33">
        <v>45368</v>
      </c>
      <c r="L47" t="s">
        <v>1058</v>
      </c>
      <c r="M47" s="32">
        <v>3</v>
      </c>
      <c r="N47" s="32" t="s">
        <v>21</v>
      </c>
      <c r="O47" s="32">
        <v>1</v>
      </c>
      <c r="P47" s="32">
        <v>10.1</v>
      </c>
      <c r="Q47" s="32">
        <v>10.1</v>
      </c>
      <c r="R47" s="32" t="s">
        <v>581</v>
      </c>
      <c r="S47" s="32" t="s">
        <v>581</v>
      </c>
      <c r="T47" s="33" t="s">
        <v>581</v>
      </c>
      <c r="U47" s="33" t="s">
        <v>581</v>
      </c>
      <c r="V47" s="32" t="s">
        <v>3058</v>
      </c>
      <c r="W47" s="32" t="s">
        <v>1005</v>
      </c>
      <c r="X47" s="33">
        <v>45370</v>
      </c>
      <c r="Y47" s="32" t="s">
        <v>1068</v>
      </c>
      <c r="Z47" s="33">
        <v>45370</v>
      </c>
      <c r="AA47" s="32" t="s">
        <v>1069</v>
      </c>
      <c r="AB47" s="32" t="s">
        <v>1070</v>
      </c>
      <c r="AC47" s="33">
        <v>45377</v>
      </c>
      <c r="AD47" s="32" t="s">
        <v>581</v>
      </c>
      <c r="AE47" s="33" t="s">
        <v>581</v>
      </c>
      <c r="AF47" s="32" t="s">
        <v>581</v>
      </c>
      <c r="AG47" s="32"/>
      <c r="AH47" s="32" t="s">
        <v>1209</v>
      </c>
      <c r="AI47" t="s">
        <v>1310</v>
      </c>
      <c r="AJ47" t="s">
        <v>1355</v>
      </c>
      <c r="AK47" t="s">
        <v>1520</v>
      </c>
      <c r="AL47" s="32" t="s">
        <v>889</v>
      </c>
    </row>
    <row r="48" spans="1:38">
      <c r="A48" s="32">
        <v>3</v>
      </c>
      <c r="B48" s="33">
        <v>45351</v>
      </c>
      <c r="C48" s="32">
        <v>40</v>
      </c>
      <c r="D48" s="32" t="s">
        <v>2718</v>
      </c>
      <c r="E48" s="32" t="s">
        <v>2719</v>
      </c>
      <c r="F48" s="32">
        <v>9722230</v>
      </c>
      <c r="G48" s="32" t="s">
        <v>173</v>
      </c>
      <c r="H48" s="32" t="s">
        <v>282</v>
      </c>
      <c r="I48" s="32">
        <v>56990</v>
      </c>
      <c r="J48" s="33">
        <v>45367</v>
      </c>
      <c r="K48" s="33">
        <v>45368</v>
      </c>
      <c r="L48" t="s">
        <v>1058</v>
      </c>
      <c r="M48" s="32">
        <v>2</v>
      </c>
      <c r="N48" s="32" t="s">
        <v>21</v>
      </c>
      <c r="O48" s="32">
        <v>1</v>
      </c>
      <c r="P48" s="32">
        <v>21.11</v>
      </c>
      <c r="Q48" s="32">
        <v>21.11</v>
      </c>
      <c r="R48" s="32" t="s">
        <v>581</v>
      </c>
      <c r="S48" s="32" t="s">
        <v>581</v>
      </c>
      <c r="T48" s="33" t="s">
        <v>581</v>
      </c>
      <c r="U48" s="33" t="s">
        <v>581</v>
      </c>
      <c r="V48" s="32" t="s">
        <v>3058</v>
      </c>
      <c r="W48" s="32" t="s">
        <v>1003</v>
      </c>
      <c r="X48" s="33">
        <v>45370</v>
      </c>
      <c r="Y48" s="32" t="s">
        <v>1068</v>
      </c>
      <c r="Z48" s="33">
        <v>45370</v>
      </c>
      <c r="AA48" s="32" t="s">
        <v>1069</v>
      </c>
      <c r="AB48" s="32" t="s">
        <v>1070</v>
      </c>
      <c r="AC48" s="33">
        <v>45377</v>
      </c>
      <c r="AD48" s="32" t="s">
        <v>581</v>
      </c>
      <c r="AE48" s="33" t="s">
        <v>581</v>
      </c>
      <c r="AF48" s="32" t="s">
        <v>581</v>
      </c>
      <c r="AG48" s="32"/>
      <c r="AH48" s="32" t="s">
        <v>1209</v>
      </c>
      <c r="AI48" t="s">
        <v>1310</v>
      </c>
      <c r="AJ48" t="s">
        <v>1355</v>
      </c>
      <c r="AK48" t="s">
        <v>1520</v>
      </c>
      <c r="AL48" s="32" t="s">
        <v>889</v>
      </c>
    </row>
    <row r="49" spans="1:38">
      <c r="A49" s="32">
        <v>3</v>
      </c>
      <c r="B49" s="33">
        <v>45351</v>
      </c>
      <c r="C49" s="32">
        <v>40</v>
      </c>
      <c r="D49" s="32" t="s">
        <v>2718</v>
      </c>
      <c r="E49" s="32" t="s">
        <v>2719</v>
      </c>
      <c r="F49" s="32">
        <v>9722230</v>
      </c>
      <c r="G49" s="32" t="s">
        <v>346</v>
      </c>
      <c r="H49" s="32" t="s">
        <v>347</v>
      </c>
      <c r="I49" s="32">
        <v>56990</v>
      </c>
      <c r="J49" s="33">
        <v>45367</v>
      </c>
      <c r="K49" s="33">
        <v>45368</v>
      </c>
      <c r="L49" t="s">
        <v>1058</v>
      </c>
      <c r="M49" s="32">
        <v>1</v>
      </c>
      <c r="N49" s="32" t="s">
        <v>21</v>
      </c>
      <c r="O49" s="32">
        <v>2</v>
      </c>
      <c r="P49" s="32">
        <v>16.829999999999998</v>
      </c>
      <c r="Q49" s="32">
        <v>33.659999999999997</v>
      </c>
      <c r="R49" s="32" t="s">
        <v>581</v>
      </c>
      <c r="S49" s="32" t="s">
        <v>581</v>
      </c>
      <c r="T49" s="33" t="s">
        <v>581</v>
      </c>
      <c r="U49" s="33" t="s">
        <v>581</v>
      </c>
      <c r="V49" s="32" t="s">
        <v>3058</v>
      </c>
      <c r="W49" s="32" t="s">
        <v>1002</v>
      </c>
      <c r="X49" s="33">
        <v>45370</v>
      </c>
      <c r="Y49" s="32" t="s">
        <v>1068</v>
      </c>
      <c r="Z49" s="33">
        <v>45370</v>
      </c>
      <c r="AA49" s="32" t="s">
        <v>1069</v>
      </c>
      <c r="AB49" s="32" t="s">
        <v>1070</v>
      </c>
      <c r="AC49" s="33">
        <v>45377</v>
      </c>
      <c r="AD49" s="32" t="s">
        <v>581</v>
      </c>
      <c r="AE49" s="33" t="s">
        <v>581</v>
      </c>
      <c r="AF49" s="32" t="s">
        <v>581</v>
      </c>
      <c r="AG49" s="32"/>
      <c r="AH49" s="32" t="s">
        <v>1209</v>
      </c>
      <c r="AI49" t="s">
        <v>1310</v>
      </c>
      <c r="AJ49" t="s">
        <v>1355</v>
      </c>
      <c r="AK49" t="s">
        <v>1520</v>
      </c>
      <c r="AL49" s="32" t="s">
        <v>889</v>
      </c>
    </row>
    <row r="50" spans="1:38">
      <c r="A50" s="32">
        <v>3</v>
      </c>
      <c r="B50" s="33">
        <v>45351</v>
      </c>
      <c r="C50" s="32">
        <v>40</v>
      </c>
      <c r="D50" s="32" t="s">
        <v>2718</v>
      </c>
      <c r="E50" s="32" t="s">
        <v>2719</v>
      </c>
      <c r="F50" s="32">
        <v>9722230</v>
      </c>
      <c r="G50" s="32" t="s">
        <v>2938</v>
      </c>
      <c r="H50" s="32" t="s">
        <v>2947</v>
      </c>
      <c r="I50" s="32">
        <v>56989</v>
      </c>
      <c r="J50" s="33">
        <v>45367</v>
      </c>
      <c r="K50" s="33">
        <v>45368</v>
      </c>
      <c r="L50" t="s">
        <v>1058</v>
      </c>
      <c r="M50" s="32">
        <v>1</v>
      </c>
      <c r="N50" s="32" t="s">
        <v>20</v>
      </c>
      <c r="O50" s="32">
        <v>8</v>
      </c>
      <c r="P50" s="32">
        <v>98.7</v>
      </c>
      <c r="Q50" s="32">
        <v>789.6</v>
      </c>
      <c r="R50" s="32" t="s">
        <v>581</v>
      </c>
      <c r="S50" s="32" t="s">
        <v>581</v>
      </c>
      <c r="T50" s="33" t="s">
        <v>581</v>
      </c>
      <c r="U50" s="33" t="s">
        <v>581</v>
      </c>
      <c r="V50" s="32" t="s">
        <v>3059</v>
      </c>
      <c r="W50" s="32" t="s">
        <v>140</v>
      </c>
      <c r="X50" s="33">
        <v>45370</v>
      </c>
      <c r="Y50" s="32" t="s">
        <v>1068</v>
      </c>
      <c r="Z50" s="33">
        <v>45370</v>
      </c>
      <c r="AA50" s="32" t="s">
        <v>1069</v>
      </c>
      <c r="AB50" s="32" t="s">
        <v>1081</v>
      </c>
      <c r="AC50" s="33">
        <v>45377</v>
      </c>
      <c r="AD50" s="32" t="s">
        <v>581</v>
      </c>
      <c r="AE50" s="33" t="s">
        <v>581</v>
      </c>
      <c r="AF50" s="32" t="s">
        <v>581</v>
      </c>
      <c r="AG50" s="32"/>
      <c r="AH50" s="32" t="s">
        <v>1209</v>
      </c>
      <c r="AI50" t="s">
        <v>1310</v>
      </c>
      <c r="AJ50" t="s">
        <v>1355</v>
      </c>
      <c r="AK50" t="s">
        <v>1520</v>
      </c>
      <c r="AL50" s="32" t="s">
        <v>889</v>
      </c>
    </row>
    <row r="51" spans="1:38">
      <c r="A51" s="32">
        <v>3</v>
      </c>
      <c r="B51" s="33">
        <v>45351</v>
      </c>
      <c r="C51" s="32">
        <v>40</v>
      </c>
      <c r="D51" s="32" t="s">
        <v>2718</v>
      </c>
      <c r="E51" s="32" t="s">
        <v>2719</v>
      </c>
      <c r="F51" s="32">
        <v>9722230</v>
      </c>
      <c r="G51" s="32" t="s">
        <v>2939</v>
      </c>
      <c r="H51" s="32" t="s">
        <v>2948</v>
      </c>
      <c r="I51" s="32">
        <v>56988</v>
      </c>
      <c r="J51" s="33">
        <v>45367</v>
      </c>
      <c r="K51" s="33">
        <v>45368</v>
      </c>
      <c r="L51" t="s">
        <v>1058</v>
      </c>
      <c r="M51" s="32">
        <v>1</v>
      </c>
      <c r="N51" s="32" t="s">
        <v>55</v>
      </c>
      <c r="O51" s="32">
        <v>20</v>
      </c>
      <c r="P51" s="32">
        <v>101.64</v>
      </c>
      <c r="Q51" s="32">
        <v>2032.8</v>
      </c>
      <c r="R51" s="32" t="s">
        <v>3056</v>
      </c>
      <c r="S51" s="32" t="s">
        <v>1558</v>
      </c>
      <c r="T51" s="33">
        <v>45372</v>
      </c>
      <c r="U51" s="33" t="s">
        <v>581</v>
      </c>
      <c r="V51" s="32" t="s">
        <v>3057</v>
      </c>
      <c r="W51" s="32" t="s">
        <v>1007</v>
      </c>
      <c r="X51" s="33">
        <v>45372</v>
      </c>
      <c r="Y51" s="32" t="s">
        <v>1068</v>
      </c>
      <c r="Z51" s="33">
        <v>45372</v>
      </c>
      <c r="AA51" s="32" t="s">
        <v>1075</v>
      </c>
      <c r="AB51" s="32" t="s">
        <v>1081</v>
      </c>
      <c r="AC51" s="33">
        <v>45389</v>
      </c>
      <c r="AD51" s="32" t="s">
        <v>581</v>
      </c>
      <c r="AE51" s="33" t="s">
        <v>581</v>
      </c>
      <c r="AF51" s="32" t="s">
        <v>581</v>
      </c>
      <c r="AG51" s="32"/>
      <c r="AH51" s="32" t="s">
        <v>1209</v>
      </c>
      <c r="AI51" t="s">
        <v>1310</v>
      </c>
      <c r="AJ51" t="s">
        <v>1355</v>
      </c>
      <c r="AK51" t="s">
        <v>1520</v>
      </c>
      <c r="AL51" s="32" t="s">
        <v>889</v>
      </c>
    </row>
    <row r="52" spans="1:38">
      <c r="A52" s="32">
        <v>1</v>
      </c>
      <c r="B52" s="33">
        <v>44968</v>
      </c>
      <c r="C52" s="32">
        <v>20</v>
      </c>
      <c r="D52" s="32" t="s">
        <v>1191</v>
      </c>
      <c r="E52" s="32" t="s">
        <v>342</v>
      </c>
      <c r="F52" s="32">
        <v>4103915</v>
      </c>
      <c r="G52" s="32" t="s">
        <v>369</v>
      </c>
      <c r="H52" s="32" t="s">
        <v>379</v>
      </c>
      <c r="I52" s="32">
        <v>27260</v>
      </c>
      <c r="J52" s="33">
        <v>44968</v>
      </c>
      <c r="K52" s="33">
        <v>44969</v>
      </c>
      <c r="L52" t="s">
        <v>1058</v>
      </c>
      <c r="M52" s="32">
        <v>1</v>
      </c>
      <c r="N52" s="32" t="s">
        <v>21</v>
      </c>
      <c r="O52" s="32">
        <v>100</v>
      </c>
      <c r="P52" s="32">
        <v>8.25</v>
      </c>
      <c r="Q52" s="32">
        <v>825</v>
      </c>
      <c r="R52" s="32" t="s">
        <v>1550</v>
      </c>
      <c r="S52" s="32" t="s">
        <v>1058</v>
      </c>
      <c r="T52" s="33">
        <v>44990</v>
      </c>
      <c r="U52" s="33">
        <v>44972</v>
      </c>
      <c r="V52" s="32" t="s">
        <v>408</v>
      </c>
      <c r="W52" s="32" t="s">
        <v>1028</v>
      </c>
      <c r="X52" s="33">
        <v>44990</v>
      </c>
      <c r="Y52" s="32" t="s">
        <v>1058</v>
      </c>
      <c r="Z52" s="33">
        <v>45152</v>
      </c>
      <c r="AA52" s="32" t="s">
        <v>1074</v>
      </c>
      <c r="AB52" s="32" t="s">
        <v>1070</v>
      </c>
      <c r="AC52" s="33">
        <v>45046</v>
      </c>
      <c r="AD52" s="32" t="s">
        <v>22</v>
      </c>
      <c r="AE52" s="33">
        <v>45043</v>
      </c>
      <c r="AF52" s="32" t="s">
        <v>1030</v>
      </c>
      <c r="AG52" s="32"/>
      <c r="AH52" s="32" t="s">
        <v>1210</v>
      </c>
      <c r="AI52" t="s">
        <v>1311</v>
      </c>
      <c r="AJ52" t="s">
        <v>1355</v>
      </c>
      <c r="AK52" t="s">
        <v>1302</v>
      </c>
      <c r="AL52" s="32" t="s">
        <v>890</v>
      </c>
    </row>
    <row r="53" spans="1:38">
      <c r="A53" s="32">
        <v>3</v>
      </c>
      <c r="B53" s="33">
        <v>44968</v>
      </c>
      <c r="C53" s="32">
        <v>20</v>
      </c>
      <c r="D53" s="32" t="s">
        <v>1191</v>
      </c>
      <c r="E53" s="32" t="s">
        <v>342</v>
      </c>
      <c r="F53" s="32">
        <v>4103915</v>
      </c>
      <c r="G53" s="32" t="s">
        <v>374</v>
      </c>
      <c r="H53" s="32" t="s">
        <v>384</v>
      </c>
      <c r="I53" s="32">
        <v>27260</v>
      </c>
      <c r="J53" s="33">
        <v>44968</v>
      </c>
      <c r="K53" s="33">
        <v>44969</v>
      </c>
      <c r="L53" t="s">
        <v>1058</v>
      </c>
      <c r="M53" s="32">
        <v>2</v>
      </c>
      <c r="N53" s="32" t="s">
        <v>20</v>
      </c>
      <c r="O53" s="32">
        <v>30</v>
      </c>
      <c r="P53" s="32">
        <v>9.49</v>
      </c>
      <c r="Q53" s="32">
        <v>284.7</v>
      </c>
      <c r="R53" s="32" t="s">
        <v>1550</v>
      </c>
      <c r="S53" s="32" t="s">
        <v>1058</v>
      </c>
      <c r="T53" s="33">
        <v>44990</v>
      </c>
      <c r="U53" s="33">
        <v>44972</v>
      </c>
      <c r="V53" s="32" t="s">
        <v>408</v>
      </c>
      <c r="W53" s="32" t="s">
        <v>1029</v>
      </c>
      <c r="X53" s="33">
        <v>44990</v>
      </c>
      <c r="Y53" s="32" t="s">
        <v>1058</v>
      </c>
      <c r="Z53" s="33">
        <v>45152</v>
      </c>
      <c r="AA53" s="32" t="s">
        <v>1074</v>
      </c>
      <c r="AB53" s="32" t="s">
        <v>1070</v>
      </c>
      <c r="AC53" s="33">
        <v>45076</v>
      </c>
      <c r="AD53" s="32" t="s">
        <v>22</v>
      </c>
      <c r="AE53" s="33">
        <v>45046</v>
      </c>
      <c r="AF53" s="32" t="s">
        <v>1033</v>
      </c>
      <c r="AG53" s="32"/>
      <c r="AH53" s="32" t="s">
        <v>1210</v>
      </c>
      <c r="AI53" t="s">
        <v>1311</v>
      </c>
      <c r="AJ53" t="s">
        <v>1355</v>
      </c>
      <c r="AK53" t="s">
        <v>1302</v>
      </c>
      <c r="AL53" s="32" t="s">
        <v>890</v>
      </c>
    </row>
    <row r="54" spans="1:38">
      <c r="A54" s="32">
        <v>1</v>
      </c>
      <c r="B54" s="33">
        <v>44968</v>
      </c>
      <c r="C54" s="32">
        <v>20</v>
      </c>
      <c r="D54" s="32" t="s">
        <v>1191</v>
      </c>
      <c r="E54" s="32" t="s">
        <v>342</v>
      </c>
      <c r="F54" s="32">
        <v>4103915</v>
      </c>
      <c r="G54" s="32" t="s">
        <v>373</v>
      </c>
      <c r="H54" s="32" t="s">
        <v>383</v>
      </c>
      <c r="I54" s="32">
        <v>27260</v>
      </c>
      <c r="J54" s="33">
        <v>44968</v>
      </c>
      <c r="K54" s="33">
        <v>44969</v>
      </c>
      <c r="L54" t="s">
        <v>1058</v>
      </c>
      <c r="M54" s="32">
        <v>3</v>
      </c>
      <c r="N54" s="32" t="s">
        <v>20</v>
      </c>
      <c r="O54" s="32">
        <v>60</v>
      </c>
      <c r="P54" s="32">
        <v>55.13</v>
      </c>
      <c r="Q54" s="32">
        <v>3307.8</v>
      </c>
      <c r="R54" s="32" t="s">
        <v>1550</v>
      </c>
      <c r="S54" s="32" t="s">
        <v>1058</v>
      </c>
      <c r="T54" s="33">
        <v>44990</v>
      </c>
      <c r="U54" s="33">
        <v>44972</v>
      </c>
      <c r="V54" s="32" t="s">
        <v>408</v>
      </c>
      <c r="W54" s="32" t="s">
        <v>1031</v>
      </c>
      <c r="X54" s="33">
        <v>44990</v>
      </c>
      <c r="Y54" s="32" t="s">
        <v>1058</v>
      </c>
      <c r="Z54" s="33">
        <v>45152</v>
      </c>
      <c r="AA54" s="32" t="s">
        <v>1074</v>
      </c>
      <c r="AB54" s="32" t="s">
        <v>1070</v>
      </c>
      <c r="AC54" s="33">
        <v>45046</v>
      </c>
      <c r="AD54" s="32" t="s">
        <v>22</v>
      </c>
      <c r="AE54" s="33">
        <v>44998</v>
      </c>
      <c r="AF54" s="32" t="s">
        <v>1173</v>
      </c>
      <c r="AG54" s="32"/>
      <c r="AH54" s="32" t="s">
        <v>1210</v>
      </c>
      <c r="AI54" t="s">
        <v>1311</v>
      </c>
      <c r="AJ54" t="s">
        <v>1355</v>
      </c>
      <c r="AK54" t="s">
        <v>1302</v>
      </c>
      <c r="AL54" s="32" t="s">
        <v>890</v>
      </c>
    </row>
    <row r="55" spans="1:38">
      <c r="A55" s="32">
        <v>1</v>
      </c>
      <c r="B55" s="33">
        <v>44968</v>
      </c>
      <c r="C55" s="32">
        <v>20</v>
      </c>
      <c r="D55" s="32" t="s">
        <v>1191</v>
      </c>
      <c r="E55" s="32" t="s">
        <v>342</v>
      </c>
      <c r="F55" s="32">
        <v>4103915</v>
      </c>
      <c r="G55" s="32" t="s">
        <v>371</v>
      </c>
      <c r="H55" s="32" t="s">
        <v>381</v>
      </c>
      <c r="I55" s="32">
        <v>27260</v>
      </c>
      <c r="J55" s="33">
        <v>44968</v>
      </c>
      <c r="K55" s="33">
        <v>44969</v>
      </c>
      <c r="L55" t="s">
        <v>1058</v>
      </c>
      <c r="M55" s="32">
        <v>4</v>
      </c>
      <c r="N55" s="32" t="s">
        <v>36</v>
      </c>
      <c r="O55" s="32">
        <v>10</v>
      </c>
      <c r="P55" s="32">
        <v>16.5</v>
      </c>
      <c r="Q55" s="32">
        <v>165</v>
      </c>
      <c r="R55" s="32" t="s">
        <v>1550</v>
      </c>
      <c r="S55" s="32" t="s">
        <v>1058</v>
      </c>
      <c r="T55" s="33">
        <v>44990</v>
      </c>
      <c r="U55" s="33">
        <v>44972</v>
      </c>
      <c r="V55" s="32" t="s">
        <v>408</v>
      </c>
      <c r="W55" s="32" t="s">
        <v>1159</v>
      </c>
      <c r="X55" s="33">
        <v>44990</v>
      </c>
      <c r="Y55" s="32" t="s">
        <v>1058</v>
      </c>
      <c r="Z55" s="33">
        <v>45152</v>
      </c>
      <c r="AA55" s="32" t="s">
        <v>1074</v>
      </c>
      <c r="AB55" s="32" t="s">
        <v>1070</v>
      </c>
      <c r="AC55" s="33">
        <v>45046</v>
      </c>
      <c r="AD55" s="32" t="s">
        <v>22</v>
      </c>
      <c r="AE55" s="33">
        <v>44999</v>
      </c>
      <c r="AF55" s="32" t="s">
        <v>1001</v>
      </c>
      <c r="AG55" s="32"/>
      <c r="AH55" s="32" t="s">
        <v>1210</v>
      </c>
      <c r="AI55" t="s">
        <v>1311</v>
      </c>
      <c r="AJ55" t="s">
        <v>1355</v>
      </c>
      <c r="AK55" t="s">
        <v>1302</v>
      </c>
      <c r="AL55" s="32" t="s">
        <v>890</v>
      </c>
    </row>
    <row r="56" spans="1:38">
      <c r="A56" s="32">
        <v>1</v>
      </c>
      <c r="B56" s="33">
        <v>44968</v>
      </c>
      <c r="C56" s="32">
        <v>20</v>
      </c>
      <c r="D56" s="32" t="s">
        <v>1191</v>
      </c>
      <c r="E56" s="32" t="s">
        <v>342</v>
      </c>
      <c r="F56" s="32">
        <v>4103915</v>
      </c>
      <c r="G56" s="32" t="s">
        <v>125</v>
      </c>
      <c r="H56" s="32" t="s">
        <v>122</v>
      </c>
      <c r="I56" s="32">
        <v>27292</v>
      </c>
      <c r="J56" s="33">
        <v>44968</v>
      </c>
      <c r="K56" s="33">
        <v>44969</v>
      </c>
      <c r="L56" t="s">
        <v>1058</v>
      </c>
      <c r="M56" s="32">
        <v>2</v>
      </c>
      <c r="N56" s="32" t="s">
        <v>118</v>
      </c>
      <c r="O56" s="32">
        <v>6</v>
      </c>
      <c r="P56" s="32">
        <v>57.75</v>
      </c>
      <c r="Q56" s="32">
        <v>346.5</v>
      </c>
      <c r="R56" s="32" t="s">
        <v>1551</v>
      </c>
      <c r="S56" s="32" t="s">
        <v>1058</v>
      </c>
      <c r="T56" s="33">
        <v>44978</v>
      </c>
      <c r="U56" s="33">
        <v>44972</v>
      </c>
      <c r="V56" s="32" t="s">
        <v>883</v>
      </c>
      <c r="W56" s="32" t="s">
        <v>139</v>
      </c>
      <c r="X56" s="33">
        <v>44978</v>
      </c>
      <c r="Y56" s="32" t="s">
        <v>1058</v>
      </c>
      <c r="Z56" s="33">
        <v>45055</v>
      </c>
      <c r="AA56" s="32" t="s">
        <v>1074</v>
      </c>
      <c r="AB56" s="32" t="s">
        <v>1070</v>
      </c>
      <c r="AC56" s="33">
        <v>45015</v>
      </c>
      <c r="AD56" s="32" t="s">
        <v>22</v>
      </c>
      <c r="AE56" s="33">
        <v>44984</v>
      </c>
      <c r="AF56" s="32" t="s">
        <v>427</v>
      </c>
      <c r="AG56" s="32"/>
      <c r="AH56" s="32" t="s">
        <v>1210</v>
      </c>
      <c r="AI56" t="s">
        <v>1311</v>
      </c>
      <c r="AJ56" t="s">
        <v>1355</v>
      </c>
      <c r="AK56" t="s">
        <v>1302</v>
      </c>
      <c r="AL56" s="32" t="s">
        <v>890</v>
      </c>
    </row>
    <row r="57" spans="1:38">
      <c r="A57" s="32">
        <v>1</v>
      </c>
      <c r="B57" s="33">
        <v>44968</v>
      </c>
      <c r="C57" s="32">
        <v>20</v>
      </c>
      <c r="D57" s="32" t="s">
        <v>1191</v>
      </c>
      <c r="E57" s="32" t="s">
        <v>342</v>
      </c>
      <c r="F57" s="32">
        <v>4103915</v>
      </c>
      <c r="G57" s="32" t="s">
        <v>123</v>
      </c>
      <c r="H57" s="32" t="s">
        <v>120</v>
      </c>
      <c r="I57" s="32">
        <v>27292</v>
      </c>
      <c r="J57" s="33">
        <v>44968</v>
      </c>
      <c r="K57" s="33">
        <v>44969</v>
      </c>
      <c r="L57" t="s">
        <v>1058</v>
      </c>
      <c r="M57" s="32">
        <v>3</v>
      </c>
      <c r="N57" s="32" t="s">
        <v>21</v>
      </c>
      <c r="O57" s="32">
        <v>15</v>
      </c>
      <c r="P57" s="32">
        <v>57.34</v>
      </c>
      <c r="Q57" s="32">
        <v>860.1</v>
      </c>
      <c r="R57" s="32" t="s">
        <v>1551</v>
      </c>
      <c r="S57" s="32" t="s">
        <v>1058</v>
      </c>
      <c r="T57" s="33">
        <v>44978</v>
      </c>
      <c r="U57" s="33">
        <v>44972</v>
      </c>
      <c r="V57" s="32" t="s">
        <v>883</v>
      </c>
      <c r="W57" s="32" t="s">
        <v>140</v>
      </c>
      <c r="X57" s="33">
        <v>44978</v>
      </c>
      <c r="Y57" s="32" t="s">
        <v>1058</v>
      </c>
      <c r="Z57" s="33">
        <v>45055</v>
      </c>
      <c r="AA57" s="32" t="s">
        <v>1074</v>
      </c>
      <c r="AB57" s="32" t="s">
        <v>1070</v>
      </c>
      <c r="AC57" s="33">
        <v>45015</v>
      </c>
      <c r="AD57" s="32" t="s">
        <v>22</v>
      </c>
      <c r="AE57" s="33">
        <v>44984</v>
      </c>
      <c r="AF57" s="32" t="s">
        <v>1021</v>
      </c>
      <c r="AG57" s="32"/>
      <c r="AH57" s="32" t="s">
        <v>1210</v>
      </c>
      <c r="AI57" t="s">
        <v>1311</v>
      </c>
      <c r="AJ57" t="s">
        <v>1355</v>
      </c>
      <c r="AK57" t="s">
        <v>1302</v>
      </c>
      <c r="AL57" s="32" t="s">
        <v>890</v>
      </c>
    </row>
    <row r="58" spans="1:38">
      <c r="A58" s="32">
        <v>1</v>
      </c>
      <c r="B58" s="33">
        <v>44968</v>
      </c>
      <c r="C58" s="32">
        <v>20</v>
      </c>
      <c r="D58" s="32" t="s">
        <v>1191</v>
      </c>
      <c r="E58" s="32" t="s">
        <v>342</v>
      </c>
      <c r="F58" s="32">
        <v>4103915</v>
      </c>
      <c r="G58" s="32" t="s">
        <v>124</v>
      </c>
      <c r="H58" s="32" t="s">
        <v>121</v>
      </c>
      <c r="I58" s="32">
        <v>27292</v>
      </c>
      <c r="J58" s="33">
        <v>44968</v>
      </c>
      <c r="K58" s="33">
        <v>44969</v>
      </c>
      <c r="L58" t="s">
        <v>1058</v>
      </c>
      <c r="M58" s="32">
        <v>4</v>
      </c>
      <c r="N58" s="32" t="s">
        <v>21</v>
      </c>
      <c r="O58" s="32">
        <v>15</v>
      </c>
      <c r="P58" s="32">
        <v>57.34</v>
      </c>
      <c r="Q58" s="32">
        <v>860.1</v>
      </c>
      <c r="R58" s="32" t="s">
        <v>1551</v>
      </c>
      <c r="S58" s="32" t="s">
        <v>1058</v>
      </c>
      <c r="T58" s="33">
        <v>44978</v>
      </c>
      <c r="U58" s="33">
        <v>44972</v>
      </c>
      <c r="V58" s="32" t="s">
        <v>883</v>
      </c>
      <c r="W58" s="32" t="s">
        <v>141</v>
      </c>
      <c r="X58" s="33">
        <v>44978</v>
      </c>
      <c r="Y58" s="32" t="s">
        <v>1058</v>
      </c>
      <c r="Z58" s="33">
        <v>45055</v>
      </c>
      <c r="AA58" s="32" t="s">
        <v>1074</v>
      </c>
      <c r="AB58" s="32" t="s">
        <v>1070</v>
      </c>
      <c r="AC58" s="33">
        <v>45015</v>
      </c>
      <c r="AD58" s="32" t="s">
        <v>22</v>
      </c>
      <c r="AE58" s="33">
        <v>44984</v>
      </c>
      <c r="AF58" s="32" t="s">
        <v>1021</v>
      </c>
      <c r="AG58" s="32"/>
      <c r="AH58" s="32" t="s">
        <v>1210</v>
      </c>
      <c r="AI58" t="s">
        <v>1311</v>
      </c>
      <c r="AJ58" t="s">
        <v>1355</v>
      </c>
      <c r="AK58" t="s">
        <v>1302</v>
      </c>
      <c r="AL58" s="32" t="s">
        <v>890</v>
      </c>
    </row>
    <row r="59" spans="1:38">
      <c r="A59" s="32">
        <v>1</v>
      </c>
      <c r="B59" s="33">
        <v>44968</v>
      </c>
      <c r="C59" s="32">
        <v>20</v>
      </c>
      <c r="D59" s="32" t="s">
        <v>1191</v>
      </c>
      <c r="E59" s="32" t="s">
        <v>342</v>
      </c>
      <c r="F59" s="32">
        <v>4103915</v>
      </c>
      <c r="G59" s="32" t="s">
        <v>225</v>
      </c>
      <c r="H59" s="32" t="s">
        <v>226</v>
      </c>
      <c r="I59" s="32">
        <v>27292</v>
      </c>
      <c r="J59" s="33">
        <v>44968</v>
      </c>
      <c r="K59" s="33">
        <v>44969</v>
      </c>
      <c r="L59" t="s">
        <v>1058</v>
      </c>
      <c r="M59" s="32">
        <v>5</v>
      </c>
      <c r="N59" s="32" t="s">
        <v>118</v>
      </c>
      <c r="O59" s="32">
        <v>15</v>
      </c>
      <c r="P59" s="32">
        <v>57.34</v>
      </c>
      <c r="Q59" s="32">
        <v>860.1</v>
      </c>
      <c r="R59" s="32" t="s">
        <v>1551</v>
      </c>
      <c r="S59" s="32" t="s">
        <v>1058</v>
      </c>
      <c r="T59" s="33">
        <v>44978</v>
      </c>
      <c r="U59" s="33">
        <v>44972</v>
      </c>
      <c r="V59" s="32" t="s">
        <v>883</v>
      </c>
      <c r="W59" s="32" t="s">
        <v>142</v>
      </c>
      <c r="X59" s="33">
        <v>44978</v>
      </c>
      <c r="Y59" s="32" t="s">
        <v>1058</v>
      </c>
      <c r="Z59" s="33">
        <v>45055</v>
      </c>
      <c r="AA59" s="32" t="s">
        <v>1074</v>
      </c>
      <c r="AB59" s="32" t="s">
        <v>1070</v>
      </c>
      <c r="AC59" s="33">
        <v>45015</v>
      </c>
      <c r="AD59" s="32" t="s">
        <v>22</v>
      </c>
      <c r="AE59" s="33">
        <v>44984</v>
      </c>
      <c r="AF59" s="32" t="s">
        <v>1021</v>
      </c>
      <c r="AG59" s="32"/>
      <c r="AH59" s="32" t="s">
        <v>1210</v>
      </c>
      <c r="AI59" t="s">
        <v>1311</v>
      </c>
      <c r="AJ59" t="s">
        <v>1355</v>
      </c>
      <c r="AK59" t="s">
        <v>1302</v>
      </c>
      <c r="AL59" s="32" t="s">
        <v>890</v>
      </c>
    </row>
    <row r="60" spans="1:38">
      <c r="A60" s="32">
        <v>1</v>
      </c>
      <c r="B60" s="33">
        <v>44968</v>
      </c>
      <c r="C60" s="32">
        <v>20</v>
      </c>
      <c r="D60" s="32" t="s">
        <v>1191</v>
      </c>
      <c r="E60" s="32" t="s">
        <v>342</v>
      </c>
      <c r="F60" s="32">
        <v>4103915</v>
      </c>
      <c r="G60" s="32" t="s">
        <v>227</v>
      </c>
      <c r="H60" s="32" t="s">
        <v>228</v>
      </c>
      <c r="I60" s="32">
        <v>27292</v>
      </c>
      <c r="J60" s="33">
        <v>44968</v>
      </c>
      <c r="K60" s="33">
        <v>44969</v>
      </c>
      <c r="L60" t="s">
        <v>1058</v>
      </c>
      <c r="M60" s="32">
        <v>6</v>
      </c>
      <c r="N60" s="32" t="s">
        <v>21</v>
      </c>
      <c r="O60" s="32">
        <v>15</v>
      </c>
      <c r="P60" s="32">
        <v>55.62</v>
      </c>
      <c r="Q60" s="32">
        <v>834.3</v>
      </c>
      <c r="R60" s="32" t="s">
        <v>1551</v>
      </c>
      <c r="S60" s="32" t="s">
        <v>1058</v>
      </c>
      <c r="T60" s="33">
        <v>44978</v>
      </c>
      <c r="U60" s="33">
        <v>44972</v>
      </c>
      <c r="V60" s="32" t="s">
        <v>883</v>
      </c>
      <c r="W60" s="32" t="s">
        <v>143</v>
      </c>
      <c r="X60" s="33">
        <v>44978</v>
      </c>
      <c r="Y60" s="32" t="s">
        <v>1058</v>
      </c>
      <c r="Z60" s="33">
        <v>45055</v>
      </c>
      <c r="AA60" s="32" t="s">
        <v>1074</v>
      </c>
      <c r="AB60" s="32" t="s">
        <v>1070</v>
      </c>
      <c r="AC60" s="33">
        <v>45015</v>
      </c>
      <c r="AD60" s="32" t="s">
        <v>22</v>
      </c>
      <c r="AE60" s="33">
        <v>44984</v>
      </c>
      <c r="AF60" s="32" t="s">
        <v>1021</v>
      </c>
      <c r="AG60" s="32"/>
      <c r="AH60" s="32" t="s">
        <v>1210</v>
      </c>
      <c r="AI60" t="s">
        <v>1311</v>
      </c>
      <c r="AJ60" t="s">
        <v>1355</v>
      </c>
      <c r="AK60" t="s">
        <v>1302</v>
      </c>
      <c r="AL60" s="32" t="s">
        <v>890</v>
      </c>
    </row>
    <row r="61" spans="1:38">
      <c r="A61" s="32">
        <v>1</v>
      </c>
      <c r="B61" s="33">
        <v>44972</v>
      </c>
      <c r="C61" s="32">
        <v>30</v>
      </c>
      <c r="D61" s="32" t="s">
        <v>1191</v>
      </c>
      <c r="E61" s="32" t="s">
        <v>342</v>
      </c>
      <c r="F61" s="32">
        <v>4103915</v>
      </c>
      <c r="G61" s="32" t="s">
        <v>377</v>
      </c>
      <c r="H61" s="32" t="s">
        <v>387</v>
      </c>
      <c r="I61" s="32">
        <v>27610</v>
      </c>
      <c r="J61" s="33">
        <v>44972</v>
      </c>
      <c r="K61" s="33">
        <v>44977</v>
      </c>
      <c r="L61" t="s">
        <v>1058</v>
      </c>
      <c r="M61" s="32">
        <v>1</v>
      </c>
      <c r="N61" s="32" t="s">
        <v>20</v>
      </c>
      <c r="O61" s="32">
        <v>300</v>
      </c>
      <c r="P61" s="32">
        <v>0.85</v>
      </c>
      <c r="Q61" s="32">
        <v>255</v>
      </c>
      <c r="R61" s="32" t="s">
        <v>1552</v>
      </c>
      <c r="S61" s="32" t="s">
        <v>1058</v>
      </c>
      <c r="T61" s="33">
        <v>45008</v>
      </c>
      <c r="U61" s="33">
        <v>44992</v>
      </c>
      <c r="V61" s="32" t="s">
        <v>881</v>
      </c>
      <c r="W61" s="32" t="s">
        <v>139</v>
      </c>
      <c r="X61" s="33">
        <v>45012</v>
      </c>
      <c r="Y61" s="32" t="s">
        <v>1058</v>
      </c>
      <c r="Z61" s="33">
        <v>45152</v>
      </c>
      <c r="AA61" s="32" t="s">
        <v>1073</v>
      </c>
      <c r="AB61" s="32" t="s">
        <v>1081</v>
      </c>
      <c r="AC61" s="33">
        <v>45030</v>
      </c>
      <c r="AD61" s="32" t="s">
        <v>22</v>
      </c>
      <c r="AE61" s="33">
        <v>45015</v>
      </c>
      <c r="AF61" s="32" t="s">
        <v>1553</v>
      </c>
      <c r="AG61" s="32"/>
      <c r="AH61" s="32" t="s">
        <v>1210</v>
      </c>
      <c r="AI61" t="s">
        <v>1311</v>
      </c>
      <c r="AJ61" t="s">
        <v>1355</v>
      </c>
      <c r="AK61" t="s">
        <v>1302</v>
      </c>
      <c r="AL61" s="32" t="s">
        <v>890</v>
      </c>
    </row>
    <row r="62" spans="1:38">
      <c r="A62" s="32">
        <v>1</v>
      </c>
      <c r="B62" s="33">
        <v>44972</v>
      </c>
      <c r="C62" s="32">
        <v>30</v>
      </c>
      <c r="D62" s="32" t="s">
        <v>1191</v>
      </c>
      <c r="E62" s="32" t="s">
        <v>342</v>
      </c>
      <c r="F62" s="32">
        <v>4103915</v>
      </c>
      <c r="G62" s="32" t="s">
        <v>372</v>
      </c>
      <c r="H62" s="32" t="s">
        <v>382</v>
      </c>
      <c r="I62" s="32">
        <v>27609</v>
      </c>
      <c r="J62" s="33">
        <v>44972</v>
      </c>
      <c r="K62" s="33">
        <v>44973</v>
      </c>
      <c r="L62" t="s">
        <v>1058</v>
      </c>
      <c r="M62" s="32">
        <v>1</v>
      </c>
      <c r="N62" s="32" t="s">
        <v>20</v>
      </c>
      <c r="O62" s="32">
        <v>300</v>
      </c>
      <c r="P62" s="32">
        <v>1.18</v>
      </c>
      <c r="Q62" s="32">
        <v>354</v>
      </c>
      <c r="R62" s="32" t="s">
        <v>1554</v>
      </c>
      <c r="S62" s="32" t="s">
        <v>1058</v>
      </c>
      <c r="T62" s="33">
        <v>44980</v>
      </c>
      <c r="U62" s="33">
        <v>44976</v>
      </c>
      <c r="V62" s="32" t="s">
        <v>884</v>
      </c>
      <c r="W62" s="32" t="s">
        <v>1018</v>
      </c>
      <c r="X62" s="33">
        <v>44992</v>
      </c>
      <c r="Y62" s="32" t="s">
        <v>1058</v>
      </c>
      <c r="Z62" s="33">
        <v>45152</v>
      </c>
      <c r="AA62" s="32" t="s">
        <v>1073</v>
      </c>
      <c r="AB62" s="32" t="s">
        <v>1070</v>
      </c>
      <c r="AC62" s="33">
        <v>45053</v>
      </c>
      <c r="AD62" s="32" t="s">
        <v>22</v>
      </c>
      <c r="AE62" s="33">
        <v>45013</v>
      </c>
      <c r="AF62" s="32" t="s">
        <v>1553</v>
      </c>
      <c r="AG62" s="32"/>
      <c r="AH62" s="32" t="s">
        <v>1210</v>
      </c>
      <c r="AI62" t="s">
        <v>1311</v>
      </c>
      <c r="AJ62" t="s">
        <v>1355</v>
      </c>
      <c r="AK62" t="s">
        <v>1302</v>
      </c>
      <c r="AL62" s="32" t="s">
        <v>890</v>
      </c>
    </row>
    <row r="63" spans="1:38">
      <c r="A63" s="32">
        <v>1</v>
      </c>
      <c r="B63" s="33">
        <v>44972</v>
      </c>
      <c r="C63" s="32">
        <v>30</v>
      </c>
      <c r="D63" s="32" t="s">
        <v>1191</v>
      </c>
      <c r="E63" s="32" t="s">
        <v>342</v>
      </c>
      <c r="F63" s="32">
        <v>4103915</v>
      </c>
      <c r="G63" s="32" t="s">
        <v>376</v>
      </c>
      <c r="H63" s="32" t="s">
        <v>386</v>
      </c>
      <c r="I63" s="32">
        <v>27611</v>
      </c>
      <c r="J63" s="33">
        <v>44972</v>
      </c>
      <c r="K63" s="33">
        <v>45074</v>
      </c>
      <c r="L63" t="s">
        <v>1058</v>
      </c>
      <c r="M63" s="32">
        <v>1</v>
      </c>
      <c r="N63" s="32" t="s">
        <v>20</v>
      </c>
      <c r="O63" s="32">
        <v>90</v>
      </c>
      <c r="P63" s="32">
        <v>17.3</v>
      </c>
      <c r="Q63" s="32">
        <v>1557</v>
      </c>
      <c r="R63" s="32" t="s">
        <v>1555</v>
      </c>
      <c r="S63" s="32" t="s">
        <v>1058</v>
      </c>
      <c r="T63" s="33">
        <v>45077</v>
      </c>
      <c r="U63" s="33">
        <v>45078</v>
      </c>
      <c r="V63" s="32" t="s">
        <v>885</v>
      </c>
      <c r="W63" s="32" t="s">
        <v>139</v>
      </c>
      <c r="X63" s="33">
        <v>45077</v>
      </c>
      <c r="Y63" s="32" t="s">
        <v>1058</v>
      </c>
      <c r="Z63" s="33">
        <v>45249</v>
      </c>
      <c r="AA63" s="32" t="s">
        <v>1073</v>
      </c>
      <c r="AB63" s="32" t="s">
        <v>1081</v>
      </c>
      <c r="AC63" s="33">
        <v>45122</v>
      </c>
      <c r="AD63" s="32" t="s">
        <v>22</v>
      </c>
      <c r="AE63" s="33">
        <v>45097</v>
      </c>
      <c r="AF63" s="32" t="s">
        <v>1042</v>
      </c>
      <c r="AG63" s="32"/>
      <c r="AH63" s="32" t="s">
        <v>1210</v>
      </c>
      <c r="AI63" t="s">
        <v>1311</v>
      </c>
      <c r="AJ63" t="s">
        <v>1355</v>
      </c>
      <c r="AK63" t="s">
        <v>1302</v>
      </c>
      <c r="AL63" s="32" t="s">
        <v>890</v>
      </c>
    </row>
    <row r="64" spans="1:38">
      <c r="A64" s="32">
        <v>1</v>
      </c>
      <c r="B64" s="33">
        <v>44972</v>
      </c>
      <c r="C64" s="32">
        <v>30</v>
      </c>
      <c r="D64" s="32" t="s">
        <v>1191</v>
      </c>
      <c r="E64" s="32" t="s">
        <v>342</v>
      </c>
      <c r="F64" s="32">
        <v>4103915</v>
      </c>
      <c r="G64" s="32" t="s">
        <v>375</v>
      </c>
      <c r="H64" s="32" t="s">
        <v>385</v>
      </c>
      <c r="I64" s="32">
        <v>27611</v>
      </c>
      <c r="J64" s="33">
        <v>44972</v>
      </c>
      <c r="K64" s="33">
        <v>45074</v>
      </c>
      <c r="L64" t="s">
        <v>1058</v>
      </c>
      <c r="M64" s="32">
        <v>3</v>
      </c>
      <c r="N64" s="32" t="s">
        <v>20</v>
      </c>
      <c r="O64" s="32">
        <v>150</v>
      </c>
      <c r="P64" s="32">
        <v>3.2</v>
      </c>
      <c r="Q64" s="32">
        <v>480</v>
      </c>
      <c r="R64" s="32" t="s">
        <v>1555</v>
      </c>
      <c r="S64" s="32" t="s">
        <v>1058</v>
      </c>
      <c r="T64" s="33">
        <v>45077</v>
      </c>
      <c r="U64" s="33">
        <v>45078</v>
      </c>
      <c r="V64" s="32" t="s">
        <v>885</v>
      </c>
      <c r="W64" s="32" t="s">
        <v>140</v>
      </c>
      <c r="X64" s="33">
        <v>45077</v>
      </c>
      <c r="Y64" s="32" t="s">
        <v>1058</v>
      </c>
      <c r="Z64" s="33">
        <v>45249</v>
      </c>
      <c r="AA64" s="32" t="s">
        <v>1073</v>
      </c>
      <c r="AB64" s="32" t="s">
        <v>1081</v>
      </c>
      <c r="AC64" s="33">
        <v>45153</v>
      </c>
      <c r="AD64" s="32" t="s">
        <v>22</v>
      </c>
      <c r="AE64" s="33">
        <v>45113</v>
      </c>
      <c r="AF64" s="32" t="s">
        <v>1556</v>
      </c>
      <c r="AG64" s="32"/>
      <c r="AH64" s="32" t="s">
        <v>1210</v>
      </c>
      <c r="AI64" t="s">
        <v>1311</v>
      </c>
      <c r="AJ64" t="s">
        <v>1355</v>
      </c>
      <c r="AK64" t="s">
        <v>1302</v>
      </c>
      <c r="AL64" s="32" t="s">
        <v>890</v>
      </c>
    </row>
    <row r="65" spans="1:38">
      <c r="A65" s="32">
        <v>1</v>
      </c>
      <c r="B65" s="33">
        <v>44972</v>
      </c>
      <c r="C65" s="32">
        <v>30</v>
      </c>
      <c r="D65" s="32" t="s">
        <v>1191</v>
      </c>
      <c r="E65" s="32" t="s">
        <v>342</v>
      </c>
      <c r="F65" s="32">
        <v>4103915</v>
      </c>
      <c r="G65" s="32" t="s">
        <v>368</v>
      </c>
      <c r="H65" s="32" t="s">
        <v>378</v>
      </c>
      <c r="I65" s="32">
        <v>27611</v>
      </c>
      <c r="J65" s="33">
        <v>44972</v>
      </c>
      <c r="K65" s="33">
        <v>45074</v>
      </c>
      <c r="L65" t="s">
        <v>1058</v>
      </c>
      <c r="M65" s="32">
        <v>4</v>
      </c>
      <c r="N65" s="32" t="s">
        <v>20</v>
      </c>
      <c r="O65" s="32">
        <v>60</v>
      </c>
      <c r="P65" s="32">
        <v>11.25</v>
      </c>
      <c r="Q65" s="32">
        <v>675</v>
      </c>
      <c r="R65" s="32" t="s">
        <v>1555</v>
      </c>
      <c r="S65" s="32" t="s">
        <v>1058</v>
      </c>
      <c r="T65" s="33">
        <v>45077</v>
      </c>
      <c r="U65" s="33">
        <v>45078</v>
      </c>
      <c r="V65" s="32" t="s">
        <v>885</v>
      </c>
      <c r="W65" s="32" t="s">
        <v>141</v>
      </c>
      <c r="X65" s="33">
        <v>45077</v>
      </c>
      <c r="Y65" s="32" t="s">
        <v>1058</v>
      </c>
      <c r="Z65" s="33">
        <v>45249</v>
      </c>
      <c r="AA65" s="32" t="s">
        <v>1073</v>
      </c>
      <c r="AB65" s="32" t="s">
        <v>1081</v>
      </c>
      <c r="AC65" s="33">
        <v>45153</v>
      </c>
      <c r="AD65" s="32" t="s">
        <v>22</v>
      </c>
      <c r="AE65" s="33">
        <v>45120</v>
      </c>
      <c r="AF65" s="32" t="s">
        <v>1001</v>
      </c>
      <c r="AG65" s="32"/>
      <c r="AH65" s="32" t="s">
        <v>1210</v>
      </c>
      <c r="AI65" t="s">
        <v>1311</v>
      </c>
      <c r="AJ65" t="s">
        <v>1355</v>
      </c>
      <c r="AK65" t="s">
        <v>1302</v>
      </c>
      <c r="AL65" s="32" t="s">
        <v>890</v>
      </c>
    </row>
    <row r="66" spans="1:38">
      <c r="A66" s="32">
        <v>1</v>
      </c>
      <c r="B66" s="33">
        <v>44972</v>
      </c>
      <c r="C66" s="32">
        <v>30</v>
      </c>
      <c r="D66" s="32" t="s">
        <v>1191</v>
      </c>
      <c r="E66" s="32" t="s">
        <v>342</v>
      </c>
      <c r="F66" s="32">
        <v>4103915</v>
      </c>
      <c r="G66" s="32" t="s">
        <v>370</v>
      </c>
      <c r="H66" s="32" t="s">
        <v>380</v>
      </c>
      <c r="I66" s="32">
        <v>27609</v>
      </c>
      <c r="J66" s="33">
        <v>44972</v>
      </c>
      <c r="K66" s="33">
        <v>44973</v>
      </c>
      <c r="L66" t="s">
        <v>1058</v>
      </c>
      <c r="M66" s="32">
        <v>2</v>
      </c>
      <c r="N66" s="32" t="s">
        <v>118</v>
      </c>
      <c r="O66" s="32">
        <v>10</v>
      </c>
      <c r="P66" s="32">
        <v>206.64</v>
      </c>
      <c r="Q66" s="32">
        <v>2066.4</v>
      </c>
      <c r="R66" s="32" t="s">
        <v>1554</v>
      </c>
      <c r="S66" s="32" t="s">
        <v>1058</v>
      </c>
      <c r="T66" s="33">
        <v>44980</v>
      </c>
      <c r="U66" s="33">
        <v>44976</v>
      </c>
      <c r="V66" s="32" t="s">
        <v>884</v>
      </c>
      <c r="W66" s="32" t="s">
        <v>1019</v>
      </c>
      <c r="X66" s="33">
        <v>44992</v>
      </c>
      <c r="Y66" s="32" t="s">
        <v>1058</v>
      </c>
      <c r="Z66" s="33">
        <v>45152</v>
      </c>
      <c r="AA66" s="32" t="s">
        <v>1073</v>
      </c>
      <c r="AB66" s="32" t="s">
        <v>1070</v>
      </c>
      <c r="AC66" s="33">
        <v>45021</v>
      </c>
      <c r="AD66" s="32" t="s">
        <v>22</v>
      </c>
      <c r="AE66" s="33">
        <v>44996</v>
      </c>
      <c r="AF66" s="32" t="s">
        <v>1172</v>
      </c>
      <c r="AG66" s="32"/>
      <c r="AH66" s="32" t="s">
        <v>1210</v>
      </c>
      <c r="AI66" t="s">
        <v>1311</v>
      </c>
      <c r="AJ66" t="s">
        <v>1355</v>
      </c>
      <c r="AK66" t="s">
        <v>1302</v>
      </c>
      <c r="AL66" s="32" t="s">
        <v>890</v>
      </c>
    </row>
    <row r="67" spans="1:38">
      <c r="A67" s="32">
        <v>1</v>
      </c>
      <c r="B67" s="33">
        <v>44972</v>
      </c>
      <c r="C67" s="32">
        <v>30</v>
      </c>
      <c r="D67" s="32" t="s">
        <v>1191</v>
      </c>
      <c r="E67" s="32" t="s">
        <v>342</v>
      </c>
      <c r="F67" s="32">
        <v>4103915</v>
      </c>
      <c r="G67" s="32" t="s">
        <v>2667</v>
      </c>
      <c r="H67" s="32" t="s">
        <v>2668</v>
      </c>
      <c r="I67" s="32">
        <v>55710</v>
      </c>
      <c r="J67" s="33">
        <v>45351</v>
      </c>
      <c r="K67" s="33">
        <v>45358</v>
      </c>
      <c r="L67" t="s">
        <v>1058</v>
      </c>
      <c r="M67" s="32">
        <v>1</v>
      </c>
      <c r="N67" s="32" t="s">
        <v>20</v>
      </c>
      <c r="O67" s="32">
        <v>40</v>
      </c>
      <c r="P67" s="32">
        <v>25.68</v>
      </c>
      <c r="Q67" s="32">
        <v>1027.2</v>
      </c>
      <c r="R67" s="32" t="s">
        <v>2815</v>
      </c>
      <c r="S67" s="32" t="s">
        <v>1058</v>
      </c>
      <c r="T67" s="33">
        <v>45364</v>
      </c>
      <c r="U67" s="33">
        <v>45363</v>
      </c>
      <c r="V67" s="32" t="s">
        <v>2980</v>
      </c>
      <c r="W67" s="32" t="s">
        <v>139</v>
      </c>
      <c r="X67" s="33">
        <v>45364</v>
      </c>
      <c r="Y67" s="32" t="s">
        <v>1068</v>
      </c>
      <c r="Z67" s="33">
        <v>45364</v>
      </c>
      <c r="AA67" s="32" t="s">
        <v>1069</v>
      </c>
      <c r="AB67" s="32" t="s">
        <v>1072</v>
      </c>
      <c r="AC67" s="33">
        <v>45420</v>
      </c>
      <c r="AD67" s="32" t="s">
        <v>581</v>
      </c>
      <c r="AE67" s="33" t="s">
        <v>581</v>
      </c>
      <c r="AF67" s="32" t="s">
        <v>581</v>
      </c>
      <c r="AG67" s="32"/>
      <c r="AH67" s="32" t="s">
        <v>1210</v>
      </c>
      <c r="AI67" t="s">
        <v>1311</v>
      </c>
      <c r="AJ67" t="s">
        <v>1355</v>
      </c>
      <c r="AK67" t="s">
        <v>1302</v>
      </c>
      <c r="AL67" s="32" t="s">
        <v>890</v>
      </c>
    </row>
    <row r="68" spans="1:38">
      <c r="A68" s="32">
        <v>1</v>
      </c>
      <c r="B68" s="33">
        <v>45264</v>
      </c>
      <c r="C68" s="32">
        <v>30</v>
      </c>
      <c r="D68" s="32" t="s">
        <v>670</v>
      </c>
      <c r="E68" s="32" t="s">
        <v>671</v>
      </c>
      <c r="F68" s="32">
        <v>8417458</v>
      </c>
      <c r="G68" s="32" t="s">
        <v>672</v>
      </c>
      <c r="H68" s="32" t="s">
        <v>675</v>
      </c>
      <c r="I68" s="32">
        <v>48879</v>
      </c>
      <c r="J68" s="33">
        <v>45264</v>
      </c>
      <c r="K68" s="33">
        <v>45271</v>
      </c>
      <c r="L68" t="s">
        <v>1058</v>
      </c>
      <c r="M68" s="32">
        <v>1</v>
      </c>
      <c r="N68" s="32" t="s">
        <v>20</v>
      </c>
      <c r="O68" s="32">
        <v>1</v>
      </c>
      <c r="P68" s="32">
        <v>14186.7</v>
      </c>
      <c r="Q68" s="32">
        <v>14186.7</v>
      </c>
      <c r="R68" s="32" t="s">
        <v>1149</v>
      </c>
      <c r="S68" s="32" t="s">
        <v>1058</v>
      </c>
      <c r="T68" s="33">
        <v>45280</v>
      </c>
      <c r="U68" s="33">
        <v>45277</v>
      </c>
      <c r="V68" s="32" t="s">
        <v>1211</v>
      </c>
      <c r="W68" s="32" t="s">
        <v>139</v>
      </c>
      <c r="X68" s="33">
        <v>45280</v>
      </c>
      <c r="Y68" s="32" t="s">
        <v>1068</v>
      </c>
      <c r="Z68" s="33">
        <v>45280</v>
      </c>
      <c r="AA68" s="32" t="s">
        <v>1073</v>
      </c>
      <c r="AB68" s="32" t="s">
        <v>1212</v>
      </c>
      <c r="AC68" s="33">
        <v>45315</v>
      </c>
      <c r="AD68" s="32" t="s">
        <v>22</v>
      </c>
      <c r="AE68" s="33">
        <v>45314</v>
      </c>
      <c r="AF68" s="32" t="s">
        <v>424</v>
      </c>
      <c r="AG68" s="32" t="s">
        <v>2157</v>
      </c>
      <c r="AH68" s="32" t="s">
        <v>1210</v>
      </c>
      <c r="AI68" t="s">
        <v>1311</v>
      </c>
      <c r="AJ68" t="s">
        <v>1363</v>
      </c>
      <c r="AK68" t="s">
        <v>1302</v>
      </c>
      <c r="AL68" s="32" t="s">
        <v>890</v>
      </c>
    </row>
    <row r="69" spans="1:38">
      <c r="A69" s="32">
        <v>1</v>
      </c>
      <c r="B69" s="33">
        <v>45264</v>
      </c>
      <c r="C69" s="32">
        <v>30</v>
      </c>
      <c r="D69" s="32" t="s">
        <v>670</v>
      </c>
      <c r="E69" s="32" t="s">
        <v>671</v>
      </c>
      <c r="F69" s="32">
        <v>8417458</v>
      </c>
      <c r="G69" s="32" t="s">
        <v>395</v>
      </c>
      <c r="H69" s="32" t="s">
        <v>399</v>
      </c>
      <c r="I69" s="32">
        <v>48878</v>
      </c>
      <c r="J69" s="33">
        <v>45264</v>
      </c>
      <c r="K69" s="33">
        <v>45271</v>
      </c>
      <c r="L69" t="s">
        <v>1058</v>
      </c>
      <c r="M69" s="32" t="s">
        <v>1005</v>
      </c>
      <c r="N69" s="32" t="s">
        <v>20</v>
      </c>
      <c r="O69" s="32">
        <v>2</v>
      </c>
      <c r="P69" s="32">
        <v>300.19</v>
      </c>
      <c r="Q69" s="32">
        <v>600.38</v>
      </c>
      <c r="R69" s="32" t="s">
        <v>581</v>
      </c>
      <c r="S69" s="32" t="s">
        <v>581</v>
      </c>
      <c r="T69" s="33" t="s">
        <v>581</v>
      </c>
      <c r="U69" s="33" t="s">
        <v>581</v>
      </c>
      <c r="V69" s="32" t="s">
        <v>1046</v>
      </c>
      <c r="W69" s="32" t="s">
        <v>1003</v>
      </c>
      <c r="X69" s="33">
        <v>45273</v>
      </c>
      <c r="Y69" s="32" t="s">
        <v>1068</v>
      </c>
      <c r="Z69" s="33">
        <v>45273</v>
      </c>
      <c r="AA69" s="32" t="s">
        <v>1074</v>
      </c>
      <c r="AB69" s="32" t="s">
        <v>1070</v>
      </c>
      <c r="AC69" s="33">
        <v>45283</v>
      </c>
      <c r="AD69" s="32" t="s">
        <v>22</v>
      </c>
      <c r="AE69" s="33">
        <v>45276</v>
      </c>
      <c r="AF69" s="32" t="s">
        <v>425</v>
      </c>
      <c r="AG69" s="32"/>
      <c r="AH69" s="32" t="s">
        <v>1210</v>
      </c>
      <c r="AI69" t="s">
        <v>1311</v>
      </c>
      <c r="AJ69" t="s">
        <v>1363</v>
      </c>
      <c r="AK69" t="s">
        <v>1302</v>
      </c>
      <c r="AL69" s="32" t="s">
        <v>890</v>
      </c>
    </row>
    <row r="70" spans="1:38">
      <c r="A70" s="32">
        <v>1</v>
      </c>
      <c r="B70" s="33">
        <v>45264</v>
      </c>
      <c r="C70" s="32">
        <v>30</v>
      </c>
      <c r="D70" s="32" t="s">
        <v>670</v>
      </c>
      <c r="E70" s="32" t="s">
        <v>671</v>
      </c>
      <c r="F70" s="32">
        <v>8417458</v>
      </c>
      <c r="G70" s="32" t="s">
        <v>176</v>
      </c>
      <c r="H70" s="32" t="s">
        <v>280</v>
      </c>
      <c r="I70" s="32">
        <v>48878</v>
      </c>
      <c r="J70" s="33">
        <v>45264</v>
      </c>
      <c r="K70" s="33">
        <v>45271</v>
      </c>
      <c r="L70" t="s">
        <v>1058</v>
      </c>
      <c r="M70" s="32" t="s">
        <v>1003</v>
      </c>
      <c r="N70" s="32" t="s">
        <v>20</v>
      </c>
      <c r="O70" s="32">
        <v>2</v>
      </c>
      <c r="P70" s="32">
        <v>60.17</v>
      </c>
      <c r="Q70" s="32">
        <v>120.34</v>
      </c>
      <c r="R70" s="32" t="s">
        <v>581</v>
      </c>
      <c r="S70" s="32" t="s">
        <v>581</v>
      </c>
      <c r="T70" s="33" t="s">
        <v>581</v>
      </c>
      <c r="U70" s="33" t="s">
        <v>581</v>
      </c>
      <c r="V70" s="32" t="s">
        <v>1046</v>
      </c>
      <c r="W70" s="32" t="s">
        <v>1002</v>
      </c>
      <c r="X70" s="33">
        <v>45273</v>
      </c>
      <c r="Y70" s="32" t="s">
        <v>1068</v>
      </c>
      <c r="Z70" s="33">
        <v>45273</v>
      </c>
      <c r="AA70" s="32" t="s">
        <v>1074</v>
      </c>
      <c r="AB70" s="32" t="s">
        <v>1070</v>
      </c>
      <c r="AC70" s="33">
        <v>45283</v>
      </c>
      <c r="AD70" s="32" t="s">
        <v>22</v>
      </c>
      <c r="AE70" s="33">
        <v>45276</v>
      </c>
      <c r="AF70" s="32" t="s">
        <v>425</v>
      </c>
      <c r="AG70" s="32"/>
      <c r="AH70" s="32" t="s">
        <v>1210</v>
      </c>
      <c r="AI70" t="s">
        <v>1311</v>
      </c>
      <c r="AJ70" t="s">
        <v>1363</v>
      </c>
      <c r="AK70" t="s">
        <v>1302</v>
      </c>
      <c r="AL70" s="32" t="s">
        <v>890</v>
      </c>
    </row>
    <row r="71" spans="1:38">
      <c r="A71" s="32">
        <v>1</v>
      </c>
      <c r="B71" s="33">
        <v>45264</v>
      </c>
      <c r="C71" s="32">
        <v>30</v>
      </c>
      <c r="D71" s="32" t="s">
        <v>670</v>
      </c>
      <c r="E71" s="32" t="s">
        <v>671</v>
      </c>
      <c r="F71" s="32">
        <v>8417458</v>
      </c>
      <c r="G71" s="32" t="s">
        <v>30</v>
      </c>
      <c r="H71" s="32" t="s">
        <v>676</v>
      </c>
      <c r="I71" s="32">
        <v>1111111</v>
      </c>
      <c r="J71" s="33">
        <v>45264</v>
      </c>
      <c r="K71" s="33">
        <v>45271</v>
      </c>
      <c r="L71" t="s">
        <v>1058</v>
      </c>
      <c r="M71" s="32" t="s">
        <v>1002</v>
      </c>
      <c r="N71" s="32" t="s">
        <v>31</v>
      </c>
      <c r="O71" s="32">
        <v>15</v>
      </c>
      <c r="P71" s="32">
        <v>204.38</v>
      </c>
      <c r="Q71" s="32">
        <v>3065.7</v>
      </c>
      <c r="R71" s="32" t="s">
        <v>581</v>
      </c>
      <c r="S71" s="32" t="s">
        <v>581</v>
      </c>
      <c r="T71" s="33" t="s">
        <v>581</v>
      </c>
      <c r="U71" s="33" t="s">
        <v>581</v>
      </c>
      <c r="V71" s="32" t="s">
        <v>1046</v>
      </c>
      <c r="W71" s="32" t="s">
        <v>143</v>
      </c>
      <c r="X71" s="33">
        <v>45273</v>
      </c>
      <c r="Y71" s="32" t="s">
        <v>1068</v>
      </c>
      <c r="Z71" s="33">
        <v>45273</v>
      </c>
      <c r="AA71" s="32" t="s">
        <v>1074</v>
      </c>
      <c r="AB71" s="32" t="s">
        <v>1070</v>
      </c>
      <c r="AC71" s="33">
        <v>45283</v>
      </c>
      <c r="AD71" s="32" t="s">
        <v>22</v>
      </c>
      <c r="AE71" s="33">
        <v>45276</v>
      </c>
      <c r="AF71" s="32" t="s">
        <v>1021</v>
      </c>
      <c r="AG71" s="32"/>
      <c r="AH71" s="32" t="s">
        <v>1210</v>
      </c>
      <c r="AI71" t="s">
        <v>1311</v>
      </c>
      <c r="AJ71" t="s">
        <v>1363</v>
      </c>
      <c r="AK71" t="s">
        <v>1302</v>
      </c>
      <c r="AL71" s="32" t="s">
        <v>890</v>
      </c>
    </row>
    <row r="72" spans="1:38">
      <c r="A72" s="32">
        <v>1</v>
      </c>
      <c r="B72" s="33">
        <v>45264</v>
      </c>
      <c r="C72" s="32">
        <v>30</v>
      </c>
      <c r="D72" s="32" t="s">
        <v>670</v>
      </c>
      <c r="E72" s="32" t="s">
        <v>671</v>
      </c>
      <c r="F72" s="32">
        <v>8417458</v>
      </c>
      <c r="G72" s="32" t="s">
        <v>39</v>
      </c>
      <c r="H72" s="32" t="s">
        <v>40</v>
      </c>
      <c r="I72" s="32">
        <v>48878</v>
      </c>
      <c r="J72" s="33">
        <v>45264</v>
      </c>
      <c r="K72" s="33">
        <v>45271</v>
      </c>
      <c r="L72" t="s">
        <v>1058</v>
      </c>
      <c r="M72" s="32" t="s">
        <v>143</v>
      </c>
      <c r="N72" s="32" t="s">
        <v>21</v>
      </c>
      <c r="O72" s="32">
        <v>25</v>
      </c>
      <c r="P72" s="32">
        <v>240.35</v>
      </c>
      <c r="Q72" s="32">
        <v>240.35</v>
      </c>
      <c r="R72" s="32" t="s">
        <v>581</v>
      </c>
      <c r="S72" s="32" t="s">
        <v>581</v>
      </c>
      <c r="T72" s="33" t="s">
        <v>581</v>
      </c>
      <c r="U72" s="33" t="s">
        <v>581</v>
      </c>
      <c r="V72" s="32" t="s">
        <v>1046</v>
      </c>
      <c r="W72" s="32" t="s">
        <v>142</v>
      </c>
      <c r="X72" s="33">
        <v>45273</v>
      </c>
      <c r="Y72" s="32" t="s">
        <v>1068</v>
      </c>
      <c r="Z72" s="33">
        <v>45273</v>
      </c>
      <c r="AA72" s="32" t="s">
        <v>1074</v>
      </c>
      <c r="AB72" s="32" t="s">
        <v>1070</v>
      </c>
      <c r="AC72" s="33">
        <v>45283</v>
      </c>
      <c r="AD72" s="32" t="s">
        <v>22</v>
      </c>
      <c r="AE72" s="33">
        <v>45276</v>
      </c>
      <c r="AF72" s="32" t="s">
        <v>424</v>
      </c>
      <c r="AG72" s="32"/>
      <c r="AH72" s="32" t="s">
        <v>1210</v>
      </c>
      <c r="AI72" t="s">
        <v>1311</v>
      </c>
      <c r="AJ72" t="s">
        <v>1363</v>
      </c>
      <c r="AK72" t="s">
        <v>1302</v>
      </c>
      <c r="AL72" s="32" t="s">
        <v>890</v>
      </c>
    </row>
    <row r="73" spans="1:38">
      <c r="A73" s="32">
        <v>1</v>
      </c>
      <c r="B73" s="33">
        <v>45264</v>
      </c>
      <c r="C73" s="32">
        <v>30</v>
      </c>
      <c r="D73" s="32" t="s">
        <v>670</v>
      </c>
      <c r="E73" s="32" t="s">
        <v>671</v>
      </c>
      <c r="F73" s="32">
        <v>8417458</v>
      </c>
      <c r="G73" s="32" t="s">
        <v>148</v>
      </c>
      <c r="H73" s="32" t="s">
        <v>677</v>
      </c>
      <c r="I73" s="32">
        <v>48878</v>
      </c>
      <c r="J73" s="33">
        <v>45264</v>
      </c>
      <c r="K73" s="33">
        <v>45271</v>
      </c>
      <c r="L73" t="s">
        <v>1058</v>
      </c>
      <c r="M73" s="32" t="s">
        <v>142</v>
      </c>
      <c r="N73" s="32" t="s">
        <v>20</v>
      </c>
      <c r="O73" s="32">
        <v>8</v>
      </c>
      <c r="P73" s="32">
        <v>1.8</v>
      </c>
      <c r="Q73" s="32">
        <v>14.4</v>
      </c>
      <c r="R73" s="32" t="s">
        <v>581</v>
      </c>
      <c r="S73" s="32" t="s">
        <v>581</v>
      </c>
      <c r="T73" s="33" t="s">
        <v>581</v>
      </c>
      <c r="U73" s="33" t="s">
        <v>581</v>
      </c>
      <c r="V73" s="32" t="s">
        <v>1047</v>
      </c>
      <c r="W73" s="32" t="s">
        <v>139</v>
      </c>
      <c r="X73" s="33">
        <v>45273</v>
      </c>
      <c r="Y73" s="32" t="s">
        <v>1068</v>
      </c>
      <c r="Z73" s="33">
        <v>45273</v>
      </c>
      <c r="AA73" s="32" t="s">
        <v>1074</v>
      </c>
      <c r="AB73" s="32" t="s">
        <v>1081</v>
      </c>
      <c r="AC73" s="33">
        <v>45283</v>
      </c>
      <c r="AD73" s="32" t="s">
        <v>22</v>
      </c>
      <c r="AE73" s="33">
        <v>45275</v>
      </c>
      <c r="AF73" s="32" t="s">
        <v>1025</v>
      </c>
      <c r="AG73" s="32"/>
      <c r="AH73" s="32" t="s">
        <v>1210</v>
      </c>
      <c r="AI73" t="s">
        <v>1311</v>
      </c>
      <c r="AJ73" t="s">
        <v>1363</v>
      </c>
      <c r="AK73" t="s">
        <v>1302</v>
      </c>
      <c r="AL73" s="32" t="s">
        <v>890</v>
      </c>
    </row>
    <row r="74" spans="1:38">
      <c r="A74" s="32">
        <v>1</v>
      </c>
      <c r="B74" s="33">
        <v>45264</v>
      </c>
      <c r="C74" s="32">
        <v>30</v>
      </c>
      <c r="D74" s="32" t="s">
        <v>670</v>
      </c>
      <c r="E74" s="32" t="s">
        <v>671</v>
      </c>
      <c r="F74" s="32">
        <v>8417458</v>
      </c>
      <c r="G74" s="32" t="s">
        <v>128</v>
      </c>
      <c r="H74" s="32" t="s">
        <v>129</v>
      </c>
      <c r="I74" s="32">
        <v>48878</v>
      </c>
      <c r="J74" s="33">
        <v>45264</v>
      </c>
      <c r="K74" s="33">
        <v>45271</v>
      </c>
      <c r="L74" t="s">
        <v>1058</v>
      </c>
      <c r="M74" s="32" t="s">
        <v>141</v>
      </c>
      <c r="N74" s="32" t="s">
        <v>127</v>
      </c>
      <c r="O74" s="32">
        <v>2</v>
      </c>
      <c r="P74" s="32">
        <v>21.26</v>
      </c>
      <c r="Q74" s="32">
        <v>42.52</v>
      </c>
      <c r="R74" s="32" t="s">
        <v>581</v>
      </c>
      <c r="S74" s="32" t="s">
        <v>581</v>
      </c>
      <c r="T74" s="33" t="s">
        <v>581</v>
      </c>
      <c r="U74" s="33" t="s">
        <v>581</v>
      </c>
      <c r="V74" s="32" t="s">
        <v>1046</v>
      </c>
      <c r="W74" s="32" t="s">
        <v>141</v>
      </c>
      <c r="X74" s="33">
        <v>45273</v>
      </c>
      <c r="Y74" s="32" t="s">
        <v>1068</v>
      </c>
      <c r="Z74" s="33">
        <v>45273</v>
      </c>
      <c r="AA74" s="32" t="s">
        <v>1074</v>
      </c>
      <c r="AB74" s="32" t="s">
        <v>1070</v>
      </c>
      <c r="AC74" s="33">
        <v>45283</v>
      </c>
      <c r="AD74" s="32" t="s">
        <v>22</v>
      </c>
      <c r="AE74" s="33">
        <v>45276</v>
      </c>
      <c r="AF74" s="32" t="s">
        <v>425</v>
      </c>
      <c r="AG74" s="32"/>
      <c r="AH74" s="32" t="s">
        <v>1210</v>
      </c>
      <c r="AI74" t="s">
        <v>1311</v>
      </c>
      <c r="AJ74" t="s">
        <v>1363</v>
      </c>
      <c r="AK74" t="s">
        <v>1302</v>
      </c>
      <c r="AL74" s="32" t="s">
        <v>890</v>
      </c>
    </row>
    <row r="75" spans="1:38">
      <c r="A75" s="32">
        <v>1</v>
      </c>
      <c r="B75" s="33">
        <v>45264</v>
      </c>
      <c r="C75" s="32">
        <v>30</v>
      </c>
      <c r="D75" s="32" t="s">
        <v>670</v>
      </c>
      <c r="E75" s="32" t="s">
        <v>671</v>
      </c>
      <c r="F75" s="32">
        <v>8417458</v>
      </c>
      <c r="G75" s="32" t="s">
        <v>673</v>
      </c>
      <c r="H75" s="32" t="s">
        <v>678</v>
      </c>
      <c r="I75" s="32">
        <v>48878</v>
      </c>
      <c r="J75" s="33">
        <v>45264</v>
      </c>
      <c r="K75" s="33">
        <v>45271</v>
      </c>
      <c r="L75" t="s">
        <v>1058</v>
      </c>
      <c r="M75" s="32" t="s">
        <v>140</v>
      </c>
      <c r="N75" s="32" t="s">
        <v>20</v>
      </c>
      <c r="O75" s="32">
        <v>8</v>
      </c>
      <c r="P75" s="32">
        <v>1.8</v>
      </c>
      <c r="Q75" s="32">
        <v>14.4</v>
      </c>
      <c r="R75" s="32" t="s">
        <v>581</v>
      </c>
      <c r="S75" s="32" t="s">
        <v>581</v>
      </c>
      <c r="T75" s="33" t="s">
        <v>581</v>
      </c>
      <c r="U75" s="33" t="s">
        <v>581</v>
      </c>
      <c r="V75" s="32" t="s">
        <v>1046</v>
      </c>
      <c r="W75" s="32" t="s">
        <v>140</v>
      </c>
      <c r="X75" s="33">
        <v>45273</v>
      </c>
      <c r="Y75" s="32" t="s">
        <v>1068</v>
      </c>
      <c r="Z75" s="33">
        <v>45273</v>
      </c>
      <c r="AA75" s="32" t="s">
        <v>1074</v>
      </c>
      <c r="AB75" s="32" t="s">
        <v>1070</v>
      </c>
      <c r="AC75" s="33">
        <v>45283</v>
      </c>
      <c r="AD75" s="32" t="s">
        <v>22</v>
      </c>
      <c r="AE75" s="33">
        <v>45276</v>
      </c>
      <c r="AF75" s="32" t="s">
        <v>1025</v>
      </c>
      <c r="AG75" s="32"/>
      <c r="AH75" s="32" t="s">
        <v>1210</v>
      </c>
      <c r="AI75" t="s">
        <v>1311</v>
      </c>
      <c r="AJ75" t="s">
        <v>1363</v>
      </c>
      <c r="AK75" t="s">
        <v>1302</v>
      </c>
      <c r="AL75" s="32" t="s">
        <v>890</v>
      </c>
    </row>
    <row r="76" spans="1:38">
      <c r="A76" s="32">
        <v>1</v>
      </c>
      <c r="B76" s="33">
        <v>45264</v>
      </c>
      <c r="C76" s="32">
        <v>30</v>
      </c>
      <c r="D76" s="32" t="s">
        <v>670</v>
      </c>
      <c r="E76" s="32" t="s">
        <v>671</v>
      </c>
      <c r="F76" s="32">
        <v>8417458</v>
      </c>
      <c r="G76" s="32" t="s">
        <v>396</v>
      </c>
      <c r="H76" s="32" t="s">
        <v>494</v>
      </c>
      <c r="I76" s="32">
        <v>48880</v>
      </c>
      <c r="J76" s="33">
        <v>45264</v>
      </c>
      <c r="K76" s="33">
        <v>45266</v>
      </c>
      <c r="L76" t="s">
        <v>1058</v>
      </c>
      <c r="M76" s="32" t="s">
        <v>139</v>
      </c>
      <c r="N76" s="32" t="s">
        <v>21</v>
      </c>
      <c r="O76" s="32">
        <v>1</v>
      </c>
      <c r="P76" s="32">
        <v>163.35</v>
      </c>
      <c r="Q76" s="32">
        <v>163.35</v>
      </c>
      <c r="R76" s="32" t="s">
        <v>581</v>
      </c>
      <c r="S76" s="32" t="s">
        <v>581</v>
      </c>
      <c r="T76" s="33" t="s">
        <v>581</v>
      </c>
      <c r="U76" s="33" t="s">
        <v>581</v>
      </c>
      <c r="V76" s="32" t="s">
        <v>882</v>
      </c>
      <c r="W76" s="32" t="s">
        <v>1005</v>
      </c>
      <c r="X76" s="33">
        <v>45268</v>
      </c>
      <c r="Y76" s="32" t="s">
        <v>1068</v>
      </c>
      <c r="Z76" s="33">
        <v>45268</v>
      </c>
      <c r="AA76" s="32" t="s">
        <v>1069</v>
      </c>
      <c r="AB76" s="32" t="s">
        <v>1070</v>
      </c>
      <c r="AC76" s="33">
        <v>45273</v>
      </c>
      <c r="AD76" s="32" t="s">
        <v>22</v>
      </c>
      <c r="AE76" s="33">
        <v>45271</v>
      </c>
      <c r="AF76" s="32" t="s">
        <v>424</v>
      </c>
      <c r="AG76" s="32"/>
      <c r="AH76" s="32" t="s">
        <v>1210</v>
      </c>
      <c r="AI76" t="s">
        <v>1311</v>
      </c>
      <c r="AJ76" t="s">
        <v>1363</v>
      </c>
      <c r="AK76" t="s">
        <v>1302</v>
      </c>
      <c r="AL76" s="32" t="s">
        <v>890</v>
      </c>
    </row>
    <row r="77" spans="1:38">
      <c r="A77" s="32">
        <v>1</v>
      </c>
      <c r="B77" s="33">
        <v>45264</v>
      </c>
      <c r="C77" s="32">
        <v>30</v>
      </c>
      <c r="D77" s="32" t="s">
        <v>670</v>
      </c>
      <c r="E77" s="32" t="s">
        <v>671</v>
      </c>
      <c r="F77" s="32">
        <v>8417458</v>
      </c>
      <c r="G77" s="32" t="s">
        <v>674</v>
      </c>
      <c r="H77" s="32" t="s">
        <v>679</v>
      </c>
      <c r="I77" s="32">
        <v>48878</v>
      </c>
      <c r="J77" s="33">
        <v>45264</v>
      </c>
      <c r="K77" s="33">
        <v>45271</v>
      </c>
      <c r="L77" t="s">
        <v>1058</v>
      </c>
      <c r="M77" s="32" t="s">
        <v>139</v>
      </c>
      <c r="N77" s="32" t="s">
        <v>20</v>
      </c>
      <c r="O77" s="32">
        <v>1</v>
      </c>
      <c r="P77" s="32">
        <v>55.59</v>
      </c>
      <c r="Q77" s="32">
        <v>55.59</v>
      </c>
      <c r="R77" s="32" t="s">
        <v>581</v>
      </c>
      <c r="S77" s="32" t="s">
        <v>581</v>
      </c>
      <c r="T77" s="33" t="s">
        <v>581</v>
      </c>
      <c r="U77" s="33" t="s">
        <v>581</v>
      </c>
      <c r="V77" s="32" t="s">
        <v>1046</v>
      </c>
      <c r="W77" s="32" t="s">
        <v>139</v>
      </c>
      <c r="X77" s="33">
        <v>45273</v>
      </c>
      <c r="Y77" s="32" t="s">
        <v>1068</v>
      </c>
      <c r="Z77" s="33">
        <v>45273</v>
      </c>
      <c r="AA77" s="32" t="s">
        <v>1074</v>
      </c>
      <c r="AB77" s="32" t="s">
        <v>1070</v>
      </c>
      <c r="AC77" s="33">
        <v>45298</v>
      </c>
      <c r="AD77" s="32" t="s">
        <v>22</v>
      </c>
      <c r="AE77" s="33">
        <v>45298</v>
      </c>
      <c r="AF77" s="32" t="s">
        <v>424</v>
      </c>
      <c r="AG77" s="32"/>
      <c r="AH77" s="32" t="s">
        <v>1210</v>
      </c>
      <c r="AI77" t="s">
        <v>1311</v>
      </c>
      <c r="AJ77" t="s">
        <v>1363</v>
      </c>
      <c r="AK77" t="s">
        <v>1302</v>
      </c>
      <c r="AL77" s="32" t="s">
        <v>890</v>
      </c>
    </row>
    <row r="78" spans="1:38">
      <c r="A78" s="32">
        <v>2</v>
      </c>
      <c r="B78" s="33">
        <v>45264</v>
      </c>
      <c r="C78" s="32">
        <v>30</v>
      </c>
      <c r="D78" s="32" t="s">
        <v>681</v>
      </c>
      <c r="E78" s="32" t="s">
        <v>682</v>
      </c>
      <c r="F78" s="32">
        <v>8417467</v>
      </c>
      <c r="G78" s="32" t="s">
        <v>672</v>
      </c>
      <c r="H78" s="32" t="s">
        <v>675</v>
      </c>
      <c r="I78" s="32">
        <v>48882</v>
      </c>
      <c r="J78" s="33">
        <v>45264</v>
      </c>
      <c r="K78" s="33">
        <v>45271</v>
      </c>
      <c r="L78" t="s">
        <v>1058</v>
      </c>
      <c r="M78" s="32" t="s">
        <v>139</v>
      </c>
      <c r="N78" s="32" t="s">
        <v>20</v>
      </c>
      <c r="O78" s="32">
        <v>1</v>
      </c>
      <c r="P78" s="32">
        <v>14186.7</v>
      </c>
      <c r="Q78" s="32">
        <v>14186.7</v>
      </c>
      <c r="R78" s="32" t="s">
        <v>1149</v>
      </c>
      <c r="S78" s="32" t="s">
        <v>1058</v>
      </c>
      <c r="T78" s="33">
        <v>45280</v>
      </c>
      <c r="U78" s="33">
        <v>45277</v>
      </c>
      <c r="V78" s="32" t="s">
        <v>1211</v>
      </c>
      <c r="W78" s="32" t="s">
        <v>141</v>
      </c>
      <c r="X78" s="33">
        <v>45280</v>
      </c>
      <c r="Y78" s="32" t="s">
        <v>1068</v>
      </c>
      <c r="Z78" s="33">
        <v>45280</v>
      </c>
      <c r="AA78" s="32" t="s">
        <v>1073</v>
      </c>
      <c r="AB78" s="32" t="s">
        <v>1212</v>
      </c>
      <c r="AC78" s="33">
        <v>45315</v>
      </c>
      <c r="AD78" s="32" t="s">
        <v>22</v>
      </c>
      <c r="AE78" s="33">
        <v>45314</v>
      </c>
      <c r="AF78" s="32" t="s">
        <v>424</v>
      </c>
      <c r="AG78" s="32" t="s">
        <v>2157</v>
      </c>
      <c r="AH78" s="32" t="s">
        <v>1210</v>
      </c>
      <c r="AI78" t="s">
        <v>1311</v>
      </c>
      <c r="AJ78" t="s">
        <v>1363</v>
      </c>
      <c r="AK78" t="s">
        <v>1302</v>
      </c>
      <c r="AL78" s="32" t="s">
        <v>890</v>
      </c>
    </row>
    <row r="79" spans="1:38">
      <c r="A79" s="32">
        <v>2</v>
      </c>
      <c r="B79" s="33">
        <v>45264</v>
      </c>
      <c r="C79" s="32">
        <v>30</v>
      </c>
      <c r="D79" s="32" t="s">
        <v>681</v>
      </c>
      <c r="E79" s="32" t="s">
        <v>682</v>
      </c>
      <c r="F79" s="32">
        <v>8417467</v>
      </c>
      <c r="G79" s="32" t="s">
        <v>395</v>
      </c>
      <c r="H79" s="32" t="s">
        <v>399</v>
      </c>
      <c r="I79" s="32">
        <v>48881</v>
      </c>
      <c r="J79" s="33">
        <v>45264</v>
      </c>
      <c r="K79" s="33">
        <v>45271</v>
      </c>
      <c r="L79" t="s">
        <v>1058</v>
      </c>
      <c r="M79" s="32" t="s">
        <v>1005</v>
      </c>
      <c r="N79" s="32" t="s">
        <v>20</v>
      </c>
      <c r="O79" s="32">
        <v>2</v>
      </c>
      <c r="P79" s="32">
        <v>300.19</v>
      </c>
      <c r="Q79" s="32">
        <v>600.38</v>
      </c>
      <c r="R79" s="32" t="s">
        <v>581</v>
      </c>
      <c r="S79" s="32" t="s">
        <v>581</v>
      </c>
      <c r="T79" s="33" t="s">
        <v>581</v>
      </c>
      <c r="U79" s="33" t="s">
        <v>581</v>
      </c>
      <c r="V79" s="32" t="s">
        <v>1048</v>
      </c>
      <c r="W79" s="32" t="s">
        <v>1003</v>
      </c>
      <c r="X79" s="33">
        <v>45273</v>
      </c>
      <c r="Y79" s="32" t="s">
        <v>1068</v>
      </c>
      <c r="Z79" s="33">
        <v>45273</v>
      </c>
      <c r="AA79" s="32" t="s">
        <v>1074</v>
      </c>
      <c r="AB79" s="32" t="s">
        <v>1070</v>
      </c>
      <c r="AC79" s="33">
        <v>45283</v>
      </c>
      <c r="AD79" s="32" t="s">
        <v>22</v>
      </c>
      <c r="AE79" s="33">
        <v>45276</v>
      </c>
      <c r="AF79" s="32" t="s">
        <v>425</v>
      </c>
      <c r="AG79" s="32"/>
      <c r="AH79" s="32" t="s">
        <v>1210</v>
      </c>
      <c r="AI79" t="s">
        <v>1311</v>
      </c>
      <c r="AJ79" t="s">
        <v>1363</v>
      </c>
      <c r="AK79" t="s">
        <v>1302</v>
      </c>
      <c r="AL79" s="32" t="s">
        <v>890</v>
      </c>
    </row>
    <row r="80" spans="1:38">
      <c r="A80" s="32">
        <v>2</v>
      </c>
      <c r="B80" s="33">
        <v>45264</v>
      </c>
      <c r="C80" s="32">
        <v>30</v>
      </c>
      <c r="D80" s="32" t="s">
        <v>681</v>
      </c>
      <c r="E80" s="32" t="s">
        <v>682</v>
      </c>
      <c r="F80" s="32">
        <v>8417467</v>
      </c>
      <c r="G80" s="32" t="s">
        <v>176</v>
      </c>
      <c r="H80" s="32" t="s">
        <v>280</v>
      </c>
      <c r="I80" s="32">
        <v>48881</v>
      </c>
      <c r="J80" s="33">
        <v>45264</v>
      </c>
      <c r="K80" s="33">
        <v>45271</v>
      </c>
      <c r="L80" t="s">
        <v>1058</v>
      </c>
      <c r="M80" s="32" t="s">
        <v>1003</v>
      </c>
      <c r="N80" s="32" t="s">
        <v>20</v>
      </c>
      <c r="O80" s="32">
        <v>2</v>
      </c>
      <c r="P80" s="32">
        <v>60.17</v>
      </c>
      <c r="Q80" s="32">
        <v>120.34</v>
      </c>
      <c r="R80" s="32" t="s">
        <v>581</v>
      </c>
      <c r="S80" s="32" t="s">
        <v>581</v>
      </c>
      <c r="T80" s="33" t="s">
        <v>581</v>
      </c>
      <c r="U80" s="33" t="s">
        <v>581</v>
      </c>
      <c r="V80" s="32" t="s">
        <v>1048</v>
      </c>
      <c r="W80" s="32" t="s">
        <v>1002</v>
      </c>
      <c r="X80" s="33">
        <v>45273</v>
      </c>
      <c r="Y80" s="32" t="s">
        <v>1068</v>
      </c>
      <c r="Z80" s="33">
        <v>45273</v>
      </c>
      <c r="AA80" s="32" t="s">
        <v>1074</v>
      </c>
      <c r="AB80" s="32" t="s">
        <v>1070</v>
      </c>
      <c r="AC80" s="33">
        <v>45283</v>
      </c>
      <c r="AD80" s="32" t="s">
        <v>22</v>
      </c>
      <c r="AE80" s="33">
        <v>45276</v>
      </c>
      <c r="AF80" s="32" t="s">
        <v>425</v>
      </c>
      <c r="AG80" s="32"/>
      <c r="AH80" s="32" t="s">
        <v>1210</v>
      </c>
      <c r="AI80" t="s">
        <v>1311</v>
      </c>
      <c r="AJ80" t="s">
        <v>1363</v>
      </c>
      <c r="AK80" t="s">
        <v>1302</v>
      </c>
      <c r="AL80" s="32" t="s">
        <v>890</v>
      </c>
    </row>
    <row r="81" spans="1:38">
      <c r="A81" s="32">
        <v>2</v>
      </c>
      <c r="B81" s="33">
        <v>45264</v>
      </c>
      <c r="C81" s="32">
        <v>30</v>
      </c>
      <c r="D81" s="32" t="s">
        <v>681</v>
      </c>
      <c r="E81" s="32" t="s">
        <v>682</v>
      </c>
      <c r="F81" s="32">
        <v>8417467</v>
      </c>
      <c r="G81" s="32" t="s">
        <v>30</v>
      </c>
      <c r="H81" s="32" t="s">
        <v>676</v>
      </c>
      <c r="I81" s="32">
        <v>48881</v>
      </c>
      <c r="J81" s="33">
        <v>45264</v>
      </c>
      <c r="K81" s="33">
        <v>45271</v>
      </c>
      <c r="L81" t="s">
        <v>1058</v>
      </c>
      <c r="M81" s="32" t="s">
        <v>1002</v>
      </c>
      <c r="N81" s="32" t="s">
        <v>31</v>
      </c>
      <c r="O81" s="32">
        <v>15</v>
      </c>
      <c r="P81" s="32">
        <v>204.38</v>
      </c>
      <c r="Q81" s="32">
        <v>3065.7</v>
      </c>
      <c r="R81" s="32" t="s">
        <v>581</v>
      </c>
      <c r="S81" s="32" t="s">
        <v>581</v>
      </c>
      <c r="T81" s="33" t="s">
        <v>581</v>
      </c>
      <c r="U81" s="33" t="s">
        <v>581</v>
      </c>
      <c r="V81" s="32" t="s">
        <v>1048</v>
      </c>
      <c r="W81" s="32" t="s">
        <v>143</v>
      </c>
      <c r="X81" s="33">
        <v>45273</v>
      </c>
      <c r="Y81" s="32" t="s">
        <v>1068</v>
      </c>
      <c r="Z81" s="33">
        <v>45273</v>
      </c>
      <c r="AA81" s="32" t="s">
        <v>1074</v>
      </c>
      <c r="AB81" s="32" t="s">
        <v>1070</v>
      </c>
      <c r="AC81" s="33">
        <v>45283</v>
      </c>
      <c r="AD81" s="32" t="s">
        <v>22</v>
      </c>
      <c r="AE81" s="33">
        <v>45276</v>
      </c>
      <c r="AF81" s="32" t="s">
        <v>1021</v>
      </c>
      <c r="AG81" s="32"/>
      <c r="AH81" s="32" t="s">
        <v>1210</v>
      </c>
      <c r="AI81" t="s">
        <v>1311</v>
      </c>
      <c r="AJ81" t="s">
        <v>1363</v>
      </c>
      <c r="AK81" t="s">
        <v>1302</v>
      </c>
      <c r="AL81" s="32" t="s">
        <v>890</v>
      </c>
    </row>
    <row r="82" spans="1:38">
      <c r="A82" s="32">
        <v>2</v>
      </c>
      <c r="B82" s="33">
        <v>45264</v>
      </c>
      <c r="C82" s="32">
        <v>30</v>
      </c>
      <c r="D82" s="32" t="s">
        <v>681</v>
      </c>
      <c r="E82" s="32" t="s">
        <v>682</v>
      </c>
      <c r="F82" s="32">
        <v>8417467</v>
      </c>
      <c r="G82" s="32" t="s">
        <v>39</v>
      </c>
      <c r="H82" s="32" t="s">
        <v>1912</v>
      </c>
      <c r="I82" s="32">
        <v>48881</v>
      </c>
      <c r="J82" s="33">
        <v>45264</v>
      </c>
      <c r="K82" s="33">
        <v>45271</v>
      </c>
      <c r="L82" t="s">
        <v>1058</v>
      </c>
      <c r="M82" s="32" t="s">
        <v>143</v>
      </c>
      <c r="N82" s="32" t="s">
        <v>21</v>
      </c>
      <c r="O82" s="32">
        <v>25</v>
      </c>
      <c r="P82" s="32">
        <v>240.35</v>
      </c>
      <c r="Q82" s="32">
        <v>240.35</v>
      </c>
      <c r="R82" s="32" t="s">
        <v>581</v>
      </c>
      <c r="S82" s="32" t="s">
        <v>581</v>
      </c>
      <c r="T82" s="33" t="s">
        <v>581</v>
      </c>
      <c r="U82" s="33" t="s">
        <v>581</v>
      </c>
      <c r="V82" s="32" t="s">
        <v>1048</v>
      </c>
      <c r="W82" s="32" t="s">
        <v>142</v>
      </c>
      <c r="X82" s="33">
        <v>45273</v>
      </c>
      <c r="Y82" s="32" t="s">
        <v>1068</v>
      </c>
      <c r="Z82" s="33">
        <v>45273</v>
      </c>
      <c r="AA82" s="32" t="s">
        <v>1074</v>
      </c>
      <c r="AB82" s="32" t="s">
        <v>1070</v>
      </c>
      <c r="AC82" s="33">
        <v>45283</v>
      </c>
      <c r="AD82" s="32" t="s">
        <v>22</v>
      </c>
      <c r="AE82" s="33">
        <v>45276</v>
      </c>
      <c r="AF82" s="32" t="s">
        <v>424</v>
      </c>
      <c r="AG82" s="32"/>
      <c r="AH82" s="32" t="s">
        <v>1210</v>
      </c>
      <c r="AI82" t="s">
        <v>1311</v>
      </c>
      <c r="AJ82" t="s">
        <v>1363</v>
      </c>
      <c r="AK82" t="s">
        <v>1302</v>
      </c>
      <c r="AL82" s="32" t="s">
        <v>890</v>
      </c>
    </row>
    <row r="83" spans="1:38">
      <c r="A83" s="32">
        <v>2</v>
      </c>
      <c r="B83" s="33">
        <v>45264</v>
      </c>
      <c r="C83" s="32">
        <v>30</v>
      </c>
      <c r="D83" s="32" t="s">
        <v>681</v>
      </c>
      <c r="E83" s="32" t="s">
        <v>682</v>
      </c>
      <c r="F83" s="32">
        <v>8417467</v>
      </c>
      <c r="G83" s="32" t="s">
        <v>148</v>
      </c>
      <c r="H83" s="32" t="s">
        <v>677</v>
      </c>
      <c r="I83" s="32">
        <v>48881</v>
      </c>
      <c r="J83" s="33">
        <v>45264</v>
      </c>
      <c r="K83" s="33">
        <v>45271</v>
      </c>
      <c r="L83" t="s">
        <v>1058</v>
      </c>
      <c r="M83" s="32" t="s">
        <v>142</v>
      </c>
      <c r="N83" s="32" t="s">
        <v>20</v>
      </c>
      <c r="O83" s="32">
        <v>8</v>
      </c>
      <c r="P83" s="32">
        <v>1.8</v>
      </c>
      <c r="Q83" s="32">
        <v>14.4</v>
      </c>
      <c r="R83" s="32" t="s">
        <v>581</v>
      </c>
      <c r="S83" s="32" t="s">
        <v>581</v>
      </c>
      <c r="T83" s="33" t="s">
        <v>581</v>
      </c>
      <c r="U83" s="33" t="s">
        <v>581</v>
      </c>
      <c r="V83" s="32" t="s">
        <v>1049</v>
      </c>
      <c r="W83" s="32" t="s">
        <v>139</v>
      </c>
      <c r="X83" s="33">
        <v>45273</v>
      </c>
      <c r="Y83" s="32" t="s">
        <v>1068</v>
      </c>
      <c r="Z83" s="33">
        <v>45273</v>
      </c>
      <c r="AA83" s="32" t="s">
        <v>1074</v>
      </c>
      <c r="AB83" s="32" t="s">
        <v>1081</v>
      </c>
      <c r="AC83" s="33">
        <v>45283</v>
      </c>
      <c r="AD83" s="32" t="s">
        <v>22</v>
      </c>
      <c r="AE83" s="33">
        <v>45275</v>
      </c>
      <c r="AF83" s="32" t="s">
        <v>1025</v>
      </c>
      <c r="AG83" s="32"/>
      <c r="AH83" s="32" t="s">
        <v>1210</v>
      </c>
      <c r="AI83" t="s">
        <v>1311</v>
      </c>
      <c r="AJ83" t="s">
        <v>1363</v>
      </c>
      <c r="AK83" t="s">
        <v>1302</v>
      </c>
      <c r="AL83" s="32" t="s">
        <v>890</v>
      </c>
    </row>
    <row r="84" spans="1:38">
      <c r="A84" s="32">
        <v>2</v>
      </c>
      <c r="B84" s="33">
        <v>45264</v>
      </c>
      <c r="C84" s="32">
        <v>30</v>
      </c>
      <c r="D84" s="32" t="s">
        <v>681</v>
      </c>
      <c r="E84" s="32" t="s">
        <v>682</v>
      </c>
      <c r="F84" s="32">
        <v>8417467</v>
      </c>
      <c r="G84" s="32" t="s">
        <v>128</v>
      </c>
      <c r="H84" s="32" t="s">
        <v>129</v>
      </c>
      <c r="I84" s="32">
        <v>48881</v>
      </c>
      <c r="J84" s="33">
        <v>45264</v>
      </c>
      <c r="K84" s="33">
        <v>45271</v>
      </c>
      <c r="L84" t="s">
        <v>1058</v>
      </c>
      <c r="M84" s="32" t="s">
        <v>141</v>
      </c>
      <c r="N84" s="32" t="s">
        <v>127</v>
      </c>
      <c r="O84" s="32">
        <v>2</v>
      </c>
      <c r="P84" s="32">
        <v>21.26</v>
      </c>
      <c r="Q84" s="32">
        <v>42.52</v>
      </c>
      <c r="R84" s="32" t="s">
        <v>581</v>
      </c>
      <c r="S84" s="32" t="s">
        <v>581</v>
      </c>
      <c r="T84" s="33" t="s">
        <v>581</v>
      </c>
      <c r="U84" s="33" t="s">
        <v>581</v>
      </c>
      <c r="V84" s="32" t="s">
        <v>1048</v>
      </c>
      <c r="W84" s="32" t="s">
        <v>141</v>
      </c>
      <c r="X84" s="33">
        <v>45273</v>
      </c>
      <c r="Y84" s="32" t="s">
        <v>1068</v>
      </c>
      <c r="Z84" s="33">
        <v>45273</v>
      </c>
      <c r="AA84" s="32" t="s">
        <v>1074</v>
      </c>
      <c r="AB84" s="32" t="s">
        <v>1070</v>
      </c>
      <c r="AC84" s="33">
        <v>45283</v>
      </c>
      <c r="AD84" s="32" t="s">
        <v>22</v>
      </c>
      <c r="AE84" s="33">
        <v>45276</v>
      </c>
      <c r="AF84" s="32" t="s">
        <v>425</v>
      </c>
      <c r="AG84" s="32"/>
      <c r="AH84" s="32" t="s">
        <v>1210</v>
      </c>
      <c r="AI84" t="s">
        <v>1311</v>
      </c>
      <c r="AJ84" t="s">
        <v>1363</v>
      </c>
      <c r="AK84" t="s">
        <v>1302</v>
      </c>
      <c r="AL84" s="32" t="s">
        <v>890</v>
      </c>
    </row>
    <row r="85" spans="1:38">
      <c r="A85" s="32">
        <v>2</v>
      </c>
      <c r="B85" s="33">
        <v>45264</v>
      </c>
      <c r="C85" s="32">
        <v>30</v>
      </c>
      <c r="D85" s="32" t="s">
        <v>681</v>
      </c>
      <c r="E85" s="32" t="s">
        <v>682</v>
      </c>
      <c r="F85" s="32">
        <v>8417467</v>
      </c>
      <c r="G85" s="32" t="s">
        <v>673</v>
      </c>
      <c r="H85" s="32" t="s">
        <v>678</v>
      </c>
      <c r="I85" s="32">
        <v>48881</v>
      </c>
      <c r="J85" s="33">
        <v>45264</v>
      </c>
      <c r="K85" s="33">
        <v>45271</v>
      </c>
      <c r="L85" t="s">
        <v>1058</v>
      </c>
      <c r="M85" s="32" t="s">
        <v>140</v>
      </c>
      <c r="N85" s="32" t="s">
        <v>20</v>
      </c>
      <c r="O85" s="32">
        <v>8</v>
      </c>
      <c r="P85" s="32">
        <v>1.8</v>
      </c>
      <c r="Q85" s="32">
        <v>14.4</v>
      </c>
      <c r="R85" s="32" t="s">
        <v>581</v>
      </c>
      <c r="S85" s="32" t="s">
        <v>581</v>
      </c>
      <c r="T85" s="33" t="s">
        <v>581</v>
      </c>
      <c r="U85" s="33" t="s">
        <v>581</v>
      </c>
      <c r="V85" s="32" t="s">
        <v>1048</v>
      </c>
      <c r="W85" s="32" t="s">
        <v>140</v>
      </c>
      <c r="X85" s="33">
        <v>45273</v>
      </c>
      <c r="Y85" s="32" t="s">
        <v>1068</v>
      </c>
      <c r="Z85" s="33">
        <v>45273</v>
      </c>
      <c r="AA85" s="32" t="s">
        <v>1074</v>
      </c>
      <c r="AB85" s="32" t="s">
        <v>1070</v>
      </c>
      <c r="AC85" s="33">
        <v>45283</v>
      </c>
      <c r="AD85" s="32" t="s">
        <v>22</v>
      </c>
      <c r="AE85" s="33">
        <v>45276</v>
      </c>
      <c r="AF85" s="32" t="s">
        <v>1025</v>
      </c>
      <c r="AG85" s="32"/>
      <c r="AH85" s="32" t="s">
        <v>1210</v>
      </c>
      <c r="AI85" t="s">
        <v>1311</v>
      </c>
      <c r="AJ85" t="s">
        <v>1363</v>
      </c>
      <c r="AK85" t="s">
        <v>1302</v>
      </c>
      <c r="AL85" s="32" t="s">
        <v>890</v>
      </c>
    </row>
    <row r="86" spans="1:38">
      <c r="A86" s="32">
        <v>2</v>
      </c>
      <c r="B86" s="33">
        <v>45264</v>
      </c>
      <c r="C86" s="32">
        <v>30</v>
      </c>
      <c r="D86" s="32" t="s">
        <v>681</v>
      </c>
      <c r="E86" s="32" t="s">
        <v>682</v>
      </c>
      <c r="F86" s="32">
        <v>8417467</v>
      </c>
      <c r="G86" s="32" t="s">
        <v>396</v>
      </c>
      <c r="H86" s="32" t="s">
        <v>494</v>
      </c>
      <c r="I86" s="32">
        <v>48883</v>
      </c>
      <c r="J86" s="33">
        <v>45264</v>
      </c>
      <c r="K86" s="33">
        <v>45266</v>
      </c>
      <c r="L86" t="s">
        <v>1058</v>
      </c>
      <c r="M86" s="32" t="s">
        <v>139</v>
      </c>
      <c r="N86" s="32" t="s">
        <v>21</v>
      </c>
      <c r="O86" s="32">
        <v>25</v>
      </c>
      <c r="P86" s="32">
        <v>163.65</v>
      </c>
      <c r="Q86" s="32">
        <v>163.65</v>
      </c>
      <c r="R86" s="32" t="s">
        <v>581</v>
      </c>
      <c r="S86" s="32" t="s">
        <v>581</v>
      </c>
      <c r="T86" s="33" t="s">
        <v>581</v>
      </c>
      <c r="U86" s="33" t="s">
        <v>581</v>
      </c>
      <c r="V86" s="32" t="s">
        <v>882</v>
      </c>
      <c r="W86" s="32" t="s">
        <v>1007</v>
      </c>
      <c r="X86" s="33">
        <v>45268</v>
      </c>
      <c r="Y86" s="32" t="s">
        <v>1068</v>
      </c>
      <c r="Z86" s="33">
        <v>45268</v>
      </c>
      <c r="AA86" s="32" t="s">
        <v>1069</v>
      </c>
      <c r="AB86" s="32" t="s">
        <v>1070</v>
      </c>
      <c r="AC86" s="33">
        <v>45273</v>
      </c>
      <c r="AD86" s="32" t="s">
        <v>22</v>
      </c>
      <c r="AE86" s="33">
        <v>45271</v>
      </c>
      <c r="AF86" s="32" t="s">
        <v>424</v>
      </c>
      <c r="AG86" s="32"/>
      <c r="AH86" s="32" t="s">
        <v>1210</v>
      </c>
      <c r="AI86" t="s">
        <v>1311</v>
      </c>
      <c r="AJ86" t="s">
        <v>1363</v>
      </c>
      <c r="AK86" t="s">
        <v>1302</v>
      </c>
      <c r="AL86" s="32" t="s">
        <v>890</v>
      </c>
    </row>
    <row r="87" spans="1:38">
      <c r="A87" s="32">
        <v>2</v>
      </c>
      <c r="B87" s="33">
        <v>45264</v>
      </c>
      <c r="C87" s="32">
        <v>30</v>
      </c>
      <c r="D87" s="32" t="s">
        <v>681</v>
      </c>
      <c r="E87" s="32" t="s">
        <v>682</v>
      </c>
      <c r="F87" s="32">
        <v>8417467</v>
      </c>
      <c r="G87" s="32" t="s">
        <v>674</v>
      </c>
      <c r="H87" s="32" t="s">
        <v>679</v>
      </c>
      <c r="I87" s="32">
        <v>48881</v>
      </c>
      <c r="J87" s="33">
        <v>45264</v>
      </c>
      <c r="K87" s="33">
        <v>45271</v>
      </c>
      <c r="L87" t="s">
        <v>1058</v>
      </c>
      <c r="M87" s="32" t="s">
        <v>139</v>
      </c>
      <c r="N87" s="32" t="s">
        <v>20</v>
      </c>
      <c r="O87" s="32">
        <v>1</v>
      </c>
      <c r="P87" s="32">
        <v>55.59</v>
      </c>
      <c r="Q87" s="32">
        <v>55.59</v>
      </c>
      <c r="R87" s="32" t="s">
        <v>581</v>
      </c>
      <c r="S87" s="32" t="s">
        <v>581</v>
      </c>
      <c r="T87" s="33" t="s">
        <v>581</v>
      </c>
      <c r="U87" s="33" t="s">
        <v>581</v>
      </c>
      <c r="V87" s="32" t="s">
        <v>1048</v>
      </c>
      <c r="W87" s="32" t="s">
        <v>139</v>
      </c>
      <c r="X87" s="33">
        <v>45273</v>
      </c>
      <c r="Y87" s="32" t="s">
        <v>1068</v>
      </c>
      <c r="Z87" s="33">
        <v>45273</v>
      </c>
      <c r="AA87" s="32" t="s">
        <v>1074</v>
      </c>
      <c r="AB87" s="32" t="s">
        <v>1070</v>
      </c>
      <c r="AC87" s="33">
        <v>45298</v>
      </c>
      <c r="AD87" s="32" t="s">
        <v>22</v>
      </c>
      <c r="AE87" s="33">
        <v>45298</v>
      </c>
      <c r="AF87" s="32" t="s">
        <v>424</v>
      </c>
      <c r="AG87" s="32"/>
      <c r="AH87" s="32" t="s">
        <v>1210</v>
      </c>
      <c r="AI87" t="s">
        <v>1311</v>
      </c>
      <c r="AJ87" t="s">
        <v>1363</v>
      </c>
      <c r="AK87" t="s">
        <v>1302</v>
      </c>
      <c r="AL87" s="32" t="s">
        <v>890</v>
      </c>
    </row>
    <row r="88" spans="1:38">
      <c r="A88" s="32">
        <v>3</v>
      </c>
      <c r="B88" s="33">
        <v>45264</v>
      </c>
      <c r="C88" s="32">
        <v>30</v>
      </c>
      <c r="D88" s="32" t="s">
        <v>683</v>
      </c>
      <c r="E88" s="32" t="s">
        <v>684</v>
      </c>
      <c r="F88" s="32">
        <v>8417447</v>
      </c>
      <c r="G88" s="32" t="s">
        <v>672</v>
      </c>
      <c r="H88" s="32" t="s">
        <v>675</v>
      </c>
      <c r="I88" s="32">
        <v>48938</v>
      </c>
      <c r="J88" s="33">
        <v>45265</v>
      </c>
      <c r="K88" s="33">
        <v>45271</v>
      </c>
      <c r="L88" t="s">
        <v>1058</v>
      </c>
      <c r="M88" s="32" t="s">
        <v>139</v>
      </c>
      <c r="N88" s="32" t="s">
        <v>20</v>
      </c>
      <c r="O88" s="32">
        <v>1</v>
      </c>
      <c r="P88" s="32">
        <v>14186.7</v>
      </c>
      <c r="Q88" s="32">
        <v>14186.7</v>
      </c>
      <c r="R88" s="32" t="s">
        <v>1150</v>
      </c>
      <c r="S88" s="32" t="s">
        <v>1058</v>
      </c>
      <c r="T88" s="33">
        <v>45280</v>
      </c>
      <c r="U88" s="33">
        <v>45277</v>
      </c>
      <c r="V88" s="32" t="s">
        <v>1213</v>
      </c>
      <c r="W88" s="32" t="s">
        <v>139</v>
      </c>
      <c r="X88" s="33">
        <v>45280</v>
      </c>
      <c r="Y88" s="32" t="s">
        <v>1068</v>
      </c>
      <c r="Z88" s="33">
        <v>45280</v>
      </c>
      <c r="AA88" s="32" t="s">
        <v>1073</v>
      </c>
      <c r="AB88" s="32" t="s">
        <v>1212</v>
      </c>
      <c r="AC88" s="33">
        <v>45315</v>
      </c>
      <c r="AD88" s="32" t="s">
        <v>22</v>
      </c>
      <c r="AE88" s="33">
        <v>45314</v>
      </c>
      <c r="AF88" s="32" t="s">
        <v>424</v>
      </c>
      <c r="AG88" s="32" t="s">
        <v>2157</v>
      </c>
      <c r="AH88" s="32" t="s">
        <v>1210</v>
      </c>
      <c r="AI88" t="s">
        <v>1311</v>
      </c>
      <c r="AJ88" t="s">
        <v>1363</v>
      </c>
      <c r="AK88" t="s">
        <v>1302</v>
      </c>
      <c r="AL88" s="32" t="s">
        <v>890</v>
      </c>
    </row>
    <row r="89" spans="1:38">
      <c r="A89" s="32">
        <v>3</v>
      </c>
      <c r="B89" s="33">
        <v>45264</v>
      </c>
      <c r="C89" s="32">
        <v>30</v>
      </c>
      <c r="D89" s="32" t="s">
        <v>683</v>
      </c>
      <c r="E89" s="32" t="s">
        <v>684</v>
      </c>
      <c r="F89" s="32">
        <v>8417447</v>
      </c>
      <c r="G89" s="32" t="s">
        <v>395</v>
      </c>
      <c r="H89" s="32" t="s">
        <v>399</v>
      </c>
      <c r="I89" s="32">
        <v>48937</v>
      </c>
      <c r="J89" s="33">
        <v>45265</v>
      </c>
      <c r="K89" s="33">
        <v>45271</v>
      </c>
      <c r="L89" t="s">
        <v>1058</v>
      </c>
      <c r="M89" s="32" t="s">
        <v>1005</v>
      </c>
      <c r="N89" s="32" t="s">
        <v>20</v>
      </c>
      <c r="O89" s="32">
        <v>2</v>
      </c>
      <c r="P89" s="32">
        <v>300.19</v>
      </c>
      <c r="Q89" s="32">
        <v>600.38</v>
      </c>
      <c r="R89" s="32" t="s">
        <v>581</v>
      </c>
      <c r="S89" s="32" t="s">
        <v>581</v>
      </c>
      <c r="T89" s="33" t="s">
        <v>581</v>
      </c>
      <c r="U89" s="33" t="s">
        <v>581</v>
      </c>
      <c r="V89" s="32" t="s">
        <v>1050</v>
      </c>
      <c r="W89" s="32" t="s">
        <v>1003</v>
      </c>
      <c r="X89" s="33">
        <v>45273</v>
      </c>
      <c r="Y89" s="32" t="s">
        <v>1068</v>
      </c>
      <c r="Z89" s="33">
        <v>45273</v>
      </c>
      <c r="AA89" s="32" t="s">
        <v>1074</v>
      </c>
      <c r="AB89" s="32" t="s">
        <v>1070</v>
      </c>
      <c r="AC89" s="33">
        <v>45283</v>
      </c>
      <c r="AD89" s="32" t="s">
        <v>22</v>
      </c>
      <c r="AE89" s="33">
        <v>45276</v>
      </c>
      <c r="AF89" s="32" t="s">
        <v>425</v>
      </c>
      <c r="AG89" s="32"/>
      <c r="AH89" s="32" t="s">
        <v>1210</v>
      </c>
      <c r="AI89" t="s">
        <v>1311</v>
      </c>
      <c r="AJ89" t="s">
        <v>1363</v>
      </c>
      <c r="AK89" t="s">
        <v>1302</v>
      </c>
      <c r="AL89" s="32" t="s">
        <v>890</v>
      </c>
    </row>
    <row r="90" spans="1:38">
      <c r="A90" s="32">
        <v>3</v>
      </c>
      <c r="B90" s="33">
        <v>45264</v>
      </c>
      <c r="C90" s="32">
        <v>30</v>
      </c>
      <c r="D90" s="32" t="s">
        <v>683</v>
      </c>
      <c r="E90" s="32" t="s">
        <v>684</v>
      </c>
      <c r="F90" s="32">
        <v>8417447</v>
      </c>
      <c r="G90" s="32" t="s">
        <v>176</v>
      </c>
      <c r="H90" s="32" t="s">
        <v>280</v>
      </c>
      <c r="I90" s="32">
        <v>48937</v>
      </c>
      <c r="J90" s="33">
        <v>45265</v>
      </c>
      <c r="K90" s="33">
        <v>45271</v>
      </c>
      <c r="L90" t="s">
        <v>1058</v>
      </c>
      <c r="M90" s="32" t="s">
        <v>1003</v>
      </c>
      <c r="N90" s="32" t="s">
        <v>20</v>
      </c>
      <c r="O90" s="32">
        <v>2</v>
      </c>
      <c r="P90" s="32">
        <v>60.17</v>
      </c>
      <c r="Q90" s="32">
        <v>120.34</v>
      </c>
      <c r="R90" s="32" t="s">
        <v>581</v>
      </c>
      <c r="S90" s="32" t="s">
        <v>581</v>
      </c>
      <c r="T90" s="33" t="s">
        <v>581</v>
      </c>
      <c r="U90" s="33" t="s">
        <v>581</v>
      </c>
      <c r="V90" s="32" t="s">
        <v>1050</v>
      </c>
      <c r="W90" s="32" t="s">
        <v>1002</v>
      </c>
      <c r="X90" s="33">
        <v>45273</v>
      </c>
      <c r="Y90" s="32" t="s">
        <v>1068</v>
      </c>
      <c r="Z90" s="33">
        <v>45273</v>
      </c>
      <c r="AA90" s="32" t="s">
        <v>1074</v>
      </c>
      <c r="AB90" s="32" t="s">
        <v>1070</v>
      </c>
      <c r="AC90" s="33">
        <v>45283</v>
      </c>
      <c r="AD90" s="32" t="s">
        <v>22</v>
      </c>
      <c r="AE90" s="33">
        <v>45276</v>
      </c>
      <c r="AF90" s="32" t="s">
        <v>425</v>
      </c>
      <c r="AG90" s="32"/>
      <c r="AH90" s="32" t="s">
        <v>1210</v>
      </c>
      <c r="AI90" t="s">
        <v>1311</v>
      </c>
      <c r="AJ90" t="s">
        <v>1363</v>
      </c>
      <c r="AK90" t="s">
        <v>1302</v>
      </c>
      <c r="AL90" s="32" t="s">
        <v>890</v>
      </c>
    </row>
    <row r="91" spans="1:38">
      <c r="A91" s="32">
        <v>3</v>
      </c>
      <c r="B91" s="33">
        <v>45264</v>
      </c>
      <c r="C91" s="32">
        <v>30</v>
      </c>
      <c r="D91" s="32" t="s">
        <v>683</v>
      </c>
      <c r="E91" s="32" t="s">
        <v>684</v>
      </c>
      <c r="F91" s="32">
        <v>8417447</v>
      </c>
      <c r="G91" s="32" t="s">
        <v>30</v>
      </c>
      <c r="H91" s="32" t="s">
        <v>676</v>
      </c>
      <c r="I91" s="32">
        <v>48937</v>
      </c>
      <c r="J91" s="33">
        <v>45265</v>
      </c>
      <c r="K91" s="33">
        <v>45271</v>
      </c>
      <c r="L91" t="s">
        <v>1058</v>
      </c>
      <c r="M91" s="32" t="s">
        <v>139</v>
      </c>
      <c r="N91" s="32" t="s">
        <v>31</v>
      </c>
      <c r="O91" s="32">
        <v>15</v>
      </c>
      <c r="P91" s="32">
        <v>204.38</v>
      </c>
      <c r="Q91" s="32">
        <v>3065.7</v>
      </c>
      <c r="R91" s="32" t="s">
        <v>581</v>
      </c>
      <c r="S91" s="32" t="s">
        <v>581</v>
      </c>
      <c r="T91" s="33" t="s">
        <v>581</v>
      </c>
      <c r="U91" s="33" t="s">
        <v>581</v>
      </c>
      <c r="V91" s="32" t="s">
        <v>1050</v>
      </c>
      <c r="W91" s="32" t="s">
        <v>139</v>
      </c>
      <c r="X91" s="33">
        <v>45273</v>
      </c>
      <c r="Y91" s="32" t="s">
        <v>1068</v>
      </c>
      <c r="Z91" s="33">
        <v>45273</v>
      </c>
      <c r="AA91" s="32" t="s">
        <v>1074</v>
      </c>
      <c r="AB91" s="32" t="s">
        <v>1070</v>
      </c>
      <c r="AC91" s="33">
        <v>45283</v>
      </c>
      <c r="AD91" s="32" t="s">
        <v>22</v>
      </c>
      <c r="AE91" s="33">
        <v>45279</v>
      </c>
      <c r="AF91" s="32" t="s">
        <v>1021</v>
      </c>
      <c r="AG91" s="32"/>
      <c r="AH91" s="32" t="s">
        <v>1210</v>
      </c>
      <c r="AI91" t="s">
        <v>1311</v>
      </c>
      <c r="AJ91" t="s">
        <v>1363</v>
      </c>
      <c r="AK91" t="s">
        <v>1302</v>
      </c>
      <c r="AL91" s="32" t="s">
        <v>890</v>
      </c>
    </row>
    <row r="92" spans="1:38">
      <c r="A92" s="32">
        <v>3</v>
      </c>
      <c r="B92" s="33">
        <v>45264</v>
      </c>
      <c r="C92" s="32">
        <v>30</v>
      </c>
      <c r="D92" s="32" t="s">
        <v>683</v>
      </c>
      <c r="E92" s="32" t="s">
        <v>684</v>
      </c>
      <c r="F92" s="32">
        <v>8417447</v>
      </c>
      <c r="G92" s="32" t="s">
        <v>39</v>
      </c>
      <c r="H92" s="32" t="s">
        <v>40</v>
      </c>
      <c r="I92" s="32">
        <v>48937</v>
      </c>
      <c r="J92" s="33">
        <v>45265</v>
      </c>
      <c r="K92" s="33">
        <v>45271</v>
      </c>
      <c r="L92" t="s">
        <v>1058</v>
      </c>
      <c r="M92" s="32" t="s">
        <v>1002</v>
      </c>
      <c r="N92" s="32" t="s">
        <v>21</v>
      </c>
      <c r="O92" s="32">
        <v>25</v>
      </c>
      <c r="P92" s="32">
        <v>240.35</v>
      </c>
      <c r="Q92" s="32">
        <v>240.35</v>
      </c>
      <c r="R92" s="32" t="s">
        <v>581</v>
      </c>
      <c r="S92" s="32" t="s">
        <v>581</v>
      </c>
      <c r="T92" s="33" t="s">
        <v>581</v>
      </c>
      <c r="U92" s="33" t="s">
        <v>581</v>
      </c>
      <c r="V92" s="32" t="s">
        <v>1050</v>
      </c>
      <c r="W92" s="32" t="s">
        <v>143</v>
      </c>
      <c r="X92" s="33">
        <v>45273</v>
      </c>
      <c r="Y92" s="32" t="s">
        <v>1068</v>
      </c>
      <c r="Z92" s="33">
        <v>45273</v>
      </c>
      <c r="AA92" s="32" t="s">
        <v>1074</v>
      </c>
      <c r="AB92" s="32" t="s">
        <v>1070</v>
      </c>
      <c r="AC92" s="33">
        <v>45283</v>
      </c>
      <c r="AD92" s="32" t="s">
        <v>22</v>
      </c>
      <c r="AE92" s="33">
        <v>45276</v>
      </c>
      <c r="AF92" s="32" t="s">
        <v>424</v>
      </c>
      <c r="AG92" s="32"/>
      <c r="AH92" s="32" t="s">
        <v>1210</v>
      </c>
      <c r="AI92" t="s">
        <v>1311</v>
      </c>
      <c r="AJ92" t="s">
        <v>1363</v>
      </c>
      <c r="AK92" t="s">
        <v>1302</v>
      </c>
      <c r="AL92" s="32" t="s">
        <v>890</v>
      </c>
    </row>
    <row r="93" spans="1:38">
      <c r="A93" s="32">
        <v>3</v>
      </c>
      <c r="B93" s="33">
        <v>45264</v>
      </c>
      <c r="C93" s="32">
        <v>30</v>
      </c>
      <c r="D93" s="32" t="s">
        <v>683</v>
      </c>
      <c r="E93" s="32" t="s">
        <v>684</v>
      </c>
      <c r="F93" s="32">
        <v>8417447</v>
      </c>
      <c r="G93" s="32" t="s">
        <v>148</v>
      </c>
      <c r="H93" s="32" t="s">
        <v>677</v>
      </c>
      <c r="I93" s="32">
        <v>48937</v>
      </c>
      <c r="J93" s="33">
        <v>45265</v>
      </c>
      <c r="K93" s="33">
        <v>45271</v>
      </c>
      <c r="L93" t="s">
        <v>1058</v>
      </c>
      <c r="M93" s="32" t="s">
        <v>143</v>
      </c>
      <c r="N93" s="32" t="s">
        <v>20</v>
      </c>
      <c r="O93" s="32">
        <v>8</v>
      </c>
      <c r="P93" s="32">
        <v>1.8</v>
      </c>
      <c r="Q93" s="32">
        <v>14.4</v>
      </c>
      <c r="R93" s="32" t="s">
        <v>581</v>
      </c>
      <c r="S93" s="32" t="s">
        <v>581</v>
      </c>
      <c r="T93" s="33" t="s">
        <v>581</v>
      </c>
      <c r="U93" s="33" t="s">
        <v>581</v>
      </c>
      <c r="V93" s="32" t="s">
        <v>1051</v>
      </c>
      <c r="W93" s="32" t="s">
        <v>139</v>
      </c>
      <c r="X93" s="33">
        <v>45273</v>
      </c>
      <c r="Y93" s="32" t="s">
        <v>1068</v>
      </c>
      <c r="Z93" s="33">
        <v>45273</v>
      </c>
      <c r="AA93" s="32" t="s">
        <v>1074</v>
      </c>
      <c r="AB93" s="32" t="s">
        <v>1081</v>
      </c>
      <c r="AC93" s="33">
        <v>45283</v>
      </c>
      <c r="AD93" s="32" t="s">
        <v>22</v>
      </c>
      <c r="AE93" s="33">
        <v>45275</v>
      </c>
      <c r="AF93" s="32" t="s">
        <v>1025</v>
      </c>
      <c r="AG93" s="32"/>
      <c r="AH93" s="32" t="s">
        <v>1210</v>
      </c>
      <c r="AI93" t="s">
        <v>1311</v>
      </c>
      <c r="AJ93" t="s">
        <v>1363</v>
      </c>
      <c r="AK93" t="s">
        <v>1302</v>
      </c>
      <c r="AL93" s="32" t="s">
        <v>890</v>
      </c>
    </row>
    <row r="94" spans="1:38">
      <c r="A94" s="32">
        <v>3</v>
      </c>
      <c r="B94" s="33">
        <v>45264</v>
      </c>
      <c r="C94" s="32">
        <v>30</v>
      </c>
      <c r="D94" s="32" t="s">
        <v>683</v>
      </c>
      <c r="E94" s="32" t="s">
        <v>684</v>
      </c>
      <c r="F94" s="32">
        <v>8417447</v>
      </c>
      <c r="G94" s="32" t="s">
        <v>128</v>
      </c>
      <c r="H94" s="32" t="s">
        <v>129</v>
      </c>
      <c r="I94" s="32">
        <v>48937</v>
      </c>
      <c r="J94" s="33">
        <v>45265</v>
      </c>
      <c r="K94" s="33">
        <v>45271</v>
      </c>
      <c r="L94" t="s">
        <v>1058</v>
      </c>
      <c r="M94" s="32" t="s">
        <v>142</v>
      </c>
      <c r="N94" s="32" t="s">
        <v>127</v>
      </c>
      <c r="O94" s="32">
        <v>2</v>
      </c>
      <c r="P94" s="32">
        <v>21.26</v>
      </c>
      <c r="Q94" s="32">
        <v>42.52</v>
      </c>
      <c r="R94" s="32" t="s">
        <v>581</v>
      </c>
      <c r="S94" s="32" t="s">
        <v>581</v>
      </c>
      <c r="T94" s="33" t="s">
        <v>581</v>
      </c>
      <c r="U94" s="33" t="s">
        <v>581</v>
      </c>
      <c r="V94" s="32" t="s">
        <v>1050</v>
      </c>
      <c r="W94" s="32" t="s">
        <v>142</v>
      </c>
      <c r="X94" s="33">
        <v>45273</v>
      </c>
      <c r="Y94" s="32" t="s">
        <v>1068</v>
      </c>
      <c r="Z94" s="33">
        <v>45273</v>
      </c>
      <c r="AA94" s="32" t="s">
        <v>1074</v>
      </c>
      <c r="AB94" s="32" t="s">
        <v>1070</v>
      </c>
      <c r="AC94" s="33">
        <v>45283</v>
      </c>
      <c r="AD94" s="32" t="s">
        <v>22</v>
      </c>
      <c r="AE94" s="33">
        <v>45276</v>
      </c>
      <c r="AF94" s="32" t="s">
        <v>425</v>
      </c>
      <c r="AG94" s="32"/>
      <c r="AH94" s="32" t="s">
        <v>1210</v>
      </c>
      <c r="AI94" t="s">
        <v>1311</v>
      </c>
      <c r="AJ94" t="s">
        <v>1363</v>
      </c>
      <c r="AK94" t="s">
        <v>1302</v>
      </c>
      <c r="AL94" s="32" t="s">
        <v>890</v>
      </c>
    </row>
    <row r="95" spans="1:38">
      <c r="A95" s="32">
        <v>3</v>
      </c>
      <c r="B95" s="33">
        <v>45264</v>
      </c>
      <c r="C95" s="32">
        <v>30</v>
      </c>
      <c r="D95" s="32" t="s">
        <v>683</v>
      </c>
      <c r="E95" s="32" t="s">
        <v>684</v>
      </c>
      <c r="F95" s="32">
        <v>8417447</v>
      </c>
      <c r="G95" s="32" t="s">
        <v>673</v>
      </c>
      <c r="H95" s="32" t="s">
        <v>678</v>
      </c>
      <c r="I95" s="32">
        <v>48937</v>
      </c>
      <c r="J95" s="33">
        <v>45265</v>
      </c>
      <c r="K95" s="33">
        <v>45271</v>
      </c>
      <c r="L95" t="s">
        <v>1058</v>
      </c>
      <c r="M95" s="32" t="s">
        <v>141</v>
      </c>
      <c r="N95" s="32" t="s">
        <v>20</v>
      </c>
      <c r="O95" s="32">
        <v>8</v>
      </c>
      <c r="P95" s="32">
        <v>1.8</v>
      </c>
      <c r="Q95" s="32">
        <v>14.4</v>
      </c>
      <c r="R95" s="32" t="s">
        <v>581</v>
      </c>
      <c r="S95" s="32" t="s">
        <v>581</v>
      </c>
      <c r="T95" s="33" t="s">
        <v>581</v>
      </c>
      <c r="U95" s="33" t="s">
        <v>581</v>
      </c>
      <c r="V95" s="32" t="s">
        <v>1050</v>
      </c>
      <c r="W95" s="32" t="s">
        <v>141</v>
      </c>
      <c r="X95" s="33">
        <v>45273</v>
      </c>
      <c r="Y95" s="32" t="s">
        <v>1068</v>
      </c>
      <c r="Z95" s="33">
        <v>45273</v>
      </c>
      <c r="AA95" s="32" t="s">
        <v>1074</v>
      </c>
      <c r="AB95" s="32" t="s">
        <v>1070</v>
      </c>
      <c r="AC95" s="33">
        <v>45283</v>
      </c>
      <c r="AD95" s="32" t="s">
        <v>22</v>
      </c>
      <c r="AE95" s="33">
        <v>45276</v>
      </c>
      <c r="AF95" s="32" t="s">
        <v>1025</v>
      </c>
      <c r="AG95" s="32"/>
      <c r="AH95" s="32" t="s">
        <v>1210</v>
      </c>
      <c r="AI95" t="s">
        <v>1311</v>
      </c>
      <c r="AJ95" t="s">
        <v>1363</v>
      </c>
      <c r="AK95" t="s">
        <v>1302</v>
      </c>
      <c r="AL95" s="32" t="s">
        <v>890</v>
      </c>
    </row>
    <row r="96" spans="1:38">
      <c r="A96" s="32">
        <v>3</v>
      </c>
      <c r="B96" s="33">
        <v>45264</v>
      </c>
      <c r="C96" s="32">
        <v>30</v>
      </c>
      <c r="D96" s="32" t="s">
        <v>683</v>
      </c>
      <c r="E96" s="32" t="s">
        <v>684</v>
      </c>
      <c r="F96" s="32">
        <v>8417447</v>
      </c>
      <c r="G96" s="32" t="s">
        <v>396</v>
      </c>
      <c r="H96" s="32" t="s">
        <v>494</v>
      </c>
      <c r="I96" s="32">
        <v>48939</v>
      </c>
      <c r="J96" s="33">
        <v>45265</v>
      </c>
      <c r="K96" s="33">
        <v>45266</v>
      </c>
      <c r="L96" t="s">
        <v>1058</v>
      </c>
      <c r="M96" s="32" t="s">
        <v>139</v>
      </c>
      <c r="N96" s="32" t="s">
        <v>21</v>
      </c>
      <c r="O96" s="32">
        <v>1</v>
      </c>
      <c r="P96" s="32">
        <v>161.69999999999999</v>
      </c>
      <c r="Q96" s="32">
        <v>161.69999999999999</v>
      </c>
      <c r="R96" s="32" t="s">
        <v>581</v>
      </c>
      <c r="S96" s="32" t="s">
        <v>581</v>
      </c>
      <c r="T96" s="33" t="s">
        <v>581</v>
      </c>
      <c r="U96" s="33" t="s">
        <v>581</v>
      </c>
      <c r="V96" s="32" t="s">
        <v>882</v>
      </c>
      <c r="W96" s="32" t="s">
        <v>1009</v>
      </c>
      <c r="X96" s="33">
        <v>45268</v>
      </c>
      <c r="Y96" s="32" t="s">
        <v>1068</v>
      </c>
      <c r="Z96" s="33">
        <v>45268</v>
      </c>
      <c r="AA96" s="32" t="s">
        <v>1069</v>
      </c>
      <c r="AB96" s="32" t="s">
        <v>1070</v>
      </c>
      <c r="AC96" s="33">
        <v>45273</v>
      </c>
      <c r="AD96" s="32" t="s">
        <v>22</v>
      </c>
      <c r="AE96" s="33">
        <v>45271</v>
      </c>
      <c r="AF96" s="32" t="s">
        <v>424</v>
      </c>
      <c r="AG96" s="32"/>
      <c r="AH96" s="32" t="s">
        <v>1210</v>
      </c>
      <c r="AI96" t="s">
        <v>1311</v>
      </c>
      <c r="AJ96" t="s">
        <v>1363</v>
      </c>
      <c r="AK96" t="s">
        <v>1302</v>
      </c>
      <c r="AL96" s="32" t="s">
        <v>890</v>
      </c>
    </row>
    <row r="97" spans="1:38">
      <c r="A97" s="32">
        <v>3</v>
      </c>
      <c r="B97" s="33">
        <v>45264</v>
      </c>
      <c r="C97" s="32">
        <v>30</v>
      </c>
      <c r="D97" s="32" t="s">
        <v>683</v>
      </c>
      <c r="E97" s="32" t="s">
        <v>684</v>
      </c>
      <c r="F97" s="32">
        <v>8417447</v>
      </c>
      <c r="G97" s="32" t="s">
        <v>674</v>
      </c>
      <c r="H97" s="32" t="s">
        <v>679</v>
      </c>
      <c r="I97" s="32">
        <v>48937</v>
      </c>
      <c r="J97" s="33">
        <v>45265</v>
      </c>
      <c r="K97" s="33">
        <v>45271</v>
      </c>
      <c r="L97" t="s">
        <v>1058</v>
      </c>
      <c r="M97" s="32" t="s">
        <v>140</v>
      </c>
      <c r="N97" s="32" t="s">
        <v>20</v>
      </c>
      <c r="O97" s="32">
        <v>1</v>
      </c>
      <c r="P97" s="32">
        <v>55.59</v>
      </c>
      <c r="Q97" s="32">
        <v>55.59</v>
      </c>
      <c r="R97" s="32" t="s">
        <v>581</v>
      </c>
      <c r="S97" s="32" t="s">
        <v>581</v>
      </c>
      <c r="T97" s="33" t="s">
        <v>581</v>
      </c>
      <c r="U97" s="33" t="s">
        <v>581</v>
      </c>
      <c r="V97" s="32" t="s">
        <v>1050</v>
      </c>
      <c r="W97" s="32" t="s">
        <v>140</v>
      </c>
      <c r="X97" s="33">
        <v>45273</v>
      </c>
      <c r="Y97" s="32" t="s">
        <v>1068</v>
      </c>
      <c r="Z97" s="33">
        <v>45273</v>
      </c>
      <c r="AA97" s="32" t="s">
        <v>1074</v>
      </c>
      <c r="AB97" s="32" t="s">
        <v>1070</v>
      </c>
      <c r="AC97" s="33">
        <v>45298</v>
      </c>
      <c r="AD97" s="32" t="s">
        <v>22</v>
      </c>
      <c r="AE97" s="33">
        <v>45298</v>
      </c>
      <c r="AF97" s="32" t="s">
        <v>424</v>
      </c>
      <c r="AG97" s="32"/>
      <c r="AH97" s="32" t="s">
        <v>1210</v>
      </c>
      <c r="AI97" t="s">
        <v>1311</v>
      </c>
      <c r="AJ97" t="s">
        <v>1363</v>
      </c>
      <c r="AK97" t="s">
        <v>1302</v>
      </c>
      <c r="AL97" s="32" t="s">
        <v>890</v>
      </c>
    </row>
    <row r="98" spans="1:38">
      <c r="A98" s="32">
        <v>4</v>
      </c>
      <c r="B98" s="33">
        <v>45264</v>
      </c>
      <c r="C98" s="32">
        <v>40</v>
      </c>
      <c r="D98" s="32" t="s">
        <v>670</v>
      </c>
      <c r="E98" s="32" t="s">
        <v>671</v>
      </c>
      <c r="F98" s="32">
        <v>8417458</v>
      </c>
      <c r="G98" s="32" t="s">
        <v>691</v>
      </c>
      <c r="H98" s="32" t="s">
        <v>692</v>
      </c>
      <c r="I98" s="32">
        <v>49131</v>
      </c>
      <c r="J98" s="33">
        <v>45267</v>
      </c>
      <c r="K98" s="33">
        <v>45271</v>
      </c>
      <c r="L98" t="s">
        <v>1058</v>
      </c>
      <c r="M98" s="32" t="s">
        <v>139</v>
      </c>
      <c r="N98" s="32" t="s">
        <v>20</v>
      </c>
      <c r="O98" s="32">
        <v>1</v>
      </c>
      <c r="P98" s="32">
        <v>55.1</v>
      </c>
      <c r="Q98" s="32">
        <v>55.1</v>
      </c>
      <c r="R98" s="32" t="s">
        <v>1062</v>
      </c>
      <c r="S98" s="32" t="s">
        <v>1058</v>
      </c>
      <c r="T98" s="33">
        <v>45280</v>
      </c>
      <c r="U98" s="33">
        <v>45277</v>
      </c>
      <c r="V98" s="32" t="s">
        <v>1214</v>
      </c>
      <c r="W98" s="32" t="s">
        <v>139</v>
      </c>
      <c r="X98" s="33">
        <v>45280</v>
      </c>
      <c r="Y98" s="32" t="s">
        <v>1068</v>
      </c>
      <c r="Z98" s="33">
        <v>45280</v>
      </c>
      <c r="AA98" s="32" t="s">
        <v>1074</v>
      </c>
      <c r="AB98" s="32" t="s">
        <v>1070</v>
      </c>
      <c r="AC98" s="33">
        <v>45344</v>
      </c>
      <c r="AD98" s="32" t="s">
        <v>22</v>
      </c>
      <c r="AE98" s="33">
        <v>45305</v>
      </c>
      <c r="AF98" s="32" t="s">
        <v>424</v>
      </c>
      <c r="AG98" s="32"/>
      <c r="AH98" s="32" t="s">
        <v>1210</v>
      </c>
      <c r="AI98" t="s">
        <v>1311</v>
      </c>
      <c r="AJ98" t="s">
        <v>1363</v>
      </c>
      <c r="AK98" t="s">
        <v>1302</v>
      </c>
      <c r="AL98" s="32" t="s">
        <v>890</v>
      </c>
    </row>
    <row r="99" spans="1:38">
      <c r="A99" s="32">
        <v>5</v>
      </c>
      <c r="B99" s="33">
        <v>45264</v>
      </c>
      <c r="C99" s="32">
        <v>30</v>
      </c>
      <c r="D99" s="32" t="s">
        <v>681</v>
      </c>
      <c r="E99" s="32" t="s">
        <v>682</v>
      </c>
      <c r="F99" s="32">
        <v>8417467</v>
      </c>
      <c r="G99" s="32" t="s">
        <v>691</v>
      </c>
      <c r="H99" s="32" t="s">
        <v>692</v>
      </c>
      <c r="I99" s="32">
        <v>49132</v>
      </c>
      <c r="J99" s="33">
        <v>45267</v>
      </c>
      <c r="K99" s="33">
        <v>45271</v>
      </c>
      <c r="L99" t="s">
        <v>1058</v>
      </c>
      <c r="M99" s="32" t="s">
        <v>139</v>
      </c>
      <c r="N99" s="32" t="s">
        <v>20</v>
      </c>
      <c r="O99" s="32">
        <v>1</v>
      </c>
      <c r="P99" s="32">
        <v>55.1</v>
      </c>
      <c r="Q99" s="32">
        <v>55.1</v>
      </c>
      <c r="R99" s="32" t="s">
        <v>1060</v>
      </c>
      <c r="S99" s="32" t="s">
        <v>1058</v>
      </c>
      <c r="T99" s="33">
        <v>45280</v>
      </c>
      <c r="U99" s="33">
        <v>45276</v>
      </c>
      <c r="V99" s="32" t="s">
        <v>1215</v>
      </c>
      <c r="W99" s="32" t="s">
        <v>1011</v>
      </c>
      <c r="X99" s="33">
        <v>45280</v>
      </c>
      <c r="Y99" s="32" t="s">
        <v>1068</v>
      </c>
      <c r="Z99" s="33">
        <v>45280</v>
      </c>
      <c r="AA99" s="32" t="s">
        <v>1074</v>
      </c>
      <c r="AB99" s="32" t="s">
        <v>1070</v>
      </c>
      <c r="AC99" s="33">
        <v>45346</v>
      </c>
      <c r="AD99" s="32" t="s">
        <v>22</v>
      </c>
      <c r="AE99" s="33">
        <v>45305</v>
      </c>
      <c r="AF99" s="32" t="s">
        <v>424</v>
      </c>
      <c r="AG99" s="32"/>
      <c r="AH99" s="32" t="s">
        <v>1210</v>
      </c>
      <c r="AI99" t="s">
        <v>1311</v>
      </c>
      <c r="AJ99" t="s">
        <v>1363</v>
      </c>
      <c r="AK99" t="s">
        <v>1302</v>
      </c>
      <c r="AL99" s="32" t="s">
        <v>890</v>
      </c>
    </row>
    <row r="100" spans="1:38">
      <c r="A100" s="32">
        <v>6</v>
      </c>
      <c r="B100" s="33">
        <v>45264</v>
      </c>
      <c r="C100" s="32">
        <v>30</v>
      </c>
      <c r="D100" s="32" t="s">
        <v>683</v>
      </c>
      <c r="E100" s="32" t="s">
        <v>684</v>
      </c>
      <c r="F100" s="32">
        <v>8417447</v>
      </c>
      <c r="G100" s="32" t="s">
        <v>691</v>
      </c>
      <c r="H100" s="32" t="s">
        <v>692</v>
      </c>
      <c r="I100" s="32">
        <v>49133</v>
      </c>
      <c r="J100" s="33">
        <v>45267</v>
      </c>
      <c r="K100" s="33">
        <v>45271</v>
      </c>
      <c r="L100" t="s">
        <v>1058</v>
      </c>
      <c r="M100" s="32" t="s">
        <v>139</v>
      </c>
      <c r="N100" s="32" t="s">
        <v>680</v>
      </c>
      <c r="O100" s="32">
        <v>1</v>
      </c>
      <c r="P100" s="32">
        <v>55.1</v>
      </c>
      <c r="Q100" s="32">
        <v>55.1</v>
      </c>
      <c r="R100" s="32" t="s">
        <v>1060</v>
      </c>
      <c r="S100" s="32" t="s">
        <v>1058</v>
      </c>
      <c r="T100" s="33">
        <v>45280</v>
      </c>
      <c r="U100" s="33">
        <v>45276</v>
      </c>
      <c r="V100" s="32" t="s">
        <v>1215</v>
      </c>
      <c r="W100" s="32" t="s">
        <v>1013</v>
      </c>
      <c r="X100" s="33">
        <v>45280</v>
      </c>
      <c r="Y100" s="32" t="s">
        <v>1068</v>
      </c>
      <c r="Z100" s="33">
        <v>45280</v>
      </c>
      <c r="AA100" s="32" t="s">
        <v>1074</v>
      </c>
      <c r="AB100" s="32" t="s">
        <v>1070</v>
      </c>
      <c r="AC100" s="33">
        <v>45346</v>
      </c>
      <c r="AD100" s="32" t="s">
        <v>22</v>
      </c>
      <c r="AE100" s="33">
        <v>45305</v>
      </c>
      <c r="AF100" s="32" t="s">
        <v>424</v>
      </c>
      <c r="AG100" s="32"/>
      <c r="AH100" s="32" t="s">
        <v>1210</v>
      </c>
      <c r="AI100" t="s">
        <v>1311</v>
      </c>
      <c r="AJ100" t="s">
        <v>1363</v>
      </c>
      <c r="AK100" t="s">
        <v>1302</v>
      </c>
      <c r="AL100" s="32" t="s">
        <v>890</v>
      </c>
    </row>
    <row r="101" spans="1:38">
      <c r="A101" s="32">
        <v>7</v>
      </c>
      <c r="B101" s="33">
        <v>45273</v>
      </c>
      <c r="C101" s="32">
        <v>30</v>
      </c>
      <c r="D101" s="32" t="s">
        <v>904</v>
      </c>
      <c r="E101" s="32" t="s">
        <v>905</v>
      </c>
      <c r="F101" s="32">
        <v>8570280</v>
      </c>
      <c r="G101" s="32" t="s">
        <v>30</v>
      </c>
      <c r="H101" s="32" t="s">
        <v>676</v>
      </c>
      <c r="I101" s="32">
        <v>49482</v>
      </c>
      <c r="J101" s="33">
        <v>45273</v>
      </c>
      <c r="K101" s="33">
        <v>45275</v>
      </c>
      <c r="L101" t="s">
        <v>1058</v>
      </c>
      <c r="M101" s="32" t="s">
        <v>1006</v>
      </c>
      <c r="N101" s="32" t="s">
        <v>31</v>
      </c>
      <c r="O101" s="32">
        <v>35</v>
      </c>
      <c r="P101" s="32">
        <v>26.5</v>
      </c>
      <c r="Q101" s="32">
        <v>927.5</v>
      </c>
      <c r="R101" s="32" t="s">
        <v>1151</v>
      </c>
      <c r="S101" s="32" t="s">
        <v>1059</v>
      </c>
      <c r="T101" s="33">
        <v>45286</v>
      </c>
      <c r="U101" s="33">
        <v>45281</v>
      </c>
      <c r="V101" s="32" t="s">
        <v>1312</v>
      </c>
      <c r="W101" s="32" t="s">
        <v>1006</v>
      </c>
      <c r="X101" s="33">
        <v>45286</v>
      </c>
      <c r="Y101" s="32" t="s">
        <v>1068</v>
      </c>
      <c r="Z101" s="33">
        <v>45286</v>
      </c>
      <c r="AA101" s="32" t="s">
        <v>1074</v>
      </c>
      <c r="AB101" s="32" t="s">
        <v>1070</v>
      </c>
      <c r="AC101" s="33">
        <v>45350</v>
      </c>
      <c r="AD101" s="32" t="s">
        <v>22</v>
      </c>
      <c r="AE101" s="33">
        <v>45299</v>
      </c>
      <c r="AF101" s="32" t="s">
        <v>1703</v>
      </c>
      <c r="AG101" s="32"/>
      <c r="AH101" s="32" t="s">
        <v>1210</v>
      </c>
      <c r="AI101" t="s">
        <v>1311</v>
      </c>
      <c r="AJ101" t="s">
        <v>1363</v>
      </c>
      <c r="AK101" t="s">
        <v>1302</v>
      </c>
      <c r="AL101" s="32" t="s">
        <v>890</v>
      </c>
    </row>
    <row r="102" spans="1:38">
      <c r="A102" s="32">
        <v>7</v>
      </c>
      <c r="B102" s="33">
        <v>45273</v>
      </c>
      <c r="C102" s="32">
        <v>30</v>
      </c>
      <c r="D102" s="32" t="s">
        <v>904</v>
      </c>
      <c r="E102" s="32" t="s">
        <v>905</v>
      </c>
      <c r="F102" s="32">
        <v>8570280</v>
      </c>
      <c r="G102" s="32" t="s">
        <v>128</v>
      </c>
      <c r="H102" s="32" t="s">
        <v>129</v>
      </c>
      <c r="I102" s="32">
        <v>49482</v>
      </c>
      <c r="J102" s="33">
        <v>45273</v>
      </c>
      <c r="K102" s="33">
        <v>45275</v>
      </c>
      <c r="L102" t="s">
        <v>1058</v>
      </c>
      <c r="M102" s="32" t="s">
        <v>1005</v>
      </c>
      <c r="N102" s="32" t="s">
        <v>20</v>
      </c>
      <c r="O102" s="32">
        <v>2</v>
      </c>
      <c r="P102" s="32">
        <v>16</v>
      </c>
      <c r="Q102" s="32">
        <v>32</v>
      </c>
      <c r="R102" s="32" t="s">
        <v>1151</v>
      </c>
      <c r="S102" s="32" t="s">
        <v>1059</v>
      </c>
      <c r="T102" s="33">
        <v>45286</v>
      </c>
      <c r="U102" s="33">
        <v>45281</v>
      </c>
      <c r="V102" s="32" t="s">
        <v>1312</v>
      </c>
      <c r="W102" s="32" t="s">
        <v>1005</v>
      </c>
      <c r="X102" s="33">
        <v>45286</v>
      </c>
      <c r="Y102" s="32" t="s">
        <v>1068</v>
      </c>
      <c r="Z102" s="33">
        <v>45286</v>
      </c>
      <c r="AA102" s="32" t="s">
        <v>1074</v>
      </c>
      <c r="AB102" s="32" t="s">
        <v>1070</v>
      </c>
      <c r="AC102" s="33">
        <v>45304</v>
      </c>
      <c r="AD102" s="32" t="s">
        <v>22</v>
      </c>
      <c r="AE102" s="33">
        <v>45289</v>
      </c>
      <c r="AF102" s="32" t="s">
        <v>425</v>
      </c>
      <c r="AG102" s="32"/>
      <c r="AH102" s="32" t="s">
        <v>1210</v>
      </c>
      <c r="AI102" t="s">
        <v>1311</v>
      </c>
      <c r="AJ102" t="s">
        <v>1363</v>
      </c>
      <c r="AK102" t="s">
        <v>1302</v>
      </c>
      <c r="AL102" s="32" t="s">
        <v>890</v>
      </c>
    </row>
    <row r="103" spans="1:38">
      <c r="A103" s="32">
        <v>7</v>
      </c>
      <c r="B103" s="33">
        <v>45273</v>
      </c>
      <c r="C103" s="32">
        <v>30</v>
      </c>
      <c r="D103" s="32" t="s">
        <v>904</v>
      </c>
      <c r="E103" s="32" t="s">
        <v>905</v>
      </c>
      <c r="F103" s="32">
        <v>8570280</v>
      </c>
      <c r="G103" s="32" t="s">
        <v>39</v>
      </c>
      <c r="H103" s="32" t="s">
        <v>158</v>
      </c>
      <c r="I103" s="32">
        <v>49482</v>
      </c>
      <c r="J103" s="33">
        <v>45273</v>
      </c>
      <c r="K103" s="33">
        <v>45275</v>
      </c>
      <c r="L103" t="s">
        <v>1058</v>
      </c>
      <c r="M103" s="32" t="s">
        <v>1003</v>
      </c>
      <c r="N103" s="32" t="s">
        <v>21</v>
      </c>
      <c r="O103" s="32">
        <v>1</v>
      </c>
      <c r="P103" s="32">
        <v>242.58</v>
      </c>
      <c r="Q103" s="32">
        <v>242.58</v>
      </c>
      <c r="R103" s="32" t="s">
        <v>1151</v>
      </c>
      <c r="S103" s="32" t="s">
        <v>1059</v>
      </c>
      <c r="T103" s="33">
        <v>45286</v>
      </c>
      <c r="U103" s="33">
        <v>45281</v>
      </c>
      <c r="V103" s="32" t="s">
        <v>1312</v>
      </c>
      <c r="W103" s="32" t="s">
        <v>1003</v>
      </c>
      <c r="X103" s="33">
        <v>45286</v>
      </c>
      <c r="Y103" s="32" t="s">
        <v>1068</v>
      </c>
      <c r="Z103" s="33">
        <v>45286</v>
      </c>
      <c r="AA103" s="32" t="s">
        <v>1074</v>
      </c>
      <c r="AB103" s="32" t="s">
        <v>1070</v>
      </c>
      <c r="AC103" s="33">
        <v>45304</v>
      </c>
      <c r="AD103" s="32" t="s">
        <v>22</v>
      </c>
      <c r="AE103" s="33">
        <v>45289</v>
      </c>
      <c r="AF103" s="32" t="s">
        <v>424</v>
      </c>
      <c r="AG103" s="32"/>
      <c r="AH103" s="32" t="s">
        <v>1210</v>
      </c>
      <c r="AI103" t="s">
        <v>1311</v>
      </c>
      <c r="AJ103" t="s">
        <v>1363</v>
      </c>
      <c r="AK103" t="s">
        <v>1302</v>
      </c>
      <c r="AL103" s="32" t="s">
        <v>890</v>
      </c>
    </row>
    <row r="104" spans="1:38">
      <c r="A104" s="32">
        <v>7</v>
      </c>
      <c r="B104" s="33">
        <v>45273</v>
      </c>
      <c r="C104" s="32">
        <v>30</v>
      </c>
      <c r="D104" s="32" t="s">
        <v>904</v>
      </c>
      <c r="E104" s="32" t="s">
        <v>905</v>
      </c>
      <c r="F104" s="32">
        <v>8570280</v>
      </c>
      <c r="G104" s="32" t="s">
        <v>673</v>
      </c>
      <c r="H104" s="32" t="s">
        <v>678</v>
      </c>
      <c r="I104" s="32">
        <v>49482</v>
      </c>
      <c r="J104" s="33">
        <v>45273</v>
      </c>
      <c r="K104" s="33">
        <v>45275</v>
      </c>
      <c r="L104" t="s">
        <v>1058</v>
      </c>
      <c r="M104" s="32" t="s">
        <v>1002</v>
      </c>
      <c r="N104" s="32" t="s">
        <v>20</v>
      </c>
      <c r="O104" s="32">
        <v>10</v>
      </c>
      <c r="P104" s="32">
        <v>1.9</v>
      </c>
      <c r="Q104" s="32">
        <v>19</v>
      </c>
      <c r="R104" s="32" t="s">
        <v>1151</v>
      </c>
      <c r="S104" s="32" t="s">
        <v>1059</v>
      </c>
      <c r="T104" s="33">
        <v>45286</v>
      </c>
      <c r="U104" s="33">
        <v>45281</v>
      </c>
      <c r="V104" s="32" t="s">
        <v>1312</v>
      </c>
      <c r="W104" s="32" t="s">
        <v>1002</v>
      </c>
      <c r="X104" s="33">
        <v>45286</v>
      </c>
      <c r="Y104" s="32" t="s">
        <v>1068</v>
      </c>
      <c r="Z104" s="33">
        <v>45286</v>
      </c>
      <c r="AA104" s="32" t="s">
        <v>1074</v>
      </c>
      <c r="AB104" s="32" t="s">
        <v>1070</v>
      </c>
      <c r="AC104" s="33">
        <v>45304</v>
      </c>
      <c r="AD104" s="32" t="s">
        <v>22</v>
      </c>
      <c r="AE104" s="33">
        <v>45289</v>
      </c>
      <c r="AF104" s="32" t="s">
        <v>1001</v>
      </c>
      <c r="AG104" s="32"/>
      <c r="AH104" s="32" t="s">
        <v>1210</v>
      </c>
      <c r="AI104" t="s">
        <v>1311</v>
      </c>
      <c r="AJ104" t="s">
        <v>1363</v>
      </c>
      <c r="AK104" t="s">
        <v>1302</v>
      </c>
      <c r="AL104" s="32" t="s">
        <v>890</v>
      </c>
    </row>
    <row r="105" spans="1:38">
      <c r="A105" s="32">
        <v>7</v>
      </c>
      <c r="B105" s="33">
        <v>45273</v>
      </c>
      <c r="C105" s="32">
        <v>30</v>
      </c>
      <c r="D105" s="32" t="s">
        <v>904</v>
      </c>
      <c r="E105" s="32" t="s">
        <v>905</v>
      </c>
      <c r="F105" s="32">
        <v>8570280</v>
      </c>
      <c r="G105" s="32" t="s">
        <v>894</v>
      </c>
      <c r="H105" s="32" t="s">
        <v>898</v>
      </c>
      <c r="I105" s="32">
        <v>49484</v>
      </c>
      <c r="J105" s="33">
        <v>45273</v>
      </c>
      <c r="K105" s="33">
        <v>45275</v>
      </c>
      <c r="L105" t="s">
        <v>1058</v>
      </c>
      <c r="M105" s="32" t="s">
        <v>141</v>
      </c>
      <c r="N105" s="32" t="s">
        <v>20</v>
      </c>
      <c r="O105" s="32">
        <v>1</v>
      </c>
      <c r="P105" s="32">
        <v>306.14</v>
      </c>
      <c r="Q105" s="32">
        <v>306.14</v>
      </c>
      <c r="R105" s="32" t="s">
        <v>1151</v>
      </c>
      <c r="S105" s="32" t="s">
        <v>1059</v>
      </c>
      <c r="T105" s="33">
        <v>45286</v>
      </c>
      <c r="U105" s="33">
        <v>45281</v>
      </c>
      <c r="V105" s="32" t="s">
        <v>1312</v>
      </c>
      <c r="W105" s="32" t="s">
        <v>1009</v>
      </c>
      <c r="X105" s="33">
        <v>45286</v>
      </c>
      <c r="Y105" s="32" t="s">
        <v>1068</v>
      </c>
      <c r="Z105" s="33">
        <v>45286</v>
      </c>
      <c r="AA105" s="32" t="s">
        <v>1074</v>
      </c>
      <c r="AB105" s="32" t="s">
        <v>1070</v>
      </c>
      <c r="AC105" s="33">
        <v>45350</v>
      </c>
      <c r="AD105" s="32" t="s">
        <v>22</v>
      </c>
      <c r="AE105" s="33">
        <v>45298</v>
      </c>
      <c r="AF105" s="32" t="s">
        <v>424</v>
      </c>
      <c r="AG105" s="32"/>
      <c r="AH105" s="32" t="s">
        <v>1210</v>
      </c>
      <c r="AI105" t="s">
        <v>1311</v>
      </c>
      <c r="AJ105" t="s">
        <v>1363</v>
      </c>
      <c r="AK105" t="s">
        <v>1302</v>
      </c>
      <c r="AL105" s="32" t="s">
        <v>890</v>
      </c>
    </row>
    <row r="106" spans="1:38">
      <c r="A106" s="32">
        <v>7</v>
      </c>
      <c r="B106" s="33">
        <v>45273</v>
      </c>
      <c r="C106" s="32">
        <v>30</v>
      </c>
      <c r="D106" s="32" t="s">
        <v>904</v>
      </c>
      <c r="E106" s="32" t="s">
        <v>905</v>
      </c>
      <c r="F106" s="32">
        <v>8570280</v>
      </c>
      <c r="G106" s="32" t="s">
        <v>895</v>
      </c>
      <c r="H106" s="32" t="s">
        <v>899</v>
      </c>
      <c r="I106" s="32">
        <v>49484</v>
      </c>
      <c r="J106" s="33">
        <v>45273</v>
      </c>
      <c r="K106" s="33">
        <v>45275</v>
      </c>
      <c r="L106" t="s">
        <v>1058</v>
      </c>
      <c r="M106" s="32" t="s">
        <v>140</v>
      </c>
      <c r="N106" s="32" t="s">
        <v>20</v>
      </c>
      <c r="O106" s="32">
        <v>1</v>
      </c>
      <c r="P106" s="32">
        <v>11833.46</v>
      </c>
      <c r="Q106" s="32">
        <v>11833.46</v>
      </c>
      <c r="R106" s="32" t="s">
        <v>1151</v>
      </c>
      <c r="S106" s="32" t="s">
        <v>1059</v>
      </c>
      <c r="T106" s="33">
        <v>45286</v>
      </c>
      <c r="U106" s="33">
        <v>45281</v>
      </c>
      <c r="V106" s="32" t="s">
        <v>1312</v>
      </c>
      <c r="W106" s="32" t="s">
        <v>1008</v>
      </c>
      <c r="X106" s="33">
        <v>45286</v>
      </c>
      <c r="Y106" s="32" t="s">
        <v>1068</v>
      </c>
      <c r="Z106" s="33">
        <v>45286</v>
      </c>
      <c r="AA106" s="32" t="s">
        <v>1074</v>
      </c>
      <c r="AB106" s="32" t="s">
        <v>1070</v>
      </c>
      <c r="AC106" s="33">
        <v>45350</v>
      </c>
      <c r="AD106" s="32" t="s">
        <v>22</v>
      </c>
      <c r="AE106" s="33">
        <v>45321</v>
      </c>
      <c r="AF106" s="32" t="s">
        <v>424</v>
      </c>
      <c r="AG106" s="32"/>
      <c r="AH106" s="32" t="s">
        <v>1210</v>
      </c>
      <c r="AI106" t="s">
        <v>1311</v>
      </c>
      <c r="AJ106" t="s">
        <v>1363</v>
      </c>
      <c r="AK106" t="s">
        <v>1302</v>
      </c>
      <c r="AL106" s="32" t="s">
        <v>890</v>
      </c>
    </row>
    <row r="107" spans="1:38">
      <c r="A107" s="32">
        <v>7</v>
      </c>
      <c r="B107" s="33">
        <v>45273</v>
      </c>
      <c r="C107" s="32">
        <v>30</v>
      </c>
      <c r="D107" s="32" t="s">
        <v>904</v>
      </c>
      <c r="E107" s="32" t="s">
        <v>905</v>
      </c>
      <c r="F107" s="32">
        <v>8570280</v>
      </c>
      <c r="G107" s="32" t="s">
        <v>896</v>
      </c>
      <c r="H107" s="32" t="s">
        <v>900</v>
      </c>
      <c r="I107" s="32">
        <v>49484</v>
      </c>
      <c r="J107" s="33">
        <v>45273</v>
      </c>
      <c r="K107" s="33">
        <v>45275</v>
      </c>
      <c r="L107" t="s">
        <v>1058</v>
      </c>
      <c r="M107" s="32" t="s">
        <v>139</v>
      </c>
      <c r="N107" s="32" t="s">
        <v>20</v>
      </c>
      <c r="O107" s="32">
        <v>1</v>
      </c>
      <c r="P107" s="32">
        <v>326</v>
      </c>
      <c r="Q107" s="32">
        <v>326</v>
      </c>
      <c r="R107" s="32" t="s">
        <v>1151</v>
      </c>
      <c r="S107" s="32" t="s">
        <v>1059</v>
      </c>
      <c r="T107" s="33">
        <v>45286</v>
      </c>
      <c r="U107" s="33">
        <v>45281</v>
      </c>
      <c r="V107" s="32" t="s">
        <v>1312</v>
      </c>
      <c r="W107" s="32" t="s">
        <v>1007</v>
      </c>
      <c r="X107" s="33">
        <v>45286</v>
      </c>
      <c r="Y107" s="32" t="s">
        <v>1068</v>
      </c>
      <c r="Z107" s="33">
        <v>45286</v>
      </c>
      <c r="AA107" s="32" t="s">
        <v>1074</v>
      </c>
      <c r="AB107" s="32" t="s">
        <v>1070</v>
      </c>
      <c r="AC107" s="33">
        <v>45350</v>
      </c>
      <c r="AD107" s="32" t="s">
        <v>22</v>
      </c>
      <c r="AE107" s="33">
        <v>45299</v>
      </c>
      <c r="AF107" s="32" t="s">
        <v>424</v>
      </c>
      <c r="AG107" s="32"/>
      <c r="AH107" s="32" t="s">
        <v>1210</v>
      </c>
      <c r="AI107" t="s">
        <v>1311</v>
      </c>
      <c r="AJ107" t="s">
        <v>1363</v>
      </c>
      <c r="AK107" t="s">
        <v>1302</v>
      </c>
      <c r="AL107" s="32" t="s">
        <v>890</v>
      </c>
    </row>
    <row r="108" spans="1:38">
      <c r="A108" s="32">
        <v>7</v>
      </c>
      <c r="B108" s="33">
        <v>45273</v>
      </c>
      <c r="C108" s="32">
        <v>30</v>
      </c>
      <c r="D108" s="32" t="s">
        <v>904</v>
      </c>
      <c r="E108" s="32" t="s">
        <v>905</v>
      </c>
      <c r="F108" s="32">
        <v>8570280</v>
      </c>
      <c r="G108" s="32" t="s">
        <v>128</v>
      </c>
      <c r="H108" s="32" t="s">
        <v>129</v>
      </c>
      <c r="I108" s="32">
        <v>49482</v>
      </c>
      <c r="J108" s="33">
        <v>45273</v>
      </c>
      <c r="K108" s="33">
        <v>45275</v>
      </c>
      <c r="L108" t="s">
        <v>1058</v>
      </c>
      <c r="M108" s="32" t="s">
        <v>143</v>
      </c>
      <c r="N108" s="32" t="s">
        <v>127</v>
      </c>
      <c r="O108" s="32">
        <v>4</v>
      </c>
      <c r="P108" s="32">
        <v>16</v>
      </c>
      <c r="Q108" s="32">
        <v>64</v>
      </c>
      <c r="R108" s="32" t="s">
        <v>1151</v>
      </c>
      <c r="S108" s="32" t="s">
        <v>1059</v>
      </c>
      <c r="T108" s="33">
        <v>45286</v>
      </c>
      <c r="U108" s="33">
        <v>45281</v>
      </c>
      <c r="V108" s="32" t="s">
        <v>1312</v>
      </c>
      <c r="W108" s="32" t="s">
        <v>143</v>
      </c>
      <c r="X108" s="33">
        <v>45286</v>
      </c>
      <c r="Y108" s="32" t="s">
        <v>1068</v>
      </c>
      <c r="Z108" s="33">
        <v>45286</v>
      </c>
      <c r="AA108" s="32" t="s">
        <v>1074</v>
      </c>
      <c r="AB108" s="32" t="s">
        <v>1070</v>
      </c>
      <c r="AC108" s="33">
        <v>45304</v>
      </c>
      <c r="AD108" s="32" t="s">
        <v>22</v>
      </c>
      <c r="AE108" s="33">
        <v>45289</v>
      </c>
      <c r="AF108" s="32" t="s">
        <v>426</v>
      </c>
      <c r="AG108" s="32"/>
      <c r="AH108" s="32" t="s">
        <v>1210</v>
      </c>
      <c r="AI108" t="s">
        <v>1311</v>
      </c>
      <c r="AJ108" t="s">
        <v>1363</v>
      </c>
      <c r="AK108" t="s">
        <v>1302</v>
      </c>
      <c r="AL108" s="32" t="s">
        <v>890</v>
      </c>
    </row>
    <row r="109" spans="1:38">
      <c r="A109" s="32">
        <v>7</v>
      </c>
      <c r="B109" s="33">
        <v>45273</v>
      </c>
      <c r="C109" s="32">
        <v>30</v>
      </c>
      <c r="D109" s="32" t="s">
        <v>904</v>
      </c>
      <c r="E109" s="32" t="s">
        <v>905</v>
      </c>
      <c r="F109" s="32">
        <v>8570280</v>
      </c>
      <c r="G109" s="32" t="s">
        <v>395</v>
      </c>
      <c r="H109" s="32" t="s">
        <v>399</v>
      </c>
      <c r="I109" s="32">
        <v>49482</v>
      </c>
      <c r="J109" s="33">
        <v>45273</v>
      </c>
      <c r="K109" s="33">
        <v>45275</v>
      </c>
      <c r="L109" t="s">
        <v>1058</v>
      </c>
      <c r="M109" s="32" t="s">
        <v>142</v>
      </c>
      <c r="N109" s="32" t="s">
        <v>20</v>
      </c>
      <c r="O109" s="32">
        <v>1</v>
      </c>
      <c r="P109" s="32">
        <v>302.94</v>
      </c>
      <c r="Q109" s="32">
        <v>302.94</v>
      </c>
      <c r="R109" s="32" t="s">
        <v>1151</v>
      </c>
      <c r="S109" s="32" t="s">
        <v>1059</v>
      </c>
      <c r="T109" s="33">
        <v>45286</v>
      </c>
      <c r="U109" s="33">
        <v>45281</v>
      </c>
      <c r="V109" s="32" t="s">
        <v>1312</v>
      </c>
      <c r="W109" s="32" t="s">
        <v>142</v>
      </c>
      <c r="X109" s="33">
        <v>45286</v>
      </c>
      <c r="Y109" s="32" t="s">
        <v>1068</v>
      </c>
      <c r="Z109" s="33">
        <v>45286</v>
      </c>
      <c r="AA109" s="32" t="s">
        <v>1074</v>
      </c>
      <c r="AB109" s="32" t="s">
        <v>1070</v>
      </c>
      <c r="AC109" s="33">
        <v>45304</v>
      </c>
      <c r="AD109" s="32" t="s">
        <v>22</v>
      </c>
      <c r="AE109" s="33">
        <v>45289</v>
      </c>
      <c r="AF109" s="32" t="s">
        <v>424</v>
      </c>
      <c r="AG109" s="32"/>
      <c r="AH109" s="32" t="s">
        <v>1210</v>
      </c>
      <c r="AI109" t="s">
        <v>1311</v>
      </c>
      <c r="AJ109" t="s">
        <v>1363</v>
      </c>
      <c r="AK109" t="s">
        <v>1302</v>
      </c>
      <c r="AL109" s="32" t="s">
        <v>890</v>
      </c>
    </row>
    <row r="110" spans="1:38">
      <c r="A110" s="32">
        <v>7</v>
      </c>
      <c r="B110" s="33">
        <v>45273</v>
      </c>
      <c r="C110" s="32">
        <v>30</v>
      </c>
      <c r="D110" s="32" t="s">
        <v>904</v>
      </c>
      <c r="E110" s="32" t="s">
        <v>905</v>
      </c>
      <c r="F110" s="32">
        <v>8570280</v>
      </c>
      <c r="G110" s="32" t="s">
        <v>176</v>
      </c>
      <c r="H110" s="32" t="s">
        <v>280</v>
      </c>
      <c r="I110" s="32">
        <v>49482</v>
      </c>
      <c r="J110" s="33">
        <v>45273</v>
      </c>
      <c r="K110" s="33">
        <v>45275</v>
      </c>
      <c r="L110" t="s">
        <v>1058</v>
      </c>
      <c r="M110" s="32" t="s">
        <v>141</v>
      </c>
      <c r="N110" s="32" t="s">
        <v>20</v>
      </c>
      <c r="O110" s="32">
        <v>1</v>
      </c>
      <c r="P110" s="32">
        <v>58.91</v>
      </c>
      <c r="Q110" s="32">
        <v>58.91</v>
      </c>
      <c r="R110" s="32" t="s">
        <v>1151</v>
      </c>
      <c r="S110" s="32" t="s">
        <v>1059</v>
      </c>
      <c r="T110" s="33">
        <v>45286</v>
      </c>
      <c r="U110" s="33">
        <v>45281</v>
      </c>
      <c r="V110" s="32" t="s">
        <v>1312</v>
      </c>
      <c r="W110" s="32" t="s">
        <v>141</v>
      </c>
      <c r="X110" s="33">
        <v>45286</v>
      </c>
      <c r="Y110" s="32" t="s">
        <v>1068</v>
      </c>
      <c r="Z110" s="33">
        <v>45286</v>
      </c>
      <c r="AA110" s="32" t="s">
        <v>1074</v>
      </c>
      <c r="AB110" s="32" t="s">
        <v>1070</v>
      </c>
      <c r="AC110" s="33">
        <v>45304</v>
      </c>
      <c r="AD110" s="32" t="s">
        <v>22</v>
      </c>
      <c r="AE110" s="33">
        <v>45289</v>
      </c>
      <c r="AF110" s="32" t="s">
        <v>424</v>
      </c>
      <c r="AG110" s="32"/>
      <c r="AH110" s="32" t="s">
        <v>1210</v>
      </c>
      <c r="AI110" t="s">
        <v>1311</v>
      </c>
      <c r="AJ110" t="s">
        <v>1363</v>
      </c>
      <c r="AK110" t="s">
        <v>1302</v>
      </c>
      <c r="AL110" s="32" t="s">
        <v>890</v>
      </c>
    </row>
    <row r="111" spans="1:38">
      <c r="A111" s="32">
        <v>7</v>
      </c>
      <c r="B111" s="33">
        <v>45273</v>
      </c>
      <c r="C111" s="32">
        <v>30</v>
      </c>
      <c r="D111" s="32" t="s">
        <v>904</v>
      </c>
      <c r="E111" s="32" t="s">
        <v>905</v>
      </c>
      <c r="F111" s="32">
        <v>8570280</v>
      </c>
      <c r="G111" s="32" t="s">
        <v>1366</v>
      </c>
      <c r="H111" s="32" t="s">
        <v>901</v>
      </c>
      <c r="I111" s="32">
        <v>49482</v>
      </c>
      <c r="J111" s="33">
        <v>45273</v>
      </c>
      <c r="K111" s="33">
        <v>45275</v>
      </c>
      <c r="L111" t="s">
        <v>1058</v>
      </c>
      <c r="M111" s="32" t="s">
        <v>140</v>
      </c>
      <c r="N111" s="32" t="s">
        <v>20</v>
      </c>
      <c r="O111" s="32">
        <v>20</v>
      </c>
      <c r="P111" s="32">
        <v>1.07</v>
      </c>
      <c r="Q111" s="32">
        <v>21.4</v>
      </c>
      <c r="R111" s="32" t="s">
        <v>1151</v>
      </c>
      <c r="S111" s="32" t="s">
        <v>1059</v>
      </c>
      <c r="T111" s="33">
        <v>45286</v>
      </c>
      <c r="U111" s="33">
        <v>45281</v>
      </c>
      <c r="V111" s="32" t="s">
        <v>1312</v>
      </c>
      <c r="W111" s="32" t="s">
        <v>140</v>
      </c>
      <c r="X111" s="33">
        <v>45286</v>
      </c>
      <c r="Y111" s="32" t="s">
        <v>1068</v>
      </c>
      <c r="Z111" s="33">
        <v>45286</v>
      </c>
      <c r="AA111" s="32" t="s">
        <v>1074</v>
      </c>
      <c r="AB111" s="32" t="s">
        <v>1070</v>
      </c>
      <c r="AC111" s="33">
        <v>45304</v>
      </c>
      <c r="AD111" s="32" t="s">
        <v>22</v>
      </c>
      <c r="AE111" s="33">
        <v>45289</v>
      </c>
      <c r="AF111" s="32" t="s">
        <v>1026</v>
      </c>
      <c r="AG111" s="32"/>
      <c r="AH111" s="32" t="s">
        <v>1210</v>
      </c>
      <c r="AI111" t="s">
        <v>1311</v>
      </c>
      <c r="AJ111" t="s">
        <v>1363</v>
      </c>
      <c r="AK111" t="s">
        <v>1302</v>
      </c>
      <c r="AL111" s="32" t="s">
        <v>890</v>
      </c>
    </row>
    <row r="112" spans="1:38">
      <c r="A112" s="32">
        <v>7</v>
      </c>
      <c r="B112" s="33">
        <v>45273</v>
      </c>
      <c r="C112" s="32">
        <v>30</v>
      </c>
      <c r="D112" s="32" t="s">
        <v>904</v>
      </c>
      <c r="E112" s="32" t="s">
        <v>905</v>
      </c>
      <c r="F112" s="32">
        <v>8570280</v>
      </c>
      <c r="G112" s="32" t="s">
        <v>897</v>
      </c>
      <c r="H112" s="32" t="s">
        <v>902</v>
      </c>
      <c r="I112" s="32">
        <v>49482</v>
      </c>
      <c r="J112" s="33">
        <v>45273</v>
      </c>
      <c r="K112" s="33">
        <v>45275</v>
      </c>
      <c r="L112" t="s">
        <v>1058</v>
      </c>
      <c r="M112" s="32" t="s">
        <v>139</v>
      </c>
      <c r="N112" s="32" t="s">
        <v>20</v>
      </c>
      <c r="O112" s="32">
        <v>1</v>
      </c>
      <c r="P112" s="32">
        <v>49.12</v>
      </c>
      <c r="Q112" s="32">
        <v>49.12</v>
      </c>
      <c r="R112" s="32" t="s">
        <v>1151</v>
      </c>
      <c r="S112" s="32" t="s">
        <v>1059</v>
      </c>
      <c r="T112" s="33">
        <v>45286</v>
      </c>
      <c r="U112" s="33">
        <v>45281</v>
      </c>
      <c r="V112" s="32" t="s">
        <v>1312</v>
      </c>
      <c r="W112" s="32" t="s">
        <v>139</v>
      </c>
      <c r="X112" s="33">
        <v>45286</v>
      </c>
      <c r="Y112" s="32" t="s">
        <v>1068</v>
      </c>
      <c r="Z112" s="33">
        <v>45286</v>
      </c>
      <c r="AA112" s="32" t="s">
        <v>1074</v>
      </c>
      <c r="AB112" s="32" t="s">
        <v>1070</v>
      </c>
      <c r="AC112" s="33">
        <v>45304</v>
      </c>
      <c r="AD112" s="32" t="s">
        <v>22</v>
      </c>
      <c r="AE112" s="33">
        <v>45290</v>
      </c>
      <c r="AF112" s="32" t="s">
        <v>424</v>
      </c>
      <c r="AG112" s="32"/>
      <c r="AH112" s="32" t="s">
        <v>1210</v>
      </c>
      <c r="AI112" t="s">
        <v>1311</v>
      </c>
      <c r="AJ112" t="s">
        <v>1363</v>
      </c>
      <c r="AK112" t="s">
        <v>1302</v>
      </c>
      <c r="AL112" s="32" t="s">
        <v>890</v>
      </c>
    </row>
    <row r="113" spans="1:38">
      <c r="A113" s="32">
        <v>7</v>
      </c>
      <c r="B113" s="33">
        <v>45273</v>
      </c>
      <c r="C113" s="32">
        <v>30</v>
      </c>
      <c r="D113" s="32" t="s">
        <v>904</v>
      </c>
      <c r="E113" s="32" t="s">
        <v>905</v>
      </c>
      <c r="F113" s="32">
        <v>8570280</v>
      </c>
      <c r="G113" s="32" t="s">
        <v>1365</v>
      </c>
      <c r="H113" s="32" t="s">
        <v>903</v>
      </c>
      <c r="I113" s="32">
        <v>49483</v>
      </c>
      <c r="J113" s="33">
        <v>45273</v>
      </c>
      <c r="K113" s="33">
        <v>45275</v>
      </c>
      <c r="L113" t="s">
        <v>1058</v>
      </c>
      <c r="M113" s="32" t="s">
        <v>139</v>
      </c>
      <c r="N113" s="32" t="s">
        <v>20</v>
      </c>
      <c r="O113" s="32">
        <v>1</v>
      </c>
      <c r="P113" s="32">
        <v>221.28</v>
      </c>
      <c r="Q113" s="32">
        <v>221.28</v>
      </c>
      <c r="R113" s="32" t="s">
        <v>1339</v>
      </c>
      <c r="S113" s="32" t="s">
        <v>1058</v>
      </c>
      <c r="T113" s="33">
        <v>45280</v>
      </c>
      <c r="U113" s="33">
        <v>45278</v>
      </c>
      <c r="V113" s="32" t="s">
        <v>1340</v>
      </c>
      <c r="W113" s="32" t="s">
        <v>139</v>
      </c>
      <c r="X113" s="33">
        <v>45286</v>
      </c>
      <c r="Y113" s="32" t="s">
        <v>1068</v>
      </c>
      <c r="Z113" s="33">
        <v>45286</v>
      </c>
      <c r="AA113" s="32" t="s">
        <v>1073</v>
      </c>
      <c r="AB113" s="32" t="s">
        <v>1081</v>
      </c>
      <c r="AC113" s="33">
        <v>45306</v>
      </c>
      <c r="AD113" s="32" t="s">
        <v>22</v>
      </c>
      <c r="AE113" s="33">
        <v>45304</v>
      </c>
      <c r="AF113" s="32" t="s">
        <v>424</v>
      </c>
      <c r="AG113" s="32"/>
      <c r="AH113" s="32" t="s">
        <v>1210</v>
      </c>
      <c r="AI113" t="s">
        <v>1311</v>
      </c>
      <c r="AJ113" t="s">
        <v>1363</v>
      </c>
      <c r="AK113" t="s">
        <v>1302</v>
      </c>
      <c r="AL113" s="32" t="s">
        <v>890</v>
      </c>
    </row>
    <row r="114" spans="1:38">
      <c r="A114" s="32">
        <v>8</v>
      </c>
      <c r="B114" s="33">
        <v>45273</v>
      </c>
      <c r="C114" s="32">
        <v>30</v>
      </c>
      <c r="D114" s="32" t="s">
        <v>916</v>
      </c>
      <c r="E114" s="32" t="s">
        <v>917</v>
      </c>
      <c r="F114" s="32">
        <v>8674667</v>
      </c>
      <c r="G114" s="32" t="s">
        <v>906</v>
      </c>
      <c r="H114" s="32" t="s">
        <v>911</v>
      </c>
      <c r="I114" s="32">
        <v>49470</v>
      </c>
      <c r="J114" s="33">
        <v>45273</v>
      </c>
      <c r="K114" s="33">
        <v>45275</v>
      </c>
      <c r="L114" t="s">
        <v>1058</v>
      </c>
      <c r="M114" s="32" t="s">
        <v>143</v>
      </c>
      <c r="N114" s="32" t="s">
        <v>20</v>
      </c>
      <c r="O114" s="32">
        <v>10</v>
      </c>
      <c r="P114" s="32">
        <v>8.49</v>
      </c>
      <c r="Q114" s="32">
        <v>84.9</v>
      </c>
      <c r="R114" s="32" t="s">
        <v>1152</v>
      </c>
      <c r="S114" s="32" t="s">
        <v>1058</v>
      </c>
      <c r="T114" s="33">
        <v>45278</v>
      </c>
      <c r="U114" s="33" t="s">
        <v>581</v>
      </c>
      <c r="V114" s="32" t="s">
        <v>1216</v>
      </c>
      <c r="W114" s="32" t="s">
        <v>139</v>
      </c>
      <c r="X114" s="33">
        <v>45278</v>
      </c>
      <c r="Y114" s="32" t="s">
        <v>1068</v>
      </c>
      <c r="Z114" s="33">
        <v>45278</v>
      </c>
      <c r="AA114" s="32" t="s">
        <v>1075</v>
      </c>
      <c r="AB114" s="32" t="s">
        <v>1082</v>
      </c>
      <c r="AC114" s="33">
        <v>45322</v>
      </c>
      <c r="AD114" s="32" t="s">
        <v>22</v>
      </c>
      <c r="AE114" s="33">
        <v>45281</v>
      </c>
      <c r="AF114" s="32" t="s">
        <v>1001</v>
      </c>
      <c r="AG114" s="32"/>
      <c r="AH114" s="32" t="s">
        <v>1210</v>
      </c>
      <c r="AI114" t="s">
        <v>1311</v>
      </c>
      <c r="AJ114" t="s">
        <v>1363</v>
      </c>
      <c r="AK114" t="s">
        <v>1302</v>
      </c>
      <c r="AL114" s="32" t="s">
        <v>890</v>
      </c>
    </row>
    <row r="115" spans="1:38">
      <c r="A115" s="32">
        <v>8</v>
      </c>
      <c r="B115" s="33">
        <v>45273</v>
      </c>
      <c r="C115" s="32">
        <v>30</v>
      </c>
      <c r="D115" s="32" t="s">
        <v>916</v>
      </c>
      <c r="E115" s="32" t="s">
        <v>917</v>
      </c>
      <c r="F115" s="32">
        <v>8674667</v>
      </c>
      <c r="G115" s="32" t="s">
        <v>907</v>
      </c>
      <c r="H115" s="32" t="s">
        <v>912</v>
      </c>
      <c r="I115" s="32">
        <v>49470</v>
      </c>
      <c r="J115" s="33">
        <v>45273</v>
      </c>
      <c r="K115" s="33">
        <v>45275</v>
      </c>
      <c r="L115" t="s">
        <v>1058</v>
      </c>
      <c r="M115" s="32" t="s">
        <v>139</v>
      </c>
      <c r="N115" s="32" t="s">
        <v>20</v>
      </c>
      <c r="O115" s="32">
        <v>15</v>
      </c>
      <c r="P115" s="32">
        <v>8.49</v>
      </c>
      <c r="Q115" s="32">
        <v>127.35</v>
      </c>
      <c r="R115" s="32" t="s">
        <v>1153</v>
      </c>
      <c r="S115" s="32" t="s">
        <v>1058</v>
      </c>
      <c r="T115" s="33">
        <v>45282</v>
      </c>
      <c r="U115" s="33">
        <v>45278</v>
      </c>
      <c r="V115" s="32" t="s">
        <v>1315</v>
      </c>
      <c r="W115" s="32" t="s">
        <v>141</v>
      </c>
      <c r="X115" s="33">
        <v>45282</v>
      </c>
      <c r="Y115" s="32" t="s">
        <v>1068</v>
      </c>
      <c r="Z115" s="33">
        <v>45283</v>
      </c>
      <c r="AA115" s="32" t="s">
        <v>1075</v>
      </c>
      <c r="AB115" s="32" t="s">
        <v>1070</v>
      </c>
      <c r="AC115" s="33">
        <v>45324</v>
      </c>
      <c r="AD115" s="32" t="s">
        <v>22</v>
      </c>
      <c r="AE115" s="33">
        <v>45286</v>
      </c>
      <c r="AF115" s="32" t="s">
        <v>1021</v>
      </c>
      <c r="AG115" s="32"/>
      <c r="AH115" s="32" t="s">
        <v>1210</v>
      </c>
      <c r="AI115" t="s">
        <v>1311</v>
      </c>
      <c r="AJ115" t="s">
        <v>1363</v>
      </c>
      <c r="AK115" t="s">
        <v>1302</v>
      </c>
      <c r="AL115" s="32" t="s">
        <v>890</v>
      </c>
    </row>
    <row r="116" spans="1:38">
      <c r="A116" s="32">
        <v>8</v>
      </c>
      <c r="B116" s="33">
        <v>45273</v>
      </c>
      <c r="C116" s="32">
        <v>30</v>
      </c>
      <c r="D116" s="32" t="s">
        <v>916</v>
      </c>
      <c r="E116" s="32" t="s">
        <v>917</v>
      </c>
      <c r="F116" s="32">
        <v>8674667</v>
      </c>
      <c r="G116" s="32" t="s">
        <v>218</v>
      </c>
      <c r="H116" s="32" t="s">
        <v>219</v>
      </c>
      <c r="I116" s="32">
        <v>49473</v>
      </c>
      <c r="J116" s="33">
        <v>45273</v>
      </c>
      <c r="K116" s="33">
        <v>45275</v>
      </c>
      <c r="L116" t="s">
        <v>1058</v>
      </c>
      <c r="M116" s="32" t="s">
        <v>142</v>
      </c>
      <c r="N116" s="32" t="s">
        <v>20</v>
      </c>
      <c r="O116" s="32">
        <v>20</v>
      </c>
      <c r="P116" s="32">
        <v>2.75</v>
      </c>
      <c r="Q116" s="32">
        <v>55</v>
      </c>
      <c r="R116" s="32" t="s">
        <v>1152</v>
      </c>
      <c r="S116" s="32" t="s">
        <v>1058</v>
      </c>
      <c r="T116" s="33">
        <v>45278</v>
      </c>
      <c r="U116" s="33" t="s">
        <v>581</v>
      </c>
      <c r="V116" s="32" t="s">
        <v>1217</v>
      </c>
      <c r="W116" s="32" t="s">
        <v>1005</v>
      </c>
      <c r="X116" s="33">
        <v>45278</v>
      </c>
      <c r="Y116" s="32" t="s">
        <v>1068</v>
      </c>
      <c r="Z116" s="33">
        <v>45278</v>
      </c>
      <c r="AA116" s="32" t="s">
        <v>1075</v>
      </c>
      <c r="AB116" s="32" t="s">
        <v>1070</v>
      </c>
      <c r="AC116" s="33">
        <v>45301</v>
      </c>
      <c r="AD116" s="32" t="s">
        <v>22</v>
      </c>
      <c r="AE116" s="33">
        <v>45283</v>
      </c>
      <c r="AF116" s="32" t="s">
        <v>1026</v>
      </c>
      <c r="AG116" s="32"/>
      <c r="AH116" s="32" t="s">
        <v>1210</v>
      </c>
      <c r="AI116" t="s">
        <v>1311</v>
      </c>
      <c r="AJ116" t="s">
        <v>1363</v>
      </c>
      <c r="AK116" t="s">
        <v>1302</v>
      </c>
      <c r="AL116" s="32" t="s">
        <v>890</v>
      </c>
    </row>
    <row r="117" spans="1:38">
      <c r="A117" s="32">
        <v>8</v>
      </c>
      <c r="B117" s="33">
        <v>45273</v>
      </c>
      <c r="C117" s="32">
        <v>30</v>
      </c>
      <c r="D117" s="32" t="s">
        <v>916</v>
      </c>
      <c r="E117" s="32" t="s">
        <v>917</v>
      </c>
      <c r="F117" s="32">
        <v>8674667</v>
      </c>
      <c r="G117" s="32" t="s">
        <v>908</v>
      </c>
      <c r="H117" s="32" t="s">
        <v>913</v>
      </c>
      <c r="I117" s="32">
        <v>49470</v>
      </c>
      <c r="J117" s="33">
        <v>45273</v>
      </c>
      <c r="K117" s="33">
        <v>45275</v>
      </c>
      <c r="L117" t="s">
        <v>1058</v>
      </c>
      <c r="M117" s="32" t="s">
        <v>142</v>
      </c>
      <c r="N117" s="32" t="s">
        <v>20</v>
      </c>
      <c r="O117" s="32">
        <v>30</v>
      </c>
      <c r="P117" s="32">
        <v>3.16</v>
      </c>
      <c r="Q117" s="32">
        <v>94.8</v>
      </c>
      <c r="R117" s="32" t="s">
        <v>1152</v>
      </c>
      <c r="S117" s="32" t="s">
        <v>1058</v>
      </c>
      <c r="T117" s="33">
        <v>45278</v>
      </c>
      <c r="U117" s="33" t="s">
        <v>581</v>
      </c>
      <c r="V117" s="32" t="s">
        <v>1217</v>
      </c>
      <c r="W117" s="32" t="s">
        <v>142</v>
      </c>
      <c r="X117" s="33">
        <v>45278</v>
      </c>
      <c r="Y117" s="32" t="s">
        <v>1068</v>
      </c>
      <c r="Z117" s="33">
        <v>45278</v>
      </c>
      <c r="AA117" s="32" t="s">
        <v>1075</v>
      </c>
      <c r="AB117" s="32" t="s">
        <v>1070</v>
      </c>
      <c r="AC117" s="33">
        <v>45301</v>
      </c>
      <c r="AD117" s="32" t="s">
        <v>22</v>
      </c>
      <c r="AE117" s="33">
        <v>45282</v>
      </c>
      <c r="AF117" s="32" t="s">
        <v>1033</v>
      </c>
      <c r="AG117" s="32"/>
      <c r="AH117" s="32" t="s">
        <v>1210</v>
      </c>
      <c r="AI117" t="s">
        <v>1311</v>
      </c>
      <c r="AJ117" t="s">
        <v>1363</v>
      </c>
      <c r="AK117" t="s">
        <v>1302</v>
      </c>
      <c r="AL117" s="32" t="s">
        <v>890</v>
      </c>
    </row>
    <row r="118" spans="1:38">
      <c r="A118" s="32">
        <v>8</v>
      </c>
      <c r="B118" s="33">
        <v>45273</v>
      </c>
      <c r="C118" s="32">
        <v>30</v>
      </c>
      <c r="D118" s="32" t="s">
        <v>916</v>
      </c>
      <c r="E118" s="32" t="s">
        <v>917</v>
      </c>
      <c r="F118" s="32">
        <v>8674667</v>
      </c>
      <c r="G118" s="32" t="s">
        <v>214</v>
      </c>
      <c r="H118" s="32" t="s">
        <v>215</v>
      </c>
      <c r="I118" s="32">
        <v>49473</v>
      </c>
      <c r="J118" s="33">
        <v>45273</v>
      </c>
      <c r="K118" s="33">
        <v>45275</v>
      </c>
      <c r="L118" t="s">
        <v>1058</v>
      </c>
      <c r="M118" s="32" t="s">
        <v>141</v>
      </c>
      <c r="N118" s="32" t="s">
        <v>20</v>
      </c>
      <c r="O118" s="32">
        <v>10</v>
      </c>
      <c r="P118" s="32">
        <v>0.88</v>
      </c>
      <c r="Q118" s="32">
        <v>8.8000000000000007</v>
      </c>
      <c r="R118" s="32" t="s">
        <v>1152</v>
      </c>
      <c r="S118" s="32" t="s">
        <v>1058</v>
      </c>
      <c r="T118" s="33">
        <v>45278</v>
      </c>
      <c r="U118" s="33" t="s">
        <v>581</v>
      </c>
      <c r="V118" s="32" t="s">
        <v>1217</v>
      </c>
      <c r="W118" s="32" t="s">
        <v>1003</v>
      </c>
      <c r="X118" s="33">
        <v>45278</v>
      </c>
      <c r="Y118" s="32" t="s">
        <v>1068</v>
      </c>
      <c r="Z118" s="33">
        <v>45278</v>
      </c>
      <c r="AA118" s="32" t="s">
        <v>1075</v>
      </c>
      <c r="AB118" s="32" t="s">
        <v>1070</v>
      </c>
      <c r="AC118" s="33">
        <v>45301</v>
      </c>
      <c r="AD118" s="32" t="s">
        <v>22</v>
      </c>
      <c r="AE118" s="33">
        <v>45281</v>
      </c>
      <c r="AF118" s="32" t="s">
        <v>1001</v>
      </c>
      <c r="AG118" s="32"/>
      <c r="AH118" s="32" t="s">
        <v>1210</v>
      </c>
      <c r="AI118" t="s">
        <v>1311</v>
      </c>
      <c r="AJ118" t="s">
        <v>1363</v>
      </c>
      <c r="AK118" t="s">
        <v>1302</v>
      </c>
      <c r="AL118" s="32" t="s">
        <v>890</v>
      </c>
    </row>
    <row r="119" spans="1:38">
      <c r="A119" s="32">
        <v>8</v>
      </c>
      <c r="B119" s="33">
        <v>45273</v>
      </c>
      <c r="C119" s="32">
        <v>30</v>
      </c>
      <c r="D119" s="32" t="s">
        <v>916</v>
      </c>
      <c r="E119" s="32" t="s">
        <v>917</v>
      </c>
      <c r="F119" s="32">
        <v>8674667</v>
      </c>
      <c r="G119" s="32" t="s">
        <v>397</v>
      </c>
      <c r="H119" s="32" t="s">
        <v>400</v>
      </c>
      <c r="I119" s="32">
        <v>49470</v>
      </c>
      <c r="J119" s="33">
        <v>45273</v>
      </c>
      <c r="K119" s="33">
        <v>45275</v>
      </c>
      <c r="L119" t="s">
        <v>1058</v>
      </c>
      <c r="M119" s="32" t="s">
        <v>141</v>
      </c>
      <c r="N119" s="32" t="s">
        <v>20</v>
      </c>
      <c r="O119" s="32">
        <v>10</v>
      </c>
      <c r="P119" s="32">
        <v>3.5</v>
      </c>
      <c r="Q119" s="32">
        <v>35</v>
      </c>
      <c r="R119" s="32" t="s">
        <v>1152</v>
      </c>
      <c r="S119" s="32" t="s">
        <v>1058</v>
      </c>
      <c r="T119" s="33">
        <v>45278</v>
      </c>
      <c r="U119" s="33" t="s">
        <v>581</v>
      </c>
      <c r="V119" s="32" t="s">
        <v>1217</v>
      </c>
      <c r="W119" s="32" t="s">
        <v>141</v>
      </c>
      <c r="X119" s="33">
        <v>45278</v>
      </c>
      <c r="Y119" s="32" t="s">
        <v>1068</v>
      </c>
      <c r="Z119" s="33">
        <v>45278</v>
      </c>
      <c r="AA119" s="32" t="s">
        <v>1075</v>
      </c>
      <c r="AB119" s="32" t="s">
        <v>1070</v>
      </c>
      <c r="AC119" s="33">
        <v>45301</v>
      </c>
      <c r="AD119" s="32" t="s">
        <v>22</v>
      </c>
      <c r="AE119" s="33">
        <v>45281</v>
      </c>
      <c r="AF119" s="32" t="s">
        <v>1001</v>
      </c>
      <c r="AG119" s="32"/>
      <c r="AH119" s="32" t="s">
        <v>1210</v>
      </c>
      <c r="AI119" t="s">
        <v>1311</v>
      </c>
      <c r="AJ119" t="s">
        <v>1363</v>
      </c>
      <c r="AK119" t="s">
        <v>1302</v>
      </c>
      <c r="AL119" s="32" t="s">
        <v>890</v>
      </c>
    </row>
    <row r="120" spans="1:38">
      <c r="A120" s="32">
        <v>8</v>
      </c>
      <c r="B120" s="33">
        <v>45273</v>
      </c>
      <c r="C120" s="32">
        <v>30</v>
      </c>
      <c r="D120" s="32" t="s">
        <v>916</v>
      </c>
      <c r="E120" s="32" t="s">
        <v>917</v>
      </c>
      <c r="F120" s="32">
        <v>8674667</v>
      </c>
      <c r="G120" s="32" t="s">
        <v>909</v>
      </c>
      <c r="H120" s="32" t="s">
        <v>914</v>
      </c>
      <c r="I120" s="32">
        <v>49470</v>
      </c>
      <c r="J120" s="33">
        <v>45273</v>
      </c>
      <c r="K120" s="33">
        <v>45275</v>
      </c>
      <c r="L120" t="s">
        <v>1058</v>
      </c>
      <c r="M120" s="32" t="s">
        <v>140</v>
      </c>
      <c r="N120" s="32" t="s">
        <v>20</v>
      </c>
      <c r="O120" s="32">
        <v>1</v>
      </c>
      <c r="P120" s="32">
        <v>11.66</v>
      </c>
      <c r="Q120" s="32">
        <v>11.66</v>
      </c>
      <c r="R120" s="32" t="s">
        <v>1152</v>
      </c>
      <c r="S120" s="32" t="s">
        <v>1058</v>
      </c>
      <c r="T120" s="33">
        <v>45278</v>
      </c>
      <c r="U120" s="33" t="s">
        <v>581</v>
      </c>
      <c r="V120" s="32" t="s">
        <v>1217</v>
      </c>
      <c r="W120" s="32" t="s">
        <v>140</v>
      </c>
      <c r="X120" s="33">
        <v>45278</v>
      </c>
      <c r="Y120" s="32" t="s">
        <v>1068</v>
      </c>
      <c r="Z120" s="33">
        <v>45278</v>
      </c>
      <c r="AA120" s="32" t="s">
        <v>1075</v>
      </c>
      <c r="AB120" s="32" t="s">
        <v>1070</v>
      </c>
      <c r="AC120" s="33">
        <v>45301</v>
      </c>
      <c r="AD120" s="32" t="s">
        <v>22</v>
      </c>
      <c r="AE120" s="33">
        <v>45281</v>
      </c>
      <c r="AF120" s="32" t="s">
        <v>424</v>
      </c>
      <c r="AG120" s="32"/>
      <c r="AH120" s="32" t="s">
        <v>1210</v>
      </c>
      <c r="AI120" t="s">
        <v>1311</v>
      </c>
      <c r="AJ120" t="s">
        <v>1363</v>
      </c>
      <c r="AK120" t="s">
        <v>1302</v>
      </c>
      <c r="AL120" s="32" t="s">
        <v>890</v>
      </c>
    </row>
    <row r="121" spans="1:38">
      <c r="A121" s="32">
        <v>8</v>
      </c>
      <c r="B121" s="33">
        <v>45273</v>
      </c>
      <c r="C121" s="32">
        <v>30</v>
      </c>
      <c r="D121" s="32" t="s">
        <v>916</v>
      </c>
      <c r="E121" s="32" t="s">
        <v>917</v>
      </c>
      <c r="F121" s="32">
        <v>8674667</v>
      </c>
      <c r="G121" s="32" t="s">
        <v>102</v>
      </c>
      <c r="H121" s="32" t="s">
        <v>108</v>
      </c>
      <c r="I121" s="32">
        <v>49473</v>
      </c>
      <c r="J121" s="33">
        <v>45273</v>
      </c>
      <c r="K121" s="33">
        <v>45275</v>
      </c>
      <c r="L121" t="s">
        <v>1058</v>
      </c>
      <c r="M121" s="32" t="s">
        <v>140</v>
      </c>
      <c r="N121" s="32" t="s">
        <v>20</v>
      </c>
      <c r="O121" s="32">
        <v>4</v>
      </c>
      <c r="P121" s="32">
        <v>10.32</v>
      </c>
      <c r="Q121" s="32">
        <v>41.28</v>
      </c>
      <c r="R121" s="32" t="s">
        <v>1152</v>
      </c>
      <c r="S121" s="32" t="s">
        <v>1058</v>
      </c>
      <c r="T121" s="33">
        <v>45278</v>
      </c>
      <c r="U121" s="33" t="s">
        <v>581</v>
      </c>
      <c r="V121" s="32" t="s">
        <v>1217</v>
      </c>
      <c r="W121" s="32" t="s">
        <v>1002</v>
      </c>
      <c r="X121" s="33">
        <v>45278</v>
      </c>
      <c r="Y121" s="32" t="s">
        <v>1068</v>
      </c>
      <c r="Z121" s="33">
        <v>45278</v>
      </c>
      <c r="AA121" s="32" t="s">
        <v>1075</v>
      </c>
      <c r="AB121" s="32" t="s">
        <v>1070</v>
      </c>
      <c r="AC121" s="33">
        <v>45306</v>
      </c>
      <c r="AD121" s="32" t="s">
        <v>22</v>
      </c>
      <c r="AE121" s="33">
        <v>45281</v>
      </c>
      <c r="AF121" s="32" t="s">
        <v>426</v>
      </c>
      <c r="AG121" s="32"/>
      <c r="AH121" s="32" t="s">
        <v>1210</v>
      </c>
      <c r="AI121" t="s">
        <v>1311</v>
      </c>
      <c r="AJ121" t="s">
        <v>1363</v>
      </c>
      <c r="AK121" t="s">
        <v>1302</v>
      </c>
      <c r="AL121" s="32" t="s">
        <v>890</v>
      </c>
    </row>
    <row r="122" spans="1:38">
      <c r="A122" s="32">
        <v>8</v>
      </c>
      <c r="B122" s="33">
        <v>45273</v>
      </c>
      <c r="C122" s="32">
        <v>30</v>
      </c>
      <c r="D122" s="32" t="s">
        <v>916</v>
      </c>
      <c r="E122" s="32" t="s">
        <v>917</v>
      </c>
      <c r="F122" s="32">
        <v>8674667</v>
      </c>
      <c r="G122" s="32" t="s">
        <v>910</v>
      </c>
      <c r="H122" s="32" t="s">
        <v>915</v>
      </c>
      <c r="I122" s="32">
        <v>49473</v>
      </c>
      <c r="J122" s="33">
        <v>45273</v>
      </c>
      <c r="K122" s="33">
        <v>45275</v>
      </c>
      <c r="L122" t="s">
        <v>1058</v>
      </c>
      <c r="M122" s="32" t="s">
        <v>139</v>
      </c>
      <c r="N122" s="32" t="s">
        <v>118</v>
      </c>
      <c r="O122" s="32">
        <v>1</v>
      </c>
      <c r="P122" s="32">
        <v>248.88</v>
      </c>
      <c r="Q122" s="32">
        <v>248.88</v>
      </c>
      <c r="R122" s="32" t="s">
        <v>1152</v>
      </c>
      <c r="S122" s="32" t="s">
        <v>1058</v>
      </c>
      <c r="T122" s="33">
        <v>45278</v>
      </c>
      <c r="U122" s="33" t="s">
        <v>581</v>
      </c>
      <c r="V122" s="32" t="s">
        <v>1217</v>
      </c>
      <c r="W122" s="32" t="s">
        <v>143</v>
      </c>
      <c r="X122" s="33">
        <v>45278</v>
      </c>
      <c r="Y122" s="32" t="s">
        <v>1068</v>
      </c>
      <c r="Z122" s="33">
        <v>45278</v>
      </c>
      <c r="AA122" s="32" t="s">
        <v>1075</v>
      </c>
      <c r="AB122" s="32" t="s">
        <v>1070</v>
      </c>
      <c r="AC122" s="33">
        <v>45301</v>
      </c>
      <c r="AD122" s="32" t="s">
        <v>22</v>
      </c>
      <c r="AE122" s="33">
        <v>45281</v>
      </c>
      <c r="AF122" s="32" t="s">
        <v>424</v>
      </c>
      <c r="AG122" s="32"/>
      <c r="AH122" s="32" t="s">
        <v>1210</v>
      </c>
      <c r="AI122" t="s">
        <v>1311</v>
      </c>
      <c r="AJ122" t="s">
        <v>1363</v>
      </c>
      <c r="AK122" t="s">
        <v>1302</v>
      </c>
      <c r="AL122" s="32" t="s">
        <v>890</v>
      </c>
    </row>
    <row r="123" spans="1:38">
      <c r="A123" s="32">
        <v>8</v>
      </c>
      <c r="B123" s="33">
        <v>45273</v>
      </c>
      <c r="C123" s="32">
        <v>30</v>
      </c>
      <c r="D123" s="32" t="s">
        <v>916</v>
      </c>
      <c r="E123" s="32" t="s">
        <v>917</v>
      </c>
      <c r="F123" s="32">
        <v>8674667</v>
      </c>
      <c r="G123" s="32" t="s">
        <v>173</v>
      </c>
      <c r="H123" s="32" t="s">
        <v>282</v>
      </c>
      <c r="I123" s="32">
        <v>49471</v>
      </c>
      <c r="J123" s="33">
        <v>45273</v>
      </c>
      <c r="K123" s="33">
        <v>45275</v>
      </c>
      <c r="L123" t="s">
        <v>1058</v>
      </c>
      <c r="M123" s="32" t="s">
        <v>139</v>
      </c>
      <c r="N123" s="32" t="s">
        <v>118</v>
      </c>
      <c r="O123" s="32">
        <v>1</v>
      </c>
      <c r="P123" s="32">
        <v>21.65</v>
      </c>
      <c r="Q123" s="32">
        <v>21.65</v>
      </c>
      <c r="R123" s="32" t="s">
        <v>1154</v>
      </c>
      <c r="S123" s="32" t="s">
        <v>1058</v>
      </c>
      <c r="T123" s="33">
        <v>45277</v>
      </c>
      <c r="U123" s="33">
        <v>45277</v>
      </c>
      <c r="V123" s="32" t="s">
        <v>1155</v>
      </c>
      <c r="W123" s="32" t="s">
        <v>141</v>
      </c>
      <c r="X123" s="33">
        <v>45280</v>
      </c>
      <c r="Y123" s="32" t="s">
        <v>1068</v>
      </c>
      <c r="Z123" s="33">
        <v>45280</v>
      </c>
      <c r="AA123" s="32" t="s">
        <v>1086</v>
      </c>
      <c r="AB123" s="32" t="s">
        <v>1070</v>
      </c>
      <c r="AC123" s="33">
        <v>45284</v>
      </c>
      <c r="AD123" s="32" t="s">
        <v>22</v>
      </c>
      <c r="AE123" s="33">
        <v>45281</v>
      </c>
      <c r="AF123" s="32" t="s">
        <v>424</v>
      </c>
      <c r="AG123" s="32"/>
      <c r="AH123" s="32" t="s">
        <v>1210</v>
      </c>
      <c r="AI123" t="s">
        <v>1311</v>
      </c>
      <c r="AJ123" t="s">
        <v>1363</v>
      </c>
      <c r="AK123" t="s">
        <v>1302</v>
      </c>
      <c r="AL123" s="32" t="s">
        <v>890</v>
      </c>
    </row>
    <row r="124" spans="1:38">
      <c r="A124" s="32">
        <v>8</v>
      </c>
      <c r="B124" s="33">
        <v>45273</v>
      </c>
      <c r="C124" s="32">
        <v>30</v>
      </c>
      <c r="D124" s="32" t="s">
        <v>916</v>
      </c>
      <c r="E124" s="32" t="s">
        <v>917</v>
      </c>
      <c r="F124" s="32">
        <v>8674667</v>
      </c>
      <c r="G124" s="32" t="s">
        <v>170</v>
      </c>
      <c r="H124" s="32" t="s">
        <v>285</v>
      </c>
      <c r="I124" s="32">
        <v>49472</v>
      </c>
      <c r="J124" s="33">
        <v>45273</v>
      </c>
      <c r="K124" s="33">
        <v>45275</v>
      </c>
      <c r="L124" t="s">
        <v>1058</v>
      </c>
      <c r="M124" s="32" t="s">
        <v>139</v>
      </c>
      <c r="N124" s="32" t="s">
        <v>118</v>
      </c>
      <c r="O124" s="32">
        <v>1</v>
      </c>
      <c r="P124" s="32">
        <v>11.2</v>
      </c>
      <c r="Q124" s="32">
        <v>11.2</v>
      </c>
      <c r="R124" s="32" t="s">
        <v>1154</v>
      </c>
      <c r="S124" s="32" t="s">
        <v>1058</v>
      </c>
      <c r="T124" s="33">
        <v>45277</v>
      </c>
      <c r="U124" s="33">
        <v>45277</v>
      </c>
      <c r="V124" s="32" t="s">
        <v>1155</v>
      </c>
      <c r="W124" s="32" t="s">
        <v>142</v>
      </c>
      <c r="X124" s="33">
        <v>45280</v>
      </c>
      <c r="Y124" s="32" t="s">
        <v>1068</v>
      </c>
      <c r="Z124" s="33">
        <v>45280</v>
      </c>
      <c r="AA124" s="32" t="s">
        <v>1086</v>
      </c>
      <c r="AB124" s="32" t="s">
        <v>1070</v>
      </c>
      <c r="AC124" s="33">
        <v>45284</v>
      </c>
      <c r="AD124" s="32" t="s">
        <v>22</v>
      </c>
      <c r="AE124" s="33">
        <v>45281</v>
      </c>
      <c r="AF124" s="32" t="s">
        <v>424</v>
      </c>
      <c r="AG124" s="32"/>
      <c r="AH124" s="32" t="s">
        <v>1210</v>
      </c>
      <c r="AI124" t="s">
        <v>1311</v>
      </c>
      <c r="AJ124" t="s">
        <v>1363</v>
      </c>
      <c r="AK124" t="s">
        <v>1302</v>
      </c>
      <c r="AL124" s="32" t="s">
        <v>890</v>
      </c>
    </row>
    <row r="125" spans="1:38">
      <c r="A125" s="32">
        <v>9</v>
      </c>
      <c r="B125" s="33">
        <v>45273</v>
      </c>
      <c r="C125" s="32">
        <v>30</v>
      </c>
      <c r="D125" s="32" t="s">
        <v>939</v>
      </c>
      <c r="E125" s="32" t="s">
        <v>940</v>
      </c>
      <c r="F125" s="32">
        <v>8389717</v>
      </c>
      <c r="G125" s="32" t="s">
        <v>69</v>
      </c>
      <c r="H125" s="32" t="s">
        <v>70</v>
      </c>
      <c r="I125" s="32">
        <v>49587</v>
      </c>
      <c r="J125" s="33">
        <v>45273</v>
      </c>
      <c r="K125" s="33">
        <v>45275</v>
      </c>
      <c r="L125" t="s">
        <v>1058</v>
      </c>
      <c r="M125" s="32" t="s">
        <v>1002</v>
      </c>
      <c r="N125" s="32" t="s">
        <v>31</v>
      </c>
      <c r="O125" s="32">
        <v>100</v>
      </c>
      <c r="P125" s="32">
        <v>21.57</v>
      </c>
      <c r="Q125" s="32">
        <v>2157</v>
      </c>
      <c r="R125" s="32" t="s">
        <v>1151</v>
      </c>
      <c r="S125" s="32" t="s">
        <v>1059</v>
      </c>
      <c r="T125" s="33">
        <v>45286</v>
      </c>
      <c r="U125" s="33">
        <v>45281</v>
      </c>
      <c r="V125" s="32" t="s">
        <v>1312</v>
      </c>
      <c r="W125" s="32" t="s">
        <v>1159</v>
      </c>
      <c r="X125" s="33">
        <v>45286</v>
      </c>
      <c r="Y125" s="32" t="s">
        <v>1068</v>
      </c>
      <c r="Z125" s="33">
        <v>45286</v>
      </c>
      <c r="AA125" s="32" t="s">
        <v>1074</v>
      </c>
      <c r="AB125" s="32" t="s">
        <v>1070</v>
      </c>
      <c r="AC125" s="33">
        <v>45304</v>
      </c>
      <c r="AD125" s="32" t="s">
        <v>22</v>
      </c>
      <c r="AE125" s="33">
        <v>45290</v>
      </c>
      <c r="AF125" s="32" t="s">
        <v>1030</v>
      </c>
      <c r="AG125" s="32"/>
      <c r="AH125" s="32" t="s">
        <v>1210</v>
      </c>
      <c r="AI125" t="s">
        <v>1311</v>
      </c>
      <c r="AJ125" t="s">
        <v>1363</v>
      </c>
      <c r="AK125" t="s">
        <v>1302</v>
      </c>
      <c r="AL125" s="32" t="s">
        <v>890</v>
      </c>
    </row>
    <row r="126" spans="1:38">
      <c r="A126" s="32">
        <v>9</v>
      </c>
      <c r="B126" s="33">
        <v>45273</v>
      </c>
      <c r="C126" s="32">
        <v>30</v>
      </c>
      <c r="D126" s="32" t="s">
        <v>939</v>
      </c>
      <c r="E126" s="32" t="s">
        <v>940</v>
      </c>
      <c r="F126" s="32">
        <v>8389717</v>
      </c>
      <c r="G126" s="32" t="s">
        <v>918</v>
      </c>
      <c r="H126" s="32" t="s">
        <v>928</v>
      </c>
      <c r="I126" s="32">
        <v>49587</v>
      </c>
      <c r="J126" s="33">
        <v>45273</v>
      </c>
      <c r="K126" s="33">
        <v>45275</v>
      </c>
      <c r="L126" t="s">
        <v>1058</v>
      </c>
      <c r="M126" s="32" t="s">
        <v>143</v>
      </c>
      <c r="N126" s="32" t="s">
        <v>20</v>
      </c>
      <c r="O126" s="32">
        <v>4</v>
      </c>
      <c r="P126" s="32">
        <v>9.49</v>
      </c>
      <c r="Q126" s="32">
        <v>37.96</v>
      </c>
      <c r="R126" s="32" t="s">
        <v>1151</v>
      </c>
      <c r="S126" s="32" t="s">
        <v>1059</v>
      </c>
      <c r="T126" s="33">
        <v>45286</v>
      </c>
      <c r="U126" s="33">
        <v>45281</v>
      </c>
      <c r="V126" s="32" t="s">
        <v>1312</v>
      </c>
      <c r="W126" s="32" t="s">
        <v>1031</v>
      </c>
      <c r="X126" s="33">
        <v>45286</v>
      </c>
      <c r="Y126" s="32" t="s">
        <v>1068</v>
      </c>
      <c r="Z126" s="33">
        <v>45286</v>
      </c>
      <c r="AA126" s="32" t="s">
        <v>1074</v>
      </c>
      <c r="AB126" s="32" t="s">
        <v>1070</v>
      </c>
      <c r="AC126" s="33">
        <v>45304</v>
      </c>
      <c r="AD126" s="32" t="s">
        <v>22</v>
      </c>
      <c r="AE126" s="33">
        <v>45289</v>
      </c>
      <c r="AF126" s="32" t="s">
        <v>426</v>
      </c>
      <c r="AG126" s="32"/>
      <c r="AH126" s="32" t="s">
        <v>1210</v>
      </c>
      <c r="AI126" t="s">
        <v>1311</v>
      </c>
      <c r="AJ126" t="s">
        <v>1363</v>
      </c>
      <c r="AK126" t="s">
        <v>1302</v>
      </c>
      <c r="AL126" s="32" t="s">
        <v>890</v>
      </c>
    </row>
    <row r="127" spans="1:38">
      <c r="A127" s="32">
        <v>9</v>
      </c>
      <c r="B127" s="33">
        <v>45273</v>
      </c>
      <c r="C127" s="32">
        <v>30</v>
      </c>
      <c r="D127" s="32" t="s">
        <v>939</v>
      </c>
      <c r="E127" s="32" t="s">
        <v>940</v>
      </c>
      <c r="F127" s="32">
        <v>8389717</v>
      </c>
      <c r="G127" s="32" t="s">
        <v>919</v>
      </c>
      <c r="H127" s="32" t="s">
        <v>929</v>
      </c>
      <c r="I127" s="32">
        <v>49587</v>
      </c>
      <c r="J127" s="33">
        <v>45273</v>
      </c>
      <c r="K127" s="33">
        <v>45275</v>
      </c>
      <c r="L127" t="s">
        <v>1058</v>
      </c>
      <c r="M127" s="32" t="s">
        <v>142</v>
      </c>
      <c r="N127" s="32" t="s">
        <v>20</v>
      </c>
      <c r="O127" s="32">
        <v>20</v>
      </c>
      <c r="P127" s="32">
        <v>67.28</v>
      </c>
      <c r="Q127" s="32">
        <v>67.28</v>
      </c>
      <c r="R127" s="32" t="s">
        <v>1151</v>
      </c>
      <c r="S127" s="32" t="s">
        <v>1059</v>
      </c>
      <c r="T127" s="33">
        <v>45286</v>
      </c>
      <c r="U127" s="33">
        <v>45281</v>
      </c>
      <c r="V127" s="32" t="s">
        <v>1312</v>
      </c>
      <c r="W127" s="32" t="s">
        <v>1029</v>
      </c>
      <c r="X127" s="33">
        <v>45286</v>
      </c>
      <c r="Y127" s="32" t="s">
        <v>1068</v>
      </c>
      <c r="Z127" s="33">
        <v>45286</v>
      </c>
      <c r="AA127" s="32" t="s">
        <v>1074</v>
      </c>
      <c r="AB127" s="32" t="s">
        <v>1070</v>
      </c>
      <c r="AC127" s="33">
        <v>45304</v>
      </c>
      <c r="AD127" s="32" t="s">
        <v>22</v>
      </c>
      <c r="AE127" s="33">
        <v>45289</v>
      </c>
      <c r="AF127" s="32" t="s">
        <v>424</v>
      </c>
      <c r="AG127" s="32"/>
      <c r="AH127" s="32" t="s">
        <v>1210</v>
      </c>
      <c r="AI127" t="s">
        <v>1311</v>
      </c>
      <c r="AJ127" t="s">
        <v>1363</v>
      </c>
      <c r="AK127" t="s">
        <v>1302</v>
      </c>
      <c r="AL127" s="32" t="s">
        <v>890</v>
      </c>
    </row>
    <row r="128" spans="1:38">
      <c r="A128" s="32">
        <v>9</v>
      </c>
      <c r="B128" s="33">
        <v>45273</v>
      </c>
      <c r="C128" s="32">
        <v>30</v>
      </c>
      <c r="D128" s="32" t="s">
        <v>939</v>
      </c>
      <c r="E128" s="32" t="s">
        <v>940</v>
      </c>
      <c r="F128" s="32">
        <v>8389717</v>
      </c>
      <c r="G128" s="32" t="s">
        <v>395</v>
      </c>
      <c r="H128" s="32" t="s">
        <v>399</v>
      </c>
      <c r="I128" s="32">
        <v>49589</v>
      </c>
      <c r="J128" s="33">
        <v>45273</v>
      </c>
      <c r="K128" s="33">
        <v>45275</v>
      </c>
      <c r="L128" t="s">
        <v>1058</v>
      </c>
      <c r="M128" s="32" t="s">
        <v>143</v>
      </c>
      <c r="N128" s="32" t="s">
        <v>20</v>
      </c>
      <c r="O128" s="32">
        <v>1</v>
      </c>
      <c r="P128" s="32">
        <v>352.98</v>
      </c>
      <c r="Q128" s="32">
        <v>352.98</v>
      </c>
      <c r="R128" s="32" t="s">
        <v>1152</v>
      </c>
      <c r="S128" s="32" t="s">
        <v>1058</v>
      </c>
      <c r="T128" s="33">
        <v>45278</v>
      </c>
      <c r="U128" s="33" t="s">
        <v>581</v>
      </c>
      <c r="V128" s="32" t="s">
        <v>1217</v>
      </c>
      <c r="W128" s="32" t="s">
        <v>1017</v>
      </c>
      <c r="X128" s="33">
        <v>45278</v>
      </c>
      <c r="Y128" s="32" t="s">
        <v>1068</v>
      </c>
      <c r="Z128" s="33">
        <v>45278</v>
      </c>
      <c r="AA128" s="32" t="s">
        <v>1075</v>
      </c>
      <c r="AB128" s="32" t="s">
        <v>1070</v>
      </c>
      <c r="AC128" s="33">
        <v>45301</v>
      </c>
      <c r="AD128" s="32" t="s">
        <v>22</v>
      </c>
      <c r="AE128" s="33">
        <v>45281</v>
      </c>
      <c r="AF128" s="32" t="s">
        <v>424</v>
      </c>
      <c r="AG128" s="32"/>
      <c r="AH128" s="32" t="s">
        <v>1210</v>
      </c>
      <c r="AI128" t="s">
        <v>1311</v>
      </c>
      <c r="AJ128" t="s">
        <v>1363</v>
      </c>
      <c r="AK128" t="s">
        <v>1302</v>
      </c>
      <c r="AL128" s="32" t="s">
        <v>890</v>
      </c>
    </row>
    <row r="129" spans="1:38">
      <c r="A129" s="32">
        <v>9</v>
      </c>
      <c r="B129" s="33">
        <v>45273</v>
      </c>
      <c r="C129" s="32">
        <v>30</v>
      </c>
      <c r="D129" s="32" t="s">
        <v>939</v>
      </c>
      <c r="E129" s="32" t="s">
        <v>940</v>
      </c>
      <c r="F129" s="32">
        <v>8389717</v>
      </c>
      <c r="G129" s="32" t="s">
        <v>176</v>
      </c>
      <c r="H129" s="32" t="s">
        <v>280</v>
      </c>
      <c r="I129" s="32">
        <v>49589</v>
      </c>
      <c r="J129" s="33">
        <v>45273</v>
      </c>
      <c r="K129" s="33">
        <v>45275</v>
      </c>
      <c r="L129" t="s">
        <v>1058</v>
      </c>
      <c r="M129" s="32" t="s">
        <v>142</v>
      </c>
      <c r="N129" s="32" t="s">
        <v>20</v>
      </c>
      <c r="O129" s="32">
        <v>1</v>
      </c>
      <c r="P129" s="32">
        <v>61.27</v>
      </c>
      <c r="Q129" s="32">
        <v>61.27</v>
      </c>
      <c r="R129" s="32" t="s">
        <v>1152</v>
      </c>
      <c r="S129" s="32" t="s">
        <v>1058</v>
      </c>
      <c r="T129" s="33">
        <v>45278</v>
      </c>
      <c r="U129" s="33" t="s">
        <v>581</v>
      </c>
      <c r="V129" s="32" t="s">
        <v>1217</v>
      </c>
      <c r="W129" s="32" t="s">
        <v>1016</v>
      </c>
      <c r="X129" s="33">
        <v>45278</v>
      </c>
      <c r="Y129" s="32" t="s">
        <v>1068</v>
      </c>
      <c r="Z129" s="33">
        <v>45278</v>
      </c>
      <c r="AA129" s="32" t="s">
        <v>1075</v>
      </c>
      <c r="AB129" s="32" t="s">
        <v>1070</v>
      </c>
      <c r="AC129" s="33">
        <v>45301</v>
      </c>
      <c r="AD129" s="32" t="s">
        <v>22</v>
      </c>
      <c r="AE129" s="33">
        <v>45281</v>
      </c>
      <c r="AF129" s="32" t="s">
        <v>424</v>
      </c>
      <c r="AG129" s="32"/>
      <c r="AH129" s="32" t="s">
        <v>1210</v>
      </c>
      <c r="AI129" t="s">
        <v>1311</v>
      </c>
      <c r="AJ129" t="s">
        <v>1363</v>
      </c>
      <c r="AK129" t="s">
        <v>1302</v>
      </c>
      <c r="AL129" s="32" t="s">
        <v>890</v>
      </c>
    </row>
    <row r="130" spans="1:38">
      <c r="A130" s="32">
        <v>9</v>
      </c>
      <c r="B130" s="33">
        <v>45273</v>
      </c>
      <c r="C130" s="32">
        <v>30</v>
      </c>
      <c r="D130" s="32" t="s">
        <v>939</v>
      </c>
      <c r="E130" s="32" t="s">
        <v>940</v>
      </c>
      <c r="F130" s="32">
        <v>8389717</v>
      </c>
      <c r="G130" s="32" t="s">
        <v>920</v>
      </c>
      <c r="H130" s="32" t="s">
        <v>930</v>
      </c>
      <c r="I130" s="32">
        <v>49590</v>
      </c>
      <c r="J130" s="33">
        <v>45273</v>
      </c>
      <c r="K130" s="33">
        <v>45282</v>
      </c>
      <c r="L130" t="s">
        <v>1058</v>
      </c>
      <c r="M130" s="32" t="s">
        <v>139</v>
      </c>
      <c r="N130" s="32" t="s">
        <v>20</v>
      </c>
      <c r="O130" s="32">
        <v>1</v>
      </c>
      <c r="P130" s="32">
        <v>452.77</v>
      </c>
      <c r="Q130" s="32">
        <v>452.77</v>
      </c>
      <c r="R130" s="32" t="s">
        <v>1218</v>
      </c>
      <c r="S130" s="32" t="s">
        <v>1058</v>
      </c>
      <c r="T130" s="33">
        <v>45282</v>
      </c>
      <c r="U130" s="33">
        <v>45281</v>
      </c>
      <c r="V130" s="32" t="s">
        <v>1316</v>
      </c>
      <c r="W130" s="32" t="s">
        <v>140</v>
      </c>
      <c r="X130" s="33">
        <v>45282</v>
      </c>
      <c r="Y130" s="32" t="s">
        <v>1068</v>
      </c>
      <c r="Z130" s="33">
        <v>45282</v>
      </c>
      <c r="AA130" s="32" t="s">
        <v>1077</v>
      </c>
      <c r="AB130" s="32" t="s">
        <v>1070</v>
      </c>
      <c r="AC130" s="33">
        <v>45339.291666666664</v>
      </c>
      <c r="AD130" s="32" t="s">
        <v>22</v>
      </c>
      <c r="AE130" s="33">
        <v>45301</v>
      </c>
      <c r="AF130" s="32" t="s">
        <v>424</v>
      </c>
      <c r="AG130" s="32"/>
      <c r="AH130" s="32" t="s">
        <v>1210</v>
      </c>
      <c r="AI130" t="s">
        <v>1311</v>
      </c>
      <c r="AJ130" t="s">
        <v>1363</v>
      </c>
      <c r="AK130" t="s">
        <v>1302</v>
      </c>
      <c r="AL130" s="32" t="s">
        <v>890</v>
      </c>
    </row>
    <row r="131" spans="1:38">
      <c r="A131" s="32">
        <v>9</v>
      </c>
      <c r="B131" s="33">
        <v>45273</v>
      </c>
      <c r="C131" s="32">
        <v>30</v>
      </c>
      <c r="D131" s="32" t="s">
        <v>939</v>
      </c>
      <c r="E131" s="32" t="s">
        <v>940</v>
      </c>
      <c r="F131" s="32">
        <v>8389717</v>
      </c>
      <c r="G131" s="32" t="s">
        <v>921</v>
      </c>
      <c r="H131" s="32" t="s">
        <v>931</v>
      </c>
      <c r="I131" s="32">
        <v>49587</v>
      </c>
      <c r="J131" s="33">
        <v>45273</v>
      </c>
      <c r="K131" s="33">
        <v>45275</v>
      </c>
      <c r="L131" t="s">
        <v>1058</v>
      </c>
      <c r="M131" s="32" t="s">
        <v>141</v>
      </c>
      <c r="N131" s="32" t="s">
        <v>118</v>
      </c>
      <c r="O131" s="32">
        <v>1</v>
      </c>
      <c r="P131" s="32">
        <v>28.47</v>
      </c>
      <c r="Q131" s="32">
        <v>28.47</v>
      </c>
      <c r="R131" s="32" t="s">
        <v>1151</v>
      </c>
      <c r="S131" s="32" t="s">
        <v>1059</v>
      </c>
      <c r="T131" s="33">
        <v>45286</v>
      </c>
      <c r="U131" s="33">
        <v>45281</v>
      </c>
      <c r="V131" s="32" t="s">
        <v>1312</v>
      </c>
      <c r="W131" s="32" t="s">
        <v>1028</v>
      </c>
      <c r="X131" s="33">
        <v>45286</v>
      </c>
      <c r="Y131" s="32" t="s">
        <v>1068</v>
      </c>
      <c r="Z131" s="33">
        <v>45286</v>
      </c>
      <c r="AA131" s="32" t="s">
        <v>1074</v>
      </c>
      <c r="AB131" s="32" t="s">
        <v>1070</v>
      </c>
      <c r="AC131" s="33">
        <v>45304</v>
      </c>
      <c r="AD131" s="32" t="s">
        <v>22</v>
      </c>
      <c r="AE131" s="33">
        <v>45295</v>
      </c>
      <c r="AF131" s="32" t="s">
        <v>424</v>
      </c>
      <c r="AG131" s="32"/>
      <c r="AH131" s="32" t="s">
        <v>1210</v>
      </c>
      <c r="AI131" t="s">
        <v>1311</v>
      </c>
      <c r="AJ131" t="s">
        <v>1363</v>
      </c>
      <c r="AK131" t="s">
        <v>1302</v>
      </c>
      <c r="AL131" s="32" t="s">
        <v>890</v>
      </c>
    </row>
    <row r="132" spans="1:38">
      <c r="A132" s="32">
        <v>9</v>
      </c>
      <c r="B132" s="33">
        <v>45273</v>
      </c>
      <c r="C132" s="32">
        <v>30</v>
      </c>
      <c r="D132" s="32" t="s">
        <v>939</v>
      </c>
      <c r="E132" s="32" t="s">
        <v>940</v>
      </c>
      <c r="F132" s="32">
        <v>8389717</v>
      </c>
      <c r="G132" s="32" t="s">
        <v>922</v>
      </c>
      <c r="H132" s="32" t="s">
        <v>932</v>
      </c>
      <c r="I132" s="32">
        <v>49589</v>
      </c>
      <c r="J132" s="33">
        <v>45273</v>
      </c>
      <c r="K132" s="33">
        <v>45275</v>
      </c>
      <c r="L132" t="s">
        <v>1058</v>
      </c>
      <c r="M132" s="32" t="s">
        <v>141</v>
      </c>
      <c r="N132" s="32" t="s">
        <v>36</v>
      </c>
      <c r="O132" s="32">
        <v>1</v>
      </c>
      <c r="P132" s="32">
        <v>51.82</v>
      </c>
      <c r="Q132" s="32">
        <v>51.82</v>
      </c>
      <c r="R132" s="32" t="s">
        <v>1152</v>
      </c>
      <c r="S132" s="32" t="s">
        <v>1058</v>
      </c>
      <c r="T132" s="33">
        <v>45278</v>
      </c>
      <c r="U132" s="33" t="s">
        <v>581</v>
      </c>
      <c r="V132" s="32" t="s">
        <v>1217</v>
      </c>
      <c r="W132" s="32" t="s">
        <v>1015</v>
      </c>
      <c r="X132" s="33">
        <v>45278</v>
      </c>
      <c r="Y132" s="32" t="s">
        <v>1068</v>
      </c>
      <c r="Z132" s="33">
        <v>45278</v>
      </c>
      <c r="AA132" s="32" t="s">
        <v>1075</v>
      </c>
      <c r="AB132" s="32" t="s">
        <v>1070</v>
      </c>
      <c r="AC132" s="33">
        <v>45301</v>
      </c>
      <c r="AD132" s="32" t="s">
        <v>22</v>
      </c>
      <c r="AE132" s="33">
        <v>45281</v>
      </c>
      <c r="AF132" s="32" t="s">
        <v>424</v>
      </c>
      <c r="AG132" s="32"/>
      <c r="AH132" s="32" t="s">
        <v>1210</v>
      </c>
      <c r="AI132" t="s">
        <v>1311</v>
      </c>
      <c r="AJ132" t="s">
        <v>1363</v>
      </c>
      <c r="AK132" t="s">
        <v>1302</v>
      </c>
      <c r="AL132" s="32" t="s">
        <v>890</v>
      </c>
    </row>
    <row r="133" spans="1:38">
      <c r="A133" s="32">
        <v>9</v>
      </c>
      <c r="B133" s="33">
        <v>45273</v>
      </c>
      <c r="C133" s="32">
        <v>30</v>
      </c>
      <c r="D133" s="32" t="s">
        <v>939</v>
      </c>
      <c r="E133" s="32" t="s">
        <v>940</v>
      </c>
      <c r="F133" s="32">
        <v>8389717</v>
      </c>
      <c r="G133" s="32" t="s">
        <v>923</v>
      </c>
      <c r="H133" s="32" t="s">
        <v>933</v>
      </c>
      <c r="I133" s="32">
        <v>49587</v>
      </c>
      <c r="J133" s="33">
        <v>45273</v>
      </c>
      <c r="K133" s="33">
        <v>45275</v>
      </c>
      <c r="L133" t="s">
        <v>1058</v>
      </c>
      <c r="M133" s="32" t="s">
        <v>140</v>
      </c>
      <c r="N133" s="32" t="s">
        <v>20</v>
      </c>
      <c r="O133" s="32">
        <v>1</v>
      </c>
      <c r="P133" s="32">
        <v>44.12</v>
      </c>
      <c r="Q133" s="32">
        <v>44.12</v>
      </c>
      <c r="R133" s="32" t="s">
        <v>1151</v>
      </c>
      <c r="S133" s="32" t="s">
        <v>1059</v>
      </c>
      <c r="T133" s="33">
        <v>45286</v>
      </c>
      <c r="U133" s="33">
        <v>45281</v>
      </c>
      <c r="V133" s="32" t="s">
        <v>1312</v>
      </c>
      <c r="W133" s="32" t="s">
        <v>1020</v>
      </c>
      <c r="X133" s="33">
        <v>45286</v>
      </c>
      <c r="Y133" s="32" t="s">
        <v>1068</v>
      </c>
      <c r="Z133" s="33">
        <v>45286</v>
      </c>
      <c r="AA133" s="32" t="s">
        <v>1074</v>
      </c>
      <c r="AB133" s="32" t="s">
        <v>1070</v>
      </c>
      <c r="AC133" s="33">
        <v>45304</v>
      </c>
      <c r="AD133" s="32" t="s">
        <v>22</v>
      </c>
      <c r="AE133" s="33">
        <v>45289</v>
      </c>
      <c r="AF133" s="32" t="s">
        <v>424</v>
      </c>
      <c r="AG133" s="32"/>
      <c r="AH133" s="32" t="s">
        <v>1210</v>
      </c>
      <c r="AI133" t="s">
        <v>1311</v>
      </c>
      <c r="AJ133" t="s">
        <v>1363</v>
      </c>
      <c r="AK133" t="s">
        <v>1302</v>
      </c>
      <c r="AL133" s="32" t="s">
        <v>890</v>
      </c>
    </row>
    <row r="134" spans="1:38">
      <c r="A134" s="32">
        <v>9</v>
      </c>
      <c r="B134" s="33">
        <v>45273</v>
      </c>
      <c r="C134" s="32">
        <v>30</v>
      </c>
      <c r="D134" s="32" t="s">
        <v>939</v>
      </c>
      <c r="E134" s="32" t="s">
        <v>940</v>
      </c>
      <c r="F134" s="32">
        <v>8389717</v>
      </c>
      <c r="G134" s="32" t="s">
        <v>924</v>
      </c>
      <c r="H134" s="32" t="s">
        <v>934</v>
      </c>
      <c r="I134" s="32">
        <v>49589</v>
      </c>
      <c r="J134" s="33">
        <v>45273</v>
      </c>
      <c r="K134" s="33">
        <v>45275</v>
      </c>
      <c r="L134" t="s">
        <v>1058</v>
      </c>
      <c r="M134" s="32" t="s">
        <v>140</v>
      </c>
      <c r="N134" s="32" t="s">
        <v>203</v>
      </c>
      <c r="O134" s="32">
        <v>1</v>
      </c>
      <c r="P134" s="32">
        <v>16.829999999999998</v>
      </c>
      <c r="Q134" s="32">
        <v>16.829999999999998</v>
      </c>
      <c r="R134" s="32" t="s">
        <v>1152</v>
      </c>
      <c r="S134" s="32" t="s">
        <v>1058</v>
      </c>
      <c r="T134" s="33">
        <v>45278</v>
      </c>
      <c r="U134" s="33" t="s">
        <v>581</v>
      </c>
      <c r="V134" s="32" t="s">
        <v>1217</v>
      </c>
      <c r="W134" s="32" t="s">
        <v>1014</v>
      </c>
      <c r="X134" s="33">
        <v>45278</v>
      </c>
      <c r="Y134" s="32" t="s">
        <v>1068</v>
      </c>
      <c r="Z134" s="33">
        <v>45278</v>
      </c>
      <c r="AA134" s="32" t="s">
        <v>1075</v>
      </c>
      <c r="AB134" s="32" t="s">
        <v>1070</v>
      </c>
      <c r="AC134" s="33">
        <v>45301</v>
      </c>
      <c r="AD134" s="32" t="s">
        <v>22</v>
      </c>
      <c r="AE134" s="33">
        <v>45281</v>
      </c>
      <c r="AF134" s="32" t="s">
        <v>424</v>
      </c>
      <c r="AG134" s="32"/>
      <c r="AH134" s="32" t="s">
        <v>1210</v>
      </c>
      <c r="AI134" t="s">
        <v>1311</v>
      </c>
      <c r="AJ134" t="s">
        <v>1363</v>
      </c>
      <c r="AK134" t="s">
        <v>1302</v>
      </c>
      <c r="AL134" s="32" t="s">
        <v>890</v>
      </c>
    </row>
    <row r="135" spans="1:38">
      <c r="A135" s="32">
        <v>9</v>
      </c>
      <c r="B135" s="33">
        <v>45273</v>
      </c>
      <c r="C135" s="32">
        <v>30</v>
      </c>
      <c r="D135" s="32" t="s">
        <v>939</v>
      </c>
      <c r="E135" s="32" t="s">
        <v>940</v>
      </c>
      <c r="F135" s="32">
        <v>8389717</v>
      </c>
      <c r="G135" s="32" t="s">
        <v>925</v>
      </c>
      <c r="H135" s="32" t="s">
        <v>935</v>
      </c>
      <c r="I135" s="32">
        <v>49589</v>
      </c>
      <c r="J135" s="33">
        <v>45273</v>
      </c>
      <c r="K135" s="33">
        <v>45275</v>
      </c>
      <c r="L135" t="s">
        <v>1058</v>
      </c>
      <c r="M135" s="32" t="s">
        <v>139</v>
      </c>
      <c r="N135" s="32" t="s">
        <v>36</v>
      </c>
      <c r="O135" s="32">
        <v>1</v>
      </c>
      <c r="P135" s="32">
        <v>66.48</v>
      </c>
      <c r="Q135" s="32">
        <v>66.48</v>
      </c>
      <c r="R135" s="32" t="s">
        <v>1152</v>
      </c>
      <c r="S135" s="32" t="s">
        <v>1058</v>
      </c>
      <c r="T135" s="33">
        <v>45278</v>
      </c>
      <c r="U135" s="33" t="s">
        <v>581</v>
      </c>
      <c r="V135" s="32" t="s">
        <v>1217</v>
      </c>
      <c r="W135" s="32" t="s">
        <v>1013</v>
      </c>
      <c r="X135" s="33">
        <v>45278</v>
      </c>
      <c r="Y135" s="32" t="s">
        <v>1068</v>
      </c>
      <c r="Z135" s="33">
        <v>45278</v>
      </c>
      <c r="AA135" s="32" t="s">
        <v>1075</v>
      </c>
      <c r="AB135" s="32" t="s">
        <v>1070</v>
      </c>
      <c r="AC135" s="33">
        <v>45301</v>
      </c>
      <c r="AD135" s="32" t="s">
        <v>22</v>
      </c>
      <c r="AE135" s="33">
        <v>45281</v>
      </c>
      <c r="AF135" s="32" t="s">
        <v>424</v>
      </c>
      <c r="AG135" s="32"/>
      <c r="AH135" s="32" t="s">
        <v>1210</v>
      </c>
      <c r="AI135" t="s">
        <v>1311</v>
      </c>
      <c r="AJ135" t="s">
        <v>1363</v>
      </c>
      <c r="AK135" t="s">
        <v>1302</v>
      </c>
      <c r="AL135" s="32" t="s">
        <v>890</v>
      </c>
    </row>
    <row r="136" spans="1:38">
      <c r="A136" s="32">
        <v>9</v>
      </c>
      <c r="B136" s="33">
        <v>45273</v>
      </c>
      <c r="C136" s="32">
        <v>30</v>
      </c>
      <c r="D136" s="32" t="s">
        <v>939</v>
      </c>
      <c r="E136" s="32" t="s">
        <v>940</v>
      </c>
      <c r="F136" s="32">
        <v>8389717</v>
      </c>
      <c r="G136" s="32" t="s">
        <v>926</v>
      </c>
      <c r="H136" s="32" t="s">
        <v>936</v>
      </c>
      <c r="I136" s="32">
        <v>49587</v>
      </c>
      <c r="J136" s="33">
        <v>45273</v>
      </c>
      <c r="K136" s="33">
        <v>45275</v>
      </c>
      <c r="L136" t="s">
        <v>1058</v>
      </c>
      <c r="M136" s="32" t="s">
        <v>139</v>
      </c>
      <c r="N136" s="32" t="s">
        <v>118</v>
      </c>
      <c r="O136" s="32">
        <v>1</v>
      </c>
      <c r="P136" s="32">
        <v>176.82</v>
      </c>
      <c r="Q136" s="32">
        <v>176.82</v>
      </c>
      <c r="R136" s="32" t="s">
        <v>1151</v>
      </c>
      <c r="S136" s="32" t="s">
        <v>1059</v>
      </c>
      <c r="T136" s="33">
        <v>45286</v>
      </c>
      <c r="U136" s="33">
        <v>45281</v>
      </c>
      <c r="V136" s="32" t="s">
        <v>1312</v>
      </c>
      <c r="W136" s="32" t="s">
        <v>1019</v>
      </c>
      <c r="X136" s="33">
        <v>45286</v>
      </c>
      <c r="Y136" s="32" t="s">
        <v>1068</v>
      </c>
      <c r="Z136" s="33">
        <v>45286</v>
      </c>
      <c r="AA136" s="32" t="s">
        <v>1074</v>
      </c>
      <c r="AB136" s="32" t="s">
        <v>1070</v>
      </c>
      <c r="AC136" s="33">
        <v>45304</v>
      </c>
      <c r="AD136" s="32" t="s">
        <v>22</v>
      </c>
      <c r="AE136" s="33">
        <v>45295</v>
      </c>
      <c r="AF136" s="32" t="s">
        <v>424</v>
      </c>
      <c r="AG136" s="32"/>
      <c r="AH136" s="32" t="s">
        <v>1210</v>
      </c>
      <c r="AI136" t="s">
        <v>1311</v>
      </c>
      <c r="AJ136" t="s">
        <v>1363</v>
      </c>
      <c r="AK136" t="s">
        <v>1302</v>
      </c>
      <c r="AL136" s="32" t="s">
        <v>890</v>
      </c>
    </row>
    <row r="137" spans="1:38">
      <c r="A137" s="32">
        <v>9</v>
      </c>
      <c r="B137" s="33">
        <v>45273</v>
      </c>
      <c r="C137" s="32">
        <v>30</v>
      </c>
      <c r="D137" s="32" t="s">
        <v>939</v>
      </c>
      <c r="E137" s="32" t="s">
        <v>940</v>
      </c>
      <c r="F137" s="32">
        <v>8389717</v>
      </c>
      <c r="G137" s="32" t="s">
        <v>927</v>
      </c>
      <c r="H137" s="32" t="s">
        <v>937</v>
      </c>
      <c r="I137" s="32">
        <v>49588</v>
      </c>
      <c r="J137" s="33">
        <v>45273</v>
      </c>
      <c r="K137" s="33">
        <v>45275</v>
      </c>
      <c r="L137" t="s">
        <v>1058</v>
      </c>
      <c r="M137" s="32" t="s">
        <v>139</v>
      </c>
      <c r="N137" s="32" t="s">
        <v>938</v>
      </c>
      <c r="O137" s="32">
        <v>30</v>
      </c>
      <c r="P137" s="32">
        <v>40.549999999999997</v>
      </c>
      <c r="Q137" s="32">
        <v>1216.5</v>
      </c>
      <c r="R137" s="32" t="s">
        <v>1156</v>
      </c>
      <c r="S137" s="32" t="s">
        <v>1058</v>
      </c>
      <c r="T137" s="33">
        <v>45280</v>
      </c>
      <c r="U137" s="33">
        <v>45278</v>
      </c>
      <c r="V137" s="32" t="s">
        <v>1219</v>
      </c>
      <c r="W137" s="32" t="s">
        <v>141</v>
      </c>
      <c r="X137" s="33">
        <v>45280</v>
      </c>
      <c r="Y137" s="32" t="s">
        <v>1068</v>
      </c>
      <c r="Z137" s="33">
        <v>45280</v>
      </c>
      <c r="AA137" s="32" t="s">
        <v>1073</v>
      </c>
      <c r="AB137" s="32" t="s">
        <v>1212</v>
      </c>
      <c r="AC137" s="33">
        <v>45287</v>
      </c>
      <c r="AD137" s="32" t="s">
        <v>22</v>
      </c>
      <c r="AE137" s="33">
        <v>45283</v>
      </c>
      <c r="AF137" s="32" t="s">
        <v>1033</v>
      </c>
      <c r="AG137" s="32"/>
      <c r="AH137" s="32" t="s">
        <v>1210</v>
      </c>
      <c r="AI137" t="s">
        <v>1311</v>
      </c>
      <c r="AJ137" t="s">
        <v>1363</v>
      </c>
      <c r="AK137" t="s">
        <v>1302</v>
      </c>
      <c r="AL137" s="32" t="s">
        <v>890</v>
      </c>
    </row>
    <row r="138" spans="1:38">
      <c r="A138" s="32">
        <v>10</v>
      </c>
      <c r="B138" s="33">
        <v>45263</v>
      </c>
      <c r="C138" s="32">
        <v>30</v>
      </c>
      <c r="D138" s="32" t="s">
        <v>947</v>
      </c>
      <c r="E138" s="32" t="s">
        <v>948</v>
      </c>
      <c r="F138" s="32">
        <v>8565458</v>
      </c>
      <c r="G138" s="32" t="s">
        <v>941</v>
      </c>
      <c r="H138" s="32" t="s">
        <v>944</v>
      </c>
      <c r="I138" s="32">
        <v>48795</v>
      </c>
      <c r="J138" s="33">
        <v>45263</v>
      </c>
      <c r="K138" s="33">
        <v>45267</v>
      </c>
      <c r="L138" t="s">
        <v>1058</v>
      </c>
      <c r="M138" s="32" t="s">
        <v>141</v>
      </c>
      <c r="N138" s="32" t="s">
        <v>20</v>
      </c>
      <c r="O138" s="32">
        <v>8</v>
      </c>
      <c r="P138" s="32">
        <v>16.190000000000001</v>
      </c>
      <c r="Q138" s="32">
        <v>129.52000000000001</v>
      </c>
      <c r="R138" s="32" t="s">
        <v>1061</v>
      </c>
      <c r="S138" s="32" t="s">
        <v>1058</v>
      </c>
      <c r="T138" s="33">
        <v>45271</v>
      </c>
      <c r="U138" s="33">
        <v>45270</v>
      </c>
      <c r="V138" s="32" t="s">
        <v>1044</v>
      </c>
      <c r="W138" s="32" t="s">
        <v>1003</v>
      </c>
      <c r="X138" s="33">
        <v>45273</v>
      </c>
      <c r="Y138" s="32" t="s">
        <v>1068</v>
      </c>
      <c r="Z138" s="33">
        <v>45273</v>
      </c>
      <c r="AA138" s="32" t="s">
        <v>1076</v>
      </c>
      <c r="AB138" s="32" t="s">
        <v>1071</v>
      </c>
      <c r="AC138" s="33">
        <v>45280</v>
      </c>
      <c r="AD138" s="32" t="s">
        <v>22</v>
      </c>
      <c r="AE138" s="33">
        <v>45276</v>
      </c>
      <c r="AF138" s="32" t="s">
        <v>1025</v>
      </c>
      <c r="AG138" s="32"/>
      <c r="AH138" s="32" t="s">
        <v>1210</v>
      </c>
      <c r="AI138" t="s">
        <v>1311</v>
      </c>
      <c r="AJ138" t="s">
        <v>1363</v>
      </c>
      <c r="AK138" t="s">
        <v>1302</v>
      </c>
      <c r="AL138" s="32" t="s">
        <v>890</v>
      </c>
    </row>
    <row r="139" spans="1:38">
      <c r="A139" s="32">
        <v>10</v>
      </c>
      <c r="B139" s="33">
        <v>45263</v>
      </c>
      <c r="C139" s="32">
        <v>30</v>
      </c>
      <c r="D139" s="32" t="s">
        <v>947</v>
      </c>
      <c r="E139" s="32" t="s">
        <v>948</v>
      </c>
      <c r="F139" s="32">
        <v>8565458</v>
      </c>
      <c r="G139" s="32" t="s">
        <v>942</v>
      </c>
      <c r="H139" s="32" t="s">
        <v>945</v>
      </c>
      <c r="I139" s="32">
        <v>48795</v>
      </c>
      <c r="J139" s="33">
        <v>45263</v>
      </c>
      <c r="K139" s="33">
        <v>45267</v>
      </c>
      <c r="L139" t="s">
        <v>1058</v>
      </c>
      <c r="M139" s="32" t="s">
        <v>140</v>
      </c>
      <c r="N139" s="32" t="s">
        <v>20</v>
      </c>
      <c r="O139" s="32">
        <v>8</v>
      </c>
      <c r="P139" s="32">
        <v>36.14</v>
      </c>
      <c r="Q139" s="32">
        <v>289.12</v>
      </c>
      <c r="R139" s="32" t="s">
        <v>1061</v>
      </c>
      <c r="S139" s="32" t="s">
        <v>1058</v>
      </c>
      <c r="T139" s="33">
        <v>45271</v>
      </c>
      <c r="U139" s="33">
        <v>45270</v>
      </c>
      <c r="V139" s="32" t="s">
        <v>1044</v>
      </c>
      <c r="W139" s="32" t="s">
        <v>1002</v>
      </c>
      <c r="X139" s="33">
        <v>45273</v>
      </c>
      <c r="Y139" s="32" t="s">
        <v>1068</v>
      </c>
      <c r="Z139" s="33">
        <v>45273</v>
      </c>
      <c r="AA139" s="32" t="s">
        <v>1076</v>
      </c>
      <c r="AB139" s="32" t="s">
        <v>1071</v>
      </c>
      <c r="AC139" s="33">
        <v>45280</v>
      </c>
      <c r="AD139" s="32" t="s">
        <v>22</v>
      </c>
      <c r="AE139" s="33">
        <v>45276</v>
      </c>
      <c r="AF139" s="32" t="s">
        <v>1025</v>
      </c>
      <c r="AG139" s="32"/>
      <c r="AH139" s="32" t="s">
        <v>1210</v>
      </c>
      <c r="AI139" t="s">
        <v>1311</v>
      </c>
      <c r="AJ139" t="s">
        <v>1363</v>
      </c>
      <c r="AK139" t="s">
        <v>1302</v>
      </c>
      <c r="AL139" s="32" t="s">
        <v>890</v>
      </c>
    </row>
    <row r="140" spans="1:38">
      <c r="A140" s="32">
        <v>10</v>
      </c>
      <c r="B140" s="33">
        <v>45263</v>
      </c>
      <c r="C140" s="32">
        <v>30</v>
      </c>
      <c r="D140" s="32" t="s">
        <v>947</v>
      </c>
      <c r="E140" s="32" t="s">
        <v>948</v>
      </c>
      <c r="F140" s="32">
        <v>8565458</v>
      </c>
      <c r="G140" s="32" t="s">
        <v>910</v>
      </c>
      <c r="H140" s="32" t="s">
        <v>915</v>
      </c>
      <c r="I140" s="32">
        <v>48797</v>
      </c>
      <c r="J140" s="33">
        <v>45263</v>
      </c>
      <c r="K140" s="33">
        <v>45266</v>
      </c>
      <c r="L140" t="s">
        <v>1058</v>
      </c>
      <c r="M140" s="32" t="s">
        <v>140</v>
      </c>
      <c r="N140" s="32" t="s">
        <v>21</v>
      </c>
      <c r="O140" s="32">
        <v>3</v>
      </c>
      <c r="P140" s="32">
        <v>249</v>
      </c>
      <c r="Q140" s="32">
        <v>747</v>
      </c>
      <c r="R140" s="32" t="s">
        <v>581</v>
      </c>
      <c r="S140" s="32" t="s">
        <v>581</v>
      </c>
      <c r="T140" s="33" t="s">
        <v>581</v>
      </c>
      <c r="U140" s="33" t="s">
        <v>581</v>
      </c>
      <c r="V140" s="32" t="s">
        <v>882</v>
      </c>
      <c r="W140" s="32" t="s">
        <v>140</v>
      </c>
      <c r="X140" s="33">
        <v>45268</v>
      </c>
      <c r="Y140" s="32" t="s">
        <v>1068</v>
      </c>
      <c r="Z140" s="33">
        <v>45268</v>
      </c>
      <c r="AA140" s="32" t="s">
        <v>1069</v>
      </c>
      <c r="AB140" s="32" t="s">
        <v>1070</v>
      </c>
      <c r="AC140" s="33">
        <v>45273</v>
      </c>
      <c r="AD140" s="32" t="s">
        <v>22</v>
      </c>
      <c r="AE140" s="33">
        <v>45271</v>
      </c>
      <c r="AF140" s="32" t="s">
        <v>428</v>
      </c>
      <c r="AG140" s="32"/>
      <c r="AH140" s="32" t="s">
        <v>1210</v>
      </c>
      <c r="AI140" t="s">
        <v>1311</v>
      </c>
      <c r="AJ140" t="s">
        <v>1363</v>
      </c>
      <c r="AK140" t="s">
        <v>1302</v>
      </c>
      <c r="AL140" s="32" t="s">
        <v>890</v>
      </c>
    </row>
    <row r="141" spans="1:38">
      <c r="A141" s="32">
        <v>10</v>
      </c>
      <c r="B141" s="33">
        <v>45263</v>
      </c>
      <c r="C141" s="32">
        <v>30</v>
      </c>
      <c r="D141" s="32" t="s">
        <v>947</v>
      </c>
      <c r="E141" s="32" t="s">
        <v>948</v>
      </c>
      <c r="F141" s="32">
        <v>8565458</v>
      </c>
      <c r="G141" s="32" t="s">
        <v>397</v>
      </c>
      <c r="H141" s="32" t="s">
        <v>400</v>
      </c>
      <c r="I141" s="32">
        <v>48795</v>
      </c>
      <c r="J141" s="33">
        <v>45263</v>
      </c>
      <c r="K141" s="33">
        <v>45267</v>
      </c>
      <c r="L141" t="s">
        <v>1058</v>
      </c>
      <c r="M141" s="32" t="s">
        <v>139</v>
      </c>
      <c r="N141" s="32" t="s">
        <v>20</v>
      </c>
      <c r="O141" s="32">
        <v>16</v>
      </c>
      <c r="P141" s="32">
        <v>3.43</v>
      </c>
      <c r="Q141" s="32">
        <v>54.88</v>
      </c>
      <c r="R141" s="32" t="s">
        <v>1061</v>
      </c>
      <c r="S141" s="32" t="s">
        <v>1058</v>
      </c>
      <c r="T141" s="33">
        <v>45271</v>
      </c>
      <c r="U141" s="33">
        <v>45270</v>
      </c>
      <c r="V141" s="32" t="s">
        <v>1044</v>
      </c>
      <c r="W141" s="32" t="s">
        <v>143</v>
      </c>
      <c r="X141" s="33">
        <v>45273</v>
      </c>
      <c r="Y141" s="32" t="s">
        <v>1068</v>
      </c>
      <c r="Z141" s="33">
        <v>45273</v>
      </c>
      <c r="AA141" s="32" t="s">
        <v>1076</v>
      </c>
      <c r="AB141" s="32" t="s">
        <v>1071</v>
      </c>
      <c r="AC141" s="33">
        <v>45280</v>
      </c>
      <c r="AD141" s="32" t="s">
        <v>22</v>
      </c>
      <c r="AE141" s="33">
        <v>45276</v>
      </c>
      <c r="AF141" s="32" t="s">
        <v>1157</v>
      </c>
      <c r="AG141" s="32"/>
      <c r="AH141" s="32" t="s">
        <v>1210</v>
      </c>
      <c r="AI141" t="s">
        <v>1311</v>
      </c>
      <c r="AJ141" t="s">
        <v>1363</v>
      </c>
      <c r="AK141" t="s">
        <v>1302</v>
      </c>
      <c r="AL141" s="32" t="s">
        <v>890</v>
      </c>
    </row>
    <row r="142" spans="1:38">
      <c r="A142" s="32">
        <v>10</v>
      </c>
      <c r="B142" s="33">
        <v>45263</v>
      </c>
      <c r="C142" s="32">
        <v>30</v>
      </c>
      <c r="D142" s="32" t="s">
        <v>947</v>
      </c>
      <c r="E142" s="32" t="s">
        <v>948</v>
      </c>
      <c r="F142" s="32">
        <v>8565458</v>
      </c>
      <c r="G142" s="32" t="s">
        <v>102</v>
      </c>
      <c r="H142" s="32" t="s">
        <v>108</v>
      </c>
      <c r="I142" s="32">
        <v>48797</v>
      </c>
      <c r="J142" s="33">
        <v>45263</v>
      </c>
      <c r="K142" s="33">
        <v>45266</v>
      </c>
      <c r="L142" t="s">
        <v>1058</v>
      </c>
      <c r="M142" s="32" t="s">
        <v>139</v>
      </c>
      <c r="N142" s="32" t="s">
        <v>20</v>
      </c>
      <c r="O142" s="32">
        <v>6</v>
      </c>
      <c r="P142" s="32">
        <v>12.4</v>
      </c>
      <c r="Q142" s="32">
        <v>74.400000000000006</v>
      </c>
      <c r="R142" s="32" t="s">
        <v>581</v>
      </c>
      <c r="S142" s="32" t="s">
        <v>581</v>
      </c>
      <c r="T142" s="33" t="s">
        <v>581</v>
      </c>
      <c r="U142" s="33" t="s">
        <v>581</v>
      </c>
      <c r="V142" s="32" t="s">
        <v>882</v>
      </c>
      <c r="W142" s="32" t="s">
        <v>139</v>
      </c>
      <c r="X142" s="33">
        <v>45268</v>
      </c>
      <c r="Y142" s="32" t="s">
        <v>1068</v>
      </c>
      <c r="Z142" s="33">
        <v>45268</v>
      </c>
      <c r="AA142" s="32" t="s">
        <v>1069</v>
      </c>
      <c r="AB142" s="32" t="s">
        <v>1070</v>
      </c>
      <c r="AC142" s="33">
        <v>45289</v>
      </c>
      <c r="AD142" s="32" t="s">
        <v>22</v>
      </c>
      <c r="AE142" s="33">
        <v>45271</v>
      </c>
      <c r="AF142" s="32" t="s">
        <v>427</v>
      </c>
      <c r="AG142" s="32"/>
      <c r="AH142" s="32" t="s">
        <v>1210</v>
      </c>
      <c r="AI142" t="s">
        <v>1311</v>
      </c>
      <c r="AJ142" t="s">
        <v>1363</v>
      </c>
      <c r="AK142" t="s">
        <v>1302</v>
      </c>
      <c r="AL142" s="32" t="s">
        <v>890</v>
      </c>
    </row>
    <row r="143" spans="1:38">
      <c r="A143" s="32">
        <v>10</v>
      </c>
      <c r="B143" s="33">
        <v>45263</v>
      </c>
      <c r="C143" s="32">
        <v>30</v>
      </c>
      <c r="D143" s="32" t="s">
        <v>947</v>
      </c>
      <c r="E143" s="32" t="s">
        <v>948</v>
      </c>
      <c r="F143" s="32">
        <v>8565458</v>
      </c>
      <c r="G143" s="32" t="s">
        <v>943</v>
      </c>
      <c r="H143" s="32" t="s">
        <v>946</v>
      </c>
      <c r="I143" s="32">
        <v>48796</v>
      </c>
      <c r="J143" s="33">
        <v>45263</v>
      </c>
      <c r="K143" s="33">
        <v>45266</v>
      </c>
      <c r="L143" t="s">
        <v>1058</v>
      </c>
      <c r="M143" s="32" t="s">
        <v>139</v>
      </c>
      <c r="N143" s="32" t="s">
        <v>55</v>
      </c>
      <c r="O143" s="32">
        <v>2</v>
      </c>
      <c r="P143" s="32">
        <v>29.54</v>
      </c>
      <c r="Q143" s="32">
        <v>59.08</v>
      </c>
      <c r="R143" s="32" t="s">
        <v>581</v>
      </c>
      <c r="S143" s="32" t="s">
        <v>581</v>
      </c>
      <c r="T143" s="33" t="s">
        <v>581</v>
      </c>
      <c r="U143" s="33" t="s">
        <v>581</v>
      </c>
      <c r="V143" s="32" t="s">
        <v>1045</v>
      </c>
      <c r="W143" s="32" t="s">
        <v>139</v>
      </c>
      <c r="X143" s="33">
        <v>45268</v>
      </c>
      <c r="Y143" s="32" t="s">
        <v>1068</v>
      </c>
      <c r="Z143" s="33">
        <v>45268</v>
      </c>
      <c r="AA143" s="32" t="s">
        <v>1069</v>
      </c>
      <c r="AB143" s="32" t="s">
        <v>1081</v>
      </c>
      <c r="AC143" s="33">
        <v>45273</v>
      </c>
      <c r="AD143" s="32" t="s">
        <v>22</v>
      </c>
      <c r="AE143" s="33">
        <v>45272</v>
      </c>
      <c r="AF143" s="32" t="s">
        <v>425</v>
      </c>
      <c r="AG143" s="32"/>
      <c r="AH143" s="32" t="s">
        <v>1210</v>
      </c>
      <c r="AI143" t="s">
        <v>1311</v>
      </c>
      <c r="AJ143" t="s">
        <v>1363</v>
      </c>
      <c r="AK143" t="s">
        <v>1302</v>
      </c>
      <c r="AL143" s="32" t="s">
        <v>890</v>
      </c>
    </row>
    <row r="144" spans="1:38">
      <c r="A144" s="32">
        <v>11</v>
      </c>
      <c r="B144" s="33">
        <v>45273</v>
      </c>
      <c r="C144" s="32">
        <v>30</v>
      </c>
      <c r="D144" s="32" t="s">
        <v>960</v>
      </c>
      <c r="E144" s="32" t="s">
        <v>961</v>
      </c>
      <c r="F144" s="32">
        <v>8565290</v>
      </c>
      <c r="G144" s="32" t="s">
        <v>949</v>
      </c>
      <c r="H144" s="32" t="s">
        <v>954</v>
      </c>
      <c r="I144" s="32">
        <v>49486</v>
      </c>
      <c r="J144" s="33">
        <v>45273</v>
      </c>
      <c r="K144" s="33">
        <v>45275</v>
      </c>
      <c r="L144" t="s">
        <v>1058</v>
      </c>
      <c r="M144" s="32" t="s">
        <v>143</v>
      </c>
      <c r="N144" s="32" t="s">
        <v>20</v>
      </c>
      <c r="O144" s="32">
        <v>3</v>
      </c>
      <c r="P144" s="32">
        <v>214.79</v>
      </c>
      <c r="Q144" s="32">
        <v>644.37</v>
      </c>
      <c r="R144" s="32" t="s">
        <v>1152</v>
      </c>
      <c r="S144" s="32" t="s">
        <v>1058</v>
      </c>
      <c r="T144" s="33">
        <v>45278</v>
      </c>
      <c r="U144" s="33" t="s">
        <v>581</v>
      </c>
      <c r="V144" s="32" t="s">
        <v>1220</v>
      </c>
      <c r="W144" s="32" t="s">
        <v>139</v>
      </c>
      <c r="X144" s="33">
        <v>45278</v>
      </c>
      <c r="Y144" s="32" t="s">
        <v>1068</v>
      </c>
      <c r="Z144" s="33">
        <v>45278</v>
      </c>
      <c r="AA144" s="32" t="s">
        <v>1075</v>
      </c>
      <c r="AB144" s="32" t="s">
        <v>1081</v>
      </c>
      <c r="AC144" s="33">
        <v>45301</v>
      </c>
      <c r="AD144" s="32" t="s">
        <v>22</v>
      </c>
      <c r="AE144" s="33">
        <v>45283</v>
      </c>
      <c r="AF144" s="32" t="s">
        <v>428</v>
      </c>
      <c r="AG144" s="32"/>
      <c r="AH144" s="32" t="s">
        <v>1210</v>
      </c>
      <c r="AI144" t="s">
        <v>1311</v>
      </c>
      <c r="AJ144" t="s">
        <v>1363</v>
      </c>
      <c r="AK144" t="s">
        <v>1302</v>
      </c>
      <c r="AL144" s="32" t="s">
        <v>890</v>
      </c>
    </row>
    <row r="145" spans="1:38">
      <c r="A145" s="32">
        <v>11</v>
      </c>
      <c r="B145" s="33">
        <v>45273</v>
      </c>
      <c r="C145" s="32">
        <v>30</v>
      </c>
      <c r="D145" s="32" t="s">
        <v>960</v>
      </c>
      <c r="E145" s="32" t="s">
        <v>961</v>
      </c>
      <c r="F145" s="32">
        <v>8565290</v>
      </c>
      <c r="G145" s="32" t="s">
        <v>950</v>
      </c>
      <c r="H145" s="32" t="s">
        <v>955</v>
      </c>
      <c r="I145" s="32">
        <v>49487</v>
      </c>
      <c r="J145" s="33">
        <v>45273</v>
      </c>
      <c r="K145" s="33">
        <v>45275</v>
      </c>
      <c r="L145" t="s">
        <v>1058</v>
      </c>
      <c r="M145" s="32" t="s">
        <v>139</v>
      </c>
      <c r="N145" s="32" t="s">
        <v>20</v>
      </c>
      <c r="O145" s="32">
        <v>10</v>
      </c>
      <c r="P145" s="32">
        <v>1.6</v>
      </c>
      <c r="Q145" s="32">
        <v>16</v>
      </c>
      <c r="R145" s="32" t="s">
        <v>1221</v>
      </c>
      <c r="S145" s="32" t="s">
        <v>1058</v>
      </c>
      <c r="T145" s="33">
        <v>45287</v>
      </c>
      <c r="U145" s="33">
        <v>45280</v>
      </c>
      <c r="V145" s="32" t="s">
        <v>1477</v>
      </c>
      <c r="W145" s="32" t="s">
        <v>143</v>
      </c>
      <c r="X145" s="33">
        <v>45287</v>
      </c>
      <c r="Y145" s="32" t="s">
        <v>1058</v>
      </c>
      <c r="Z145" s="33">
        <v>45328</v>
      </c>
      <c r="AA145" s="32" t="s">
        <v>1086</v>
      </c>
      <c r="AB145" s="32" t="s">
        <v>1081</v>
      </c>
      <c r="AC145" s="33">
        <v>45305</v>
      </c>
      <c r="AD145" s="32" t="s">
        <v>22</v>
      </c>
      <c r="AE145" s="33">
        <v>45290</v>
      </c>
      <c r="AF145" s="32" t="s">
        <v>1001</v>
      </c>
      <c r="AG145" s="32"/>
      <c r="AH145" s="32" t="s">
        <v>1210</v>
      </c>
      <c r="AI145" t="s">
        <v>1311</v>
      </c>
      <c r="AJ145" t="s">
        <v>1363</v>
      </c>
      <c r="AK145" t="s">
        <v>1302</v>
      </c>
      <c r="AL145" s="32" t="s">
        <v>890</v>
      </c>
    </row>
    <row r="146" spans="1:38">
      <c r="A146" s="32">
        <v>11</v>
      </c>
      <c r="B146" s="33">
        <v>45273</v>
      </c>
      <c r="C146" s="32">
        <v>30</v>
      </c>
      <c r="D146" s="32" t="s">
        <v>960</v>
      </c>
      <c r="E146" s="32" t="s">
        <v>961</v>
      </c>
      <c r="F146" s="32">
        <v>8565290</v>
      </c>
      <c r="G146" s="32" t="s">
        <v>951</v>
      </c>
      <c r="H146" s="32" t="s">
        <v>956</v>
      </c>
      <c r="I146" s="32">
        <v>49489</v>
      </c>
      <c r="J146" s="33">
        <v>45273</v>
      </c>
      <c r="K146" s="33">
        <v>45275</v>
      </c>
      <c r="L146" t="s">
        <v>1058</v>
      </c>
      <c r="M146" s="32" t="s">
        <v>141</v>
      </c>
      <c r="N146" s="32" t="s">
        <v>36</v>
      </c>
      <c r="O146" s="32">
        <v>1</v>
      </c>
      <c r="P146" s="32">
        <v>129.1</v>
      </c>
      <c r="Q146" s="32">
        <v>129.1</v>
      </c>
      <c r="R146" s="32" t="s">
        <v>1221</v>
      </c>
      <c r="S146" s="32" t="s">
        <v>1058</v>
      </c>
      <c r="T146" s="33">
        <v>45287</v>
      </c>
      <c r="U146" s="33">
        <v>45280</v>
      </c>
      <c r="V146" s="32" t="s">
        <v>1477</v>
      </c>
      <c r="W146" s="32" t="s">
        <v>1003</v>
      </c>
      <c r="X146" s="33">
        <v>45287</v>
      </c>
      <c r="Y146" s="32" t="s">
        <v>1058</v>
      </c>
      <c r="Z146" s="33">
        <v>45328</v>
      </c>
      <c r="AA146" s="32" t="s">
        <v>1086</v>
      </c>
      <c r="AB146" s="32" t="s">
        <v>1081</v>
      </c>
      <c r="AC146" s="33">
        <v>45305</v>
      </c>
      <c r="AD146" s="32" t="s">
        <v>22</v>
      </c>
      <c r="AE146" s="33">
        <v>45290</v>
      </c>
      <c r="AF146" s="32" t="s">
        <v>424</v>
      </c>
      <c r="AG146" s="32"/>
      <c r="AH146" s="32" t="s">
        <v>1210</v>
      </c>
      <c r="AI146" t="s">
        <v>1311</v>
      </c>
      <c r="AJ146" t="s">
        <v>1363</v>
      </c>
      <c r="AK146" t="s">
        <v>1302</v>
      </c>
      <c r="AL146" s="32" t="s">
        <v>890</v>
      </c>
    </row>
    <row r="147" spans="1:38">
      <c r="A147" s="32">
        <v>11</v>
      </c>
      <c r="B147" s="33">
        <v>45273</v>
      </c>
      <c r="C147" s="32">
        <v>30</v>
      </c>
      <c r="D147" s="32" t="s">
        <v>960</v>
      </c>
      <c r="E147" s="32" t="s">
        <v>961</v>
      </c>
      <c r="F147" s="32">
        <v>8565290</v>
      </c>
      <c r="G147" s="32" t="s">
        <v>952</v>
      </c>
      <c r="H147" s="32" t="s">
        <v>957</v>
      </c>
      <c r="I147" s="32">
        <v>49490</v>
      </c>
      <c r="J147" s="33">
        <v>45273</v>
      </c>
      <c r="K147" s="33">
        <v>45275</v>
      </c>
      <c r="L147" t="s">
        <v>1058</v>
      </c>
      <c r="M147" s="32" t="s">
        <v>139</v>
      </c>
      <c r="N147" s="32" t="s">
        <v>20</v>
      </c>
      <c r="O147" s="32">
        <v>5</v>
      </c>
      <c r="P147" s="32">
        <v>12.54</v>
      </c>
      <c r="Q147" s="32">
        <v>62.7</v>
      </c>
      <c r="R147" s="32" t="s">
        <v>1153</v>
      </c>
      <c r="S147" s="32" t="s">
        <v>1058</v>
      </c>
      <c r="T147" s="33">
        <v>45282</v>
      </c>
      <c r="U147" s="33">
        <v>45278</v>
      </c>
      <c r="V147" s="32" t="s">
        <v>1315</v>
      </c>
      <c r="W147" s="32" t="s">
        <v>143</v>
      </c>
      <c r="X147" s="33">
        <v>45282</v>
      </c>
      <c r="Y147" s="32" t="s">
        <v>1068</v>
      </c>
      <c r="Z147" s="33">
        <v>45283</v>
      </c>
      <c r="AA147" s="32" t="s">
        <v>1075</v>
      </c>
      <c r="AB147" s="32" t="s">
        <v>1070</v>
      </c>
      <c r="AC147" s="33">
        <v>45324</v>
      </c>
      <c r="AD147" s="32" t="s">
        <v>22</v>
      </c>
      <c r="AE147" s="33">
        <v>45312</v>
      </c>
      <c r="AF147" s="32" t="s">
        <v>429</v>
      </c>
      <c r="AG147" s="32"/>
      <c r="AH147" s="32" t="s">
        <v>1210</v>
      </c>
      <c r="AI147" t="s">
        <v>1311</v>
      </c>
      <c r="AJ147" t="s">
        <v>1363</v>
      </c>
      <c r="AK147" t="s">
        <v>1302</v>
      </c>
      <c r="AL147" s="32" t="s">
        <v>890</v>
      </c>
    </row>
    <row r="148" spans="1:38">
      <c r="A148" s="32">
        <v>11</v>
      </c>
      <c r="B148" s="33">
        <v>45273</v>
      </c>
      <c r="C148" s="32">
        <v>30</v>
      </c>
      <c r="D148" s="32" t="s">
        <v>960</v>
      </c>
      <c r="E148" s="32" t="s">
        <v>961</v>
      </c>
      <c r="F148" s="32">
        <v>8565290</v>
      </c>
      <c r="G148" s="32" t="s">
        <v>953</v>
      </c>
      <c r="H148" s="32" t="s">
        <v>958</v>
      </c>
      <c r="I148" s="32">
        <v>49486</v>
      </c>
      <c r="J148" s="33">
        <v>45273</v>
      </c>
      <c r="K148" s="33">
        <v>45275</v>
      </c>
      <c r="L148" t="s">
        <v>1058</v>
      </c>
      <c r="M148" s="32" t="s">
        <v>142</v>
      </c>
      <c r="N148" s="32" t="s">
        <v>36</v>
      </c>
      <c r="O148" s="32">
        <v>1</v>
      </c>
      <c r="P148" s="32">
        <v>84.08</v>
      </c>
      <c r="Q148" s="32">
        <v>84.08</v>
      </c>
      <c r="R148" s="32" t="s">
        <v>1153</v>
      </c>
      <c r="S148" s="32" t="s">
        <v>1058</v>
      </c>
      <c r="T148" s="33">
        <v>45282</v>
      </c>
      <c r="U148" s="33">
        <v>45278</v>
      </c>
      <c r="V148" s="32" t="s">
        <v>1315</v>
      </c>
      <c r="W148" s="32" t="s">
        <v>142</v>
      </c>
      <c r="X148" s="33">
        <v>45282</v>
      </c>
      <c r="Y148" s="32" t="s">
        <v>1068</v>
      </c>
      <c r="Z148" s="33">
        <v>45283</v>
      </c>
      <c r="AA148" s="32" t="s">
        <v>1075</v>
      </c>
      <c r="AB148" s="32" t="s">
        <v>1070</v>
      </c>
      <c r="AC148" s="33">
        <v>45291</v>
      </c>
      <c r="AD148" s="32" t="s">
        <v>22</v>
      </c>
      <c r="AE148" s="33">
        <v>45286</v>
      </c>
      <c r="AF148" s="32" t="s">
        <v>424</v>
      </c>
      <c r="AG148" s="32"/>
      <c r="AH148" s="32" t="s">
        <v>1210</v>
      </c>
      <c r="AI148" t="s">
        <v>1311</v>
      </c>
      <c r="AJ148" t="s">
        <v>1363</v>
      </c>
      <c r="AK148" t="s">
        <v>1302</v>
      </c>
      <c r="AL148" s="32" t="s">
        <v>890</v>
      </c>
    </row>
    <row r="149" spans="1:38">
      <c r="A149" s="32">
        <v>11</v>
      </c>
      <c r="B149" s="33">
        <v>45273</v>
      </c>
      <c r="C149" s="32">
        <v>30</v>
      </c>
      <c r="D149" s="32" t="s">
        <v>960</v>
      </c>
      <c r="E149" s="32" t="s">
        <v>961</v>
      </c>
      <c r="F149" s="32">
        <v>8565290</v>
      </c>
      <c r="G149" s="32" t="s">
        <v>82</v>
      </c>
      <c r="H149" s="32" t="s">
        <v>83</v>
      </c>
      <c r="I149" s="32">
        <v>49486</v>
      </c>
      <c r="J149" s="33">
        <v>45273</v>
      </c>
      <c r="K149" s="33">
        <v>45275</v>
      </c>
      <c r="L149" t="s">
        <v>1058</v>
      </c>
      <c r="M149" s="32" t="s">
        <v>141</v>
      </c>
      <c r="N149" s="32" t="s">
        <v>20</v>
      </c>
      <c r="O149" s="32">
        <v>2</v>
      </c>
      <c r="P149" s="32">
        <v>27.31</v>
      </c>
      <c r="Q149" s="32">
        <v>54.62</v>
      </c>
      <c r="R149" s="32" t="s">
        <v>1152</v>
      </c>
      <c r="S149" s="32" t="s">
        <v>1058</v>
      </c>
      <c r="T149" s="33">
        <v>45278</v>
      </c>
      <c r="U149" s="33" t="s">
        <v>581</v>
      </c>
      <c r="V149" s="32" t="s">
        <v>1217</v>
      </c>
      <c r="W149" s="32" t="s">
        <v>1008</v>
      </c>
      <c r="X149" s="33">
        <v>45278</v>
      </c>
      <c r="Y149" s="32" t="s">
        <v>1068</v>
      </c>
      <c r="Z149" s="33">
        <v>45278</v>
      </c>
      <c r="AA149" s="32" t="s">
        <v>1075</v>
      </c>
      <c r="AB149" s="32" t="s">
        <v>1070</v>
      </c>
      <c r="AC149" s="33">
        <v>45301</v>
      </c>
      <c r="AD149" s="32" t="s">
        <v>22</v>
      </c>
      <c r="AE149" s="33">
        <v>45281</v>
      </c>
      <c r="AF149" s="32" t="s">
        <v>425</v>
      </c>
      <c r="AG149" s="32"/>
      <c r="AH149" s="32" t="s">
        <v>1210</v>
      </c>
      <c r="AI149" t="s">
        <v>1311</v>
      </c>
      <c r="AJ149" t="s">
        <v>1363</v>
      </c>
      <c r="AK149" t="s">
        <v>1302</v>
      </c>
      <c r="AL149" s="32" t="s">
        <v>890</v>
      </c>
    </row>
    <row r="150" spans="1:38">
      <c r="A150" s="32">
        <v>11</v>
      </c>
      <c r="B150" s="33">
        <v>45273</v>
      </c>
      <c r="C150" s="32">
        <v>30</v>
      </c>
      <c r="D150" s="32" t="s">
        <v>960</v>
      </c>
      <c r="E150" s="32" t="s">
        <v>961</v>
      </c>
      <c r="F150" s="32">
        <v>8565290</v>
      </c>
      <c r="G150" s="32" t="s">
        <v>193</v>
      </c>
      <c r="H150" s="32" t="s">
        <v>194</v>
      </c>
      <c r="I150" s="32">
        <v>49486</v>
      </c>
      <c r="J150" s="33">
        <v>45273</v>
      </c>
      <c r="K150" s="33">
        <v>45275</v>
      </c>
      <c r="L150" t="s">
        <v>1058</v>
      </c>
      <c r="M150" s="32" t="s">
        <v>140</v>
      </c>
      <c r="N150" s="32" t="s">
        <v>20</v>
      </c>
      <c r="O150" s="32">
        <v>2</v>
      </c>
      <c r="P150" s="32">
        <v>33.299999999999997</v>
      </c>
      <c r="Q150" s="32">
        <v>66.599999999999994</v>
      </c>
      <c r="R150" s="32" t="s">
        <v>1152</v>
      </c>
      <c r="S150" s="32" t="s">
        <v>1058</v>
      </c>
      <c r="T150" s="33">
        <v>45278</v>
      </c>
      <c r="U150" s="33" t="s">
        <v>581</v>
      </c>
      <c r="V150" s="32" t="s">
        <v>1217</v>
      </c>
      <c r="W150" s="32" t="s">
        <v>1007</v>
      </c>
      <c r="X150" s="33">
        <v>45278</v>
      </c>
      <c r="Y150" s="32" t="s">
        <v>1068</v>
      </c>
      <c r="Z150" s="33">
        <v>45278</v>
      </c>
      <c r="AA150" s="32" t="s">
        <v>1075</v>
      </c>
      <c r="AB150" s="32" t="s">
        <v>1070</v>
      </c>
      <c r="AC150" s="33">
        <v>45301</v>
      </c>
      <c r="AD150" s="32" t="s">
        <v>22</v>
      </c>
      <c r="AE150" s="33">
        <v>45281</v>
      </c>
      <c r="AF150" s="32" t="s">
        <v>425</v>
      </c>
      <c r="AG150" s="32"/>
      <c r="AH150" s="32" t="s">
        <v>1210</v>
      </c>
      <c r="AI150" t="s">
        <v>1311</v>
      </c>
      <c r="AJ150" t="s">
        <v>1363</v>
      </c>
      <c r="AK150" t="s">
        <v>1302</v>
      </c>
      <c r="AL150" s="32" t="s">
        <v>890</v>
      </c>
    </row>
    <row r="151" spans="1:38">
      <c r="A151" s="32">
        <v>11</v>
      </c>
      <c r="B151" s="33">
        <v>45273</v>
      </c>
      <c r="C151" s="32">
        <v>30</v>
      </c>
      <c r="D151" s="32" t="s">
        <v>960</v>
      </c>
      <c r="E151" s="32" t="s">
        <v>961</v>
      </c>
      <c r="F151" s="32">
        <v>8565290</v>
      </c>
      <c r="G151" s="32" t="s">
        <v>487</v>
      </c>
      <c r="H151" s="32" t="s">
        <v>959</v>
      </c>
      <c r="I151" s="32">
        <v>49486</v>
      </c>
      <c r="J151" s="33">
        <v>45273</v>
      </c>
      <c r="K151" s="33">
        <v>45275</v>
      </c>
      <c r="L151" t="s">
        <v>1058</v>
      </c>
      <c r="M151" s="32" t="s">
        <v>139</v>
      </c>
      <c r="N151" s="32" t="s">
        <v>21</v>
      </c>
      <c r="O151" s="32">
        <v>1</v>
      </c>
      <c r="P151" s="32">
        <v>60.94</v>
      </c>
      <c r="Q151" s="32">
        <v>60.94</v>
      </c>
      <c r="R151" s="32" t="s">
        <v>1152</v>
      </c>
      <c r="S151" s="32" t="s">
        <v>1058</v>
      </c>
      <c r="T151" s="33">
        <v>45278</v>
      </c>
      <c r="U151" s="33" t="s">
        <v>581</v>
      </c>
      <c r="V151" s="32" t="s">
        <v>1217</v>
      </c>
      <c r="W151" s="32" t="s">
        <v>1006</v>
      </c>
      <c r="X151" s="33">
        <v>45278</v>
      </c>
      <c r="Y151" s="32" t="s">
        <v>1068</v>
      </c>
      <c r="Z151" s="33">
        <v>45278</v>
      </c>
      <c r="AA151" s="32" t="s">
        <v>1075</v>
      </c>
      <c r="AB151" s="32" t="s">
        <v>1070</v>
      </c>
      <c r="AC151" s="33">
        <v>45301</v>
      </c>
      <c r="AD151" s="32" t="s">
        <v>22</v>
      </c>
      <c r="AE151" s="33">
        <v>45282</v>
      </c>
      <c r="AF151" s="32" t="s">
        <v>424</v>
      </c>
      <c r="AG151" s="32"/>
      <c r="AH151" s="32" t="s">
        <v>1210</v>
      </c>
      <c r="AI151" t="s">
        <v>1311</v>
      </c>
      <c r="AJ151" t="s">
        <v>1363</v>
      </c>
      <c r="AK151" t="s">
        <v>1302</v>
      </c>
      <c r="AL151" s="32" t="s">
        <v>890</v>
      </c>
    </row>
    <row r="152" spans="1:38">
      <c r="A152" s="32">
        <v>11</v>
      </c>
      <c r="B152" s="33">
        <v>45273</v>
      </c>
      <c r="C152" s="32">
        <v>30</v>
      </c>
      <c r="D152" s="32" t="s">
        <v>960</v>
      </c>
      <c r="E152" s="32" t="s">
        <v>961</v>
      </c>
      <c r="F152" s="32">
        <v>8565290</v>
      </c>
      <c r="G152" s="32" t="s">
        <v>32</v>
      </c>
      <c r="H152" s="32" t="s">
        <v>33</v>
      </c>
      <c r="I152" s="32">
        <v>49489</v>
      </c>
      <c r="J152" s="33">
        <v>45273</v>
      </c>
      <c r="K152" s="33">
        <v>45275</v>
      </c>
      <c r="L152" t="s">
        <v>1058</v>
      </c>
      <c r="M152" s="32" t="s">
        <v>140</v>
      </c>
      <c r="N152" s="32" t="s">
        <v>20</v>
      </c>
      <c r="O152" s="32">
        <v>10</v>
      </c>
      <c r="P152" s="32">
        <v>23.7</v>
      </c>
      <c r="Q152" s="32">
        <v>237</v>
      </c>
      <c r="R152" s="32" t="s">
        <v>1154</v>
      </c>
      <c r="S152" s="32" t="s">
        <v>1058</v>
      </c>
      <c r="T152" s="33">
        <v>45277</v>
      </c>
      <c r="U152" s="33">
        <v>45277</v>
      </c>
      <c r="V152" s="32" t="s">
        <v>1155</v>
      </c>
      <c r="W152" s="32" t="s">
        <v>1003</v>
      </c>
      <c r="X152" s="33">
        <v>45280</v>
      </c>
      <c r="Y152" s="32" t="s">
        <v>1068</v>
      </c>
      <c r="Z152" s="33">
        <v>45280</v>
      </c>
      <c r="AA152" s="32" t="s">
        <v>1086</v>
      </c>
      <c r="AB152" s="32" t="s">
        <v>1070</v>
      </c>
      <c r="AC152" s="33">
        <v>45284</v>
      </c>
      <c r="AD152" s="32" t="s">
        <v>22</v>
      </c>
      <c r="AE152" s="33">
        <v>45281</v>
      </c>
      <c r="AF152" s="32" t="s">
        <v>1001</v>
      </c>
      <c r="AG152" s="32"/>
      <c r="AH152" s="32" t="s">
        <v>1210</v>
      </c>
      <c r="AI152" t="s">
        <v>1311</v>
      </c>
      <c r="AJ152" t="s">
        <v>1363</v>
      </c>
      <c r="AK152" t="s">
        <v>1302</v>
      </c>
      <c r="AL152" s="32" t="s">
        <v>890</v>
      </c>
    </row>
    <row r="153" spans="1:38">
      <c r="A153" s="32">
        <v>11</v>
      </c>
      <c r="B153" s="33">
        <v>45273</v>
      </c>
      <c r="C153" s="32">
        <v>30</v>
      </c>
      <c r="D153" s="32" t="s">
        <v>960</v>
      </c>
      <c r="E153" s="32" t="s">
        <v>961</v>
      </c>
      <c r="F153" s="32">
        <v>8565290</v>
      </c>
      <c r="G153" s="32" t="s">
        <v>351</v>
      </c>
      <c r="H153" s="32" t="s">
        <v>402</v>
      </c>
      <c r="I153" s="32">
        <v>49488</v>
      </c>
      <c r="J153" s="33">
        <v>45273</v>
      </c>
      <c r="K153" s="33">
        <v>45275</v>
      </c>
      <c r="L153" t="s">
        <v>1058</v>
      </c>
      <c r="M153" s="32" t="s">
        <v>139</v>
      </c>
      <c r="N153" s="32" t="s">
        <v>55</v>
      </c>
      <c r="O153" s="32">
        <v>1</v>
      </c>
      <c r="P153" s="32">
        <v>18.899999999999999</v>
      </c>
      <c r="Q153" s="32">
        <v>18.899999999999999</v>
      </c>
      <c r="R153" s="32" t="s">
        <v>1154</v>
      </c>
      <c r="S153" s="32" t="s">
        <v>1058</v>
      </c>
      <c r="T153" s="33">
        <v>45277</v>
      </c>
      <c r="U153" s="33">
        <v>45277</v>
      </c>
      <c r="V153" s="32" t="s">
        <v>1155</v>
      </c>
      <c r="W153" s="32" t="s">
        <v>143</v>
      </c>
      <c r="X153" s="33">
        <v>45280</v>
      </c>
      <c r="Y153" s="32" t="s">
        <v>1068</v>
      </c>
      <c r="Z153" s="33">
        <v>45280</v>
      </c>
      <c r="AA153" s="32" t="s">
        <v>1086</v>
      </c>
      <c r="AB153" s="32" t="s">
        <v>1070</v>
      </c>
      <c r="AC153" s="33">
        <v>45284</v>
      </c>
      <c r="AD153" s="32" t="s">
        <v>22</v>
      </c>
      <c r="AE153" s="33">
        <v>45287</v>
      </c>
      <c r="AF153" s="32" t="s">
        <v>424</v>
      </c>
      <c r="AG153" s="32"/>
      <c r="AH153" s="32" t="s">
        <v>1210</v>
      </c>
      <c r="AI153" t="s">
        <v>1311</v>
      </c>
      <c r="AJ153" t="s">
        <v>1363</v>
      </c>
      <c r="AK153" t="s">
        <v>1302</v>
      </c>
      <c r="AL153" s="32" t="s">
        <v>890</v>
      </c>
    </row>
    <row r="154" spans="1:38">
      <c r="A154" s="32">
        <v>11</v>
      </c>
      <c r="B154" s="33">
        <v>45273</v>
      </c>
      <c r="C154" s="32">
        <v>30</v>
      </c>
      <c r="D154" s="32" t="s">
        <v>960</v>
      </c>
      <c r="E154" s="32" t="s">
        <v>961</v>
      </c>
      <c r="F154" s="32">
        <v>8565290</v>
      </c>
      <c r="G154" s="32" t="s">
        <v>216</v>
      </c>
      <c r="H154" s="32" t="s">
        <v>217</v>
      </c>
      <c r="I154" s="32">
        <v>49489</v>
      </c>
      <c r="J154" s="33">
        <v>45273</v>
      </c>
      <c r="K154" s="33">
        <v>45275</v>
      </c>
      <c r="L154" t="s">
        <v>1058</v>
      </c>
      <c r="M154" s="32" t="s">
        <v>139</v>
      </c>
      <c r="N154" s="32" t="s">
        <v>36</v>
      </c>
      <c r="O154" s="32">
        <v>2</v>
      </c>
      <c r="P154" s="32">
        <v>26.93</v>
      </c>
      <c r="Q154" s="32">
        <v>53.86</v>
      </c>
      <c r="R154" s="32" t="s">
        <v>1154</v>
      </c>
      <c r="S154" s="32" t="s">
        <v>1058</v>
      </c>
      <c r="T154" s="33">
        <v>45277</v>
      </c>
      <c r="U154" s="33">
        <v>45277</v>
      </c>
      <c r="V154" s="32" t="s">
        <v>1155</v>
      </c>
      <c r="W154" s="32" t="s">
        <v>1002</v>
      </c>
      <c r="X154" s="33">
        <v>45280</v>
      </c>
      <c r="Y154" s="32" t="s">
        <v>1068</v>
      </c>
      <c r="Z154" s="33">
        <v>45280</v>
      </c>
      <c r="AA154" s="32" t="s">
        <v>1086</v>
      </c>
      <c r="AB154" s="32" t="s">
        <v>1070</v>
      </c>
      <c r="AC154" s="33">
        <v>45284</v>
      </c>
      <c r="AD154" s="32" t="s">
        <v>22</v>
      </c>
      <c r="AE154" s="33">
        <v>45281</v>
      </c>
      <c r="AF154" s="32" t="s">
        <v>425</v>
      </c>
      <c r="AG154" s="32"/>
      <c r="AH154" s="32" t="s">
        <v>1210</v>
      </c>
      <c r="AI154" t="s">
        <v>1311</v>
      </c>
      <c r="AJ154" t="s">
        <v>1363</v>
      </c>
      <c r="AK154" t="s">
        <v>1302</v>
      </c>
      <c r="AL154" s="32" t="s">
        <v>890</v>
      </c>
    </row>
    <row r="155" spans="1:38">
      <c r="A155" s="32">
        <v>12</v>
      </c>
      <c r="B155" s="33">
        <v>45273</v>
      </c>
      <c r="C155" s="32">
        <v>30</v>
      </c>
      <c r="D155" s="32" t="s">
        <v>964</v>
      </c>
      <c r="E155" s="32" t="s">
        <v>965</v>
      </c>
      <c r="F155" s="32">
        <v>8564897</v>
      </c>
      <c r="G155" s="32" t="s">
        <v>962</v>
      </c>
      <c r="H155" s="32" t="s">
        <v>963</v>
      </c>
      <c r="I155" s="32">
        <v>48798</v>
      </c>
      <c r="J155" s="33">
        <v>45273</v>
      </c>
      <c r="K155" s="33">
        <v>45266</v>
      </c>
      <c r="L155" t="s">
        <v>1058</v>
      </c>
      <c r="M155" s="32" t="s">
        <v>142</v>
      </c>
      <c r="N155" s="32" t="s">
        <v>20</v>
      </c>
      <c r="O155" s="32">
        <v>2</v>
      </c>
      <c r="P155" s="32">
        <v>160.22999999999999</v>
      </c>
      <c r="Q155" s="32">
        <v>320.45999999999998</v>
      </c>
      <c r="R155" s="32" t="s">
        <v>581</v>
      </c>
      <c r="S155" s="32" t="s">
        <v>581</v>
      </c>
      <c r="T155" s="33" t="s">
        <v>581</v>
      </c>
      <c r="U155" s="33" t="s">
        <v>581</v>
      </c>
      <c r="V155" s="32" t="s">
        <v>882</v>
      </c>
      <c r="W155" s="32" t="s">
        <v>1002</v>
      </c>
      <c r="X155" s="33">
        <v>45268</v>
      </c>
      <c r="Y155" s="32" t="s">
        <v>1068</v>
      </c>
      <c r="Z155" s="33">
        <v>45268</v>
      </c>
      <c r="AA155" s="32" t="s">
        <v>1069</v>
      </c>
      <c r="AB155" s="32" t="s">
        <v>1070</v>
      </c>
      <c r="AC155" s="33">
        <v>45273</v>
      </c>
      <c r="AD155" s="32" t="s">
        <v>22</v>
      </c>
      <c r="AE155" s="33">
        <v>45273</v>
      </c>
      <c r="AF155" s="32" t="s">
        <v>425</v>
      </c>
      <c r="AG155" s="32"/>
      <c r="AH155" s="32" t="s">
        <v>1210</v>
      </c>
      <c r="AI155" t="s">
        <v>1311</v>
      </c>
      <c r="AJ155" t="s">
        <v>1363</v>
      </c>
      <c r="AK155" t="s">
        <v>1302</v>
      </c>
      <c r="AL155" s="32" t="s">
        <v>890</v>
      </c>
    </row>
    <row r="156" spans="1:38">
      <c r="A156" s="32">
        <v>12</v>
      </c>
      <c r="B156" s="33">
        <v>45273</v>
      </c>
      <c r="C156" s="32">
        <v>30</v>
      </c>
      <c r="D156" s="32" t="s">
        <v>964</v>
      </c>
      <c r="E156" s="32" t="s">
        <v>965</v>
      </c>
      <c r="F156" s="32">
        <v>8564897</v>
      </c>
      <c r="G156" s="32" t="s">
        <v>396</v>
      </c>
      <c r="H156" s="32" t="s">
        <v>494</v>
      </c>
      <c r="I156" s="32">
        <v>48799</v>
      </c>
      <c r="J156" s="33">
        <v>45273</v>
      </c>
      <c r="K156" s="33">
        <v>45265</v>
      </c>
      <c r="L156" t="s">
        <v>1058</v>
      </c>
      <c r="M156" s="32" t="s">
        <v>139</v>
      </c>
      <c r="N156" s="32" t="s">
        <v>21</v>
      </c>
      <c r="O156" s="32">
        <v>1</v>
      </c>
      <c r="P156" s="32">
        <v>163.35</v>
      </c>
      <c r="Q156" s="32">
        <v>163.35</v>
      </c>
      <c r="R156" s="32" t="s">
        <v>581</v>
      </c>
      <c r="S156" s="32" t="s">
        <v>581</v>
      </c>
      <c r="T156" s="33" t="s">
        <v>581</v>
      </c>
      <c r="U156" s="33" t="s">
        <v>581</v>
      </c>
      <c r="V156" s="32" t="s">
        <v>1043</v>
      </c>
      <c r="W156" s="32" t="s">
        <v>143</v>
      </c>
      <c r="X156" s="33">
        <v>45266</v>
      </c>
      <c r="Y156" s="32" t="s">
        <v>1068</v>
      </c>
      <c r="Z156" s="33">
        <v>45266</v>
      </c>
      <c r="AA156" s="32" t="s">
        <v>1074</v>
      </c>
      <c r="AB156" s="32" t="s">
        <v>1070</v>
      </c>
      <c r="AC156" s="33">
        <v>45278</v>
      </c>
      <c r="AD156" s="32" t="s">
        <v>22</v>
      </c>
      <c r="AE156" s="33">
        <v>45269</v>
      </c>
      <c r="AF156" s="32" t="s">
        <v>424</v>
      </c>
      <c r="AG156" s="32"/>
      <c r="AH156" s="32" t="s">
        <v>1210</v>
      </c>
      <c r="AI156" t="s">
        <v>1311</v>
      </c>
      <c r="AJ156" t="s">
        <v>1363</v>
      </c>
      <c r="AK156" t="s">
        <v>1302</v>
      </c>
      <c r="AL156" s="32" t="s">
        <v>890</v>
      </c>
    </row>
    <row r="157" spans="1:38">
      <c r="A157" s="32">
        <v>12</v>
      </c>
      <c r="B157" s="33">
        <v>45273</v>
      </c>
      <c r="C157" s="32">
        <v>30</v>
      </c>
      <c r="D157" s="32" t="s">
        <v>964</v>
      </c>
      <c r="E157" s="32" t="s">
        <v>965</v>
      </c>
      <c r="F157" s="32">
        <v>8564897</v>
      </c>
      <c r="G157" s="32" t="s">
        <v>488</v>
      </c>
      <c r="H157" s="32" t="s">
        <v>489</v>
      </c>
      <c r="I157" s="32">
        <v>48798</v>
      </c>
      <c r="J157" s="33">
        <v>45273</v>
      </c>
      <c r="K157" s="33">
        <v>45266</v>
      </c>
      <c r="L157" t="s">
        <v>1058</v>
      </c>
      <c r="M157" s="32" t="s">
        <v>141</v>
      </c>
      <c r="N157" s="32" t="s">
        <v>36</v>
      </c>
      <c r="O157" s="32">
        <v>1</v>
      </c>
      <c r="P157" s="32">
        <v>24.03</v>
      </c>
      <c r="Q157" s="32">
        <v>24.03</v>
      </c>
      <c r="R157" s="32" t="s">
        <v>581</v>
      </c>
      <c r="S157" s="32" t="s">
        <v>581</v>
      </c>
      <c r="T157" s="33" t="s">
        <v>581</v>
      </c>
      <c r="U157" s="33" t="s">
        <v>581</v>
      </c>
      <c r="V157" s="32" t="s">
        <v>882</v>
      </c>
      <c r="W157" s="32" t="s">
        <v>143</v>
      </c>
      <c r="X157" s="33">
        <v>45268</v>
      </c>
      <c r="Y157" s="32" t="s">
        <v>1068</v>
      </c>
      <c r="Z157" s="33">
        <v>45268</v>
      </c>
      <c r="AA157" s="32" t="s">
        <v>1069</v>
      </c>
      <c r="AB157" s="32" t="s">
        <v>1070</v>
      </c>
      <c r="AC157" s="33">
        <v>45273</v>
      </c>
      <c r="AD157" s="32" t="s">
        <v>22</v>
      </c>
      <c r="AE157" s="33">
        <v>45271</v>
      </c>
      <c r="AF157" s="32" t="s">
        <v>424</v>
      </c>
      <c r="AG157" s="32"/>
      <c r="AH157" s="32" t="s">
        <v>1210</v>
      </c>
      <c r="AI157" t="s">
        <v>1311</v>
      </c>
      <c r="AJ157" t="s">
        <v>1363</v>
      </c>
      <c r="AK157" t="s">
        <v>1302</v>
      </c>
      <c r="AL157" s="32" t="s">
        <v>890</v>
      </c>
    </row>
    <row r="158" spans="1:38">
      <c r="A158" s="32">
        <v>12</v>
      </c>
      <c r="B158" s="33">
        <v>45273</v>
      </c>
      <c r="C158" s="32">
        <v>30</v>
      </c>
      <c r="D158" s="32" t="s">
        <v>964</v>
      </c>
      <c r="E158" s="32" t="s">
        <v>965</v>
      </c>
      <c r="F158" s="32">
        <v>8564897</v>
      </c>
      <c r="G158" s="32" t="s">
        <v>86</v>
      </c>
      <c r="H158" s="32" t="s">
        <v>87</v>
      </c>
      <c r="I158" s="32">
        <v>48798</v>
      </c>
      <c r="J158" s="33">
        <v>45273</v>
      </c>
      <c r="K158" s="33">
        <v>45266</v>
      </c>
      <c r="L158" t="s">
        <v>1058</v>
      </c>
      <c r="M158" s="32" t="s">
        <v>140</v>
      </c>
      <c r="N158" s="32" t="s">
        <v>21</v>
      </c>
      <c r="O158" s="32">
        <v>1</v>
      </c>
      <c r="P158" s="32">
        <v>120.45</v>
      </c>
      <c r="Q158" s="32">
        <v>120.45</v>
      </c>
      <c r="R158" s="32" t="s">
        <v>581</v>
      </c>
      <c r="S158" s="32" t="s">
        <v>581</v>
      </c>
      <c r="T158" s="33" t="s">
        <v>581</v>
      </c>
      <c r="U158" s="33" t="s">
        <v>581</v>
      </c>
      <c r="V158" s="32" t="s">
        <v>882</v>
      </c>
      <c r="W158" s="32" t="s">
        <v>142</v>
      </c>
      <c r="X158" s="33">
        <v>45268</v>
      </c>
      <c r="Y158" s="32" t="s">
        <v>1068</v>
      </c>
      <c r="Z158" s="33">
        <v>45268</v>
      </c>
      <c r="AA158" s="32" t="s">
        <v>1069</v>
      </c>
      <c r="AB158" s="32" t="s">
        <v>1070</v>
      </c>
      <c r="AC158" s="33">
        <v>45273</v>
      </c>
      <c r="AD158" s="32" t="s">
        <v>22</v>
      </c>
      <c r="AE158" s="33">
        <v>45272</v>
      </c>
      <c r="AF158" s="32" t="s">
        <v>424</v>
      </c>
      <c r="AG158" s="32"/>
      <c r="AH158" s="32" t="s">
        <v>1210</v>
      </c>
      <c r="AI158" t="s">
        <v>1311</v>
      </c>
      <c r="AJ158" t="s">
        <v>1363</v>
      </c>
      <c r="AK158" t="s">
        <v>1302</v>
      </c>
      <c r="AL158" s="32" t="s">
        <v>890</v>
      </c>
    </row>
    <row r="159" spans="1:38">
      <c r="A159" s="32">
        <v>12</v>
      </c>
      <c r="B159" s="33">
        <v>45273</v>
      </c>
      <c r="C159" s="32">
        <v>30</v>
      </c>
      <c r="D159" s="32" t="s">
        <v>964</v>
      </c>
      <c r="E159" s="32" t="s">
        <v>965</v>
      </c>
      <c r="F159" s="32">
        <v>8564897</v>
      </c>
      <c r="G159" s="32" t="s">
        <v>164</v>
      </c>
      <c r="H159" s="32" t="s">
        <v>157</v>
      </c>
      <c r="I159" s="32">
        <v>48798</v>
      </c>
      <c r="J159" s="33">
        <v>45273</v>
      </c>
      <c r="K159" s="33">
        <v>45266</v>
      </c>
      <c r="L159" t="s">
        <v>1058</v>
      </c>
      <c r="M159" s="32" t="s">
        <v>139</v>
      </c>
      <c r="N159" s="32" t="s">
        <v>20</v>
      </c>
      <c r="O159" s="32">
        <v>5</v>
      </c>
      <c r="P159" s="32">
        <v>4.25</v>
      </c>
      <c r="Q159" s="32">
        <v>21.25</v>
      </c>
      <c r="R159" s="32" t="s">
        <v>581</v>
      </c>
      <c r="S159" s="32" t="s">
        <v>581</v>
      </c>
      <c r="T159" s="33" t="s">
        <v>581</v>
      </c>
      <c r="U159" s="33" t="s">
        <v>581</v>
      </c>
      <c r="V159" s="32" t="s">
        <v>1045</v>
      </c>
      <c r="W159" s="32" t="s">
        <v>141</v>
      </c>
      <c r="X159" s="33">
        <v>45268</v>
      </c>
      <c r="Y159" s="32" t="s">
        <v>1068</v>
      </c>
      <c r="Z159" s="33">
        <v>45268</v>
      </c>
      <c r="AA159" s="32" t="s">
        <v>1069</v>
      </c>
      <c r="AB159" s="32" t="s">
        <v>1081</v>
      </c>
      <c r="AC159" s="33">
        <v>45273</v>
      </c>
      <c r="AD159" s="32" t="s">
        <v>22</v>
      </c>
      <c r="AE159" s="33">
        <v>45272</v>
      </c>
      <c r="AF159" s="32" t="s">
        <v>429</v>
      </c>
      <c r="AG159" s="32"/>
      <c r="AH159" s="32" t="s">
        <v>1210</v>
      </c>
      <c r="AI159" t="s">
        <v>1311</v>
      </c>
      <c r="AJ159" t="s">
        <v>1363</v>
      </c>
      <c r="AK159" t="s">
        <v>1302</v>
      </c>
      <c r="AL159" s="32" t="s">
        <v>890</v>
      </c>
    </row>
    <row r="160" spans="1:38">
      <c r="A160" s="32">
        <v>13</v>
      </c>
      <c r="B160" s="33">
        <v>45273</v>
      </c>
      <c r="C160" s="32">
        <v>30</v>
      </c>
      <c r="D160" s="32" t="s">
        <v>970</v>
      </c>
      <c r="E160" s="32" t="s">
        <v>971</v>
      </c>
      <c r="F160" s="32">
        <v>8570569</v>
      </c>
      <c r="G160" s="32" t="s">
        <v>397</v>
      </c>
      <c r="H160" s="32" t="s">
        <v>400</v>
      </c>
      <c r="I160" s="32">
        <v>49511</v>
      </c>
      <c r="J160" s="33">
        <v>45273</v>
      </c>
      <c r="K160" s="33">
        <v>45276</v>
      </c>
      <c r="L160" t="s">
        <v>1058</v>
      </c>
      <c r="M160" s="32" t="s">
        <v>140</v>
      </c>
      <c r="N160" s="32" t="s">
        <v>20</v>
      </c>
      <c r="O160" s="32">
        <v>8</v>
      </c>
      <c r="P160" s="32">
        <v>3.26</v>
      </c>
      <c r="Q160" s="32">
        <v>26.08</v>
      </c>
      <c r="R160" s="32" t="s">
        <v>1152</v>
      </c>
      <c r="S160" s="32" t="s">
        <v>1058</v>
      </c>
      <c r="T160" s="33">
        <v>45278</v>
      </c>
      <c r="U160" s="33" t="s">
        <v>581</v>
      </c>
      <c r="V160" s="32" t="s">
        <v>1217</v>
      </c>
      <c r="W160" s="32" t="s">
        <v>1019</v>
      </c>
      <c r="X160" s="33">
        <v>45278</v>
      </c>
      <c r="Y160" s="32" t="s">
        <v>1068</v>
      </c>
      <c r="Z160" s="33">
        <v>45278</v>
      </c>
      <c r="AA160" s="32" t="s">
        <v>1075</v>
      </c>
      <c r="AB160" s="32" t="s">
        <v>1070</v>
      </c>
      <c r="AC160" s="33">
        <v>45301</v>
      </c>
      <c r="AD160" s="32" t="s">
        <v>22</v>
      </c>
      <c r="AE160" s="33">
        <v>45281</v>
      </c>
      <c r="AF160" s="32" t="s">
        <v>1025</v>
      </c>
      <c r="AG160" s="32"/>
      <c r="AH160" s="32" t="s">
        <v>1210</v>
      </c>
      <c r="AI160" t="s">
        <v>1311</v>
      </c>
      <c r="AJ160" t="s">
        <v>1363</v>
      </c>
      <c r="AK160" t="s">
        <v>1302</v>
      </c>
      <c r="AL160" s="32" t="s">
        <v>890</v>
      </c>
    </row>
    <row r="161" spans="1:38">
      <c r="A161" s="32">
        <v>13</v>
      </c>
      <c r="B161" s="33">
        <v>45273</v>
      </c>
      <c r="C161" s="32">
        <v>30</v>
      </c>
      <c r="D161" s="32" t="s">
        <v>970</v>
      </c>
      <c r="E161" s="32" t="s">
        <v>971</v>
      </c>
      <c r="F161" s="32">
        <v>8570569</v>
      </c>
      <c r="G161" s="32" t="s">
        <v>962</v>
      </c>
      <c r="H161" s="32" t="s">
        <v>963</v>
      </c>
      <c r="I161" s="32">
        <v>49514</v>
      </c>
      <c r="J161" s="33">
        <v>45273</v>
      </c>
      <c r="K161" s="33">
        <v>45276</v>
      </c>
      <c r="L161" t="s">
        <v>1058</v>
      </c>
      <c r="M161" s="32" t="s">
        <v>141</v>
      </c>
      <c r="N161" s="32" t="s">
        <v>20</v>
      </c>
      <c r="O161" s="32">
        <v>2</v>
      </c>
      <c r="P161" s="32">
        <v>146.47</v>
      </c>
      <c r="Q161" s="32">
        <v>292.94</v>
      </c>
      <c r="R161" s="32" t="s">
        <v>1152</v>
      </c>
      <c r="S161" s="32" t="s">
        <v>1058</v>
      </c>
      <c r="T161" s="33">
        <v>45278</v>
      </c>
      <c r="U161" s="33" t="s">
        <v>581</v>
      </c>
      <c r="V161" s="32" t="s">
        <v>1217</v>
      </c>
      <c r="W161" s="32" t="s">
        <v>1031</v>
      </c>
      <c r="X161" s="33">
        <v>45278</v>
      </c>
      <c r="Y161" s="32" t="s">
        <v>1068</v>
      </c>
      <c r="Z161" s="33">
        <v>45278</v>
      </c>
      <c r="AA161" s="32" t="s">
        <v>1075</v>
      </c>
      <c r="AB161" s="32" t="s">
        <v>1070</v>
      </c>
      <c r="AC161" s="33">
        <v>45301</v>
      </c>
      <c r="AD161" s="32" t="s">
        <v>22</v>
      </c>
      <c r="AE161" s="33">
        <v>45281</v>
      </c>
      <c r="AF161" s="32" t="s">
        <v>425</v>
      </c>
      <c r="AG161" s="32"/>
      <c r="AH161" s="32" t="s">
        <v>1210</v>
      </c>
      <c r="AI161" t="s">
        <v>1311</v>
      </c>
      <c r="AJ161" t="s">
        <v>1363</v>
      </c>
      <c r="AK161" t="s">
        <v>1302</v>
      </c>
      <c r="AL161" s="32" t="s">
        <v>890</v>
      </c>
    </row>
    <row r="162" spans="1:38">
      <c r="A162" s="32">
        <v>13</v>
      </c>
      <c r="B162" s="33">
        <v>45273</v>
      </c>
      <c r="C162" s="32">
        <v>30</v>
      </c>
      <c r="D162" s="32" t="s">
        <v>970</v>
      </c>
      <c r="E162" s="32" t="s">
        <v>971</v>
      </c>
      <c r="F162" s="32">
        <v>8570569</v>
      </c>
      <c r="G162" s="32" t="s">
        <v>966</v>
      </c>
      <c r="H162" s="32" t="s">
        <v>968</v>
      </c>
      <c r="I162" s="32">
        <v>49514</v>
      </c>
      <c r="J162" s="33">
        <v>45273</v>
      </c>
      <c r="K162" s="33">
        <v>45276</v>
      </c>
      <c r="L162" t="s">
        <v>1058</v>
      </c>
      <c r="M162" s="32" t="s">
        <v>140</v>
      </c>
      <c r="N162" s="32" t="s">
        <v>21</v>
      </c>
      <c r="O162" s="32">
        <v>1</v>
      </c>
      <c r="P162" s="32">
        <v>145</v>
      </c>
      <c r="Q162" s="32">
        <v>145</v>
      </c>
      <c r="R162" s="32" t="s">
        <v>1152</v>
      </c>
      <c r="S162" s="32" t="s">
        <v>1058</v>
      </c>
      <c r="T162" s="33">
        <v>45278</v>
      </c>
      <c r="U162" s="33" t="s">
        <v>581</v>
      </c>
      <c r="V162" s="32" t="s">
        <v>1217</v>
      </c>
      <c r="W162" s="32" t="s">
        <v>1029</v>
      </c>
      <c r="X162" s="33">
        <v>45278</v>
      </c>
      <c r="Y162" s="32" t="s">
        <v>1068</v>
      </c>
      <c r="Z162" s="33">
        <v>45278</v>
      </c>
      <c r="AA162" s="32" t="s">
        <v>1075</v>
      </c>
      <c r="AB162" s="32" t="s">
        <v>1070</v>
      </c>
      <c r="AC162" s="33">
        <v>45301</v>
      </c>
      <c r="AD162" s="32" t="s">
        <v>22</v>
      </c>
      <c r="AE162" s="33">
        <v>45281</v>
      </c>
      <c r="AF162" s="32" t="s">
        <v>424</v>
      </c>
      <c r="AG162" s="32"/>
      <c r="AH162" s="32" t="s">
        <v>1210</v>
      </c>
      <c r="AI162" t="s">
        <v>1311</v>
      </c>
      <c r="AJ162" t="s">
        <v>1363</v>
      </c>
      <c r="AK162" t="s">
        <v>1302</v>
      </c>
      <c r="AL162" s="32" t="s">
        <v>890</v>
      </c>
    </row>
    <row r="163" spans="1:38">
      <c r="A163" s="32">
        <v>13</v>
      </c>
      <c r="B163" s="33">
        <v>45273</v>
      </c>
      <c r="C163" s="32">
        <v>30</v>
      </c>
      <c r="D163" s="32" t="s">
        <v>970</v>
      </c>
      <c r="E163" s="32" t="s">
        <v>971</v>
      </c>
      <c r="F163" s="32">
        <v>8570569</v>
      </c>
      <c r="G163" s="32" t="s">
        <v>967</v>
      </c>
      <c r="H163" s="32" t="s">
        <v>969</v>
      </c>
      <c r="I163" s="32">
        <v>49513</v>
      </c>
      <c r="J163" s="33">
        <v>45273</v>
      </c>
      <c r="K163" s="33">
        <v>45276</v>
      </c>
      <c r="L163" t="s">
        <v>1058</v>
      </c>
      <c r="M163" s="32" t="s">
        <v>139</v>
      </c>
      <c r="N163" s="32" t="s">
        <v>203</v>
      </c>
      <c r="O163" s="32">
        <v>1</v>
      </c>
      <c r="P163" s="32">
        <v>28.97</v>
      </c>
      <c r="Q163" s="32">
        <v>28.97</v>
      </c>
      <c r="R163" s="32" t="s">
        <v>1152</v>
      </c>
      <c r="S163" s="32" t="s">
        <v>1058</v>
      </c>
      <c r="T163" s="33">
        <v>45278</v>
      </c>
      <c r="U163" s="33" t="s">
        <v>581</v>
      </c>
      <c r="V163" s="32" t="s">
        <v>1220</v>
      </c>
      <c r="W163" s="32" t="s">
        <v>143</v>
      </c>
      <c r="X163" s="33">
        <v>45278</v>
      </c>
      <c r="Y163" s="32" t="s">
        <v>1068</v>
      </c>
      <c r="Z163" s="33">
        <v>45278</v>
      </c>
      <c r="AA163" s="32" t="s">
        <v>1075</v>
      </c>
      <c r="AB163" s="32" t="s">
        <v>1081</v>
      </c>
      <c r="AC163" s="33">
        <v>45301</v>
      </c>
      <c r="AD163" s="32" t="s">
        <v>22</v>
      </c>
      <c r="AE163" s="33">
        <v>45281</v>
      </c>
      <c r="AF163" s="32" t="s">
        <v>424</v>
      </c>
      <c r="AG163" s="32"/>
      <c r="AH163" s="32" t="s">
        <v>1210</v>
      </c>
      <c r="AI163" t="s">
        <v>1311</v>
      </c>
      <c r="AJ163" t="s">
        <v>1363</v>
      </c>
      <c r="AK163" t="s">
        <v>1302</v>
      </c>
      <c r="AL163" s="32" t="s">
        <v>890</v>
      </c>
    </row>
    <row r="164" spans="1:38">
      <c r="A164" s="32">
        <v>13</v>
      </c>
      <c r="B164" s="33">
        <v>45273</v>
      </c>
      <c r="C164" s="32">
        <v>30</v>
      </c>
      <c r="D164" s="32" t="s">
        <v>970</v>
      </c>
      <c r="E164" s="32" t="s">
        <v>971</v>
      </c>
      <c r="F164" s="32">
        <v>8570569</v>
      </c>
      <c r="G164" s="32" t="s">
        <v>173</v>
      </c>
      <c r="H164" s="32" t="s">
        <v>282</v>
      </c>
      <c r="I164" s="32">
        <v>49512</v>
      </c>
      <c r="J164" s="33">
        <v>45273</v>
      </c>
      <c r="K164" s="33">
        <v>45276</v>
      </c>
      <c r="L164" t="s">
        <v>1058</v>
      </c>
      <c r="M164" s="32" t="s">
        <v>139</v>
      </c>
      <c r="N164" s="32" t="s">
        <v>21</v>
      </c>
      <c r="O164" s="32">
        <v>1</v>
      </c>
      <c r="P164" s="32">
        <v>21.65</v>
      </c>
      <c r="Q164" s="32">
        <v>21.65</v>
      </c>
      <c r="R164" s="32" t="s">
        <v>1152</v>
      </c>
      <c r="S164" s="32" t="s">
        <v>1058</v>
      </c>
      <c r="T164" s="33">
        <v>45278</v>
      </c>
      <c r="U164" s="33" t="s">
        <v>581</v>
      </c>
      <c r="V164" s="32" t="s">
        <v>1217</v>
      </c>
      <c r="W164" s="32" t="s">
        <v>1020</v>
      </c>
      <c r="X164" s="33">
        <v>45278</v>
      </c>
      <c r="Y164" s="32" t="s">
        <v>1068</v>
      </c>
      <c r="Z164" s="33">
        <v>45278</v>
      </c>
      <c r="AA164" s="32" t="s">
        <v>1075</v>
      </c>
      <c r="AB164" s="32" t="s">
        <v>1070</v>
      </c>
      <c r="AC164" s="33">
        <v>45301</v>
      </c>
      <c r="AD164" s="32" t="s">
        <v>22</v>
      </c>
      <c r="AE164" s="33">
        <v>45281</v>
      </c>
      <c r="AF164" s="32" t="s">
        <v>424</v>
      </c>
      <c r="AG164" s="32"/>
      <c r="AH164" s="32" t="s">
        <v>1210</v>
      </c>
      <c r="AI164" t="s">
        <v>1311</v>
      </c>
      <c r="AJ164" t="s">
        <v>1363</v>
      </c>
      <c r="AK164" t="s">
        <v>1302</v>
      </c>
      <c r="AL164" s="32" t="s">
        <v>890</v>
      </c>
    </row>
    <row r="165" spans="1:38">
      <c r="A165" s="32">
        <v>13</v>
      </c>
      <c r="B165" s="33">
        <v>45273</v>
      </c>
      <c r="C165" s="32">
        <v>30</v>
      </c>
      <c r="D165" s="32" t="s">
        <v>970</v>
      </c>
      <c r="E165" s="32" t="s">
        <v>971</v>
      </c>
      <c r="F165" s="32">
        <v>8570569</v>
      </c>
      <c r="G165" s="32" t="s">
        <v>941</v>
      </c>
      <c r="H165" s="32" t="s">
        <v>944</v>
      </c>
      <c r="I165" s="32">
        <v>49511</v>
      </c>
      <c r="J165" s="33">
        <v>45273</v>
      </c>
      <c r="K165" s="33">
        <v>45276</v>
      </c>
      <c r="L165" t="s">
        <v>1058</v>
      </c>
      <c r="M165" s="32" t="s">
        <v>139</v>
      </c>
      <c r="N165" s="32" t="s">
        <v>20</v>
      </c>
      <c r="O165" s="32">
        <v>4</v>
      </c>
      <c r="P165" s="32">
        <v>16.48</v>
      </c>
      <c r="Q165" s="32">
        <v>65.92</v>
      </c>
      <c r="R165" s="32" t="s">
        <v>1152</v>
      </c>
      <c r="S165" s="32" t="s">
        <v>1058</v>
      </c>
      <c r="T165" s="33">
        <v>45278</v>
      </c>
      <c r="U165" s="33" t="s">
        <v>581</v>
      </c>
      <c r="V165" s="32" t="s">
        <v>1217</v>
      </c>
      <c r="W165" s="32" t="s">
        <v>1018</v>
      </c>
      <c r="X165" s="33">
        <v>45278</v>
      </c>
      <c r="Y165" s="32" t="s">
        <v>1068</v>
      </c>
      <c r="Z165" s="33">
        <v>45278</v>
      </c>
      <c r="AA165" s="32" t="s">
        <v>1075</v>
      </c>
      <c r="AB165" s="32" t="s">
        <v>1070</v>
      </c>
      <c r="AC165" s="33">
        <v>45301</v>
      </c>
      <c r="AD165" s="32" t="s">
        <v>22</v>
      </c>
      <c r="AE165" s="33">
        <v>45283</v>
      </c>
      <c r="AF165" s="32" t="s">
        <v>426</v>
      </c>
      <c r="AG165" s="32"/>
      <c r="AH165" s="32" t="s">
        <v>1210</v>
      </c>
      <c r="AI165" t="s">
        <v>1311</v>
      </c>
      <c r="AJ165" t="s">
        <v>1363</v>
      </c>
      <c r="AK165" t="s">
        <v>1302</v>
      </c>
      <c r="AL165" s="32" t="s">
        <v>890</v>
      </c>
    </row>
    <row r="166" spans="1:38">
      <c r="A166" s="32">
        <v>13</v>
      </c>
      <c r="B166" s="33">
        <v>45273</v>
      </c>
      <c r="C166" s="32">
        <v>30</v>
      </c>
      <c r="D166" s="32" t="s">
        <v>970</v>
      </c>
      <c r="E166" s="32" t="s">
        <v>971</v>
      </c>
      <c r="F166" s="32">
        <v>8570569</v>
      </c>
      <c r="G166" s="32" t="s">
        <v>222</v>
      </c>
      <c r="H166" s="32" t="s">
        <v>223</v>
      </c>
      <c r="I166" s="32">
        <v>49514</v>
      </c>
      <c r="J166" s="33">
        <v>45273</v>
      </c>
      <c r="K166" s="33">
        <v>45276</v>
      </c>
      <c r="L166" t="s">
        <v>1058</v>
      </c>
      <c r="M166" s="32" t="s">
        <v>139</v>
      </c>
      <c r="N166" s="32" t="s">
        <v>20</v>
      </c>
      <c r="O166" s="32">
        <v>1</v>
      </c>
      <c r="P166" s="32">
        <v>12.14</v>
      </c>
      <c r="Q166" s="32">
        <v>12.14</v>
      </c>
      <c r="R166" s="32" t="s">
        <v>1152</v>
      </c>
      <c r="S166" s="32" t="s">
        <v>1058</v>
      </c>
      <c r="T166" s="33">
        <v>45278</v>
      </c>
      <c r="U166" s="33" t="s">
        <v>581</v>
      </c>
      <c r="V166" s="32" t="s">
        <v>1217</v>
      </c>
      <c r="W166" s="32" t="s">
        <v>1028</v>
      </c>
      <c r="X166" s="33">
        <v>45278</v>
      </c>
      <c r="Y166" s="32" t="s">
        <v>1068</v>
      </c>
      <c r="Z166" s="33">
        <v>45278</v>
      </c>
      <c r="AA166" s="32" t="s">
        <v>1075</v>
      </c>
      <c r="AB166" s="32" t="s">
        <v>1070</v>
      </c>
      <c r="AC166" s="33">
        <v>45301</v>
      </c>
      <c r="AD166" s="32" t="s">
        <v>22</v>
      </c>
      <c r="AE166" s="33">
        <v>45281</v>
      </c>
      <c r="AF166" s="32" t="s">
        <v>424</v>
      </c>
      <c r="AG166" s="32"/>
      <c r="AH166" s="32" t="s">
        <v>1210</v>
      </c>
      <c r="AI166" t="s">
        <v>1311</v>
      </c>
      <c r="AJ166" t="s">
        <v>1363</v>
      </c>
      <c r="AK166" t="s">
        <v>1302</v>
      </c>
      <c r="AL166" s="32" t="s">
        <v>890</v>
      </c>
    </row>
    <row r="167" spans="1:38">
      <c r="A167" s="32">
        <v>14</v>
      </c>
      <c r="B167" s="33">
        <v>45273</v>
      </c>
      <c r="C167" s="32">
        <v>30</v>
      </c>
      <c r="D167" s="32" t="s">
        <v>982</v>
      </c>
      <c r="E167" s="32" t="s">
        <v>983</v>
      </c>
      <c r="F167" s="32">
        <v>8674569</v>
      </c>
      <c r="G167" s="32" t="s">
        <v>972</v>
      </c>
      <c r="H167" s="32" t="s">
        <v>977</v>
      </c>
      <c r="I167" s="32">
        <v>49517</v>
      </c>
      <c r="J167" s="33">
        <v>45273</v>
      </c>
      <c r="K167" s="33">
        <v>45275</v>
      </c>
      <c r="L167" t="s">
        <v>1058</v>
      </c>
      <c r="M167" s="32" t="s">
        <v>140</v>
      </c>
      <c r="N167" s="32" t="s">
        <v>20</v>
      </c>
      <c r="O167" s="32">
        <v>2</v>
      </c>
      <c r="P167" s="32">
        <v>56</v>
      </c>
      <c r="Q167" s="32">
        <v>112</v>
      </c>
      <c r="R167" s="32" t="s">
        <v>1152</v>
      </c>
      <c r="S167" s="32" t="s">
        <v>1058</v>
      </c>
      <c r="T167" s="33">
        <v>45278</v>
      </c>
      <c r="U167" s="33" t="s">
        <v>581</v>
      </c>
      <c r="V167" s="32" t="s">
        <v>1217</v>
      </c>
      <c r="W167" s="32" t="s">
        <v>1012</v>
      </c>
      <c r="X167" s="33">
        <v>45278</v>
      </c>
      <c r="Y167" s="32" t="s">
        <v>1068</v>
      </c>
      <c r="Z167" s="33">
        <v>45278</v>
      </c>
      <c r="AA167" s="32" t="s">
        <v>1075</v>
      </c>
      <c r="AB167" s="32" t="s">
        <v>1070</v>
      </c>
      <c r="AC167" s="33">
        <v>45301</v>
      </c>
      <c r="AD167" s="32" t="s">
        <v>22</v>
      </c>
      <c r="AE167" s="33">
        <v>45281</v>
      </c>
      <c r="AF167" s="32" t="s">
        <v>425</v>
      </c>
      <c r="AG167" s="32"/>
      <c r="AH167" s="32" t="s">
        <v>1210</v>
      </c>
      <c r="AI167" t="s">
        <v>1311</v>
      </c>
      <c r="AJ167" t="s">
        <v>1363</v>
      </c>
      <c r="AK167" t="s">
        <v>1302</v>
      </c>
      <c r="AL167" s="32" t="s">
        <v>890</v>
      </c>
    </row>
    <row r="168" spans="1:38">
      <c r="A168" s="32">
        <v>14</v>
      </c>
      <c r="B168" s="33">
        <v>45273</v>
      </c>
      <c r="C168" s="32">
        <v>30</v>
      </c>
      <c r="D168" s="32" t="s">
        <v>982</v>
      </c>
      <c r="E168" s="32" t="s">
        <v>983</v>
      </c>
      <c r="F168" s="32">
        <v>8674569</v>
      </c>
      <c r="G168" s="32" t="s">
        <v>396</v>
      </c>
      <c r="H168" s="32" t="s">
        <v>494</v>
      </c>
      <c r="I168" s="32">
        <v>49517</v>
      </c>
      <c r="J168" s="33">
        <v>45273</v>
      </c>
      <c r="K168" s="33">
        <v>45275</v>
      </c>
      <c r="L168" t="s">
        <v>1058</v>
      </c>
      <c r="M168" s="32" t="s">
        <v>139</v>
      </c>
      <c r="N168" s="32" t="s">
        <v>21</v>
      </c>
      <c r="O168" s="32">
        <v>1</v>
      </c>
      <c r="P168" s="32">
        <v>163</v>
      </c>
      <c r="Q168" s="32">
        <v>163</v>
      </c>
      <c r="R168" s="32" t="s">
        <v>1152</v>
      </c>
      <c r="S168" s="32" t="s">
        <v>1058</v>
      </c>
      <c r="T168" s="33">
        <v>45278</v>
      </c>
      <c r="U168" s="33" t="s">
        <v>581</v>
      </c>
      <c r="V168" s="32" t="s">
        <v>1217</v>
      </c>
      <c r="W168" s="32" t="s">
        <v>1011</v>
      </c>
      <c r="X168" s="33">
        <v>45278</v>
      </c>
      <c r="Y168" s="32" t="s">
        <v>1068</v>
      </c>
      <c r="Z168" s="33">
        <v>45278</v>
      </c>
      <c r="AA168" s="32" t="s">
        <v>1075</v>
      </c>
      <c r="AB168" s="32" t="s">
        <v>1070</v>
      </c>
      <c r="AC168" s="33">
        <v>45301</v>
      </c>
      <c r="AD168" s="32" t="s">
        <v>22</v>
      </c>
      <c r="AE168" s="33">
        <v>45281</v>
      </c>
      <c r="AF168" s="32" t="s">
        <v>424</v>
      </c>
      <c r="AG168" s="32"/>
      <c r="AH168" s="32" t="s">
        <v>1210</v>
      </c>
      <c r="AI168" t="s">
        <v>1311</v>
      </c>
      <c r="AJ168" t="s">
        <v>1363</v>
      </c>
      <c r="AK168" t="s">
        <v>1302</v>
      </c>
      <c r="AL168" s="32" t="s">
        <v>890</v>
      </c>
    </row>
    <row r="169" spans="1:38">
      <c r="A169" s="32">
        <v>14</v>
      </c>
      <c r="B169" s="33">
        <v>45273</v>
      </c>
      <c r="C169" s="32">
        <v>30</v>
      </c>
      <c r="D169" s="32" t="s">
        <v>982</v>
      </c>
      <c r="E169" s="32" t="s">
        <v>983</v>
      </c>
      <c r="F169" s="32">
        <v>8674569</v>
      </c>
      <c r="G169" s="32" t="s">
        <v>973</v>
      </c>
      <c r="H169" s="32" t="s">
        <v>978</v>
      </c>
      <c r="I169" s="32">
        <v>49515</v>
      </c>
      <c r="J169" s="33">
        <v>45273</v>
      </c>
      <c r="K169" s="33">
        <v>45275</v>
      </c>
      <c r="L169" t="s">
        <v>1058</v>
      </c>
      <c r="M169" s="32" t="s">
        <v>140</v>
      </c>
      <c r="N169" s="32" t="s">
        <v>20</v>
      </c>
      <c r="O169" s="32">
        <v>1</v>
      </c>
      <c r="P169" s="32">
        <v>32.47</v>
      </c>
      <c r="Q169" s="32">
        <v>32.47</v>
      </c>
      <c r="R169" s="32" t="s">
        <v>1153</v>
      </c>
      <c r="S169" s="32" t="s">
        <v>1058</v>
      </c>
      <c r="T169" s="33">
        <v>45282</v>
      </c>
      <c r="U169" s="33">
        <v>45278</v>
      </c>
      <c r="V169" s="32" t="s">
        <v>1315</v>
      </c>
      <c r="W169" s="32" t="s">
        <v>1002</v>
      </c>
      <c r="X169" s="33">
        <v>45282</v>
      </c>
      <c r="Y169" s="32" t="s">
        <v>1068</v>
      </c>
      <c r="Z169" s="33">
        <v>45283</v>
      </c>
      <c r="AA169" s="32" t="s">
        <v>1075</v>
      </c>
      <c r="AB169" s="32" t="s">
        <v>1070</v>
      </c>
      <c r="AC169" s="33">
        <v>45291</v>
      </c>
      <c r="AD169" s="32" t="s">
        <v>22</v>
      </c>
      <c r="AE169" s="33">
        <v>45287</v>
      </c>
      <c r="AF169" s="32" t="s">
        <v>424</v>
      </c>
      <c r="AG169" s="32"/>
      <c r="AH169" s="32" t="s">
        <v>1210</v>
      </c>
      <c r="AI169" t="s">
        <v>1311</v>
      </c>
      <c r="AJ169" t="s">
        <v>1363</v>
      </c>
      <c r="AK169" t="s">
        <v>1302</v>
      </c>
      <c r="AL169" s="32" t="s">
        <v>890</v>
      </c>
    </row>
    <row r="170" spans="1:38">
      <c r="A170" s="32">
        <v>14</v>
      </c>
      <c r="B170" s="33">
        <v>45273</v>
      </c>
      <c r="C170" s="32">
        <v>30</v>
      </c>
      <c r="D170" s="32" t="s">
        <v>982</v>
      </c>
      <c r="E170" s="32" t="s">
        <v>983</v>
      </c>
      <c r="F170" s="32">
        <v>8674569</v>
      </c>
      <c r="G170" s="32" t="s">
        <v>974</v>
      </c>
      <c r="H170" s="32" t="s">
        <v>979</v>
      </c>
      <c r="I170" s="32">
        <v>49518</v>
      </c>
      <c r="J170" s="33">
        <v>45273</v>
      </c>
      <c r="K170" s="33">
        <v>45275</v>
      </c>
      <c r="L170" t="s">
        <v>1058</v>
      </c>
      <c r="M170" s="32" t="s">
        <v>139</v>
      </c>
      <c r="N170" s="32" t="s">
        <v>20</v>
      </c>
      <c r="O170" s="32">
        <v>1</v>
      </c>
      <c r="P170" s="32">
        <v>24</v>
      </c>
      <c r="Q170" s="32">
        <v>24</v>
      </c>
      <c r="R170" s="32" t="s">
        <v>1222</v>
      </c>
      <c r="S170" s="32" t="s">
        <v>1058</v>
      </c>
      <c r="T170" s="33">
        <v>45345</v>
      </c>
      <c r="U170" s="33">
        <v>45281</v>
      </c>
      <c r="V170" s="32" t="s">
        <v>1478</v>
      </c>
      <c r="W170" s="32" t="s">
        <v>139</v>
      </c>
      <c r="X170" s="33">
        <v>45290</v>
      </c>
      <c r="Y170" s="32" t="s">
        <v>1058</v>
      </c>
      <c r="Z170" s="33">
        <v>45300</v>
      </c>
      <c r="AA170" s="32" t="s">
        <v>1086</v>
      </c>
      <c r="AB170" s="32" t="s">
        <v>1070</v>
      </c>
      <c r="AC170" s="33">
        <v>45298</v>
      </c>
      <c r="AD170" s="32" t="s">
        <v>22</v>
      </c>
      <c r="AE170" s="33">
        <v>45295</v>
      </c>
      <c r="AF170" s="32" t="s">
        <v>424</v>
      </c>
      <c r="AG170" s="32"/>
      <c r="AH170" s="32" t="s">
        <v>1210</v>
      </c>
      <c r="AI170" t="s">
        <v>1311</v>
      </c>
      <c r="AJ170" t="s">
        <v>1363</v>
      </c>
      <c r="AK170" t="s">
        <v>1302</v>
      </c>
      <c r="AL170" s="32" t="s">
        <v>890</v>
      </c>
    </row>
    <row r="171" spans="1:38">
      <c r="A171" s="32">
        <v>14</v>
      </c>
      <c r="B171" s="33">
        <v>45273</v>
      </c>
      <c r="C171" s="32">
        <v>30</v>
      </c>
      <c r="D171" s="32" t="s">
        <v>982</v>
      </c>
      <c r="E171" s="32" t="s">
        <v>983</v>
      </c>
      <c r="F171" s="32">
        <v>8674569</v>
      </c>
      <c r="G171" s="32" t="s">
        <v>975</v>
      </c>
      <c r="H171" s="32" t="s">
        <v>980</v>
      </c>
      <c r="I171" s="32">
        <v>49516</v>
      </c>
      <c r="J171" s="33">
        <v>45273</v>
      </c>
      <c r="K171" s="33">
        <v>45275</v>
      </c>
      <c r="L171" t="s">
        <v>1058</v>
      </c>
      <c r="M171" s="32" t="s">
        <v>139</v>
      </c>
      <c r="N171" s="32" t="s">
        <v>20</v>
      </c>
      <c r="O171" s="32">
        <v>6</v>
      </c>
      <c r="P171" s="32">
        <v>6.2</v>
      </c>
      <c r="Q171" s="32">
        <v>37.200000000000003</v>
      </c>
      <c r="R171" s="32" t="s">
        <v>581</v>
      </c>
      <c r="S171" s="32" t="s">
        <v>581</v>
      </c>
      <c r="T171" s="33" t="s">
        <v>581</v>
      </c>
      <c r="U171" s="33" t="s">
        <v>581</v>
      </c>
      <c r="V171" s="32" t="s">
        <v>1158</v>
      </c>
      <c r="W171" s="32" t="s">
        <v>139</v>
      </c>
      <c r="X171" s="33">
        <v>45278</v>
      </c>
      <c r="Y171" s="32" t="s">
        <v>1068</v>
      </c>
      <c r="Z171" s="33">
        <v>45278</v>
      </c>
      <c r="AA171" s="32" t="s">
        <v>1074</v>
      </c>
      <c r="AB171" s="32" t="s">
        <v>1081</v>
      </c>
      <c r="AC171" s="33">
        <v>45295</v>
      </c>
      <c r="AD171" s="32" t="s">
        <v>22</v>
      </c>
      <c r="AE171" s="33">
        <v>45281</v>
      </c>
      <c r="AF171" s="32" t="s">
        <v>427</v>
      </c>
      <c r="AG171" s="32"/>
      <c r="AH171" s="32" t="s">
        <v>1210</v>
      </c>
      <c r="AI171" t="s">
        <v>1311</v>
      </c>
      <c r="AJ171" t="s">
        <v>1363</v>
      </c>
      <c r="AK171" t="s">
        <v>1302</v>
      </c>
      <c r="AL171" s="32" t="s">
        <v>890</v>
      </c>
    </row>
    <row r="172" spans="1:38">
      <c r="A172" s="32">
        <v>14</v>
      </c>
      <c r="B172" s="33">
        <v>45273</v>
      </c>
      <c r="C172" s="32">
        <v>30</v>
      </c>
      <c r="D172" s="32" t="s">
        <v>982</v>
      </c>
      <c r="E172" s="32" t="s">
        <v>983</v>
      </c>
      <c r="F172" s="32">
        <v>8674569</v>
      </c>
      <c r="G172" s="32" t="s">
        <v>976</v>
      </c>
      <c r="H172" s="32" t="s">
        <v>981</v>
      </c>
      <c r="I172" s="32">
        <v>49515</v>
      </c>
      <c r="J172" s="33">
        <v>45273</v>
      </c>
      <c r="K172" s="33">
        <v>45275</v>
      </c>
      <c r="L172" t="s">
        <v>1058</v>
      </c>
      <c r="M172" s="32" t="s">
        <v>139</v>
      </c>
      <c r="N172" s="32" t="s">
        <v>20</v>
      </c>
      <c r="O172" s="32">
        <v>4</v>
      </c>
      <c r="P172" s="32">
        <v>10.99</v>
      </c>
      <c r="Q172" s="32">
        <v>43.96</v>
      </c>
      <c r="R172" s="32" t="s">
        <v>1152</v>
      </c>
      <c r="S172" s="32" t="s">
        <v>1058</v>
      </c>
      <c r="T172" s="33">
        <v>45278</v>
      </c>
      <c r="U172" s="33" t="s">
        <v>581</v>
      </c>
      <c r="V172" s="32" t="s">
        <v>1217</v>
      </c>
      <c r="W172" s="32" t="s">
        <v>1009</v>
      </c>
      <c r="X172" s="33">
        <v>45278</v>
      </c>
      <c r="Y172" s="32" t="s">
        <v>1068</v>
      </c>
      <c r="Z172" s="33">
        <v>45278</v>
      </c>
      <c r="AA172" s="32" t="s">
        <v>1075</v>
      </c>
      <c r="AB172" s="32" t="s">
        <v>1070</v>
      </c>
      <c r="AC172" s="33">
        <v>45301</v>
      </c>
      <c r="AD172" s="32" t="s">
        <v>22</v>
      </c>
      <c r="AE172" s="33">
        <v>45283</v>
      </c>
      <c r="AF172" s="32" t="s">
        <v>426</v>
      </c>
      <c r="AG172" s="32"/>
      <c r="AH172" s="32" t="s">
        <v>1210</v>
      </c>
      <c r="AI172" t="s">
        <v>1311</v>
      </c>
      <c r="AJ172" t="s">
        <v>1363</v>
      </c>
      <c r="AK172" t="s">
        <v>1302</v>
      </c>
      <c r="AL172" s="32" t="s">
        <v>890</v>
      </c>
    </row>
    <row r="173" spans="1:38">
      <c r="A173" s="32">
        <v>15</v>
      </c>
      <c r="B173" s="33">
        <v>45276</v>
      </c>
      <c r="C173" s="32">
        <v>30</v>
      </c>
      <c r="D173" s="32" t="s">
        <v>1109</v>
      </c>
      <c r="E173" s="32" t="s">
        <v>1110</v>
      </c>
      <c r="F173" s="32">
        <v>8530135</v>
      </c>
      <c r="G173" s="32" t="s">
        <v>176</v>
      </c>
      <c r="H173" s="32" t="s">
        <v>280</v>
      </c>
      <c r="I173" s="32">
        <v>49762</v>
      </c>
      <c r="J173" s="33">
        <v>45276</v>
      </c>
      <c r="K173" s="33">
        <v>45276</v>
      </c>
      <c r="L173" t="s">
        <v>1058</v>
      </c>
      <c r="M173" s="32" t="s">
        <v>139</v>
      </c>
      <c r="N173" s="32" t="s">
        <v>20</v>
      </c>
      <c r="O173" s="32">
        <v>15</v>
      </c>
      <c r="P173" s="32">
        <v>61.27</v>
      </c>
      <c r="Q173" s="32">
        <v>919.05</v>
      </c>
      <c r="R173" s="32" t="s">
        <v>1223</v>
      </c>
      <c r="S173" s="32" t="s">
        <v>1058</v>
      </c>
      <c r="T173" s="33">
        <v>45286</v>
      </c>
      <c r="U173" s="33">
        <v>45281</v>
      </c>
      <c r="V173" s="32" t="s">
        <v>1476</v>
      </c>
      <c r="W173" s="32" t="s">
        <v>1007</v>
      </c>
      <c r="X173" s="33">
        <v>45286</v>
      </c>
      <c r="Y173" s="32" t="s">
        <v>1068</v>
      </c>
      <c r="Z173" s="33">
        <v>45286</v>
      </c>
      <c r="AA173" s="32" t="s">
        <v>1073</v>
      </c>
      <c r="AB173" s="32" t="s">
        <v>1081</v>
      </c>
      <c r="AC173" s="33">
        <v>45297</v>
      </c>
      <c r="AD173" s="32" t="s">
        <v>22</v>
      </c>
      <c r="AE173" s="33">
        <v>45290</v>
      </c>
      <c r="AF173" s="32" t="s">
        <v>1021</v>
      </c>
      <c r="AG173" s="32"/>
      <c r="AH173" s="32" t="s">
        <v>1210</v>
      </c>
      <c r="AI173" t="s">
        <v>1311</v>
      </c>
      <c r="AJ173" t="s">
        <v>1363</v>
      </c>
      <c r="AK173" t="s">
        <v>1302</v>
      </c>
      <c r="AL173" s="32" t="s">
        <v>890</v>
      </c>
    </row>
    <row r="174" spans="1:38">
      <c r="A174" s="32">
        <v>16</v>
      </c>
      <c r="B174" s="33">
        <v>45276</v>
      </c>
      <c r="C174" s="32">
        <v>40</v>
      </c>
      <c r="D174" s="32" t="s">
        <v>1111</v>
      </c>
      <c r="E174" s="32" t="s">
        <v>1112</v>
      </c>
      <c r="F174" s="32">
        <v>8563372</v>
      </c>
      <c r="G174" s="32" t="s">
        <v>3008</v>
      </c>
      <c r="H174" s="32" t="s">
        <v>3011</v>
      </c>
      <c r="I174" s="32">
        <v>57099</v>
      </c>
      <c r="J174" s="33">
        <v>45399</v>
      </c>
      <c r="K174" s="33">
        <v>45369</v>
      </c>
      <c r="L174" t="s">
        <v>1058</v>
      </c>
      <c r="M174" s="32">
        <v>1</v>
      </c>
      <c r="N174" s="32" t="s">
        <v>20</v>
      </c>
      <c r="O174" s="32">
        <v>2</v>
      </c>
      <c r="P174" s="32">
        <v>11.7</v>
      </c>
      <c r="Q174" s="32">
        <v>23.4</v>
      </c>
      <c r="R174" s="32" t="s">
        <v>581</v>
      </c>
      <c r="S174" s="32" t="s">
        <v>581</v>
      </c>
      <c r="T174" s="33" t="s">
        <v>581</v>
      </c>
      <c r="U174" s="33" t="s">
        <v>581</v>
      </c>
      <c r="V174" s="32" t="s">
        <v>3058</v>
      </c>
      <c r="W174" s="32" t="s">
        <v>1039</v>
      </c>
      <c r="X174" s="33">
        <v>45370</v>
      </c>
      <c r="Y174" s="32" t="s">
        <v>1068</v>
      </c>
      <c r="Z174" s="33">
        <v>45370</v>
      </c>
      <c r="AA174" s="32" t="s">
        <v>1069</v>
      </c>
      <c r="AB174" s="32" t="s">
        <v>1070</v>
      </c>
      <c r="AC174" s="33">
        <v>45377</v>
      </c>
      <c r="AD174" s="32" t="s">
        <v>581</v>
      </c>
      <c r="AE174" s="33" t="s">
        <v>581</v>
      </c>
      <c r="AF174" s="32" t="s">
        <v>581</v>
      </c>
      <c r="AG174" s="32"/>
      <c r="AH174" s="32" t="s">
        <v>1210</v>
      </c>
      <c r="AI174" t="s">
        <v>1311</v>
      </c>
      <c r="AJ174" t="s">
        <v>1363</v>
      </c>
      <c r="AK174" t="s">
        <v>1302</v>
      </c>
      <c r="AL174" s="32" t="s">
        <v>890</v>
      </c>
    </row>
    <row r="175" spans="1:38">
      <c r="A175" s="32">
        <v>16</v>
      </c>
      <c r="B175" s="33">
        <v>45276</v>
      </c>
      <c r="C175" s="32">
        <v>40</v>
      </c>
      <c r="D175" s="32" t="s">
        <v>1111</v>
      </c>
      <c r="E175" s="32" t="s">
        <v>1112</v>
      </c>
      <c r="F175" s="32">
        <v>8563372</v>
      </c>
      <c r="G175" s="32" t="s">
        <v>986</v>
      </c>
      <c r="H175" s="32" t="s">
        <v>2034</v>
      </c>
      <c r="I175" s="32">
        <v>57097</v>
      </c>
      <c r="J175" s="33">
        <v>45399</v>
      </c>
      <c r="K175" s="33">
        <v>45369</v>
      </c>
      <c r="L175" t="s">
        <v>1058</v>
      </c>
      <c r="M175" s="32">
        <v>1</v>
      </c>
      <c r="N175" s="32" t="s">
        <v>1380</v>
      </c>
      <c r="O175" s="32">
        <v>2</v>
      </c>
      <c r="P175" s="32">
        <v>16.170000000000002</v>
      </c>
      <c r="Q175" s="32">
        <v>32.340000000000003</v>
      </c>
      <c r="R175" s="32" t="s">
        <v>3045</v>
      </c>
      <c r="S175" s="32" t="s">
        <v>1058</v>
      </c>
      <c r="T175" s="33">
        <v>45373</v>
      </c>
      <c r="U175" s="33">
        <v>45372</v>
      </c>
      <c r="V175" s="32" t="s">
        <v>3046</v>
      </c>
      <c r="W175" s="32" t="s">
        <v>1017</v>
      </c>
      <c r="X175" s="33">
        <v>45373</v>
      </c>
      <c r="Y175" s="32" t="s">
        <v>1068</v>
      </c>
      <c r="Z175" s="33">
        <v>45373</v>
      </c>
      <c r="AA175" s="32" t="s">
        <v>1069</v>
      </c>
      <c r="AB175" s="32" t="s">
        <v>1088</v>
      </c>
      <c r="AC175" s="33">
        <v>45381</v>
      </c>
      <c r="AD175" s="32" t="s">
        <v>581</v>
      </c>
      <c r="AE175" s="33" t="s">
        <v>581</v>
      </c>
      <c r="AF175" s="32" t="s">
        <v>581</v>
      </c>
      <c r="AG175" s="32"/>
      <c r="AH175" s="32" t="s">
        <v>1210</v>
      </c>
      <c r="AI175" t="s">
        <v>1311</v>
      </c>
      <c r="AJ175" t="s">
        <v>1363</v>
      </c>
      <c r="AK175" t="s">
        <v>1302</v>
      </c>
      <c r="AL175" s="32" t="s">
        <v>890</v>
      </c>
    </row>
    <row r="176" spans="1:38">
      <c r="A176" s="32">
        <v>16</v>
      </c>
      <c r="B176" s="33">
        <v>45276</v>
      </c>
      <c r="C176" s="32">
        <v>40</v>
      </c>
      <c r="D176" s="32" t="s">
        <v>1111</v>
      </c>
      <c r="E176" s="32" t="s">
        <v>1112</v>
      </c>
      <c r="F176" s="32">
        <v>8563372</v>
      </c>
      <c r="G176" s="32" t="s">
        <v>3009</v>
      </c>
      <c r="H176" s="32" t="s">
        <v>3012</v>
      </c>
      <c r="I176" s="32">
        <v>57096</v>
      </c>
      <c r="J176" s="33">
        <v>45399</v>
      </c>
      <c r="K176" s="33">
        <v>45369</v>
      </c>
      <c r="L176" t="s">
        <v>1058</v>
      </c>
      <c r="M176" s="32">
        <v>1</v>
      </c>
      <c r="N176" s="32" t="s">
        <v>20</v>
      </c>
      <c r="O176" s="32">
        <v>2</v>
      </c>
      <c r="P176" s="32">
        <v>23.1</v>
      </c>
      <c r="Q176" s="32">
        <v>46.2</v>
      </c>
      <c r="R176" s="32" t="s">
        <v>3045</v>
      </c>
      <c r="S176" s="32" t="s">
        <v>1058</v>
      </c>
      <c r="T176" s="33">
        <v>45373</v>
      </c>
      <c r="U176" s="33">
        <v>45372</v>
      </c>
      <c r="V176" s="32" t="s">
        <v>3046</v>
      </c>
      <c r="W176" s="32" t="s">
        <v>1016</v>
      </c>
      <c r="X176" s="33">
        <v>45373</v>
      </c>
      <c r="Y176" s="32" t="s">
        <v>1068</v>
      </c>
      <c r="Z176" s="33">
        <v>45373</v>
      </c>
      <c r="AA176" s="32" t="s">
        <v>1069</v>
      </c>
      <c r="AB176" s="32" t="s">
        <v>1088</v>
      </c>
      <c r="AC176" s="33">
        <v>45412</v>
      </c>
      <c r="AD176" s="32" t="s">
        <v>581</v>
      </c>
      <c r="AE176" s="33" t="s">
        <v>581</v>
      </c>
      <c r="AF176" s="32" t="s">
        <v>581</v>
      </c>
      <c r="AG176" s="32"/>
      <c r="AH176" s="32" t="s">
        <v>1210</v>
      </c>
      <c r="AI176" t="s">
        <v>1311</v>
      </c>
      <c r="AJ176" t="s">
        <v>1363</v>
      </c>
      <c r="AK176" t="s">
        <v>1302</v>
      </c>
      <c r="AL176" s="32" t="s">
        <v>890</v>
      </c>
    </row>
    <row r="177" spans="1:38">
      <c r="A177" s="32">
        <v>16</v>
      </c>
      <c r="B177" s="33">
        <v>45276</v>
      </c>
      <c r="C177" s="32">
        <v>40</v>
      </c>
      <c r="D177" s="32" t="s">
        <v>1111</v>
      </c>
      <c r="E177" s="32" t="s">
        <v>1112</v>
      </c>
      <c r="F177" s="32">
        <v>8563372</v>
      </c>
      <c r="G177" s="32" t="s">
        <v>3010</v>
      </c>
      <c r="H177" s="32" t="s">
        <v>3013</v>
      </c>
      <c r="I177" s="32">
        <v>57098</v>
      </c>
      <c r="J177" s="33">
        <v>45399</v>
      </c>
      <c r="K177" s="33">
        <v>45369</v>
      </c>
      <c r="L177" t="s">
        <v>1068</v>
      </c>
      <c r="M177" s="32">
        <v>1</v>
      </c>
      <c r="N177" s="32" t="s">
        <v>20</v>
      </c>
      <c r="O177" s="32">
        <v>2</v>
      </c>
      <c r="P177" s="32">
        <v>22.44</v>
      </c>
      <c r="Q177" s="32">
        <v>44.88</v>
      </c>
      <c r="R177" s="32" t="s">
        <v>3060</v>
      </c>
      <c r="S177" s="32" t="s">
        <v>1059</v>
      </c>
      <c r="T177" s="33">
        <v>45372</v>
      </c>
      <c r="U177" s="33">
        <v>45374</v>
      </c>
      <c r="V177" s="32" t="s">
        <v>581</v>
      </c>
      <c r="W177" s="32" t="s">
        <v>581</v>
      </c>
      <c r="X177" s="33" t="s">
        <v>581</v>
      </c>
      <c r="Y177" s="32" t="s">
        <v>581</v>
      </c>
      <c r="Z177" s="33" t="s">
        <v>581</v>
      </c>
      <c r="AA177" s="32" t="s">
        <v>581</v>
      </c>
      <c r="AB177" s="32" t="s">
        <v>581</v>
      </c>
      <c r="AC177" s="33" t="s">
        <v>581</v>
      </c>
      <c r="AD177" s="32" t="s">
        <v>581</v>
      </c>
      <c r="AE177" s="33" t="s">
        <v>581</v>
      </c>
      <c r="AF177" s="32" t="s">
        <v>581</v>
      </c>
      <c r="AG177" s="32"/>
      <c r="AH177" s="32" t="s">
        <v>1210</v>
      </c>
      <c r="AI177" t="s">
        <v>1311</v>
      </c>
      <c r="AJ177" t="s">
        <v>1363</v>
      </c>
      <c r="AK177" t="s">
        <v>1302</v>
      </c>
      <c r="AL177" s="32" t="s">
        <v>890</v>
      </c>
    </row>
    <row r="178" spans="1:38">
      <c r="A178" s="32">
        <v>16</v>
      </c>
      <c r="B178" s="33">
        <v>45276</v>
      </c>
      <c r="C178" s="32">
        <v>30</v>
      </c>
      <c r="D178" s="32" t="s">
        <v>1111</v>
      </c>
      <c r="E178" s="32" t="s">
        <v>1112</v>
      </c>
      <c r="F178" s="32">
        <v>8563372</v>
      </c>
      <c r="G178" s="32" t="s">
        <v>1116</v>
      </c>
      <c r="H178" s="32" t="s">
        <v>1117</v>
      </c>
      <c r="I178" s="32">
        <v>49784</v>
      </c>
      <c r="J178" s="33">
        <v>45276</v>
      </c>
      <c r="K178" s="33">
        <v>45279</v>
      </c>
      <c r="L178" t="s">
        <v>1058</v>
      </c>
      <c r="M178" s="32" t="s">
        <v>139</v>
      </c>
      <c r="N178" s="32" t="s">
        <v>20</v>
      </c>
      <c r="O178" s="32">
        <v>2</v>
      </c>
      <c r="P178" s="32">
        <v>58.35</v>
      </c>
      <c r="Q178" s="32">
        <v>116.7</v>
      </c>
      <c r="R178" s="32" t="s">
        <v>1224</v>
      </c>
      <c r="S178" s="32" t="s">
        <v>1058</v>
      </c>
      <c r="T178" s="33">
        <v>45284</v>
      </c>
      <c r="U178" s="33" t="s">
        <v>581</v>
      </c>
      <c r="V178" s="32" t="s">
        <v>1317</v>
      </c>
      <c r="W178" s="32" t="s">
        <v>1005</v>
      </c>
      <c r="X178" s="33">
        <v>45284</v>
      </c>
      <c r="Y178" s="32" t="s">
        <v>1068</v>
      </c>
      <c r="Z178" s="33">
        <v>45284</v>
      </c>
      <c r="AA178" s="32" t="s">
        <v>1075</v>
      </c>
      <c r="AB178" s="32" t="s">
        <v>1079</v>
      </c>
      <c r="AC178" s="33">
        <v>45312</v>
      </c>
      <c r="AD178" s="32" t="s">
        <v>22</v>
      </c>
      <c r="AE178" s="33">
        <v>45301</v>
      </c>
      <c r="AF178" s="32" t="s">
        <v>425</v>
      </c>
      <c r="AG178" s="32"/>
      <c r="AH178" s="32" t="s">
        <v>1210</v>
      </c>
      <c r="AI178" t="s">
        <v>1311</v>
      </c>
      <c r="AJ178" t="s">
        <v>1363</v>
      </c>
      <c r="AK178" t="s">
        <v>1302</v>
      </c>
      <c r="AL178" s="32" t="s">
        <v>890</v>
      </c>
    </row>
    <row r="179" spans="1:38">
      <c r="A179" s="32">
        <v>17</v>
      </c>
      <c r="B179" s="33">
        <v>45276</v>
      </c>
      <c r="C179" s="32">
        <v>40</v>
      </c>
      <c r="D179" s="32" t="s">
        <v>1114</v>
      </c>
      <c r="E179" s="32" t="s">
        <v>1115</v>
      </c>
      <c r="F179" s="32">
        <v>8564095</v>
      </c>
      <c r="G179" s="32" t="s">
        <v>3008</v>
      </c>
      <c r="H179" s="32" t="s">
        <v>3011</v>
      </c>
      <c r="I179" s="32">
        <v>57103</v>
      </c>
      <c r="J179" s="33">
        <v>45399</v>
      </c>
      <c r="K179" s="33">
        <v>45369</v>
      </c>
      <c r="L179" t="s">
        <v>1058</v>
      </c>
      <c r="M179" s="32">
        <v>1</v>
      </c>
      <c r="N179" s="32" t="s">
        <v>20</v>
      </c>
      <c r="O179" s="32">
        <v>2</v>
      </c>
      <c r="P179" s="32">
        <v>11.7</v>
      </c>
      <c r="Q179" s="32">
        <v>23.4</v>
      </c>
      <c r="R179" s="32" t="s">
        <v>581</v>
      </c>
      <c r="S179" s="32" t="s">
        <v>581</v>
      </c>
      <c r="T179" s="33" t="s">
        <v>581</v>
      </c>
      <c r="U179" s="33" t="s">
        <v>581</v>
      </c>
      <c r="V179" s="32" t="s">
        <v>3058</v>
      </c>
      <c r="W179" s="32" t="s">
        <v>1040</v>
      </c>
      <c r="X179" s="33">
        <v>45370</v>
      </c>
      <c r="Y179" s="32" t="s">
        <v>1068</v>
      </c>
      <c r="Z179" s="33">
        <v>45370</v>
      </c>
      <c r="AA179" s="32" t="s">
        <v>1069</v>
      </c>
      <c r="AB179" s="32" t="s">
        <v>1070</v>
      </c>
      <c r="AC179" s="33">
        <v>45377</v>
      </c>
      <c r="AD179" s="32" t="s">
        <v>581</v>
      </c>
      <c r="AE179" s="33" t="s">
        <v>581</v>
      </c>
      <c r="AF179" s="32" t="s">
        <v>581</v>
      </c>
      <c r="AG179" s="32"/>
      <c r="AH179" s="32" t="s">
        <v>1210</v>
      </c>
      <c r="AI179" t="s">
        <v>1311</v>
      </c>
      <c r="AJ179" t="s">
        <v>1363</v>
      </c>
      <c r="AK179" t="s">
        <v>1302</v>
      </c>
      <c r="AL179" s="32" t="s">
        <v>890</v>
      </c>
    </row>
    <row r="180" spans="1:38">
      <c r="A180" s="32">
        <v>17</v>
      </c>
      <c r="B180" s="33">
        <v>45276</v>
      </c>
      <c r="C180" s="32">
        <v>40</v>
      </c>
      <c r="D180" s="32" t="s">
        <v>1114</v>
      </c>
      <c r="E180" s="32" t="s">
        <v>1115</v>
      </c>
      <c r="F180" s="32">
        <v>8564095</v>
      </c>
      <c r="G180" s="32" t="s">
        <v>986</v>
      </c>
      <c r="H180" s="32" t="s">
        <v>2034</v>
      </c>
      <c r="I180" s="32">
        <v>57101</v>
      </c>
      <c r="J180" s="33">
        <v>45399</v>
      </c>
      <c r="K180" s="33">
        <v>45369</v>
      </c>
      <c r="L180" t="s">
        <v>1058</v>
      </c>
      <c r="M180" s="32">
        <v>1</v>
      </c>
      <c r="N180" s="32" t="s">
        <v>1380</v>
      </c>
      <c r="O180" s="32">
        <v>2</v>
      </c>
      <c r="P180" s="32">
        <v>16.170000000000002</v>
      </c>
      <c r="Q180" s="32">
        <v>32.340000000000003</v>
      </c>
      <c r="R180" s="32" t="s">
        <v>3045</v>
      </c>
      <c r="S180" s="32" t="s">
        <v>1058</v>
      </c>
      <c r="T180" s="33">
        <v>45373</v>
      </c>
      <c r="U180" s="33">
        <v>45372</v>
      </c>
      <c r="V180" s="32" t="s">
        <v>3046</v>
      </c>
      <c r="W180" s="32" t="s">
        <v>1019</v>
      </c>
      <c r="X180" s="33">
        <v>45373</v>
      </c>
      <c r="Y180" s="32" t="s">
        <v>1068</v>
      </c>
      <c r="Z180" s="33">
        <v>45373</v>
      </c>
      <c r="AA180" s="32" t="s">
        <v>1069</v>
      </c>
      <c r="AB180" s="32" t="s">
        <v>1088</v>
      </c>
      <c r="AC180" s="33">
        <v>45381</v>
      </c>
      <c r="AD180" s="32" t="s">
        <v>581</v>
      </c>
      <c r="AE180" s="33" t="s">
        <v>581</v>
      </c>
      <c r="AF180" s="32" t="s">
        <v>581</v>
      </c>
      <c r="AG180" s="32"/>
      <c r="AH180" s="32" t="s">
        <v>1210</v>
      </c>
      <c r="AI180" t="s">
        <v>1311</v>
      </c>
      <c r="AJ180" t="s">
        <v>1363</v>
      </c>
      <c r="AK180" t="s">
        <v>1302</v>
      </c>
      <c r="AL180" s="32" t="s">
        <v>890</v>
      </c>
    </row>
    <row r="181" spans="1:38">
      <c r="A181" s="32">
        <v>17</v>
      </c>
      <c r="B181" s="33">
        <v>45276</v>
      </c>
      <c r="C181" s="32">
        <v>40</v>
      </c>
      <c r="D181" s="32" t="s">
        <v>1114</v>
      </c>
      <c r="E181" s="32" t="s">
        <v>1115</v>
      </c>
      <c r="F181" s="32">
        <v>8564095</v>
      </c>
      <c r="G181" s="32" t="s">
        <v>3009</v>
      </c>
      <c r="H181" s="32" t="s">
        <v>3012</v>
      </c>
      <c r="I181" s="32">
        <v>57100</v>
      </c>
      <c r="J181" s="33">
        <v>45399</v>
      </c>
      <c r="K181" s="33">
        <v>45369</v>
      </c>
      <c r="L181" t="s">
        <v>1058</v>
      </c>
      <c r="M181" s="32">
        <v>1</v>
      </c>
      <c r="N181" s="32" t="s">
        <v>20</v>
      </c>
      <c r="O181" s="32">
        <v>2</v>
      </c>
      <c r="P181" s="32">
        <v>23.1</v>
      </c>
      <c r="Q181" s="32">
        <v>46.2</v>
      </c>
      <c r="R181" s="32" t="s">
        <v>3045</v>
      </c>
      <c r="S181" s="32" t="s">
        <v>1058</v>
      </c>
      <c r="T181" s="33">
        <v>45373</v>
      </c>
      <c r="U181" s="33">
        <v>45372</v>
      </c>
      <c r="V181" s="32" t="s">
        <v>3046</v>
      </c>
      <c r="W181" s="32" t="s">
        <v>1018</v>
      </c>
      <c r="X181" s="33">
        <v>45373</v>
      </c>
      <c r="Y181" s="32" t="s">
        <v>1068</v>
      </c>
      <c r="Z181" s="33">
        <v>45373</v>
      </c>
      <c r="AA181" s="32" t="s">
        <v>1069</v>
      </c>
      <c r="AB181" s="32" t="s">
        <v>1088</v>
      </c>
      <c r="AC181" s="33">
        <v>45412</v>
      </c>
      <c r="AD181" s="32" t="s">
        <v>581</v>
      </c>
      <c r="AE181" s="33" t="s">
        <v>581</v>
      </c>
      <c r="AF181" s="32" t="s">
        <v>581</v>
      </c>
      <c r="AG181" s="32"/>
      <c r="AH181" s="32" t="s">
        <v>1210</v>
      </c>
      <c r="AI181" t="s">
        <v>1311</v>
      </c>
      <c r="AJ181" t="s">
        <v>1363</v>
      </c>
      <c r="AK181" t="s">
        <v>1302</v>
      </c>
      <c r="AL181" s="32" t="s">
        <v>890</v>
      </c>
    </row>
    <row r="182" spans="1:38">
      <c r="A182" s="32">
        <v>17</v>
      </c>
      <c r="B182" s="33">
        <v>45276</v>
      </c>
      <c r="C182" s="32">
        <v>40</v>
      </c>
      <c r="D182" s="32" t="s">
        <v>1114</v>
      </c>
      <c r="E182" s="32" t="s">
        <v>1115</v>
      </c>
      <c r="F182" s="32">
        <v>8564095</v>
      </c>
      <c r="G182" s="32" t="s">
        <v>3010</v>
      </c>
      <c r="H182" s="32" t="s">
        <v>3013</v>
      </c>
      <c r="I182" s="32">
        <v>57102</v>
      </c>
      <c r="J182" s="33">
        <v>45399</v>
      </c>
      <c r="K182" s="33">
        <v>45369</v>
      </c>
      <c r="L182" t="s">
        <v>1058</v>
      </c>
      <c r="M182" s="32">
        <v>1</v>
      </c>
      <c r="N182" s="32" t="s">
        <v>20</v>
      </c>
      <c r="O182" s="32">
        <v>2</v>
      </c>
      <c r="P182" s="32">
        <v>22.44</v>
      </c>
      <c r="Q182" s="32">
        <v>44.88</v>
      </c>
      <c r="R182" s="32" t="s">
        <v>3045</v>
      </c>
      <c r="S182" s="32" t="s">
        <v>1058</v>
      </c>
      <c r="T182" s="33">
        <v>45373</v>
      </c>
      <c r="U182" s="33">
        <v>45372</v>
      </c>
      <c r="V182" s="32" t="s">
        <v>3046</v>
      </c>
      <c r="W182" s="32" t="s">
        <v>1020</v>
      </c>
      <c r="X182" s="33">
        <v>45373</v>
      </c>
      <c r="Y182" s="32" t="s">
        <v>1068</v>
      </c>
      <c r="Z182" s="33">
        <v>45373</v>
      </c>
      <c r="AA182" s="32" t="s">
        <v>1069</v>
      </c>
      <c r="AB182" s="32" t="s">
        <v>1088</v>
      </c>
      <c r="AC182" s="33">
        <v>45412</v>
      </c>
      <c r="AD182" s="32" t="s">
        <v>581</v>
      </c>
      <c r="AE182" s="33" t="s">
        <v>581</v>
      </c>
      <c r="AF182" s="32" t="s">
        <v>581</v>
      </c>
      <c r="AG182" s="32"/>
      <c r="AH182" s="32" t="s">
        <v>1210</v>
      </c>
      <c r="AI182" t="s">
        <v>1311</v>
      </c>
      <c r="AJ182" t="s">
        <v>1363</v>
      </c>
      <c r="AK182" t="s">
        <v>1302</v>
      </c>
      <c r="AL182" s="32" t="s">
        <v>890</v>
      </c>
    </row>
    <row r="183" spans="1:38">
      <c r="A183" s="32">
        <v>17</v>
      </c>
      <c r="B183" s="33">
        <v>45276</v>
      </c>
      <c r="C183" s="32">
        <v>30</v>
      </c>
      <c r="D183" s="32" t="s">
        <v>1114</v>
      </c>
      <c r="E183" s="32" t="s">
        <v>1115</v>
      </c>
      <c r="F183" s="32">
        <v>8564095</v>
      </c>
      <c r="G183" s="32" t="s">
        <v>1116</v>
      </c>
      <c r="H183" s="32" t="s">
        <v>1117</v>
      </c>
      <c r="I183" s="32">
        <v>49785</v>
      </c>
      <c r="J183" s="33">
        <v>45276</v>
      </c>
      <c r="K183" s="33">
        <v>45279</v>
      </c>
      <c r="L183" t="s">
        <v>1058</v>
      </c>
      <c r="M183" s="32" t="s">
        <v>139</v>
      </c>
      <c r="N183" s="32" t="s">
        <v>57</v>
      </c>
      <c r="O183" s="32">
        <v>2</v>
      </c>
      <c r="P183" s="32">
        <v>58.35</v>
      </c>
      <c r="Q183" s="32">
        <v>116.7</v>
      </c>
      <c r="R183" s="32" t="s">
        <v>1224</v>
      </c>
      <c r="S183" s="32" t="s">
        <v>1058</v>
      </c>
      <c r="T183" s="33">
        <v>45284</v>
      </c>
      <c r="U183" s="33" t="s">
        <v>581</v>
      </c>
      <c r="V183" s="32" t="s">
        <v>1317</v>
      </c>
      <c r="W183" s="32" t="s">
        <v>1006</v>
      </c>
      <c r="X183" s="33">
        <v>45284</v>
      </c>
      <c r="Y183" s="32" t="s">
        <v>1068</v>
      </c>
      <c r="Z183" s="33">
        <v>45284</v>
      </c>
      <c r="AA183" s="32" t="s">
        <v>1075</v>
      </c>
      <c r="AB183" s="32" t="s">
        <v>1079</v>
      </c>
      <c r="AC183" s="33">
        <v>45312</v>
      </c>
      <c r="AD183" s="32" t="s">
        <v>22</v>
      </c>
      <c r="AE183" s="33">
        <v>45301</v>
      </c>
      <c r="AF183" s="32" t="s">
        <v>425</v>
      </c>
      <c r="AG183" s="32"/>
      <c r="AH183" s="32" t="s">
        <v>1210</v>
      </c>
      <c r="AI183" t="s">
        <v>1311</v>
      </c>
      <c r="AJ183" t="s">
        <v>1363</v>
      </c>
      <c r="AK183" t="s">
        <v>1302</v>
      </c>
      <c r="AL183" s="32" t="s">
        <v>890</v>
      </c>
    </row>
    <row r="184" spans="1:38">
      <c r="A184" s="32">
        <v>18</v>
      </c>
      <c r="B184" s="33">
        <v>45277</v>
      </c>
      <c r="C184" s="32">
        <v>30</v>
      </c>
      <c r="D184" s="32" t="s">
        <v>1118</v>
      </c>
      <c r="E184" s="32" t="s">
        <v>1119</v>
      </c>
      <c r="F184" s="32">
        <v>8528982</v>
      </c>
      <c r="G184" s="32" t="s">
        <v>395</v>
      </c>
      <c r="H184" s="32" t="s">
        <v>399</v>
      </c>
      <c r="I184" s="32">
        <v>49844</v>
      </c>
      <c r="J184" s="33">
        <v>45277</v>
      </c>
      <c r="K184" s="33">
        <v>45279</v>
      </c>
      <c r="L184" t="s">
        <v>1058</v>
      </c>
      <c r="M184" s="32" t="s">
        <v>141</v>
      </c>
      <c r="N184" s="32" t="s">
        <v>20</v>
      </c>
      <c r="O184" s="32">
        <v>1</v>
      </c>
      <c r="P184" s="32">
        <v>349.8</v>
      </c>
      <c r="Q184" s="32">
        <v>349.8</v>
      </c>
      <c r="R184" s="32" t="s">
        <v>581</v>
      </c>
      <c r="S184" s="32" t="s">
        <v>581</v>
      </c>
      <c r="T184" s="33" t="s">
        <v>581</v>
      </c>
      <c r="U184" s="33" t="s">
        <v>581</v>
      </c>
      <c r="V184" s="32" t="s">
        <v>1225</v>
      </c>
      <c r="W184" s="32" t="s">
        <v>142</v>
      </c>
      <c r="X184" s="33">
        <v>45282</v>
      </c>
      <c r="Y184" s="32" t="s">
        <v>1068</v>
      </c>
      <c r="Z184" s="33">
        <v>45282</v>
      </c>
      <c r="AA184" s="32" t="s">
        <v>1069</v>
      </c>
      <c r="AB184" s="32" t="s">
        <v>1070</v>
      </c>
      <c r="AC184" s="33">
        <v>45290</v>
      </c>
      <c r="AD184" s="32" t="s">
        <v>22</v>
      </c>
      <c r="AE184" s="33">
        <v>45286</v>
      </c>
      <c r="AF184" s="32" t="s">
        <v>424</v>
      </c>
      <c r="AG184" s="32"/>
      <c r="AH184" s="32" t="s">
        <v>1210</v>
      </c>
      <c r="AI184" t="s">
        <v>1311</v>
      </c>
      <c r="AJ184" t="s">
        <v>1363</v>
      </c>
      <c r="AK184" t="s">
        <v>1302</v>
      </c>
      <c r="AL184" s="32" t="s">
        <v>890</v>
      </c>
    </row>
    <row r="185" spans="1:38">
      <c r="A185" s="32">
        <v>18</v>
      </c>
      <c r="B185" s="33">
        <v>45277</v>
      </c>
      <c r="C185" s="32">
        <v>30</v>
      </c>
      <c r="D185" s="32" t="s">
        <v>1118</v>
      </c>
      <c r="E185" s="32" t="s">
        <v>1119</v>
      </c>
      <c r="F185" s="32">
        <v>8528982</v>
      </c>
      <c r="G185" s="32" t="s">
        <v>176</v>
      </c>
      <c r="H185" s="32" t="s">
        <v>280</v>
      </c>
      <c r="I185" s="32">
        <v>49840</v>
      </c>
      <c r="J185" s="33">
        <v>45277</v>
      </c>
      <c r="K185" s="33">
        <v>45279</v>
      </c>
      <c r="L185" t="s">
        <v>1058</v>
      </c>
      <c r="M185" s="32" t="s">
        <v>139</v>
      </c>
      <c r="N185" s="32" t="s">
        <v>20</v>
      </c>
      <c r="O185" s="32">
        <v>1</v>
      </c>
      <c r="P185" s="32">
        <v>60.72</v>
      </c>
      <c r="Q185" s="32">
        <v>60.72</v>
      </c>
      <c r="R185" s="32" t="s">
        <v>1226</v>
      </c>
      <c r="S185" s="32" t="s">
        <v>1058</v>
      </c>
      <c r="T185" s="33">
        <v>45283</v>
      </c>
      <c r="U185" s="33" t="s">
        <v>581</v>
      </c>
      <c r="V185" s="32" t="s">
        <v>1318</v>
      </c>
      <c r="W185" s="32" t="s">
        <v>143</v>
      </c>
      <c r="X185" s="33">
        <v>45283</v>
      </c>
      <c r="Y185" s="32" t="s">
        <v>1068</v>
      </c>
      <c r="Z185" s="33">
        <v>45283</v>
      </c>
      <c r="AA185" s="32" t="s">
        <v>1075</v>
      </c>
      <c r="AB185" s="32" t="s">
        <v>1070</v>
      </c>
      <c r="AC185" s="33">
        <v>45301</v>
      </c>
      <c r="AD185" s="32" t="s">
        <v>22</v>
      </c>
      <c r="AE185" s="33">
        <v>45286</v>
      </c>
      <c r="AF185" s="32" t="s">
        <v>424</v>
      </c>
      <c r="AG185" s="32"/>
      <c r="AH185" s="32" t="s">
        <v>1210</v>
      </c>
      <c r="AI185" t="s">
        <v>1311</v>
      </c>
      <c r="AJ185" t="s">
        <v>1363</v>
      </c>
      <c r="AK185" t="s">
        <v>1302</v>
      </c>
      <c r="AL185" s="32" t="s">
        <v>890</v>
      </c>
    </row>
    <row r="186" spans="1:38">
      <c r="A186" s="32">
        <v>18</v>
      </c>
      <c r="B186" s="33">
        <v>45277</v>
      </c>
      <c r="C186" s="32">
        <v>30</v>
      </c>
      <c r="D186" s="32" t="s">
        <v>1118</v>
      </c>
      <c r="E186" s="32" t="s">
        <v>1119</v>
      </c>
      <c r="F186" s="32">
        <v>8528982</v>
      </c>
      <c r="G186" s="32" t="s">
        <v>1120</v>
      </c>
      <c r="H186" s="32" t="s">
        <v>1121</v>
      </c>
      <c r="I186" s="32">
        <v>49827</v>
      </c>
      <c r="J186" s="33">
        <v>45277</v>
      </c>
      <c r="K186" s="33">
        <v>45279</v>
      </c>
      <c r="L186" t="s">
        <v>1058</v>
      </c>
      <c r="M186" s="32" t="s">
        <v>1008</v>
      </c>
      <c r="N186" s="32" t="s">
        <v>31</v>
      </c>
      <c r="O186" s="32">
        <v>60</v>
      </c>
      <c r="P186" s="32">
        <v>85.91</v>
      </c>
      <c r="Q186" s="32">
        <v>5154.6000000000004</v>
      </c>
      <c r="R186" s="32" t="s">
        <v>1227</v>
      </c>
      <c r="S186" s="32" t="s">
        <v>1058</v>
      </c>
      <c r="T186" s="33">
        <v>45283</v>
      </c>
      <c r="U186" s="33">
        <v>45283</v>
      </c>
      <c r="V186" s="32" t="s">
        <v>1319</v>
      </c>
      <c r="W186" s="32" t="s">
        <v>1320</v>
      </c>
      <c r="X186" s="33">
        <v>45283</v>
      </c>
      <c r="Y186" s="32" t="s">
        <v>1068</v>
      </c>
      <c r="Z186" s="33">
        <v>45283</v>
      </c>
      <c r="AA186" s="32" t="s">
        <v>1069</v>
      </c>
      <c r="AB186" s="32" t="s">
        <v>1070</v>
      </c>
      <c r="AC186" s="33">
        <v>45290.291666666664</v>
      </c>
      <c r="AD186" s="32" t="s">
        <v>22</v>
      </c>
      <c r="AE186" s="33">
        <v>45290</v>
      </c>
      <c r="AF186" s="32" t="s">
        <v>1173</v>
      </c>
      <c r="AG186" s="32"/>
      <c r="AH186" s="32" t="s">
        <v>1210</v>
      </c>
      <c r="AI186" t="s">
        <v>1311</v>
      </c>
      <c r="AJ186" t="s">
        <v>1363</v>
      </c>
      <c r="AK186" t="s">
        <v>1302</v>
      </c>
      <c r="AL186" s="32" t="s">
        <v>890</v>
      </c>
    </row>
    <row r="187" spans="1:38">
      <c r="A187" s="32">
        <v>18</v>
      </c>
      <c r="B187" s="33">
        <v>45277</v>
      </c>
      <c r="C187" s="32">
        <v>30</v>
      </c>
      <c r="D187" s="32" t="s">
        <v>1118</v>
      </c>
      <c r="E187" s="32" t="s">
        <v>1119</v>
      </c>
      <c r="F187" s="32">
        <v>8528982</v>
      </c>
      <c r="G187" s="32" t="s">
        <v>39</v>
      </c>
      <c r="H187" s="32" t="s">
        <v>40</v>
      </c>
      <c r="I187" s="32">
        <v>49827</v>
      </c>
      <c r="J187" s="33">
        <v>45277</v>
      </c>
      <c r="K187" s="33">
        <v>45279</v>
      </c>
      <c r="L187" t="s">
        <v>1058</v>
      </c>
      <c r="M187" s="32" t="s">
        <v>1007</v>
      </c>
      <c r="N187" s="32" t="s">
        <v>1130</v>
      </c>
      <c r="O187" s="32">
        <v>25</v>
      </c>
      <c r="P187" s="32">
        <v>267.60000000000002</v>
      </c>
      <c r="Q187" s="32">
        <v>267.60000000000002</v>
      </c>
      <c r="R187" s="32" t="s">
        <v>1227</v>
      </c>
      <c r="S187" s="32" t="s">
        <v>1058</v>
      </c>
      <c r="T187" s="33">
        <v>45283</v>
      </c>
      <c r="U187" s="33">
        <v>45283</v>
      </c>
      <c r="V187" s="32" t="s">
        <v>1319</v>
      </c>
      <c r="W187" s="32" t="s">
        <v>1321</v>
      </c>
      <c r="X187" s="33">
        <v>45283</v>
      </c>
      <c r="Y187" s="32" t="s">
        <v>1068</v>
      </c>
      <c r="Z187" s="33">
        <v>45283</v>
      </c>
      <c r="AA187" s="32" t="s">
        <v>1069</v>
      </c>
      <c r="AB187" s="32" t="s">
        <v>1070</v>
      </c>
      <c r="AC187" s="33">
        <v>45290.291666666664</v>
      </c>
      <c r="AD187" s="32" t="s">
        <v>22</v>
      </c>
      <c r="AE187" s="33">
        <v>45285</v>
      </c>
      <c r="AF187" s="32" t="s">
        <v>424</v>
      </c>
      <c r="AG187" s="32"/>
      <c r="AH187" s="32" t="s">
        <v>1210</v>
      </c>
      <c r="AI187" t="s">
        <v>1311</v>
      </c>
      <c r="AJ187" t="s">
        <v>1363</v>
      </c>
      <c r="AK187" t="s">
        <v>1302</v>
      </c>
      <c r="AL187" s="32" t="s">
        <v>890</v>
      </c>
    </row>
    <row r="188" spans="1:38">
      <c r="A188" s="32">
        <v>18</v>
      </c>
      <c r="B188" s="33">
        <v>45277</v>
      </c>
      <c r="C188" s="32">
        <v>30</v>
      </c>
      <c r="D188" s="32" t="s">
        <v>1118</v>
      </c>
      <c r="E188" s="32" t="s">
        <v>1119</v>
      </c>
      <c r="F188" s="32">
        <v>8528982</v>
      </c>
      <c r="G188" s="32" t="s">
        <v>148</v>
      </c>
      <c r="H188" s="32" t="s">
        <v>677</v>
      </c>
      <c r="I188" s="32">
        <v>49828</v>
      </c>
      <c r="J188" s="33">
        <v>45277</v>
      </c>
      <c r="K188" s="33">
        <v>45279</v>
      </c>
      <c r="L188" t="s">
        <v>1058</v>
      </c>
      <c r="M188" s="32" t="s">
        <v>139</v>
      </c>
      <c r="N188" s="32" t="s">
        <v>20</v>
      </c>
      <c r="O188" s="32">
        <v>8</v>
      </c>
      <c r="P188" s="32">
        <v>1.8</v>
      </c>
      <c r="Q188" s="32">
        <v>14.4</v>
      </c>
      <c r="R188" s="32" t="s">
        <v>1226</v>
      </c>
      <c r="S188" s="32" t="s">
        <v>1058</v>
      </c>
      <c r="T188" s="33">
        <v>45283</v>
      </c>
      <c r="U188" s="33" t="s">
        <v>581</v>
      </c>
      <c r="V188" s="32" t="s">
        <v>1318</v>
      </c>
      <c r="W188" s="32" t="s">
        <v>142</v>
      </c>
      <c r="X188" s="33">
        <v>45283</v>
      </c>
      <c r="Y188" s="32" t="s">
        <v>1068</v>
      </c>
      <c r="Z188" s="33">
        <v>45283</v>
      </c>
      <c r="AA188" s="32" t="s">
        <v>1075</v>
      </c>
      <c r="AB188" s="32" t="s">
        <v>1070</v>
      </c>
      <c r="AC188" s="33">
        <v>45301</v>
      </c>
      <c r="AD188" s="32" t="s">
        <v>22</v>
      </c>
      <c r="AE188" s="33">
        <v>45286</v>
      </c>
      <c r="AF188" s="32" t="s">
        <v>1025</v>
      </c>
      <c r="AG188" s="32"/>
      <c r="AH188" s="32" t="s">
        <v>1210</v>
      </c>
      <c r="AI188" t="s">
        <v>1311</v>
      </c>
      <c r="AJ188" t="s">
        <v>1363</v>
      </c>
      <c r="AK188" t="s">
        <v>1302</v>
      </c>
      <c r="AL188" s="32" t="s">
        <v>890</v>
      </c>
    </row>
    <row r="189" spans="1:38">
      <c r="A189" s="32">
        <v>18</v>
      </c>
      <c r="B189" s="33">
        <v>45277</v>
      </c>
      <c r="C189" s="32">
        <v>30</v>
      </c>
      <c r="D189" s="32" t="s">
        <v>1118</v>
      </c>
      <c r="E189" s="32" t="s">
        <v>1119</v>
      </c>
      <c r="F189" s="32">
        <v>8528982</v>
      </c>
      <c r="G189" s="32" t="s">
        <v>1122</v>
      </c>
      <c r="H189" s="32" t="s">
        <v>1123</v>
      </c>
      <c r="I189" s="32">
        <v>49827</v>
      </c>
      <c r="J189" s="33">
        <v>45277</v>
      </c>
      <c r="K189" s="33">
        <v>45279</v>
      </c>
      <c r="L189" t="s">
        <v>1058</v>
      </c>
      <c r="M189" s="32" t="s">
        <v>1006</v>
      </c>
      <c r="N189" s="32" t="s">
        <v>20</v>
      </c>
      <c r="O189" s="32">
        <v>2</v>
      </c>
      <c r="P189" s="32">
        <v>29.8</v>
      </c>
      <c r="Q189" s="32">
        <v>59.6</v>
      </c>
      <c r="R189" s="32" t="s">
        <v>1227</v>
      </c>
      <c r="S189" s="32" t="s">
        <v>1058</v>
      </c>
      <c r="T189" s="33">
        <v>45283</v>
      </c>
      <c r="U189" s="33">
        <v>45283</v>
      </c>
      <c r="V189" s="32" t="s">
        <v>1319</v>
      </c>
      <c r="W189" s="32" t="s">
        <v>1322</v>
      </c>
      <c r="X189" s="33">
        <v>45283</v>
      </c>
      <c r="Y189" s="32" t="s">
        <v>1068</v>
      </c>
      <c r="Z189" s="33">
        <v>45283</v>
      </c>
      <c r="AA189" s="32" t="s">
        <v>1069</v>
      </c>
      <c r="AB189" s="32" t="s">
        <v>1070</v>
      </c>
      <c r="AC189" s="33">
        <v>45290.291666666664</v>
      </c>
      <c r="AD189" s="32" t="s">
        <v>22</v>
      </c>
      <c r="AE189" s="33">
        <v>45285</v>
      </c>
      <c r="AF189" s="32" t="s">
        <v>425</v>
      </c>
      <c r="AG189" s="32"/>
      <c r="AH189" s="32" t="s">
        <v>1210</v>
      </c>
      <c r="AI189" t="s">
        <v>1311</v>
      </c>
      <c r="AJ189" t="s">
        <v>1363</v>
      </c>
      <c r="AK189" t="s">
        <v>1302</v>
      </c>
      <c r="AL189" s="32" t="s">
        <v>890</v>
      </c>
    </row>
    <row r="190" spans="1:38">
      <c r="A190" s="32">
        <v>18</v>
      </c>
      <c r="B190" s="33">
        <v>45277</v>
      </c>
      <c r="C190" s="32">
        <v>30</v>
      </c>
      <c r="D190" s="32" t="s">
        <v>1118</v>
      </c>
      <c r="E190" s="32" t="s">
        <v>1119</v>
      </c>
      <c r="F190" s="32">
        <v>8528982</v>
      </c>
      <c r="G190" s="32" t="s">
        <v>1124</v>
      </c>
      <c r="H190" s="32" t="s">
        <v>1125</v>
      </c>
      <c r="I190" s="32">
        <v>49827</v>
      </c>
      <c r="J190" s="33">
        <v>45277</v>
      </c>
      <c r="K190" s="33">
        <v>45279</v>
      </c>
      <c r="L190" t="s">
        <v>1058</v>
      </c>
      <c r="M190" s="32" t="s">
        <v>1005</v>
      </c>
      <c r="N190" s="32" t="s">
        <v>20</v>
      </c>
      <c r="O190" s="32">
        <v>8</v>
      </c>
      <c r="P190" s="32">
        <v>28.84</v>
      </c>
      <c r="Q190" s="32">
        <v>230.72</v>
      </c>
      <c r="R190" s="32" t="s">
        <v>1227</v>
      </c>
      <c r="S190" s="32" t="s">
        <v>1058</v>
      </c>
      <c r="T190" s="33">
        <v>45283</v>
      </c>
      <c r="U190" s="33">
        <v>45283</v>
      </c>
      <c r="V190" s="32" t="s">
        <v>1319</v>
      </c>
      <c r="W190" s="32" t="s">
        <v>1323</v>
      </c>
      <c r="X190" s="33">
        <v>45283</v>
      </c>
      <c r="Y190" s="32" t="s">
        <v>1068</v>
      </c>
      <c r="Z190" s="33">
        <v>45283</v>
      </c>
      <c r="AA190" s="32" t="s">
        <v>1069</v>
      </c>
      <c r="AB190" s="32" t="s">
        <v>1070</v>
      </c>
      <c r="AC190" s="33">
        <v>45290.291666666664</v>
      </c>
      <c r="AD190" s="32" t="s">
        <v>22</v>
      </c>
      <c r="AE190" s="33">
        <v>45285</v>
      </c>
      <c r="AF190" s="32" t="s">
        <v>1025</v>
      </c>
      <c r="AG190" s="32"/>
      <c r="AH190" s="32" t="s">
        <v>1210</v>
      </c>
      <c r="AI190" t="s">
        <v>1311</v>
      </c>
      <c r="AJ190" t="s">
        <v>1363</v>
      </c>
      <c r="AK190" t="s">
        <v>1302</v>
      </c>
      <c r="AL190" s="32" t="s">
        <v>890</v>
      </c>
    </row>
    <row r="191" spans="1:38">
      <c r="A191" s="32">
        <v>18</v>
      </c>
      <c r="B191" s="33">
        <v>45277</v>
      </c>
      <c r="C191" s="32">
        <v>30</v>
      </c>
      <c r="D191" s="32" t="s">
        <v>1118</v>
      </c>
      <c r="E191" s="32" t="s">
        <v>1119</v>
      </c>
      <c r="F191" s="32">
        <v>8528982</v>
      </c>
      <c r="G191" s="32" t="s">
        <v>926</v>
      </c>
      <c r="H191" s="32" t="s">
        <v>936</v>
      </c>
      <c r="I191" s="32">
        <v>49827</v>
      </c>
      <c r="J191" s="33">
        <v>45277</v>
      </c>
      <c r="K191" s="33">
        <v>45279</v>
      </c>
      <c r="L191" t="s">
        <v>1058</v>
      </c>
      <c r="M191" s="32" t="s">
        <v>1003</v>
      </c>
      <c r="N191" s="32" t="s">
        <v>118</v>
      </c>
      <c r="O191" s="32">
        <v>1</v>
      </c>
      <c r="P191" s="32">
        <v>176.82</v>
      </c>
      <c r="Q191" s="32">
        <v>176.82</v>
      </c>
      <c r="R191" s="32" t="s">
        <v>1227</v>
      </c>
      <c r="S191" s="32" t="s">
        <v>1058</v>
      </c>
      <c r="T191" s="33">
        <v>45283</v>
      </c>
      <c r="U191" s="33">
        <v>45283</v>
      </c>
      <c r="V191" s="32" t="s">
        <v>1319</v>
      </c>
      <c r="W191" s="32" t="s">
        <v>1324</v>
      </c>
      <c r="X191" s="33">
        <v>45283</v>
      </c>
      <c r="Y191" s="32" t="s">
        <v>1068</v>
      </c>
      <c r="Z191" s="33">
        <v>45283</v>
      </c>
      <c r="AA191" s="32" t="s">
        <v>1069</v>
      </c>
      <c r="AB191" s="32" t="s">
        <v>1070</v>
      </c>
      <c r="AC191" s="33">
        <v>45290.291666666664</v>
      </c>
      <c r="AD191" s="32" t="s">
        <v>22</v>
      </c>
      <c r="AE191" s="33">
        <v>45287</v>
      </c>
      <c r="AF191" s="32" t="s">
        <v>424</v>
      </c>
      <c r="AG191" s="32"/>
      <c r="AH191" s="32" t="s">
        <v>1210</v>
      </c>
      <c r="AI191" t="s">
        <v>1311</v>
      </c>
      <c r="AJ191" t="s">
        <v>1363</v>
      </c>
      <c r="AK191" t="s">
        <v>1302</v>
      </c>
      <c r="AL191" s="32" t="s">
        <v>890</v>
      </c>
    </row>
    <row r="192" spans="1:38">
      <c r="A192" s="32">
        <v>18</v>
      </c>
      <c r="B192" s="33">
        <v>45277</v>
      </c>
      <c r="C192" s="32">
        <v>30</v>
      </c>
      <c r="D192" s="32" t="s">
        <v>1118</v>
      </c>
      <c r="E192" s="32" t="s">
        <v>1119</v>
      </c>
      <c r="F192" s="32">
        <v>8528982</v>
      </c>
      <c r="G192" s="32" t="s">
        <v>1126</v>
      </c>
      <c r="H192" s="32" t="s">
        <v>1127</v>
      </c>
      <c r="I192" s="32">
        <v>49844</v>
      </c>
      <c r="J192" s="33">
        <v>45277</v>
      </c>
      <c r="K192" s="33">
        <v>45279</v>
      </c>
      <c r="L192" t="s">
        <v>1058</v>
      </c>
      <c r="M192" s="32" t="s">
        <v>140</v>
      </c>
      <c r="N192" s="32" t="s">
        <v>31</v>
      </c>
      <c r="O192" s="32">
        <v>60</v>
      </c>
      <c r="P192" s="32">
        <v>10.3</v>
      </c>
      <c r="Q192" s="32">
        <v>618</v>
      </c>
      <c r="R192" s="32" t="s">
        <v>581</v>
      </c>
      <c r="S192" s="32" t="s">
        <v>581</v>
      </c>
      <c r="T192" s="33" t="s">
        <v>581</v>
      </c>
      <c r="U192" s="33" t="s">
        <v>581</v>
      </c>
      <c r="V192" s="32" t="s">
        <v>1225</v>
      </c>
      <c r="W192" s="32" t="s">
        <v>141</v>
      </c>
      <c r="X192" s="33">
        <v>45282</v>
      </c>
      <c r="Y192" s="32" t="s">
        <v>1068</v>
      </c>
      <c r="Z192" s="33">
        <v>45282</v>
      </c>
      <c r="AA192" s="32" t="s">
        <v>1069</v>
      </c>
      <c r="AB192" s="32" t="s">
        <v>1070</v>
      </c>
      <c r="AC192" s="33">
        <v>45290</v>
      </c>
      <c r="AD192" s="32" t="s">
        <v>22</v>
      </c>
      <c r="AE192" s="33">
        <v>45289</v>
      </c>
      <c r="AF192" s="32" t="s">
        <v>1173</v>
      </c>
      <c r="AG192" s="32"/>
      <c r="AH192" s="32" t="s">
        <v>1210</v>
      </c>
      <c r="AI192" t="s">
        <v>1311</v>
      </c>
      <c r="AJ192" t="s">
        <v>1363</v>
      </c>
      <c r="AK192" t="s">
        <v>1302</v>
      </c>
      <c r="AL192" s="32" t="s">
        <v>890</v>
      </c>
    </row>
    <row r="193" spans="1:38">
      <c r="A193" s="32">
        <v>18</v>
      </c>
      <c r="B193" s="33">
        <v>45277</v>
      </c>
      <c r="C193" s="32">
        <v>30</v>
      </c>
      <c r="D193" s="32" t="s">
        <v>1118</v>
      </c>
      <c r="E193" s="32" t="s">
        <v>1119</v>
      </c>
      <c r="F193" s="32">
        <v>8528982</v>
      </c>
      <c r="G193" s="32" t="s">
        <v>1128</v>
      </c>
      <c r="H193" s="32" t="s">
        <v>1129</v>
      </c>
      <c r="I193" s="32">
        <v>49827</v>
      </c>
      <c r="J193" s="33">
        <v>45277</v>
      </c>
      <c r="K193" s="33">
        <v>45279</v>
      </c>
      <c r="L193" t="s">
        <v>581</v>
      </c>
      <c r="M193" s="32">
        <v>6</v>
      </c>
      <c r="N193" s="32" t="s">
        <v>36</v>
      </c>
      <c r="O193" s="32">
        <v>1</v>
      </c>
      <c r="P193" s="32">
        <v>74.930000000000007</v>
      </c>
      <c r="Q193" s="32">
        <v>74.930000000000007</v>
      </c>
      <c r="R193" s="32" t="s">
        <v>1227</v>
      </c>
      <c r="S193" s="32" t="s">
        <v>1058</v>
      </c>
      <c r="T193" s="33">
        <v>45283</v>
      </c>
      <c r="U193" s="33">
        <v>45283</v>
      </c>
      <c r="V193" s="32" t="s">
        <v>1319</v>
      </c>
      <c r="W193" s="32" t="s">
        <v>1341</v>
      </c>
      <c r="X193" s="33">
        <v>45283</v>
      </c>
      <c r="Y193" s="32" t="s">
        <v>1068</v>
      </c>
      <c r="Z193" s="33">
        <v>45283</v>
      </c>
      <c r="AA193" s="32" t="s">
        <v>1069</v>
      </c>
      <c r="AB193" s="32" t="s">
        <v>1070</v>
      </c>
      <c r="AC193" s="33">
        <v>45290</v>
      </c>
      <c r="AD193" s="32" t="s">
        <v>22</v>
      </c>
      <c r="AE193" s="33">
        <v>45290</v>
      </c>
      <c r="AF193" s="32">
        <v>6</v>
      </c>
      <c r="AG193" s="32"/>
      <c r="AH193" s="32" t="s">
        <v>1210</v>
      </c>
      <c r="AI193" t="s">
        <v>1311</v>
      </c>
      <c r="AJ193" t="s">
        <v>1363</v>
      </c>
      <c r="AK193" t="s">
        <v>1302</v>
      </c>
      <c r="AL193" s="32" t="s">
        <v>890</v>
      </c>
    </row>
    <row r="194" spans="1:38">
      <c r="A194" s="32">
        <v>18</v>
      </c>
      <c r="B194" s="33">
        <v>45277</v>
      </c>
      <c r="C194" s="32">
        <v>30</v>
      </c>
      <c r="D194" s="32" t="s">
        <v>1118</v>
      </c>
      <c r="E194" s="32" t="s">
        <v>1119</v>
      </c>
      <c r="F194" s="32">
        <v>8528982</v>
      </c>
      <c r="G194" s="32" t="s">
        <v>927</v>
      </c>
      <c r="H194" s="32" t="s">
        <v>1147</v>
      </c>
      <c r="I194" s="32">
        <v>49841</v>
      </c>
      <c r="J194" s="33">
        <v>45277</v>
      </c>
      <c r="K194" s="33">
        <v>45279</v>
      </c>
      <c r="L194" t="s">
        <v>1058</v>
      </c>
      <c r="M194" s="32" t="s">
        <v>139</v>
      </c>
      <c r="N194" s="32" t="s">
        <v>938</v>
      </c>
      <c r="O194" s="32">
        <v>30</v>
      </c>
      <c r="P194" s="32">
        <v>41.25</v>
      </c>
      <c r="Q194" s="32">
        <v>1237.5</v>
      </c>
      <c r="R194" s="32" t="s">
        <v>1228</v>
      </c>
      <c r="S194" s="32" t="s">
        <v>1058</v>
      </c>
      <c r="T194" s="33">
        <v>45286</v>
      </c>
      <c r="U194" s="33">
        <v>45281</v>
      </c>
      <c r="V194" s="32" t="s">
        <v>1479</v>
      </c>
      <c r="W194" s="32" t="s">
        <v>139</v>
      </c>
      <c r="X194" s="33">
        <v>45286</v>
      </c>
      <c r="Y194" s="32" t="s">
        <v>1068</v>
      </c>
      <c r="Z194" s="33">
        <v>45286</v>
      </c>
      <c r="AA194" s="32" t="s">
        <v>1073</v>
      </c>
      <c r="AB194" s="32" t="s">
        <v>1212</v>
      </c>
      <c r="AC194" s="33">
        <v>45297</v>
      </c>
      <c r="AD194" s="32" t="s">
        <v>22</v>
      </c>
      <c r="AE194" s="33">
        <v>45287</v>
      </c>
      <c r="AF194" s="32" t="s">
        <v>1033</v>
      </c>
      <c r="AG194" s="32" t="s">
        <v>1148</v>
      </c>
      <c r="AH194" s="32" t="s">
        <v>1210</v>
      </c>
      <c r="AI194" t="s">
        <v>1311</v>
      </c>
      <c r="AJ194" t="s">
        <v>1363</v>
      </c>
      <c r="AK194" t="s">
        <v>1302</v>
      </c>
      <c r="AL194" s="32" t="s">
        <v>890</v>
      </c>
    </row>
    <row r="195" spans="1:38">
      <c r="A195" s="32">
        <v>18</v>
      </c>
      <c r="B195" s="33">
        <v>45277</v>
      </c>
      <c r="C195" s="32">
        <v>30</v>
      </c>
      <c r="D195" s="32" t="s">
        <v>1118</v>
      </c>
      <c r="E195" s="32" t="s">
        <v>1119</v>
      </c>
      <c r="F195" s="32">
        <v>8528982</v>
      </c>
      <c r="G195" s="32" t="s">
        <v>1131</v>
      </c>
      <c r="H195" s="32" t="s">
        <v>1136</v>
      </c>
      <c r="I195" s="32">
        <v>49842</v>
      </c>
      <c r="J195" s="33">
        <v>45277</v>
      </c>
      <c r="K195" s="33">
        <v>45279</v>
      </c>
      <c r="L195" t="s">
        <v>1058</v>
      </c>
      <c r="M195" s="32" t="s">
        <v>139</v>
      </c>
      <c r="N195" s="32" t="s">
        <v>20</v>
      </c>
      <c r="O195" s="32">
        <v>4</v>
      </c>
      <c r="P195" s="32">
        <v>102.27</v>
      </c>
      <c r="Q195" s="32">
        <v>409.08</v>
      </c>
      <c r="R195" s="32" t="s">
        <v>1229</v>
      </c>
      <c r="S195" s="32" t="s">
        <v>1058</v>
      </c>
      <c r="T195" s="33">
        <v>45304</v>
      </c>
      <c r="U195" s="33">
        <v>45283</v>
      </c>
      <c r="V195" s="32" t="s">
        <v>1480</v>
      </c>
      <c r="W195" s="32" t="s">
        <v>1003</v>
      </c>
      <c r="X195" s="33">
        <v>45289</v>
      </c>
      <c r="Y195" s="32" t="s">
        <v>1068</v>
      </c>
      <c r="Z195" s="33">
        <v>45294</v>
      </c>
      <c r="AA195" s="32" t="s">
        <v>1069</v>
      </c>
      <c r="AB195" s="32" t="s">
        <v>1071</v>
      </c>
      <c r="AC195" s="33">
        <v>45297.291666666664</v>
      </c>
      <c r="AD195" s="32" t="s">
        <v>22</v>
      </c>
      <c r="AE195" s="33">
        <v>45304</v>
      </c>
      <c r="AF195" s="32" t="s">
        <v>426</v>
      </c>
      <c r="AG195" s="32"/>
      <c r="AH195" s="32" t="s">
        <v>1210</v>
      </c>
      <c r="AI195" t="s">
        <v>1311</v>
      </c>
      <c r="AJ195" t="s">
        <v>1363</v>
      </c>
      <c r="AK195" t="s">
        <v>1302</v>
      </c>
      <c r="AL195" s="32" t="s">
        <v>890</v>
      </c>
    </row>
    <row r="196" spans="1:38">
      <c r="A196" s="32">
        <v>18</v>
      </c>
      <c r="B196" s="33">
        <v>45277</v>
      </c>
      <c r="C196" s="32">
        <v>30</v>
      </c>
      <c r="D196" s="32" t="s">
        <v>1118</v>
      </c>
      <c r="E196" s="32" t="s">
        <v>1119</v>
      </c>
      <c r="F196" s="32">
        <v>8528982</v>
      </c>
      <c r="G196" s="32" t="s">
        <v>1132</v>
      </c>
      <c r="H196" s="32" t="s">
        <v>3037</v>
      </c>
      <c r="I196" s="32">
        <v>49827</v>
      </c>
      <c r="J196" s="33">
        <v>45277</v>
      </c>
      <c r="K196" s="33">
        <v>45279</v>
      </c>
      <c r="L196" t="s">
        <v>1058</v>
      </c>
      <c r="M196" s="32" t="s">
        <v>143</v>
      </c>
      <c r="N196" s="32" t="s">
        <v>20</v>
      </c>
      <c r="O196" s="32">
        <v>10</v>
      </c>
      <c r="P196" s="32">
        <v>3.33</v>
      </c>
      <c r="Q196" s="32">
        <v>33.299999999999997</v>
      </c>
      <c r="R196" s="32" t="s">
        <v>1227</v>
      </c>
      <c r="S196" s="32" t="s">
        <v>1058</v>
      </c>
      <c r="T196" s="33">
        <v>45283</v>
      </c>
      <c r="U196" s="33">
        <v>45283</v>
      </c>
      <c r="V196" s="32" t="s">
        <v>1319</v>
      </c>
      <c r="W196" s="32" t="s">
        <v>1325</v>
      </c>
      <c r="X196" s="33">
        <v>45283</v>
      </c>
      <c r="Y196" s="32" t="s">
        <v>1068</v>
      </c>
      <c r="Z196" s="33">
        <v>45283</v>
      </c>
      <c r="AA196" s="32" t="s">
        <v>1069</v>
      </c>
      <c r="AB196" s="32" t="s">
        <v>1070</v>
      </c>
      <c r="AC196" s="33">
        <v>45290.291666666664</v>
      </c>
      <c r="AD196" s="32" t="s">
        <v>22</v>
      </c>
      <c r="AE196" s="33">
        <v>45287</v>
      </c>
      <c r="AF196" s="32" t="s">
        <v>1001</v>
      </c>
      <c r="AG196" s="32"/>
      <c r="AH196" s="32" t="s">
        <v>1210</v>
      </c>
      <c r="AI196" t="s">
        <v>1311</v>
      </c>
      <c r="AJ196" t="s">
        <v>1363</v>
      </c>
      <c r="AK196" t="s">
        <v>1302</v>
      </c>
      <c r="AL196" s="32" t="s">
        <v>890</v>
      </c>
    </row>
    <row r="197" spans="1:38">
      <c r="A197" s="32">
        <v>18</v>
      </c>
      <c r="B197" s="33">
        <v>45277</v>
      </c>
      <c r="C197" s="32">
        <v>30</v>
      </c>
      <c r="D197" s="32" t="s">
        <v>1118</v>
      </c>
      <c r="E197" s="32" t="s">
        <v>1119</v>
      </c>
      <c r="F197" s="32">
        <v>8528982</v>
      </c>
      <c r="G197" s="32" t="s">
        <v>394</v>
      </c>
      <c r="H197" s="32" t="s">
        <v>933</v>
      </c>
      <c r="I197" s="32">
        <v>49827</v>
      </c>
      <c r="J197" s="33">
        <v>45277</v>
      </c>
      <c r="K197" s="33">
        <v>45279</v>
      </c>
      <c r="L197" t="s">
        <v>1058</v>
      </c>
      <c r="M197" s="32" t="s">
        <v>142</v>
      </c>
      <c r="N197" s="32" t="s">
        <v>20</v>
      </c>
      <c r="O197" s="32">
        <v>10</v>
      </c>
      <c r="P197" s="32">
        <v>24.98</v>
      </c>
      <c r="Q197" s="32">
        <v>249.8</v>
      </c>
      <c r="R197" s="32" t="s">
        <v>1227</v>
      </c>
      <c r="S197" s="32" t="s">
        <v>1058</v>
      </c>
      <c r="T197" s="33">
        <v>45283</v>
      </c>
      <c r="U197" s="33">
        <v>45283</v>
      </c>
      <c r="V197" s="32" t="s">
        <v>1319</v>
      </c>
      <c r="W197" s="32" t="s">
        <v>1326</v>
      </c>
      <c r="X197" s="33">
        <v>45283</v>
      </c>
      <c r="Y197" s="32" t="s">
        <v>1068</v>
      </c>
      <c r="Z197" s="33">
        <v>45283</v>
      </c>
      <c r="AA197" s="32" t="s">
        <v>1069</v>
      </c>
      <c r="AB197" s="32" t="s">
        <v>1070</v>
      </c>
      <c r="AC197" s="33">
        <v>45290.291666666664</v>
      </c>
      <c r="AD197" s="32" t="s">
        <v>22</v>
      </c>
      <c r="AE197" s="33">
        <v>45285</v>
      </c>
      <c r="AF197" s="32" t="s">
        <v>1001</v>
      </c>
      <c r="AG197" s="32"/>
      <c r="AH197" s="32" t="s">
        <v>1210</v>
      </c>
      <c r="AI197" t="s">
        <v>1311</v>
      </c>
      <c r="AJ197" t="s">
        <v>1363</v>
      </c>
      <c r="AK197" t="s">
        <v>1302</v>
      </c>
      <c r="AL197" s="32" t="s">
        <v>890</v>
      </c>
    </row>
    <row r="198" spans="1:38">
      <c r="A198" s="32">
        <v>18</v>
      </c>
      <c r="B198" s="33">
        <v>45277</v>
      </c>
      <c r="C198" s="32">
        <v>30</v>
      </c>
      <c r="D198" s="32" t="s">
        <v>1118</v>
      </c>
      <c r="E198" s="32" t="s">
        <v>1119</v>
      </c>
      <c r="F198" s="32">
        <v>8528982</v>
      </c>
      <c r="G198" s="32" t="s">
        <v>170</v>
      </c>
      <c r="H198" s="32" t="s">
        <v>1137</v>
      </c>
      <c r="I198" s="32">
        <v>49843</v>
      </c>
      <c r="J198" s="33">
        <v>45277</v>
      </c>
      <c r="K198" s="33">
        <v>45279</v>
      </c>
      <c r="L198" t="s">
        <v>1058</v>
      </c>
      <c r="M198" s="32" t="s">
        <v>140</v>
      </c>
      <c r="N198" s="32" t="s">
        <v>21</v>
      </c>
      <c r="O198" s="32">
        <v>1</v>
      </c>
      <c r="P198" s="32">
        <v>11.2</v>
      </c>
      <c r="Q198" s="32">
        <v>11.2</v>
      </c>
      <c r="R198" s="32" t="s">
        <v>1226</v>
      </c>
      <c r="S198" s="32" t="s">
        <v>1058</v>
      </c>
      <c r="T198" s="33">
        <v>45283</v>
      </c>
      <c r="U198" s="33" t="s">
        <v>581</v>
      </c>
      <c r="V198" s="32" t="s">
        <v>1318</v>
      </c>
      <c r="W198" s="32" t="s">
        <v>1003</v>
      </c>
      <c r="X198" s="33">
        <v>45283</v>
      </c>
      <c r="Y198" s="32" t="s">
        <v>1068</v>
      </c>
      <c r="Z198" s="33">
        <v>45283</v>
      </c>
      <c r="AA198" s="32" t="s">
        <v>1075</v>
      </c>
      <c r="AB198" s="32" t="s">
        <v>1070</v>
      </c>
      <c r="AC198" s="33">
        <v>45301</v>
      </c>
      <c r="AD198" s="32" t="s">
        <v>22</v>
      </c>
      <c r="AE198" s="33">
        <v>45286</v>
      </c>
      <c r="AF198" s="32" t="s">
        <v>424</v>
      </c>
      <c r="AG198" s="32"/>
      <c r="AH198" s="32" t="s">
        <v>1210</v>
      </c>
      <c r="AI198" t="s">
        <v>1311</v>
      </c>
      <c r="AJ198" t="s">
        <v>1363</v>
      </c>
      <c r="AK198" t="s">
        <v>1302</v>
      </c>
      <c r="AL198" s="32" t="s">
        <v>890</v>
      </c>
    </row>
    <row r="199" spans="1:38">
      <c r="A199" s="32">
        <v>18</v>
      </c>
      <c r="B199" s="33">
        <v>45277</v>
      </c>
      <c r="C199" s="32">
        <v>30</v>
      </c>
      <c r="D199" s="32" t="s">
        <v>1118</v>
      </c>
      <c r="E199" s="32" t="s">
        <v>1119</v>
      </c>
      <c r="F199" s="32">
        <v>8528982</v>
      </c>
      <c r="G199" s="32" t="s">
        <v>171</v>
      </c>
      <c r="H199" s="32" t="s">
        <v>1138</v>
      </c>
      <c r="I199" s="32">
        <v>49827</v>
      </c>
      <c r="J199" s="33">
        <v>45277</v>
      </c>
      <c r="K199" s="33">
        <v>45279</v>
      </c>
      <c r="L199" t="s">
        <v>1058</v>
      </c>
      <c r="M199" s="32" t="s">
        <v>141</v>
      </c>
      <c r="N199" s="32" t="s">
        <v>21</v>
      </c>
      <c r="O199" s="32">
        <v>1</v>
      </c>
      <c r="P199" s="32">
        <v>10.1</v>
      </c>
      <c r="Q199" s="32">
        <v>10.1</v>
      </c>
      <c r="R199" s="32" t="s">
        <v>1227</v>
      </c>
      <c r="S199" s="32" t="s">
        <v>1058</v>
      </c>
      <c r="T199" s="33">
        <v>45283</v>
      </c>
      <c r="U199" s="33">
        <v>45283</v>
      </c>
      <c r="V199" s="32" t="s">
        <v>1319</v>
      </c>
      <c r="W199" s="32" t="s">
        <v>1170</v>
      </c>
      <c r="X199" s="33">
        <v>45283</v>
      </c>
      <c r="Y199" s="32" t="s">
        <v>1068</v>
      </c>
      <c r="Z199" s="33">
        <v>45283</v>
      </c>
      <c r="AA199" s="32" t="s">
        <v>1069</v>
      </c>
      <c r="AB199" s="32" t="s">
        <v>1070</v>
      </c>
      <c r="AC199" s="33">
        <v>45290.291666666664</v>
      </c>
      <c r="AD199" s="32" t="s">
        <v>22</v>
      </c>
      <c r="AE199" s="33">
        <v>45285</v>
      </c>
      <c r="AF199" s="32" t="s">
        <v>424</v>
      </c>
      <c r="AG199" s="32"/>
      <c r="AH199" s="32" t="s">
        <v>1210</v>
      </c>
      <c r="AI199" t="s">
        <v>1311</v>
      </c>
      <c r="AJ199" t="s">
        <v>1363</v>
      </c>
      <c r="AK199" t="s">
        <v>1302</v>
      </c>
      <c r="AL199" s="32" t="s">
        <v>890</v>
      </c>
    </row>
    <row r="200" spans="1:38">
      <c r="A200" s="32">
        <v>18</v>
      </c>
      <c r="B200" s="33">
        <v>45277</v>
      </c>
      <c r="C200" s="32">
        <v>30</v>
      </c>
      <c r="D200" s="32" t="s">
        <v>1118</v>
      </c>
      <c r="E200" s="32" t="s">
        <v>1119</v>
      </c>
      <c r="F200" s="32">
        <v>8528982</v>
      </c>
      <c r="G200" s="32" t="s">
        <v>172</v>
      </c>
      <c r="H200" s="32" t="s">
        <v>1139</v>
      </c>
      <c r="I200" s="32">
        <v>49843</v>
      </c>
      <c r="J200" s="33">
        <v>45277</v>
      </c>
      <c r="K200" s="33">
        <v>45279</v>
      </c>
      <c r="L200" t="s">
        <v>1058</v>
      </c>
      <c r="M200" s="32" t="s">
        <v>139</v>
      </c>
      <c r="N200" s="32" t="s">
        <v>21</v>
      </c>
      <c r="O200" s="32">
        <v>1</v>
      </c>
      <c r="P200" s="32">
        <v>10.23</v>
      </c>
      <c r="Q200" s="32">
        <v>10.23</v>
      </c>
      <c r="R200" s="32" t="s">
        <v>1226</v>
      </c>
      <c r="S200" s="32" t="s">
        <v>1058</v>
      </c>
      <c r="T200" s="33">
        <v>45283</v>
      </c>
      <c r="U200" s="33" t="s">
        <v>581</v>
      </c>
      <c r="V200" s="32" t="s">
        <v>1318</v>
      </c>
      <c r="W200" s="32" t="s">
        <v>1002</v>
      </c>
      <c r="X200" s="33">
        <v>45283</v>
      </c>
      <c r="Y200" s="32" t="s">
        <v>1068</v>
      </c>
      <c r="Z200" s="33">
        <v>45283</v>
      </c>
      <c r="AA200" s="32" t="s">
        <v>1075</v>
      </c>
      <c r="AB200" s="32" t="s">
        <v>1070</v>
      </c>
      <c r="AC200" s="33">
        <v>45301</v>
      </c>
      <c r="AD200" s="32" t="s">
        <v>22</v>
      </c>
      <c r="AE200" s="33">
        <v>45286</v>
      </c>
      <c r="AF200" s="32" t="s">
        <v>424</v>
      </c>
      <c r="AG200" s="32"/>
      <c r="AH200" s="32" t="s">
        <v>1210</v>
      </c>
      <c r="AI200" t="s">
        <v>1311</v>
      </c>
      <c r="AJ200" t="s">
        <v>1363</v>
      </c>
      <c r="AK200" t="s">
        <v>1302</v>
      </c>
      <c r="AL200" s="32" t="s">
        <v>890</v>
      </c>
    </row>
    <row r="201" spans="1:38">
      <c r="A201" s="32">
        <v>18</v>
      </c>
      <c r="B201" s="33">
        <v>45277</v>
      </c>
      <c r="C201" s="32">
        <v>30</v>
      </c>
      <c r="D201" s="32" t="s">
        <v>1118</v>
      </c>
      <c r="E201" s="32" t="s">
        <v>1119</v>
      </c>
      <c r="F201" s="32">
        <v>8528982</v>
      </c>
      <c r="G201" s="32" t="s">
        <v>1133</v>
      </c>
      <c r="H201" s="32" t="s">
        <v>1140</v>
      </c>
      <c r="I201" s="32">
        <v>49844</v>
      </c>
      <c r="J201" s="33">
        <v>45277</v>
      </c>
      <c r="K201" s="33">
        <v>45279</v>
      </c>
      <c r="L201" t="s">
        <v>1058</v>
      </c>
      <c r="M201" s="32" t="s">
        <v>139</v>
      </c>
      <c r="N201" s="32" t="s">
        <v>21</v>
      </c>
      <c r="O201" s="32">
        <v>1</v>
      </c>
      <c r="P201" s="32">
        <v>39.58</v>
      </c>
      <c r="Q201" s="32">
        <v>39.58</v>
      </c>
      <c r="R201" s="32" t="s">
        <v>581</v>
      </c>
      <c r="S201" s="32" t="s">
        <v>581</v>
      </c>
      <c r="T201" s="33" t="s">
        <v>581</v>
      </c>
      <c r="U201" s="33" t="s">
        <v>581</v>
      </c>
      <c r="V201" s="32" t="s">
        <v>1225</v>
      </c>
      <c r="W201" s="32" t="s">
        <v>140</v>
      </c>
      <c r="X201" s="33">
        <v>45282</v>
      </c>
      <c r="Y201" s="32" t="s">
        <v>1068</v>
      </c>
      <c r="Z201" s="33">
        <v>45282</v>
      </c>
      <c r="AA201" s="32" t="s">
        <v>1069</v>
      </c>
      <c r="AB201" s="32" t="s">
        <v>1070</v>
      </c>
      <c r="AC201" s="33">
        <v>45290</v>
      </c>
      <c r="AD201" s="32" t="s">
        <v>22</v>
      </c>
      <c r="AE201" s="33">
        <v>45286</v>
      </c>
      <c r="AF201" s="32" t="s">
        <v>424</v>
      </c>
      <c r="AG201" s="32"/>
      <c r="AH201" s="32" t="s">
        <v>1210</v>
      </c>
      <c r="AI201" t="s">
        <v>1311</v>
      </c>
      <c r="AJ201" t="s">
        <v>1363</v>
      </c>
      <c r="AK201" t="s">
        <v>1302</v>
      </c>
      <c r="AL201" s="32" t="s">
        <v>890</v>
      </c>
    </row>
    <row r="202" spans="1:38">
      <c r="A202" s="32">
        <v>18</v>
      </c>
      <c r="B202" s="33">
        <v>45277</v>
      </c>
      <c r="C202" s="32">
        <v>30</v>
      </c>
      <c r="D202" s="32" t="s">
        <v>1118</v>
      </c>
      <c r="E202" s="32" t="s">
        <v>1119</v>
      </c>
      <c r="F202" s="32">
        <v>8528982</v>
      </c>
      <c r="G202" s="32" t="s">
        <v>346</v>
      </c>
      <c r="H202" s="32" t="s">
        <v>1141</v>
      </c>
      <c r="I202" s="32">
        <v>49827</v>
      </c>
      <c r="J202" s="33">
        <v>45277</v>
      </c>
      <c r="K202" s="33">
        <v>45279</v>
      </c>
      <c r="L202" t="s">
        <v>1058</v>
      </c>
      <c r="M202" s="32" t="s">
        <v>140</v>
      </c>
      <c r="N202" s="32" t="s">
        <v>21</v>
      </c>
      <c r="O202" s="32">
        <v>1</v>
      </c>
      <c r="P202" s="32">
        <v>16.98</v>
      </c>
      <c r="Q202" s="32">
        <v>16.98</v>
      </c>
      <c r="R202" s="32" t="s">
        <v>1227</v>
      </c>
      <c r="S202" s="32" t="s">
        <v>1058</v>
      </c>
      <c r="T202" s="33">
        <v>45283</v>
      </c>
      <c r="U202" s="33">
        <v>45283</v>
      </c>
      <c r="V202" s="32" t="s">
        <v>1319</v>
      </c>
      <c r="W202" s="32" t="s">
        <v>1040</v>
      </c>
      <c r="X202" s="33">
        <v>45283</v>
      </c>
      <c r="Y202" s="32" t="s">
        <v>1068</v>
      </c>
      <c r="Z202" s="33">
        <v>45283</v>
      </c>
      <c r="AA202" s="32" t="s">
        <v>1069</v>
      </c>
      <c r="AB202" s="32" t="s">
        <v>1070</v>
      </c>
      <c r="AC202" s="33">
        <v>45290.291666666664</v>
      </c>
      <c r="AD202" s="32" t="s">
        <v>22</v>
      </c>
      <c r="AE202" s="33">
        <v>45285</v>
      </c>
      <c r="AF202" s="32" t="s">
        <v>424</v>
      </c>
      <c r="AG202" s="32"/>
      <c r="AH202" s="32" t="s">
        <v>1210</v>
      </c>
      <c r="AI202" t="s">
        <v>1311</v>
      </c>
      <c r="AJ202" t="s">
        <v>1363</v>
      </c>
      <c r="AK202" t="s">
        <v>1302</v>
      </c>
      <c r="AL202" s="32" t="s">
        <v>890</v>
      </c>
    </row>
    <row r="203" spans="1:38">
      <c r="A203" s="32">
        <v>18</v>
      </c>
      <c r="B203" s="33">
        <v>45277</v>
      </c>
      <c r="C203" s="32">
        <v>30</v>
      </c>
      <c r="D203" s="32" t="s">
        <v>1118</v>
      </c>
      <c r="E203" s="32" t="s">
        <v>1119</v>
      </c>
      <c r="F203" s="32">
        <v>8528982</v>
      </c>
      <c r="G203" s="32" t="s">
        <v>398</v>
      </c>
      <c r="H203" s="32" t="s">
        <v>1142</v>
      </c>
      <c r="I203" s="32">
        <v>49827</v>
      </c>
      <c r="J203" s="33">
        <v>45277</v>
      </c>
      <c r="K203" s="33">
        <v>45279</v>
      </c>
      <c r="L203" t="s">
        <v>1058</v>
      </c>
      <c r="M203" s="32" t="s">
        <v>139</v>
      </c>
      <c r="N203" s="32" t="s">
        <v>20</v>
      </c>
      <c r="O203" s="32">
        <v>5</v>
      </c>
      <c r="P203" s="32">
        <v>3.33</v>
      </c>
      <c r="Q203" s="32">
        <v>16.649999999999999</v>
      </c>
      <c r="R203" s="32" t="s">
        <v>1227</v>
      </c>
      <c r="S203" s="32" t="s">
        <v>1058</v>
      </c>
      <c r="T203" s="33">
        <v>45283</v>
      </c>
      <c r="U203" s="33">
        <v>45283</v>
      </c>
      <c r="V203" s="32" t="s">
        <v>1319</v>
      </c>
      <c r="W203" s="32" t="s">
        <v>1039</v>
      </c>
      <c r="X203" s="33">
        <v>45283</v>
      </c>
      <c r="Y203" s="32" t="s">
        <v>1068</v>
      </c>
      <c r="Z203" s="33">
        <v>45283</v>
      </c>
      <c r="AA203" s="32" t="s">
        <v>1069</v>
      </c>
      <c r="AB203" s="32" t="s">
        <v>1070</v>
      </c>
      <c r="AC203" s="33">
        <v>45290.291666666664</v>
      </c>
      <c r="AD203" s="32" t="s">
        <v>22</v>
      </c>
      <c r="AE203" s="33">
        <v>45285</v>
      </c>
      <c r="AF203" s="32" t="s">
        <v>429</v>
      </c>
      <c r="AG203" s="32"/>
      <c r="AH203" s="32" t="s">
        <v>1210</v>
      </c>
      <c r="AI203" t="s">
        <v>1311</v>
      </c>
      <c r="AJ203" t="s">
        <v>1363</v>
      </c>
      <c r="AK203" t="s">
        <v>1302</v>
      </c>
      <c r="AL203" s="32" t="s">
        <v>890</v>
      </c>
    </row>
    <row r="204" spans="1:38">
      <c r="A204" s="32">
        <v>18</v>
      </c>
      <c r="B204" s="33">
        <v>45277</v>
      </c>
      <c r="C204" s="32"/>
      <c r="D204" s="32" t="s">
        <v>1118</v>
      </c>
      <c r="E204" s="32" t="s">
        <v>1119</v>
      </c>
      <c r="F204" s="32">
        <v>8528982</v>
      </c>
      <c r="G204" s="32" t="s">
        <v>1367</v>
      </c>
      <c r="H204" s="32" t="s">
        <v>1143</v>
      </c>
      <c r="I204" s="32"/>
      <c r="J204" s="33"/>
      <c r="K204" s="33" t="s">
        <v>581</v>
      </c>
      <c r="L204" t="s">
        <v>581</v>
      </c>
      <c r="M204" s="32" t="s">
        <v>581</v>
      </c>
      <c r="N204" s="32" t="s">
        <v>20</v>
      </c>
      <c r="O204" s="32">
        <v>0</v>
      </c>
      <c r="P204" s="32" t="s">
        <v>581</v>
      </c>
      <c r="Q204" s="32" t="s">
        <v>581</v>
      </c>
      <c r="R204" s="32" t="s">
        <v>581</v>
      </c>
      <c r="S204" s="32" t="s">
        <v>581</v>
      </c>
      <c r="T204" s="33" t="s">
        <v>581</v>
      </c>
      <c r="U204" s="33" t="s">
        <v>581</v>
      </c>
      <c r="V204" s="32" t="s">
        <v>581</v>
      </c>
      <c r="W204" s="32" t="s">
        <v>581</v>
      </c>
      <c r="X204" s="33" t="s">
        <v>581</v>
      </c>
      <c r="Y204" s="32" t="s">
        <v>581</v>
      </c>
      <c r="Z204" s="33" t="s">
        <v>581</v>
      </c>
      <c r="AA204" s="32" t="s">
        <v>581</v>
      </c>
      <c r="AB204" s="32" t="s">
        <v>581</v>
      </c>
      <c r="AC204" s="33" t="s">
        <v>581</v>
      </c>
      <c r="AD204" s="32" t="s">
        <v>581</v>
      </c>
      <c r="AE204" s="33" t="s">
        <v>581</v>
      </c>
      <c r="AF204" s="32" t="s">
        <v>581</v>
      </c>
      <c r="AG204" s="32" t="s">
        <v>1146</v>
      </c>
      <c r="AH204" s="32" t="s">
        <v>1210</v>
      </c>
      <c r="AI204" t="s">
        <v>1311</v>
      </c>
      <c r="AJ204" t="s">
        <v>1363</v>
      </c>
      <c r="AK204" t="s">
        <v>1302</v>
      </c>
      <c r="AL204" s="32" t="s">
        <v>890</v>
      </c>
    </row>
    <row r="205" spans="1:38">
      <c r="A205" s="32">
        <v>18</v>
      </c>
      <c r="B205" s="33">
        <v>45277</v>
      </c>
      <c r="C205" s="32">
        <v>30</v>
      </c>
      <c r="D205" s="32" t="s">
        <v>1118</v>
      </c>
      <c r="E205" s="32" t="s">
        <v>1119</v>
      </c>
      <c r="F205" s="32">
        <v>8528982</v>
      </c>
      <c r="G205" s="32" t="s">
        <v>1134</v>
      </c>
      <c r="H205" s="32" t="s">
        <v>1144</v>
      </c>
      <c r="I205" s="32">
        <v>49845</v>
      </c>
      <c r="J205" s="33">
        <v>45277</v>
      </c>
      <c r="K205" s="33">
        <v>45279</v>
      </c>
      <c r="L205" t="s">
        <v>1058</v>
      </c>
      <c r="M205" s="32" t="s">
        <v>139</v>
      </c>
      <c r="N205" s="32" t="s">
        <v>36</v>
      </c>
      <c r="O205" s="32">
        <v>1</v>
      </c>
      <c r="P205" s="32">
        <v>12.38</v>
      </c>
      <c r="Q205" s="32">
        <v>12.38</v>
      </c>
      <c r="R205" s="32" t="s">
        <v>1327</v>
      </c>
      <c r="S205" s="32" t="s">
        <v>1059</v>
      </c>
      <c r="T205" s="33">
        <v>45287</v>
      </c>
      <c r="U205" s="33">
        <v>45284</v>
      </c>
      <c r="V205" s="32" t="s">
        <v>1481</v>
      </c>
      <c r="W205" s="32" t="s">
        <v>139</v>
      </c>
      <c r="X205" s="33">
        <v>45287</v>
      </c>
      <c r="Y205" s="32" t="s">
        <v>1068</v>
      </c>
      <c r="Z205" s="33">
        <v>45287</v>
      </c>
      <c r="AA205" s="32" t="s">
        <v>1075</v>
      </c>
      <c r="AB205" s="32" t="s">
        <v>1081</v>
      </c>
      <c r="AC205" s="33">
        <v>45301</v>
      </c>
      <c r="AD205" s="32" t="s">
        <v>22</v>
      </c>
      <c r="AE205" s="33">
        <v>45293</v>
      </c>
      <c r="AF205" s="32" t="s">
        <v>424</v>
      </c>
      <c r="AG205" s="32"/>
      <c r="AH205" s="32" t="s">
        <v>1210</v>
      </c>
      <c r="AI205" t="s">
        <v>1311</v>
      </c>
      <c r="AJ205" t="s">
        <v>1363</v>
      </c>
      <c r="AK205" t="s">
        <v>1302</v>
      </c>
      <c r="AL205" s="32" t="s">
        <v>890</v>
      </c>
    </row>
    <row r="206" spans="1:38">
      <c r="A206" s="32">
        <v>18</v>
      </c>
      <c r="B206" s="33">
        <v>45277</v>
      </c>
      <c r="C206" s="32"/>
      <c r="D206" s="32" t="s">
        <v>1118</v>
      </c>
      <c r="E206" s="32" t="s">
        <v>1119</v>
      </c>
      <c r="F206" s="32">
        <v>8528982</v>
      </c>
      <c r="G206" s="32" t="s">
        <v>1135</v>
      </c>
      <c r="H206" s="32" t="s">
        <v>1145</v>
      </c>
      <c r="I206" s="32"/>
      <c r="J206" s="33"/>
      <c r="K206" s="33" t="s">
        <v>581</v>
      </c>
      <c r="L206" t="s">
        <v>581</v>
      </c>
      <c r="M206" s="32" t="s">
        <v>581</v>
      </c>
      <c r="N206" s="32" t="s">
        <v>36</v>
      </c>
      <c r="O206" s="32">
        <v>0</v>
      </c>
      <c r="P206" s="32" t="s">
        <v>581</v>
      </c>
      <c r="Q206" s="32" t="s">
        <v>581</v>
      </c>
      <c r="R206" s="32" t="s">
        <v>581</v>
      </c>
      <c r="S206" s="32" t="s">
        <v>581</v>
      </c>
      <c r="T206" s="33" t="s">
        <v>581</v>
      </c>
      <c r="U206" s="33" t="s">
        <v>581</v>
      </c>
      <c r="V206" s="32" t="s">
        <v>581</v>
      </c>
      <c r="W206" s="32" t="s">
        <v>581</v>
      </c>
      <c r="X206" s="33" t="s">
        <v>581</v>
      </c>
      <c r="Y206" s="32" t="s">
        <v>581</v>
      </c>
      <c r="Z206" s="33" t="s">
        <v>581</v>
      </c>
      <c r="AA206" s="32" t="s">
        <v>581</v>
      </c>
      <c r="AB206" s="32" t="s">
        <v>581</v>
      </c>
      <c r="AC206" s="33" t="s">
        <v>581</v>
      </c>
      <c r="AD206" s="32" t="s">
        <v>581</v>
      </c>
      <c r="AE206" s="33" t="s">
        <v>581</v>
      </c>
      <c r="AF206" s="32" t="s">
        <v>581</v>
      </c>
      <c r="AG206" s="32" t="s">
        <v>1146</v>
      </c>
      <c r="AH206" s="32" t="s">
        <v>1210</v>
      </c>
      <c r="AI206" t="s">
        <v>1311</v>
      </c>
      <c r="AJ206" t="s">
        <v>1363</v>
      </c>
      <c r="AK206" t="s">
        <v>1302</v>
      </c>
      <c r="AL206" s="32" t="s">
        <v>890</v>
      </c>
    </row>
    <row r="207" spans="1:38">
      <c r="A207" s="32">
        <v>19</v>
      </c>
      <c r="B207" s="33">
        <v>45281</v>
      </c>
      <c r="C207" s="32">
        <v>30</v>
      </c>
      <c r="D207" s="32" t="s">
        <v>1239</v>
      </c>
      <c r="E207" s="32" t="s">
        <v>1240</v>
      </c>
      <c r="F207" s="32">
        <v>8236954</v>
      </c>
      <c r="G207" s="32" t="s">
        <v>1241</v>
      </c>
      <c r="H207" s="32" t="s">
        <v>1242</v>
      </c>
      <c r="I207" s="32">
        <v>50183</v>
      </c>
      <c r="J207" s="33">
        <v>45281</v>
      </c>
      <c r="K207" s="33">
        <v>45283</v>
      </c>
      <c r="L207" t="s">
        <v>1058</v>
      </c>
      <c r="M207" s="32">
        <v>1</v>
      </c>
      <c r="N207" s="32" t="s">
        <v>20</v>
      </c>
      <c r="O207" s="32">
        <v>4</v>
      </c>
      <c r="P207" s="32">
        <v>60.21</v>
      </c>
      <c r="Q207" s="32">
        <v>240.84</v>
      </c>
      <c r="R207" s="32" t="s">
        <v>1562</v>
      </c>
      <c r="S207" s="32" t="s">
        <v>1059</v>
      </c>
      <c r="T207" s="33">
        <v>45302</v>
      </c>
      <c r="U207" s="33">
        <v>45296</v>
      </c>
      <c r="V207" s="32" t="s">
        <v>1704</v>
      </c>
      <c r="W207" s="32" t="s">
        <v>139</v>
      </c>
      <c r="X207" s="33">
        <v>45298</v>
      </c>
      <c r="Y207" s="32" t="s">
        <v>1068</v>
      </c>
      <c r="Z207" s="33">
        <v>45298</v>
      </c>
      <c r="AA207" s="32" t="s">
        <v>1075</v>
      </c>
      <c r="AB207" s="32" t="s">
        <v>1079</v>
      </c>
      <c r="AC207" s="33">
        <v>45316</v>
      </c>
      <c r="AD207" s="32" t="s">
        <v>22</v>
      </c>
      <c r="AE207" s="33">
        <v>45307</v>
      </c>
      <c r="AF207" s="32" t="s">
        <v>426</v>
      </c>
      <c r="AG207" s="32"/>
      <c r="AH207" s="32" t="s">
        <v>1210</v>
      </c>
      <c r="AI207" t="s">
        <v>1311</v>
      </c>
      <c r="AJ207" t="s">
        <v>1363</v>
      </c>
      <c r="AK207" t="s">
        <v>1302</v>
      </c>
      <c r="AL207" s="32" t="s">
        <v>890</v>
      </c>
    </row>
    <row r="208" spans="1:38">
      <c r="A208" s="32">
        <v>20</v>
      </c>
      <c r="B208" s="33">
        <v>45281</v>
      </c>
      <c r="C208" s="32">
        <v>30</v>
      </c>
      <c r="D208" s="32" t="s">
        <v>1243</v>
      </c>
      <c r="E208" s="32" t="s">
        <v>1244</v>
      </c>
      <c r="F208" s="32">
        <v>8562496</v>
      </c>
      <c r="G208" s="32" t="s">
        <v>414</v>
      </c>
      <c r="H208" s="32" t="s">
        <v>419</v>
      </c>
      <c r="I208" s="32">
        <v>50298</v>
      </c>
      <c r="J208" s="33">
        <v>45283</v>
      </c>
      <c r="K208" s="33">
        <v>45283</v>
      </c>
      <c r="L208" t="s">
        <v>1058</v>
      </c>
      <c r="M208" s="32" t="s">
        <v>139</v>
      </c>
      <c r="N208" s="32" t="s">
        <v>21</v>
      </c>
      <c r="O208" s="32">
        <v>1</v>
      </c>
      <c r="P208" s="32">
        <v>442.89</v>
      </c>
      <c r="Q208" s="32">
        <v>442.89</v>
      </c>
      <c r="R208" s="32" t="s">
        <v>1705</v>
      </c>
      <c r="S208" s="32" t="s">
        <v>1059</v>
      </c>
      <c r="T208" s="33">
        <v>45300</v>
      </c>
      <c r="U208" s="33" t="s">
        <v>581</v>
      </c>
      <c r="V208" s="32" t="s">
        <v>1706</v>
      </c>
      <c r="W208" s="32" t="s">
        <v>1008</v>
      </c>
      <c r="X208" s="33">
        <v>45300</v>
      </c>
      <c r="Y208" s="32" t="s">
        <v>1068</v>
      </c>
      <c r="Z208" s="33">
        <v>45301</v>
      </c>
      <c r="AA208" s="32" t="s">
        <v>1075</v>
      </c>
      <c r="AB208" s="32" t="s">
        <v>1081</v>
      </c>
      <c r="AC208" s="33">
        <v>45322</v>
      </c>
      <c r="AD208" s="32" t="s">
        <v>22</v>
      </c>
      <c r="AE208" s="33">
        <v>45305</v>
      </c>
      <c r="AF208" s="32" t="s">
        <v>424</v>
      </c>
      <c r="AG208" s="32"/>
      <c r="AH208" s="32" t="s">
        <v>1210</v>
      </c>
      <c r="AI208" t="s">
        <v>1311</v>
      </c>
      <c r="AJ208" t="s">
        <v>1363</v>
      </c>
      <c r="AK208" t="s">
        <v>1302</v>
      </c>
      <c r="AL208" s="32" t="s">
        <v>890</v>
      </c>
    </row>
    <row r="209" spans="1:38">
      <c r="A209" s="32">
        <v>20</v>
      </c>
      <c r="B209" s="33">
        <v>45281</v>
      </c>
      <c r="C209" s="32">
        <v>30</v>
      </c>
      <c r="D209" s="32" t="s">
        <v>1243</v>
      </c>
      <c r="E209" s="32" t="s">
        <v>1244</v>
      </c>
      <c r="F209" s="32">
        <v>8562496</v>
      </c>
      <c r="G209" s="32" t="s">
        <v>1245</v>
      </c>
      <c r="H209" s="32" t="s">
        <v>1249</v>
      </c>
      <c r="I209" s="32">
        <v>50300</v>
      </c>
      <c r="J209" s="33">
        <v>45283</v>
      </c>
      <c r="K209" s="33">
        <v>45283</v>
      </c>
      <c r="L209" t="s">
        <v>1058</v>
      </c>
      <c r="M209" s="32" t="s">
        <v>140</v>
      </c>
      <c r="N209" s="32" t="s">
        <v>20</v>
      </c>
      <c r="O209" s="32">
        <v>60</v>
      </c>
      <c r="P209" s="32">
        <v>37.46</v>
      </c>
      <c r="Q209" s="32">
        <v>2247.6</v>
      </c>
      <c r="R209" s="32" t="s">
        <v>1482</v>
      </c>
      <c r="S209" s="32" t="s">
        <v>1058</v>
      </c>
      <c r="T209" s="33">
        <v>45286</v>
      </c>
      <c r="U209" s="33" t="s">
        <v>581</v>
      </c>
      <c r="V209" s="32" t="s">
        <v>1483</v>
      </c>
      <c r="W209" s="32" t="s">
        <v>140</v>
      </c>
      <c r="X209" s="33">
        <v>45286</v>
      </c>
      <c r="Y209" s="32" t="s">
        <v>1068</v>
      </c>
      <c r="Z209" s="33">
        <v>45287</v>
      </c>
      <c r="AA209" s="32" t="s">
        <v>1075</v>
      </c>
      <c r="AB209" s="32" t="s">
        <v>1081</v>
      </c>
      <c r="AC209" s="33">
        <v>45328</v>
      </c>
      <c r="AD209" s="32" t="s">
        <v>22</v>
      </c>
      <c r="AE209" s="33">
        <v>45290</v>
      </c>
      <c r="AF209" s="32" t="s">
        <v>1173</v>
      </c>
      <c r="AG209" s="32"/>
      <c r="AH209" s="32" t="s">
        <v>1210</v>
      </c>
      <c r="AI209" t="s">
        <v>1311</v>
      </c>
      <c r="AJ209" t="s">
        <v>1363</v>
      </c>
      <c r="AK209" t="s">
        <v>1302</v>
      </c>
      <c r="AL209" s="32" t="s">
        <v>890</v>
      </c>
    </row>
    <row r="210" spans="1:38">
      <c r="A210" s="32">
        <v>20</v>
      </c>
      <c r="B210" s="33">
        <v>45281</v>
      </c>
      <c r="C210" s="32">
        <v>30</v>
      </c>
      <c r="D210" s="32" t="s">
        <v>1243</v>
      </c>
      <c r="E210" s="32" t="s">
        <v>1244</v>
      </c>
      <c r="F210" s="32">
        <v>8562496</v>
      </c>
      <c r="G210" s="32" t="s">
        <v>506</v>
      </c>
      <c r="H210" s="32" t="s">
        <v>1250</v>
      </c>
      <c r="I210" s="32">
        <v>50525</v>
      </c>
      <c r="J210" s="33">
        <v>45283</v>
      </c>
      <c r="K210" s="33">
        <v>45285</v>
      </c>
      <c r="L210" t="s">
        <v>1058</v>
      </c>
      <c r="M210" s="32" t="s">
        <v>139</v>
      </c>
      <c r="N210" s="32" t="s">
        <v>20</v>
      </c>
      <c r="O210" s="32">
        <v>10</v>
      </c>
      <c r="P210" s="32">
        <v>30.36</v>
      </c>
      <c r="Q210" s="32">
        <v>303.60000000000002</v>
      </c>
      <c r="R210" s="32" t="s">
        <v>1702</v>
      </c>
      <c r="S210" s="32" t="s">
        <v>1058</v>
      </c>
      <c r="T210" s="33">
        <v>45306</v>
      </c>
      <c r="U210" s="33">
        <v>45304</v>
      </c>
      <c r="V210" s="32" t="s">
        <v>1779</v>
      </c>
      <c r="W210" s="32" t="s">
        <v>1037</v>
      </c>
      <c r="X210" s="33">
        <v>45308</v>
      </c>
      <c r="Y210" s="32" t="s">
        <v>1068</v>
      </c>
      <c r="Z210" s="33">
        <v>45308</v>
      </c>
      <c r="AA210" s="32" t="s">
        <v>1069</v>
      </c>
      <c r="AB210" s="32" t="s">
        <v>1081</v>
      </c>
      <c r="AC210" s="33">
        <v>45313</v>
      </c>
      <c r="AD210" s="32" t="s">
        <v>22</v>
      </c>
      <c r="AE210" s="33">
        <v>45311</v>
      </c>
      <c r="AF210" s="32" t="s">
        <v>1001</v>
      </c>
      <c r="AG210" s="32"/>
      <c r="AH210" s="32" t="s">
        <v>1210</v>
      </c>
      <c r="AI210" t="s">
        <v>1311</v>
      </c>
      <c r="AJ210" t="s">
        <v>1363</v>
      </c>
      <c r="AK210" t="s">
        <v>1302</v>
      </c>
      <c r="AL210" s="32" t="s">
        <v>890</v>
      </c>
    </row>
    <row r="211" spans="1:38">
      <c r="A211" s="32">
        <v>20</v>
      </c>
      <c r="B211" s="33">
        <v>45281</v>
      </c>
      <c r="C211" s="32">
        <v>30</v>
      </c>
      <c r="D211" s="32" t="s">
        <v>1243</v>
      </c>
      <c r="E211" s="32" t="s">
        <v>1244</v>
      </c>
      <c r="F211" s="32">
        <v>8562496</v>
      </c>
      <c r="G211" s="32" t="s">
        <v>278</v>
      </c>
      <c r="H211" s="32" t="s">
        <v>1251</v>
      </c>
      <c r="I211" s="32">
        <v>50299</v>
      </c>
      <c r="J211" s="33">
        <v>45283</v>
      </c>
      <c r="K211" s="33">
        <v>45283</v>
      </c>
      <c r="L211" t="s">
        <v>1058</v>
      </c>
      <c r="M211" s="32" t="s">
        <v>140</v>
      </c>
      <c r="N211" s="32" t="s">
        <v>190</v>
      </c>
      <c r="O211" s="32">
        <v>30</v>
      </c>
      <c r="P211" s="32">
        <v>47.45</v>
      </c>
      <c r="Q211" s="32">
        <v>1423.5</v>
      </c>
      <c r="R211" s="32" t="s">
        <v>1563</v>
      </c>
      <c r="S211" s="32" t="s">
        <v>1058</v>
      </c>
      <c r="T211" s="33">
        <v>45295</v>
      </c>
      <c r="U211" s="33" t="s">
        <v>581</v>
      </c>
      <c r="V211" s="32" t="s">
        <v>1564</v>
      </c>
      <c r="W211" s="32" t="s">
        <v>139</v>
      </c>
      <c r="X211" s="33">
        <v>45295</v>
      </c>
      <c r="Y211" s="32" t="s">
        <v>1068</v>
      </c>
      <c r="Z211" s="33">
        <v>45295</v>
      </c>
      <c r="AA211" s="32" t="s">
        <v>1075</v>
      </c>
      <c r="AB211" s="32" t="s">
        <v>1081</v>
      </c>
      <c r="AC211" s="33">
        <v>45306</v>
      </c>
      <c r="AD211" s="32" t="s">
        <v>22</v>
      </c>
      <c r="AE211" s="33">
        <v>45298</v>
      </c>
      <c r="AF211" s="32" t="s">
        <v>1033</v>
      </c>
      <c r="AG211" s="32"/>
      <c r="AH211" s="32" t="s">
        <v>1210</v>
      </c>
      <c r="AI211" t="s">
        <v>1311</v>
      </c>
      <c r="AJ211" t="s">
        <v>1363</v>
      </c>
      <c r="AK211" t="s">
        <v>1302</v>
      </c>
      <c r="AL211" s="32" t="s">
        <v>890</v>
      </c>
    </row>
    <row r="212" spans="1:38">
      <c r="A212" s="32">
        <v>20</v>
      </c>
      <c r="B212" s="33">
        <v>45281</v>
      </c>
      <c r="C212" s="32">
        <v>30</v>
      </c>
      <c r="D212" s="32" t="s">
        <v>1243</v>
      </c>
      <c r="E212" s="32" t="s">
        <v>1244</v>
      </c>
      <c r="F212" s="32">
        <v>8562496</v>
      </c>
      <c r="G212" s="32" t="s">
        <v>415</v>
      </c>
      <c r="H212" s="32" t="s">
        <v>1252</v>
      </c>
      <c r="I212" s="32">
        <v>50299</v>
      </c>
      <c r="J212" s="33">
        <v>45283</v>
      </c>
      <c r="K212" s="33">
        <v>45283</v>
      </c>
      <c r="L212" t="s">
        <v>1058</v>
      </c>
      <c r="M212" s="32" t="s">
        <v>139</v>
      </c>
      <c r="N212" s="32" t="s">
        <v>3037</v>
      </c>
      <c r="O212" s="32">
        <v>25</v>
      </c>
      <c r="P212" s="32">
        <v>61.61</v>
      </c>
      <c r="Q212" s="32">
        <v>1540.25</v>
      </c>
      <c r="R212" s="32" t="s">
        <v>1565</v>
      </c>
      <c r="S212" s="32" t="s">
        <v>1058</v>
      </c>
      <c r="T212" s="33">
        <v>45298</v>
      </c>
      <c r="U212" s="33">
        <v>45295</v>
      </c>
      <c r="V212" s="32" t="s">
        <v>1600</v>
      </c>
      <c r="W212" s="32" t="s">
        <v>1007</v>
      </c>
      <c r="X212" s="33">
        <v>45298</v>
      </c>
      <c r="Y212" s="32" t="s">
        <v>1068</v>
      </c>
      <c r="Z212" s="33">
        <v>45298</v>
      </c>
      <c r="AA212" s="32" t="s">
        <v>1075</v>
      </c>
      <c r="AB212" s="32" t="s">
        <v>1081</v>
      </c>
      <c r="AC212" s="33">
        <v>45312</v>
      </c>
      <c r="AD212" s="32" t="s">
        <v>22</v>
      </c>
      <c r="AE212" s="33">
        <v>45302</v>
      </c>
      <c r="AF212" s="32" t="s">
        <v>1038</v>
      </c>
      <c r="AG212" s="32"/>
      <c r="AH212" s="32" t="s">
        <v>1210</v>
      </c>
      <c r="AI212" t="s">
        <v>1311</v>
      </c>
      <c r="AJ212" t="s">
        <v>1363</v>
      </c>
      <c r="AK212" t="s">
        <v>1302</v>
      </c>
      <c r="AL212" s="32" t="s">
        <v>890</v>
      </c>
    </row>
    <row r="213" spans="1:38">
      <c r="A213" s="32">
        <v>20</v>
      </c>
      <c r="B213" s="33">
        <v>45281</v>
      </c>
      <c r="C213" s="32">
        <v>30</v>
      </c>
      <c r="D213" s="32" t="s">
        <v>1243</v>
      </c>
      <c r="E213" s="32" t="s">
        <v>1244</v>
      </c>
      <c r="F213" s="32">
        <v>8562496</v>
      </c>
      <c r="G213" s="32" t="s">
        <v>1246</v>
      </c>
      <c r="H213" s="32" t="s">
        <v>1253</v>
      </c>
      <c r="I213" s="32">
        <v>50302</v>
      </c>
      <c r="J213" s="33">
        <v>45283</v>
      </c>
      <c r="K213" s="33">
        <v>45283</v>
      </c>
      <c r="L213" t="s">
        <v>1058</v>
      </c>
      <c r="M213" s="32" t="s">
        <v>139</v>
      </c>
      <c r="N213" s="32" t="s">
        <v>55</v>
      </c>
      <c r="O213" s="32">
        <v>4</v>
      </c>
      <c r="P213" s="32">
        <v>29.7</v>
      </c>
      <c r="Q213" s="32">
        <v>118.8</v>
      </c>
      <c r="R213" s="32" t="s">
        <v>1701</v>
      </c>
      <c r="S213" s="32" t="s">
        <v>1058</v>
      </c>
      <c r="T213" s="33">
        <v>45339</v>
      </c>
      <c r="U213" s="33">
        <v>45301</v>
      </c>
      <c r="V213" s="32" t="s">
        <v>1707</v>
      </c>
      <c r="W213" s="32" t="s">
        <v>1007</v>
      </c>
      <c r="X213" s="33">
        <v>45304</v>
      </c>
      <c r="Y213" s="32" t="s">
        <v>1068</v>
      </c>
      <c r="Z213" s="33">
        <v>45304</v>
      </c>
      <c r="AA213" s="32" t="s">
        <v>1075</v>
      </c>
      <c r="AB213" s="32" t="s">
        <v>1070</v>
      </c>
      <c r="AC213" s="33">
        <v>45311</v>
      </c>
      <c r="AD213" s="32" t="s">
        <v>22</v>
      </c>
      <c r="AE213" s="33">
        <v>45308</v>
      </c>
      <c r="AF213" s="32" t="s">
        <v>426</v>
      </c>
      <c r="AG213" s="32"/>
      <c r="AH213" s="32" t="s">
        <v>1210</v>
      </c>
      <c r="AI213" t="s">
        <v>1311</v>
      </c>
      <c r="AJ213" t="s">
        <v>1363</v>
      </c>
      <c r="AK213" t="s">
        <v>1302</v>
      </c>
      <c r="AL213" s="32" t="s">
        <v>890</v>
      </c>
    </row>
    <row r="214" spans="1:38">
      <c r="A214" s="32">
        <v>20</v>
      </c>
      <c r="B214" s="33">
        <v>45281</v>
      </c>
      <c r="C214" s="32">
        <v>30</v>
      </c>
      <c r="D214" s="32" t="s">
        <v>1243</v>
      </c>
      <c r="E214" s="32" t="s">
        <v>1244</v>
      </c>
      <c r="F214" s="32">
        <v>8562496</v>
      </c>
      <c r="G214" s="32" t="s">
        <v>1247</v>
      </c>
      <c r="H214" s="32" t="s">
        <v>519</v>
      </c>
      <c r="I214" s="32">
        <v>50300</v>
      </c>
      <c r="J214" s="33">
        <v>45283</v>
      </c>
      <c r="K214" s="33">
        <v>45283</v>
      </c>
      <c r="L214" t="s">
        <v>1058</v>
      </c>
      <c r="M214" s="32" t="s">
        <v>139</v>
      </c>
      <c r="N214" s="32" t="s">
        <v>55</v>
      </c>
      <c r="O214" s="32">
        <v>3</v>
      </c>
      <c r="P214" s="32">
        <v>30.97</v>
      </c>
      <c r="Q214" s="32">
        <v>92.91</v>
      </c>
      <c r="R214" s="32" t="s">
        <v>1482</v>
      </c>
      <c r="S214" s="32" t="s">
        <v>1058</v>
      </c>
      <c r="T214" s="33">
        <v>45286</v>
      </c>
      <c r="U214" s="33" t="s">
        <v>581</v>
      </c>
      <c r="V214" s="32" t="s">
        <v>1483</v>
      </c>
      <c r="W214" s="32" t="s">
        <v>139</v>
      </c>
      <c r="X214" s="33">
        <v>45286</v>
      </c>
      <c r="Y214" s="32" t="s">
        <v>1068</v>
      </c>
      <c r="Z214" s="33">
        <v>45287</v>
      </c>
      <c r="AA214" s="32" t="s">
        <v>1075</v>
      </c>
      <c r="AB214" s="32" t="s">
        <v>1081</v>
      </c>
      <c r="AC214" s="33">
        <v>45311</v>
      </c>
      <c r="AD214" s="32" t="s">
        <v>22</v>
      </c>
      <c r="AE214" s="33">
        <v>45290</v>
      </c>
      <c r="AF214" s="32" t="s">
        <v>428</v>
      </c>
      <c r="AG214" s="32"/>
      <c r="AH214" s="32" t="s">
        <v>1210</v>
      </c>
      <c r="AI214" t="s">
        <v>1311</v>
      </c>
      <c r="AJ214" t="s">
        <v>1363</v>
      </c>
      <c r="AK214" t="s">
        <v>1302</v>
      </c>
      <c r="AL214" s="32" t="s">
        <v>890</v>
      </c>
    </row>
    <row r="215" spans="1:38">
      <c r="A215" s="32">
        <v>20</v>
      </c>
      <c r="B215" s="33">
        <v>45281</v>
      </c>
      <c r="C215" s="32">
        <v>30</v>
      </c>
      <c r="D215" s="32" t="s">
        <v>1243</v>
      </c>
      <c r="E215" s="32" t="s">
        <v>1244</v>
      </c>
      <c r="F215" s="32">
        <v>8562496</v>
      </c>
      <c r="G215" s="32" t="s">
        <v>506</v>
      </c>
      <c r="H215" s="32" t="s">
        <v>523</v>
      </c>
      <c r="I215" s="32">
        <v>50607</v>
      </c>
      <c r="J215" s="33">
        <v>45283</v>
      </c>
      <c r="K215" s="33">
        <v>45286</v>
      </c>
      <c r="L215" t="s">
        <v>1058</v>
      </c>
      <c r="M215" s="32">
        <v>1</v>
      </c>
      <c r="N215" s="32" t="s">
        <v>20</v>
      </c>
      <c r="O215" s="32">
        <v>6</v>
      </c>
      <c r="P215" s="32">
        <v>30.55</v>
      </c>
      <c r="Q215" s="32">
        <v>183.3</v>
      </c>
      <c r="R215" s="32" t="s">
        <v>1702</v>
      </c>
      <c r="S215" s="32" t="s">
        <v>1058</v>
      </c>
      <c r="T215" s="33">
        <v>45306</v>
      </c>
      <c r="U215" s="33">
        <v>45304</v>
      </c>
      <c r="V215" s="32" t="s">
        <v>1779</v>
      </c>
      <c r="W215" s="32" t="s">
        <v>1166</v>
      </c>
      <c r="X215" s="33">
        <v>45308</v>
      </c>
      <c r="Y215" s="32" t="s">
        <v>1068</v>
      </c>
      <c r="Z215" s="33">
        <v>45308</v>
      </c>
      <c r="AA215" s="32" t="s">
        <v>1069</v>
      </c>
      <c r="AB215" s="32" t="s">
        <v>1081</v>
      </c>
      <c r="AC215" s="33">
        <v>45313</v>
      </c>
      <c r="AD215" s="32" t="s">
        <v>22</v>
      </c>
      <c r="AE215" s="33">
        <v>45311</v>
      </c>
      <c r="AF215" s="32" t="s">
        <v>427</v>
      </c>
      <c r="AG215" s="32"/>
      <c r="AH215" s="32" t="s">
        <v>1210</v>
      </c>
      <c r="AI215" t="s">
        <v>1311</v>
      </c>
      <c r="AJ215" t="s">
        <v>1363</v>
      </c>
      <c r="AK215" t="s">
        <v>1302</v>
      </c>
      <c r="AL215" s="32" t="s">
        <v>890</v>
      </c>
    </row>
    <row r="216" spans="1:38">
      <c r="A216" s="32">
        <v>20</v>
      </c>
      <c r="B216" s="33">
        <v>45281</v>
      </c>
      <c r="C216" s="32">
        <v>30</v>
      </c>
      <c r="D216" s="32" t="s">
        <v>1243</v>
      </c>
      <c r="E216" s="32" t="s">
        <v>1244</v>
      </c>
      <c r="F216" s="32">
        <v>8562496</v>
      </c>
      <c r="G216" s="32" t="s">
        <v>1248</v>
      </c>
      <c r="H216" s="32" t="s">
        <v>1254</v>
      </c>
      <c r="I216" s="32">
        <v>50301</v>
      </c>
      <c r="J216" s="33">
        <v>45283</v>
      </c>
      <c r="K216" s="33">
        <v>45283</v>
      </c>
      <c r="L216" t="s">
        <v>1058</v>
      </c>
      <c r="M216" s="32" t="s">
        <v>139</v>
      </c>
      <c r="N216" s="32" t="s">
        <v>20</v>
      </c>
      <c r="O216" s="32">
        <v>2</v>
      </c>
      <c r="P216" s="32">
        <v>36.4</v>
      </c>
      <c r="Q216" s="32">
        <v>72.8</v>
      </c>
      <c r="R216" s="32" t="s">
        <v>1701</v>
      </c>
      <c r="S216" s="32" t="s">
        <v>1058</v>
      </c>
      <c r="T216" s="33">
        <v>45339</v>
      </c>
      <c r="U216" s="33">
        <v>45301</v>
      </c>
      <c r="V216" s="32" t="s">
        <v>1707</v>
      </c>
      <c r="W216" s="32" t="s">
        <v>1012</v>
      </c>
      <c r="X216" s="33">
        <v>45304</v>
      </c>
      <c r="Y216" s="32" t="s">
        <v>1068</v>
      </c>
      <c r="Z216" s="33">
        <v>45304</v>
      </c>
      <c r="AA216" s="32" t="s">
        <v>1075</v>
      </c>
      <c r="AB216" s="32" t="s">
        <v>1070</v>
      </c>
      <c r="AC216" s="33">
        <v>45317</v>
      </c>
      <c r="AD216" s="32" t="s">
        <v>22</v>
      </c>
      <c r="AE216" s="33">
        <v>45308</v>
      </c>
      <c r="AF216" s="32" t="s">
        <v>425</v>
      </c>
      <c r="AG216" s="32"/>
      <c r="AH216" s="32" t="s">
        <v>1210</v>
      </c>
      <c r="AI216" t="s">
        <v>1311</v>
      </c>
      <c r="AJ216" t="s">
        <v>1363</v>
      </c>
      <c r="AK216" t="s">
        <v>1302</v>
      </c>
      <c r="AL216" s="32" t="s">
        <v>890</v>
      </c>
    </row>
    <row r="217" spans="1:38">
      <c r="A217" s="32">
        <v>21</v>
      </c>
      <c r="B217" s="33">
        <v>45281</v>
      </c>
      <c r="C217" s="32">
        <v>30</v>
      </c>
      <c r="D217" s="32" t="s">
        <v>1256</v>
      </c>
      <c r="E217" s="32" t="s">
        <v>1258</v>
      </c>
      <c r="F217" s="32">
        <v>8674622</v>
      </c>
      <c r="G217" s="32" t="s">
        <v>278</v>
      </c>
      <c r="H217" s="32" t="s">
        <v>1251</v>
      </c>
      <c r="I217" s="32">
        <v>50426</v>
      </c>
      <c r="J217" s="33">
        <v>45283</v>
      </c>
      <c r="K217" s="33">
        <v>45284</v>
      </c>
      <c r="L217" t="s">
        <v>1058</v>
      </c>
      <c r="M217" s="32" t="s">
        <v>141</v>
      </c>
      <c r="N217" s="32" t="s">
        <v>190</v>
      </c>
      <c r="O217" s="32">
        <v>25</v>
      </c>
      <c r="P217" s="32">
        <v>46.4</v>
      </c>
      <c r="Q217" s="32">
        <v>1160</v>
      </c>
      <c r="R217" s="32" t="s">
        <v>1702</v>
      </c>
      <c r="S217" s="32" t="s">
        <v>1058</v>
      </c>
      <c r="T217" s="33">
        <v>45306</v>
      </c>
      <c r="U217" s="33">
        <v>45304</v>
      </c>
      <c r="V217" s="32" t="s">
        <v>1779</v>
      </c>
      <c r="W217" s="32" t="s">
        <v>1013</v>
      </c>
      <c r="X217" s="33">
        <v>45308</v>
      </c>
      <c r="Y217" s="32" t="s">
        <v>1068</v>
      </c>
      <c r="Z217" s="33">
        <v>45308</v>
      </c>
      <c r="AA217" s="32" t="s">
        <v>1069</v>
      </c>
      <c r="AB217" s="32" t="s">
        <v>1081</v>
      </c>
      <c r="AC217" s="33">
        <v>45313</v>
      </c>
      <c r="AD217" s="32" t="s">
        <v>22</v>
      </c>
      <c r="AE217" s="33">
        <v>45311</v>
      </c>
      <c r="AF217" s="32" t="s">
        <v>1038</v>
      </c>
      <c r="AG217" s="32"/>
      <c r="AH217" s="32" t="s">
        <v>1210</v>
      </c>
      <c r="AI217" t="s">
        <v>1311</v>
      </c>
      <c r="AJ217" t="s">
        <v>1363</v>
      </c>
      <c r="AK217" t="s">
        <v>1302</v>
      </c>
      <c r="AL217" s="32" t="s">
        <v>890</v>
      </c>
    </row>
    <row r="218" spans="1:38">
      <c r="A218" s="32">
        <v>21</v>
      </c>
      <c r="B218" s="33">
        <v>45281</v>
      </c>
      <c r="C218" s="32">
        <v>30</v>
      </c>
      <c r="D218" s="32" t="s">
        <v>1256</v>
      </c>
      <c r="E218" s="32" t="s">
        <v>1258</v>
      </c>
      <c r="F218" s="32">
        <v>8674622</v>
      </c>
      <c r="G218" s="32" t="s">
        <v>506</v>
      </c>
      <c r="H218" s="32" t="s">
        <v>1250</v>
      </c>
      <c r="I218" s="32">
        <v>50424</v>
      </c>
      <c r="J218" s="33">
        <v>45283</v>
      </c>
      <c r="K218" s="33">
        <v>45284</v>
      </c>
      <c r="L218" t="s">
        <v>1058</v>
      </c>
      <c r="M218" s="32" t="s">
        <v>139</v>
      </c>
      <c r="N218" s="32" t="s">
        <v>20</v>
      </c>
      <c r="O218" s="32">
        <v>10</v>
      </c>
      <c r="P218" s="32">
        <v>29.97</v>
      </c>
      <c r="Q218" s="32">
        <v>299.7</v>
      </c>
      <c r="R218" s="32" t="s">
        <v>1705</v>
      </c>
      <c r="S218" s="32" t="s">
        <v>1059</v>
      </c>
      <c r="T218" s="33">
        <v>45300</v>
      </c>
      <c r="U218" s="33" t="s">
        <v>581</v>
      </c>
      <c r="V218" s="32" t="s">
        <v>1706</v>
      </c>
      <c r="W218" s="32" t="s">
        <v>1037</v>
      </c>
      <c r="X218" s="33">
        <v>45300</v>
      </c>
      <c r="Y218" s="32" t="s">
        <v>1068</v>
      </c>
      <c r="Z218" s="33">
        <v>45301</v>
      </c>
      <c r="AA218" s="32" t="s">
        <v>1075</v>
      </c>
      <c r="AB218" s="32" t="s">
        <v>1081</v>
      </c>
      <c r="AC218" s="33">
        <v>45314</v>
      </c>
      <c r="AD218" s="32" t="s">
        <v>22</v>
      </c>
      <c r="AE218" s="33">
        <v>45305</v>
      </c>
      <c r="AF218" s="32" t="s">
        <v>1001</v>
      </c>
      <c r="AG218" s="32"/>
      <c r="AH218" s="32" t="s">
        <v>1210</v>
      </c>
      <c r="AI218" t="s">
        <v>1311</v>
      </c>
      <c r="AJ218" t="s">
        <v>1363</v>
      </c>
      <c r="AK218" t="s">
        <v>1302</v>
      </c>
      <c r="AL218" s="32" t="s">
        <v>890</v>
      </c>
    </row>
    <row r="219" spans="1:38">
      <c r="A219" s="32">
        <v>21</v>
      </c>
      <c r="B219" s="33">
        <v>45281</v>
      </c>
      <c r="C219" s="32">
        <v>30</v>
      </c>
      <c r="D219" s="32" t="s">
        <v>1256</v>
      </c>
      <c r="E219" s="32" t="s">
        <v>1258</v>
      </c>
      <c r="F219" s="32">
        <v>8674622</v>
      </c>
      <c r="G219" s="32" t="s">
        <v>1245</v>
      </c>
      <c r="H219" s="32" t="s">
        <v>1249</v>
      </c>
      <c r="I219" s="32">
        <v>50427</v>
      </c>
      <c r="J219" s="33">
        <v>45283</v>
      </c>
      <c r="K219" s="33">
        <v>45284</v>
      </c>
      <c r="L219" t="s">
        <v>1058</v>
      </c>
      <c r="M219" s="32" t="s">
        <v>141</v>
      </c>
      <c r="N219" s="32" t="s">
        <v>20</v>
      </c>
      <c r="O219" s="32">
        <v>10</v>
      </c>
      <c r="P219" s="32">
        <v>36.630000000000003</v>
      </c>
      <c r="Q219" s="32">
        <v>366.3</v>
      </c>
      <c r="R219" s="32" t="s">
        <v>1702</v>
      </c>
      <c r="S219" s="32" t="s">
        <v>1058</v>
      </c>
      <c r="T219" s="33">
        <v>45306</v>
      </c>
      <c r="U219" s="33">
        <v>45304</v>
      </c>
      <c r="V219" s="32" t="s">
        <v>1779</v>
      </c>
      <c r="W219" s="32" t="s">
        <v>1016</v>
      </c>
      <c r="X219" s="33">
        <v>45308</v>
      </c>
      <c r="Y219" s="32" t="s">
        <v>1068</v>
      </c>
      <c r="Z219" s="33">
        <v>45308</v>
      </c>
      <c r="AA219" s="32" t="s">
        <v>1069</v>
      </c>
      <c r="AB219" s="32" t="s">
        <v>1081</v>
      </c>
      <c r="AC219" s="33">
        <v>45313</v>
      </c>
      <c r="AD219" s="32" t="s">
        <v>22</v>
      </c>
      <c r="AE219" s="33">
        <v>45311</v>
      </c>
      <c r="AF219" s="32" t="s">
        <v>1001</v>
      </c>
      <c r="AG219" s="32"/>
      <c r="AH219" s="32" t="s">
        <v>1210</v>
      </c>
      <c r="AI219" t="s">
        <v>1311</v>
      </c>
      <c r="AJ219" t="s">
        <v>1363</v>
      </c>
      <c r="AK219" t="s">
        <v>1302</v>
      </c>
      <c r="AL219" s="32" t="s">
        <v>890</v>
      </c>
    </row>
    <row r="220" spans="1:38">
      <c r="A220" s="32">
        <v>21</v>
      </c>
      <c r="B220" s="33">
        <v>45281</v>
      </c>
      <c r="C220" s="32">
        <v>30</v>
      </c>
      <c r="D220" s="32" t="s">
        <v>1256</v>
      </c>
      <c r="E220" s="32" t="s">
        <v>1258</v>
      </c>
      <c r="F220" s="32">
        <v>8674622</v>
      </c>
      <c r="G220" s="32" t="s">
        <v>507</v>
      </c>
      <c r="H220" s="32" t="s">
        <v>524</v>
      </c>
      <c r="I220" s="32">
        <v>50421</v>
      </c>
      <c r="J220" s="33">
        <v>45283</v>
      </c>
      <c r="K220" s="33">
        <v>45304</v>
      </c>
      <c r="L220" t="s">
        <v>1058</v>
      </c>
      <c r="M220" s="32" t="s">
        <v>139</v>
      </c>
      <c r="N220" s="32" t="s">
        <v>20</v>
      </c>
      <c r="O220" s="32">
        <v>25</v>
      </c>
      <c r="P220" s="32">
        <v>17.75</v>
      </c>
      <c r="Q220" s="32">
        <v>443.75</v>
      </c>
      <c r="R220" s="32" t="s">
        <v>1780</v>
      </c>
      <c r="S220" s="32" t="s">
        <v>1058</v>
      </c>
      <c r="T220" s="33">
        <v>45304</v>
      </c>
      <c r="U220" s="33">
        <v>45301</v>
      </c>
      <c r="V220" s="32" t="s">
        <v>1781</v>
      </c>
      <c r="W220" s="32" t="s">
        <v>139</v>
      </c>
      <c r="X220" s="33">
        <v>45304</v>
      </c>
      <c r="Y220" s="32" t="s">
        <v>1058</v>
      </c>
      <c r="Z220" s="33">
        <v>45321</v>
      </c>
      <c r="AA220" s="32" t="s">
        <v>1075</v>
      </c>
      <c r="AB220" s="32" t="s">
        <v>1070</v>
      </c>
      <c r="AC220" s="33">
        <v>45322</v>
      </c>
      <c r="AD220" s="32" t="s">
        <v>22</v>
      </c>
      <c r="AE220" s="33">
        <v>45315</v>
      </c>
      <c r="AF220" s="32" t="s">
        <v>1038</v>
      </c>
      <c r="AG220" s="32"/>
      <c r="AH220" s="32" t="s">
        <v>1210</v>
      </c>
      <c r="AI220" t="s">
        <v>1311</v>
      </c>
      <c r="AJ220" t="s">
        <v>1363</v>
      </c>
      <c r="AK220" t="s">
        <v>1302</v>
      </c>
      <c r="AL220" s="32" t="s">
        <v>890</v>
      </c>
    </row>
    <row r="221" spans="1:38">
      <c r="A221" s="32">
        <v>21</v>
      </c>
      <c r="B221" s="33">
        <v>45281</v>
      </c>
      <c r="C221" s="32">
        <v>30</v>
      </c>
      <c r="D221" s="32" t="s">
        <v>1256</v>
      </c>
      <c r="E221" s="32" t="s">
        <v>1258</v>
      </c>
      <c r="F221" s="32">
        <v>8674622</v>
      </c>
      <c r="G221" s="32" t="s">
        <v>1246</v>
      </c>
      <c r="H221" s="32" t="s">
        <v>1253</v>
      </c>
      <c r="I221" s="32">
        <v>50430</v>
      </c>
      <c r="J221" s="33">
        <v>45283</v>
      </c>
      <c r="K221" s="33">
        <v>45284</v>
      </c>
      <c r="L221" t="s">
        <v>1058</v>
      </c>
      <c r="M221" s="32" t="s">
        <v>139</v>
      </c>
      <c r="N221" s="32" t="s">
        <v>55</v>
      </c>
      <c r="O221" s="32">
        <v>1</v>
      </c>
      <c r="P221" s="32">
        <v>29.7</v>
      </c>
      <c r="Q221" s="32">
        <v>29.7</v>
      </c>
      <c r="R221" s="32" t="s">
        <v>1701</v>
      </c>
      <c r="S221" s="32" t="s">
        <v>1058</v>
      </c>
      <c r="T221" s="33">
        <v>45339</v>
      </c>
      <c r="U221" s="33">
        <v>45301</v>
      </c>
      <c r="V221" s="32" t="s">
        <v>1707</v>
      </c>
      <c r="W221" s="32" t="s">
        <v>1162</v>
      </c>
      <c r="X221" s="33">
        <v>45304</v>
      </c>
      <c r="Y221" s="32" t="s">
        <v>1068</v>
      </c>
      <c r="Z221" s="33">
        <v>45304</v>
      </c>
      <c r="AA221" s="32" t="s">
        <v>1075</v>
      </c>
      <c r="AB221" s="32" t="s">
        <v>1070</v>
      </c>
      <c r="AC221" s="33">
        <v>45317</v>
      </c>
      <c r="AD221" s="32" t="s">
        <v>22</v>
      </c>
      <c r="AE221" s="33">
        <v>45308</v>
      </c>
      <c r="AF221" s="32" t="s">
        <v>424</v>
      </c>
      <c r="AG221" s="32"/>
      <c r="AH221" s="32" t="s">
        <v>1210</v>
      </c>
      <c r="AI221" t="s">
        <v>1311</v>
      </c>
      <c r="AJ221" t="s">
        <v>1363</v>
      </c>
      <c r="AK221" t="s">
        <v>1302</v>
      </c>
      <c r="AL221" s="32" t="s">
        <v>890</v>
      </c>
    </row>
    <row r="222" spans="1:38">
      <c r="A222" s="32">
        <v>21</v>
      </c>
      <c r="B222" s="33">
        <v>45281</v>
      </c>
      <c r="C222" s="32">
        <v>30</v>
      </c>
      <c r="D222" s="32" t="s">
        <v>1256</v>
      </c>
      <c r="E222" s="32" t="s">
        <v>1258</v>
      </c>
      <c r="F222" s="32">
        <v>8674622</v>
      </c>
      <c r="G222" s="32" t="s">
        <v>558</v>
      </c>
      <c r="H222" s="32" t="s">
        <v>559</v>
      </c>
      <c r="I222" s="32">
        <v>50426</v>
      </c>
      <c r="J222" s="33">
        <v>45283</v>
      </c>
      <c r="K222" s="33">
        <v>45284</v>
      </c>
      <c r="L222" t="s">
        <v>1058</v>
      </c>
      <c r="M222" s="32" t="s">
        <v>140</v>
      </c>
      <c r="N222" s="32" t="s">
        <v>55</v>
      </c>
      <c r="O222" s="32">
        <v>1</v>
      </c>
      <c r="P222" s="32">
        <v>65.12</v>
      </c>
      <c r="Q222" s="32">
        <v>65.12</v>
      </c>
      <c r="R222" s="32" t="s">
        <v>1702</v>
      </c>
      <c r="S222" s="32" t="s">
        <v>1058</v>
      </c>
      <c r="T222" s="33">
        <v>45306</v>
      </c>
      <c r="U222" s="33">
        <v>45304</v>
      </c>
      <c r="V222" s="32" t="s">
        <v>1779</v>
      </c>
      <c r="W222" s="32" t="s">
        <v>1012</v>
      </c>
      <c r="X222" s="33">
        <v>45308</v>
      </c>
      <c r="Y222" s="32" t="s">
        <v>1068</v>
      </c>
      <c r="Z222" s="33">
        <v>45308</v>
      </c>
      <c r="AA222" s="32" t="s">
        <v>1069</v>
      </c>
      <c r="AB222" s="32" t="s">
        <v>1081</v>
      </c>
      <c r="AC222" s="33">
        <v>45313</v>
      </c>
      <c r="AD222" s="32" t="s">
        <v>22</v>
      </c>
      <c r="AE222" s="33">
        <v>45311</v>
      </c>
      <c r="AF222" s="32" t="s">
        <v>424</v>
      </c>
      <c r="AG222" s="32"/>
      <c r="AH222" s="32" t="s">
        <v>1210</v>
      </c>
      <c r="AI222" t="s">
        <v>1311</v>
      </c>
      <c r="AJ222" t="s">
        <v>1363</v>
      </c>
      <c r="AK222" t="s">
        <v>1302</v>
      </c>
      <c r="AL222" s="32" t="s">
        <v>890</v>
      </c>
    </row>
    <row r="223" spans="1:38">
      <c r="A223" s="32">
        <v>21</v>
      </c>
      <c r="B223" s="33">
        <v>45281</v>
      </c>
      <c r="C223" s="32">
        <v>30</v>
      </c>
      <c r="D223" s="32" t="s">
        <v>1256</v>
      </c>
      <c r="E223" s="32" t="s">
        <v>1258</v>
      </c>
      <c r="F223" s="32">
        <v>8674622</v>
      </c>
      <c r="G223" s="32" t="s">
        <v>276</v>
      </c>
      <c r="H223" s="32" t="s">
        <v>277</v>
      </c>
      <c r="I223" s="32">
        <v>50428</v>
      </c>
      <c r="J223" s="33">
        <v>45283</v>
      </c>
      <c r="K223" s="33">
        <v>45284</v>
      </c>
      <c r="L223" t="s">
        <v>1058</v>
      </c>
      <c r="M223" s="32" t="s">
        <v>139</v>
      </c>
      <c r="N223" s="32" t="s">
        <v>21</v>
      </c>
      <c r="O223" s="32">
        <v>1</v>
      </c>
      <c r="P223" s="32">
        <v>716.1</v>
      </c>
      <c r="Q223" s="32">
        <v>716.1</v>
      </c>
      <c r="R223" s="32" t="s">
        <v>1702</v>
      </c>
      <c r="S223" s="32" t="s">
        <v>1058</v>
      </c>
      <c r="T223" s="33">
        <v>45306</v>
      </c>
      <c r="U223" s="33">
        <v>45304</v>
      </c>
      <c r="V223" s="32" t="s">
        <v>1779</v>
      </c>
      <c r="W223" s="32" t="s">
        <v>1017</v>
      </c>
      <c r="X223" s="33">
        <v>45308</v>
      </c>
      <c r="Y223" s="32" t="s">
        <v>1068</v>
      </c>
      <c r="Z223" s="33">
        <v>45308</v>
      </c>
      <c r="AA223" s="32" t="s">
        <v>1069</v>
      </c>
      <c r="AB223" s="32" t="s">
        <v>1081</v>
      </c>
      <c r="AC223" s="33">
        <v>45313</v>
      </c>
      <c r="AD223" s="32" t="s">
        <v>22</v>
      </c>
      <c r="AE223" s="33">
        <v>45315</v>
      </c>
      <c r="AF223" s="32" t="s">
        <v>424</v>
      </c>
      <c r="AG223" s="32"/>
      <c r="AH223" s="32" t="s">
        <v>1210</v>
      </c>
      <c r="AI223" t="s">
        <v>1311</v>
      </c>
      <c r="AJ223" t="s">
        <v>1363</v>
      </c>
      <c r="AK223" t="s">
        <v>1302</v>
      </c>
      <c r="AL223" s="32" t="s">
        <v>890</v>
      </c>
    </row>
    <row r="224" spans="1:38">
      <c r="A224" s="32">
        <v>21</v>
      </c>
      <c r="B224" s="33">
        <v>45281</v>
      </c>
      <c r="C224" s="32">
        <v>30</v>
      </c>
      <c r="D224" s="32" t="s">
        <v>1256</v>
      </c>
      <c r="E224" s="32" t="s">
        <v>1258</v>
      </c>
      <c r="F224" s="32">
        <v>8674622</v>
      </c>
      <c r="G224" s="32" t="s">
        <v>90</v>
      </c>
      <c r="H224" s="32" t="s">
        <v>1263</v>
      </c>
      <c r="I224" s="32">
        <v>50429</v>
      </c>
      <c r="J224" s="33">
        <v>45283</v>
      </c>
      <c r="K224" s="33">
        <v>45284</v>
      </c>
      <c r="L224" t="s">
        <v>1058</v>
      </c>
      <c r="M224" s="32" t="s">
        <v>139</v>
      </c>
      <c r="N224" s="32" t="s">
        <v>88</v>
      </c>
      <c r="O224" s="32">
        <v>3</v>
      </c>
      <c r="P224" s="32">
        <v>185.7</v>
      </c>
      <c r="Q224" s="32">
        <v>557.1</v>
      </c>
      <c r="R224" s="32" t="s">
        <v>1708</v>
      </c>
      <c r="S224" s="32" t="s">
        <v>1058</v>
      </c>
      <c r="T224" s="33">
        <v>45301</v>
      </c>
      <c r="U224" s="33">
        <v>45301</v>
      </c>
      <c r="V224" s="32" t="s">
        <v>1709</v>
      </c>
      <c r="W224" s="32" t="s">
        <v>139</v>
      </c>
      <c r="X224" s="33">
        <v>45302</v>
      </c>
      <c r="Y224" s="32" t="s">
        <v>1068</v>
      </c>
      <c r="Z224" s="33">
        <v>45302</v>
      </c>
      <c r="AA224" s="32" t="s">
        <v>1710</v>
      </c>
      <c r="AB224" s="32" t="s">
        <v>1070</v>
      </c>
      <c r="AC224" s="33">
        <v>45318</v>
      </c>
      <c r="AD224" s="32" t="s">
        <v>22</v>
      </c>
      <c r="AE224" s="33">
        <v>45307</v>
      </c>
      <c r="AF224" s="32" t="s">
        <v>428</v>
      </c>
      <c r="AG224" s="32"/>
      <c r="AH224" s="32" t="s">
        <v>1210</v>
      </c>
      <c r="AI224" t="s">
        <v>1311</v>
      </c>
      <c r="AJ224" t="s">
        <v>1363</v>
      </c>
      <c r="AK224" t="s">
        <v>1302</v>
      </c>
      <c r="AL224" s="32" t="s">
        <v>890</v>
      </c>
    </row>
    <row r="225" spans="1:38">
      <c r="A225" s="32">
        <v>21</v>
      </c>
      <c r="B225" s="33">
        <v>45281</v>
      </c>
      <c r="C225" s="32">
        <v>30</v>
      </c>
      <c r="D225" s="32" t="s">
        <v>1256</v>
      </c>
      <c r="E225" s="32" t="s">
        <v>1258</v>
      </c>
      <c r="F225" s="32">
        <v>8674622</v>
      </c>
      <c r="G225" s="32" t="s">
        <v>503</v>
      </c>
      <c r="H225" s="32" t="s">
        <v>520</v>
      </c>
      <c r="I225" s="32">
        <v>50426</v>
      </c>
      <c r="J225" s="33">
        <v>45283</v>
      </c>
      <c r="K225" s="33">
        <v>45284</v>
      </c>
      <c r="L225" t="s">
        <v>1058</v>
      </c>
      <c r="M225" s="32" t="s">
        <v>139</v>
      </c>
      <c r="N225" s="32" t="s">
        <v>20</v>
      </c>
      <c r="O225" s="32">
        <v>5</v>
      </c>
      <c r="P225" s="32">
        <v>43.96</v>
      </c>
      <c r="Q225" s="32">
        <v>219.8</v>
      </c>
      <c r="R225" s="32" t="s">
        <v>1702</v>
      </c>
      <c r="S225" s="32" t="s">
        <v>1058</v>
      </c>
      <c r="T225" s="33">
        <v>45306</v>
      </c>
      <c r="U225" s="33">
        <v>45304</v>
      </c>
      <c r="V225" s="32" t="s">
        <v>1779</v>
      </c>
      <c r="W225" s="32" t="s">
        <v>1011</v>
      </c>
      <c r="X225" s="33">
        <v>45308</v>
      </c>
      <c r="Y225" s="32" t="s">
        <v>1068</v>
      </c>
      <c r="Z225" s="33">
        <v>45308</v>
      </c>
      <c r="AA225" s="32" t="s">
        <v>1069</v>
      </c>
      <c r="AB225" s="32" t="s">
        <v>1081</v>
      </c>
      <c r="AC225" s="33">
        <v>45313</v>
      </c>
      <c r="AD225" s="32" t="s">
        <v>22</v>
      </c>
      <c r="AE225" s="33">
        <v>45311</v>
      </c>
      <c r="AF225" s="32" t="s">
        <v>429</v>
      </c>
      <c r="AG225" s="32"/>
      <c r="AH225" s="32" t="s">
        <v>1210</v>
      </c>
      <c r="AI225" t="s">
        <v>1311</v>
      </c>
      <c r="AJ225" t="s">
        <v>1363</v>
      </c>
      <c r="AK225" t="s">
        <v>1302</v>
      </c>
      <c r="AL225" s="32" t="s">
        <v>890</v>
      </c>
    </row>
    <row r="226" spans="1:38">
      <c r="A226" s="32">
        <v>21</v>
      </c>
      <c r="B226" s="33">
        <v>45281</v>
      </c>
      <c r="C226" s="32">
        <v>30</v>
      </c>
      <c r="D226" s="32" t="s">
        <v>1256</v>
      </c>
      <c r="E226" s="32" t="s">
        <v>1258</v>
      </c>
      <c r="F226" s="32">
        <v>8674622</v>
      </c>
      <c r="G226" s="32" t="s">
        <v>288</v>
      </c>
      <c r="H226" s="32" t="s">
        <v>291</v>
      </c>
      <c r="I226" s="32">
        <v>50423</v>
      </c>
      <c r="J226" s="33">
        <v>45283</v>
      </c>
      <c r="K226" s="33">
        <v>45284</v>
      </c>
      <c r="L226" t="s">
        <v>1058</v>
      </c>
      <c r="M226" s="32" t="s">
        <v>141</v>
      </c>
      <c r="N226" s="32" t="s">
        <v>20</v>
      </c>
      <c r="O226" s="32">
        <v>15</v>
      </c>
      <c r="P226" s="32">
        <v>44.61</v>
      </c>
      <c r="Q226" s="32">
        <v>669.15</v>
      </c>
      <c r="R226" s="32" t="s">
        <v>1711</v>
      </c>
      <c r="S226" s="32" t="s">
        <v>1058</v>
      </c>
      <c r="T226" s="33">
        <v>45300</v>
      </c>
      <c r="U226" s="33" t="s">
        <v>581</v>
      </c>
      <c r="V226" s="32" t="s">
        <v>1712</v>
      </c>
      <c r="W226" s="32" t="s">
        <v>1019</v>
      </c>
      <c r="X226" s="33">
        <v>45300</v>
      </c>
      <c r="Y226" s="32" t="s">
        <v>1068</v>
      </c>
      <c r="Z226" s="33">
        <v>45301</v>
      </c>
      <c r="AA226" s="32" t="s">
        <v>1075</v>
      </c>
      <c r="AB226" s="32" t="s">
        <v>1070</v>
      </c>
      <c r="AC226" s="33">
        <v>45315</v>
      </c>
      <c r="AD226" s="32" t="s">
        <v>22</v>
      </c>
      <c r="AE226" s="33">
        <v>45305</v>
      </c>
      <c r="AF226" s="32" t="s">
        <v>1021</v>
      </c>
      <c r="AG226" s="32"/>
      <c r="AH226" s="32" t="s">
        <v>1210</v>
      </c>
      <c r="AI226" t="s">
        <v>1311</v>
      </c>
      <c r="AJ226" t="s">
        <v>1363</v>
      </c>
      <c r="AK226" t="s">
        <v>1302</v>
      </c>
      <c r="AL226" s="32" t="s">
        <v>890</v>
      </c>
    </row>
    <row r="227" spans="1:38">
      <c r="A227" s="32">
        <v>21</v>
      </c>
      <c r="B227" s="33">
        <v>45281</v>
      </c>
      <c r="C227" s="32">
        <v>30</v>
      </c>
      <c r="D227" s="32" t="s">
        <v>1256</v>
      </c>
      <c r="E227" s="32" t="s">
        <v>1258</v>
      </c>
      <c r="F227" s="32">
        <v>8674622</v>
      </c>
      <c r="G227" s="32" t="s">
        <v>24</v>
      </c>
      <c r="H227" s="32" t="s">
        <v>1264</v>
      </c>
      <c r="I227" s="32">
        <v>50427</v>
      </c>
      <c r="J227" s="33">
        <v>45283</v>
      </c>
      <c r="K227" s="33">
        <v>45284</v>
      </c>
      <c r="L227" t="s">
        <v>1058</v>
      </c>
      <c r="M227" s="32" t="s">
        <v>140</v>
      </c>
      <c r="N227" s="32" t="s">
        <v>20</v>
      </c>
      <c r="O227" s="32">
        <v>12</v>
      </c>
      <c r="P227" s="32">
        <v>14.65</v>
      </c>
      <c r="Q227" s="32">
        <v>175.8</v>
      </c>
      <c r="R227" s="32" t="s">
        <v>1702</v>
      </c>
      <c r="S227" s="32" t="s">
        <v>1058</v>
      </c>
      <c r="T227" s="33">
        <v>45306</v>
      </c>
      <c r="U227" s="33">
        <v>45304</v>
      </c>
      <c r="V227" s="32" t="s">
        <v>1779</v>
      </c>
      <c r="W227" s="32" t="s">
        <v>1015</v>
      </c>
      <c r="X227" s="33">
        <v>45308</v>
      </c>
      <c r="Y227" s="32" t="s">
        <v>1068</v>
      </c>
      <c r="Z227" s="33">
        <v>45308</v>
      </c>
      <c r="AA227" s="32" t="s">
        <v>1069</v>
      </c>
      <c r="AB227" s="32" t="s">
        <v>1081</v>
      </c>
      <c r="AC227" s="33">
        <v>45313</v>
      </c>
      <c r="AD227" s="32" t="s">
        <v>22</v>
      </c>
      <c r="AE227" s="33">
        <v>45311</v>
      </c>
      <c r="AF227" s="32" t="s">
        <v>1027</v>
      </c>
      <c r="AG227" s="32"/>
      <c r="AH227" s="32" t="s">
        <v>1210</v>
      </c>
      <c r="AI227" t="s">
        <v>1311</v>
      </c>
      <c r="AJ227" t="s">
        <v>1363</v>
      </c>
      <c r="AK227" t="s">
        <v>1302</v>
      </c>
      <c r="AL227" s="32" t="s">
        <v>890</v>
      </c>
    </row>
    <row r="228" spans="1:38">
      <c r="A228" s="32">
        <v>21</v>
      </c>
      <c r="B228" s="33">
        <v>45281</v>
      </c>
      <c r="C228" s="32">
        <v>30</v>
      </c>
      <c r="D228" s="32" t="s">
        <v>1256</v>
      </c>
      <c r="E228" s="32" t="s">
        <v>1258</v>
      </c>
      <c r="F228" s="32">
        <v>8674622</v>
      </c>
      <c r="G228" s="32" t="s">
        <v>1260</v>
      </c>
      <c r="H228" s="32" t="s">
        <v>1265</v>
      </c>
      <c r="I228" s="32">
        <v>50622</v>
      </c>
      <c r="J228" s="33">
        <v>45283</v>
      </c>
      <c r="K228" s="33">
        <v>45287</v>
      </c>
      <c r="L228" t="s">
        <v>1058</v>
      </c>
      <c r="M228" s="32" t="s">
        <v>581</v>
      </c>
      <c r="N228" s="32" t="s">
        <v>37</v>
      </c>
      <c r="O228" s="32">
        <v>2</v>
      </c>
      <c r="P228" s="32">
        <v>66.14</v>
      </c>
      <c r="Q228" s="32">
        <v>132.28</v>
      </c>
      <c r="R228" s="32" t="s">
        <v>1701</v>
      </c>
      <c r="S228" s="32" t="s">
        <v>1058</v>
      </c>
      <c r="T228" s="33">
        <v>45339</v>
      </c>
      <c r="U228" s="33">
        <v>45301</v>
      </c>
      <c r="V228" s="32" t="s">
        <v>1707</v>
      </c>
      <c r="W228" s="32" t="s">
        <v>1713</v>
      </c>
      <c r="X228" s="33">
        <v>45304</v>
      </c>
      <c r="Y228" s="32" t="s">
        <v>1068</v>
      </c>
      <c r="Z228" s="33">
        <v>45304</v>
      </c>
      <c r="AA228" s="32" t="s">
        <v>1075</v>
      </c>
      <c r="AB228" s="32" t="s">
        <v>1070</v>
      </c>
      <c r="AC228" s="33">
        <v>45317</v>
      </c>
      <c r="AD228" s="32" t="s">
        <v>22</v>
      </c>
      <c r="AE228" s="33">
        <v>45316</v>
      </c>
      <c r="AF228" s="32" t="s">
        <v>425</v>
      </c>
      <c r="AG228" s="32"/>
      <c r="AH228" s="32" t="s">
        <v>1210</v>
      </c>
      <c r="AI228" t="s">
        <v>1311</v>
      </c>
      <c r="AJ228" t="s">
        <v>1363</v>
      </c>
      <c r="AK228" t="s">
        <v>1302</v>
      </c>
      <c r="AL228" s="32" t="s">
        <v>890</v>
      </c>
    </row>
    <row r="229" spans="1:38">
      <c r="A229" s="32">
        <v>21</v>
      </c>
      <c r="B229" s="33">
        <v>45281</v>
      </c>
      <c r="C229" s="32">
        <v>30</v>
      </c>
      <c r="D229" s="32" t="s">
        <v>1256</v>
      </c>
      <c r="E229" s="32" t="s">
        <v>1258</v>
      </c>
      <c r="F229" s="32">
        <v>8674622</v>
      </c>
      <c r="G229" s="32" t="s">
        <v>188</v>
      </c>
      <c r="H229" s="32" t="s">
        <v>184</v>
      </c>
      <c r="I229" s="32">
        <v>50423</v>
      </c>
      <c r="J229" s="33">
        <v>45283</v>
      </c>
      <c r="K229" s="33">
        <v>45284</v>
      </c>
      <c r="L229" t="s">
        <v>1058</v>
      </c>
      <c r="M229" s="32" t="s">
        <v>140</v>
      </c>
      <c r="N229" s="32" t="s">
        <v>37</v>
      </c>
      <c r="O229" s="32">
        <v>1</v>
      </c>
      <c r="P229" s="32">
        <v>36.630000000000003</v>
      </c>
      <c r="Q229" s="32">
        <v>36.630000000000003</v>
      </c>
      <c r="R229" s="32" t="s">
        <v>1714</v>
      </c>
      <c r="S229" s="32" t="s">
        <v>1058</v>
      </c>
      <c r="T229" s="33">
        <v>45301</v>
      </c>
      <c r="U229" s="33" t="s">
        <v>581</v>
      </c>
      <c r="V229" s="32" t="s">
        <v>1715</v>
      </c>
      <c r="W229" s="32" t="s">
        <v>139</v>
      </c>
      <c r="X229" s="33">
        <v>45301</v>
      </c>
      <c r="Y229" s="32" t="s">
        <v>1068</v>
      </c>
      <c r="Z229" s="33">
        <v>45301</v>
      </c>
      <c r="AA229" s="32" t="s">
        <v>1075</v>
      </c>
      <c r="AB229" s="32" t="s">
        <v>1081</v>
      </c>
      <c r="AC229" s="33">
        <v>45311</v>
      </c>
      <c r="AD229" s="32" t="s">
        <v>22</v>
      </c>
      <c r="AE229" s="33">
        <v>45304</v>
      </c>
      <c r="AF229" s="32" t="s">
        <v>424</v>
      </c>
      <c r="AG229" s="32"/>
      <c r="AH229" s="32" t="s">
        <v>1210</v>
      </c>
      <c r="AI229" t="s">
        <v>1311</v>
      </c>
      <c r="AJ229" t="s">
        <v>1363</v>
      </c>
      <c r="AK229" t="s">
        <v>1302</v>
      </c>
      <c r="AL229" s="32" t="s">
        <v>890</v>
      </c>
    </row>
    <row r="230" spans="1:38">
      <c r="A230" s="32">
        <v>21</v>
      </c>
      <c r="B230" s="33">
        <v>45281</v>
      </c>
      <c r="C230" s="32">
        <v>30</v>
      </c>
      <c r="D230" s="32" t="s">
        <v>1256</v>
      </c>
      <c r="E230" s="32" t="s">
        <v>1258</v>
      </c>
      <c r="F230" s="32">
        <v>8674622</v>
      </c>
      <c r="G230" s="32" t="s">
        <v>500</v>
      </c>
      <c r="H230" s="32" t="s">
        <v>518</v>
      </c>
      <c r="I230" s="32">
        <v>50425</v>
      </c>
      <c r="J230" s="33">
        <v>45283</v>
      </c>
      <c r="K230" s="33">
        <v>45284</v>
      </c>
      <c r="L230" t="s">
        <v>1058</v>
      </c>
      <c r="M230" s="32" t="s">
        <v>140</v>
      </c>
      <c r="N230" s="32" t="s">
        <v>20</v>
      </c>
      <c r="O230" s="32">
        <v>3</v>
      </c>
      <c r="P230" s="32">
        <v>28.65</v>
      </c>
      <c r="Q230" s="32">
        <v>85.95</v>
      </c>
      <c r="R230" s="32" t="s">
        <v>581</v>
      </c>
      <c r="S230" s="32" t="s">
        <v>581</v>
      </c>
      <c r="T230" s="33" t="s">
        <v>581</v>
      </c>
      <c r="U230" s="33" t="s">
        <v>581</v>
      </c>
      <c r="V230" s="32" t="s">
        <v>1716</v>
      </c>
      <c r="W230" s="32" t="s">
        <v>140</v>
      </c>
      <c r="X230" s="33">
        <v>45302</v>
      </c>
      <c r="Y230" s="32" t="s">
        <v>1068</v>
      </c>
      <c r="Z230" s="33">
        <v>45302</v>
      </c>
      <c r="AA230" s="32" t="s">
        <v>1069</v>
      </c>
      <c r="AB230" s="32" t="s">
        <v>1070</v>
      </c>
      <c r="AC230" s="33">
        <v>45322</v>
      </c>
      <c r="AD230" s="32" t="s">
        <v>22</v>
      </c>
      <c r="AE230" s="33">
        <v>45307</v>
      </c>
      <c r="AF230" s="32" t="s">
        <v>428</v>
      </c>
      <c r="AG230" s="32"/>
      <c r="AH230" s="32" t="s">
        <v>1210</v>
      </c>
      <c r="AI230" t="s">
        <v>1311</v>
      </c>
      <c r="AJ230" t="s">
        <v>1363</v>
      </c>
      <c r="AK230" t="s">
        <v>1302</v>
      </c>
      <c r="AL230" s="32" t="s">
        <v>890</v>
      </c>
    </row>
    <row r="231" spans="1:38">
      <c r="A231" s="32">
        <v>21</v>
      </c>
      <c r="B231" s="33">
        <v>45281</v>
      </c>
      <c r="C231" s="32">
        <v>30</v>
      </c>
      <c r="D231" s="32" t="s">
        <v>1256</v>
      </c>
      <c r="E231" s="32" t="s">
        <v>1258</v>
      </c>
      <c r="F231" s="32">
        <v>8674622</v>
      </c>
      <c r="G231" s="32" t="s">
        <v>71</v>
      </c>
      <c r="H231" s="32" t="s">
        <v>72</v>
      </c>
      <c r="I231" s="32">
        <v>50425</v>
      </c>
      <c r="J231" s="33">
        <v>45283</v>
      </c>
      <c r="K231" s="33">
        <v>45284</v>
      </c>
      <c r="L231" t="s">
        <v>1058</v>
      </c>
      <c r="M231" s="32" t="s">
        <v>139</v>
      </c>
      <c r="N231" s="32" t="s">
        <v>20</v>
      </c>
      <c r="O231" s="32">
        <v>10</v>
      </c>
      <c r="P231" s="32">
        <v>13.67</v>
      </c>
      <c r="Q231" s="32">
        <v>136.69999999999999</v>
      </c>
      <c r="R231" s="32" t="s">
        <v>581</v>
      </c>
      <c r="S231" s="32" t="s">
        <v>581</v>
      </c>
      <c r="T231" s="33" t="s">
        <v>581</v>
      </c>
      <c r="U231" s="33" t="s">
        <v>581</v>
      </c>
      <c r="V231" s="32" t="s">
        <v>1716</v>
      </c>
      <c r="W231" s="32" t="s">
        <v>139</v>
      </c>
      <c r="X231" s="33">
        <v>45302</v>
      </c>
      <c r="Y231" s="32" t="s">
        <v>1068</v>
      </c>
      <c r="Z231" s="33">
        <v>45302</v>
      </c>
      <c r="AA231" s="32" t="s">
        <v>1069</v>
      </c>
      <c r="AB231" s="32" t="s">
        <v>1070</v>
      </c>
      <c r="AC231" s="33">
        <v>45322</v>
      </c>
      <c r="AD231" s="32" t="s">
        <v>22</v>
      </c>
      <c r="AE231" s="33">
        <v>45307</v>
      </c>
      <c r="AF231" s="32" t="s">
        <v>1001</v>
      </c>
      <c r="AG231" s="32"/>
      <c r="AH231" s="32" t="s">
        <v>1210</v>
      </c>
      <c r="AI231" t="s">
        <v>1311</v>
      </c>
      <c r="AJ231" t="s">
        <v>1363</v>
      </c>
      <c r="AK231" t="s">
        <v>1302</v>
      </c>
      <c r="AL231" s="32" t="s">
        <v>890</v>
      </c>
    </row>
    <row r="232" spans="1:38">
      <c r="A232" s="32">
        <v>21</v>
      </c>
      <c r="B232" s="33">
        <v>45281</v>
      </c>
      <c r="C232" s="32">
        <v>30</v>
      </c>
      <c r="D232" s="32" t="s">
        <v>1256</v>
      </c>
      <c r="E232" s="32" t="s">
        <v>1258</v>
      </c>
      <c r="F232" s="32">
        <v>8674622</v>
      </c>
      <c r="G232" s="32" t="s">
        <v>1261</v>
      </c>
      <c r="H232" s="32" t="s">
        <v>1266</v>
      </c>
      <c r="I232" s="32">
        <v>50428</v>
      </c>
      <c r="J232" s="33">
        <v>45283</v>
      </c>
      <c r="K232" s="33">
        <v>45284</v>
      </c>
      <c r="L232" t="s">
        <v>1058</v>
      </c>
      <c r="M232" s="32" t="s">
        <v>141</v>
      </c>
      <c r="N232" s="32" t="s">
        <v>20</v>
      </c>
      <c r="O232" s="32">
        <v>3</v>
      </c>
      <c r="P232" s="32">
        <v>14.6</v>
      </c>
      <c r="Q232" s="32">
        <v>43.8</v>
      </c>
      <c r="R232" s="32" t="s">
        <v>1702</v>
      </c>
      <c r="S232" s="32" t="s">
        <v>1058</v>
      </c>
      <c r="T232" s="33">
        <v>45306</v>
      </c>
      <c r="U232" s="33">
        <v>45304</v>
      </c>
      <c r="V232" s="32" t="s">
        <v>1779</v>
      </c>
      <c r="W232" s="32" t="s">
        <v>1019</v>
      </c>
      <c r="X232" s="33">
        <v>45308</v>
      </c>
      <c r="Y232" s="32" t="s">
        <v>1068</v>
      </c>
      <c r="Z232" s="33">
        <v>45308</v>
      </c>
      <c r="AA232" s="32" t="s">
        <v>1069</v>
      </c>
      <c r="AB232" s="32" t="s">
        <v>1081</v>
      </c>
      <c r="AC232" s="33">
        <v>45313</v>
      </c>
      <c r="AD232" s="32" t="s">
        <v>22</v>
      </c>
      <c r="AE232" s="33">
        <v>45311</v>
      </c>
      <c r="AF232" s="32" t="s">
        <v>428</v>
      </c>
      <c r="AG232" s="32"/>
      <c r="AH232" s="32" t="s">
        <v>1210</v>
      </c>
      <c r="AI232" t="s">
        <v>1311</v>
      </c>
      <c r="AJ232" t="s">
        <v>1363</v>
      </c>
      <c r="AK232" t="s">
        <v>1302</v>
      </c>
      <c r="AL232" s="32" t="s">
        <v>890</v>
      </c>
    </row>
    <row r="233" spans="1:38">
      <c r="A233" s="32">
        <v>21</v>
      </c>
      <c r="B233" s="33">
        <v>45281</v>
      </c>
      <c r="C233" s="32">
        <v>30</v>
      </c>
      <c r="D233" s="32" t="s">
        <v>1256</v>
      </c>
      <c r="E233" s="32" t="s">
        <v>1258</v>
      </c>
      <c r="F233" s="32">
        <v>8674622</v>
      </c>
      <c r="G233" s="32" t="s">
        <v>289</v>
      </c>
      <c r="H233" s="32" t="s">
        <v>560</v>
      </c>
      <c r="I233" s="32">
        <v>50423</v>
      </c>
      <c r="J233" s="33">
        <v>45283</v>
      </c>
      <c r="K233" s="33">
        <v>45284</v>
      </c>
      <c r="L233" t="s">
        <v>1058</v>
      </c>
      <c r="M233" s="32" t="s">
        <v>139</v>
      </c>
      <c r="N233" s="32" t="s">
        <v>37</v>
      </c>
      <c r="O233" s="32">
        <v>3</v>
      </c>
      <c r="P233" s="32">
        <v>40.5</v>
      </c>
      <c r="Q233" s="32">
        <v>121.5</v>
      </c>
      <c r="R233" s="32" t="s">
        <v>1711</v>
      </c>
      <c r="S233" s="32" t="s">
        <v>1058</v>
      </c>
      <c r="T233" s="33">
        <v>45300</v>
      </c>
      <c r="U233" s="33" t="s">
        <v>581</v>
      </c>
      <c r="V233" s="32" t="s">
        <v>1712</v>
      </c>
      <c r="W233" s="32" t="s">
        <v>1018</v>
      </c>
      <c r="X233" s="33">
        <v>45300</v>
      </c>
      <c r="Y233" s="32" t="s">
        <v>1068</v>
      </c>
      <c r="Z233" s="33">
        <v>45301</v>
      </c>
      <c r="AA233" s="32" t="s">
        <v>1075</v>
      </c>
      <c r="AB233" s="32" t="s">
        <v>1070</v>
      </c>
      <c r="AC233" s="33">
        <v>45315</v>
      </c>
      <c r="AD233" s="32" t="s">
        <v>22</v>
      </c>
      <c r="AE233" s="33">
        <v>45305</v>
      </c>
      <c r="AF233" s="32" t="s">
        <v>428</v>
      </c>
      <c r="AG233" s="32"/>
      <c r="AH233" s="32" t="s">
        <v>1210</v>
      </c>
      <c r="AI233" t="s">
        <v>1311</v>
      </c>
      <c r="AJ233" t="s">
        <v>1363</v>
      </c>
      <c r="AK233" t="s">
        <v>1302</v>
      </c>
      <c r="AL233" s="32" t="s">
        <v>890</v>
      </c>
    </row>
    <row r="234" spans="1:38">
      <c r="A234" s="32">
        <v>21</v>
      </c>
      <c r="B234" s="33">
        <v>45281</v>
      </c>
      <c r="C234" s="32">
        <v>30</v>
      </c>
      <c r="D234" s="32" t="s">
        <v>1256</v>
      </c>
      <c r="E234" s="32" t="s">
        <v>1258</v>
      </c>
      <c r="F234" s="32">
        <v>8674622</v>
      </c>
      <c r="G234" s="32" t="s">
        <v>1262</v>
      </c>
      <c r="H234" s="32" t="s">
        <v>1267</v>
      </c>
      <c r="I234" s="32">
        <v>50422</v>
      </c>
      <c r="J234" s="33">
        <v>45283</v>
      </c>
      <c r="K234" s="33">
        <v>45284</v>
      </c>
      <c r="L234" t="s">
        <v>1058</v>
      </c>
      <c r="M234" s="32" t="s">
        <v>139</v>
      </c>
      <c r="N234" s="32" t="s">
        <v>20</v>
      </c>
      <c r="O234" s="32">
        <v>1</v>
      </c>
      <c r="P234" s="32">
        <v>48.84</v>
      </c>
      <c r="Q234" s="32">
        <v>48.84</v>
      </c>
      <c r="R234" s="32" t="s">
        <v>1701</v>
      </c>
      <c r="S234" s="32" t="s">
        <v>1058</v>
      </c>
      <c r="T234" s="33">
        <v>45339</v>
      </c>
      <c r="U234" s="33">
        <v>45301</v>
      </c>
      <c r="V234" s="32" t="s">
        <v>1707</v>
      </c>
      <c r="W234" s="32" t="s">
        <v>1010</v>
      </c>
      <c r="X234" s="33">
        <v>45304</v>
      </c>
      <c r="Y234" s="32" t="s">
        <v>1068</v>
      </c>
      <c r="Z234" s="33">
        <v>45304</v>
      </c>
      <c r="AA234" s="32" t="s">
        <v>1075</v>
      </c>
      <c r="AB234" s="32" t="s">
        <v>1070</v>
      </c>
      <c r="AC234" s="33">
        <v>45311</v>
      </c>
      <c r="AD234" s="32" t="s">
        <v>22</v>
      </c>
      <c r="AE234" s="33">
        <v>45312</v>
      </c>
      <c r="AF234" s="32" t="s">
        <v>424</v>
      </c>
      <c r="AG234" s="32"/>
      <c r="AH234" s="32" t="s">
        <v>1210</v>
      </c>
      <c r="AI234" t="s">
        <v>1311</v>
      </c>
      <c r="AJ234" t="s">
        <v>1363</v>
      </c>
      <c r="AK234" t="s">
        <v>1302</v>
      </c>
      <c r="AL234" s="32" t="s">
        <v>890</v>
      </c>
    </row>
    <row r="235" spans="1:38">
      <c r="A235" s="32">
        <v>21</v>
      </c>
      <c r="B235" s="33">
        <v>45281</v>
      </c>
      <c r="C235" s="32">
        <v>30</v>
      </c>
      <c r="D235" s="32" t="s">
        <v>1256</v>
      </c>
      <c r="E235" s="32" t="s">
        <v>1258</v>
      </c>
      <c r="F235" s="32">
        <v>8674622</v>
      </c>
      <c r="G235" s="32" t="s">
        <v>1277</v>
      </c>
      <c r="H235" s="32" t="s">
        <v>1268</v>
      </c>
      <c r="I235" s="32">
        <v>50427</v>
      </c>
      <c r="J235" s="33">
        <v>45283</v>
      </c>
      <c r="K235" s="33">
        <v>45284</v>
      </c>
      <c r="L235" t="s">
        <v>1058</v>
      </c>
      <c r="M235" s="32" t="s">
        <v>139</v>
      </c>
      <c r="N235" s="32" t="s">
        <v>20</v>
      </c>
      <c r="O235" s="32">
        <v>1</v>
      </c>
      <c r="P235" s="32">
        <v>163.61000000000001</v>
      </c>
      <c r="Q235" s="32">
        <v>163.61000000000001</v>
      </c>
      <c r="R235" s="32" t="s">
        <v>1702</v>
      </c>
      <c r="S235" s="32" t="s">
        <v>1058</v>
      </c>
      <c r="T235" s="33">
        <v>45306</v>
      </c>
      <c r="U235" s="33">
        <v>45304</v>
      </c>
      <c r="V235" s="32" t="s">
        <v>1779</v>
      </c>
      <c r="W235" s="32" t="s">
        <v>1014</v>
      </c>
      <c r="X235" s="33">
        <v>45308</v>
      </c>
      <c r="Y235" s="32" t="s">
        <v>1068</v>
      </c>
      <c r="Z235" s="33">
        <v>45308</v>
      </c>
      <c r="AA235" s="32" t="s">
        <v>1069</v>
      </c>
      <c r="AB235" s="32" t="s">
        <v>1081</v>
      </c>
      <c r="AC235" s="33">
        <v>45313</v>
      </c>
      <c r="AD235" s="32" t="s">
        <v>22</v>
      </c>
      <c r="AE235" s="33">
        <v>45311</v>
      </c>
      <c r="AF235" s="32" t="s">
        <v>424</v>
      </c>
      <c r="AG235" s="32"/>
      <c r="AH235" s="32" t="s">
        <v>1210</v>
      </c>
      <c r="AI235" t="s">
        <v>1311</v>
      </c>
      <c r="AJ235" t="s">
        <v>1363</v>
      </c>
      <c r="AK235" t="s">
        <v>1302</v>
      </c>
      <c r="AL235" s="32" t="s">
        <v>890</v>
      </c>
    </row>
    <row r="236" spans="1:38">
      <c r="A236" s="32">
        <v>21</v>
      </c>
      <c r="B236" s="33">
        <v>45281</v>
      </c>
      <c r="C236" s="32">
        <v>30</v>
      </c>
      <c r="D236" s="32" t="s">
        <v>1256</v>
      </c>
      <c r="E236" s="32" t="s">
        <v>1258</v>
      </c>
      <c r="F236" s="32">
        <v>8674622</v>
      </c>
      <c r="G236" s="32" t="s">
        <v>146</v>
      </c>
      <c r="H236" s="32" t="s">
        <v>147</v>
      </c>
      <c r="I236" s="32">
        <v>50428</v>
      </c>
      <c r="J236" s="33">
        <v>45283</v>
      </c>
      <c r="K236" s="33">
        <v>45284</v>
      </c>
      <c r="L236" t="s">
        <v>1058</v>
      </c>
      <c r="M236" s="32" t="s">
        <v>140</v>
      </c>
      <c r="N236" s="32" t="s">
        <v>21</v>
      </c>
      <c r="O236" s="32">
        <v>5</v>
      </c>
      <c r="P236" s="32">
        <v>8</v>
      </c>
      <c r="Q236" s="32">
        <v>40</v>
      </c>
      <c r="R236" s="32" t="s">
        <v>1702</v>
      </c>
      <c r="S236" s="32" t="s">
        <v>1058</v>
      </c>
      <c r="T236" s="33">
        <v>45306</v>
      </c>
      <c r="U236" s="33">
        <v>45304</v>
      </c>
      <c r="V236" s="32" t="s">
        <v>1779</v>
      </c>
      <c r="W236" s="32" t="s">
        <v>1018</v>
      </c>
      <c r="X236" s="33">
        <v>45308</v>
      </c>
      <c r="Y236" s="32" t="s">
        <v>1068</v>
      </c>
      <c r="Z236" s="33">
        <v>45308</v>
      </c>
      <c r="AA236" s="32" t="s">
        <v>1069</v>
      </c>
      <c r="AB236" s="32" t="s">
        <v>1081</v>
      </c>
      <c r="AC236" s="33">
        <v>45313</v>
      </c>
      <c r="AD236" s="32" t="s">
        <v>22</v>
      </c>
      <c r="AE236" s="33">
        <v>45311</v>
      </c>
      <c r="AF236" s="32" t="s">
        <v>429</v>
      </c>
      <c r="AG236" s="32"/>
      <c r="AH236" s="32" t="s">
        <v>1210</v>
      </c>
      <c r="AI236" t="s">
        <v>1311</v>
      </c>
      <c r="AJ236" t="s">
        <v>1363</v>
      </c>
      <c r="AK236" t="s">
        <v>1302</v>
      </c>
      <c r="AL236" s="32" t="s">
        <v>890</v>
      </c>
    </row>
    <row r="237" spans="1:38">
      <c r="A237" s="32">
        <v>22</v>
      </c>
      <c r="B237" s="33">
        <v>45283</v>
      </c>
      <c r="C237" s="32">
        <v>30</v>
      </c>
      <c r="D237" s="32" t="s">
        <v>1269</v>
      </c>
      <c r="E237" s="32" t="s">
        <v>1270</v>
      </c>
      <c r="F237" s="32">
        <v>8789414</v>
      </c>
      <c r="G237" s="32" t="s">
        <v>102</v>
      </c>
      <c r="H237" s="32" t="s">
        <v>108</v>
      </c>
      <c r="I237" s="32">
        <v>50469</v>
      </c>
      <c r="J237" s="33">
        <v>45284</v>
      </c>
      <c r="K237" s="33">
        <v>45284</v>
      </c>
      <c r="L237" t="s">
        <v>1058</v>
      </c>
      <c r="M237" s="32" t="s">
        <v>143</v>
      </c>
      <c r="N237" s="32" t="s">
        <v>20</v>
      </c>
      <c r="O237" s="32">
        <v>3</v>
      </c>
      <c r="P237" s="32">
        <v>10.1</v>
      </c>
      <c r="Q237" s="32">
        <v>30.3</v>
      </c>
      <c r="R237" s="32" t="s">
        <v>1702</v>
      </c>
      <c r="S237" s="32" t="s">
        <v>1058</v>
      </c>
      <c r="T237" s="33">
        <v>45306</v>
      </c>
      <c r="U237" s="33">
        <v>45304</v>
      </c>
      <c r="V237" s="32" t="s">
        <v>1779</v>
      </c>
      <c r="W237" s="32" t="s">
        <v>1159</v>
      </c>
      <c r="X237" s="33">
        <v>45308</v>
      </c>
      <c r="Y237" s="32" t="s">
        <v>1068</v>
      </c>
      <c r="Z237" s="33">
        <v>45308</v>
      </c>
      <c r="AA237" s="32" t="s">
        <v>1069</v>
      </c>
      <c r="AB237" s="32" t="s">
        <v>1081</v>
      </c>
      <c r="AC237" s="33">
        <v>45313</v>
      </c>
      <c r="AD237" s="32" t="s">
        <v>22</v>
      </c>
      <c r="AE237" s="33">
        <v>45311</v>
      </c>
      <c r="AF237" s="32" t="s">
        <v>428</v>
      </c>
      <c r="AG237" s="32"/>
      <c r="AH237" s="32" t="s">
        <v>1210</v>
      </c>
      <c r="AI237" t="s">
        <v>1311</v>
      </c>
      <c r="AJ237" t="s">
        <v>1363</v>
      </c>
      <c r="AK237" t="s">
        <v>1302</v>
      </c>
      <c r="AL237" s="32" t="s">
        <v>890</v>
      </c>
    </row>
    <row r="238" spans="1:38">
      <c r="A238" s="32">
        <v>22</v>
      </c>
      <c r="B238" s="33">
        <v>45283</v>
      </c>
      <c r="C238" s="32">
        <v>30</v>
      </c>
      <c r="D238" s="32" t="s">
        <v>1269</v>
      </c>
      <c r="E238" s="32" t="s">
        <v>1270</v>
      </c>
      <c r="F238" s="32">
        <v>8789414</v>
      </c>
      <c r="G238" s="32" t="s">
        <v>396</v>
      </c>
      <c r="H238" s="32" t="s">
        <v>494</v>
      </c>
      <c r="I238" s="32">
        <v>50469</v>
      </c>
      <c r="J238" s="33">
        <v>45284</v>
      </c>
      <c r="K238" s="33">
        <v>45284</v>
      </c>
      <c r="L238" t="s">
        <v>1058</v>
      </c>
      <c r="M238" s="32" t="s">
        <v>142</v>
      </c>
      <c r="N238" s="32" t="s">
        <v>21</v>
      </c>
      <c r="O238" s="32">
        <v>1</v>
      </c>
      <c r="P238" s="32">
        <v>163</v>
      </c>
      <c r="Q238" s="32">
        <v>163</v>
      </c>
      <c r="R238" s="32" t="s">
        <v>1702</v>
      </c>
      <c r="S238" s="32" t="s">
        <v>1058</v>
      </c>
      <c r="T238" s="33">
        <v>45306</v>
      </c>
      <c r="U238" s="33">
        <v>45304</v>
      </c>
      <c r="V238" s="32" t="s">
        <v>1779</v>
      </c>
      <c r="W238" s="32" t="s">
        <v>1031</v>
      </c>
      <c r="X238" s="33">
        <v>45308</v>
      </c>
      <c r="Y238" s="32" t="s">
        <v>1068</v>
      </c>
      <c r="Z238" s="33">
        <v>45308</v>
      </c>
      <c r="AA238" s="32" t="s">
        <v>1069</v>
      </c>
      <c r="AB238" s="32" t="s">
        <v>1081</v>
      </c>
      <c r="AC238" s="33">
        <v>45313</v>
      </c>
      <c r="AD238" s="32" t="s">
        <v>22</v>
      </c>
      <c r="AE238" s="33">
        <v>45311</v>
      </c>
      <c r="AF238" s="32" t="s">
        <v>424</v>
      </c>
      <c r="AG238" s="32"/>
      <c r="AH238" s="32" t="s">
        <v>1210</v>
      </c>
      <c r="AI238" t="s">
        <v>1311</v>
      </c>
      <c r="AJ238" t="s">
        <v>1363</v>
      </c>
      <c r="AK238" t="s">
        <v>1302</v>
      </c>
      <c r="AL238" s="32" t="s">
        <v>890</v>
      </c>
    </row>
    <row r="239" spans="1:38">
      <c r="A239" s="32">
        <v>22</v>
      </c>
      <c r="B239" s="33">
        <v>45283</v>
      </c>
      <c r="C239" s="32">
        <v>30</v>
      </c>
      <c r="D239" s="32" t="s">
        <v>1269</v>
      </c>
      <c r="E239" s="32" t="s">
        <v>1270</v>
      </c>
      <c r="F239" s="32">
        <v>8789414</v>
      </c>
      <c r="G239" s="32" t="s">
        <v>1271</v>
      </c>
      <c r="H239" s="32" t="s">
        <v>1274</v>
      </c>
      <c r="I239" s="32">
        <v>50469</v>
      </c>
      <c r="J239" s="33">
        <v>45284</v>
      </c>
      <c r="K239" s="33">
        <v>45284</v>
      </c>
      <c r="L239" t="s">
        <v>1058</v>
      </c>
      <c r="M239" s="32" t="s">
        <v>141</v>
      </c>
      <c r="N239" s="32" t="s">
        <v>20</v>
      </c>
      <c r="O239" s="32">
        <v>4</v>
      </c>
      <c r="P239" s="32">
        <v>158.18</v>
      </c>
      <c r="Q239" s="32">
        <v>632.72</v>
      </c>
      <c r="R239" s="32" t="s">
        <v>1702</v>
      </c>
      <c r="S239" s="32" t="s">
        <v>1058</v>
      </c>
      <c r="T239" s="33">
        <v>45306</v>
      </c>
      <c r="U239" s="33">
        <v>45304</v>
      </c>
      <c r="V239" s="32" t="s">
        <v>1779</v>
      </c>
      <c r="W239" s="32" t="s">
        <v>1029</v>
      </c>
      <c r="X239" s="33">
        <v>45308</v>
      </c>
      <c r="Y239" s="32" t="s">
        <v>1068</v>
      </c>
      <c r="Z239" s="33">
        <v>45308</v>
      </c>
      <c r="AA239" s="32" t="s">
        <v>1069</v>
      </c>
      <c r="AB239" s="32" t="s">
        <v>1081</v>
      </c>
      <c r="AC239" s="33">
        <v>45313</v>
      </c>
      <c r="AD239" s="32" t="s">
        <v>22</v>
      </c>
      <c r="AE239" s="33">
        <v>45311</v>
      </c>
      <c r="AF239" s="32" t="s">
        <v>426</v>
      </c>
      <c r="AG239" s="32"/>
      <c r="AH239" s="32" t="s">
        <v>1210</v>
      </c>
      <c r="AI239" t="s">
        <v>1311</v>
      </c>
      <c r="AJ239" t="s">
        <v>1363</v>
      </c>
      <c r="AK239" t="s">
        <v>1302</v>
      </c>
      <c r="AL239" s="32" t="s">
        <v>890</v>
      </c>
    </row>
    <row r="240" spans="1:38">
      <c r="A240" s="32">
        <v>22</v>
      </c>
      <c r="B240" s="33">
        <v>45283</v>
      </c>
      <c r="C240" s="32">
        <v>30</v>
      </c>
      <c r="D240" s="32" t="s">
        <v>1269</v>
      </c>
      <c r="E240" s="32" t="s">
        <v>1270</v>
      </c>
      <c r="F240" s="32">
        <v>8789414</v>
      </c>
      <c r="G240" s="32" t="s">
        <v>1272</v>
      </c>
      <c r="H240" s="32" t="s">
        <v>1275</v>
      </c>
      <c r="I240" s="32">
        <v>50469</v>
      </c>
      <c r="J240" s="33">
        <v>45284</v>
      </c>
      <c r="K240" s="33">
        <v>45284</v>
      </c>
      <c r="L240" t="s">
        <v>1058</v>
      </c>
      <c r="M240" s="32" t="s">
        <v>140</v>
      </c>
      <c r="N240" s="32" t="s">
        <v>20</v>
      </c>
      <c r="O240" s="32">
        <v>15</v>
      </c>
      <c r="P240" s="32">
        <v>6.49</v>
      </c>
      <c r="Q240" s="32">
        <v>97.35</v>
      </c>
      <c r="R240" s="32" t="s">
        <v>1702</v>
      </c>
      <c r="S240" s="32" t="s">
        <v>1058</v>
      </c>
      <c r="T240" s="33">
        <v>45306</v>
      </c>
      <c r="U240" s="33">
        <v>45304</v>
      </c>
      <c r="V240" s="32" t="s">
        <v>1779</v>
      </c>
      <c r="W240" s="32" t="s">
        <v>1028</v>
      </c>
      <c r="X240" s="33">
        <v>45308</v>
      </c>
      <c r="Y240" s="32" t="s">
        <v>1068</v>
      </c>
      <c r="Z240" s="33">
        <v>45308</v>
      </c>
      <c r="AA240" s="32" t="s">
        <v>1069</v>
      </c>
      <c r="AB240" s="32" t="s">
        <v>1081</v>
      </c>
      <c r="AC240" s="33">
        <v>45313</v>
      </c>
      <c r="AD240" s="32" t="s">
        <v>22</v>
      </c>
      <c r="AE240" s="33">
        <v>45311</v>
      </c>
      <c r="AF240" s="32" t="s">
        <v>1021</v>
      </c>
      <c r="AG240" s="32"/>
      <c r="AH240" s="32" t="s">
        <v>1210</v>
      </c>
      <c r="AI240" t="s">
        <v>1311</v>
      </c>
      <c r="AJ240" t="s">
        <v>1363</v>
      </c>
      <c r="AK240" t="s">
        <v>1302</v>
      </c>
      <c r="AL240" s="32" t="s">
        <v>890</v>
      </c>
    </row>
    <row r="241" spans="1:38">
      <c r="A241" s="32">
        <v>22</v>
      </c>
      <c r="B241" s="33">
        <v>45283</v>
      </c>
      <c r="C241" s="32">
        <v>30</v>
      </c>
      <c r="D241" s="32" t="s">
        <v>1269</v>
      </c>
      <c r="E241" s="32" t="s">
        <v>1270</v>
      </c>
      <c r="F241" s="32">
        <v>8789414</v>
      </c>
      <c r="G241" s="32" t="s">
        <v>1273</v>
      </c>
      <c r="H241" s="32" t="s">
        <v>1276</v>
      </c>
      <c r="I241" s="32">
        <v>50471</v>
      </c>
      <c r="J241" s="33">
        <v>45284</v>
      </c>
      <c r="K241" s="33">
        <v>45284</v>
      </c>
      <c r="L241" t="s">
        <v>1058</v>
      </c>
      <c r="M241" s="32" t="s">
        <v>139</v>
      </c>
      <c r="N241" s="32" t="s">
        <v>20</v>
      </c>
      <c r="O241" s="32">
        <v>8</v>
      </c>
      <c r="P241" s="32">
        <v>1.18</v>
      </c>
      <c r="Q241" s="32">
        <v>9.44</v>
      </c>
      <c r="R241" s="32" t="s">
        <v>1782</v>
      </c>
      <c r="S241" s="32" t="s">
        <v>1058</v>
      </c>
      <c r="T241" s="33">
        <v>45314</v>
      </c>
      <c r="U241" s="33">
        <v>45306</v>
      </c>
      <c r="V241" s="32" t="s">
        <v>1941</v>
      </c>
      <c r="W241" s="32" t="s">
        <v>143</v>
      </c>
      <c r="X241" s="33">
        <v>45314</v>
      </c>
      <c r="Y241" s="32" t="s">
        <v>1068</v>
      </c>
      <c r="Z241" s="33">
        <v>45314</v>
      </c>
      <c r="AA241" s="32" t="s">
        <v>1710</v>
      </c>
      <c r="AB241" s="32" t="s">
        <v>1079</v>
      </c>
      <c r="AC241" s="33">
        <v>45345</v>
      </c>
      <c r="AD241" s="32" t="s">
        <v>22</v>
      </c>
      <c r="AE241" s="33">
        <v>45344</v>
      </c>
      <c r="AF241" s="32" t="s">
        <v>1025</v>
      </c>
      <c r="AG241" s="32"/>
      <c r="AH241" s="32" t="s">
        <v>1210</v>
      </c>
      <c r="AI241" t="s">
        <v>1311</v>
      </c>
      <c r="AJ241" t="s">
        <v>1363</v>
      </c>
      <c r="AK241" t="s">
        <v>1302</v>
      </c>
      <c r="AL241" s="32" t="s">
        <v>890</v>
      </c>
    </row>
    <row r="242" spans="1:38">
      <c r="A242" s="32">
        <v>22</v>
      </c>
      <c r="B242" s="33">
        <v>45283</v>
      </c>
      <c r="C242" s="32">
        <v>30</v>
      </c>
      <c r="D242" s="32" t="s">
        <v>1269</v>
      </c>
      <c r="E242" s="32" t="s">
        <v>1270</v>
      </c>
      <c r="F242" s="32">
        <v>8789414</v>
      </c>
      <c r="G242" s="32" t="s">
        <v>967</v>
      </c>
      <c r="H242" s="32" t="s">
        <v>969</v>
      </c>
      <c r="I242" s="32">
        <v>50470</v>
      </c>
      <c r="J242" s="33">
        <v>45284</v>
      </c>
      <c r="K242" s="33">
        <v>45284</v>
      </c>
      <c r="L242" t="s">
        <v>1058</v>
      </c>
      <c r="M242" s="32" t="s">
        <v>139</v>
      </c>
      <c r="N242" s="32" t="s">
        <v>36</v>
      </c>
      <c r="O242" s="32">
        <v>1</v>
      </c>
      <c r="P242" s="32">
        <v>28.4</v>
      </c>
      <c r="Q242" s="32">
        <v>28.4</v>
      </c>
      <c r="R242" s="32" t="s">
        <v>1705</v>
      </c>
      <c r="S242" s="32" t="s">
        <v>1059</v>
      </c>
      <c r="T242" s="33">
        <v>45300</v>
      </c>
      <c r="U242" s="33" t="s">
        <v>581</v>
      </c>
      <c r="V242" s="32" t="s">
        <v>1706</v>
      </c>
      <c r="W242" s="32" t="s">
        <v>1314</v>
      </c>
      <c r="X242" s="33">
        <v>45300</v>
      </c>
      <c r="Y242" s="32" t="s">
        <v>1068</v>
      </c>
      <c r="Z242" s="33">
        <v>45301</v>
      </c>
      <c r="AA242" s="32" t="s">
        <v>1075</v>
      </c>
      <c r="AB242" s="32" t="s">
        <v>1081</v>
      </c>
      <c r="AC242" s="33">
        <v>45314</v>
      </c>
      <c r="AD242" s="32" t="s">
        <v>22</v>
      </c>
      <c r="AE242" s="33">
        <v>45305</v>
      </c>
      <c r="AF242" s="32" t="s">
        <v>424</v>
      </c>
      <c r="AG242" s="32"/>
      <c r="AH242" s="32" t="s">
        <v>1210</v>
      </c>
      <c r="AI242" t="s">
        <v>1311</v>
      </c>
      <c r="AJ242" t="s">
        <v>1363</v>
      </c>
      <c r="AK242" t="s">
        <v>1302</v>
      </c>
      <c r="AL242" s="32" t="s">
        <v>890</v>
      </c>
    </row>
    <row r="243" spans="1:38">
      <c r="A243" s="32">
        <v>22</v>
      </c>
      <c r="B243" s="33">
        <v>45283</v>
      </c>
      <c r="C243" s="32">
        <v>30</v>
      </c>
      <c r="D243" s="32" t="s">
        <v>1269</v>
      </c>
      <c r="E243" s="32" t="s">
        <v>1270</v>
      </c>
      <c r="F243" s="32">
        <v>8789414</v>
      </c>
      <c r="G243" s="32" t="s">
        <v>397</v>
      </c>
      <c r="H243" s="32" t="s">
        <v>400</v>
      </c>
      <c r="I243" s="32">
        <v>50469</v>
      </c>
      <c r="J243" s="33">
        <v>45284</v>
      </c>
      <c r="K243" s="33">
        <v>45284</v>
      </c>
      <c r="L243" t="s">
        <v>1058</v>
      </c>
      <c r="M243" s="32" t="s">
        <v>139</v>
      </c>
      <c r="N243" s="32" t="s">
        <v>20</v>
      </c>
      <c r="O243" s="32">
        <v>4</v>
      </c>
      <c r="P243" s="32">
        <v>3.7</v>
      </c>
      <c r="Q243" s="32">
        <v>14.8</v>
      </c>
      <c r="R243" s="32" t="s">
        <v>1702</v>
      </c>
      <c r="S243" s="32" t="s">
        <v>1058</v>
      </c>
      <c r="T243" s="33">
        <v>45306</v>
      </c>
      <c r="U243" s="33">
        <v>45304</v>
      </c>
      <c r="V243" s="32" t="s">
        <v>1779</v>
      </c>
      <c r="W243" s="32" t="s">
        <v>1020</v>
      </c>
      <c r="X243" s="33">
        <v>45308</v>
      </c>
      <c r="Y243" s="32" t="s">
        <v>1068</v>
      </c>
      <c r="Z243" s="33">
        <v>45308</v>
      </c>
      <c r="AA243" s="32" t="s">
        <v>1069</v>
      </c>
      <c r="AB243" s="32" t="s">
        <v>1081</v>
      </c>
      <c r="AC243" s="33">
        <v>45313</v>
      </c>
      <c r="AD243" s="32" t="s">
        <v>22</v>
      </c>
      <c r="AE243" s="33">
        <v>45311</v>
      </c>
      <c r="AF243" s="32" t="s">
        <v>426</v>
      </c>
      <c r="AG243" s="32"/>
      <c r="AH243" s="32" t="s">
        <v>1210</v>
      </c>
      <c r="AI243" t="s">
        <v>1311</v>
      </c>
      <c r="AJ243" t="s">
        <v>1363</v>
      </c>
      <c r="AK243" t="s">
        <v>1302</v>
      </c>
      <c r="AL243" s="32" t="s">
        <v>890</v>
      </c>
    </row>
    <row r="244" spans="1:38">
      <c r="A244" s="32">
        <v>23</v>
      </c>
      <c r="B244" s="33">
        <v>45288</v>
      </c>
      <c r="C244" s="32">
        <v>40</v>
      </c>
      <c r="D244" s="32" t="s">
        <v>970</v>
      </c>
      <c r="E244" s="32" t="s">
        <v>1373</v>
      </c>
      <c r="F244" s="32">
        <v>7286430</v>
      </c>
      <c r="G244" s="32" t="s">
        <v>397</v>
      </c>
      <c r="H244" s="32" t="s">
        <v>400</v>
      </c>
      <c r="I244" s="32">
        <v>50798</v>
      </c>
      <c r="J244" s="33">
        <v>45289</v>
      </c>
      <c r="K244" s="33">
        <v>45291</v>
      </c>
      <c r="L244" t="s">
        <v>1058</v>
      </c>
      <c r="M244" s="32" t="s">
        <v>140</v>
      </c>
      <c r="N244" s="32" t="s">
        <v>20</v>
      </c>
      <c r="O244" s="32">
        <v>8</v>
      </c>
      <c r="P244" s="32">
        <v>3.5</v>
      </c>
      <c r="Q244" s="32">
        <v>28</v>
      </c>
      <c r="R244" s="32" t="s">
        <v>1717</v>
      </c>
      <c r="S244" s="32" t="s">
        <v>1059</v>
      </c>
      <c r="T244" s="33">
        <v>45301</v>
      </c>
      <c r="U244" s="33" t="s">
        <v>581</v>
      </c>
      <c r="V244" s="32" t="s">
        <v>1718</v>
      </c>
      <c r="W244" s="32" t="s">
        <v>1014</v>
      </c>
      <c r="X244" s="33">
        <v>45300</v>
      </c>
      <c r="Y244" s="32" t="s">
        <v>1068</v>
      </c>
      <c r="Z244" s="33">
        <v>45301</v>
      </c>
      <c r="AA244" s="32" t="s">
        <v>1075</v>
      </c>
      <c r="AB244" s="32" t="s">
        <v>1070</v>
      </c>
      <c r="AC244" s="33">
        <v>45315</v>
      </c>
      <c r="AD244" s="32" t="s">
        <v>22</v>
      </c>
      <c r="AE244" s="33">
        <v>45305</v>
      </c>
      <c r="AF244" s="32" t="s">
        <v>1025</v>
      </c>
      <c r="AG244" s="32"/>
      <c r="AH244" s="32" t="s">
        <v>1210</v>
      </c>
      <c r="AI244" t="s">
        <v>1311</v>
      </c>
      <c r="AJ244" t="s">
        <v>1363</v>
      </c>
      <c r="AK244" t="s">
        <v>1302</v>
      </c>
      <c r="AL244" s="32" t="s">
        <v>890</v>
      </c>
    </row>
    <row r="245" spans="1:38">
      <c r="A245" s="32">
        <v>23</v>
      </c>
      <c r="B245" s="33">
        <v>45288</v>
      </c>
      <c r="C245" s="32">
        <v>40</v>
      </c>
      <c r="D245" s="32" t="s">
        <v>970</v>
      </c>
      <c r="E245" s="32" t="s">
        <v>1373</v>
      </c>
      <c r="F245" s="32">
        <v>7286430</v>
      </c>
      <c r="G245" s="32" t="s">
        <v>962</v>
      </c>
      <c r="H245" s="32" t="s">
        <v>963</v>
      </c>
      <c r="I245" s="32">
        <v>50800</v>
      </c>
      <c r="J245" s="33">
        <v>45289</v>
      </c>
      <c r="K245" s="33">
        <v>45290</v>
      </c>
      <c r="L245" t="s">
        <v>1058</v>
      </c>
      <c r="M245" s="32" t="s">
        <v>140</v>
      </c>
      <c r="N245" s="32" t="s">
        <v>20</v>
      </c>
      <c r="O245" s="32">
        <v>1</v>
      </c>
      <c r="P245" s="32">
        <v>146.47</v>
      </c>
      <c r="Q245" s="32">
        <v>146.47</v>
      </c>
      <c r="R245" s="32" t="s">
        <v>581</v>
      </c>
      <c r="S245" s="32" t="s">
        <v>581</v>
      </c>
      <c r="T245" s="33" t="s">
        <v>581</v>
      </c>
      <c r="U245" s="33" t="s">
        <v>581</v>
      </c>
      <c r="V245" s="32" t="s">
        <v>1716</v>
      </c>
      <c r="W245" s="32" t="s">
        <v>1017</v>
      </c>
      <c r="X245" s="33">
        <v>45302</v>
      </c>
      <c r="Y245" s="32" t="s">
        <v>1068</v>
      </c>
      <c r="Z245" s="33">
        <v>45302</v>
      </c>
      <c r="AA245" s="32" t="s">
        <v>1069</v>
      </c>
      <c r="AB245" s="32" t="s">
        <v>1070</v>
      </c>
      <c r="AC245" s="33">
        <v>45322</v>
      </c>
      <c r="AD245" s="32" t="s">
        <v>22</v>
      </c>
      <c r="AE245" s="33">
        <v>45307</v>
      </c>
      <c r="AF245" s="32" t="s">
        <v>424</v>
      </c>
      <c r="AG245" s="32"/>
      <c r="AH245" s="32" t="s">
        <v>1210</v>
      </c>
      <c r="AI245" t="s">
        <v>1311</v>
      </c>
      <c r="AJ245" t="s">
        <v>1363</v>
      </c>
      <c r="AK245" t="s">
        <v>1302</v>
      </c>
      <c r="AL245" s="32" t="s">
        <v>890</v>
      </c>
    </row>
    <row r="246" spans="1:38">
      <c r="A246" s="32">
        <v>23</v>
      </c>
      <c r="B246" s="33">
        <v>45288</v>
      </c>
      <c r="C246" s="32">
        <v>40</v>
      </c>
      <c r="D246" s="32" t="s">
        <v>970</v>
      </c>
      <c r="E246" s="32" t="s">
        <v>1373</v>
      </c>
      <c r="F246" s="32">
        <v>7286430</v>
      </c>
      <c r="G246" s="32" t="s">
        <v>966</v>
      </c>
      <c r="H246" s="32" t="s">
        <v>968</v>
      </c>
      <c r="I246" s="32">
        <v>50798</v>
      </c>
      <c r="J246" s="33">
        <v>45289</v>
      </c>
      <c r="K246" s="33">
        <v>45291</v>
      </c>
      <c r="L246" t="s">
        <v>1058</v>
      </c>
      <c r="M246" s="32" t="s">
        <v>139</v>
      </c>
      <c r="N246" s="32" t="s">
        <v>21</v>
      </c>
      <c r="O246" s="32">
        <v>1</v>
      </c>
      <c r="P246" s="32">
        <v>146.52000000000001</v>
      </c>
      <c r="Q246" s="32">
        <v>146.52000000000001</v>
      </c>
      <c r="R246" s="32" t="s">
        <v>1717</v>
      </c>
      <c r="S246" s="32" t="s">
        <v>1059</v>
      </c>
      <c r="T246" s="33">
        <v>45301</v>
      </c>
      <c r="U246" s="33" t="s">
        <v>581</v>
      </c>
      <c r="V246" s="32" t="s">
        <v>1718</v>
      </c>
      <c r="W246" s="32" t="s">
        <v>1013</v>
      </c>
      <c r="X246" s="33">
        <v>45300</v>
      </c>
      <c r="Y246" s="32" t="s">
        <v>1068</v>
      </c>
      <c r="Z246" s="33">
        <v>45301</v>
      </c>
      <c r="AA246" s="32" t="s">
        <v>1075</v>
      </c>
      <c r="AB246" s="32" t="s">
        <v>1070</v>
      </c>
      <c r="AC246" s="33">
        <v>45315</v>
      </c>
      <c r="AD246" s="32" t="s">
        <v>22</v>
      </c>
      <c r="AE246" s="33">
        <v>45305</v>
      </c>
      <c r="AF246" s="32" t="s">
        <v>424</v>
      </c>
      <c r="AG246" s="32"/>
      <c r="AH246" s="32" t="s">
        <v>1210</v>
      </c>
      <c r="AI246" t="s">
        <v>1311</v>
      </c>
      <c r="AJ246" t="s">
        <v>1363</v>
      </c>
      <c r="AK246" t="s">
        <v>1302</v>
      </c>
      <c r="AL246" s="32" t="s">
        <v>890</v>
      </c>
    </row>
    <row r="247" spans="1:38">
      <c r="A247" s="32">
        <v>23</v>
      </c>
      <c r="B247" s="33">
        <v>45288</v>
      </c>
      <c r="C247" s="32">
        <v>40</v>
      </c>
      <c r="D247" s="32" t="s">
        <v>970</v>
      </c>
      <c r="E247" s="32" t="s">
        <v>1373</v>
      </c>
      <c r="F247" s="32">
        <v>7286430</v>
      </c>
      <c r="G247" s="32" t="s">
        <v>967</v>
      </c>
      <c r="H247" s="32" t="s">
        <v>969</v>
      </c>
      <c r="I247" s="32">
        <v>50799</v>
      </c>
      <c r="J247" s="33">
        <v>45289</v>
      </c>
      <c r="K247" s="33">
        <v>45290</v>
      </c>
      <c r="L247" t="s">
        <v>1058</v>
      </c>
      <c r="M247" s="32" t="s">
        <v>139</v>
      </c>
      <c r="N247" s="32" t="s">
        <v>203</v>
      </c>
      <c r="O247" s="32">
        <v>1</v>
      </c>
      <c r="P247" s="32">
        <v>28.4</v>
      </c>
      <c r="Q247" s="32">
        <v>28.4</v>
      </c>
      <c r="R247" s="32" t="s">
        <v>1719</v>
      </c>
      <c r="S247" s="32" t="s">
        <v>1059</v>
      </c>
      <c r="T247" s="33">
        <v>45301</v>
      </c>
      <c r="U247" s="33" t="s">
        <v>581</v>
      </c>
      <c r="V247" s="32" t="s">
        <v>1720</v>
      </c>
      <c r="W247" s="32" t="s">
        <v>1003</v>
      </c>
      <c r="X247" s="33">
        <v>45300</v>
      </c>
      <c r="Y247" s="32" t="s">
        <v>1068</v>
      </c>
      <c r="Z247" s="33">
        <v>45301</v>
      </c>
      <c r="AA247" s="32" t="s">
        <v>1075</v>
      </c>
      <c r="AB247" s="32" t="s">
        <v>1081</v>
      </c>
      <c r="AC247" s="33">
        <v>45314</v>
      </c>
      <c r="AD247" s="32" t="s">
        <v>22</v>
      </c>
      <c r="AE247" s="33">
        <v>45305</v>
      </c>
      <c r="AF247" s="32" t="s">
        <v>424</v>
      </c>
      <c r="AG247" s="32"/>
      <c r="AH247" s="32" t="s">
        <v>1210</v>
      </c>
      <c r="AI247" t="s">
        <v>1311</v>
      </c>
      <c r="AJ247" t="s">
        <v>1363</v>
      </c>
      <c r="AK247" t="s">
        <v>1302</v>
      </c>
      <c r="AL247" s="32" t="s">
        <v>890</v>
      </c>
    </row>
    <row r="248" spans="1:38">
      <c r="A248" s="32">
        <v>23</v>
      </c>
      <c r="B248" s="33">
        <v>45288</v>
      </c>
      <c r="C248" s="32">
        <v>40</v>
      </c>
      <c r="D248" s="32" t="s">
        <v>970</v>
      </c>
      <c r="E248" s="32" t="s">
        <v>1373</v>
      </c>
      <c r="F248" s="32">
        <v>7286430</v>
      </c>
      <c r="G248" s="32" t="s">
        <v>173</v>
      </c>
      <c r="H248" s="32" t="s">
        <v>282</v>
      </c>
      <c r="I248" s="32">
        <v>50800</v>
      </c>
      <c r="J248" s="33">
        <v>45289</v>
      </c>
      <c r="K248" s="33">
        <v>45290</v>
      </c>
      <c r="L248" t="s">
        <v>1058</v>
      </c>
      <c r="M248" s="32" t="s">
        <v>139</v>
      </c>
      <c r="N248" s="32" t="s">
        <v>21</v>
      </c>
      <c r="O248" s="32">
        <v>1</v>
      </c>
      <c r="P248" s="32">
        <v>21.11</v>
      </c>
      <c r="Q248" s="32">
        <v>21.11</v>
      </c>
      <c r="R248" s="32" t="s">
        <v>581</v>
      </c>
      <c r="S248" s="32" t="s">
        <v>581</v>
      </c>
      <c r="T248" s="33" t="s">
        <v>581</v>
      </c>
      <c r="U248" s="33" t="s">
        <v>581</v>
      </c>
      <c r="V248" s="32" t="s">
        <v>1716</v>
      </c>
      <c r="W248" s="32" t="s">
        <v>1016</v>
      </c>
      <c r="X248" s="33">
        <v>45302</v>
      </c>
      <c r="Y248" s="32" t="s">
        <v>1068</v>
      </c>
      <c r="Z248" s="33">
        <v>45302</v>
      </c>
      <c r="AA248" s="32" t="s">
        <v>1069</v>
      </c>
      <c r="AB248" s="32" t="s">
        <v>1070</v>
      </c>
      <c r="AC248" s="33">
        <v>45322</v>
      </c>
      <c r="AD248" s="32" t="s">
        <v>22</v>
      </c>
      <c r="AE248" s="33">
        <v>45307</v>
      </c>
      <c r="AF248" s="32" t="s">
        <v>424</v>
      </c>
      <c r="AG248" s="32"/>
      <c r="AH248" s="32" t="s">
        <v>1210</v>
      </c>
      <c r="AI248" t="s">
        <v>1311</v>
      </c>
      <c r="AJ248" t="s">
        <v>1363</v>
      </c>
      <c r="AK248" t="s">
        <v>1302</v>
      </c>
      <c r="AL248" s="32" t="s">
        <v>890</v>
      </c>
    </row>
    <row r="249" spans="1:38">
      <c r="A249" s="32">
        <v>24</v>
      </c>
      <c r="B249" s="33">
        <v>45288</v>
      </c>
      <c r="C249" s="32">
        <v>50</v>
      </c>
      <c r="D249" s="32" t="s">
        <v>970</v>
      </c>
      <c r="E249" s="32" t="s">
        <v>1382</v>
      </c>
      <c r="F249" s="32">
        <v>5839058</v>
      </c>
      <c r="G249" s="32" t="s">
        <v>966</v>
      </c>
      <c r="H249" s="32" t="s">
        <v>968</v>
      </c>
      <c r="I249" s="32">
        <v>50806</v>
      </c>
      <c r="J249" s="33">
        <v>45289</v>
      </c>
      <c r="K249" s="33">
        <v>45291</v>
      </c>
      <c r="L249" t="s">
        <v>1058</v>
      </c>
      <c r="M249" s="32" t="s">
        <v>142</v>
      </c>
      <c r="N249" s="32" t="s">
        <v>1380</v>
      </c>
      <c r="O249" s="32">
        <v>1</v>
      </c>
      <c r="P249" s="32">
        <v>146.52000000000001</v>
      </c>
      <c r="Q249" s="32">
        <v>146.52000000000001</v>
      </c>
      <c r="R249" s="32" t="s">
        <v>1721</v>
      </c>
      <c r="S249" s="32" t="s">
        <v>1058</v>
      </c>
      <c r="T249" s="33">
        <v>45310</v>
      </c>
      <c r="U249" s="33">
        <v>45306</v>
      </c>
      <c r="V249" s="32" t="s">
        <v>1876</v>
      </c>
      <c r="W249" s="32" t="s">
        <v>1159</v>
      </c>
      <c r="X249" s="33">
        <v>45310</v>
      </c>
      <c r="Y249" s="32" t="s">
        <v>1068</v>
      </c>
      <c r="Z249" s="33">
        <v>45310</v>
      </c>
      <c r="AA249" s="32" t="s">
        <v>1069</v>
      </c>
      <c r="AB249" s="32" t="s">
        <v>1085</v>
      </c>
      <c r="AC249" s="33">
        <v>45318.291666666664</v>
      </c>
      <c r="AD249" s="32" t="s">
        <v>22</v>
      </c>
      <c r="AE249" s="33">
        <v>45314</v>
      </c>
      <c r="AF249" s="32" t="s">
        <v>424</v>
      </c>
      <c r="AG249" s="32"/>
      <c r="AH249" s="32" t="s">
        <v>1210</v>
      </c>
      <c r="AI249" t="s">
        <v>1311</v>
      </c>
      <c r="AJ249" t="s">
        <v>1363</v>
      </c>
      <c r="AK249" t="s">
        <v>1302</v>
      </c>
      <c r="AL249" s="32" t="s">
        <v>890</v>
      </c>
    </row>
    <row r="250" spans="1:38">
      <c r="A250" s="32">
        <v>24</v>
      </c>
      <c r="B250" s="33">
        <v>45288</v>
      </c>
      <c r="C250" s="32">
        <v>50</v>
      </c>
      <c r="D250" s="32" t="s">
        <v>970</v>
      </c>
      <c r="E250" s="32" t="s">
        <v>1382</v>
      </c>
      <c r="F250" s="32">
        <v>5839058</v>
      </c>
      <c r="G250" s="32" t="s">
        <v>1377</v>
      </c>
      <c r="H250" s="32" t="s">
        <v>1374</v>
      </c>
      <c r="I250" s="32">
        <v>50806</v>
      </c>
      <c r="J250" s="33">
        <v>45289</v>
      </c>
      <c r="K250" s="33">
        <v>45291</v>
      </c>
      <c r="L250" t="s">
        <v>1058</v>
      </c>
      <c r="M250" s="32" t="s">
        <v>141</v>
      </c>
      <c r="N250" s="32" t="s">
        <v>1381</v>
      </c>
      <c r="O250" s="32">
        <v>7</v>
      </c>
      <c r="P250" s="32">
        <v>1.64</v>
      </c>
      <c r="Q250" s="32">
        <v>11.49</v>
      </c>
      <c r="R250" s="32" t="s">
        <v>1721</v>
      </c>
      <c r="S250" s="32" t="s">
        <v>1058</v>
      </c>
      <c r="T250" s="33">
        <v>45310</v>
      </c>
      <c r="U250" s="33">
        <v>45306</v>
      </c>
      <c r="V250" s="32" t="s">
        <v>1876</v>
      </c>
      <c r="W250" s="32" t="s">
        <v>1031</v>
      </c>
      <c r="X250" s="33">
        <v>45310</v>
      </c>
      <c r="Y250" s="32" t="s">
        <v>1068</v>
      </c>
      <c r="Z250" s="33">
        <v>45310</v>
      </c>
      <c r="AA250" s="32" t="s">
        <v>1069</v>
      </c>
      <c r="AB250" s="32" t="s">
        <v>1085</v>
      </c>
      <c r="AC250" s="33">
        <v>45318.291666666664</v>
      </c>
      <c r="AD250" s="32" t="s">
        <v>22</v>
      </c>
      <c r="AE250" s="33">
        <v>45314</v>
      </c>
      <c r="AF250" s="32" t="s">
        <v>1160</v>
      </c>
      <c r="AG250" s="32"/>
      <c r="AH250" s="32" t="s">
        <v>1210</v>
      </c>
      <c r="AI250" t="s">
        <v>1311</v>
      </c>
      <c r="AJ250" t="s">
        <v>1363</v>
      </c>
      <c r="AK250" t="s">
        <v>1302</v>
      </c>
      <c r="AL250" s="32" t="s">
        <v>890</v>
      </c>
    </row>
    <row r="251" spans="1:38">
      <c r="A251" s="32">
        <v>24</v>
      </c>
      <c r="B251" s="33">
        <v>45288</v>
      </c>
      <c r="C251" s="32">
        <v>50</v>
      </c>
      <c r="D251" s="32" t="s">
        <v>970</v>
      </c>
      <c r="E251" s="32" t="s">
        <v>1382</v>
      </c>
      <c r="F251" s="32">
        <v>5839058</v>
      </c>
      <c r="G251" s="32" t="s">
        <v>1378</v>
      </c>
      <c r="H251" s="32" t="s">
        <v>1375</v>
      </c>
      <c r="I251" s="32">
        <v>50808</v>
      </c>
      <c r="J251" s="33">
        <v>45289</v>
      </c>
      <c r="K251" s="33">
        <v>45291</v>
      </c>
      <c r="L251" t="s">
        <v>1058</v>
      </c>
      <c r="M251" s="32" t="s">
        <v>139</v>
      </c>
      <c r="N251" s="32" t="s">
        <v>1381</v>
      </c>
      <c r="O251" s="32">
        <v>2</v>
      </c>
      <c r="P251" s="32">
        <v>147.30000000000001</v>
      </c>
      <c r="Q251" s="32">
        <v>294.60000000000002</v>
      </c>
      <c r="R251" s="32" t="s">
        <v>581</v>
      </c>
      <c r="S251" s="32" t="s">
        <v>581</v>
      </c>
      <c r="T251" s="33" t="s">
        <v>581</v>
      </c>
      <c r="U251" s="33" t="s">
        <v>581</v>
      </c>
      <c r="V251" s="32" t="s">
        <v>1716</v>
      </c>
      <c r="W251" s="32" t="s">
        <v>1018</v>
      </c>
      <c r="X251" s="33">
        <v>45302</v>
      </c>
      <c r="Y251" s="32" t="s">
        <v>1068</v>
      </c>
      <c r="Z251" s="33">
        <v>45302</v>
      </c>
      <c r="AA251" s="32" t="s">
        <v>1069</v>
      </c>
      <c r="AB251" s="32" t="s">
        <v>1070</v>
      </c>
      <c r="AC251" s="33">
        <v>45322</v>
      </c>
      <c r="AD251" s="32" t="s">
        <v>22</v>
      </c>
      <c r="AE251" s="33">
        <v>45307</v>
      </c>
      <c r="AF251" s="32" t="s">
        <v>425</v>
      </c>
      <c r="AG251" s="32"/>
      <c r="AH251" s="32" t="s">
        <v>1210</v>
      </c>
      <c r="AI251" t="s">
        <v>1311</v>
      </c>
      <c r="AJ251" t="s">
        <v>1363</v>
      </c>
      <c r="AK251" t="s">
        <v>1302</v>
      </c>
      <c r="AL251" s="32" t="s">
        <v>890</v>
      </c>
    </row>
    <row r="252" spans="1:38">
      <c r="A252" s="32">
        <v>24</v>
      </c>
      <c r="B252" s="33">
        <v>45288</v>
      </c>
      <c r="C252" s="32">
        <v>50</v>
      </c>
      <c r="D252" s="32" t="s">
        <v>970</v>
      </c>
      <c r="E252" s="32" t="s">
        <v>1382</v>
      </c>
      <c r="F252" s="32">
        <v>5839058</v>
      </c>
      <c r="G252" s="32" t="s">
        <v>397</v>
      </c>
      <c r="H252" s="32" t="s">
        <v>400</v>
      </c>
      <c r="I252" s="32">
        <v>50806</v>
      </c>
      <c r="J252" s="33">
        <v>45289</v>
      </c>
      <c r="K252" s="33">
        <v>45291</v>
      </c>
      <c r="L252" t="s">
        <v>1058</v>
      </c>
      <c r="M252" s="32" t="s">
        <v>140</v>
      </c>
      <c r="N252" s="32" t="s">
        <v>1381</v>
      </c>
      <c r="O252" s="32">
        <v>10</v>
      </c>
      <c r="P252" s="32">
        <v>3.5</v>
      </c>
      <c r="Q252" s="32">
        <v>35</v>
      </c>
      <c r="R252" s="32" t="s">
        <v>1721</v>
      </c>
      <c r="S252" s="32" t="s">
        <v>1058</v>
      </c>
      <c r="T252" s="33">
        <v>45310</v>
      </c>
      <c r="U252" s="33">
        <v>45306</v>
      </c>
      <c r="V252" s="32" t="s">
        <v>1876</v>
      </c>
      <c r="W252" s="32" t="s">
        <v>1029</v>
      </c>
      <c r="X252" s="33">
        <v>45310</v>
      </c>
      <c r="Y252" s="32" t="s">
        <v>1068</v>
      </c>
      <c r="Z252" s="33">
        <v>45310</v>
      </c>
      <c r="AA252" s="32" t="s">
        <v>1069</v>
      </c>
      <c r="AB252" s="32" t="s">
        <v>1085</v>
      </c>
      <c r="AC252" s="33">
        <v>45318.291666666664</v>
      </c>
      <c r="AD252" s="32" t="s">
        <v>22</v>
      </c>
      <c r="AE252" s="33">
        <v>45314</v>
      </c>
      <c r="AF252" s="32" t="s">
        <v>1001</v>
      </c>
      <c r="AG252" s="32"/>
      <c r="AH252" s="32" t="s">
        <v>1210</v>
      </c>
      <c r="AI252" t="s">
        <v>1311</v>
      </c>
      <c r="AJ252" t="s">
        <v>1363</v>
      </c>
      <c r="AK252" t="s">
        <v>1302</v>
      </c>
      <c r="AL252" s="32" t="s">
        <v>890</v>
      </c>
    </row>
    <row r="253" spans="1:38">
      <c r="A253" s="32">
        <v>24</v>
      </c>
      <c r="B253" s="33">
        <v>45288</v>
      </c>
      <c r="C253" s="32">
        <v>50</v>
      </c>
      <c r="D253" s="32" t="s">
        <v>970</v>
      </c>
      <c r="E253" s="32" t="s">
        <v>1382</v>
      </c>
      <c r="F253" s="32">
        <v>5839058</v>
      </c>
      <c r="G253" s="32" t="s">
        <v>216</v>
      </c>
      <c r="H253" s="32" t="s">
        <v>217</v>
      </c>
      <c r="I253" s="32">
        <v>50806</v>
      </c>
      <c r="J253" s="33">
        <v>45289</v>
      </c>
      <c r="K253" s="33">
        <v>45291</v>
      </c>
      <c r="L253" t="s">
        <v>1058</v>
      </c>
      <c r="M253" s="32" t="s">
        <v>139</v>
      </c>
      <c r="N253" s="32" t="s">
        <v>36</v>
      </c>
      <c r="O253" s="32">
        <v>3</v>
      </c>
      <c r="P253" s="32">
        <v>27.31</v>
      </c>
      <c r="Q253" s="32">
        <v>81.93</v>
      </c>
      <c r="R253" s="32" t="s">
        <v>1721</v>
      </c>
      <c r="S253" s="32" t="s">
        <v>1058</v>
      </c>
      <c r="T253" s="33">
        <v>45310</v>
      </c>
      <c r="U253" s="33">
        <v>45306</v>
      </c>
      <c r="V253" s="32" t="s">
        <v>1876</v>
      </c>
      <c r="W253" s="32" t="s">
        <v>1028</v>
      </c>
      <c r="X253" s="33">
        <v>45310</v>
      </c>
      <c r="Y253" s="32" t="s">
        <v>1068</v>
      </c>
      <c r="Z253" s="33">
        <v>45310</v>
      </c>
      <c r="AA253" s="32" t="s">
        <v>1069</v>
      </c>
      <c r="AB253" s="32" t="s">
        <v>1085</v>
      </c>
      <c r="AC253" s="33">
        <v>45318.291666666664</v>
      </c>
      <c r="AD253" s="32" t="s">
        <v>22</v>
      </c>
      <c r="AE253" s="33">
        <v>45314</v>
      </c>
      <c r="AF253" s="32" t="s">
        <v>428</v>
      </c>
      <c r="AG253" s="32"/>
      <c r="AH253" s="32" t="s">
        <v>1210</v>
      </c>
      <c r="AI253" t="s">
        <v>1311</v>
      </c>
      <c r="AJ253" t="s">
        <v>1363</v>
      </c>
      <c r="AK253" t="s">
        <v>1302</v>
      </c>
      <c r="AL253" s="32" t="s">
        <v>890</v>
      </c>
    </row>
    <row r="254" spans="1:38">
      <c r="A254" s="32">
        <v>24</v>
      </c>
      <c r="B254" s="33">
        <v>45288</v>
      </c>
      <c r="C254" s="32">
        <v>50</v>
      </c>
      <c r="D254" s="32" t="s">
        <v>970</v>
      </c>
      <c r="E254" s="32" t="s">
        <v>1382</v>
      </c>
      <c r="F254" s="32">
        <v>5839058</v>
      </c>
      <c r="G254" s="32" t="s">
        <v>1379</v>
      </c>
      <c r="H254" s="32" t="s">
        <v>1376</v>
      </c>
      <c r="I254" s="32">
        <v>50807</v>
      </c>
      <c r="J254" s="33">
        <v>45289</v>
      </c>
      <c r="K254" s="33">
        <v>45291</v>
      </c>
      <c r="L254" t="s">
        <v>1058</v>
      </c>
      <c r="M254" s="32" t="s">
        <v>139</v>
      </c>
      <c r="N254" s="32" t="s">
        <v>55</v>
      </c>
      <c r="O254" s="32">
        <v>1</v>
      </c>
      <c r="P254" s="32">
        <v>25.8</v>
      </c>
      <c r="Q254" s="32">
        <v>25.8</v>
      </c>
      <c r="R254" s="32" t="s">
        <v>581</v>
      </c>
      <c r="S254" s="32" t="s">
        <v>581</v>
      </c>
      <c r="T254" s="33" t="s">
        <v>581</v>
      </c>
      <c r="U254" s="33" t="s">
        <v>581</v>
      </c>
      <c r="V254" s="32" t="s">
        <v>1722</v>
      </c>
      <c r="W254" s="32" t="s">
        <v>1009</v>
      </c>
      <c r="X254" s="33">
        <v>45302</v>
      </c>
      <c r="Y254" s="32" t="s">
        <v>1068</v>
      </c>
      <c r="Z254" s="33">
        <v>45302</v>
      </c>
      <c r="AA254" s="32" t="s">
        <v>1069</v>
      </c>
      <c r="AB254" s="32" t="s">
        <v>1081</v>
      </c>
      <c r="AC254" s="33">
        <v>45322.291666666664</v>
      </c>
      <c r="AD254" s="32" t="s">
        <v>22</v>
      </c>
      <c r="AE254" s="33">
        <v>45306</v>
      </c>
      <c r="AF254" s="32" t="s">
        <v>424</v>
      </c>
      <c r="AG254" s="32"/>
      <c r="AH254" s="32" t="s">
        <v>1210</v>
      </c>
      <c r="AI254" t="s">
        <v>1311</v>
      </c>
      <c r="AJ254" t="s">
        <v>1363</v>
      </c>
      <c r="AK254" t="s">
        <v>1302</v>
      </c>
      <c r="AL254" s="32" t="s">
        <v>890</v>
      </c>
    </row>
    <row r="255" spans="1:38">
      <c r="A255" s="32">
        <v>25</v>
      </c>
      <c r="B255" s="33">
        <v>45288</v>
      </c>
      <c r="C255" s="32">
        <v>60</v>
      </c>
      <c r="D255" s="32" t="s">
        <v>970</v>
      </c>
      <c r="E255" s="32" t="s">
        <v>1385</v>
      </c>
      <c r="F255" s="32">
        <v>5930537</v>
      </c>
      <c r="G255" s="32" t="s">
        <v>397</v>
      </c>
      <c r="H255" s="32" t="s">
        <v>400</v>
      </c>
      <c r="I255" s="32">
        <v>50809</v>
      </c>
      <c r="J255" s="33">
        <v>45289</v>
      </c>
      <c r="K255" s="33">
        <v>45291</v>
      </c>
      <c r="L255" t="s">
        <v>1058</v>
      </c>
      <c r="M255" s="32" t="s">
        <v>141</v>
      </c>
      <c r="N255" s="32" t="s">
        <v>20</v>
      </c>
      <c r="O255" s="32">
        <v>10</v>
      </c>
      <c r="P255" s="32">
        <v>3.5</v>
      </c>
      <c r="Q255" s="32">
        <v>35</v>
      </c>
      <c r="R255" s="32" t="s">
        <v>581</v>
      </c>
      <c r="S255" s="32" t="s">
        <v>581</v>
      </c>
      <c r="T255" s="33" t="s">
        <v>581</v>
      </c>
      <c r="U255" s="33" t="s">
        <v>581</v>
      </c>
      <c r="V255" s="32" t="s">
        <v>1716</v>
      </c>
      <c r="W255" s="32" t="s">
        <v>1028</v>
      </c>
      <c r="X255" s="33">
        <v>45302</v>
      </c>
      <c r="Y255" s="32" t="s">
        <v>1068</v>
      </c>
      <c r="Z255" s="33">
        <v>45302</v>
      </c>
      <c r="AA255" s="32" t="s">
        <v>1069</v>
      </c>
      <c r="AB255" s="32" t="s">
        <v>1070</v>
      </c>
      <c r="AC255" s="33">
        <v>45322</v>
      </c>
      <c r="AD255" s="32" t="s">
        <v>22</v>
      </c>
      <c r="AE255" s="33">
        <v>45307</v>
      </c>
      <c r="AF255" s="32" t="s">
        <v>1001</v>
      </c>
      <c r="AG255" s="32"/>
      <c r="AH255" s="32" t="s">
        <v>1210</v>
      </c>
      <c r="AI255" t="s">
        <v>1311</v>
      </c>
      <c r="AJ255" t="s">
        <v>1363</v>
      </c>
      <c r="AK255" t="s">
        <v>1302</v>
      </c>
      <c r="AL255" s="32" t="s">
        <v>890</v>
      </c>
    </row>
    <row r="256" spans="1:38">
      <c r="A256" s="32">
        <v>25</v>
      </c>
      <c r="B256" s="33">
        <v>45288</v>
      </c>
      <c r="C256" s="32">
        <v>60</v>
      </c>
      <c r="D256" s="32" t="s">
        <v>970</v>
      </c>
      <c r="E256" s="32" t="s">
        <v>1385</v>
      </c>
      <c r="F256" s="32">
        <v>5930537</v>
      </c>
      <c r="G256" s="32" t="s">
        <v>962</v>
      </c>
      <c r="H256" s="32" t="s">
        <v>963</v>
      </c>
      <c r="I256" s="32">
        <v>50810</v>
      </c>
      <c r="J256" s="33">
        <v>45289</v>
      </c>
      <c r="K256" s="33">
        <v>45291</v>
      </c>
      <c r="L256" t="s">
        <v>1058</v>
      </c>
      <c r="M256" s="32" t="s">
        <v>139</v>
      </c>
      <c r="N256" s="32" t="s">
        <v>20</v>
      </c>
      <c r="O256" s="32">
        <v>3</v>
      </c>
      <c r="P256" s="32">
        <v>146.47</v>
      </c>
      <c r="Q256" s="32">
        <v>439.41</v>
      </c>
      <c r="R256" s="32" t="s">
        <v>581</v>
      </c>
      <c r="S256" s="32" t="s">
        <v>581</v>
      </c>
      <c r="T256" s="33" t="s">
        <v>581</v>
      </c>
      <c r="U256" s="33" t="s">
        <v>581</v>
      </c>
      <c r="V256" s="32" t="s">
        <v>1716</v>
      </c>
      <c r="W256" s="32" t="s">
        <v>1029</v>
      </c>
      <c r="X256" s="33">
        <v>45302</v>
      </c>
      <c r="Y256" s="32" t="s">
        <v>1068</v>
      </c>
      <c r="Z256" s="33">
        <v>45302</v>
      </c>
      <c r="AA256" s="32" t="s">
        <v>1069</v>
      </c>
      <c r="AB256" s="32" t="s">
        <v>1070</v>
      </c>
      <c r="AC256" s="33">
        <v>45322</v>
      </c>
      <c r="AD256" s="32" t="s">
        <v>22</v>
      </c>
      <c r="AE256" s="33">
        <v>45307</v>
      </c>
      <c r="AF256" s="32" t="s">
        <v>428</v>
      </c>
      <c r="AG256" s="32"/>
      <c r="AH256" s="32" t="s">
        <v>1210</v>
      </c>
      <c r="AI256" t="s">
        <v>1311</v>
      </c>
      <c r="AJ256" t="s">
        <v>1363</v>
      </c>
      <c r="AK256" t="s">
        <v>1302</v>
      </c>
      <c r="AL256" s="32" t="s">
        <v>890</v>
      </c>
    </row>
    <row r="257" spans="1:38">
      <c r="A257" s="32">
        <v>25</v>
      </c>
      <c r="B257" s="33">
        <v>45288</v>
      </c>
      <c r="C257" s="32">
        <v>60</v>
      </c>
      <c r="D257" s="32" t="s">
        <v>970</v>
      </c>
      <c r="E257" s="32" t="s">
        <v>1385</v>
      </c>
      <c r="F257" s="32">
        <v>5930537</v>
      </c>
      <c r="G257" s="32" t="s">
        <v>966</v>
      </c>
      <c r="H257" s="32" t="s">
        <v>968</v>
      </c>
      <c r="I257" s="32">
        <v>50809</v>
      </c>
      <c r="J257" s="33">
        <v>45289</v>
      </c>
      <c r="K257" s="33">
        <v>45291</v>
      </c>
      <c r="L257" t="s">
        <v>1058</v>
      </c>
      <c r="M257" s="32" t="s">
        <v>140</v>
      </c>
      <c r="N257" s="32" t="s">
        <v>21</v>
      </c>
      <c r="O257" s="32">
        <v>1</v>
      </c>
      <c r="P257" s="32">
        <v>146.52000000000001</v>
      </c>
      <c r="Q257" s="32">
        <v>146.52000000000001</v>
      </c>
      <c r="R257" s="32" t="s">
        <v>581</v>
      </c>
      <c r="S257" s="32" t="s">
        <v>581</v>
      </c>
      <c r="T257" s="33" t="s">
        <v>581</v>
      </c>
      <c r="U257" s="33" t="s">
        <v>581</v>
      </c>
      <c r="V257" s="32" t="s">
        <v>1716</v>
      </c>
      <c r="W257" s="32" t="s">
        <v>1020</v>
      </c>
      <c r="X257" s="33">
        <v>45302</v>
      </c>
      <c r="Y257" s="32" t="s">
        <v>1068</v>
      </c>
      <c r="Z257" s="33">
        <v>45302</v>
      </c>
      <c r="AA257" s="32" t="s">
        <v>1069</v>
      </c>
      <c r="AB257" s="32" t="s">
        <v>1070</v>
      </c>
      <c r="AC257" s="33">
        <v>45322</v>
      </c>
      <c r="AD257" s="32" t="s">
        <v>22</v>
      </c>
      <c r="AE257" s="33">
        <v>45307</v>
      </c>
      <c r="AF257" s="32" t="s">
        <v>424</v>
      </c>
      <c r="AG257" s="32"/>
      <c r="AH257" s="32" t="s">
        <v>1210</v>
      </c>
      <c r="AI257" t="s">
        <v>1311</v>
      </c>
      <c r="AJ257" t="s">
        <v>1363</v>
      </c>
      <c r="AK257" t="s">
        <v>1302</v>
      </c>
      <c r="AL257" s="32" t="s">
        <v>890</v>
      </c>
    </row>
    <row r="258" spans="1:38">
      <c r="A258" s="32">
        <v>25</v>
      </c>
      <c r="B258" s="33">
        <v>45288</v>
      </c>
      <c r="C258" s="32">
        <v>60</v>
      </c>
      <c r="D258" s="32" t="s">
        <v>970</v>
      </c>
      <c r="E258" s="32" t="s">
        <v>1385</v>
      </c>
      <c r="F258" s="32">
        <v>5930537</v>
      </c>
      <c r="G258" s="32" t="s">
        <v>1383</v>
      </c>
      <c r="H258" s="32" t="s">
        <v>1384</v>
      </c>
      <c r="I258" s="32">
        <v>50811</v>
      </c>
      <c r="J258" s="33">
        <v>45289</v>
      </c>
      <c r="K258" s="33">
        <v>45291</v>
      </c>
      <c r="L258" t="s">
        <v>1058</v>
      </c>
      <c r="M258" s="32" t="s">
        <v>139</v>
      </c>
      <c r="N258" s="32" t="s">
        <v>20</v>
      </c>
      <c r="O258" s="32">
        <v>4</v>
      </c>
      <c r="P258" s="32">
        <v>8.82</v>
      </c>
      <c r="Q258" s="32">
        <v>35.28</v>
      </c>
      <c r="R258" s="32" t="s">
        <v>1721</v>
      </c>
      <c r="S258" s="32" t="s">
        <v>1058</v>
      </c>
      <c r="T258" s="33">
        <v>45310</v>
      </c>
      <c r="U258" s="33">
        <v>45306</v>
      </c>
      <c r="V258" s="32" t="s">
        <v>1876</v>
      </c>
      <c r="W258" s="32" t="s">
        <v>1035</v>
      </c>
      <c r="X258" s="33">
        <v>45310</v>
      </c>
      <c r="Y258" s="32" t="s">
        <v>1068</v>
      </c>
      <c r="Z258" s="33">
        <v>45310</v>
      </c>
      <c r="AA258" s="32" t="s">
        <v>1069</v>
      </c>
      <c r="AB258" s="32" t="s">
        <v>1085</v>
      </c>
      <c r="AC258" s="33">
        <v>45318.291666666664</v>
      </c>
      <c r="AD258" s="32" t="s">
        <v>22</v>
      </c>
      <c r="AE258" s="33">
        <v>45314</v>
      </c>
      <c r="AF258" s="32" t="s">
        <v>426</v>
      </c>
      <c r="AG258" s="32"/>
      <c r="AH258" s="32" t="s">
        <v>1210</v>
      </c>
      <c r="AI258" t="s">
        <v>1311</v>
      </c>
      <c r="AJ258" t="s">
        <v>1363</v>
      </c>
      <c r="AK258" t="s">
        <v>1302</v>
      </c>
      <c r="AL258" s="32" t="s">
        <v>890</v>
      </c>
    </row>
    <row r="259" spans="1:38">
      <c r="A259" s="32">
        <v>25</v>
      </c>
      <c r="B259" s="33">
        <v>45288</v>
      </c>
      <c r="C259" s="32">
        <v>60</v>
      </c>
      <c r="D259" s="32" t="s">
        <v>970</v>
      </c>
      <c r="E259" s="32" t="s">
        <v>1385</v>
      </c>
      <c r="F259" s="32">
        <v>5930537</v>
      </c>
      <c r="G259" s="32" t="s">
        <v>216</v>
      </c>
      <c r="H259" s="32" t="s">
        <v>217</v>
      </c>
      <c r="I259" s="32">
        <v>50809</v>
      </c>
      <c r="J259" s="33">
        <v>45289</v>
      </c>
      <c r="K259" s="33">
        <v>45291</v>
      </c>
      <c r="L259" t="s">
        <v>1058</v>
      </c>
      <c r="M259" s="32" t="s">
        <v>139</v>
      </c>
      <c r="N259" s="32" t="s">
        <v>36</v>
      </c>
      <c r="O259" s="32">
        <v>2</v>
      </c>
      <c r="P259" s="32">
        <v>27.31</v>
      </c>
      <c r="Q259" s="32">
        <v>54.62</v>
      </c>
      <c r="R259" s="32" t="s">
        <v>581</v>
      </c>
      <c r="S259" s="32" t="s">
        <v>581</v>
      </c>
      <c r="T259" s="33" t="s">
        <v>581</v>
      </c>
      <c r="U259" s="33" t="s">
        <v>581</v>
      </c>
      <c r="V259" s="32" t="s">
        <v>1716</v>
      </c>
      <c r="W259" s="32" t="s">
        <v>1019</v>
      </c>
      <c r="X259" s="33">
        <v>45302</v>
      </c>
      <c r="Y259" s="32" t="s">
        <v>1068</v>
      </c>
      <c r="Z259" s="33">
        <v>45302</v>
      </c>
      <c r="AA259" s="32" t="s">
        <v>1069</v>
      </c>
      <c r="AB259" s="32" t="s">
        <v>1070</v>
      </c>
      <c r="AC259" s="33">
        <v>45322</v>
      </c>
      <c r="AD259" s="32" t="s">
        <v>22</v>
      </c>
      <c r="AE259" s="33">
        <v>45307</v>
      </c>
      <c r="AF259" s="32" t="s">
        <v>425</v>
      </c>
      <c r="AG259" s="32"/>
      <c r="AH259" s="32" t="s">
        <v>1210</v>
      </c>
      <c r="AI259" t="s">
        <v>1311</v>
      </c>
      <c r="AJ259" t="s">
        <v>1363</v>
      </c>
      <c r="AK259" t="s">
        <v>1302</v>
      </c>
      <c r="AL259" s="32" t="s">
        <v>890</v>
      </c>
    </row>
    <row r="260" spans="1:38">
      <c r="A260" s="32">
        <v>26</v>
      </c>
      <c r="B260" s="33">
        <v>45288</v>
      </c>
      <c r="C260" s="32">
        <v>70</v>
      </c>
      <c r="D260" s="32" t="s">
        <v>970</v>
      </c>
      <c r="E260" s="32" t="s">
        <v>1386</v>
      </c>
      <c r="F260" s="32">
        <v>5930556</v>
      </c>
      <c r="G260" s="32" t="s">
        <v>962</v>
      </c>
      <c r="H260" s="32" t="s">
        <v>963</v>
      </c>
      <c r="I260" s="32">
        <v>50814</v>
      </c>
      <c r="J260" s="33">
        <v>45289</v>
      </c>
      <c r="K260" s="33">
        <v>45291</v>
      </c>
      <c r="L260" t="s">
        <v>1058</v>
      </c>
      <c r="M260" s="32" t="s">
        <v>140</v>
      </c>
      <c r="N260" s="32" t="s">
        <v>1381</v>
      </c>
      <c r="O260" s="32">
        <v>2</v>
      </c>
      <c r="P260" s="32">
        <v>146.47</v>
      </c>
      <c r="Q260" s="32">
        <v>292.94</v>
      </c>
      <c r="R260" s="32" t="s">
        <v>1717</v>
      </c>
      <c r="S260" s="32" t="s">
        <v>1059</v>
      </c>
      <c r="T260" s="33">
        <v>45301</v>
      </c>
      <c r="U260" s="33" t="s">
        <v>581</v>
      </c>
      <c r="V260" s="32" t="s">
        <v>1718</v>
      </c>
      <c r="W260" s="32" t="s">
        <v>1016</v>
      </c>
      <c r="X260" s="33">
        <v>45300</v>
      </c>
      <c r="Y260" s="32" t="s">
        <v>1068</v>
      </c>
      <c r="Z260" s="33">
        <v>45301</v>
      </c>
      <c r="AA260" s="32" t="s">
        <v>1075</v>
      </c>
      <c r="AB260" s="32" t="s">
        <v>1070</v>
      </c>
      <c r="AC260" s="33">
        <v>45315</v>
      </c>
      <c r="AD260" s="32" t="s">
        <v>22</v>
      </c>
      <c r="AE260" s="33">
        <v>45305</v>
      </c>
      <c r="AF260" s="32" t="s">
        <v>425</v>
      </c>
      <c r="AG260" s="32"/>
      <c r="AH260" s="32" t="s">
        <v>1210</v>
      </c>
      <c r="AI260" t="s">
        <v>1311</v>
      </c>
      <c r="AJ260" t="s">
        <v>1363</v>
      </c>
      <c r="AK260" t="s">
        <v>1302</v>
      </c>
      <c r="AL260" s="32" t="s">
        <v>890</v>
      </c>
    </row>
    <row r="261" spans="1:38">
      <c r="A261" s="32">
        <v>26</v>
      </c>
      <c r="B261" s="33">
        <v>45288</v>
      </c>
      <c r="C261" s="32">
        <v>70</v>
      </c>
      <c r="D261" s="32" t="s">
        <v>970</v>
      </c>
      <c r="E261" s="32" t="s">
        <v>1386</v>
      </c>
      <c r="F261" s="32">
        <v>5930556</v>
      </c>
      <c r="G261" s="32" t="s">
        <v>966</v>
      </c>
      <c r="H261" s="32" t="s">
        <v>968</v>
      </c>
      <c r="I261" s="32">
        <v>50812</v>
      </c>
      <c r="J261" s="33">
        <v>45289</v>
      </c>
      <c r="K261" s="33">
        <v>45291</v>
      </c>
      <c r="L261" t="s">
        <v>1058</v>
      </c>
      <c r="M261" s="32" t="s">
        <v>141</v>
      </c>
      <c r="N261" s="32" t="s">
        <v>1380</v>
      </c>
      <c r="O261" s="32">
        <v>1</v>
      </c>
      <c r="P261" s="32">
        <v>146.52000000000001</v>
      </c>
      <c r="Q261" s="32">
        <v>146.52000000000001</v>
      </c>
      <c r="R261" s="32" t="s">
        <v>581</v>
      </c>
      <c r="S261" s="32" t="s">
        <v>581</v>
      </c>
      <c r="T261" s="33" t="s">
        <v>581</v>
      </c>
      <c r="U261" s="33" t="s">
        <v>581</v>
      </c>
      <c r="V261" s="32" t="s">
        <v>1716</v>
      </c>
      <c r="W261" s="32" t="s">
        <v>1035</v>
      </c>
      <c r="X261" s="33">
        <v>45302</v>
      </c>
      <c r="Y261" s="32" t="s">
        <v>1068</v>
      </c>
      <c r="Z261" s="33">
        <v>45302</v>
      </c>
      <c r="AA261" s="32" t="s">
        <v>1069</v>
      </c>
      <c r="AB261" s="32" t="s">
        <v>1070</v>
      </c>
      <c r="AC261" s="33">
        <v>45322</v>
      </c>
      <c r="AD261" s="32" t="s">
        <v>22</v>
      </c>
      <c r="AE261" s="33">
        <v>45307</v>
      </c>
      <c r="AF261" s="32" t="s">
        <v>424</v>
      </c>
      <c r="AG261" s="32"/>
      <c r="AH261" s="32" t="s">
        <v>1210</v>
      </c>
      <c r="AI261" t="s">
        <v>1311</v>
      </c>
      <c r="AJ261" t="s">
        <v>1363</v>
      </c>
      <c r="AK261" t="s">
        <v>1302</v>
      </c>
      <c r="AL261" s="32" t="s">
        <v>890</v>
      </c>
    </row>
    <row r="262" spans="1:38">
      <c r="A262" s="32">
        <v>26</v>
      </c>
      <c r="B262" s="33">
        <v>45288</v>
      </c>
      <c r="C262" s="32">
        <v>70</v>
      </c>
      <c r="D262" s="32" t="s">
        <v>970</v>
      </c>
      <c r="E262" s="32" t="s">
        <v>1386</v>
      </c>
      <c r="F262" s="32">
        <v>5930556</v>
      </c>
      <c r="G262" s="32" t="s">
        <v>397</v>
      </c>
      <c r="H262" s="32" t="s">
        <v>400</v>
      </c>
      <c r="I262" s="32">
        <v>50812</v>
      </c>
      <c r="J262" s="33">
        <v>45289</v>
      </c>
      <c r="K262" s="33">
        <v>45291</v>
      </c>
      <c r="L262" t="s">
        <v>1058</v>
      </c>
      <c r="M262" s="32" t="s">
        <v>140</v>
      </c>
      <c r="N262" s="32" t="s">
        <v>1381</v>
      </c>
      <c r="O262" s="32">
        <v>6</v>
      </c>
      <c r="P262" s="32">
        <v>3.5</v>
      </c>
      <c r="Q262" s="32">
        <v>21</v>
      </c>
      <c r="R262" s="32" t="s">
        <v>581</v>
      </c>
      <c r="S262" s="32" t="s">
        <v>581</v>
      </c>
      <c r="T262" s="33" t="s">
        <v>581</v>
      </c>
      <c r="U262" s="33" t="s">
        <v>581</v>
      </c>
      <c r="V262" s="32" t="s">
        <v>1716</v>
      </c>
      <c r="W262" s="32" t="s">
        <v>1159</v>
      </c>
      <c r="X262" s="33">
        <v>45302</v>
      </c>
      <c r="Y262" s="32" t="s">
        <v>1068</v>
      </c>
      <c r="Z262" s="33">
        <v>45302</v>
      </c>
      <c r="AA262" s="32" t="s">
        <v>1069</v>
      </c>
      <c r="AB262" s="32" t="s">
        <v>1070</v>
      </c>
      <c r="AC262" s="33">
        <v>45322</v>
      </c>
      <c r="AD262" s="32" t="s">
        <v>22</v>
      </c>
      <c r="AE262" s="33">
        <v>45307</v>
      </c>
      <c r="AF262" s="32" t="s">
        <v>427</v>
      </c>
      <c r="AG262" s="32"/>
      <c r="AH262" s="32" t="s">
        <v>1210</v>
      </c>
      <c r="AI262" t="s">
        <v>1311</v>
      </c>
      <c r="AJ262" t="s">
        <v>1363</v>
      </c>
      <c r="AK262" t="s">
        <v>1302</v>
      </c>
      <c r="AL262" s="32" t="s">
        <v>890</v>
      </c>
    </row>
    <row r="263" spans="1:38">
      <c r="A263" s="32">
        <v>26</v>
      </c>
      <c r="B263" s="33">
        <v>45288</v>
      </c>
      <c r="C263" s="32">
        <v>70</v>
      </c>
      <c r="D263" s="32" t="s">
        <v>970</v>
      </c>
      <c r="E263" s="32" t="s">
        <v>1386</v>
      </c>
      <c r="F263" s="32">
        <v>5930556</v>
      </c>
      <c r="G263" s="32" t="s">
        <v>941</v>
      </c>
      <c r="H263" s="32" t="s">
        <v>944</v>
      </c>
      <c r="I263" s="32">
        <v>50812</v>
      </c>
      <c r="J263" s="33">
        <v>45289</v>
      </c>
      <c r="K263" s="33">
        <v>45291</v>
      </c>
      <c r="L263" t="s">
        <v>1058</v>
      </c>
      <c r="M263" s="32" t="s">
        <v>139</v>
      </c>
      <c r="N263" s="32" t="s">
        <v>1381</v>
      </c>
      <c r="O263" s="32">
        <v>4</v>
      </c>
      <c r="P263" s="32">
        <v>16.48</v>
      </c>
      <c r="Q263" s="32">
        <v>65.92</v>
      </c>
      <c r="R263" s="32" t="s">
        <v>581</v>
      </c>
      <c r="S263" s="32" t="s">
        <v>581</v>
      </c>
      <c r="T263" s="33" t="s">
        <v>581</v>
      </c>
      <c r="U263" s="33" t="s">
        <v>581</v>
      </c>
      <c r="V263" s="32" t="s">
        <v>1716</v>
      </c>
      <c r="W263" s="32" t="s">
        <v>1031</v>
      </c>
      <c r="X263" s="33">
        <v>45302</v>
      </c>
      <c r="Y263" s="32" t="s">
        <v>1068</v>
      </c>
      <c r="Z263" s="33">
        <v>45302</v>
      </c>
      <c r="AA263" s="32" t="s">
        <v>1069</v>
      </c>
      <c r="AB263" s="32" t="s">
        <v>1070</v>
      </c>
      <c r="AC263" s="33">
        <v>45322</v>
      </c>
      <c r="AD263" s="32" t="s">
        <v>22</v>
      </c>
      <c r="AE263" s="33">
        <v>45308</v>
      </c>
      <c r="AF263" s="32" t="s">
        <v>426</v>
      </c>
      <c r="AG263" s="32"/>
      <c r="AH263" s="32" t="s">
        <v>1210</v>
      </c>
      <c r="AI263" t="s">
        <v>1311</v>
      </c>
      <c r="AJ263" t="s">
        <v>1363</v>
      </c>
      <c r="AK263" t="s">
        <v>1302</v>
      </c>
      <c r="AL263" s="32" t="s">
        <v>890</v>
      </c>
    </row>
    <row r="264" spans="1:38">
      <c r="A264" s="32">
        <v>26</v>
      </c>
      <c r="B264" s="33">
        <v>45288</v>
      </c>
      <c r="C264" s="32">
        <v>70</v>
      </c>
      <c r="D264" s="32" t="s">
        <v>970</v>
      </c>
      <c r="E264" s="32" t="s">
        <v>1386</v>
      </c>
      <c r="F264" s="32">
        <v>5930556</v>
      </c>
      <c r="G264" s="32" t="s">
        <v>1379</v>
      </c>
      <c r="H264" s="32" t="s">
        <v>1376</v>
      </c>
      <c r="I264" s="32">
        <v>50813</v>
      </c>
      <c r="J264" s="33">
        <v>45289</v>
      </c>
      <c r="K264" s="33">
        <v>45291</v>
      </c>
      <c r="L264" t="s">
        <v>1058</v>
      </c>
      <c r="M264" s="32" t="s">
        <v>139</v>
      </c>
      <c r="N264" s="32" t="s">
        <v>1387</v>
      </c>
      <c r="O264" s="32">
        <v>1</v>
      </c>
      <c r="P264" s="32">
        <v>25.8</v>
      </c>
      <c r="Q264" s="32">
        <v>25.8</v>
      </c>
      <c r="R264" s="32" t="s">
        <v>581</v>
      </c>
      <c r="S264" s="32" t="s">
        <v>581</v>
      </c>
      <c r="T264" s="33" t="s">
        <v>581</v>
      </c>
      <c r="U264" s="33" t="s">
        <v>581</v>
      </c>
      <c r="V264" s="32" t="s">
        <v>1722</v>
      </c>
      <c r="W264" s="32" t="s">
        <v>1011</v>
      </c>
      <c r="X264" s="33">
        <v>45302</v>
      </c>
      <c r="Y264" s="32" t="s">
        <v>1068</v>
      </c>
      <c r="Z264" s="33">
        <v>45302</v>
      </c>
      <c r="AA264" s="32" t="s">
        <v>1069</v>
      </c>
      <c r="AB264" s="32" t="s">
        <v>1081</v>
      </c>
      <c r="AC264" s="33">
        <v>45322.291666666664</v>
      </c>
      <c r="AD264" s="32" t="s">
        <v>22</v>
      </c>
      <c r="AE264" s="33">
        <v>45306</v>
      </c>
      <c r="AF264" s="32" t="s">
        <v>424</v>
      </c>
      <c r="AG264" s="32"/>
      <c r="AH264" s="32" t="s">
        <v>1210</v>
      </c>
      <c r="AI264" t="s">
        <v>1311</v>
      </c>
      <c r="AJ264" t="s">
        <v>1363</v>
      </c>
      <c r="AK264" t="s">
        <v>1302</v>
      </c>
      <c r="AL264" s="32" t="s">
        <v>890</v>
      </c>
    </row>
    <row r="265" spans="1:38">
      <c r="A265" s="32">
        <v>26</v>
      </c>
      <c r="B265" s="33">
        <v>45288</v>
      </c>
      <c r="C265" s="32">
        <v>70</v>
      </c>
      <c r="D265" s="32" t="s">
        <v>970</v>
      </c>
      <c r="E265" s="32" t="s">
        <v>1386</v>
      </c>
      <c r="F265" s="32">
        <v>5930556</v>
      </c>
      <c r="G265" s="32" t="s">
        <v>222</v>
      </c>
      <c r="H265" s="32" t="s">
        <v>223</v>
      </c>
      <c r="I265" s="32">
        <v>50814</v>
      </c>
      <c r="J265" s="33">
        <v>45289</v>
      </c>
      <c r="K265" s="33">
        <v>45291</v>
      </c>
      <c r="L265" t="s">
        <v>1058</v>
      </c>
      <c r="M265" s="32" t="s">
        <v>139</v>
      </c>
      <c r="N265" s="32" t="s">
        <v>1381</v>
      </c>
      <c r="O265" s="32">
        <v>1</v>
      </c>
      <c r="P265" s="32">
        <v>12</v>
      </c>
      <c r="Q265" s="32">
        <v>12</v>
      </c>
      <c r="R265" s="32" t="s">
        <v>1717</v>
      </c>
      <c r="S265" s="32" t="s">
        <v>1059</v>
      </c>
      <c r="T265" s="33">
        <v>45301</v>
      </c>
      <c r="U265" s="33" t="s">
        <v>581</v>
      </c>
      <c r="V265" s="32" t="s">
        <v>1718</v>
      </c>
      <c r="W265" s="32" t="s">
        <v>1015</v>
      </c>
      <c r="X265" s="33">
        <v>45300</v>
      </c>
      <c r="Y265" s="32" t="s">
        <v>1068</v>
      </c>
      <c r="Z265" s="33">
        <v>45301</v>
      </c>
      <c r="AA265" s="32" t="s">
        <v>1075</v>
      </c>
      <c r="AB265" s="32" t="s">
        <v>1070</v>
      </c>
      <c r="AC265" s="33">
        <v>45315</v>
      </c>
      <c r="AD265" s="32" t="s">
        <v>22</v>
      </c>
      <c r="AE265" s="33">
        <v>45305</v>
      </c>
      <c r="AF265" s="32" t="s">
        <v>424</v>
      </c>
      <c r="AG265" s="32"/>
      <c r="AH265" s="32" t="s">
        <v>1210</v>
      </c>
      <c r="AI265" t="s">
        <v>1311</v>
      </c>
      <c r="AJ265" t="s">
        <v>1363</v>
      </c>
      <c r="AK265" t="s">
        <v>1302</v>
      </c>
      <c r="AL265" s="32" t="s">
        <v>890</v>
      </c>
    </row>
    <row r="266" spans="1:38">
      <c r="A266" s="32">
        <v>27</v>
      </c>
      <c r="B266" s="33">
        <v>45288</v>
      </c>
      <c r="C266" s="32">
        <v>80</v>
      </c>
      <c r="D266" s="32" t="s">
        <v>970</v>
      </c>
      <c r="E266" s="32" t="s">
        <v>1396</v>
      </c>
      <c r="F266" s="32">
        <v>6779272</v>
      </c>
      <c r="G266" s="32" t="s">
        <v>397</v>
      </c>
      <c r="H266" s="32" t="s">
        <v>400</v>
      </c>
      <c r="I266" s="32">
        <v>50815</v>
      </c>
      <c r="J266" s="33">
        <v>45289</v>
      </c>
      <c r="K266" s="33">
        <v>45291</v>
      </c>
      <c r="L266" t="s">
        <v>1058</v>
      </c>
      <c r="M266" s="32" t="s">
        <v>140</v>
      </c>
      <c r="N266" s="32" t="s">
        <v>20</v>
      </c>
      <c r="O266" s="32">
        <v>8</v>
      </c>
      <c r="P266" s="32">
        <v>3.5</v>
      </c>
      <c r="Q266" s="32">
        <v>28</v>
      </c>
      <c r="R266" s="32" t="s">
        <v>1717</v>
      </c>
      <c r="S266" s="32" t="s">
        <v>1059</v>
      </c>
      <c r="T266" s="33">
        <v>45301</v>
      </c>
      <c r="U266" s="33" t="s">
        <v>581</v>
      </c>
      <c r="V266" s="32" t="s">
        <v>1718</v>
      </c>
      <c r="W266" s="32" t="s">
        <v>1018</v>
      </c>
      <c r="X266" s="33">
        <v>45300</v>
      </c>
      <c r="Y266" s="32" t="s">
        <v>1068</v>
      </c>
      <c r="Z266" s="33">
        <v>45301</v>
      </c>
      <c r="AA266" s="32" t="s">
        <v>1075</v>
      </c>
      <c r="AB266" s="32" t="s">
        <v>1070</v>
      </c>
      <c r="AC266" s="33">
        <v>45315</v>
      </c>
      <c r="AD266" s="32" t="s">
        <v>22</v>
      </c>
      <c r="AE266" s="33">
        <v>45305</v>
      </c>
      <c r="AF266" s="32" t="s">
        <v>1025</v>
      </c>
      <c r="AG266" s="32"/>
      <c r="AH266" s="32" t="s">
        <v>1210</v>
      </c>
      <c r="AI266" t="s">
        <v>1311</v>
      </c>
      <c r="AJ266" t="s">
        <v>1363</v>
      </c>
      <c r="AK266" t="s">
        <v>1302</v>
      </c>
      <c r="AL266" s="32" t="s">
        <v>890</v>
      </c>
    </row>
    <row r="267" spans="1:38">
      <c r="A267" s="32">
        <v>27</v>
      </c>
      <c r="B267" s="33">
        <v>45288</v>
      </c>
      <c r="C267" s="32">
        <v>80</v>
      </c>
      <c r="D267" s="32" t="s">
        <v>970</v>
      </c>
      <c r="E267" s="32" t="s">
        <v>1396</v>
      </c>
      <c r="F267" s="32">
        <v>6779272</v>
      </c>
      <c r="G267" s="32" t="s">
        <v>962</v>
      </c>
      <c r="H267" s="32" t="s">
        <v>963</v>
      </c>
      <c r="I267" s="32">
        <v>50818</v>
      </c>
      <c r="J267" s="33">
        <v>45289</v>
      </c>
      <c r="K267" s="33">
        <v>45291</v>
      </c>
      <c r="L267" t="s">
        <v>1058</v>
      </c>
      <c r="M267" s="32" t="s">
        <v>143</v>
      </c>
      <c r="N267" s="32" t="s">
        <v>20</v>
      </c>
      <c r="O267" s="32">
        <v>2</v>
      </c>
      <c r="P267" s="32">
        <v>146.47</v>
      </c>
      <c r="Q267" s="32">
        <v>292.94</v>
      </c>
      <c r="R267" s="32" t="s">
        <v>1717</v>
      </c>
      <c r="S267" s="32" t="s">
        <v>1059</v>
      </c>
      <c r="T267" s="33">
        <v>45301</v>
      </c>
      <c r="U267" s="33" t="s">
        <v>581</v>
      </c>
      <c r="V267" s="32" t="s">
        <v>1718</v>
      </c>
      <c r="W267" s="32" t="s">
        <v>1031</v>
      </c>
      <c r="X267" s="33">
        <v>45300</v>
      </c>
      <c r="Y267" s="32" t="s">
        <v>1068</v>
      </c>
      <c r="Z267" s="33">
        <v>45301</v>
      </c>
      <c r="AA267" s="32" t="s">
        <v>1075</v>
      </c>
      <c r="AB267" s="32" t="s">
        <v>1070</v>
      </c>
      <c r="AC267" s="33">
        <v>45315</v>
      </c>
      <c r="AD267" s="32" t="s">
        <v>22</v>
      </c>
      <c r="AE267" s="33">
        <v>45305</v>
      </c>
      <c r="AF267" s="32" t="s">
        <v>425</v>
      </c>
      <c r="AG267" s="32"/>
      <c r="AH267" s="32" t="s">
        <v>1210</v>
      </c>
      <c r="AI267" t="s">
        <v>1311</v>
      </c>
      <c r="AJ267" t="s">
        <v>1363</v>
      </c>
      <c r="AK267" t="s">
        <v>1302</v>
      </c>
      <c r="AL267" s="32" t="s">
        <v>890</v>
      </c>
    </row>
    <row r="268" spans="1:38">
      <c r="A268" s="32">
        <v>27</v>
      </c>
      <c r="B268" s="33">
        <v>45288</v>
      </c>
      <c r="C268" s="32">
        <v>80</v>
      </c>
      <c r="D268" s="32" t="s">
        <v>970</v>
      </c>
      <c r="E268" s="32" t="s">
        <v>1396</v>
      </c>
      <c r="F268" s="32">
        <v>6779272</v>
      </c>
      <c r="G268" s="32" t="s">
        <v>396</v>
      </c>
      <c r="H268" s="32" t="s">
        <v>494</v>
      </c>
      <c r="I268" s="32">
        <v>50818</v>
      </c>
      <c r="J268" s="33">
        <v>45289</v>
      </c>
      <c r="K268" s="33">
        <v>45291</v>
      </c>
      <c r="L268" t="s">
        <v>1058</v>
      </c>
      <c r="M268" s="32" t="s">
        <v>142</v>
      </c>
      <c r="N268" s="32" t="s">
        <v>21</v>
      </c>
      <c r="O268" s="32">
        <v>1</v>
      </c>
      <c r="P268" s="32">
        <v>163</v>
      </c>
      <c r="Q268" s="32">
        <v>163</v>
      </c>
      <c r="R268" s="32" t="s">
        <v>1717</v>
      </c>
      <c r="S268" s="32" t="s">
        <v>1059</v>
      </c>
      <c r="T268" s="33">
        <v>45301</v>
      </c>
      <c r="U268" s="33" t="s">
        <v>581</v>
      </c>
      <c r="V268" s="32" t="s">
        <v>1718</v>
      </c>
      <c r="W268" s="32" t="s">
        <v>1029</v>
      </c>
      <c r="X268" s="33">
        <v>45300</v>
      </c>
      <c r="Y268" s="32" t="s">
        <v>1068</v>
      </c>
      <c r="Z268" s="33">
        <v>45301</v>
      </c>
      <c r="AA268" s="32" t="s">
        <v>1075</v>
      </c>
      <c r="AB268" s="32" t="s">
        <v>1070</v>
      </c>
      <c r="AC268" s="33">
        <v>45315</v>
      </c>
      <c r="AD268" s="32" t="s">
        <v>22</v>
      </c>
      <c r="AE268" s="33">
        <v>45305</v>
      </c>
      <c r="AF268" s="32" t="s">
        <v>424</v>
      </c>
      <c r="AG268" s="32"/>
      <c r="AH268" s="32" t="s">
        <v>1210</v>
      </c>
      <c r="AI268" t="s">
        <v>1311</v>
      </c>
      <c r="AJ268" t="s">
        <v>1363</v>
      </c>
      <c r="AK268" t="s">
        <v>1302</v>
      </c>
      <c r="AL268" s="32" t="s">
        <v>890</v>
      </c>
    </row>
    <row r="269" spans="1:38">
      <c r="A269" s="32">
        <v>27</v>
      </c>
      <c r="B269" s="33">
        <v>45288</v>
      </c>
      <c r="C269" s="32">
        <v>80</v>
      </c>
      <c r="D269" s="32" t="s">
        <v>970</v>
      </c>
      <c r="E269" s="32" t="s">
        <v>1396</v>
      </c>
      <c r="F269" s="32">
        <v>6779272</v>
      </c>
      <c r="G269" s="32" t="s">
        <v>159</v>
      </c>
      <c r="H269" s="32" t="s">
        <v>152</v>
      </c>
      <c r="I269" s="32">
        <v>50817</v>
      </c>
      <c r="J269" s="33">
        <v>45289</v>
      </c>
      <c r="K269" s="33">
        <v>45290</v>
      </c>
      <c r="L269" t="s">
        <v>1058</v>
      </c>
      <c r="M269" s="32" t="s">
        <v>139</v>
      </c>
      <c r="N269" s="32" t="s">
        <v>55</v>
      </c>
      <c r="O269" s="32">
        <v>1</v>
      </c>
      <c r="P269" s="32">
        <v>51.5</v>
      </c>
      <c r="Q269" s="32">
        <v>51.5</v>
      </c>
      <c r="R269" s="32" t="s">
        <v>1719</v>
      </c>
      <c r="S269" s="32" t="s">
        <v>1059</v>
      </c>
      <c r="T269" s="33">
        <v>45301</v>
      </c>
      <c r="U269" s="33" t="s">
        <v>581</v>
      </c>
      <c r="V269" s="32" t="s">
        <v>1720</v>
      </c>
      <c r="W269" s="32" t="s">
        <v>1007</v>
      </c>
      <c r="X269" s="33">
        <v>45300</v>
      </c>
      <c r="Y269" s="32" t="s">
        <v>1068</v>
      </c>
      <c r="Z269" s="33">
        <v>45301</v>
      </c>
      <c r="AA269" s="32" t="s">
        <v>1075</v>
      </c>
      <c r="AB269" s="32" t="s">
        <v>1081</v>
      </c>
      <c r="AC269" s="33">
        <v>45314</v>
      </c>
      <c r="AD269" s="32" t="s">
        <v>22</v>
      </c>
      <c r="AE269" s="33">
        <v>45305</v>
      </c>
      <c r="AF269" s="32" t="s">
        <v>424</v>
      </c>
      <c r="AG269" s="32"/>
      <c r="AH269" s="32" t="s">
        <v>1210</v>
      </c>
      <c r="AI269" t="s">
        <v>1311</v>
      </c>
      <c r="AJ269" t="s">
        <v>1363</v>
      </c>
      <c r="AK269" t="s">
        <v>1302</v>
      </c>
      <c r="AL269" s="32" t="s">
        <v>890</v>
      </c>
    </row>
    <row r="270" spans="1:38">
      <c r="A270" s="32">
        <v>27</v>
      </c>
      <c r="B270" s="33">
        <v>45288</v>
      </c>
      <c r="C270" s="32">
        <v>80</v>
      </c>
      <c r="D270" s="32" t="s">
        <v>970</v>
      </c>
      <c r="E270" s="32" t="s">
        <v>1396</v>
      </c>
      <c r="F270" s="32">
        <v>6779272</v>
      </c>
      <c r="G270" s="32" t="s">
        <v>1388</v>
      </c>
      <c r="H270" s="32" t="s">
        <v>1392</v>
      </c>
      <c r="I270" s="32">
        <v>50816</v>
      </c>
      <c r="J270" s="33">
        <v>45289</v>
      </c>
      <c r="K270" s="33">
        <v>45301</v>
      </c>
      <c r="L270" t="s">
        <v>1058</v>
      </c>
      <c r="M270" s="32" t="s">
        <v>139</v>
      </c>
      <c r="N270" s="32" t="s">
        <v>20</v>
      </c>
      <c r="O270" s="32">
        <v>2</v>
      </c>
      <c r="P270" s="32">
        <v>17.3</v>
      </c>
      <c r="Q270" s="32">
        <v>34.6</v>
      </c>
      <c r="R270" s="32" t="s">
        <v>1714</v>
      </c>
      <c r="S270" s="32" t="s">
        <v>1058</v>
      </c>
      <c r="T270" s="33">
        <v>45301</v>
      </c>
      <c r="U270" s="33" t="s">
        <v>581</v>
      </c>
      <c r="V270" s="32" t="s">
        <v>1723</v>
      </c>
      <c r="W270" s="32" t="s">
        <v>139</v>
      </c>
      <c r="X270" s="33">
        <v>45301</v>
      </c>
      <c r="Y270" s="32" t="s">
        <v>1068</v>
      </c>
      <c r="Z270" s="33">
        <v>45301</v>
      </c>
      <c r="AA270" s="32" t="s">
        <v>1075</v>
      </c>
      <c r="AB270" s="32" t="s">
        <v>1070</v>
      </c>
      <c r="AC270" s="33">
        <v>45311</v>
      </c>
      <c r="AD270" s="32" t="s">
        <v>22</v>
      </c>
      <c r="AE270" s="33">
        <v>45305</v>
      </c>
      <c r="AF270" s="32" t="s">
        <v>425</v>
      </c>
      <c r="AG270" s="32"/>
      <c r="AH270" s="32" t="s">
        <v>1210</v>
      </c>
      <c r="AI270" t="s">
        <v>1311</v>
      </c>
      <c r="AJ270" t="s">
        <v>1363</v>
      </c>
      <c r="AK270" t="s">
        <v>1302</v>
      </c>
      <c r="AL270" s="32" t="s">
        <v>890</v>
      </c>
    </row>
    <row r="271" spans="1:38">
      <c r="A271" s="32">
        <v>27</v>
      </c>
      <c r="B271" s="33">
        <v>45288</v>
      </c>
      <c r="C271" s="32">
        <v>80</v>
      </c>
      <c r="D271" s="32" t="s">
        <v>970</v>
      </c>
      <c r="E271" s="32" t="s">
        <v>1396</v>
      </c>
      <c r="F271" s="32">
        <v>6779272</v>
      </c>
      <c r="G271" s="32" t="s">
        <v>1389</v>
      </c>
      <c r="H271" s="32" t="s">
        <v>1393</v>
      </c>
      <c r="I271" s="32">
        <v>50818</v>
      </c>
      <c r="J271" s="33">
        <v>45289</v>
      </c>
      <c r="K271" s="33">
        <v>45291</v>
      </c>
      <c r="L271" t="s">
        <v>1058</v>
      </c>
      <c r="M271" s="32" t="s">
        <v>141</v>
      </c>
      <c r="N271" s="32" t="s">
        <v>20</v>
      </c>
      <c r="O271" s="32">
        <v>2</v>
      </c>
      <c r="P271" s="32">
        <v>12.24</v>
      </c>
      <c r="Q271" s="32">
        <v>24.48</v>
      </c>
      <c r="R271" s="32" t="s">
        <v>1717</v>
      </c>
      <c r="S271" s="32" t="s">
        <v>1059</v>
      </c>
      <c r="T271" s="33">
        <v>45301</v>
      </c>
      <c r="U271" s="33" t="s">
        <v>581</v>
      </c>
      <c r="V271" s="32" t="s">
        <v>1718</v>
      </c>
      <c r="W271" s="32" t="s">
        <v>1028</v>
      </c>
      <c r="X271" s="33">
        <v>45300</v>
      </c>
      <c r="Y271" s="32" t="s">
        <v>1068</v>
      </c>
      <c r="Z271" s="33">
        <v>45301</v>
      </c>
      <c r="AA271" s="32" t="s">
        <v>1075</v>
      </c>
      <c r="AB271" s="32" t="s">
        <v>1070</v>
      </c>
      <c r="AC271" s="33">
        <v>45315</v>
      </c>
      <c r="AD271" s="32" t="s">
        <v>22</v>
      </c>
      <c r="AE271" s="33">
        <v>45305</v>
      </c>
      <c r="AF271" s="32" t="s">
        <v>425</v>
      </c>
      <c r="AG271" s="32"/>
      <c r="AH271" s="32" t="s">
        <v>1210</v>
      </c>
      <c r="AI271" t="s">
        <v>1311</v>
      </c>
      <c r="AJ271" t="s">
        <v>1363</v>
      </c>
      <c r="AK271" t="s">
        <v>1302</v>
      </c>
      <c r="AL271" s="32" t="s">
        <v>890</v>
      </c>
    </row>
    <row r="272" spans="1:38">
      <c r="A272" s="32">
        <v>27</v>
      </c>
      <c r="B272" s="33">
        <v>45288</v>
      </c>
      <c r="C272" s="32">
        <v>80</v>
      </c>
      <c r="D272" s="32" t="s">
        <v>970</v>
      </c>
      <c r="E272" s="32" t="s">
        <v>1396</v>
      </c>
      <c r="F272" s="32">
        <v>6779272</v>
      </c>
      <c r="G272" s="32" t="s">
        <v>1390</v>
      </c>
      <c r="H272" s="32" t="s">
        <v>1394</v>
      </c>
      <c r="I272" s="32">
        <v>50818</v>
      </c>
      <c r="J272" s="33">
        <v>45289</v>
      </c>
      <c r="K272" s="33">
        <v>45291</v>
      </c>
      <c r="L272" t="s">
        <v>1058</v>
      </c>
      <c r="M272" s="32" t="s">
        <v>140</v>
      </c>
      <c r="N272" s="32" t="s">
        <v>55</v>
      </c>
      <c r="O272" s="32">
        <v>1</v>
      </c>
      <c r="P272" s="32">
        <v>13.46</v>
      </c>
      <c r="Q272" s="32">
        <v>13.46</v>
      </c>
      <c r="R272" s="32" t="s">
        <v>1717</v>
      </c>
      <c r="S272" s="32" t="s">
        <v>1059</v>
      </c>
      <c r="T272" s="33">
        <v>45301</v>
      </c>
      <c r="U272" s="33" t="s">
        <v>581</v>
      </c>
      <c r="V272" s="32" t="s">
        <v>1718</v>
      </c>
      <c r="W272" s="32" t="s">
        <v>1020</v>
      </c>
      <c r="X272" s="33">
        <v>45300</v>
      </c>
      <c r="Y272" s="32" t="s">
        <v>1068</v>
      </c>
      <c r="Z272" s="33">
        <v>45301</v>
      </c>
      <c r="AA272" s="32" t="s">
        <v>1075</v>
      </c>
      <c r="AB272" s="32" t="s">
        <v>1070</v>
      </c>
      <c r="AC272" s="33">
        <v>45315</v>
      </c>
      <c r="AD272" s="32" t="s">
        <v>22</v>
      </c>
      <c r="AE272" s="33">
        <v>45311</v>
      </c>
      <c r="AF272" s="32" t="s">
        <v>424</v>
      </c>
      <c r="AG272" s="32"/>
      <c r="AH272" s="32" t="s">
        <v>1210</v>
      </c>
      <c r="AI272" t="s">
        <v>1311</v>
      </c>
      <c r="AJ272" t="s">
        <v>1363</v>
      </c>
      <c r="AK272" t="s">
        <v>1302</v>
      </c>
      <c r="AL272" s="32" t="s">
        <v>890</v>
      </c>
    </row>
    <row r="273" spans="1:38">
      <c r="A273" s="32">
        <v>27</v>
      </c>
      <c r="B273" s="33">
        <v>45288</v>
      </c>
      <c r="C273" s="32">
        <v>80</v>
      </c>
      <c r="D273" s="32" t="s">
        <v>970</v>
      </c>
      <c r="E273" s="32" t="s">
        <v>1396</v>
      </c>
      <c r="F273" s="32">
        <v>6779272</v>
      </c>
      <c r="G273" s="32" t="s">
        <v>175</v>
      </c>
      <c r="H273" s="32" t="s">
        <v>202</v>
      </c>
      <c r="I273" s="32">
        <v>50815</v>
      </c>
      <c r="J273" s="33">
        <v>45289</v>
      </c>
      <c r="K273" s="33">
        <v>45291</v>
      </c>
      <c r="L273" t="s">
        <v>1058</v>
      </c>
      <c r="M273" s="32" t="s">
        <v>139</v>
      </c>
      <c r="N273" s="32" t="s">
        <v>203</v>
      </c>
      <c r="O273" s="32">
        <v>2</v>
      </c>
      <c r="P273" s="32">
        <v>26.64</v>
      </c>
      <c r="Q273" s="32">
        <v>53.28</v>
      </c>
      <c r="R273" s="32" t="s">
        <v>1717</v>
      </c>
      <c r="S273" s="32" t="s">
        <v>1059</v>
      </c>
      <c r="T273" s="33">
        <v>45301</v>
      </c>
      <c r="U273" s="33" t="s">
        <v>581</v>
      </c>
      <c r="V273" s="32" t="s">
        <v>1718</v>
      </c>
      <c r="W273" s="32" t="s">
        <v>1017</v>
      </c>
      <c r="X273" s="33">
        <v>45300</v>
      </c>
      <c r="Y273" s="32" t="s">
        <v>1068</v>
      </c>
      <c r="Z273" s="33">
        <v>45301</v>
      </c>
      <c r="AA273" s="32" t="s">
        <v>1075</v>
      </c>
      <c r="AB273" s="32" t="s">
        <v>1070</v>
      </c>
      <c r="AC273" s="33">
        <v>45315</v>
      </c>
      <c r="AD273" s="32" t="s">
        <v>22</v>
      </c>
      <c r="AE273" s="33">
        <v>45305</v>
      </c>
      <c r="AF273" s="32" t="s">
        <v>425</v>
      </c>
      <c r="AG273" s="32"/>
      <c r="AH273" s="32" t="s">
        <v>1210</v>
      </c>
      <c r="AI273" t="s">
        <v>1311</v>
      </c>
      <c r="AJ273" t="s">
        <v>1363</v>
      </c>
      <c r="AK273" t="s">
        <v>1302</v>
      </c>
      <c r="AL273" s="32" t="s">
        <v>890</v>
      </c>
    </row>
    <row r="274" spans="1:38">
      <c r="A274" s="32">
        <v>27</v>
      </c>
      <c r="B274" s="33">
        <v>45288</v>
      </c>
      <c r="C274" s="32">
        <v>80</v>
      </c>
      <c r="D274" s="32" t="s">
        <v>970</v>
      </c>
      <c r="E274" s="32" t="s">
        <v>1396</v>
      </c>
      <c r="F274" s="32">
        <v>6779272</v>
      </c>
      <c r="G274" s="32" t="s">
        <v>1391</v>
      </c>
      <c r="H274" s="32" t="s">
        <v>1395</v>
      </c>
      <c r="I274" s="32">
        <v>50818</v>
      </c>
      <c r="J274" s="33">
        <v>45289</v>
      </c>
      <c r="K274" s="33">
        <v>45291</v>
      </c>
      <c r="L274" t="s">
        <v>1058</v>
      </c>
      <c r="M274" s="32" t="s">
        <v>139</v>
      </c>
      <c r="N274" s="32" t="s">
        <v>21</v>
      </c>
      <c r="O274" s="32">
        <v>1</v>
      </c>
      <c r="P274" s="32">
        <v>92.57</v>
      </c>
      <c r="Q274" s="32">
        <v>92.57</v>
      </c>
      <c r="R274" s="32" t="s">
        <v>1717</v>
      </c>
      <c r="S274" s="32" t="s">
        <v>1059</v>
      </c>
      <c r="T274" s="33">
        <v>45301</v>
      </c>
      <c r="U274" s="33" t="s">
        <v>581</v>
      </c>
      <c r="V274" s="32" t="s">
        <v>1718</v>
      </c>
      <c r="W274" s="32" t="s">
        <v>1019</v>
      </c>
      <c r="X274" s="33">
        <v>45300</v>
      </c>
      <c r="Y274" s="32" t="s">
        <v>1068</v>
      </c>
      <c r="Z274" s="33">
        <v>45301</v>
      </c>
      <c r="AA274" s="32" t="s">
        <v>1075</v>
      </c>
      <c r="AB274" s="32" t="s">
        <v>1070</v>
      </c>
      <c r="AC274" s="33">
        <v>45315</v>
      </c>
      <c r="AD274" s="32" t="s">
        <v>22</v>
      </c>
      <c r="AE274" s="33">
        <v>45305</v>
      </c>
      <c r="AF274" s="32" t="s">
        <v>424</v>
      </c>
      <c r="AG274" s="32"/>
      <c r="AH274" s="32" t="s">
        <v>1210</v>
      </c>
      <c r="AI274" t="s">
        <v>1311</v>
      </c>
      <c r="AJ274" t="s">
        <v>1363</v>
      </c>
      <c r="AK274" t="s">
        <v>1302</v>
      </c>
      <c r="AL274" s="32" t="s">
        <v>890</v>
      </c>
    </row>
    <row r="275" spans="1:38">
      <c r="A275" s="32">
        <v>28</v>
      </c>
      <c r="B275" s="33">
        <v>45288</v>
      </c>
      <c r="C275" s="32">
        <v>90</v>
      </c>
      <c r="D275" s="32" t="s">
        <v>2841</v>
      </c>
      <c r="E275" s="32" t="s">
        <v>1397</v>
      </c>
      <c r="F275" s="32">
        <v>7227578</v>
      </c>
      <c r="G275" s="32" t="s">
        <v>397</v>
      </c>
      <c r="H275" s="32" t="s">
        <v>400</v>
      </c>
      <c r="I275" s="32">
        <v>50819</v>
      </c>
      <c r="J275" s="33">
        <v>45289</v>
      </c>
      <c r="K275" s="33">
        <v>45291</v>
      </c>
      <c r="L275" t="s">
        <v>1058</v>
      </c>
      <c r="M275" s="32" t="s">
        <v>140</v>
      </c>
      <c r="N275" s="32" t="s">
        <v>20</v>
      </c>
      <c r="O275" s="32">
        <v>8</v>
      </c>
      <c r="P275" s="32">
        <v>3.5</v>
      </c>
      <c r="Q275" s="32">
        <v>28</v>
      </c>
      <c r="R275" s="32" t="s">
        <v>1717</v>
      </c>
      <c r="S275" s="32" t="s">
        <v>1059</v>
      </c>
      <c r="T275" s="33">
        <v>45301</v>
      </c>
      <c r="U275" s="33" t="s">
        <v>581</v>
      </c>
      <c r="V275" s="32" t="s">
        <v>1718</v>
      </c>
      <c r="W275" s="32" t="s">
        <v>1035</v>
      </c>
      <c r="X275" s="33">
        <v>45300</v>
      </c>
      <c r="Y275" s="32" t="s">
        <v>1068</v>
      </c>
      <c r="Z275" s="33">
        <v>45301</v>
      </c>
      <c r="AA275" s="32" t="s">
        <v>1075</v>
      </c>
      <c r="AB275" s="32" t="s">
        <v>1070</v>
      </c>
      <c r="AC275" s="33">
        <v>45315</v>
      </c>
      <c r="AD275" s="32" t="s">
        <v>22</v>
      </c>
      <c r="AE275" s="33">
        <v>45305</v>
      </c>
      <c r="AF275" s="32" t="s">
        <v>1025</v>
      </c>
      <c r="AG275" s="32"/>
      <c r="AH275" s="32" t="s">
        <v>1210</v>
      </c>
      <c r="AI275" t="s">
        <v>1311</v>
      </c>
      <c r="AJ275" t="s">
        <v>1363</v>
      </c>
      <c r="AK275" t="s">
        <v>1302</v>
      </c>
      <c r="AL275" s="32" t="s">
        <v>890</v>
      </c>
    </row>
    <row r="276" spans="1:38">
      <c r="A276" s="32">
        <v>28</v>
      </c>
      <c r="B276" s="33">
        <v>45288</v>
      </c>
      <c r="C276" s="32">
        <v>90</v>
      </c>
      <c r="D276" s="32" t="s">
        <v>2841</v>
      </c>
      <c r="E276" s="32" t="s">
        <v>1397</v>
      </c>
      <c r="F276" s="32">
        <v>7227578</v>
      </c>
      <c r="G276" s="32" t="s">
        <v>962</v>
      </c>
      <c r="H276" s="32" t="s">
        <v>963</v>
      </c>
      <c r="I276" s="32">
        <v>50821</v>
      </c>
      <c r="J276" s="33">
        <v>45289</v>
      </c>
      <c r="K276" s="33">
        <v>45291</v>
      </c>
      <c r="L276" t="s">
        <v>1058</v>
      </c>
      <c r="M276" s="32" t="s">
        <v>140</v>
      </c>
      <c r="N276" s="32" t="s">
        <v>20</v>
      </c>
      <c r="O276" s="32">
        <v>1</v>
      </c>
      <c r="P276" s="32">
        <v>146.47</v>
      </c>
      <c r="Q276" s="32">
        <v>146.47</v>
      </c>
      <c r="R276" s="32" t="s">
        <v>1717</v>
      </c>
      <c r="S276" s="32" t="s">
        <v>1059</v>
      </c>
      <c r="T276" s="33">
        <v>45301</v>
      </c>
      <c r="U276" s="33" t="s">
        <v>581</v>
      </c>
      <c r="V276" s="32" t="s">
        <v>1718</v>
      </c>
      <c r="W276" s="32" t="s">
        <v>1171</v>
      </c>
      <c r="X276" s="33">
        <v>45300</v>
      </c>
      <c r="Y276" s="32" t="s">
        <v>1068</v>
      </c>
      <c r="Z276" s="33">
        <v>45301</v>
      </c>
      <c r="AA276" s="32" t="s">
        <v>1075</v>
      </c>
      <c r="AB276" s="32" t="s">
        <v>1070</v>
      </c>
      <c r="AC276" s="33">
        <v>45315</v>
      </c>
      <c r="AD276" s="32" t="s">
        <v>22</v>
      </c>
      <c r="AE276" s="33">
        <v>45305</v>
      </c>
      <c r="AF276" s="32" t="s">
        <v>424</v>
      </c>
      <c r="AG276" s="32"/>
      <c r="AH276" s="32" t="s">
        <v>1210</v>
      </c>
      <c r="AI276" t="s">
        <v>1311</v>
      </c>
      <c r="AJ276" t="s">
        <v>1363</v>
      </c>
      <c r="AK276" t="s">
        <v>1302</v>
      </c>
      <c r="AL276" s="32" t="s">
        <v>890</v>
      </c>
    </row>
    <row r="277" spans="1:38">
      <c r="A277" s="32">
        <v>28</v>
      </c>
      <c r="B277" s="33">
        <v>45288</v>
      </c>
      <c r="C277" s="32">
        <v>90</v>
      </c>
      <c r="D277" s="32" t="s">
        <v>2841</v>
      </c>
      <c r="E277" s="32" t="s">
        <v>1397</v>
      </c>
      <c r="F277" s="32">
        <v>7227578</v>
      </c>
      <c r="G277" s="32" t="s">
        <v>966</v>
      </c>
      <c r="H277" s="32" t="s">
        <v>968</v>
      </c>
      <c r="I277" s="32">
        <v>50819</v>
      </c>
      <c r="J277" s="33">
        <v>45289</v>
      </c>
      <c r="K277" s="33">
        <v>45291</v>
      </c>
      <c r="L277" t="s">
        <v>1058</v>
      </c>
      <c r="M277" s="32" t="s">
        <v>139</v>
      </c>
      <c r="N277" s="32" t="s">
        <v>21</v>
      </c>
      <c r="O277" s="32">
        <v>1</v>
      </c>
      <c r="P277" s="32">
        <v>146.52000000000001</v>
      </c>
      <c r="Q277" s="32">
        <v>146.52000000000001</v>
      </c>
      <c r="R277" s="32" t="s">
        <v>1717</v>
      </c>
      <c r="S277" s="32" t="s">
        <v>1059</v>
      </c>
      <c r="T277" s="33">
        <v>45301</v>
      </c>
      <c r="U277" s="33" t="s">
        <v>581</v>
      </c>
      <c r="V277" s="32" t="s">
        <v>1718</v>
      </c>
      <c r="W277" s="32" t="s">
        <v>1159</v>
      </c>
      <c r="X277" s="33">
        <v>45300</v>
      </c>
      <c r="Y277" s="32" t="s">
        <v>1068</v>
      </c>
      <c r="Z277" s="33">
        <v>45301</v>
      </c>
      <c r="AA277" s="32" t="s">
        <v>1075</v>
      </c>
      <c r="AB277" s="32" t="s">
        <v>1070</v>
      </c>
      <c r="AC277" s="33">
        <v>45315</v>
      </c>
      <c r="AD277" s="32" t="s">
        <v>22</v>
      </c>
      <c r="AE277" s="33">
        <v>45305</v>
      </c>
      <c r="AF277" s="32" t="s">
        <v>424</v>
      </c>
      <c r="AG277" s="32"/>
      <c r="AH277" s="32" t="s">
        <v>1210</v>
      </c>
      <c r="AI277" t="s">
        <v>1311</v>
      </c>
      <c r="AJ277" t="s">
        <v>1363</v>
      </c>
      <c r="AK277" t="s">
        <v>1302</v>
      </c>
      <c r="AL277" s="32" t="s">
        <v>890</v>
      </c>
    </row>
    <row r="278" spans="1:38">
      <c r="A278" s="32">
        <v>28</v>
      </c>
      <c r="B278" s="33">
        <v>45288</v>
      </c>
      <c r="C278" s="32">
        <v>90</v>
      </c>
      <c r="D278" s="32" t="s">
        <v>2841</v>
      </c>
      <c r="E278" s="32" t="s">
        <v>1397</v>
      </c>
      <c r="F278" s="32">
        <v>7227578</v>
      </c>
      <c r="G278" s="32" t="s">
        <v>967</v>
      </c>
      <c r="H278" s="32" t="s">
        <v>969</v>
      </c>
      <c r="I278" s="32">
        <v>50820</v>
      </c>
      <c r="J278" s="33">
        <v>45289</v>
      </c>
      <c r="K278" s="33">
        <v>45291</v>
      </c>
      <c r="L278" t="s">
        <v>1058</v>
      </c>
      <c r="M278" s="32" t="s">
        <v>139</v>
      </c>
      <c r="N278" s="32" t="s">
        <v>203</v>
      </c>
      <c r="O278" s="32">
        <v>1</v>
      </c>
      <c r="P278" s="32">
        <v>28.4</v>
      </c>
      <c r="Q278" s="32">
        <v>28.4</v>
      </c>
      <c r="R278" s="32" t="s">
        <v>1719</v>
      </c>
      <c r="S278" s="32" t="s">
        <v>1059</v>
      </c>
      <c r="T278" s="33">
        <v>45301</v>
      </c>
      <c r="U278" s="33" t="s">
        <v>581</v>
      </c>
      <c r="V278" s="32" t="s">
        <v>1720</v>
      </c>
      <c r="W278" s="32" t="s">
        <v>1008</v>
      </c>
      <c r="X278" s="33">
        <v>45300</v>
      </c>
      <c r="Y278" s="32" t="s">
        <v>1068</v>
      </c>
      <c r="Z278" s="33">
        <v>45301</v>
      </c>
      <c r="AA278" s="32" t="s">
        <v>1075</v>
      </c>
      <c r="AB278" s="32" t="s">
        <v>1081</v>
      </c>
      <c r="AC278" s="33">
        <v>45314</v>
      </c>
      <c r="AD278" s="32" t="s">
        <v>22</v>
      </c>
      <c r="AE278" s="33">
        <v>45305</v>
      </c>
      <c r="AF278" s="32" t="s">
        <v>424</v>
      </c>
      <c r="AG278" s="32"/>
      <c r="AH278" s="32" t="s">
        <v>1210</v>
      </c>
      <c r="AI278" t="s">
        <v>1311</v>
      </c>
      <c r="AJ278" t="s">
        <v>1363</v>
      </c>
      <c r="AK278" t="s">
        <v>1302</v>
      </c>
      <c r="AL278" s="32" t="s">
        <v>890</v>
      </c>
    </row>
    <row r="279" spans="1:38">
      <c r="A279" s="32">
        <v>28</v>
      </c>
      <c r="B279" s="33">
        <v>45288</v>
      </c>
      <c r="C279" s="32">
        <v>90</v>
      </c>
      <c r="D279" s="32" t="s">
        <v>2841</v>
      </c>
      <c r="E279" s="32" t="s">
        <v>1397</v>
      </c>
      <c r="F279" s="32">
        <v>7227578</v>
      </c>
      <c r="G279" s="32" t="s">
        <v>173</v>
      </c>
      <c r="H279" s="32" t="s">
        <v>282</v>
      </c>
      <c r="I279" s="32">
        <v>50821</v>
      </c>
      <c r="J279" s="33">
        <v>45289</v>
      </c>
      <c r="K279" s="33">
        <v>45291</v>
      </c>
      <c r="L279" t="s">
        <v>1058</v>
      </c>
      <c r="M279" s="32" t="s">
        <v>139</v>
      </c>
      <c r="N279" s="32" t="s">
        <v>21</v>
      </c>
      <c r="O279" s="32">
        <v>1</v>
      </c>
      <c r="P279" s="32">
        <v>21.11</v>
      </c>
      <c r="Q279" s="32">
        <v>21.11</v>
      </c>
      <c r="R279" s="32" t="s">
        <v>1717</v>
      </c>
      <c r="S279" s="32" t="s">
        <v>1059</v>
      </c>
      <c r="T279" s="33">
        <v>45301</v>
      </c>
      <c r="U279" s="33" t="s">
        <v>581</v>
      </c>
      <c r="V279" s="32" t="s">
        <v>1718</v>
      </c>
      <c r="W279" s="32" t="s">
        <v>1176</v>
      </c>
      <c r="X279" s="33">
        <v>45300</v>
      </c>
      <c r="Y279" s="32" t="s">
        <v>1068</v>
      </c>
      <c r="Z279" s="33">
        <v>45301</v>
      </c>
      <c r="AA279" s="32" t="s">
        <v>1075</v>
      </c>
      <c r="AB279" s="32" t="s">
        <v>1070</v>
      </c>
      <c r="AC279" s="33">
        <v>45315</v>
      </c>
      <c r="AD279" s="32" t="s">
        <v>22</v>
      </c>
      <c r="AE279" s="33">
        <v>45305</v>
      </c>
      <c r="AF279" s="32" t="s">
        <v>424</v>
      </c>
      <c r="AG279" s="32"/>
      <c r="AH279" s="32" t="s">
        <v>1210</v>
      </c>
      <c r="AI279" t="s">
        <v>1311</v>
      </c>
      <c r="AJ279" t="s">
        <v>1363</v>
      </c>
      <c r="AK279" t="s">
        <v>1302</v>
      </c>
      <c r="AL279" s="32" t="s">
        <v>890</v>
      </c>
    </row>
    <row r="280" spans="1:38">
      <c r="A280" s="32">
        <v>29</v>
      </c>
      <c r="B280" s="33">
        <v>45288</v>
      </c>
      <c r="C280" s="32">
        <v>100</v>
      </c>
      <c r="D280" s="32" t="s">
        <v>2841</v>
      </c>
      <c r="E280" s="32" t="s">
        <v>1398</v>
      </c>
      <c r="F280" s="32">
        <v>7227613</v>
      </c>
      <c r="G280" s="32" t="s">
        <v>962</v>
      </c>
      <c r="H280" s="32" t="s">
        <v>963</v>
      </c>
      <c r="I280" s="32">
        <v>50908</v>
      </c>
      <c r="J280" s="33">
        <v>45290</v>
      </c>
      <c r="K280" s="33">
        <v>45291</v>
      </c>
      <c r="L280" t="s">
        <v>1058</v>
      </c>
      <c r="M280" s="32" t="s">
        <v>140</v>
      </c>
      <c r="N280" s="32" t="s">
        <v>20</v>
      </c>
      <c r="O280" s="32">
        <v>1</v>
      </c>
      <c r="P280" s="32">
        <v>146.47</v>
      </c>
      <c r="Q280" s="32">
        <v>146.47</v>
      </c>
      <c r="R280" s="32" t="s">
        <v>581</v>
      </c>
      <c r="S280" s="32" t="s">
        <v>581</v>
      </c>
      <c r="T280" s="33" t="s">
        <v>581</v>
      </c>
      <c r="U280" s="33" t="s">
        <v>581</v>
      </c>
      <c r="V280" s="32" t="s">
        <v>1716</v>
      </c>
      <c r="W280" s="32" t="s">
        <v>1324</v>
      </c>
      <c r="X280" s="33">
        <v>45302</v>
      </c>
      <c r="Y280" s="32" t="s">
        <v>1068</v>
      </c>
      <c r="Z280" s="33">
        <v>45302</v>
      </c>
      <c r="AA280" s="32" t="s">
        <v>1069</v>
      </c>
      <c r="AB280" s="32" t="s">
        <v>1070</v>
      </c>
      <c r="AC280" s="33">
        <v>45322</v>
      </c>
      <c r="AD280" s="32" t="s">
        <v>22</v>
      </c>
      <c r="AE280" s="33">
        <v>45308</v>
      </c>
      <c r="AF280" s="32" t="s">
        <v>424</v>
      </c>
      <c r="AG280" s="32"/>
      <c r="AH280" s="32" t="s">
        <v>1210</v>
      </c>
      <c r="AI280" t="s">
        <v>1311</v>
      </c>
      <c r="AJ280" t="s">
        <v>1363</v>
      </c>
      <c r="AK280" t="s">
        <v>1302</v>
      </c>
      <c r="AL280" s="32" t="s">
        <v>890</v>
      </c>
    </row>
    <row r="281" spans="1:38">
      <c r="A281" s="32">
        <v>29</v>
      </c>
      <c r="B281" s="33">
        <v>45288</v>
      </c>
      <c r="C281" s="32">
        <v>100</v>
      </c>
      <c r="D281" s="32" t="s">
        <v>2841</v>
      </c>
      <c r="E281" s="32" t="s">
        <v>1398</v>
      </c>
      <c r="F281" s="32">
        <v>7227613</v>
      </c>
      <c r="G281" s="32" t="s">
        <v>966</v>
      </c>
      <c r="H281" s="32" t="s">
        <v>494</v>
      </c>
      <c r="I281" s="32">
        <v>50908</v>
      </c>
      <c r="J281" s="33">
        <v>45290</v>
      </c>
      <c r="K281" s="33">
        <v>45291</v>
      </c>
      <c r="L281" t="s">
        <v>1058</v>
      </c>
      <c r="M281" s="32" t="s">
        <v>139</v>
      </c>
      <c r="N281" s="32" t="s">
        <v>21</v>
      </c>
      <c r="O281" s="32">
        <v>1</v>
      </c>
      <c r="P281" s="32">
        <v>145</v>
      </c>
      <c r="Q281" s="32">
        <v>145</v>
      </c>
      <c r="R281" s="32" t="s">
        <v>581</v>
      </c>
      <c r="S281" s="32" t="s">
        <v>581</v>
      </c>
      <c r="T281" s="33" t="s">
        <v>581</v>
      </c>
      <c r="U281" s="33" t="s">
        <v>581</v>
      </c>
      <c r="V281" s="32" t="s">
        <v>1716</v>
      </c>
      <c r="W281" s="32" t="s">
        <v>1341</v>
      </c>
      <c r="X281" s="33">
        <v>45302</v>
      </c>
      <c r="Y281" s="32" t="s">
        <v>1068</v>
      </c>
      <c r="Z281" s="33">
        <v>45302</v>
      </c>
      <c r="AA281" s="32" t="s">
        <v>1069</v>
      </c>
      <c r="AB281" s="32" t="s">
        <v>1070</v>
      </c>
      <c r="AC281" s="33">
        <v>45322</v>
      </c>
      <c r="AD281" s="32" t="s">
        <v>22</v>
      </c>
      <c r="AE281" s="33">
        <v>45307</v>
      </c>
      <c r="AF281" s="32" t="s">
        <v>424</v>
      </c>
      <c r="AG281" s="32"/>
      <c r="AH281" s="32" t="s">
        <v>1210</v>
      </c>
      <c r="AI281" t="s">
        <v>1311</v>
      </c>
      <c r="AJ281" t="s">
        <v>1363</v>
      </c>
      <c r="AK281" t="s">
        <v>1302</v>
      </c>
      <c r="AL281" s="32" t="s">
        <v>890</v>
      </c>
    </row>
    <row r="282" spans="1:38">
      <c r="A282" s="32">
        <v>29</v>
      </c>
      <c r="B282" s="33">
        <v>45288</v>
      </c>
      <c r="C282" s="32">
        <v>100</v>
      </c>
      <c r="D282" s="32" t="s">
        <v>2841</v>
      </c>
      <c r="E282" s="32" t="s">
        <v>1398</v>
      </c>
      <c r="F282" s="32">
        <v>7227613</v>
      </c>
      <c r="G282" s="32" t="s">
        <v>159</v>
      </c>
      <c r="H282" s="32" t="s">
        <v>152</v>
      </c>
      <c r="I282" s="32">
        <v>50907</v>
      </c>
      <c r="J282" s="33">
        <v>45290</v>
      </c>
      <c r="K282" s="33">
        <v>45291</v>
      </c>
      <c r="L282" t="s">
        <v>1058</v>
      </c>
      <c r="M282" s="32" t="s">
        <v>140</v>
      </c>
      <c r="N282" s="32" t="s">
        <v>55</v>
      </c>
      <c r="O282" s="32">
        <v>1</v>
      </c>
      <c r="P282" s="32">
        <v>170.5</v>
      </c>
      <c r="Q282" s="32">
        <v>170.5</v>
      </c>
      <c r="R282" s="32" t="s">
        <v>1724</v>
      </c>
      <c r="S282" s="32" t="s">
        <v>1058</v>
      </c>
      <c r="T282" s="33">
        <v>45302</v>
      </c>
      <c r="U282" s="33">
        <v>45302</v>
      </c>
      <c r="V282" s="32" t="s">
        <v>1725</v>
      </c>
      <c r="W282" s="32" t="s">
        <v>140</v>
      </c>
      <c r="X282" s="33">
        <v>45302</v>
      </c>
      <c r="Y282" s="32" t="s">
        <v>1068</v>
      </c>
      <c r="Z282" s="33">
        <v>45302</v>
      </c>
      <c r="AA282" s="32" t="s">
        <v>1710</v>
      </c>
      <c r="AB282" s="32" t="s">
        <v>1081</v>
      </c>
      <c r="AC282" s="33">
        <v>45313</v>
      </c>
      <c r="AD282" s="32" t="s">
        <v>22</v>
      </c>
      <c r="AE282" s="33">
        <v>45307</v>
      </c>
      <c r="AF282" s="32" t="s">
        <v>424</v>
      </c>
      <c r="AG282" s="32"/>
      <c r="AH282" s="32" t="s">
        <v>1210</v>
      </c>
      <c r="AI282" t="s">
        <v>1311</v>
      </c>
      <c r="AJ282" t="s">
        <v>1363</v>
      </c>
      <c r="AK282" t="s">
        <v>1302</v>
      </c>
      <c r="AL282" s="32" t="s">
        <v>890</v>
      </c>
    </row>
    <row r="283" spans="1:38">
      <c r="A283" s="32">
        <v>29</v>
      </c>
      <c r="B283" s="33">
        <v>45288</v>
      </c>
      <c r="C283" s="32">
        <v>100</v>
      </c>
      <c r="D283" s="32" t="s">
        <v>2841</v>
      </c>
      <c r="E283" s="32" t="s">
        <v>1398</v>
      </c>
      <c r="F283" s="32">
        <v>7227613</v>
      </c>
      <c r="G283" s="32" t="s">
        <v>1415</v>
      </c>
      <c r="H283" s="32" t="s">
        <v>1416</v>
      </c>
      <c r="I283" s="32">
        <v>50905</v>
      </c>
      <c r="J283" s="33">
        <v>45290</v>
      </c>
      <c r="K283" s="33">
        <v>45291</v>
      </c>
      <c r="L283" t="s">
        <v>1058</v>
      </c>
      <c r="M283" s="32" t="s">
        <v>140</v>
      </c>
      <c r="N283" s="32" t="s">
        <v>20</v>
      </c>
      <c r="O283" s="32">
        <v>5</v>
      </c>
      <c r="P283" s="32">
        <v>9.32</v>
      </c>
      <c r="Q283" s="32">
        <v>46.6</v>
      </c>
      <c r="R283" s="32" t="s">
        <v>581</v>
      </c>
      <c r="S283" s="32" t="s">
        <v>581</v>
      </c>
      <c r="T283" s="33" t="s">
        <v>581</v>
      </c>
      <c r="U283" s="33" t="s">
        <v>581</v>
      </c>
      <c r="V283" s="32" t="s">
        <v>1716</v>
      </c>
      <c r="W283" s="32" t="s">
        <v>1326</v>
      </c>
      <c r="X283" s="33">
        <v>45302</v>
      </c>
      <c r="Y283" s="32" t="s">
        <v>1068</v>
      </c>
      <c r="Z283" s="33">
        <v>45302</v>
      </c>
      <c r="AA283" s="32" t="s">
        <v>1069</v>
      </c>
      <c r="AB283" s="32" t="s">
        <v>1070</v>
      </c>
      <c r="AC283" s="33">
        <v>45322</v>
      </c>
      <c r="AD283" s="32" t="s">
        <v>22</v>
      </c>
      <c r="AE283" s="33">
        <v>45307</v>
      </c>
      <c r="AF283" s="32" t="s">
        <v>429</v>
      </c>
      <c r="AG283" s="32" t="s">
        <v>1417</v>
      </c>
      <c r="AH283" s="32" t="s">
        <v>1210</v>
      </c>
      <c r="AI283" t="s">
        <v>1311</v>
      </c>
      <c r="AJ283" t="s">
        <v>1363</v>
      </c>
      <c r="AK283" t="s">
        <v>1302</v>
      </c>
      <c r="AL283" s="32" t="s">
        <v>890</v>
      </c>
    </row>
    <row r="284" spans="1:38">
      <c r="A284" s="32">
        <v>29</v>
      </c>
      <c r="B284" s="33">
        <v>45288</v>
      </c>
      <c r="C284" s="32">
        <v>100</v>
      </c>
      <c r="D284" s="32" t="s">
        <v>2841</v>
      </c>
      <c r="E284" s="32" t="s">
        <v>1398</v>
      </c>
      <c r="F284" s="32">
        <v>7227613</v>
      </c>
      <c r="G284" s="32" t="s">
        <v>975</v>
      </c>
      <c r="H284" s="32" t="s">
        <v>980</v>
      </c>
      <c r="I284" s="32">
        <v>50907</v>
      </c>
      <c r="J284" s="33">
        <v>45290</v>
      </c>
      <c r="K284" s="33">
        <v>45291</v>
      </c>
      <c r="L284" t="s">
        <v>1058</v>
      </c>
      <c r="M284" s="32" t="s">
        <v>139</v>
      </c>
      <c r="N284" s="32" t="s">
        <v>20</v>
      </c>
      <c r="O284" s="32">
        <v>5</v>
      </c>
      <c r="P284" s="32">
        <v>6.2</v>
      </c>
      <c r="Q284" s="32">
        <v>31</v>
      </c>
      <c r="R284" s="32" t="s">
        <v>1724</v>
      </c>
      <c r="S284" s="32" t="s">
        <v>1058</v>
      </c>
      <c r="T284" s="33">
        <v>45302</v>
      </c>
      <c r="U284" s="33">
        <v>45302</v>
      </c>
      <c r="V284" s="32" t="s">
        <v>1725</v>
      </c>
      <c r="W284" s="32" t="s">
        <v>139</v>
      </c>
      <c r="X284" s="33">
        <v>45302</v>
      </c>
      <c r="Y284" s="32" t="s">
        <v>1068</v>
      </c>
      <c r="Z284" s="33">
        <v>45302</v>
      </c>
      <c r="AA284" s="32" t="s">
        <v>1710</v>
      </c>
      <c r="AB284" s="32" t="s">
        <v>1081</v>
      </c>
      <c r="AC284" s="33">
        <v>45313</v>
      </c>
      <c r="AD284" s="32" t="s">
        <v>22</v>
      </c>
      <c r="AE284" s="33">
        <v>45307</v>
      </c>
      <c r="AF284" s="32" t="s">
        <v>429</v>
      </c>
      <c r="AG284" s="32"/>
      <c r="AH284" s="32" t="s">
        <v>1210</v>
      </c>
      <c r="AI284" t="s">
        <v>1311</v>
      </c>
      <c r="AJ284" t="s">
        <v>1363</v>
      </c>
      <c r="AK284" t="s">
        <v>1302</v>
      </c>
      <c r="AL284" s="32" t="s">
        <v>890</v>
      </c>
    </row>
    <row r="285" spans="1:38">
      <c r="A285" s="32">
        <v>29</v>
      </c>
      <c r="B285" s="33">
        <v>45288</v>
      </c>
      <c r="C285" s="32">
        <v>100</v>
      </c>
      <c r="D285" s="32" t="s">
        <v>2841</v>
      </c>
      <c r="E285" s="32" t="s">
        <v>1398</v>
      </c>
      <c r="F285" s="32">
        <v>7227613</v>
      </c>
      <c r="G285" s="32" t="s">
        <v>1399</v>
      </c>
      <c r="H285" s="32" t="s">
        <v>1401</v>
      </c>
      <c r="I285" s="32">
        <v>50906</v>
      </c>
      <c r="J285" s="33">
        <v>45290</v>
      </c>
      <c r="K285" s="33">
        <v>45291</v>
      </c>
      <c r="L285" t="s">
        <v>1058</v>
      </c>
      <c r="M285" s="32" t="s">
        <v>139</v>
      </c>
      <c r="N285" s="32" t="s">
        <v>20</v>
      </c>
      <c r="O285" s="32">
        <v>10</v>
      </c>
      <c r="P285" s="32">
        <v>3.16</v>
      </c>
      <c r="Q285" s="32">
        <v>31.6</v>
      </c>
      <c r="R285" s="32" t="s">
        <v>581</v>
      </c>
      <c r="S285" s="32" t="s">
        <v>581</v>
      </c>
      <c r="T285" s="33" t="s">
        <v>581</v>
      </c>
      <c r="U285" s="33" t="s">
        <v>581</v>
      </c>
      <c r="V285" s="32" t="s">
        <v>1716</v>
      </c>
      <c r="W285" s="32" t="s">
        <v>1325</v>
      </c>
      <c r="X285" s="33">
        <v>45302</v>
      </c>
      <c r="Y285" s="32" t="s">
        <v>1068</v>
      </c>
      <c r="Z285" s="33">
        <v>45302</v>
      </c>
      <c r="AA285" s="32" t="s">
        <v>1069</v>
      </c>
      <c r="AB285" s="32" t="s">
        <v>1070</v>
      </c>
      <c r="AC285" s="33">
        <v>45322</v>
      </c>
      <c r="AD285" s="32" t="s">
        <v>22</v>
      </c>
      <c r="AE285" s="33">
        <v>45308</v>
      </c>
      <c r="AF285" s="32" t="s">
        <v>1001</v>
      </c>
      <c r="AG285" s="32"/>
      <c r="AH285" s="32" t="s">
        <v>1210</v>
      </c>
      <c r="AI285" t="s">
        <v>1311</v>
      </c>
      <c r="AJ285" t="s">
        <v>1363</v>
      </c>
      <c r="AK285" t="s">
        <v>1302</v>
      </c>
      <c r="AL285" s="32" t="s">
        <v>890</v>
      </c>
    </row>
    <row r="286" spans="1:38">
      <c r="A286" s="32">
        <v>29</v>
      </c>
      <c r="B286" s="33">
        <v>45288</v>
      </c>
      <c r="C286" s="32">
        <v>100</v>
      </c>
      <c r="D286" s="32" t="s">
        <v>2841</v>
      </c>
      <c r="E286" s="32" t="s">
        <v>1398</v>
      </c>
      <c r="F286" s="32">
        <v>7227613</v>
      </c>
      <c r="G286" s="32" t="s">
        <v>1400</v>
      </c>
      <c r="H286" s="32" t="s">
        <v>1402</v>
      </c>
      <c r="I286" s="32">
        <v>50905</v>
      </c>
      <c r="J286" s="33">
        <v>45290</v>
      </c>
      <c r="K286" s="33">
        <v>45291</v>
      </c>
      <c r="L286" t="s">
        <v>1058</v>
      </c>
      <c r="M286" s="32" t="s">
        <v>139</v>
      </c>
      <c r="N286" s="32" t="s">
        <v>20</v>
      </c>
      <c r="O286" s="32">
        <v>10</v>
      </c>
      <c r="P286" s="32">
        <v>4.66</v>
      </c>
      <c r="Q286" s="32">
        <v>46.6</v>
      </c>
      <c r="R286" s="32" t="s">
        <v>581</v>
      </c>
      <c r="S286" s="32" t="s">
        <v>581</v>
      </c>
      <c r="T286" s="33" t="s">
        <v>581</v>
      </c>
      <c r="U286" s="33" t="s">
        <v>581</v>
      </c>
      <c r="V286" s="32" t="s">
        <v>1716</v>
      </c>
      <c r="W286" s="32" t="s">
        <v>1170</v>
      </c>
      <c r="X286" s="33">
        <v>45302</v>
      </c>
      <c r="Y286" s="32" t="s">
        <v>1068</v>
      </c>
      <c r="Z286" s="33">
        <v>45302</v>
      </c>
      <c r="AA286" s="32" t="s">
        <v>1069</v>
      </c>
      <c r="AB286" s="32" t="s">
        <v>1070</v>
      </c>
      <c r="AC286" s="33">
        <v>45322</v>
      </c>
      <c r="AD286" s="32" t="s">
        <v>22</v>
      </c>
      <c r="AE286" s="33">
        <v>45307</v>
      </c>
      <c r="AF286" s="32" t="s">
        <v>1001</v>
      </c>
      <c r="AG286" s="32"/>
      <c r="AH286" s="32" t="s">
        <v>1210</v>
      </c>
      <c r="AI286" t="s">
        <v>1311</v>
      </c>
      <c r="AJ286" t="s">
        <v>1363</v>
      </c>
      <c r="AK286" t="s">
        <v>1302</v>
      </c>
      <c r="AL286" s="32" t="s">
        <v>890</v>
      </c>
    </row>
    <row r="287" spans="1:38">
      <c r="A287" s="32">
        <v>29</v>
      </c>
      <c r="B287" s="33">
        <v>45288</v>
      </c>
      <c r="C287" s="32">
        <v>100</v>
      </c>
      <c r="D287" s="32" t="s">
        <v>2841</v>
      </c>
      <c r="E287" s="32" t="s">
        <v>1398</v>
      </c>
      <c r="F287" s="32">
        <v>7227613</v>
      </c>
      <c r="G287" s="32" t="s">
        <v>1418</v>
      </c>
      <c r="H287" s="32" t="s">
        <v>1403</v>
      </c>
      <c r="I287" s="32">
        <v>50903</v>
      </c>
      <c r="J287" s="33">
        <v>45290</v>
      </c>
      <c r="K287" s="33">
        <v>45290</v>
      </c>
      <c r="L287" t="s">
        <v>1058</v>
      </c>
      <c r="M287" s="32" t="s">
        <v>139</v>
      </c>
      <c r="N287" s="32" t="s">
        <v>20</v>
      </c>
      <c r="O287" s="32">
        <v>10</v>
      </c>
      <c r="P287" s="32">
        <v>13.99</v>
      </c>
      <c r="Q287" s="32">
        <v>139.9</v>
      </c>
      <c r="R287" s="32" t="s">
        <v>1702</v>
      </c>
      <c r="S287" s="32" t="s">
        <v>1058</v>
      </c>
      <c r="T287" s="33">
        <v>45306</v>
      </c>
      <c r="U287" s="33">
        <v>45304</v>
      </c>
      <c r="V287" s="32" t="s">
        <v>1779</v>
      </c>
      <c r="W287" s="32" t="s">
        <v>1713</v>
      </c>
      <c r="X287" s="33">
        <v>45308</v>
      </c>
      <c r="Y287" s="32" t="s">
        <v>1068</v>
      </c>
      <c r="Z287" s="33">
        <v>45308</v>
      </c>
      <c r="AA287" s="32" t="s">
        <v>1069</v>
      </c>
      <c r="AB287" s="32" t="s">
        <v>1081</v>
      </c>
      <c r="AC287" s="33">
        <v>45313</v>
      </c>
      <c r="AD287" s="32" t="s">
        <v>22</v>
      </c>
      <c r="AE287" s="33">
        <v>45311</v>
      </c>
      <c r="AF287" s="32" t="s">
        <v>1001</v>
      </c>
      <c r="AG287" s="32"/>
      <c r="AH287" s="32" t="s">
        <v>1210</v>
      </c>
      <c r="AI287" t="s">
        <v>1311</v>
      </c>
      <c r="AJ287" t="s">
        <v>1363</v>
      </c>
      <c r="AK287" t="s">
        <v>1302</v>
      </c>
      <c r="AL287" s="32" t="s">
        <v>890</v>
      </c>
    </row>
    <row r="288" spans="1:38">
      <c r="A288" s="32">
        <v>30</v>
      </c>
      <c r="B288" s="33">
        <v>45288</v>
      </c>
      <c r="C288" s="32">
        <v>110</v>
      </c>
      <c r="D288" s="32" t="s">
        <v>2841</v>
      </c>
      <c r="E288" s="32" t="s">
        <v>1404</v>
      </c>
      <c r="F288" s="32">
        <v>7286407</v>
      </c>
      <c r="G288" s="32" t="s">
        <v>397</v>
      </c>
      <c r="H288" s="32" t="s">
        <v>400</v>
      </c>
      <c r="I288" s="32">
        <v>50822</v>
      </c>
      <c r="J288" s="33">
        <v>45289</v>
      </c>
      <c r="K288" s="33">
        <v>45291</v>
      </c>
      <c r="L288" t="s">
        <v>1058</v>
      </c>
      <c r="M288" s="32" t="s">
        <v>141</v>
      </c>
      <c r="N288" s="32" t="s">
        <v>20</v>
      </c>
      <c r="O288" s="32">
        <v>4</v>
      </c>
      <c r="P288" s="32">
        <v>3.5</v>
      </c>
      <c r="Q288" s="32">
        <v>14</v>
      </c>
      <c r="R288" s="32" t="s">
        <v>1717</v>
      </c>
      <c r="S288" s="32" t="s">
        <v>1059</v>
      </c>
      <c r="T288" s="33">
        <v>45301</v>
      </c>
      <c r="U288" s="33" t="s">
        <v>581</v>
      </c>
      <c r="V288" s="32" t="s">
        <v>1718</v>
      </c>
      <c r="W288" s="32" t="s">
        <v>1010</v>
      </c>
      <c r="X288" s="33">
        <v>45300</v>
      </c>
      <c r="Y288" s="32" t="s">
        <v>1068</v>
      </c>
      <c r="Z288" s="33">
        <v>45301</v>
      </c>
      <c r="AA288" s="32" t="s">
        <v>1075</v>
      </c>
      <c r="AB288" s="32" t="s">
        <v>1070</v>
      </c>
      <c r="AC288" s="33">
        <v>45315</v>
      </c>
      <c r="AD288" s="32" t="s">
        <v>22</v>
      </c>
      <c r="AE288" s="33">
        <v>45305</v>
      </c>
      <c r="AF288" s="32" t="s">
        <v>426</v>
      </c>
      <c r="AG288" s="32"/>
      <c r="AH288" s="32" t="s">
        <v>1210</v>
      </c>
      <c r="AI288" t="s">
        <v>1311</v>
      </c>
      <c r="AJ288" t="s">
        <v>1363</v>
      </c>
      <c r="AK288" t="s">
        <v>1302</v>
      </c>
      <c r="AL288" s="32" t="s">
        <v>890</v>
      </c>
    </row>
    <row r="289" spans="1:38">
      <c r="A289" s="32">
        <v>30</v>
      </c>
      <c r="B289" s="33">
        <v>45288</v>
      </c>
      <c r="C289" s="32">
        <v>110</v>
      </c>
      <c r="D289" s="32" t="s">
        <v>2841</v>
      </c>
      <c r="E289" s="32" t="s">
        <v>1404</v>
      </c>
      <c r="F289" s="32">
        <v>7286407</v>
      </c>
      <c r="G289" s="32" t="s">
        <v>962</v>
      </c>
      <c r="H289" s="32" t="s">
        <v>963</v>
      </c>
      <c r="I289" s="32">
        <v>50824</v>
      </c>
      <c r="J289" s="33">
        <v>45289</v>
      </c>
      <c r="K289" s="33">
        <v>45291</v>
      </c>
      <c r="L289" t="s">
        <v>1058</v>
      </c>
      <c r="M289" s="32" t="s">
        <v>141</v>
      </c>
      <c r="N289" s="32" t="s">
        <v>20</v>
      </c>
      <c r="O289" s="32">
        <v>1</v>
      </c>
      <c r="P289" s="32">
        <v>146.47</v>
      </c>
      <c r="Q289" s="32">
        <v>146.47</v>
      </c>
      <c r="R289" s="32" t="s">
        <v>581</v>
      </c>
      <c r="S289" s="32" t="s">
        <v>581</v>
      </c>
      <c r="T289" s="33" t="s">
        <v>581</v>
      </c>
      <c r="U289" s="33" t="s">
        <v>581</v>
      </c>
      <c r="V289" s="32" t="s">
        <v>1716</v>
      </c>
      <c r="W289" s="32" t="s">
        <v>1010</v>
      </c>
      <c r="X289" s="33">
        <v>45302</v>
      </c>
      <c r="Y289" s="32" t="s">
        <v>1068</v>
      </c>
      <c r="Z289" s="33">
        <v>45302</v>
      </c>
      <c r="AA289" s="32" t="s">
        <v>1069</v>
      </c>
      <c r="AB289" s="32" t="s">
        <v>1070</v>
      </c>
      <c r="AC289" s="33">
        <v>45322</v>
      </c>
      <c r="AD289" s="32" t="s">
        <v>22</v>
      </c>
      <c r="AE289" s="33">
        <v>45308</v>
      </c>
      <c r="AF289" s="32" t="s">
        <v>424</v>
      </c>
      <c r="AG289" s="32"/>
      <c r="AH289" s="32" t="s">
        <v>1210</v>
      </c>
      <c r="AI289" t="s">
        <v>1311</v>
      </c>
      <c r="AJ289" t="s">
        <v>1363</v>
      </c>
      <c r="AK289" t="s">
        <v>1302</v>
      </c>
      <c r="AL289" s="32" t="s">
        <v>890</v>
      </c>
    </row>
    <row r="290" spans="1:38">
      <c r="A290" s="32">
        <v>30</v>
      </c>
      <c r="B290" s="33">
        <v>45288</v>
      </c>
      <c r="C290" s="32">
        <v>110</v>
      </c>
      <c r="D290" s="32" t="s">
        <v>2841</v>
      </c>
      <c r="E290" s="32" t="s">
        <v>1404</v>
      </c>
      <c r="F290" s="32">
        <v>7286407</v>
      </c>
      <c r="G290" s="32" t="s">
        <v>966</v>
      </c>
      <c r="H290" s="32" t="s">
        <v>968</v>
      </c>
      <c r="I290" s="32">
        <v>50822</v>
      </c>
      <c r="J290" s="33">
        <v>45289</v>
      </c>
      <c r="K290" s="33">
        <v>45291</v>
      </c>
      <c r="L290" t="s">
        <v>1058</v>
      </c>
      <c r="M290" s="32" t="s">
        <v>140</v>
      </c>
      <c r="N290" s="32" t="s">
        <v>21</v>
      </c>
      <c r="O290" s="32">
        <v>1</v>
      </c>
      <c r="P290" s="32">
        <v>146.52000000000001</v>
      </c>
      <c r="Q290" s="32">
        <v>146.52000000000001</v>
      </c>
      <c r="R290" s="32" t="s">
        <v>1717</v>
      </c>
      <c r="S290" s="32" t="s">
        <v>1059</v>
      </c>
      <c r="T290" s="33">
        <v>45301</v>
      </c>
      <c r="U290" s="33" t="s">
        <v>581</v>
      </c>
      <c r="V290" s="32" t="s">
        <v>1718</v>
      </c>
      <c r="W290" s="32" t="s">
        <v>1037</v>
      </c>
      <c r="X290" s="33">
        <v>45300</v>
      </c>
      <c r="Y290" s="32" t="s">
        <v>1068</v>
      </c>
      <c r="Z290" s="33">
        <v>45301</v>
      </c>
      <c r="AA290" s="32" t="s">
        <v>1075</v>
      </c>
      <c r="AB290" s="32" t="s">
        <v>1070</v>
      </c>
      <c r="AC290" s="33">
        <v>45315</v>
      </c>
      <c r="AD290" s="32" t="s">
        <v>22</v>
      </c>
      <c r="AE290" s="33">
        <v>45305</v>
      </c>
      <c r="AF290" s="32" t="s">
        <v>424</v>
      </c>
      <c r="AG290" s="32"/>
      <c r="AH290" s="32" t="s">
        <v>1210</v>
      </c>
      <c r="AI290" t="s">
        <v>1311</v>
      </c>
      <c r="AJ290" t="s">
        <v>1363</v>
      </c>
      <c r="AK290" t="s">
        <v>1302</v>
      </c>
      <c r="AL290" s="32" t="s">
        <v>890</v>
      </c>
    </row>
    <row r="291" spans="1:38">
      <c r="A291" s="32">
        <v>30</v>
      </c>
      <c r="B291" s="33">
        <v>45288</v>
      </c>
      <c r="C291" s="32">
        <v>110</v>
      </c>
      <c r="D291" s="32" t="s">
        <v>2841</v>
      </c>
      <c r="E291" s="32" t="s">
        <v>1404</v>
      </c>
      <c r="F291" s="32">
        <v>7286407</v>
      </c>
      <c r="G291" s="32" t="s">
        <v>967</v>
      </c>
      <c r="H291" s="32" t="s">
        <v>969</v>
      </c>
      <c r="I291" s="32">
        <v>50823</v>
      </c>
      <c r="J291" s="33">
        <v>45289</v>
      </c>
      <c r="K291" s="33">
        <v>45291</v>
      </c>
      <c r="L291" t="s">
        <v>1058</v>
      </c>
      <c r="M291" s="32" t="s">
        <v>139</v>
      </c>
      <c r="N291" s="32" t="s">
        <v>203</v>
      </c>
      <c r="O291" s="32">
        <v>1</v>
      </c>
      <c r="P291" s="32">
        <v>28.4</v>
      </c>
      <c r="Q291" s="32">
        <v>28.4</v>
      </c>
      <c r="R291" s="32" t="s">
        <v>1719</v>
      </c>
      <c r="S291" s="32" t="s">
        <v>1059</v>
      </c>
      <c r="T291" s="33">
        <v>45301</v>
      </c>
      <c r="U291" s="33" t="s">
        <v>581</v>
      </c>
      <c r="V291" s="32" t="s">
        <v>1720</v>
      </c>
      <c r="W291" s="32" t="s">
        <v>1005</v>
      </c>
      <c r="X291" s="33">
        <v>45300</v>
      </c>
      <c r="Y291" s="32" t="s">
        <v>1068</v>
      </c>
      <c r="Z291" s="33">
        <v>45301</v>
      </c>
      <c r="AA291" s="32" t="s">
        <v>1075</v>
      </c>
      <c r="AB291" s="32" t="s">
        <v>1081</v>
      </c>
      <c r="AC291" s="33">
        <v>45314</v>
      </c>
      <c r="AD291" s="32" t="s">
        <v>22</v>
      </c>
      <c r="AE291" s="33">
        <v>45305</v>
      </c>
      <c r="AF291" s="32" t="s">
        <v>424</v>
      </c>
      <c r="AG291" s="32"/>
      <c r="AH291" s="32" t="s">
        <v>1210</v>
      </c>
      <c r="AI291" t="s">
        <v>1311</v>
      </c>
      <c r="AJ291" t="s">
        <v>1363</v>
      </c>
      <c r="AK291" t="s">
        <v>1302</v>
      </c>
      <c r="AL291" s="32" t="s">
        <v>890</v>
      </c>
    </row>
    <row r="292" spans="1:38">
      <c r="A292" s="32">
        <v>30</v>
      </c>
      <c r="B292" s="33">
        <v>45288</v>
      </c>
      <c r="C292" s="32">
        <v>110</v>
      </c>
      <c r="D292" s="32" t="s">
        <v>2841</v>
      </c>
      <c r="E292" s="32" t="s">
        <v>1404</v>
      </c>
      <c r="F292" s="32">
        <v>7286407</v>
      </c>
      <c r="G292" s="32" t="s">
        <v>173</v>
      </c>
      <c r="H292" s="32" t="s">
        <v>282</v>
      </c>
      <c r="I292" s="32">
        <v>50824</v>
      </c>
      <c r="J292" s="33">
        <v>45289</v>
      </c>
      <c r="K292" s="33">
        <v>45291</v>
      </c>
      <c r="L292" t="s">
        <v>1058</v>
      </c>
      <c r="M292" s="32" t="s">
        <v>140</v>
      </c>
      <c r="N292" s="32" t="s">
        <v>21</v>
      </c>
      <c r="O292" s="32">
        <v>1</v>
      </c>
      <c r="P292" s="32">
        <v>21.11</v>
      </c>
      <c r="Q292" s="32">
        <v>21.11</v>
      </c>
      <c r="R292" s="32" t="s">
        <v>581</v>
      </c>
      <c r="S292" s="32" t="s">
        <v>581</v>
      </c>
      <c r="T292" s="33" t="s">
        <v>581</v>
      </c>
      <c r="U292" s="33" t="s">
        <v>581</v>
      </c>
      <c r="V292" s="32" t="s">
        <v>1716</v>
      </c>
      <c r="W292" s="32" t="s">
        <v>1037</v>
      </c>
      <c r="X292" s="33">
        <v>45302</v>
      </c>
      <c r="Y292" s="32" t="s">
        <v>1068</v>
      </c>
      <c r="Z292" s="33">
        <v>45302</v>
      </c>
      <c r="AA292" s="32" t="s">
        <v>1069</v>
      </c>
      <c r="AB292" s="32" t="s">
        <v>1070</v>
      </c>
      <c r="AC292" s="33">
        <v>45322</v>
      </c>
      <c r="AD292" s="32" t="s">
        <v>22</v>
      </c>
      <c r="AE292" s="33">
        <v>45307</v>
      </c>
      <c r="AF292" s="32" t="s">
        <v>424</v>
      </c>
      <c r="AG292" s="32"/>
      <c r="AH292" s="32" t="s">
        <v>1210</v>
      </c>
      <c r="AI292" t="s">
        <v>1311</v>
      </c>
      <c r="AJ292" t="s">
        <v>1363</v>
      </c>
      <c r="AK292" t="s">
        <v>1302</v>
      </c>
      <c r="AL292" s="32" t="s">
        <v>890</v>
      </c>
    </row>
    <row r="293" spans="1:38">
      <c r="A293" s="32">
        <v>30</v>
      </c>
      <c r="B293" s="33">
        <v>45288</v>
      </c>
      <c r="C293" s="32">
        <v>110</v>
      </c>
      <c r="D293" s="32" t="s">
        <v>2841</v>
      </c>
      <c r="E293" s="32" t="s">
        <v>1404</v>
      </c>
      <c r="F293" s="32">
        <v>7286407</v>
      </c>
      <c r="G293" s="32" t="s">
        <v>941</v>
      </c>
      <c r="H293" s="32" t="s">
        <v>944</v>
      </c>
      <c r="I293" s="32">
        <v>50822</v>
      </c>
      <c r="J293" s="33">
        <v>45289</v>
      </c>
      <c r="K293" s="33">
        <v>45291</v>
      </c>
      <c r="L293" t="s">
        <v>1058</v>
      </c>
      <c r="M293" s="32" t="s">
        <v>139</v>
      </c>
      <c r="N293" s="32" t="s">
        <v>20</v>
      </c>
      <c r="O293" s="32">
        <v>4</v>
      </c>
      <c r="P293" s="32">
        <v>16.48</v>
      </c>
      <c r="Q293" s="32">
        <v>65.92</v>
      </c>
      <c r="R293" s="32" t="s">
        <v>1717</v>
      </c>
      <c r="S293" s="32" t="s">
        <v>1059</v>
      </c>
      <c r="T293" s="33">
        <v>45301</v>
      </c>
      <c r="U293" s="33" t="s">
        <v>581</v>
      </c>
      <c r="V293" s="32" t="s">
        <v>1718</v>
      </c>
      <c r="W293" s="32" t="s">
        <v>1036</v>
      </c>
      <c r="X293" s="33">
        <v>45300</v>
      </c>
      <c r="Y293" s="32" t="s">
        <v>1068</v>
      </c>
      <c r="Z293" s="33">
        <v>45301</v>
      </c>
      <c r="AA293" s="32" t="s">
        <v>1075</v>
      </c>
      <c r="AB293" s="32" t="s">
        <v>1070</v>
      </c>
      <c r="AC293" s="33">
        <v>45315</v>
      </c>
      <c r="AD293" s="32" t="s">
        <v>22</v>
      </c>
      <c r="AE293" s="33">
        <v>45305</v>
      </c>
      <c r="AF293" s="32" t="s">
        <v>426</v>
      </c>
      <c r="AG293" s="32"/>
      <c r="AH293" s="32" t="s">
        <v>1210</v>
      </c>
      <c r="AI293" t="s">
        <v>1311</v>
      </c>
      <c r="AJ293" t="s">
        <v>1363</v>
      </c>
      <c r="AK293" t="s">
        <v>1302</v>
      </c>
      <c r="AL293" s="32" t="s">
        <v>890</v>
      </c>
    </row>
    <row r="294" spans="1:38">
      <c r="A294" s="32">
        <v>30</v>
      </c>
      <c r="B294" s="33">
        <v>45288</v>
      </c>
      <c r="C294" s="32">
        <v>110</v>
      </c>
      <c r="D294" s="32" t="s">
        <v>2841</v>
      </c>
      <c r="E294" s="32" t="s">
        <v>1404</v>
      </c>
      <c r="F294" s="32">
        <v>7286407</v>
      </c>
      <c r="G294" s="32" t="s">
        <v>222</v>
      </c>
      <c r="H294" s="32" t="s">
        <v>223</v>
      </c>
      <c r="I294" s="32">
        <v>50824</v>
      </c>
      <c r="J294" s="33">
        <v>45289</v>
      </c>
      <c r="K294" s="33">
        <v>45291</v>
      </c>
      <c r="L294" t="s">
        <v>1058</v>
      </c>
      <c r="M294" s="32" t="s">
        <v>139</v>
      </c>
      <c r="N294" s="32" t="s">
        <v>20</v>
      </c>
      <c r="O294" s="32">
        <v>1</v>
      </c>
      <c r="P294" s="32">
        <v>12</v>
      </c>
      <c r="Q294" s="32">
        <v>12</v>
      </c>
      <c r="R294" s="32" t="s">
        <v>581</v>
      </c>
      <c r="S294" s="32" t="s">
        <v>581</v>
      </c>
      <c r="T294" s="33" t="s">
        <v>581</v>
      </c>
      <c r="U294" s="33" t="s">
        <v>581</v>
      </c>
      <c r="V294" s="32" t="s">
        <v>1716</v>
      </c>
      <c r="W294" s="32" t="s">
        <v>1036</v>
      </c>
      <c r="X294" s="33">
        <v>45302</v>
      </c>
      <c r="Y294" s="32" t="s">
        <v>1068</v>
      </c>
      <c r="Z294" s="33">
        <v>45302</v>
      </c>
      <c r="AA294" s="32" t="s">
        <v>1069</v>
      </c>
      <c r="AB294" s="32" t="s">
        <v>1070</v>
      </c>
      <c r="AC294" s="33">
        <v>45322</v>
      </c>
      <c r="AD294" s="32" t="s">
        <v>22</v>
      </c>
      <c r="AE294" s="33">
        <v>45307</v>
      </c>
      <c r="AF294" s="32" t="s">
        <v>424</v>
      </c>
      <c r="AG294" s="32"/>
      <c r="AH294" s="32" t="s">
        <v>1210</v>
      </c>
      <c r="AI294" t="s">
        <v>1311</v>
      </c>
      <c r="AJ294" t="s">
        <v>1363</v>
      </c>
      <c r="AK294" t="s">
        <v>1302</v>
      </c>
      <c r="AL294" s="32" t="s">
        <v>890</v>
      </c>
    </row>
    <row r="295" spans="1:38">
      <c r="A295" s="32">
        <v>31</v>
      </c>
      <c r="B295" s="33">
        <v>45288</v>
      </c>
      <c r="C295" s="32">
        <v>120</v>
      </c>
      <c r="D295" s="32" t="s">
        <v>2841</v>
      </c>
      <c r="E295" s="32" t="s">
        <v>1405</v>
      </c>
      <c r="F295" s="32">
        <v>7286435</v>
      </c>
      <c r="G295" s="32" t="s">
        <v>397</v>
      </c>
      <c r="H295" s="32" t="s">
        <v>400</v>
      </c>
      <c r="I295" s="32">
        <v>50822</v>
      </c>
      <c r="J295" s="33">
        <v>45289</v>
      </c>
      <c r="K295" s="33">
        <v>45291</v>
      </c>
      <c r="L295" t="s">
        <v>1058</v>
      </c>
      <c r="M295" s="32" t="s">
        <v>141</v>
      </c>
      <c r="N295" s="32" t="s">
        <v>20</v>
      </c>
      <c r="O295" s="32">
        <v>8</v>
      </c>
      <c r="P295" s="32">
        <v>3.5</v>
      </c>
      <c r="Q295" s="32">
        <v>14</v>
      </c>
      <c r="R295" s="32" t="s">
        <v>1717</v>
      </c>
      <c r="S295" s="32" t="s">
        <v>1059</v>
      </c>
      <c r="T295" s="33">
        <v>45301</v>
      </c>
      <c r="U295" s="33" t="s">
        <v>581</v>
      </c>
      <c r="V295" s="32" t="s">
        <v>1718</v>
      </c>
      <c r="W295" s="32" t="s">
        <v>1010</v>
      </c>
      <c r="X295" s="33">
        <v>45300</v>
      </c>
      <c r="Y295" s="32" t="s">
        <v>1068</v>
      </c>
      <c r="Z295" s="33">
        <v>45301</v>
      </c>
      <c r="AA295" s="32" t="s">
        <v>1075</v>
      </c>
      <c r="AB295" s="32" t="s">
        <v>1070</v>
      </c>
      <c r="AC295" s="33">
        <v>45315</v>
      </c>
      <c r="AD295" s="32" t="s">
        <v>22</v>
      </c>
      <c r="AE295" s="33">
        <v>45305</v>
      </c>
      <c r="AF295" s="32" t="s">
        <v>426</v>
      </c>
      <c r="AG295" s="32"/>
      <c r="AH295" s="32" t="s">
        <v>1210</v>
      </c>
      <c r="AI295" t="s">
        <v>1311</v>
      </c>
      <c r="AJ295" t="s">
        <v>1363</v>
      </c>
      <c r="AK295" t="s">
        <v>1302</v>
      </c>
      <c r="AL295" s="32" t="s">
        <v>890</v>
      </c>
    </row>
    <row r="296" spans="1:38">
      <c r="A296" s="32">
        <v>31</v>
      </c>
      <c r="B296" s="33">
        <v>45288</v>
      </c>
      <c r="C296" s="32">
        <v>120</v>
      </c>
      <c r="D296" s="32" t="s">
        <v>2841</v>
      </c>
      <c r="E296" s="32" t="s">
        <v>1405</v>
      </c>
      <c r="F296" s="32">
        <v>7286435</v>
      </c>
      <c r="G296" s="32" t="s">
        <v>962</v>
      </c>
      <c r="H296" s="32" t="s">
        <v>963</v>
      </c>
      <c r="I296" s="32">
        <v>50824</v>
      </c>
      <c r="J296" s="33">
        <v>45289</v>
      </c>
      <c r="K296" s="33">
        <v>45291</v>
      </c>
      <c r="L296" t="s">
        <v>1058</v>
      </c>
      <c r="M296" s="32" t="s">
        <v>141</v>
      </c>
      <c r="N296" s="32" t="s">
        <v>20</v>
      </c>
      <c r="O296" s="32">
        <v>1</v>
      </c>
      <c r="P296" s="32">
        <v>146.47</v>
      </c>
      <c r="Q296" s="32">
        <v>146.47</v>
      </c>
      <c r="R296" s="32" t="s">
        <v>581</v>
      </c>
      <c r="S296" s="32" t="s">
        <v>581</v>
      </c>
      <c r="T296" s="33" t="s">
        <v>581</v>
      </c>
      <c r="U296" s="33" t="s">
        <v>581</v>
      </c>
      <c r="V296" s="32" t="s">
        <v>1716</v>
      </c>
      <c r="W296" s="32" t="s">
        <v>1010</v>
      </c>
      <c r="X296" s="33">
        <v>45302</v>
      </c>
      <c r="Y296" s="32" t="s">
        <v>1068</v>
      </c>
      <c r="Z296" s="33">
        <v>45302</v>
      </c>
      <c r="AA296" s="32" t="s">
        <v>1069</v>
      </c>
      <c r="AB296" s="32" t="s">
        <v>1070</v>
      </c>
      <c r="AC296" s="33">
        <v>45322</v>
      </c>
      <c r="AD296" s="32" t="s">
        <v>22</v>
      </c>
      <c r="AE296" s="33">
        <v>45308</v>
      </c>
      <c r="AF296" s="32" t="s">
        <v>424</v>
      </c>
      <c r="AG296" s="32"/>
      <c r="AH296" s="32" t="s">
        <v>1210</v>
      </c>
      <c r="AI296" t="s">
        <v>1311</v>
      </c>
      <c r="AJ296" t="s">
        <v>1363</v>
      </c>
      <c r="AK296" t="s">
        <v>1302</v>
      </c>
      <c r="AL296" s="32" t="s">
        <v>890</v>
      </c>
    </row>
    <row r="297" spans="1:38">
      <c r="A297" s="32">
        <v>31</v>
      </c>
      <c r="B297" s="33">
        <v>45288</v>
      </c>
      <c r="C297" s="32">
        <v>120</v>
      </c>
      <c r="D297" s="32" t="s">
        <v>2841</v>
      </c>
      <c r="E297" s="32" t="s">
        <v>1405</v>
      </c>
      <c r="F297" s="32">
        <v>7286435</v>
      </c>
      <c r="G297" s="32" t="s">
        <v>966</v>
      </c>
      <c r="H297" s="32" t="s">
        <v>968</v>
      </c>
      <c r="I297" s="32">
        <v>50822</v>
      </c>
      <c r="J297" s="33">
        <v>45289</v>
      </c>
      <c r="K297" s="33">
        <v>45291</v>
      </c>
      <c r="L297" t="s">
        <v>1058</v>
      </c>
      <c r="M297" s="32" t="s">
        <v>140</v>
      </c>
      <c r="N297" s="32" t="s">
        <v>21</v>
      </c>
      <c r="O297" s="32">
        <v>1</v>
      </c>
      <c r="P297" s="32">
        <v>146.52000000000001</v>
      </c>
      <c r="Q297" s="32">
        <v>146.52000000000001</v>
      </c>
      <c r="R297" s="32" t="s">
        <v>1717</v>
      </c>
      <c r="S297" s="32" t="s">
        <v>1059</v>
      </c>
      <c r="T297" s="33">
        <v>45301</v>
      </c>
      <c r="U297" s="33" t="s">
        <v>581</v>
      </c>
      <c r="V297" s="32" t="s">
        <v>1718</v>
      </c>
      <c r="W297" s="32" t="s">
        <v>1037</v>
      </c>
      <c r="X297" s="33">
        <v>45300</v>
      </c>
      <c r="Y297" s="32" t="s">
        <v>1068</v>
      </c>
      <c r="Z297" s="33">
        <v>45301</v>
      </c>
      <c r="AA297" s="32" t="s">
        <v>1075</v>
      </c>
      <c r="AB297" s="32" t="s">
        <v>1070</v>
      </c>
      <c r="AC297" s="33">
        <v>45315</v>
      </c>
      <c r="AD297" s="32" t="s">
        <v>22</v>
      </c>
      <c r="AE297" s="33">
        <v>45305</v>
      </c>
      <c r="AF297" s="32" t="s">
        <v>424</v>
      </c>
      <c r="AG297" s="32"/>
      <c r="AH297" s="32" t="s">
        <v>1210</v>
      </c>
      <c r="AI297" t="s">
        <v>1311</v>
      </c>
      <c r="AJ297" t="s">
        <v>1363</v>
      </c>
      <c r="AK297" t="s">
        <v>1302</v>
      </c>
      <c r="AL297" s="32" t="s">
        <v>890</v>
      </c>
    </row>
    <row r="298" spans="1:38">
      <c r="A298" s="32">
        <v>31</v>
      </c>
      <c r="B298" s="33">
        <v>45288</v>
      </c>
      <c r="C298" s="32">
        <v>120</v>
      </c>
      <c r="D298" s="32" t="s">
        <v>2841</v>
      </c>
      <c r="E298" s="32" t="s">
        <v>1405</v>
      </c>
      <c r="F298" s="32">
        <v>7286435</v>
      </c>
      <c r="G298" s="32" t="s">
        <v>967</v>
      </c>
      <c r="H298" s="32" t="s">
        <v>969</v>
      </c>
      <c r="I298" s="32">
        <v>50823</v>
      </c>
      <c r="J298" s="33">
        <v>45289</v>
      </c>
      <c r="K298" s="33">
        <v>45291</v>
      </c>
      <c r="L298" t="s">
        <v>1058</v>
      </c>
      <c r="M298" s="32" t="s">
        <v>139</v>
      </c>
      <c r="N298" s="32" t="s">
        <v>203</v>
      </c>
      <c r="O298" s="32">
        <v>1</v>
      </c>
      <c r="P298" s="32">
        <v>28.4</v>
      </c>
      <c r="Q298" s="32">
        <v>28.4</v>
      </c>
      <c r="R298" s="32" t="s">
        <v>1719</v>
      </c>
      <c r="S298" s="32" t="s">
        <v>1059</v>
      </c>
      <c r="T298" s="33">
        <v>45301</v>
      </c>
      <c r="U298" s="33" t="s">
        <v>581</v>
      </c>
      <c r="V298" s="32" t="s">
        <v>1720</v>
      </c>
      <c r="W298" s="32" t="s">
        <v>1005</v>
      </c>
      <c r="X298" s="33">
        <v>45300</v>
      </c>
      <c r="Y298" s="32" t="s">
        <v>1068</v>
      </c>
      <c r="Z298" s="33">
        <v>45301</v>
      </c>
      <c r="AA298" s="32" t="s">
        <v>1075</v>
      </c>
      <c r="AB298" s="32" t="s">
        <v>1081</v>
      </c>
      <c r="AC298" s="33">
        <v>45314</v>
      </c>
      <c r="AD298" s="32" t="s">
        <v>22</v>
      </c>
      <c r="AE298" s="33">
        <v>45305</v>
      </c>
      <c r="AF298" s="32" t="s">
        <v>424</v>
      </c>
      <c r="AG298" s="32"/>
      <c r="AH298" s="32" t="s">
        <v>1210</v>
      </c>
      <c r="AI298" t="s">
        <v>1311</v>
      </c>
      <c r="AJ298" t="s">
        <v>1363</v>
      </c>
      <c r="AK298" t="s">
        <v>1302</v>
      </c>
      <c r="AL298" s="32" t="s">
        <v>890</v>
      </c>
    </row>
    <row r="299" spans="1:38">
      <c r="A299" s="32">
        <v>31</v>
      </c>
      <c r="B299" s="33">
        <v>45288</v>
      </c>
      <c r="C299" s="32">
        <v>120</v>
      </c>
      <c r="D299" s="32" t="s">
        <v>2841</v>
      </c>
      <c r="E299" s="32" t="s">
        <v>1405</v>
      </c>
      <c r="F299" s="32">
        <v>7286435</v>
      </c>
      <c r="G299" s="32" t="s">
        <v>173</v>
      </c>
      <c r="H299" s="32" t="s">
        <v>282</v>
      </c>
      <c r="I299" s="32">
        <v>50824</v>
      </c>
      <c r="J299" s="33">
        <v>45289</v>
      </c>
      <c r="K299" s="33">
        <v>45291</v>
      </c>
      <c r="L299" t="s">
        <v>1058</v>
      </c>
      <c r="M299" s="32" t="s">
        <v>140</v>
      </c>
      <c r="N299" s="32" t="s">
        <v>21</v>
      </c>
      <c r="O299" s="32">
        <v>1</v>
      </c>
      <c r="P299" s="32">
        <v>21.11</v>
      </c>
      <c r="Q299" s="32">
        <v>21.11</v>
      </c>
      <c r="R299" s="32" t="s">
        <v>581</v>
      </c>
      <c r="S299" s="32" t="s">
        <v>581</v>
      </c>
      <c r="T299" s="33" t="s">
        <v>581</v>
      </c>
      <c r="U299" s="33" t="s">
        <v>581</v>
      </c>
      <c r="V299" s="32" t="s">
        <v>1716</v>
      </c>
      <c r="W299" s="32" t="s">
        <v>1037</v>
      </c>
      <c r="X299" s="33">
        <v>45302</v>
      </c>
      <c r="Y299" s="32" t="s">
        <v>1068</v>
      </c>
      <c r="Z299" s="33">
        <v>45302</v>
      </c>
      <c r="AA299" s="32" t="s">
        <v>1069</v>
      </c>
      <c r="AB299" s="32" t="s">
        <v>1070</v>
      </c>
      <c r="AC299" s="33">
        <v>45322</v>
      </c>
      <c r="AD299" s="32" t="s">
        <v>22</v>
      </c>
      <c r="AE299" s="33">
        <v>45307</v>
      </c>
      <c r="AF299" s="32" t="s">
        <v>424</v>
      </c>
      <c r="AG299" s="32"/>
      <c r="AH299" s="32" t="s">
        <v>1210</v>
      </c>
      <c r="AI299" t="s">
        <v>1311</v>
      </c>
      <c r="AJ299" t="s">
        <v>1363</v>
      </c>
      <c r="AK299" t="s">
        <v>1302</v>
      </c>
      <c r="AL299" s="32" t="s">
        <v>890</v>
      </c>
    </row>
    <row r="300" spans="1:38">
      <c r="A300" s="32">
        <v>32</v>
      </c>
      <c r="B300" s="33">
        <v>45288</v>
      </c>
      <c r="C300" s="32">
        <v>130</v>
      </c>
      <c r="D300" s="32" t="s">
        <v>2841</v>
      </c>
      <c r="E300" s="32" t="s">
        <v>1410</v>
      </c>
      <c r="F300" s="32">
        <v>7372091</v>
      </c>
      <c r="G300" s="32" t="s">
        <v>962</v>
      </c>
      <c r="H300" s="32" t="s">
        <v>963</v>
      </c>
      <c r="I300" s="32">
        <v>50830</v>
      </c>
      <c r="J300" s="33">
        <v>45289</v>
      </c>
      <c r="K300" s="33">
        <v>45291</v>
      </c>
      <c r="L300" t="s">
        <v>1058</v>
      </c>
      <c r="M300" s="32" t="s">
        <v>140</v>
      </c>
      <c r="N300" s="32" t="s">
        <v>20</v>
      </c>
      <c r="O300" s="32">
        <v>2</v>
      </c>
      <c r="P300" s="32">
        <v>146.47</v>
      </c>
      <c r="Q300" s="32">
        <v>292.94</v>
      </c>
      <c r="R300" s="32" t="s">
        <v>581</v>
      </c>
      <c r="S300" s="32" t="s">
        <v>581</v>
      </c>
      <c r="T300" s="33" t="s">
        <v>581</v>
      </c>
      <c r="U300" s="33" t="s">
        <v>581</v>
      </c>
      <c r="V300" s="32" t="s">
        <v>1716</v>
      </c>
      <c r="W300" s="32" t="s">
        <v>1313</v>
      </c>
      <c r="X300" s="33">
        <v>45302</v>
      </c>
      <c r="Y300" s="32" t="s">
        <v>1068</v>
      </c>
      <c r="Z300" s="33">
        <v>45302</v>
      </c>
      <c r="AA300" s="32" t="s">
        <v>1069</v>
      </c>
      <c r="AB300" s="32" t="s">
        <v>1070</v>
      </c>
      <c r="AC300" s="33">
        <v>45322</v>
      </c>
      <c r="AD300" s="32" t="s">
        <v>22</v>
      </c>
      <c r="AE300" s="33">
        <v>45308</v>
      </c>
      <c r="AF300" s="32" t="s">
        <v>425</v>
      </c>
      <c r="AG300" s="32"/>
      <c r="AH300" s="32" t="s">
        <v>1210</v>
      </c>
      <c r="AI300" t="s">
        <v>1311</v>
      </c>
      <c r="AJ300" t="s">
        <v>1363</v>
      </c>
      <c r="AK300" t="s">
        <v>1302</v>
      </c>
      <c r="AL300" s="32" t="s">
        <v>890</v>
      </c>
    </row>
    <row r="301" spans="1:38">
      <c r="A301" s="32">
        <v>32</v>
      </c>
      <c r="B301" s="33">
        <v>45288</v>
      </c>
      <c r="C301" s="32">
        <v>130</v>
      </c>
      <c r="D301" s="32" t="s">
        <v>2841</v>
      </c>
      <c r="E301" s="32" t="s">
        <v>1410</v>
      </c>
      <c r="F301" s="32">
        <v>7372091</v>
      </c>
      <c r="G301" s="32" t="s">
        <v>396</v>
      </c>
      <c r="H301" s="32" t="s">
        <v>494</v>
      </c>
      <c r="I301" s="32">
        <v>50830</v>
      </c>
      <c r="J301" s="33">
        <v>45289</v>
      </c>
      <c r="K301" s="33">
        <v>45291</v>
      </c>
      <c r="L301" t="s">
        <v>1058</v>
      </c>
      <c r="M301" s="32" t="s">
        <v>139</v>
      </c>
      <c r="N301" s="32" t="s">
        <v>21</v>
      </c>
      <c r="O301" s="32">
        <v>1</v>
      </c>
      <c r="P301" s="32">
        <v>163</v>
      </c>
      <c r="Q301" s="32">
        <v>163</v>
      </c>
      <c r="R301" s="32" t="s">
        <v>581</v>
      </c>
      <c r="S301" s="32" t="s">
        <v>581</v>
      </c>
      <c r="T301" s="33" t="s">
        <v>581</v>
      </c>
      <c r="U301" s="33" t="s">
        <v>581</v>
      </c>
      <c r="V301" s="32" t="s">
        <v>1716</v>
      </c>
      <c r="W301" s="32" t="s">
        <v>1167</v>
      </c>
      <c r="X301" s="33">
        <v>45302</v>
      </c>
      <c r="Y301" s="32" t="s">
        <v>1068</v>
      </c>
      <c r="Z301" s="33">
        <v>45302</v>
      </c>
      <c r="AA301" s="32" t="s">
        <v>1069</v>
      </c>
      <c r="AB301" s="32" t="s">
        <v>1070</v>
      </c>
      <c r="AC301" s="33">
        <v>45322</v>
      </c>
      <c r="AD301" s="32" t="s">
        <v>22</v>
      </c>
      <c r="AE301" s="33">
        <v>45307</v>
      </c>
      <c r="AF301" s="32" t="s">
        <v>424</v>
      </c>
      <c r="AG301" s="32"/>
      <c r="AH301" s="32" t="s">
        <v>1210</v>
      </c>
      <c r="AI301" t="s">
        <v>1311</v>
      </c>
      <c r="AJ301" t="s">
        <v>1363</v>
      </c>
      <c r="AK301" t="s">
        <v>1302</v>
      </c>
      <c r="AL301" s="32" t="s">
        <v>890</v>
      </c>
    </row>
    <row r="302" spans="1:38">
      <c r="A302" s="32">
        <v>32</v>
      </c>
      <c r="B302" s="33">
        <v>45288</v>
      </c>
      <c r="C302" s="32">
        <v>130</v>
      </c>
      <c r="D302" s="32" t="s">
        <v>2841</v>
      </c>
      <c r="E302" s="32" t="s">
        <v>1410</v>
      </c>
      <c r="F302" s="32">
        <v>7372091</v>
      </c>
      <c r="G302" s="32" t="s">
        <v>941</v>
      </c>
      <c r="H302" s="32" t="s">
        <v>944</v>
      </c>
      <c r="I302" s="32">
        <v>50828</v>
      </c>
      <c r="J302" s="33">
        <v>45289</v>
      </c>
      <c r="K302" s="33">
        <v>45291</v>
      </c>
      <c r="L302" t="s">
        <v>1058</v>
      </c>
      <c r="M302" s="32" t="s">
        <v>140</v>
      </c>
      <c r="N302" s="32" t="s">
        <v>20</v>
      </c>
      <c r="O302" s="32">
        <v>8</v>
      </c>
      <c r="P302" s="32">
        <v>16.48</v>
      </c>
      <c r="Q302" s="32">
        <v>131.84</v>
      </c>
      <c r="R302" s="32" t="s">
        <v>581</v>
      </c>
      <c r="S302" s="32" t="s">
        <v>581</v>
      </c>
      <c r="T302" s="33" t="s">
        <v>581</v>
      </c>
      <c r="U302" s="33" t="s">
        <v>581</v>
      </c>
      <c r="V302" s="32" t="s">
        <v>1716</v>
      </c>
      <c r="W302" s="32" t="s">
        <v>1162</v>
      </c>
      <c r="X302" s="33">
        <v>45302</v>
      </c>
      <c r="Y302" s="32" t="s">
        <v>1068</v>
      </c>
      <c r="Z302" s="33">
        <v>45302</v>
      </c>
      <c r="AA302" s="32" t="s">
        <v>1069</v>
      </c>
      <c r="AB302" s="32" t="s">
        <v>1070</v>
      </c>
      <c r="AC302" s="33">
        <v>45322</v>
      </c>
      <c r="AD302" s="32" t="s">
        <v>22</v>
      </c>
      <c r="AE302" s="33">
        <v>45308</v>
      </c>
      <c r="AF302" s="32" t="s">
        <v>1025</v>
      </c>
      <c r="AG302" s="32"/>
      <c r="AH302" s="32" t="s">
        <v>1210</v>
      </c>
      <c r="AI302" t="s">
        <v>1311</v>
      </c>
      <c r="AJ302" t="s">
        <v>1363</v>
      </c>
      <c r="AK302" t="s">
        <v>1302</v>
      </c>
      <c r="AL302" s="32" t="s">
        <v>890</v>
      </c>
    </row>
    <row r="303" spans="1:38">
      <c r="A303" s="32">
        <v>32</v>
      </c>
      <c r="B303" s="33">
        <v>45288</v>
      </c>
      <c r="C303" s="32">
        <v>130</v>
      </c>
      <c r="D303" s="32" t="s">
        <v>2841</v>
      </c>
      <c r="E303" s="32" t="s">
        <v>1410</v>
      </c>
      <c r="F303" s="32">
        <v>7372091</v>
      </c>
      <c r="G303" s="32" t="s">
        <v>1408</v>
      </c>
      <c r="H303" s="32" t="s">
        <v>1406</v>
      </c>
      <c r="I303" s="32">
        <v>50828</v>
      </c>
      <c r="J303" s="33">
        <v>45289</v>
      </c>
      <c r="K303" s="33">
        <v>45291</v>
      </c>
      <c r="L303" t="s">
        <v>1058</v>
      </c>
      <c r="M303" s="32" t="s">
        <v>139</v>
      </c>
      <c r="N303" s="32" t="s">
        <v>20</v>
      </c>
      <c r="O303" s="32">
        <v>5</v>
      </c>
      <c r="P303" s="32">
        <v>28.31</v>
      </c>
      <c r="Q303" s="32">
        <v>141.55000000000001</v>
      </c>
      <c r="R303" s="32" t="s">
        <v>581</v>
      </c>
      <c r="S303" s="32" t="s">
        <v>581</v>
      </c>
      <c r="T303" s="33" t="s">
        <v>581</v>
      </c>
      <c r="U303" s="33" t="s">
        <v>581</v>
      </c>
      <c r="V303" s="32" t="s">
        <v>1716</v>
      </c>
      <c r="W303" s="32" t="s">
        <v>1314</v>
      </c>
      <c r="X303" s="33">
        <v>45302</v>
      </c>
      <c r="Y303" s="32" t="s">
        <v>1068</v>
      </c>
      <c r="Z303" s="33">
        <v>45302</v>
      </c>
      <c r="AA303" s="32" t="s">
        <v>1069</v>
      </c>
      <c r="AB303" s="32" t="s">
        <v>1070</v>
      </c>
      <c r="AC303" s="33">
        <v>45322</v>
      </c>
      <c r="AD303" s="32" t="s">
        <v>22</v>
      </c>
      <c r="AE303" s="33">
        <v>45307</v>
      </c>
      <c r="AF303" s="32" t="s">
        <v>429</v>
      </c>
      <c r="AG303" s="32"/>
      <c r="AH303" s="32" t="s">
        <v>1210</v>
      </c>
      <c r="AI303" t="s">
        <v>1311</v>
      </c>
      <c r="AJ303" t="s">
        <v>1363</v>
      </c>
      <c r="AK303" t="s">
        <v>1302</v>
      </c>
      <c r="AL303" s="32" t="s">
        <v>890</v>
      </c>
    </row>
    <row r="304" spans="1:38">
      <c r="A304" s="32">
        <v>32</v>
      </c>
      <c r="B304" s="33">
        <v>45288</v>
      </c>
      <c r="C304" s="32">
        <v>130</v>
      </c>
      <c r="D304" s="32" t="s">
        <v>2841</v>
      </c>
      <c r="E304" s="32" t="s">
        <v>1410</v>
      </c>
      <c r="F304" s="32">
        <v>7372091</v>
      </c>
      <c r="G304" s="32" t="s">
        <v>1409</v>
      </c>
      <c r="H304" s="32" t="s">
        <v>1407</v>
      </c>
      <c r="I304" s="32">
        <v>50829</v>
      </c>
      <c r="J304" s="33">
        <v>45289</v>
      </c>
      <c r="K304" s="33">
        <v>45291</v>
      </c>
      <c r="L304" t="s">
        <v>1058</v>
      </c>
      <c r="M304" s="32" t="s">
        <v>139</v>
      </c>
      <c r="N304" s="32" t="s">
        <v>55</v>
      </c>
      <c r="O304" s="32">
        <v>1</v>
      </c>
      <c r="P304" s="32">
        <v>14.82</v>
      </c>
      <c r="Q304" s="32">
        <v>14.82</v>
      </c>
      <c r="R304" s="32" t="s">
        <v>581</v>
      </c>
      <c r="S304" s="32" t="s">
        <v>581</v>
      </c>
      <c r="T304" s="33" t="s">
        <v>581</v>
      </c>
      <c r="U304" s="33" t="s">
        <v>581</v>
      </c>
      <c r="V304" s="32" t="s">
        <v>1722</v>
      </c>
      <c r="W304" s="32" t="s">
        <v>1013</v>
      </c>
      <c r="X304" s="33">
        <v>45302</v>
      </c>
      <c r="Y304" s="32" t="s">
        <v>1068</v>
      </c>
      <c r="Z304" s="33">
        <v>45302</v>
      </c>
      <c r="AA304" s="32" t="s">
        <v>1069</v>
      </c>
      <c r="AB304" s="32" t="s">
        <v>1081</v>
      </c>
      <c r="AC304" s="33">
        <v>45322.291666666664</v>
      </c>
      <c r="AD304" s="32" t="s">
        <v>22</v>
      </c>
      <c r="AE304" s="33">
        <v>45306</v>
      </c>
      <c r="AF304" s="32" t="s">
        <v>424</v>
      </c>
      <c r="AG304" s="32"/>
      <c r="AH304" s="32" t="s">
        <v>1210</v>
      </c>
      <c r="AI304" t="s">
        <v>1311</v>
      </c>
      <c r="AJ304" t="s">
        <v>1363</v>
      </c>
      <c r="AK304" t="s">
        <v>1302</v>
      </c>
      <c r="AL304" s="32" t="s">
        <v>890</v>
      </c>
    </row>
    <row r="305" spans="1:38">
      <c r="A305" s="32">
        <v>33</v>
      </c>
      <c r="B305" s="33">
        <v>45288</v>
      </c>
      <c r="C305" s="32">
        <v>140</v>
      </c>
      <c r="D305" s="32" t="s">
        <v>2841</v>
      </c>
      <c r="E305" s="32" t="s">
        <v>1411</v>
      </c>
      <c r="F305" s="32">
        <v>7372568</v>
      </c>
      <c r="G305" s="32" t="s">
        <v>962</v>
      </c>
      <c r="H305" s="32" t="s">
        <v>963</v>
      </c>
      <c r="I305" s="32">
        <v>50837</v>
      </c>
      <c r="J305" s="33">
        <v>45289</v>
      </c>
      <c r="K305" s="33">
        <v>45290</v>
      </c>
      <c r="L305" t="s">
        <v>1058</v>
      </c>
      <c r="M305" s="32" t="s">
        <v>140</v>
      </c>
      <c r="N305" s="32" t="s">
        <v>20</v>
      </c>
      <c r="O305" s="32">
        <v>2</v>
      </c>
      <c r="P305" s="32">
        <v>161.69999999999999</v>
      </c>
      <c r="Q305" s="32">
        <v>323.39999999999998</v>
      </c>
      <c r="R305" s="32" t="s">
        <v>1717</v>
      </c>
      <c r="S305" s="32" t="s">
        <v>1059</v>
      </c>
      <c r="T305" s="33">
        <v>45301</v>
      </c>
      <c r="U305" s="33" t="s">
        <v>581</v>
      </c>
      <c r="V305" s="32" t="s">
        <v>1718</v>
      </c>
      <c r="W305" s="32" t="s">
        <v>1313</v>
      </c>
      <c r="X305" s="33">
        <v>45300</v>
      </c>
      <c r="Y305" s="32" t="s">
        <v>1068</v>
      </c>
      <c r="Z305" s="33">
        <v>45301</v>
      </c>
      <c r="AA305" s="32" t="s">
        <v>1075</v>
      </c>
      <c r="AB305" s="32" t="s">
        <v>1070</v>
      </c>
      <c r="AC305" s="33">
        <v>45315</v>
      </c>
      <c r="AD305" s="32" t="s">
        <v>22</v>
      </c>
      <c r="AE305" s="33">
        <v>45305</v>
      </c>
      <c r="AF305" s="32" t="s">
        <v>425</v>
      </c>
      <c r="AG305" s="32"/>
      <c r="AH305" s="32" t="s">
        <v>1210</v>
      </c>
      <c r="AI305" t="s">
        <v>1311</v>
      </c>
      <c r="AJ305" t="s">
        <v>1363</v>
      </c>
      <c r="AK305" t="s">
        <v>1302</v>
      </c>
      <c r="AL305" s="32" t="s">
        <v>890</v>
      </c>
    </row>
    <row r="306" spans="1:38">
      <c r="A306" s="32">
        <v>33</v>
      </c>
      <c r="B306" s="33">
        <v>45288</v>
      </c>
      <c r="C306" s="32">
        <v>140</v>
      </c>
      <c r="D306" s="32" t="s">
        <v>2841</v>
      </c>
      <c r="E306" s="32" t="s">
        <v>1411</v>
      </c>
      <c r="F306" s="32">
        <v>7372568</v>
      </c>
      <c r="G306" s="32" t="s">
        <v>396</v>
      </c>
      <c r="H306" s="32" t="s">
        <v>494</v>
      </c>
      <c r="I306" s="32">
        <v>50837</v>
      </c>
      <c r="J306" s="33">
        <v>45289</v>
      </c>
      <c r="K306" s="33">
        <v>45290</v>
      </c>
      <c r="L306" t="s">
        <v>1058</v>
      </c>
      <c r="M306" s="32" t="s">
        <v>139</v>
      </c>
      <c r="N306" s="32" t="s">
        <v>21</v>
      </c>
      <c r="O306" s="32">
        <v>1</v>
      </c>
      <c r="P306" s="32">
        <v>163.35</v>
      </c>
      <c r="Q306" s="32">
        <v>163.35</v>
      </c>
      <c r="R306" s="32" t="s">
        <v>1717</v>
      </c>
      <c r="S306" s="32" t="s">
        <v>1059</v>
      </c>
      <c r="T306" s="33">
        <v>45301</v>
      </c>
      <c r="U306" s="33" t="s">
        <v>581</v>
      </c>
      <c r="V306" s="32" t="s">
        <v>1718</v>
      </c>
      <c r="W306" s="32" t="s">
        <v>1167</v>
      </c>
      <c r="X306" s="33">
        <v>45300</v>
      </c>
      <c r="Y306" s="32" t="s">
        <v>1068</v>
      </c>
      <c r="Z306" s="33">
        <v>45301</v>
      </c>
      <c r="AA306" s="32" t="s">
        <v>1075</v>
      </c>
      <c r="AB306" s="32" t="s">
        <v>1070</v>
      </c>
      <c r="AC306" s="33">
        <v>45315</v>
      </c>
      <c r="AD306" s="32" t="s">
        <v>22</v>
      </c>
      <c r="AE306" s="33">
        <v>45305</v>
      </c>
      <c r="AF306" s="32" t="s">
        <v>424</v>
      </c>
      <c r="AG306" s="32"/>
      <c r="AH306" s="32" t="s">
        <v>1210</v>
      </c>
      <c r="AI306" t="s">
        <v>1311</v>
      </c>
      <c r="AJ306" t="s">
        <v>1363</v>
      </c>
      <c r="AK306" t="s">
        <v>1302</v>
      </c>
      <c r="AL306" s="32" t="s">
        <v>890</v>
      </c>
    </row>
    <row r="307" spans="1:38">
      <c r="A307" s="32">
        <v>33</v>
      </c>
      <c r="B307" s="33">
        <v>45288</v>
      </c>
      <c r="C307" s="32">
        <v>140</v>
      </c>
      <c r="D307" s="32" t="s">
        <v>2841</v>
      </c>
      <c r="E307" s="32" t="s">
        <v>1411</v>
      </c>
      <c r="F307" s="32">
        <v>7372568</v>
      </c>
      <c r="G307" s="32" t="s">
        <v>941</v>
      </c>
      <c r="H307" s="32" t="s">
        <v>944</v>
      </c>
      <c r="I307" s="32">
        <v>50835</v>
      </c>
      <c r="J307" s="33">
        <v>45289</v>
      </c>
      <c r="K307" s="33">
        <v>45290</v>
      </c>
      <c r="L307" t="s">
        <v>1058</v>
      </c>
      <c r="M307" s="32" t="s">
        <v>140</v>
      </c>
      <c r="N307" s="32" t="s">
        <v>20</v>
      </c>
      <c r="O307" s="32">
        <v>2</v>
      </c>
      <c r="P307" s="32">
        <v>16.12</v>
      </c>
      <c r="Q307" s="32">
        <v>32.24</v>
      </c>
      <c r="R307" s="32" t="s">
        <v>1717</v>
      </c>
      <c r="S307" s="32" t="s">
        <v>1059</v>
      </c>
      <c r="T307" s="33">
        <v>45301</v>
      </c>
      <c r="U307" s="33" t="s">
        <v>581</v>
      </c>
      <c r="V307" s="32" t="s">
        <v>1718</v>
      </c>
      <c r="W307" s="32" t="s">
        <v>1162</v>
      </c>
      <c r="X307" s="33">
        <v>45300</v>
      </c>
      <c r="Y307" s="32" t="s">
        <v>1068</v>
      </c>
      <c r="Z307" s="33">
        <v>45301</v>
      </c>
      <c r="AA307" s="32" t="s">
        <v>1075</v>
      </c>
      <c r="AB307" s="32" t="s">
        <v>1070</v>
      </c>
      <c r="AC307" s="33">
        <v>45315</v>
      </c>
      <c r="AD307" s="32" t="s">
        <v>22</v>
      </c>
      <c r="AE307" s="33">
        <v>45305</v>
      </c>
      <c r="AF307" s="32" t="s">
        <v>425</v>
      </c>
      <c r="AG307" s="32"/>
      <c r="AH307" s="32" t="s">
        <v>1210</v>
      </c>
      <c r="AI307" t="s">
        <v>1311</v>
      </c>
      <c r="AJ307" t="s">
        <v>1363</v>
      </c>
      <c r="AK307" t="s">
        <v>1302</v>
      </c>
      <c r="AL307" s="32" t="s">
        <v>890</v>
      </c>
    </row>
    <row r="308" spans="1:38">
      <c r="A308" s="32">
        <v>33</v>
      </c>
      <c r="B308" s="33">
        <v>45288</v>
      </c>
      <c r="C308" s="32">
        <v>140</v>
      </c>
      <c r="D308" s="32" t="s">
        <v>2841</v>
      </c>
      <c r="E308" s="32" t="s">
        <v>1411</v>
      </c>
      <c r="F308" s="32">
        <v>7372568</v>
      </c>
      <c r="G308" s="32" t="s">
        <v>1408</v>
      </c>
      <c r="H308" s="32" t="s">
        <v>1406</v>
      </c>
      <c r="I308" s="32">
        <v>50835</v>
      </c>
      <c r="J308" s="33">
        <v>45289</v>
      </c>
      <c r="K308" s="33">
        <v>45290</v>
      </c>
      <c r="L308" t="s">
        <v>1058</v>
      </c>
      <c r="M308" s="32" t="s">
        <v>139</v>
      </c>
      <c r="N308" s="32" t="s">
        <v>20</v>
      </c>
      <c r="O308" s="32">
        <v>5</v>
      </c>
      <c r="P308" s="32">
        <v>28</v>
      </c>
      <c r="Q308" s="32">
        <v>140</v>
      </c>
      <c r="R308" s="32" t="s">
        <v>1717</v>
      </c>
      <c r="S308" s="32" t="s">
        <v>1059</v>
      </c>
      <c r="T308" s="33">
        <v>45301</v>
      </c>
      <c r="U308" s="33" t="s">
        <v>581</v>
      </c>
      <c r="V308" s="32" t="s">
        <v>1718</v>
      </c>
      <c r="W308" s="32" t="s">
        <v>1314</v>
      </c>
      <c r="X308" s="33">
        <v>45300</v>
      </c>
      <c r="Y308" s="32" t="s">
        <v>1068</v>
      </c>
      <c r="Z308" s="33">
        <v>45301</v>
      </c>
      <c r="AA308" s="32" t="s">
        <v>1075</v>
      </c>
      <c r="AB308" s="32" t="s">
        <v>1070</v>
      </c>
      <c r="AC308" s="33">
        <v>45315</v>
      </c>
      <c r="AD308" s="32" t="s">
        <v>22</v>
      </c>
      <c r="AE308" s="33">
        <v>45305</v>
      </c>
      <c r="AF308" s="32" t="s">
        <v>429</v>
      </c>
      <c r="AG308" s="32"/>
      <c r="AH308" s="32" t="s">
        <v>1210</v>
      </c>
      <c r="AI308" t="s">
        <v>1311</v>
      </c>
      <c r="AJ308" t="s">
        <v>1363</v>
      </c>
      <c r="AK308" t="s">
        <v>1302</v>
      </c>
      <c r="AL308" s="32" t="s">
        <v>890</v>
      </c>
    </row>
    <row r="309" spans="1:38">
      <c r="A309" s="32">
        <v>33</v>
      </c>
      <c r="B309" s="33">
        <v>45288</v>
      </c>
      <c r="C309" s="32">
        <v>140</v>
      </c>
      <c r="D309" s="32" t="s">
        <v>2841</v>
      </c>
      <c r="E309" s="32" t="s">
        <v>1411</v>
      </c>
      <c r="F309" s="32">
        <v>7372568</v>
      </c>
      <c r="G309" s="32" t="s">
        <v>1409</v>
      </c>
      <c r="H309" s="32" t="s">
        <v>1407</v>
      </c>
      <c r="I309" s="32">
        <v>50836</v>
      </c>
      <c r="J309" s="33">
        <v>45289</v>
      </c>
      <c r="K309" s="33">
        <v>45290</v>
      </c>
      <c r="L309" t="s">
        <v>1058</v>
      </c>
      <c r="M309" s="32" t="s">
        <v>139</v>
      </c>
      <c r="N309" s="32" t="s">
        <v>55</v>
      </c>
      <c r="O309" s="32">
        <v>1</v>
      </c>
      <c r="P309" s="32">
        <v>14.69</v>
      </c>
      <c r="Q309" s="32">
        <v>14.69</v>
      </c>
      <c r="R309" s="32" t="s">
        <v>1719</v>
      </c>
      <c r="S309" s="32" t="s">
        <v>1059</v>
      </c>
      <c r="T309" s="33">
        <v>45301</v>
      </c>
      <c r="U309" s="33" t="s">
        <v>581</v>
      </c>
      <c r="V309" s="32" t="s">
        <v>1720</v>
      </c>
      <c r="W309" s="32" t="s">
        <v>1009</v>
      </c>
      <c r="X309" s="33">
        <v>45300</v>
      </c>
      <c r="Y309" s="32" t="s">
        <v>1068</v>
      </c>
      <c r="Z309" s="33">
        <v>45301</v>
      </c>
      <c r="AA309" s="32" t="s">
        <v>1075</v>
      </c>
      <c r="AB309" s="32" t="s">
        <v>1081</v>
      </c>
      <c r="AC309" s="33">
        <v>45314</v>
      </c>
      <c r="AD309" s="32" t="s">
        <v>22</v>
      </c>
      <c r="AE309" s="33">
        <v>45305</v>
      </c>
      <c r="AF309" s="32" t="s">
        <v>424</v>
      </c>
      <c r="AG309" s="32"/>
      <c r="AH309" s="32" t="s">
        <v>1210</v>
      </c>
      <c r="AI309" t="s">
        <v>1311</v>
      </c>
      <c r="AJ309" t="s">
        <v>1363</v>
      </c>
      <c r="AK309" t="s">
        <v>1302</v>
      </c>
      <c r="AL309" s="32" t="s">
        <v>890</v>
      </c>
    </row>
    <row r="310" spans="1:38">
      <c r="A310" s="32">
        <v>34</v>
      </c>
      <c r="B310" s="33">
        <v>45288</v>
      </c>
      <c r="C310" s="32">
        <v>150</v>
      </c>
      <c r="D310" s="32" t="s">
        <v>2841</v>
      </c>
      <c r="E310" s="32" t="s">
        <v>1414</v>
      </c>
      <c r="F310" s="32">
        <v>7372576</v>
      </c>
      <c r="G310" s="32" t="s">
        <v>962</v>
      </c>
      <c r="H310" s="32" t="s">
        <v>963</v>
      </c>
      <c r="I310" s="32">
        <v>50833</v>
      </c>
      <c r="J310" s="33">
        <v>45289</v>
      </c>
      <c r="K310" s="33">
        <v>45291</v>
      </c>
      <c r="L310" t="s">
        <v>1058</v>
      </c>
      <c r="M310" s="32" t="s">
        <v>140</v>
      </c>
      <c r="N310" s="32" t="s">
        <v>20</v>
      </c>
      <c r="O310" s="32">
        <v>2</v>
      </c>
      <c r="P310" s="32">
        <v>146.47</v>
      </c>
      <c r="Q310" s="32">
        <v>292.94</v>
      </c>
      <c r="R310" s="32" t="s">
        <v>581</v>
      </c>
      <c r="S310" s="32" t="s">
        <v>581</v>
      </c>
      <c r="T310" s="33" t="s">
        <v>581</v>
      </c>
      <c r="U310" s="33" t="s">
        <v>581</v>
      </c>
      <c r="V310" s="32" t="s">
        <v>1716</v>
      </c>
      <c r="W310" s="32" t="s">
        <v>1040</v>
      </c>
      <c r="X310" s="33">
        <v>45302</v>
      </c>
      <c r="Y310" s="32" t="s">
        <v>1068</v>
      </c>
      <c r="Z310" s="33">
        <v>45302</v>
      </c>
      <c r="AA310" s="32" t="s">
        <v>1069</v>
      </c>
      <c r="AB310" s="32" t="s">
        <v>1070</v>
      </c>
      <c r="AC310" s="33">
        <v>45322</v>
      </c>
      <c r="AD310" s="32" t="s">
        <v>22</v>
      </c>
      <c r="AE310" s="33">
        <v>45308</v>
      </c>
      <c r="AF310" s="32" t="s">
        <v>425</v>
      </c>
      <c r="AG310" s="32"/>
      <c r="AH310" s="32" t="s">
        <v>1210</v>
      </c>
      <c r="AI310" t="s">
        <v>1311</v>
      </c>
      <c r="AJ310" t="s">
        <v>1363</v>
      </c>
      <c r="AK310" t="s">
        <v>1302</v>
      </c>
      <c r="AL310" s="32" t="s">
        <v>890</v>
      </c>
    </row>
    <row r="311" spans="1:38">
      <c r="A311" s="32">
        <v>34</v>
      </c>
      <c r="B311" s="33">
        <v>45288</v>
      </c>
      <c r="C311" s="32">
        <v>150</v>
      </c>
      <c r="D311" s="32" t="s">
        <v>2841</v>
      </c>
      <c r="E311" s="32" t="s">
        <v>1414</v>
      </c>
      <c r="F311" s="32">
        <v>7372576</v>
      </c>
      <c r="G311" s="32" t="s">
        <v>396</v>
      </c>
      <c r="H311" s="32" t="s">
        <v>494</v>
      </c>
      <c r="I311" s="32">
        <v>50833</v>
      </c>
      <c r="J311" s="33">
        <v>45289</v>
      </c>
      <c r="K311" s="33">
        <v>45291</v>
      </c>
      <c r="L311" t="s">
        <v>1058</v>
      </c>
      <c r="M311" s="32" t="s">
        <v>139</v>
      </c>
      <c r="N311" s="32" t="s">
        <v>21</v>
      </c>
      <c r="O311" s="32">
        <v>1</v>
      </c>
      <c r="P311" s="32">
        <v>163</v>
      </c>
      <c r="Q311" s="32">
        <v>163</v>
      </c>
      <c r="R311" s="32" t="s">
        <v>581</v>
      </c>
      <c r="S311" s="32" t="s">
        <v>581</v>
      </c>
      <c r="T311" s="33" t="s">
        <v>581</v>
      </c>
      <c r="U311" s="33" t="s">
        <v>581</v>
      </c>
      <c r="V311" s="32" t="s">
        <v>1716</v>
      </c>
      <c r="W311" s="32" t="s">
        <v>1039</v>
      </c>
      <c r="X311" s="33">
        <v>45302</v>
      </c>
      <c r="Y311" s="32" t="s">
        <v>1068</v>
      </c>
      <c r="Z311" s="33">
        <v>45302</v>
      </c>
      <c r="AA311" s="32" t="s">
        <v>1069</v>
      </c>
      <c r="AB311" s="32" t="s">
        <v>1070</v>
      </c>
      <c r="AC311" s="33">
        <v>45322</v>
      </c>
      <c r="AD311" s="32" t="s">
        <v>22</v>
      </c>
      <c r="AE311" s="33">
        <v>45307</v>
      </c>
      <c r="AF311" s="32" t="s">
        <v>424</v>
      </c>
      <c r="AG311" s="32"/>
      <c r="AH311" s="32" t="s">
        <v>1210</v>
      </c>
      <c r="AI311" t="s">
        <v>1311</v>
      </c>
      <c r="AJ311" t="s">
        <v>1363</v>
      </c>
      <c r="AK311" t="s">
        <v>1302</v>
      </c>
      <c r="AL311" s="32" t="s">
        <v>890</v>
      </c>
    </row>
    <row r="312" spans="1:38">
      <c r="A312" s="32">
        <v>34</v>
      </c>
      <c r="B312" s="33">
        <v>45288</v>
      </c>
      <c r="C312" s="32">
        <v>150</v>
      </c>
      <c r="D312" s="32" t="s">
        <v>2841</v>
      </c>
      <c r="E312" s="32" t="s">
        <v>1414</v>
      </c>
      <c r="F312" s="32">
        <v>7372576</v>
      </c>
      <c r="G312" s="32" t="s">
        <v>941</v>
      </c>
      <c r="H312" s="32" t="s">
        <v>944</v>
      </c>
      <c r="I312" s="32">
        <v>50831</v>
      </c>
      <c r="J312" s="33">
        <v>45289</v>
      </c>
      <c r="K312" s="33">
        <v>45291</v>
      </c>
      <c r="L312" t="s">
        <v>1058</v>
      </c>
      <c r="M312" s="32" t="s">
        <v>141</v>
      </c>
      <c r="N312" s="32" t="s">
        <v>20</v>
      </c>
      <c r="O312" s="32">
        <v>2</v>
      </c>
      <c r="P312" s="32">
        <v>16.48</v>
      </c>
      <c r="Q312" s="32">
        <v>32.96</v>
      </c>
      <c r="R312" s="32" t="s">
        <v>581</v>
      </c>
      <c r="S312" s="32" t="s">
        <v>581</v>
      </c>
      <c r="T312" s="33" t="s">
        <v>581</v>
      </c>
      <c r="U312" s="33" t="s">
        <v>581</v>
      </c>
      <c r="V312" s="32" t="s">
        <v>1716</v>
      </c>
      <c r="W312" s="32" t="s">
        <v>1164</v>
      </c>
      <c r="X312" s="33">
        <v>45302</v>
      </c>
      <c r="Y312" s="32" t="s">
        <v>1068</v>
      </c>
      <c r="Z312" s="33">
        <v>45302</v>
      </c>
      <c r="AA312" s="32" t="s">
        <v>1069</v>
      </c>
      <c r="AB312" s="32" t="s">
        <v>1070</v>
      </c>
      <c r="AC312" s="33">
        <v>45322</v>
      </c>
      <c r="AD312" s="32" t="s">
        <v>22</v>
      </c>
      <c r="AE312" s="33">
        <v>45308</v>
      </c>
      <c r="AF312" s="32" t="s">
        <v>425</v>
      </c>
      <c r="AG312" s="32"/>
      <c r="AH312" s="32" t="s">
        <v>1210</v>
      </c>
      <c r="AI312" t="s">
        <v>1311</v>
      </c>
      <c r="AJ312" t="s">
        <v>1363</v>
      </c>
      <c r="AK312" t="s">
        <v>1302</v>
      </c>
      <c r="AL312" s="32" t="s">
        <v>890</v>
      </c>
    </row>
    <row r="313" spans="1:38">
      <c r="A313" s="32">
        <v>34</v>
      </c>
      <c r="B313" s="33">
        <v>45288</v>
      </c>
      <c r="C313" s="32">
        <v>150</v>
      </c>
      <c r="D313" s="32" t="s">
        <v>2841</v>
      </c>
      <c r="E313" s="32" t="s">
        <v>1414</v>
      </c>
      <c r="F313" s="32">
        <v>7372576</v>
      </c>
      <c r="G313" s="32" t="s">
        <v>1413</v>
      </c>
      <c r="H313" s="32" t="s">
        <v>1412</v>
      </c>
      <c r="I313" s="32">
        <v>50831</v>
      </c>
      <c r="J313" s="33">
        <v>45289</v>
      </c>
      <c r="K313" s="33">
        <v>45291</v>
      </c>
      <c r="L313" t="s">
        <v>1058</v>
      </c>
      <c r="M313" s="32" t="s">
        <v>140</v>
      </c>
      <c r="N313" s="32" t="s">
        <v>20</v>
      </c>
      <c r="O313" s="32">
        <v>2</v>
      </c>
      <c r="P313" s="32">
        <v>167.83</v>
      </c>
      <c r="Q313" s="32">
        <v>335.66</v>
      </c>
      <c r="R313" s="32" t="s">
        <v>581</v>
      </c>
      <c r="S313" s="32" t="s">
        <v>581</v>
      </c>
      <c r="T313" s="33" t="s">
        <v>581</v>
      </c>
      <c r="U313" s="33" t="s">
        <v>581</v>
      </c>
      <c r="V313" s="32" t="s">
        <v>1716</v>
      </c>
      <c r="W313" s="32" t="s">
        <v>1163</v>
      </c>
      <c r="X313" s="33">
        <v>45302</v>
      </c>
      <c r="Y313" s="32" t="s">
        <v>1068</v>
      </c>
      <c r="Z313" s="33">
        <v>45302</v>
      </c>
      <c r="AA313" s="32" t="s">
        <v>1069</v>
      </c>
      <c r="AB313" s="32" t="s">
        <v>1070</v>
      </c>
      <c r="AC313" s="33">
        <v>45347</v>
      </c>
      <c r="AD313" s="32" t="s">
        <v>22</v>
      </c>
      <c r="AE313" s="33">
        <v>45346</v>
      </c>
      <c r="AF313" s="32" t="s">
        <v>425</v>
      </c>
      <c r="AG313" s="32"/>
      <c r="AH313" s="32" t="s">
        <v>1210</v>
      </c>
      <c r="AI313" t="s">
        <v>1311</v>
      </c>
      <c r="AJ313" t="s">
        <v>1363</v>
      </c>
      <c r="AK313" t="s">
        <v>1302</v>
      </c>
      <c r="AL313" s="32" t="s">
        <v>890</v>
      </c>
    </row>
    <row r="314" spans="1:38">
      <c r="A314" s="32">
        <v>34</v>
      </c>
      <c r="B314" s="33">
        <v>45288</v>
      </c>
      <c r="C314" s="32">
        <v>150</v>
      </c>
      <c r="D314" s="32" t="s">
        <v>2841</v>
      </c>
      <c r="E314" s="32" t="s">
        <v>1414</v>
      </c>
      <c r="F314" s="32">
        <v>7372576</v>
      </c>
      <c r="G314" s="32" t="s">
        <v>1408</v>
      </c>
      <c r="H314" s="32" t="s">
        <v>1406</v>
      </c>
      <c r="I314" s="32">
        <v>50831</v>
      </c>
      <c r="J314" s="33">
        <v>45289</v>
      </c>
      <c r="K314" s="33">
        <v>45291</v>
      </c>
      <c r="L314" t="s">
        <v>1058</v>
      </c>
      <c r="M314" s="32" t="s">
        <v>139</v>
      </c>
      <c r="N314" s="32" t="s">
        <v>20</v>
      </c>
      <c r="O314" s="32">
        <v>6</v>
      </c>
      <c r="P314" s="32">
        <v>28.31</v>
      </c>
      <c r="Q314" s="32">
        <v>169.86</v>
      </c>
      <c r="R314" s="32" t="s">
        <v>581</v>
      </c>
      <c r="S314" s="32" t="s">
        <v>581</v>
      </c>
      <c r="T314" s="33" t="s">
        <v>581</v>
      </c>
      <c r="U314" s="33" t="s">
        <v>581</v>
      </c>
      <c r="V314" s="32" t="s">
        <v>1716</v>
      </c>
      <c r="W314" s="32" t="s">
        <v>1178</v>
      </c>
      <c r="X314" s="33">
        <v>45302</v>
      </c>
      <c r="Y314" s="32" t="s">
        <v>1068</v>
      </c>
      <c r="Z314" s="33">
        <v>45302</v>
      </c>
      <c r="AA314" s="32" t="s">
        <v>1069</v>
      </c>
      <c r="AB314" s="32" t="s">
        <v>1070</v>
      </c>
      <c r="AC314" s="33">
        <v>45322</v>
      </c>
      <c r="AD314" s="32" t="s">
        <v>22</v>
      </c>
      <c r="AE314" s="33">
        <v>45307</v>
      </c>
      <c r="AF314" s="32" t="s">
        <v>427</v>
      </c>
      <c r="AG314" s="32"/>
      <c r="AH314" s="32" t="s">
        <v>1210</v>
      </c>
      <c r="AI314" t="s">
        <v>1311</v>
      </c>
      <c r="AJ314" t="s">
        <v>1363</v>
      </c>
      <c r="AK314" t="s">
        <v>1302</v>
      </c>
      <c r="AL314" s="32" t="s">
        <v>890</v>
      </c>
    </row>
    <row r="315" spans="1:38">
      <c r="A315" s="32">
        <v>34</v>
      </c>
      <c r="B315" s="33">
        <v>45288</v>
      </c>
      <c r="C315" s="32">
        <v>150</v>
      </c>
      <c r="D315" s="32" t="s">
        <v>2841</v>
      </c>
      <c r="E315" s="32" t="s">
        <v>1414</v>
      </c>
      <c r="F315" s="32">
        <v>7372576</v>
      </c>
      <c r="G315" s="32" t="s">
        <v>1409</v>
      </c>
      <c r="H315" s="32" t="s">
        <v>1407</v>
      </c>
      <c r="I315" s="32">
        <v>50832</v>
      </c>
      <c r="J315" s="33">
        <v>45289</v>
      </c>
      <c r="K315" s="33">
        <v>45291</v>
      </c>
      <c r="L315" t="s">
        <v>1058</v>
      </c>
      <c r="M315" s="32" t="s">
        <v>139</v>
      </c>
      <c r="N315" s="32" t="s">
        <v>55</v>
      </c>
      <c r="O315" s="32">
        <v>1</v>
      </c>
      <c r="P315" s="32">
        <v>14.82</v>
      </c>
      <c r="Q315" s="32">
        <v>14.82</v>
      </c>
      <c r="R315" s="32" t="s">
        <v>581</v>
      </c>
      <c r="S315" s="32" t="s">
        <v>581</v>
      </c>
      <c r="T315" s="33" t="s">
        <v>581</v>
      </c>
      <c r="U315" s="33" t="s">
        <v>581</v>
      </c>
      <c r="V315" s="32" t="s">
        <v>1722</v>
      </c>
      <c r="W315" s="32" t="s">
        <v>1014</v>
      </c>
      <c r="X315" s="33">
        <v>45302</v>
      </c>
      <c r="Y315" s="32" t="s">
        <v>1068</v>
      </c>
      <c r="Z315" s="33">
        <v>45302</v>
      </c>
      <c r="AA315" s="32" t="s">
        <v>1069</v>
      </c>
      <c r="AB315" s="32" t="s">
        <v>1081</v>
      </c>
      <c r="AC315" s="33">
        <v>45322.291666666664</v>
      </c>
      <c r="AD315" s="32" t="s">
        <v>22</v>
      </c>
      <c r="AE315" s="33">
        <v>45306</v>
      </c>
      <c r="AF315" s="32" t="s">
        <v>424</v>
      </c>
      <c r="AG315" s="32"/>
      <c r="AH315" s="32" t="s">
        <v>1210</v>
      </c>
      <c r="AI315" t="s">
        <v>1311</v>
      </c>
      <c r="AJ315" t="s">
        <v>1363</v>
      </c>
      <c r="AK315" t="s">
        <v>1302</v>
      </c>
      <c r="AL315" s="32" t="s">
        <v>890</v>
      </c>
    </row>
    <row r="316" spans="1:38">
      <c r="A316" s="32">
        <v>35</v>
      </c>
      <c r="B316" s="33">
        <v>45290</v>
      </c>
      <c r="C316" s="32">
        <v>30</v>
      </c>
      <c r="D316" s="32" t="s">
        <v>1419</v>
      </c>
      <c r="E316" s="32" t="s">
        <v>1420</v>
      </c>
      <c r="F316" s="32">
        <v>8887890</v>
      </c>
      <c r="G316" s="32" t="s">
        <v>102</v>
      </c>
      <c r="H316" s="32" t="s">
        <v>108</v>
      </c>
      <c r="I316" s="32">
        <v>50935</v>
      </c>
      <c r="J316" s="33">
        <v>45290</v>
      </c>
      <c r="K316" s="33">
        <v>45291</v>
      </c>
      <c r="L316" t="s">
        <v>1058</v>
      </c>
      <c r="M316" s="32" t="s">
        <v>1012</v>
      </c>
      <c r="N316" s="32" t="s">
        <v>20</v>
      </c>
      <c r="O316" s="32">
        <v>13</v>
      </c>
      <c r="P316" s="32">
        <v>9.9</v>
      </c>
      <c r="Q316" s="32">
        <v>128.69999999999999</v>
      </c>
      <c r="R316" s="32" t="s">
        <v>1783</v>
      </c>
      <c r="S316" s="32" t="s">
        <v>1558</v>
      </c>
      <c r="T316" s="33">
        <v>45325</v>
      </c>
      <c r="U316" s="33" t="s">
        <v>581</v>
      </c>
      <c r="V316" s="32" t="s">
        <v>1784</v>
      </c>
      <c r="W316" s="32" t="s">
        <v>1165</v>
      </c>
      <c r="X316" s="33">
        <v>45304</v>
      </c>
      <c r="Y316" s="32" t="s">
        <v>1068</v>
      </c>
      <c r="Z316" s="33">
        <v>45304</v>
      </c>
      <c r="AA316" s="32" t="s">
        <v>1075</v>
      </c>
      <c r="AB316" s="32" t="s">
        <v>1070</v>
      </c>
      <c r="AC316" s="33">
        <v>45322</v>
      </c>
      <c r="AD316" s="32" t="s">
        <v>22</v>
      </c>
      <c r="AE316" s="33">
        <v>45307</v>
      </c>
      <c r="AF316" s="32" t="s">
        <v>1168</v>
      </c>
      <c r="AG316" s="32"/>
      <c r="AH316" s="32" t="s">
        <v>1210</v>
      </c>
      <c r="AI316" t="s">
        <v>1311</v>
      </c>
      <c r="AJ316" t="s">
        <v>1363</v>
      </c>
      <c r="AK316" t="s">
        <v>1302</v>
      </c>
      <c r="AL316" s="32" t="s">
        <v>890</v>
      </c>
    </row>
    <row r="317" spans="1:38">
      <c r="A317" s="32">
        <v>35</v>
      </c>
      <c r="B317" s="33">
        <v>45290</v>
      </c>
      <c r="C317" s="32">
        <v>30</v>
      </c>
      <c r="D317" s="32" t="s">
        <v>1419</v>
      </c>
      <c r="E317" s="32" t="s">
        <v>1420</v>
      </c>
      <c r="F317" s="32">
        <v>8887890</v>
      </c>
      <c r="G317" s="32" t="s">
        <v>1421</v>
      </c>
      <c r="H317" s="32" t="s">
        <v>1428</v>
      </c>
      <c r="I317" s="32">
        <v>50932</v>
      </c>
      <c r="J317" s="33">
        <v>45290</v>
      </c>
      <c r="K317" s="33">
        <v>45291</v>
      </c>
      <c r="L317" t="s">
        <v>1058</v>
      </c>
      <c r="M317" s="32" t="s">
        <v>1012</v>
      </c>
      <c r="N317" s="32" t="s">
        <v>20</v>
      </c>
      <c r="O317" s="32">
        <v>1</v>
      </c>
      <c r="P317" s="32">
        <v>35.82</v>
      </c>
      <c r="Q317" s="32">
        <v>35.82</v>
      </c>
      <c r="R317" s="32" t="s">
        <v>1783</v>
      </c>
      <c r="S317" s="32" t="s">
        <v>1558</v>
      </c>
      <c r="T317" s="33">
        <v>45325</v>
      </c>
      <c r="U317" s="33" t="s">
        <v>581</v>
      </c>
      <c r="V317" s="32" t="s">
        <v>1784</v>
      </c>
      <c r="W317" s="32" t="s">
        <v>1017</v>
      </c>
      <c r="X317" s="33">
        <v>45304</v>
      </c>
      <c r="Y317" s="32" t="s">
        <v>1068</v>
      </c>
      <c r="Z317" s="33">
        <v>45304</v>
      </c>
      <c r="AA317" s="32" t="s">
        <v>1075</v>
      </c>
      <c r="AB317" s="32" t="s">
        <v>1070</v>
      </c>
      <c r="AC317" s="33">
        <v>45318</v>
      </c>
      <c r="AD317" s="32" t="s">
        <v>22</v>
      </c>
      <c r="AE317" s="33">
        <v>45307</v>
      </c>
      <c r="AF317" s="32" t="s">
        <v>424</v>
      </c>
      <c r="AG317" s="32"/>
      <c r="AH317" s="32" t="s">
        <v>1210</v>
      </c>
      <c r="AI317" t="s">
        <v>1311</v>
      </c>
      <c r="AJ317" t="s">
        <v>1363</v>
      </c>
      <c r="AK317" t="s">
        <v>1302</v>
      </c>
      <c r="AL317" s="32" t="s">
        <v>890</v>
      </c>
    </row>
    <row r="318" spans="1:38">
      <c r="A318" s="32">
        <v>35</v>
      </c>
      <c r="B318" s="33">
        <v>45290</v>
      </c>
      <c r="C318" s="32">
        <v>30</v>
      </c>
      <c r="D318" s="32" t="s">
        <v>1419</v>
      </c>
      <c r="E318" s="32" t="s">
        <v>1420</v>
      </c>
      <c r="F318" s="32">
        <v>8887890</v>
      </c>
      <c r="G318" s="32" t="s">
        <v>1422</v>
      </c>
      <c r="H318" s="32" t="s">
        <v>1429</v>
      </c>
      <c r="I318" s="32">
        <v>50932</v>
      </c>
      <c r="J318" s="33">
        <v>45290</v>
      </c>
      <c r="K318" s="33">
        <v>45291</v>
      </c>
      <c r="L318" t="s">
        <v>1058</v>
      </c>
      <c r="M318" s="32" t="s">
        <v>1011</v>
      </c>
      <c r="N318" s="32" t="s">
        <v>20</v>
      </c>
      <c r="O318" s="32">
        <v>1</v>
      </c>
      <c r="P318" s="32">
        <v>11.07</v>
      </c>
      <c r="Q318" s="32">
        <v>11.07</v>
      </c>
      <c r="R318" s="32" t="s">
        <v>1783</v>
      </c>
      <c r="S318" s="32" t="s">
        <v>1558</v>
      </c>
      <c r="T318" s="33">
        <v>45325</v>
      </c>
      <c r="U318" s="33" t="s">
        <v>581</v>
      </c>
      <c r="V318" s="32" t="s">
        <v>1784</v>
      </c>
      <c r="W318" s="32" t="s">
        <v>1016</v>
      </c>
      <c r="X318" s="33">
        <v>45304</v>
      </c>
      <c r="Y318" s="32" t="s">
        <v>1068</v>
      </c>
      <c r="Z318" s="33">
        <v>45304</v>
      </c>
      <c r="AA318" s="32" t="s">
        <v>1075</v>
      </c>
      <c r="AB318" s="32" t="s">
        <v>1070</v>
      </c>
      <c r="AC318" s="33">
        <v>45318</v>
      </c>
      <c r="AD318" s="32" t="s">
        <v>22</v>
      </c>
      <c r="AE318" s="33">
        <v>45307</v>
      </c>
      <c r="AF318" s="32" t="s">
        <v>424</v>
      </c>
      <c r="AG318" s="32"/>
      <c r="AH318" s="32" t="s">
        <v>1210</v>
      </c>
      <c r="AI318" t="s">
        <v>1311</v>
      </c>
      <c r="AJ318" t="s">
        <v>1363</v>
      </c>
      <c r="AK318" t="s">
        <v>1302</v>
      </c>
      <c r="AL318" s="32" t="s">
        <v>890</v>
      </c>
    </row>
    <row r="319" spans="1:38">
      <c r="A319" s="32">
        <v>35</v>
      </c>
      <c r="B319" s="33">
        <v>45290</v>
      </c>
      <c r="C319" s="32"/>
      <c r="D319" s="32" t="s">
        <v>1419</v>
      </c>
      <c r="E319" s="32" t="s">
        <v>1420</v>
      </c>
      <c r="F319" s="32">
        <v>8887890</v>
      </c>
      <c r="G319" s="32" t="s">
        <v>910</v>
      </c>
      <c r="H319" s="32" t="s">
        <v>915</v>
      </c>
      <c r="I319" s="32"/>
      <c r="J319" s="33">
        <v>45290</v>
      </c>
      <c r="K319" s="33" t="s">
        <v>581</v>
      </c>
      <c r="L319" t="s">
        <v>581</v>
      </c>
      <c r="M319" s="32" t="s">
        <v>581</v>
      </c>
      <c r="N319" s="32" t="s">
        <v>21</v>
      </c>
      <c r="O319" s="32">
        <v>3</v>
      </c>
      <c r="P319" s="32" t="s">
        <v>581</v>
      </c>
      <c r="Q319" s="32" t="s">
        <v>581</v>
      </c>
      <c r="R319" s="32" t="s">
        <v>581</v>
      </c>
      <c r="S319" s="32" t="s">
        <v>581</v>
      </c>
      <c r="T319" s="33" t="s">
        <v>581</v>
      </c>
      <c r="U319" s="33" t="s">
        <v>581</v>
      </c>
      <c r="V319" s="32" t="s">
        <v>581</v>
      </c>
      <c r="W319" s="32" t="s">
        <v>581</v>
      </c>
      <c r="X319" s="33" t="s">
        <v>581</v>
      </c>
      <c r="Y319" s="32" t="s">
        <v>581</v>
      </c>
      <c r="Z319" s="33" t="s">
        <v>581</v>
      </c>
      <c r="AA319" s="32" t="s">
        <v>581</v>
      </c>
      <c r="AB319" s="32" t="s">
        <v>581</v>
      </c>
      <c r="AC319" s="33" t="s">
        <v>581</v>
      </c>
      <c r="AD319" s="32" t="s">
        <v>581</v>
      </c>
      <c r="AE319" s="33" t="s">
        <v>581</v>
      </c>
      <c r="AF319" s="32" t="s">
        <v>581</v>
      </c>
      <c r="AG319" s="32" t="s">
        <v>1448</v>
      </c>
      <c r="AH319" s="32" t="s">
        <v>1210</v>
      </c>
      <c r="AI319" t="s">
        <v>1311</v>
      </c>
      <c r="AJ319" t="s">
        <v>1363</v>
      </c>
      <c r="AK319" t="s">
        <v>1302</v>
      </c>
      <c r="AL319" s="32" t="s">
        <v>890</v>
      </c>
    </row>
    <row r="320" spans="1:38">
      <c r="A320" s="32">
        <v>35</v>
      </c>
      <c r="B320" s="33">
        <v>45290</v>
      </c>
      <c r="C320" s="32"/>
      <c r="D320" s="32" t="s">
        <v>1419</v>
      </c>
      <c r="E320" s="32" t="s">
        <v>1420</v>
      </c>
      <c r="F320" s="32">
        <v>8887890</v>
      </c>
      <c r="G320" s="32" t="s">
        <v>1423</v>
      </c>
      <c r="H320" s="32" t="s">
        <v>1430</v>
      </c>
      <c r="I320" s="32"/>
      <c r="J320" s="33">
        <v>45290</v>
      </c>
      <c r="K320" s="33" t="s">
        <v>581</v>
      </c>
      <c r="L320" t="s">
        <v>581</v>
      </c>
      <c r="M320" s="32" t="s">
        <v>581</v>
      </c>
      <c r="N320" s="32" t="s">
        <v>20</v>
      </c>
      <c r="O320" s="32">
        <v>30</v>
      </c>
      <c r="P320" s="32" t="s">
        <v>581</v>
      </c>
      <c r="Q320" s="32" t="s">
        <v>581</v>
      </c>
      <c r="R320" s="32" t="s">
        <v>581</v>
      </c>
      <c r="S320" s="32" t="s">
        <v>581</v>
      </c>
      <c r="T320" s="33" t="s">
        <v>581</v>
      </c>
      <c r="U320" s="33" t="s">
        <v>581</v>
      </c>
      <c r="V320" s="32" t="s">
        <v>581</v>
      </c>
      <c r="W320" s="32" t="s">
        <v>581</v>
      </c>
      <c r="X320" s="33" t="s">
        <v>581</v>
      </c>
      <c r="Y320" s="32" t="s">
        <v>581</v>
      </c>
      <c r="Z320" s="33" t="s">
        <v>581</v>
      </c>
      <c r="AA320" s="32" t="s">
        <v>581</v>
      </c>
      <c r="AB320" s="32" t="s">
        <v>581</v>
      </c>
      <c r="AC320" s="33" t="s">
        <v>581</v>
      </c>
      <c r="AD320" s="32" t="s">
        <v>581</v>
      </c>
      <c r="AE320" s="33" t="s">
        <v>581</v>
      </c>
      <c r="AF320" s="32" t="s">
        <v>581</v>
      </c>
      <c r="AG320" s="32" t="s">
        <v>1448</v>
      </c>
      <c r="AH320" s="32" t="s">
        <v>1210</v>
      </c>
      <c r="AI320" t="s">
        <v>1311</v>
      </c>
      <c r="AJ320" t="s">
        <v>1363</v>
      </c>
      <c r="AK320" t="s">
        <v>1302</v>
      </c>
      <c r="AL320" s="32" t="s">
        <v>890</v>
      </c>
    </row>
    <row r="321" spans="1:38">
      <c r="A321" s="32">
        <v>35</v>
      </c>
      <c r="B321" s="33">
        <v>45290</v>
      </c>
      <c r="C321" s="32">
        <v>30</v>
      </c>
      <c r="D321" s="32" t="s">
        <v>1419</v>
      </c>
      <c r="E321" s="32" t="s">
        <v>1420</v>
      </c>
      <c r="F321" s="32">
        <v>8887890</v>
      </c>
      <c r="G321" s="32" t="s">
        <v>398</v>
      </c>
      <c r="H321" s="32" t="s">
        <v>401</v>
      </c>
      <c r="I321" s="32">
        <v>50932</v>
      </c>
      <c r="J321" s="33">
        <v>45290</v>
      </c>
      <c r="K321" s="33">
        <v>45291</v>
      </c>
      <c r="L321" t="s">
        <v>1058</v>
      </c>
      <c r="M321" s="32" t="s">
        <v>1009</v>
      </c>
      <c r="N321" s="32" t="s">
        <v>20</v>
      </c>
      <c r="O321" s="32">
        <v>4</v>
      </c>
      <c r="P321" s="32">
        <v>3.26</v>
      </c>
      <c r="Q321" s="32">
        <v>13.04</v>
      </c>
      <c r="R321" s="32" t="s">
        <v>1783</v>
      </c>
      <c r="S321" s="32" t="s">
        <v>1558</v>
      </c>
      <c r="T321" s="33">
        <v>45325</v>
      </c>
      <c r="U321" s="33" t="s">
        <v>581</v>
      </c>
      <c r="V321" s="32" t="s">
        <v>1784</v>
      </c>
      <c r="W321" s="32" t="s">
        <v>1015</v>
      </c>
      <c r="X321" s="33">
        <v>45304</v>
      </c>
      <c r="Y321" s="32" t="s">
        <v>1068</v>
      </c>
      <c r="Z321" s="33">
        <v>45304</v>
      </c>
      <c r="AA321" s="32" t="s">
        <v>1075</v>
      </c>
      <c r="AB321" s="32" t="s">
        <v>1070</v>
      </c>
      <c r="AC321" s="33">
        <v>45318</v>
      </c>
      <c r="AD321" s="32" t="s">
        <v>22</v>
      </c>
      <c r="AE321" s="33">
        <v>45307</v>
      </c>
      <c r="AF321" s="32" t="s">
        <v>426</v>
      </c>
      <c r="AG321" s="32"/>
      <c r="AH321" s="32" t="s">
        <v>1210</v>
      </c>
      <c r="AI321" t="s">
        <v>1311</v>
      </c>
      <c r="AJ321" t="s">
        <v>1363</v>
      </c>
      <c r="AK321" t="s">
        <v>1302</v>
      </c>
      <c r="AL321" s="32" t="s">
        <v>890</v>
      </c>
    </row>
    <row r="322" spans="1:38">
      <c r="A322" s="32">
        <v>35</v>
      </c>
      <c r="B322" s="33">
        <v>45290</v>
      </c>
      <c r="C322" s="32">
        <v>30</v>
      </c>
      <c r="D322" s="32" t="s">
        <v>1419</v>
      </c>
      <c r="E322" s="32" t="s">
        <v>1420</v>
      </c>
      <c r="F322" s="32">
        <v>8887890</v>
      </c>
      <c r="G322" s="32" t="s">
        <v>1424</v>
      </c>
      <c r="H322" s="32" t="s">
        <v>1431</v>
      </c>
      <c r="I322" s="32">
        <v>50932</v>
      </c>
      <c r="J322" s="33">
        <v>45290</v>
      </c>
      <c r="K322" s="33">
        <v>45291</v>
      </c>
      <c r="L322" t="s">
        <v>1058</v>
      </c>
      <c r="M322" s="32" t="s">
        <v>1008</v>
      </c>
      <c r="N322" s="32" t="s">
        <v>31</v>
      </c>
      <c r="O322" s="32">
        <v>80</v>
      </c>
      <c r="P322" s="32">
        <v>8.4700000000000006</v>
      </c>
      <c r="Q322" s="32">
        <v>677.6</v>
      </c>
      <c r="R322" s="32" t="s">
        <v>1785</v>
      </c>
      <c r="S322" s="32" t="s">
        <v>1059</v>
      </c>
      <c r="T322" s="33">
        <v>45337</v>
      </c>
      <c r="U322" s="33">
        <v>45305</v>
      </c>
      <c r="V322" s="32" t="s">
        <v>1877</v>
      </c>
      <c r="W322" s="32" t="s">
        <v>1008</v>
      </c>
      <c r="X322" s="33">
        <v>45309</v>
      </c>
      <c r="Y322" s="32" t="s">
        <v>1068</v>
      </c>
      <c r="Z322" s="33">
        <v>45309</v>
      </c>
      <c r="AA322" s="32" t="s">
        <v>1075</v>
      </c>
      <c r="AB322" s="32" t="s">
        <v>1070</v>
      </c>
      <c r="AC322" s="33">
        <v>45322</v>
      </c>
      <c r="AD322" s="32" t="s">
        <v>22</v>
      </c>
      <c r="AE322" s="33">
        <v>45314</v>
      </c>
      <c r="AF322" s="32" t="s">
        <v>430</v>
      </c>
      <c r="AG322" s="32"/>
      <c r="AH322" s="32" t="s">
        <v>1210</v>
      </c>
      <c r="AI322" t="s">
        <v>1311</v>
      </c>
      <c r="AJ322" t="s">
        <v>1363</v>
      </c>
      <c r="AK322" t="s">
        <v>1302</v>
      </c>
      <c r="AL322" s="32" t="s">
        <v>890</v>
      </c>
    </row>
    <row r="323" spans="1:38">
      <c r="A323" s="32">
        <v>35</v>
      </c>
      <c r="B323" s="33">
        <v>45290</v>
      </c>
      <c r="C323" s="32">
        <v>30</v>
      </c>
      <c r="D323" s="32" t="s">
        <v>1419</v>
      </c>
      <c r="E323" s="32" t="s">
        <v>1420</v>
      </c>
      <c r="F323" s="32">
        <v>8887890</v>
      </c>
      <c r="G323" s="32" t="s">
        <v>1425</v>
      </c>
      <c r="H323" s="32" t="s">
        <v>1432</v>
      </c>
      <c r="I323" s="32">
        <v>50935</v>
      </c>
      <c r="J323" s="33">
        <v>45290</v>
      </c>
      <c r="K323" s="33">
        <v>45291</v>
      </c>
      <c r="L323" t="s">
        <v>1058</v>
      </c>
      <c r="M323" s="32" t="s">
        <v>1011</v>
      </c>
      <c r="N323" s="32" t="s">
        <v>36</v>
      </c>
      <c r="O323" s="32">
        <v>2</v>
      </c>
      <c r="P323" s="32">
        <v>25.3</v>
      </c>
      <c r="Q323" s="32">
        <v>50.6</v>
      </c>
      <c r="R323" s="32" t="s">
        <v>1783</v>
      </c>
      <c r="S323" s="32" t="s">
        <v>1558</v>
      </c>
      <c r="T323" s="33">
        <v>45325</v>
      </c>
      <c r="U323" s="33" t="s">
        <v>581</v>
      </c>
      <c r="V323" s="32" t="s">
        <v>1784</v>
      </c>
      <c r="W323" s="32" t="s">
        <v>1171</v>
      </c>
      <c r="X323" s="33">
        <v>45304</v>
      </c>
      <c r="Y323" s="32" t="s">
        <v>1068</v>
      </c>
      <c r="Z323" s="33">
        <v>45304</v>
      </c>
      <c r="AA323" s="32" t="s">
        <v>1075</v>
      </c>
      <c r="AB323" s="32" t="s">
        <v>1070</v>
      </c>
      <c r="AC323" s="33">
        <v>45318</v>
      </c>
      <c r="AD323" s="32" t="s">
        <v>22</v>
      </c>
      <c r="AE323" s="33">
        <v>45307</v>
      </c>
      <c r="AF323" s="32" t="s">
        <v>425</v>
      </c>
      <c r="AG323" s="32"/>
      <c r="AH323" s="32" t="s">
        <v>1210</v>
      </c>
      <c r="AI323" t="s">
        <v>1311</v>
      </c>
      <c r="AJ323" t="s">
        <v>1363</v>
      </c>
      <c r="AK323" t="s">
        <v>1302</v>
      </c>
      <c r="AL323" s="32" t="s">
        <v>890</v>
      </c>
    </row>
    <row r="324" spans="1:38">
      <c r="A324" s="32">
        <v>35</v>
      </c>
      <c r="B324" s="33">
        <v>45290</v>
      </c>
      <c r="C324" s="32"/>
      <c r="D324" s="32" t="s">
        <v>1419</v>
      </c>
      <c r="E324" s="32" t="s">
        <v>1420</v>
      </c>
      <c r="F324" s="32">
        <v>8887890</v>
      </c>
      <c r="G324" s="32" t="s">
        <v>191</v>
      </c>
      <c r="H324" s="32" t="s">
        <v>183</v>
      </c>
      <c r="I324" s="32"/>
      <c r="J324" s="33">
        <v>45290</v>
      </c>
      <c r="K324" s="33" t="s">
        <v>581</v>
      </c>
      <c r="L324" t="s">
        <v>581</v>
      </c>
      <c r="M324" s="32" t="s">
        <v>581</v>
      </c>
      <c r="N324" s="32" t="s">
        <v>55</v>
      </c>
      <c r="O324" s="32">
        <v>1</v>
      </c>
      <c r="P324" s="32" t="s">
        <v>581</v>
      </c>
      <c r="Q324" s="32" t="s">
        <v>581</v>
      </c>
      <c r="R324" s="32" t="s">
        <v>581</v>
      </c>
      <c r="S324" s="32" t="s">
        <v>581</v>
      </c>
      <c r="T324" s="33" t="s">
        <v>581</v>
      </c>
      <c r="U324" s="33" t="s">
        <v>581</v>
      </c>
      <c r="V324" s="32" t="s">
        <v>581</v>
      </c>
      <c r="W324" s="32" t="s">
        <v>581</v>
      </c>
      <c r="X324" s="33" t="s">
        <v>581</v>
      </c>
      <c r="Y324" s="32" t="s">
        <v>581</v>
      </c>
      <c r="Z324" s="33" t="s">
        <v>581</v>
      </c>
      <c r="AA324" s="32" t="s">
        <v>581</v>
      </c>
      <c r="AB324" s="32" t="s">
        <v>581</v>
      </c>
      <c r="AC324" s="33" t="s">
        <v>581</v>
      </c>
      <c r="AD324" s="32" t="s">
        <v>581</v>
      </c>
      <c r="AE324" s="33" t="s">
        <v>581</v>
      </c>
      <c r="AF324" s="32" t="s">
        <v>581</v>
      </c>
      <c r="AG324" s="32" t="s">
        <v>1448</v>
      </c>
      <c r="AH324" s="32" t="s">
        <v>1210</v>
      </c>
      <c r="AI324" t="s">
        <v>1311</v>
      </c>
      <c r="AJ324" t="s">
        <v>1363</v>
      </c>
      <c r="AK324" t="s">
        <v>1302</v>
      </c>
      <c r="AL324" s="32" t="s">
        <v>890</v>
      </c>
    </row>
    <row r="325" spans="1:38">
      <c r="A325" s="32">
        <v>35</v>
      </c>
      <c r="B325" s="33">
        <v>45290</v>
      </c>
      <c r="C325" s="32">
        <v>30</v>
      </c>
      <c r="D325" s="32" t="s">
        <v>1419</v>
      </c>
      <c r="E325" s="32" t="s">
        <v>1420</v>
      </c>
      <c r="F325" s="32">
        <v>8887890</v>
      </c>
      <c r="G325" s="32" t="s">
        <v>86</v>
      </c>
      <c r="H325" s="32" t="s">
        <v>87</v>
      </c>
      <c r="I325" s="32">
        <v>50935</v>
      </c>
      <c r="J325" s="33">
        <v>45290</v>
      </c>
      <c r="K325" s="33">
        <v>45291</v>
      </c>
      <c r="L325" t="s">
        <v>1058</v>
      </c>
      <c r="M325" s="32" t="s">
        <v>1009</v>
      </c>
      <c r="N325" s="32" t="s">
        <v>21</v>
      </c>
      <c r="O325" s="32">
        <v>1</v>
      </c>
      <c r="P325" s="32">
        <v>92</v>
      </c>
      <c r="Q325" s="32">
        <v>92</v>
      </c>
      <c r="R325" s="32" t="s">
        <v>1783</v>
      </c>
      <c r="S325" s="32" t="s">
        <v>1558</v>
      </c>
      <c r="T325" s="33">
        <v>45325</v>
      </c>
      <c r="U325" s="33" t="s">
        <v>581</v>
      </c>
      <c r="V325" s="32" t="s">
        <v>1784</v>
      </c>
      <c r="W325" s="32" t="s">
        <v>1176</v>
      </c>
      <c r="X325" s="33">
        <v>45304</v>
      </c>
      <c r="Y325" s="32" t="s">
        <v>1068</v>
      </c>
      <c r="Z325" s="33">
        <v>45304</v>
      </c>
      <c r="AA325" s="32" t="s">
        <v>1075</v>
      </c>
      <c r="AB325" s="32" t="s">
        <v>1070</v>
      </c>
      <c r="AC325" s="33">
        <v>45318</v>
      </c>
      <c r="AD325" s="32" t="s">
        <v>22</v>
      </c>
      <c r="AE325" s="33">
        <v>45308</v>
      </c>
      <c r="AF325" s="32" t="s">
        <v>424</v>
      </c>
      <c r="AG325" s="32"/>
      <c r="AH325" s="32" t="s">
        <v>1210</v>
      </c>
      <c r="AI325" t="s">
        <v>1311</v>
      </c>
      <c r="AJ325" t="s">
        <v>1363</v>
      </c>
      <c r="AK325" t="s">
        <v>1302</v>
      </c>
      <c r="AL325" s="32" t="s">
        <v>890</v>
      </c>
    </row>
    <row r="326" spans="1:38">
      <c r="A326" s="32">
        <v>35</v>
      </c>
      <c r="B326" s="33">
        <v>45290</v>
      </c>
      <c r="C326" s="32"/>
      <c r="D326" s="32" t="s">
        <v>1419</v>
      </c>
      <c r="E326" s="32" t="s">
        <v>1420</v>
      </c>
      <c r="F326" s="32">
        <v>8887890</v>
      </c>
      <c r="G326" s="32" t="s">
        <v>967</v>
      </c>
      <c r="H326" s="32" t="s">
        <v>969</v>
      </c>
      <c r="I326" s="32"/>
      <c r="J326" s="33">
        <v>45290</v>
      </c>
      <c r="K326" s="33" t="s">
        <v>581</v>
      </c>
      <c r="L326" t="s">
        <v>581</v>
      </c>
      <c r="M326" s="32" t="s">
        <v>581</v>
      </c>
      <c r="N326" s="32" t="s">
        <v>55</v>
      </c>
      <c r="O326" s="32">
        <v>1</v>
      </c>
      <c r="P326" s="32" t="s">
        <v>581</v>
      </c>
      <c r="Q326" s="32" t="s">
        <v>581</v>
      </c>
      <c r="R326" s="32" t="s">
        <v>581</v>
      </c>
      <c r="S326" s="32" t="s">
        <v>581</v>
      </c>
      <c r="T326" s="33" t="s">
        <v>581</v>
      </c>
      <c r="U326" s="33" t="s">
        <v>581</v>
      </c>
      <c r="V326" s="32" t="s">
        <v>581</v>
      </c>
      <c r="W326" s="32" t="s">
        <v>581</v>
      </c>
      <c r="X326" s="33" t="s">
        <v>581</v>
      </c>
      <c r="Y326" s="32" t="s">
        <v>581</v>
      </c>
      <c r="Z326" s="33" t="s">
        <v>581</v>
      </c>
      <c r="AA326" s="32" t="s">
        <v>581</v>
      </c>
      <c r="AB326" s="32" t="s">
        <v>581</v>
      </c>
      <c r="AC326" s="33" t="s">
        <v>581</v>
      </c>
      <c r="AD326" s="32" t="s">
        <v>581</v>
      </c>
      <c r="AE326" s="33" t="s">
        <v>581</v>
      </c>
      <c r="AF326" s="32" t="s">
        <v>581</v>
      </c>
      <c r="AG326" s="32" t="s">
        <v>1448</v>
      </c>
      <c r="AH326" s="32" t="s">
        <v>1210</v>
      </c>
      <c r="AI326" t="s">
        <v>1311</v>
      </c>
      <c r="AJ326" t="s">
        <v>1363</v>
      </c>
      <c r="AK326" t="s">
        <v>1302</v>
      </c>
      <c r="AL326" s="32" t="s">
        <v>890</v>
      </c>
    </row>
    <row r="327" spans="1:38">
      <c r="A327" s="32">
        <v>35</v>
      </c>
      <c r="B327" s="33">
        <v>45290</v>
      </c>
      <c r="C327" s="32">
        <v>30</v>
      </c>
      <c r="D327" s="32" t="s">
        <v>1419</v>
      </c>
      <c r="E327" s="32" t="s">
        <v>1420</v>
      </c>
      <c r="F327" s="32">
        <v>8887890</v>
      </c>
      <c r="G327" s="32" t="s">
        <v>571</v>
      </c>
      <c r="H327" s="32" t="s">
        <v>572</v>
      </c>
      <c r="I327" s="32">
        <v>50934</v>
      </c>
      <c r="J327" s="33">
        <v>45290</v>
      </c>
      <c r="K327" s="33">
        <v>45291</v>
      </c>
      <c r="L327" t="s">
        <v>1058</v>
      </c>
      <c r="M327" s="32" t="s">
        <v>139</v>
      </c>
      <c r="N327" s="32" t="s">
        <v>21</v>
      </c>
      <c r="O327" s="32">
        <v>1</v>
      </c>
      <c r="P327" s="32">
        <v>19</v>
      </c>
      <c r="Q327" s="32">
        <v>38</v>
      </c>
      <c r="R327" s="32" t="s">
        <v>1783</v>
      </c>
      <c r="S327" s="32" t="s">
        <v>1558</v>
      </c>
      <c r="T327" s="33">
        <v>45325</v>
      </c>
      <c r="U327" s="33" t="s">
        <v>581</v>
      </c>
      <c r="V327" s="32" t="s">
        <v>1786</v>
      </c>
      <c r="W327" s="32" t="s">
        <v>1002</v>
      </c>
      <c r="X327" s="33">
        <v>45304</v>
      </c>
      <c r="Y327" s="32" t="s">
        <v>1068</v>
      </c>
      <c r="Z327" s="33">
        <v>45304</v>
      </c>
      <c r="AA327" s="32" t="s">
        <v>1075</v>
      </c>
      <c r="AB327" s="32" t="s">
        <v>1081</v>
      </c>
      <c r="AC327" s="33">
        <v>45322</v>
      </c>
      <c r="AD327" s="32" t="s">
        <v>22</v>
      </c>
      <c r="AE327" s="33">
        <v>45307</v>
      </c>
      <c r="AF327" s="32" t="s">
        <v>425</v>
      </c>
      <c r="AG327" s="32"/>
      <c r="AH327" s="32" t="s">
        <v>1210</v>
      </c>
      <c r="AI327" t="s">
        <v>1311</v>
      </c>
      <c r="AJ327" t="s">
        <v>1363</v>
      </c>
      <c r="AK327" t="s">
        <v>1302</v>
      </c>
      <c r="AL327" s="32" t="s">
        <v>890</v>
      </c>
    </row>
    <row r="328" spans="1:38">
      <c r="A328" s="32">
        <v>35</v>
      </c>
      <c r="B328" s="33">
        <v>45290</v>
      </c>
      <c r="C328" s="32">
        <v>30</v>
      </c>
      <c r="D328" s="32" t="s">
        <v>1419</v>
      </c>
      <c r="E328" s="32" t="s">
        <v>1420</v>
      </c>
      <c r="F328" s="32">
        <v>8887890</v>
      </c>
      <c r="G328" s="32" t="s">
        <v>346</v>
      </c>
      <c r="H328" s="32" t="s">
        <v>347</v>
      </c>
      <c r="I328" s="32">
        <v>50935</v>
      </c>
      <c r="J328" s="33">
        <v>45290</v>
      </c>
      <c r="K328" s="33">
        <v>45291</v>
      </c>
      <c r="L328" t="s">
        <v>1058</v>
      </c>
      <c r="M328" s="32" t="s">
        <v>140</v>
      </c>
      <c r="N328" s="32" t="s">
        <v>21</v>
      </c>
      <c r="O328" s="32">
        <v>1</v>
      </c>
      <c r="P328" s="32">
        <v>16.829999999999998</v>
      </c>
      <c r="Q328" s="32">
        <v>33.659999999999997</v>
      </c>
      <c r="R328" s="32" t="s">
        <v>1783</v>
      </c>
      <c r="S328" s="32" t="s">
        <v>1558</v>
      </c>
      <c r="T328" s="33">
        <v>45325</v>
      </c>
      <c r="U328" s="33" t="s">
        <v>581</v>
      </c>
      <c r="V328" s="32" t="s">
        <v>1784</v>
      </c>
      <c r="W328" s="32" t="s">
        <v>1020</v>
      </c>
      <c r="X328" s="33">
        <v>45304</v>
      </c>
      <c r="Y328" s="32" t="s">
        <v>1068</v>
      </c>
      <c r="Z328" s="33">
        <v>45304</v>
      </c>
      <c r="AA328" s="32" t="s">
        <v>1075</v>
      </c>
      <c r="AB328" s="32" t="s">
        <v>1070</v>
      </c>
      <c r="AC328" s="33">
        <v>45318</v>
      </c>
      <c r="AD328" s="32" t="s">
        <v>22</v>
      </c>
      <c r="AE328" s="33">
        <v>45307</v>
      </c>
      <c r="AF328" s="32" t="s">
        <v>425</v>
      </c>
      <c r="AG328" s="32"/>
      <c r="AH328" s="32" t="s">
        <v>1210</v>
      </c>
      <c r="AI328" t="s">
        <v>1311</v>
      </c>
      <c r="AJ328" t="s">
        <v>1363</v>
      </c>
      <c r="AK328" t="s">
        <v>1302</v>
      </c>
      <c r="AL328" s="32" t="s">
        <v>890</v>
      </c>
    </row>
    <row r="329" spans="1:38">
      <c r="A329" s="32">
        <v>35</v>
      </c>
      <c r="B329" s="33">
        <v>45290</v>
      </c>
      <c r="C329" s="32"/>
      <c r="D329" s="32" t="s">
        <v>1419</v>
      </c>
      <c r="E329" s="32" t="s">
        <v>1420</v>
      </c>
      <c r="F329" s="32">
        <v>8887890</v>
      </c>
      <c r="G329" s="32" t="s">
        <v>106</v>
      </c>
      <c r="H329" s="32" t="s">
        <v>111</v>
      </c>
      <c r="I329" s="32"/>
      <c r="J329" s="33">
        <v>45290</v>
      </c>
      <c r="K329" s="33" t="s">
        <v>581</v>
      </c>
      <c r="L329" t="s">
        <v>581</v>
      </c>
      <c r="M329" s="32" t="s">
        <v>581</v>
      </c>
      <c r="N329" s="32" t="s">
        <v>114</v>
      </c>
      <c r="O329" s="32">
        <v>10</v>
      </c>
      <c r="P329" s="32" t="s">
        <v>581</v>
      </c>
      <c r="Q329" s="32" t="s">
        <v>581</v>
      </c>
      <c r="R329" s="32" t="s">
        <v>581</v>
      </c>
      <c r="S329" s="32" t="s">
        <v>581</v>
      </c>
      <c r="T329" s="33" t="s">
        <v>581</v>
      </c>
      <c r="U329" s="33" t="s">
        <v>581</v>
      </c>
      <c r="V329" s="32" t="s">
        <v>581</v>
      </c>
      <c r="W329" s="32" t="s">
        <v>581</v>
      </c>
      <c r="X329" s="33" t="s">
        <v>581</v>
      </c>
      <c r="Y329" s="32" t="s">
        <v>581</v>
      </c>
      <c r="Z329" s="33" t="s">
        <v>581</v>
      </c>
      <c r="AA329" s="32" t="s">
        <v>581</v>
      </c>
      <c r="AB329" s="32" t="s">
        <v>581</v>
      </c>
      <c r="AC329" s="33" t="s">
        <v>581</v>
      </c>
      <c r="AD329" s="32" t="s">
        <v>581</v>
      </c>
      <c r="AE329" s="33" t="s">
        <v>581</v>
      </c>
      <c r="AF329" s="32" t="s">
        <v>581</v>
      </c>
      <c r="AG329" s="32" t="s">
        <v>1448</v>
      </c>
      <c r="AH329" s="32" t="s">
        <v>1210</v>
      </c>
      <c r="AI329" t="s">
        <v>1311</v>
      </c>
      <c r="AJ329" t="s">
        <v>1363</v>
      </c>
      <c r="AK329" t="s">
        <v>1302</v>
      </c>
      <c r="AL329" s="32" t="s">
        <v>890</v>
      </c>
    </row>
    <row r="330" spans="1:38">
      <c r="A330" s="32">
        <v>35</v>
      </c>
      <c r="B330" s="33">
        <v>45290</v>
      </c>
      <c r="C330" s="32">
        <v>30</v>
      </c>
      <c r="D330" s="32" t="s">
        <v>1419</v>
      </c>
      <c r="E330" s="32" t="s">
        <v>1420</v>
      </c>
      <c r="F330" s="32">
        <v>8887890</v>
      </c>
      <c r="G330" s="32" t="s">
        <v>107</v>
      </c>
      <c r="H330" s="32" t="s">
        <v>112</v>
      </c>
      <c r="I330" s="32">
        <v>50932</v>
      </c>
      <c r="J330" s="33">
        <v>45290</v>
      </c>
      <c r="K330" s="33">
        <v>45291</v>
      </c>
      <c r="L330" t="s">
        <v>1058</v>
      </c>
      <c r="M330" s="32" t="s">
        <v>1007</v>
      </c>
      <c r="N330" s="32" t="s">
        <v>20</v>
      </c>
      <c r="O330" s="32">
        <v>15</v>
      </c>
      <c r="P330" s="32">
        <v>2.6</v>
      </c>
      <c r="Q330" s="32">
        <v>39</v>
      </c>
      <c r="R330" s="32" t="s">
        <v>1783</v>
      </c>
      <c r="S330" s="32" t="s">
        <v>1558</v>
      </c>
      <c r="T330" s="33">
        <v>45325</v>
      </c>
      <c r="U330" s="33" t="s">
        <v>581</v>
      </c>
      <c r="V330" s="32" t="s">
        <v>1784</v>
      </c>
      <c r="W330" s="32" t="s">
        <v>1014</v>
      </c>
      <c r="X330" s="33">
        <v>45304</v>
      </c>
      <c r="Y330" s="32" t="s">
        <v>1068</v>
      </c>
      <c r="Z330" s="33">
        <v>45304</v>
      </c>
      <c r="AA330" s="32" t="s">
        <v>1075</v>
      </c>
      <c r="AB330" s="32" t="s">
        <v>1070</v>
      </c>
      <c r="AC330" s="33">
        <v>45318</v>
      </c>
      <c r="AD330" s="32" t="s">
        <v>22</v>
      </c>
      <c r="AE330" s="33">
        <v>45307</v>
      </c>
      <c r="AF330" s="32" t="s">
        <v>1021</v>
      </c>
      <c r="AG330" s="32"/>
      <c r="AH330" s="32" t="s">
        <v>1210</v>
      </c>
      <c r="AI330" t="s">
        <v>1311</v>
      </c>
      <c r="AJ330" t="s">
        <v>1363</v>
      </c>
      <c r="AK330" t="s">
        <v>1302</v>
      </c>
      <c r="AL330" s="32" t="s">
        <v>890</v>
      </c>
    </row>
    <row r="331" spans="1:38">
      <c r="A331" s="32">
        <v>35</v>
      </c>
      <c r="B331" s="33">
        <v>45290</v>
      </c>
      <c r="C331" s="32">
        <v>30</v>
      </c>
      <c r="D331" s="32" t="s">
        <v>1419</v>
      </c>
      <c r="E331" s="32" t="s">
        <v>1420</v>
      </c>
      <c r="F331" s="32">
        <v>8887890</v>
      </c>
      <c r="G331" s="32" t="s">
        <v>1426</v>
      </c>
      <c r="H331" s="32" t="s">
        <v>1433</v>
      </c>
      <c r="I331" s="32">
        <v>50932</v>
      </c>
      <c r="J331" s="33">
        <v>45290</v>
      </c>
      <c r="K331" s="33">
        <v>45291</v>
      </c>
      <c r="L331" t="s">
        <v>1058</v>
      </c>
      <c r="M331" s="32" t="s">
        <v>1006</v>
      </c>
      <c r="N331" s="32" t="s">
        <v>36</v>
      </c>
      <c r="O331" s="32">
        <v>1</v>
      </c>
      <c r="P331" s="32">
        <v>87.75</v>
      </c>
      <c r="Q331" s="32">
        <v>87.75</v>
      </c>
      <c r="R331" s="32" t="s">
        <v>1785</v>
      </c>
      <c r="S331" s="32" t="s">
        <v>1059</v>
      </c>
      <c r="T331" s="33">
        <v>45337</v>
      </c>
      <c r="U331" s="33">
        <v>45305</v>
      </c>
      <c r="V331" s="32" t="s">
        <v>1877</v>
      </c>
      <c r="W331" s="32" t="s">
        <v>1007</v>
      </c>
      <c r="X331" s="33">
        <v>45309</v>
      </c>
      <c r="Y331" s="32" t="s">
        <v>1068</v>
      </c>
      <c r="Z331" s="33">
        <v>45309</v>
      </c>
      <c r="AA331" s="32" t="s">
        <v>1075</v>
      </c>
      <c r="AB331" s="32" t="s">
        <v>1070</v>
      </c>
      <c r="AC331" s="33">
        <v>45322</v>
      </c>
      <c r="AD331" s="32" t="s">
        <v>22</v>
      </c>
      <c r="AE331" s="33">
        <v>45314</v>
      </c>
      <c r="AF331" s="32" t="s">
        <v>424</v>
      </c>
      <c r="AG331" s="32"/>
      <c r="AH331" s="32" t="s">
        <v>1210</v>
      </c>
      <c r="AI331" t="s">
        <v>1311</v>
      </c>
      <c r="AJ331" t="s">
        <v>1363</v>
      </c>
      <c r="AK331" t="s">
        <v>1302</v>
      </c>
      <c r="AL331" s="32" t="s">
        <v>890</v>
      </c>
    </row>
    <row r="332" spans="1:38">
      <c r="A332" s="32">
        <v>35</v>
      </c>
      <c r="B332" s="33">
        <v>45290</v>
      </c>
      <c r="C332" s="32">
        <v>30</v>
      </c>
      <c r="D332" s="32" t="s">
        <v>1419</v>
      </c>
      <c r="E332" s="32" t="s">
        <v>1420</v>
      </c>
      <c r="F332" s="32">
        <v>8887890</v>
      </c>
      <c r="G332" s="32" t="s">
        <v>1427</v>
      </c>
      <c r="H332" s="32" t="s">
        <v>1434</v>
      </c>
      <c r="I332" s="32">
        <v>50935</v>
      </c>
      <c r="J332" s="33">
        <v>45290</v>
      </c>
      <c r="K332" s="33">
        <v>45291</v>
      </c>
      <c r="L332" t="s">
        <v>1058</v>
      </c>
      <c r="M332" s="32" t="s">
        <v>1008</v>
      </c>
      <c r="N332" s="32" t="s">
        <v>20</v>
      </c>
      <c r="O332" s="32">
        <v>1</v>
      </c>
      <c r="P332" s="32">
        <v>7.29</v>
      </c>
      <c r="Q332" s="32">
        <v>7.29</v>
      </c>
      <c r="R332" s="32" t="s">
        <v>1783</v>
      </c>
      <c r="S332" s="32" t="s">
        <v>1558</v>
      </c>
      <c r="T332" s="33">
        <v>45325</v>
      </c>
      <c r="U332" s="33" t="s">
        <v>581</v>
      </c>
      <c r="V332" s="32" t="s">
        <v>1784</v>
      </c>
      <c r="W332" s="32" t="s">
        <v>1010</v>
      </c>
      <c r="X332" s="33">
        <v>45304</v>
      </c>
      <c r="Y332" s="32" t="s">
        <v>1068</v>
      </c>
      <c r="Z332" s="33">
        <v>45304</v>
      </c>
      <c r="AA332" s="32" t="s">
        <v>1075</v>
      </c>
      <c r="AB332" s="32" t="s">
        <v>1070</v>
      </c>
      <c r="AC332" s="33">
        <v>45318</v>
      </c>
      <c r="AD332" s="32" t="s">
        <v>22</v>
      </c>
      <c r="AE332" s="33">
        <v>45307</v>
      </c>
      <c r="AF332" s="32" t="s">
        <v>424</v>
      </c>
      <c r="AG332" s="32"/>
      <c r="AH332" s="32" t="s">
        <v>1210</v>
      </c>
      <c r="AI332" t="s">
        <v>1311</v>
      </c>
      <c r="AJ332" t="s">
        <v>1363</v>
      </c>
      <c r="AK332" t="s">
        <v>1302</v>
      </c>
      <c r="AL332" s="32" t="s">
        <v>890</v>
      </c>
    </row>
    <row r="333" spans="1:38">
      <c r="A333" s="32">
        <v>35</v>
      </c>
      <c r="B333" s="33">
        <v>45290</v>
      </c>
      <c r="C333" s="32">
        <v>30</v>
      </c>
      <c r="D333" s="32" t="s">
        <v>1419</v>
      </c>
      <c r="E333" s="32" t="s">
        <v>1420</v>
      </c>
      <c r="F333" s="32">
        <v>8887890</v>
      </c>
      <c r="G333" s="32" t="s">
        <v>99</v>
      </c>
      <c r="H333" s="32" t="s">
        <v>116</v>
      </c>
      <c r="I333" s="32">
        <v>50935</v>
      </c>
      <c r="J333" s="33">
        <v>45290</v>
      </c>
      <c r="K333" s="33">
        <v>45291</v>
      </c>
      <c r="L333" t="s">
        <v>1058</v>
      </c>
      <c r="M333" s="32" t="s">
        <v>1007</v>
      </c>
      <c r="N333" s="32" t="s">
        <v>21</v>
      </c>
      <c r="O333" s="32">
        <v>3</v>
      </c>
      <c r="P333" s="32">
        <v>90.56</v>
      </c>
      <c r="Q333" s="32">
        <v>271.68</v>
      </c>
      <c r="R333" s="32" t="s">
        <v>1783</v>
      </c>
      <c r="S333" s="32" t="s">
        <v>1558</v>
      </c>
      <c r="T333" s="33">
        <v>45325</v>
      </c>
      <c r="U333" s="33" t="s">
        <v>581</v>
      </c>
      <c r="V333" s="32" t="s">
        <v>1784</v>
      </c>
      <c r="W333" s="32" t="s">
        <v>1037</v>
      </c>
      <c r="X333" s="33">
        <v>45304</v>
      </c>
      <c r="Y333" s="32" t="s">
        <v>1068</v>
      </c>
      <c r="Z333" s="33">
        <v>45304</v>
      </c>
      <c r="AA333" s="32" t="s">
        <v>1075</v>
      </c>
      <c r="AB333" s="32" t="s">
        <v>1070</v>
      </c>
      <c r="AC333" s="33">
        <v>45318</v>
      </c>
      <c r="AD333" s="32" t="s">
        <v>22</v>
      </c>
      <c r="AE333" s="33">
        <v>45307</v>
      </c>
      <c r="AF333" s="32" t="s">
        <v>428</v>
      </c>
      <c r="AG333" s="32"/>
      <c r="AH333" s="32" t="s">
        <v>1210</v>
      </c>
      <c r="AI333" t="s">
        <v>1311</v>
      </c>
      <c r="AJ333" t="s">
        <v>1363</v>
      </c>
      <c r="AK333" t="s">
        <v>1302</v>
      </c>
      <c r="AL333" s="32" t="s">
        <v>890</v>
      </c>
    </row>
    <row r="334" spans="1:38">
      <c r="A334" s="32">
        <v>35</v>
      </c>
      <c r="B334" s="33">
        <v>45290</v>
      </c>
      <c r="C334" s="32">
        <v>30</v>
      </c>
      <c r="D334" s="32" t="s">
        <v>1419</v>
      </c>
      <c r="E334" s="32" t="s">
        <v>1420</v>
      </c>
      <c r="F334" s="32">
        <v>8887890</v>
      </c>
      <c r="G334" s="32" t="s">
        <v>98</v>
      </c>
      <c r="H334" s="32" t="s">
        <v>224</v>
      </c>
      <c r="I334" s="32">
        <v>50932</v>
      </c>
      <c r="J334" s="33">
        <v>45290</v>
      </c>
      <c r="K334" s="33">
        <v>45291</v>
      </c>
      <c r="L334" t="s">
        <v>1058</v>
      </c>
      <c r="M334" s="32" t="s">
        <v>1005</v>
      </c>
      <c r="N334" s="32" t="s">
        <v>21</v>
      </c>
      <c r="O334" s="32">
        <v>3</v>
      </c>
      <c r="P334" s="32">
        <v>89.38</v>
      </c>
      <c r="Q334" s="32">
        <v>268.14</v>
      </c>
      <c r="R334" s="32" t="s">
        <v>1783</v>
      </c>
      <c r="S334" s="32" t="s">
        <v>1558</v>
      </c>
      <c r="T334" s="33">
        <v>45325</v>
      </c>
      <c r="U334" s="33" t="s">
        <v>581</v>
      </c>
      <c r="V334" s="32" t="s">
        <v>1784</v>
      </c>
      <c r="W334" s="32" t="s">
        <v>1013</v>
      </c>
      <c r="X334" s="33">
        <v>45304</v>
      </c>
      <c r="Y334" s="32" t="s">
        <v>1068</v>
      </c>
      <c r="Z334" s="33">
        <v>45304</v>
      </c>
      <c r="AA334" s="32" t="s">
        <v>1075</v>
      </c>
      <c r="AB334" s="32" t="s">
        <v>1070</v>
      </c>
      <c r="AC334" s="33">
        <v>45318</v>
      </c>
      <c r="AD334" s="32" t="s">
        <v>22</v>
      </c>
      <c r="AE334" s="33">
        <v>45308</v>
      </c>
      <c r="AF334" s="32" t="s">
        <v>428</v>
      </c>
      <c r="AG334" s="32"/>
      <c r="AH334" s="32" t="s">
        <v>1210</v>
      </c>
      <c r="AI334" t="s">
        <v>1311</v>
      </c>
      <c r="AJ334" t="s">
        <v>1363</v>
      </c>
      <c r="AK334" t="s">
        <v>1302</v>
      </c>
      <c r="AL334" s="32" t="s">
        <v>890</v>
      </c>
    </row>
    <row r="335" spans="1:38">
      <c r="A335" s="32">
        <v>35</v>
      </c>
      <c r="B335" s="33">
        <v>45290</v>
      </c>
      <c r="C335" s="32">
        <v>30</v>
      </c>
      <c r="D335" s="32" t="s">
        <v>1419</v>
      </c>
      <c r="E335" s="32" t="s">
        <v>1420</v>
      </c>
      <c r="F335" s="32">
        <v>8887890</v>
      </c>
      <c r="G335" s="32" t="s">
        <v>353</v>
      </c>
      <c r="H335" s="32" t="s">
        <v>354</v>
      </c>
      <c r="I335" s="32">
        <v>50935</v>
      </c>
      <c r="J335" s="33">
        <v>45290</v>
      </c>
      <c r="K335" s="33">
        <v>45291</v>
      </c>
      <c r="L335" t="s">
        <v>1058</v>
      </c>
      <c r="M335" s="32" t="s">
        <v>1006</v>
      </c>
      <c r="N335" s="32" t="s">
        <v>21</v>
      </c>
      <c r="O335" s="32">
        <v>3</v>
      </c>
      <c r="P335" s="32">
        <v>90.56</v>
      </c>
      <c r="Q335" s="32">
        <v>271.68</v>
      </c>
      <c r="R335" s="32" t="s">
        <v>1783</v>
      </c>
      <c r="S335" s="32" t="s">
        <v>1558</v>
      </c>
      <c r="T335" s="33">
        <v>45325</v>
      </c>
      <c r="U335" s="33" t="s">
        <v>581</v>
      </c>
      <c r="V335" s="32" t="s">
        <v>1787</v>
      </c>
      <c r="W335" s="32" t="s">
        <v>140</v>
      </c>
      <c r="X335" s="33">
        <v>45304</v>
      </c>
      <c r="Y335" s="32" t="s">
        <v>1068</v>
      </c>
      <c r="Z335" s="33">
        <v>45304</v>
      </c>
      <c r="AA335" s="32" t="s">
        <v>1075</v>
      </c>
      <c r="AB335" s="32" t="s">
        <v>1082</v>
      </c>
      <c r="AC335" s="33">
        <v>45351</v>
      </c>
      <c r="AD335" s="32" t="s">
        <v>22</v>
      </c>
      <c r="AE335" s="33">
        <v>45307</v>
      </c>
      <c r="AF335" s="32" t="s">
        <v>428</v>
      </c>
      <c r="AG335" s="32"/>
      <c r="AH335" s="32" t="s">
        <v>1210</v>
      </c>
      <c r="AI335" t="s">
        <v>1311</v>
      </c>
      <c r="AJ335" t="s">
        <v>1363</v>
      </c>
      <c r="AK335" t="s">
        <v>1302</v>
      </c>
      <c r="AL335" s="32" t="s">
        <v>890</v>
      </c>
    </row>
    <row r="336" spans="1:38">
      <c r="A336" s="32">
        <v>35</v>
      </c>
      <c r="B336" s="33">
        <v>45290</v>
      </c>
      <c r="C336" s="32">
        <v>30</v>
      </c>
      <c r="D336" s="32" t="s">
        <v>1419</v>
      </c>
      <c r="E336" s="32" t="s">
        <v>1420</v>
      </c>
      <c r="F336" s="32">
        <v>8887890</v>
      </c>
      <c r="G336" s="32" t="s">
        <v>97</v>
      </c>
      <c r="H336" s="32" t="s">
        <v>355</v>
      </c>
      <c r="I336" s="32">
        <v>50935</v>
      </c>
      <c r="J336" s="33">
        <v>45290</v>
      </c>
      <c r="K336" s="33">
        <v>45291</v>
      </c>
      <c r="L336" t="s">
        <v>1058</v>
      </c>
      <c r="M336" s="32" t="s">
        <v>1005</v>
      </c>
      <c r="N336" s="32" t="s">
        <v>21</v>
      </c>
      <c r="O336" s="32">
        <v>3</v>
      </c>
      <c r="P336" s="32">
        <v>90.7</v>
      </c>
      <c r="Q336" s="32">
        <v>272.10000000000002</v>
      </c>
      <c r="R336" s="32" t="s">
        <v>1783</v>
      </c>
      <c r="S336" s="32" t="s">
        <v>1558</v>
      </c>
      <c r="T336" s="33">
        <v>45325</v>
      </c>
      <c r="U336" s="33" t="s">
        <v>581</v>
      </c>
      <c r="V336" s="32" t="s">
        <v>1784</v>
      </c>
      <c r="W336" s="32" t="s">
        <v>1036</v>
      </c>
      <c r="X336" s="33">
        <v>45304</v>
      </c>
      <c r="Y336" s="32" t="s">
        <v>1068</v>
      </c>
      <c r="Z336" s="33">
        <v>45304</v>
      </c>
      <c r="AA336" s="32" t="s">
        <v>1075</v>
      </c>
      <c r="AB336" s="32" t="s">
        <v>1070</v>
      </c>
      <c r="AC336" s="33">
        <v>45318</v>
      </c>
      <c r="AD336" s="32" t="s">
        <v>22</v>
      </c>
      <c r="AE336" s="33">
        <v>45307</v>
      </c>
      <c r="AF336" s="32" t="s">
        <v>428</v>
      </c>
      <c r="AG336" s="32"/>
      <c r="AH336" s="32" t="s">
        <v>1210</v>
      </c>
      <c r="AI336" t="s">
        <v>1311</v>
      </c>
      <c r="AJ336" t="s">
        <v>1363</v>
      </c>
      <c r="AK336" t="s">
        <v>1302</v>
      </c>
      <c r="AL336" s="32" t="s">
        <v>890</v>
      </c>
    </row>
    <row r="337" spans="1:38">
      <c r="A337" s="32">
        <v>35</v>
      </c>
      <c r="B337" s="33">
        <v>45290</v>
      </c>
      <c r="C337" s="32">
        <v>30</v>
      </c>
      <c r="D337" s="32" t="s">
        <v>1419</v>
      </c>
      <c r="E337" s="32" t="s">
        <v>1420</v>
      </c>
      <c r="F337" s="32">
        <v>8887890</v>
      </c>
      <c r="G337" s="32" t="s">
        <v>115</v>
      </c>
      <c r="H337" s="32" t="s">
        <v>117</v>
      </c>
      <c r="I337" s="32">
        <v>50935</v>
      </c>
      <c r="J337" s="33">
        <v>45290</v>
      </c>
      <c r="K337" s="33">
        <v>45291</v>
      </c>
      <c r="L337" t="s">
        <v>1058</v>
      </c>
      <c r="M337" s="32" t="s">
        <v>1003</v>
      </c>
      <c r="N337" s="32" t="s">
        <v>31</v>
      </c>
      <c r="O337" s="32">
        <v>270</v>
      </c>
      <c r="P337" s="32">
        <v>1.4</v>
      </c>
      <c r="Q337" s="32">
        <v>378</v>
      </c>
      <c r="R337" s="32" t="s">
        <v>1783</v>
      </c>
      <c r="S337" s="32" t="s">
        <v>1558</v>
      </c>
      <c r="T337" s="33">
        <v>45325</v>
      </c>
      <c r="U337" s="33" t="s">
        <v>581</v>
      </c>
      <c r="V337" s="32" t="s">
        <v>1784</v>
      </c>
      <c r="W337" s="32" t="s">
        <v>1035</v>
      </c>
      <c r="X337" s="33">
        <v>45304</v>
      </c>
      <c r="Y337" s="32" t="s">
        <v>1068</v>
      </c>
      <c r="Z337" s="33">
        <v>45304</v>
      </c>
      <c r="AA337" s="32" t="s">
        <v>1075</v>
      </c>
      <c r="AB337" s="32" t="s">
        <v>1070</v>
      </c>
      <c r="AC337" s="33">
        <v>45318</v>
      </c>
      <c r="AD337" s="32" t="s">
        <v>22</v>
      </c>
      <c r="AE337" s="33">
        <v>45311</v>
      </c>
      <c r="AF337" s="32" t="s">
        <v>1169</v>
      </c>
      <c r="AG337" s="32"/>
      <c r="AH337" s="32" t="s">
        <v>1210</v>
      </c>
      <c r="AI337" t="s">
        <v>1311</v>
      </c>
      <c r="AJ337" t="s">
        <v>1363</v>
      </c>
      <c r="AK337" t="s">
        <v>1302</v>
      </c>
      <c r="AL337" s="32" t="s">
        <v>890</v>
      </c>
    </row>
    <row r="338" spans="1:38">
      <c r="A338" s="32">
        <v>35</v>
      </c>
      <c r="B338" s="33">
        <v>45290</v>
      </c>
      <c r="C338" s="32">
        <v>30</v>
      </c>
      <c r="D338" s="32" t="s">
        <v>1419</v>
      </c>
      <c r="E338" s="32" t="s">
        <v>1420</v>
      </c>
      <c r="F338" s="32">
        <v>8887890</v>
      </c>
      <c r="G338" s="32" t="s">
        <v>84</v>
      </c>
      <c r="H338" s="32" t="s">
        <v>85</v>
      </c>
      <c r="I338" s="32">
        <v>50932</v>
      </c>
      <c r="J338" s="33">
        <v>45290</v>
      </c>
      <c r="K338" s="33">
        <v>45291</v>
      </c>
      <c r="L338" t="s">
        <v>1058</v>
      </c>
      <c r="M338" s="32" t="s">
        <v>1003</v>
      </c>
      <c r="N338" s="32" t="s">
        <v>36</v>
      </c>
      <c r="O338" s="32">
        <v>3</v>
      </c>
      <c r="P338" s="32">
        <v>25.07</v>
      </c>
      <c r="Q338" s="32">
        <v>75.209999999999994</v>
      </c>
      <c r="R338" s="32" t="s">
        <v>1783</v>
      </c>
      <c r="S338" s="32" t="s">
        <v>1558</v>
      </c>
      <c r="T338" s="33">
        <v>45325</v>
      </c>
      <c r="U338" s="33" t="s">
        <v>581</v>
      </c>
      <c r="V338" s="32" t="s">
        <v>1784</v>
      </c>
      <c r="W338" s="32" t="s">
        <v>1012</v>
      </c>
      <c r="X338" s="33">
        <v>45304</v>
      </c>
      <c r="Y338" s="32" t="s">
        <v>1068</v>
      </c>
      <c r="Z338" s="33">
        <v>45304</v>
      </c>
      <c r="AA338" s="32" t="s">
        <v>1075</v>
      </c>
      <c r="AB338" s="32" t="s">
        <v>1070</v>
      </c>
      <c r="AC338" s="33">
        <v>45318</v>
      </c>
      <c r="AD338" s="32" t="s">
        <v>22</v>
      </c>
      <c r="AE338" s="33">
        <v>45307</v>
      </c>
      <c r="AF338" s="32" t="s">
        <v>428</v>
      </c>
      <c r="AG338" s="32"/>
      <c r="AH338" s="32" t="s">
        <v>1210</v>
      </c>
      <c r="AI338" t="s">
        <v>1311</v>
      </c>
      <c r="AJ338" t="s">
        <v>1363</v>
      </c>
      <c r="AK338" t="s">
        <v>1302</v>
      </c>
      <c r="AL338" s="32" t="s">
        <v>890</v>
      </c>
    </row>
    <row r="339" spans="1:38">
      <c r="A339" s="32">
        <v>35</v>
      </c>
      <c r="B339" s="33">
        <v>45290</v>
      </c>
      <c r="C339" s="32">
        <v>30</v>
      </c>
      <c r="D339" s="32" t="s">
        <v>1419</v>
      </c>
      <c r="E339" s="32" t="s">
        <v>1420</v>
      </c>
      <c r="F339" s="32">
        <v>8887890</v>
      </c>
      <c r="G339" s="32" t="s">
        <v>34</v>
      </c>
      <c r="H339" s="32" t="s">
        <v>35</v>
      </c>
      <c r="I339" s="32">
        <v>50935</v>
      </c>
      <c r="J339" s="33">
        <v>45290</v>
      </c>
      <c r="K339" s="33">
        <v>45291</v>
      </c>
      <c r="L339" t="s">
        <v>1058</v>
      </c>
      <c r="M339" s="32" t="s">
        <v>1002</v>
      </c>
      <c r="N339" s="32" t="s">
        <v>20</v>
      </c>
      <c r="O339" s="32">
        <v>35</v>
      </c>
      <c r="P339" s="32">
        <v>24.3</v>
      </c>
      <c r="Q339" s="32">
        <v>850.5</v>
      </c>
      <c r="R339" s="32" t="s">
        <v>1783</v>
      </c>
      <c r="S339" s="32" t="s">
        <v>1558</v>
      </c>
      <c r="T339" s="33">
        <v>45325</v>
      </c>
      <c r="U339" s="33" t="s">
        <v>581</v>
      </c>
      <c r="V339" s="32" t="s">
        <v>1784</v>
      </c>
      <c r="W339" s="32" t="s">
        <v>1159</v>
      </c>
      <c r="X339" s="33">
        <v>45304</v>
      </c>
      <c r="Y339" s="32" t="s">
        <v>1068</v>
      </c>
      <c r="Z339" s="33">
        <v>45304</v>
      </c>
      <c r="AA339" s="32" t="s">
        <v>1075</v>
      </c>
      <c r="AB339" s="32" t="s">
        <v>1070</v>
      </c>
      <c r="AC339" s="33">
        <v>45318</v>
      </c>
      <c r="AD339" s="32" t="s">
        <v>22</v>
      </c>
      <c r="AE339" s="33">
        <v>45308</v>
      </c>
      <c r="AF339" s="32" t="s">
        <v>1703</v>
      </c>
      <c r="AG339" s="32"/>
      <c r="AH339" s="32" t="s">
        <v>1210</v>
      </c>
      <c r="AI339" t="s">
        <v>1311</v>
      </c>
      <c r="AJ339" t="s">
        <v>1363</v>
      </c>
      <c r="AK339" t="s">
        <v>1302</v>
      </c>
      <c r="AL339" s="32" t="s">
        <v>890</v>
      </c>
    </row>
    <row r="340" spans="1:38">
      <c r="A340" s="32">
        <v>35</v>
      </c>
      <c r="B340" s="33">
        <v>45290</v>
      </c>
      <c r="C340" s="32">
        <v>30</v>
      </c>
      <c r="D340" s="32" t="s">
        <v>1419</v>
      </c>
      <c r="E340" s="32" t="s">
        <v>1420</v>
      </c>
      <c r="F340" s="32">
        <v>8887890</v>
      </c>
      <c r="G340" s="32" t="s">
        <v>1435</v>
      </c>
      <c r="H340" s="32" t="s">
        <v>1441</v>
      </c>
      <c r="I340" s="32">
        <v>50932</v>
      </c>
      <c r="J340" s="33">
        <v>45290</v>
      </c>
      <c r="K340" s="33">
        <v>45291</v>
      </c>
      <c r="L340" t="s">
        <v>1058</v>
      </c>
      <c r="M340" s="32" t="s">
        <v>1002</v>
      </c>
      <c r="N340" s="32" t="s">
        <v>20</v>
      </c>
      <c r="O340" s="32">
        <v>6</v>
      </c>
      <c r="P340" s="32">
        <v>12.54</v>
      </c>
      <c r="Q340" s="32">
        <v>75.239999999999995</v>
      </c>
      <c r="R340" s="32" t="s">
        <v>1783</v>
      </c>
      <c r="S340" s="32" t="s">
        <v>1558</v>
      </c>
      <c r="T340" s="33">
        <v>45325</v>
      </c>
      <c r="U340" s="33" t="s">
        <v>581</v>
      </c>
      <c r="V340" s="32" t="s">
        <v>1784</v>
      </c>
      <c r="W340" s="32" t="s">
        <v>1011</v>
      </c>
      <c r="X340" s="33">
        <v>45304</v>
      </c>
      <c r="Y340" s="32" t="s">
        <v>1068</v>
      </c>
      <c r="Z340" s="33">
        <v>45304</v>
      </c>
      <c r="AA340" s="32" t="s">
        <v>1075</v>
      </c>
      <c r="AB340" s="32" t="s">
        <v>1070</v>
      </c>
      <c r="AC340" s="33">
        <v>45318</v>
      </c>
      <c r="AD340" s="32" t="s">
        <v>22</v>
      </c>
      <c r="AE340" s="33">
        <v>45307</v>
      </c>
      <c r="AF340" s="32" t="s">
        <v>427</v>
      </c>
      <c r="AG340" s="32"/>
      <c r="AH340" s="32" t="s">
        <v>1210</v>
      </c>
      <c r="AI340" t="s">
        <v>1311</v>
      </c>
      <c r="AJ340" t="s">
        <v>1363</v>
      </c>
      <c r="AK340" t="s">
        <v>1302</v>
      </c>
      <c r="AL340" s="32" t="s">
        <v>890</v>
      </c>
    </row>
    <row r="341" spans="1:38">
      <c r="A341" s="32">
        <v>35</v>
      </c>
      <c r="B341" s="33">
        <v>45290</v>
      </c>
      <c r="C341" s="32">
        <v>30</v>
      </c>
      <c r="D341" s="32" t="s">
        <v>1419</v>
      </c>
      <c r="E341" s="32" t="s">
        <v>1420</v>
      </c>
      <c r="F341" s="32">
        <v>8887890</v>
      </c>
      <c r="G341" s="32" t="s">
        <v>105</v>
      </c>
      <c r="H341" s="32" t="s">
        <v>1442</v>
      </c>
      <c r="I341" s="32">
        <v>50932</v>
      </c>
      <c r="J341" s="33">
        <v>45290</v>
      </c>
      <c r="K341" s="33">
        <v>45291</v>
      </c>
      <c r="L341" t="s">
        <v>1058</v>
      </c>
      <c r="M341" s="32" t="s">
        <v>143</v>
      </c>
      <c r="N341" s="32" t="s">
        <v>20</v>
      </c>
      <c r="O341" s="32">
        <v>50</v>
      </c>
      <c r="P341" s="32">
        <v>4.2300000000000004</v>
      </c>
      <c r="Q341" s="32">
        <v>211.5</v>
      </c>
      <c r="R341" s="32" t="s">
        <v>1783</v>
      </c>
      <c r="S341" s="32" t="s">
        <v>1558</v>
      </c>
      <c r="T341" s="33">
        <v>45325</v>
      </c>
      <c r="U341" s="33" t="s">
        <v>581</v>
      </c>
      <c r="V341" s="32" t="s">
        <v>1784</v>
      </c>
      <c r="W341" s="32" t="s">
        <v>1009</v>
      </c>
      <c r="X341" s="33">
        <v>45304</v>
      </c>
      <c r="Y341" s="32" t="s">
        <v>1068</v>
      </c>
      <c r="Z341" s="33">
        <v>45304</v>
      </c>
      <c r="AA341" s="32" t="s">
        <v>1075</v>
      </c>
      <c r="AB341" s="32" t="s">
        <v>1070</v>
      </c>
      <c r="AC341" s="33">
        <v>45332</v>
      </c>
      <c r="AD341" s="32" t="s">
        <v>22</v>
      </c>
      <c r="AE341" s="33">
        <v>45307</v>
      </c>
      <c r="AF341" s="32" t="s">
        <v>1861</v>
      </c>
      <c r="AG341" s="32"/>
      <c r="AH341" s="32" t="s">
        <v>1210</v>
      </c>
      <c r="AI341" t="s">
        <v>1311</v>
      </c>
      <c r="AJ341" t="s">
        <v>1363</v>
      </c>
      <c r="AK341" t="s">
        <v>1302</v>
      </c>
      <c r="AL341" s="32" t="s">
        <v>890</v>
      </c>
    </row>
    <row r="342" spans="1:38">
      <c r="A342" s="32">
        <v>35</v>
      </c>
      <c r="B342" s="33">
        <v>45290</v>
      </c>
      <c r="C342" s="32">
        <v>30</v>
      </c>
      <c r="D342" s="32" t="s">
        <v>1419</v>
      </c>
      <c r="E342" s="32" t="s">
        <v>1420</v>
      </c>
      <c r="F342" s="32">
        <v>8887890</v>
      </c>
      <c r="G342" s="32" t="s">
        <v>104</v>
      </c>
      <c r="H342" s="32" t="s">
        <v>110</v>
      </c>
      <c r="I342" s="32">
        <v>50932</v>
      </c>
      <c r="J342" s="33">
        <v>45290</v>
      </c>
      <c r="K342" s="33">
        <v>45291</v>
      </c>
      <c r="L342" t="s">
        <v>1058</v>
      </c>
      <c r="M342" s="32" t="s">
        <v>139</v>
      </c>
      <c r="N342" s="32" t="s">
        <v>20</v>
      </c>
      <c r="O342" s="32">
        <v>50</v>
      </c>
      <c r="P342" s="32">
        <v>3.91</v>
      </c>
      <c r="Q342" s="32">
        <v>195.5</v>
      </c>
      <c r="R342" s="32" t="s">
        <v>1783</v>
      </c>
      <c r="S342" s="32" t="s">
        <v>1558</v>
      </c>
      <c r="T342" s="33">
        <v>45325</v>
      </c>
      <c r="U342" s="33" t="s">
        <v>581</v>
      </c>
      <c r="V342" s="32" t="s">
        <v>1784</v>
      </c>
      <c r="W342" s="32" t="s">
        <v>1006</v>
      </c>
      <c r="X342" s="33">
        <v>45304</v>
      </c>
      <c r="Y342" s="32" t="s">
        <v>1068</v>
      </c>
      <c r="Z342" s="33">
        <v>45304</v>
      </c>
      <c r="AA342" s="32" t="s">
        <v>1075</v>
      </c>
      <c r="AB342" s="32" t="s">
        <v>1070</v>
      </c>
      <c r="AC342" s="33">
        <v>45318</v>
      </c>
      <c r="AD342" s="32" t="s">
        <v>22</v>
      </c>
      <c r="AE342" s="33">
        <v>45308</v>
      </c>
      <c r="AF342" s="32" t="s">
        <v>1023</v>
      </c>
      <c r="AG342" s="32"/>
      <c r="AH342" s="32" t="s">
        <v>1210</v>
      </c>
      <c r="AI342" t="s">
        <v>1311</v>
      </c>
      <c r="AJ342" t="s">
        <v>1363</v>
      </c>
      <c r="AK342" t="s">
        <v>1302</v>
      </c>
      <c r="AL342" s="32" t="s">
        <v>890</v>
      </c>
    </row>
    <row r="343" spans="1:38">
      <c r="A343" s="32">
        <v>35</v>
      </c>
      <c r="B343" s="33">
        <v>45290</v>
      </c>
      <c r="C343" s="32">
        <v>30</v>
      </c>
      <c r="D343" s="32" t="s">
        <v>1419</v>
      </c>
      <c r="E343" s="32" t="s">
        <v>1420</v>
      </c>
      <c r="F343" s="32">
        <v>8887890</v>
      </c>
      <c r="G343" s="32" t="s">
        <v>1436</v>
      </c>
      <c r="H343" s="32" t="s">
        <v>1443</v>
      </c>
      <c r="I343" s="32">
        <v>50936</v>
      </c>
      <c r="J343" s="33">
        <v>45290</v>
      </c>
      <c r="K343" s="33">
        <v>45291</v>
      </c>
      <c r="L343" t="s">
        <v>1058</v>
      </c>
      <c r="M343" s="32" t="s">
        <v>140</v>
      </c>
      <c r="N343" s="32" t="s">
        <v>55</v>
      </c>
      <c r="O343" s="32">
        <v>2</v>
      </c>
      <c r="P343" s="32">
        <v>115.5</v>
      </c>
      <c r="Q343" s="32">
        <v>231</v>
      </c>
      <c r="R343" s="32" t="s">
        <v>1785</v>
      </c>
      <c r="S343" s="32" t="s">
        <v>1059</v>
      </c>
      <c r="T343" s="33">
        <v>45337</v>
      </c>
      <c r="U343" s="33">
        <v>45305</v>
      </c>
      <c r="V343" s="32" t="s">
        <v>1877</v>
      </c>
      <c r="W343" s="32" t="s">
        <v>1011</v>
      </c>
      <c r="X343" s="33">
        <v>45309</v>
      </c>
      <c r="Y343" s="32" t="s">
        <v>1068</v>
      </c>
      <c r="Z343" s="33">
        <v>45309</v>
      </c>
      <c r="AA343" s="32" t="s">
        <v>1075</v>
      </c>
      <c r="AB343" s="32" t="s">
        <v>1070</v>
      </c>
      <c r="AC343" s="33">
        <v>45322</v>
      </c>
      <c r="AD343" s="32" t="s">
        <v>22</v>
      </c>
      <c r="AE343" s="33">
        <v>45314</v>
      </c>
      <c r="AF343" s="32" t="s">
        <v>425</v>
      </c>
      <c r="AG343" s="32"/>
      <c r="AH343" s="32" t="s">
        <v>1210</v>
      </c>
      <c r="AI343" t="s">
        <v>1311</v>
      </c>
      <c r="AJ343" t="s">
        <v>1363</v>
      </c>
      <c r="AK343" t="s">
        <v>1302</v>
      </c>
      <c r="AL343" s="32" t="s">
        <v>890</v>
      </c>
    </row>
    <row r="344" spans="1:38">
      <c r="A344" s="32">
        <v>35</v>
      </c>
      <c r="B344" s="33">
        <v>45290</v>
      </c>
      <c r="C344" s="32">
        <v>30</v>
      </c>
      <c r="D344" s="32" t="s">
        <v>1419</v>
      </c>
      <c r="E344" s="32" t="s">
        <v>1420</v>
      </c>
      <c r="F344" s="32">
        <v>8887890</v>
      </c>
      <c r="G344" s="32" t="s">
        <v>220</v>
      </c>
      <c r="H344" s="32" t="s">
        <v>221</v>
      </c>
      <c r="I344" s="32">
        <v>50935</v>
      </c>
      <c r="J344" s="33">
        <v>45290</v>
      </c>
      <c r="K344" s="33">
        <v>45291</v>
      </c>
      <c r="L344" t="s">
        <v>1058</v>
      </c>
      <c r="M344" s="32" t="s">
        <v>143</v>
      </c>
      <c r="N344" s="32" t="s">
        <v>55</v>
      </c>
      <c r="O344" s="32">
        <v>1</v>
      </c>
      <c r="P344" s="32">
        <v>33.700000000000003</v>
      </c>
      <c r="Q344" s="32">
        <v>33.700000000000003</v>
      </c>
      <c r="R344" s="32" t="s">
        <v>1783</v>
      </c>
      <c r="S344" s="32" t="s">
        <v>1558</v>
      </c>
      <c r="T344" s="33">
        <v>45325</v>
      </c>
      <c r="U344" s="33" t="s">
        <v>581</v>
      </c>
      <c r="V344" s="32" t="s">
        <v>1784</v>
      </c>
      <c r="W344" s="32" t="s">
        <v>1031</v>
      </c>
      <c r="X344" s="33">
        <v>45304</v>
      </c>
      <c r="Y344" s="32" t="s">
        <v>1068</v>
      </c>
      <c r="Z344" s="33">
        <v>45304</v>
      </c>
      <c r="AA344" s="32" t="s">
        <v>1075</v>
      </c>
      <c r="AB344" s="32" t="s">
        <v>1070</v>
      </c>
      <c r="AC344" s="33">
        <v>45318</v>
      </c>
      <c r="AD344" s="32" t="s">
        <v>22</v>
      </c>
      <c r="AE344" s="33">
        <v>45311</v>
      </c>
      <c r="AF344" s="32" t="s">
        <v>424</v>
      </c>
      <c r="AG344" s="32"/>
      <c r="AH344" s="32" t="s">
        <v>1210</v>
      </c>
      <c r="AI344" t="s">
        <v>1311</v>
      </c>
      <c r="AJ344" t="s">
        <v>1363</v>
      </c>
      <c r="AK344" t="s">
        <v>1302</v>
      </c>
      <c r="AL344" s="32" t="s">
        <v>890</v>
      </c>
    </row>
    <row r="345" spans="1:38">
      <c r="A345" s="32">
        <v>35</v>
      </c>
      <c r="B345" s="33">
        <v>45290</v>
      </c>
      <c r="C345" s="32">
        <v>30</v>
      </c>
      <c r="D345" s="32" t="s">
        <v>1419</v>
      </c>
      <c r="E345" s="32" t="s">
        <v>1420</v>
      </c>
      <c r="F345" s="32">
        <v>8887890</v>
      </c>
      <c r="G345" s="32" t="s">
        <v>1437</v>
      </c>
      <c r="H345" s="32" t="s">
        <v>1444</v>
      </c>
      <c r="I345" s="32">
        <v>50932</v>
      </c>
      <c r="J345" s="33">
        <v>45290</v>
      </c>
      <c r="K345" s="33">
        <v>45291</v>
      </c>
      <c r="L345" t="s">
        <v>1058</v>
      </c>
      <c r="M345" s="32" t="s">
        <v>142</v>
      </c>
      <c r="N345" s="32" t="s">
        <v>20</v>
      </c>
      <c r="O345" s="32">
        <v>5</v>
      </c>
      <c r="P345" s="32">
        <v>6.61</v>
      </c>
      <c r="Q345" s="32">
        <v>33.049999999999997</v>
      </c>
      <c r="R345" s="32" t="s">
        <v>1783</v>
      </c>
      <c r="S345" s="32" t="s">
        <v>1558</v>
      </c>
      <c r="T345" s="33">
        <v>45325</v>
      </c>
      <c r="U345" s="33" t="s">
        <v>581</v>
      </c>
      <c r="V345" s="32" t="s">
        <v>1784</v>
      </c>
      <c r="W345" s="32" t="s">
        <v>1008</v>
      </c>
      <c r="X345" s="33">
        <v>45304</v>
      </c>
      <c r="Y345" s="32" t="s">
        <v>1068</v>
      </c>
      <c r="Z345" s="33">
        <v>45304</v>
      </c>
      <c r="AA345" s="32" t="s">
        <v>1075</v>
      </c>
      <c r="AB345" s="32" t="s">
        <v>1070</v>
      </c>
      <c r="AC345" s="33">
        <v>45318</v>
      </c>
      <c r="AD345" s="32" t="s">
        <v>22</v>
      </c>
      <c r="AE345" s="33">
        <v>45307</v>
      </c>
      <c r="AF345" s="32" t="s">
        <v>429</v>
      </c>
      <c r="AG345" s="32"/>
      <c r="AH345" s="32" t="s">
        <v>1210</v>
      </c>
      <c r="AI345" t="s">
        <v>1311</v>
      </c>
      <c r="AJ345" t="s">
        <v>1363</v>
      </c>
      <c r="AK345" t="s">
        <v>1302</v>
      </c>
      <c r="AL345" s="32" t="s">
        <v>890</v>
      </c>
    </row>
    <row r="346" spans="1:38">
      <c r="A346" s="32">
        <v>35</v>
      </c>
      <c r="B346" s="33">
        <v>45290</v>
      </c>
      <c r="C346" s="32">
        <v>30</v>
      </c>
      <c r="D346" s="32" t="s">
        <v>1419</v>
      </c>
      <c r="E346" s="32" t="s">
        <v>1420</v>
      </c>
      <c r="F346" s="32">
        <v>8887890</v>
      </c>
      <c r="G346" s="32" t="s">
        <v>1438</v>
      </c>
      <c r="H346" s="32" t="s">
        <v>1445</v>
      </c>
      <c r="I346" s="32">
        <v>50935</v>
      </c>
      <c r="J346" s="33">
        <v>45290</v>
      </c>
      <c r="K346" s="33">
        <v>45291</v>
      </c>
      <c r="L346" t="s">
        <v>1058</v>
      </c>
      <c r="M346" s="32" t="s">
        <v>142</v>
      </c>
      <c r="N346" s="32" t="s">
        <v>20</v>
      </c>
      <c r="O346" s="32">
        <v>5</v>
      </c>
      <c r="P346" s="32">
        <v>6.27</v>
      </c>
      <c r="Q346" s="32">
        <v>31.35</v>
      </c>
      <c r="R346" s="32" t="s">
        <v>1783</v>
      </c>
      <c r="S346" s="32" t="s">
        <v>1558</v>
      </c>
      <c r="T346" s="33">
        <v>45325</v>
      </c>
      <c r="U346" s="33" t="s">
        <v>581</v>
      </c>
      <c r="V346" s="32" t="s">
        <v>1784</v>
      </c>
      <c r="W346" s="32" t="s">
        <v>1029</v>
      </c>
      <c r="X346" s="33">
        <v>45304</v>
      </c>
      <c r="Y346" s="32" t="s">
        <v>1068</v>
      </c>
      <c r="Z346" s="33">
        <v>45304</v>
      </c>
      <c r="AA346" s="32" t="s">
        <v>1075</v>
      </c>
      <c r="AB346" s="32" t="s">
        <v>1070</v>
      </c>
      <c r="AC346" s="33">
        <v>45318</v>
      </c>
      <c r="AD346" s="32" t="s">
        <v>22</v>
      </c>
      <c r="AE346" s="33">
        <v>45307</v>
      </c>
      <c r="AF346" s="32" t="s">
        <v>429</v>
      </c>
      <c r="AG346" s="32"/>
      <c r="AH346" s="32" t="s">
        <v>1210</v>
      </c>
      <c r="AI346" t="s">
        <v>1311</v>
      </c>
      <c r="AJ346" t="s">
        <v>1363</v>
      </c>
      <c r="AK346" t="s">
        <v>1302</v>
      </c>
      <c r="AL346" s="32" t="s">
        <v>890</v>
      </c>
    </row>
    <row r="347" spans="1:38">
      <c r="A347" s="32">
        <v>35</v>
      </c>
      <c r="B347" s="33">
        <v>45290</v>
      </c>
      <c r="C347" s="32">
        <v>30</v>
      </c>
      <c r="D347" s="32" t="s">
        <v>1419</v>
      </c>
      <c r="E347" s="32" t="s">
        <v>1420</v>
      </c>
      <c r="F347" s="32">
        <v>8887890</v>
      </c>
      <c r="G347" s="32" t="s">
        <v>173</v>
      </c>
      <c r="H347" s="32" t="s">
        <v>282</v>
      </c>
      <c r="I347" s="32">
        <v>50935</v>
      </c>
      <c r="J347" s="33">
        <v>45290</v>
      </c>
      <c r="K347" s="33">
        <v>45291</v>
      </c>
      <c r="L347" t="s">
        <v>1058</v>
      </c>
      <c r="M347" s="32" t="s">
        <v>141</v>
      </c>
      <c r="N347" s="32" t="s">
        <v>21</v>
      </c>
      <c r="O347" s="32">
        <v>2</v>
      </c>
      <c r="P347" s="32">
        <v>21.11</v>
      </c>
      <c r="Q347" s="32">
        <v>42.22</v>
      </c>
      <c r="R347" s="32" t="s">
        <v>1783</v>
      </c>
      <c r="S347" s="32" t="s">
        <v>1558</v>
      </c>
      <c r="T347" s="33">
        <v>45325</v>
      </c>
      <c r="U347" s="33" t="s">
        <v>581</v>
      </c>
      <c r="V347" s="32" t="s">
        <v>1784</v>
      </c>
      <c r="W347" s="32" t="s">
        <v>1028</v>
      </c>
      <c r="X347" s="33">
        <v>45304</v>
      </c>
      <c r="Y347" s="32" t="s">
        <v>1068</v>
      </c>
      <c r="Z347" s="33">
        <v>45304</v>
      </c>
      <c r="AA347" s="32" t="s">
        <v>1075</v>
      </c>
      <c r="AB347" s="32" t="s">
        <v>1070</v>
      </c>
      <c r="AC347" s="33">
        <v>45318</v>
      </c>
      <c r="AD347" s="32" t="s">
        <v>22</v>
      </c>
      <c r="AE347" s="33">
        <v>45307</v>
      </c>
      <c r="AF347" s="32" t="s">
        <v>425</v>
      </c>
      <c r="AG347" s="32"/>
      <c r="AH347" s="32" t="s">
        <v>1210</v>
      </c>
      <c r="AI347" t="s">
        <v>1311</v>
      </c>
      <c r="AJ347" t="s">
        <v>1363</v>
      </c>
      <c r="AK347" t="s">
        <v>1302</v>
      </c>
      <c r="AL347" s="32" t="s">
        <v>890</v>
      </c>
    </row>
    <row r="348" spans="1:38">
      <c r="A348" s="32">
        <v>35</v>
      </c>
      <c r="B348" s="33">
        <v>45290</v>
      </c>
      <c r="C348" s="32">
        <v>30</v>
      </c>
      <c r="D348" s="32" t="s">
        <v>1419</v>
      </c>
      <c r="E348" s="32" t="s">
        <v>1420</v>
      </c>
      <c r="F348" s="32">
        <v>8887890</v>
      </c>
      <c r="G348" s="32" t="s">
        <v>346</v>
      </c>
      <c r="H348" s="32" t="s">
        <v>347</v>
      </c>
      <c r="I348" s="32">
        <v>50935</v>
      </c>
      <c r="J348" s="33">
        <v>45290</v>
      </c>
      <c r="K348" s="33">
        <v>45291</v>
      </c>
      <c r="L348" t="s">
        <v>1058</v>
      </c>
      <c r="M348" s="32" t="s">
        <v>140</v>
      </c>
      <c r="N348" s="32" t="s">
        <v>21</v>
      </c>
      <c r="O348" s="32">
        <v>1</v>
      </c>
      <c r="P348" s="32">
        <v>16.829999999999998</v>
      </c>
      <c r="Q348" s="32">
        <v>33.659999999999997</v>
      </c>
      <c r="R348" s="32" t="s">
        <v>1783</v>
      </c>
      <c r="S348" s="32" t="s">
        <v>1558</v>
      </c>
      <c r="T348" s="33">
        <v>45325</v>
      </c>
      <c r="U348" s="33" t="s">
        <v>581</v>
      </c>
      <c r="V348" s="32" t="s">
        <v>1784</v>
      </c>
      <c r="W348" s="32" t="s">
        <v>1020</v>
      </c>
      <c r="X348" s="33">
        <v>45304</v>
      </c>
      <c r="Y348" s="32" t="s">
        <v>1068</v>
      </c>
      <c r="Z348" s="33">
        <v>45304</v>
      </c>
      <c r="AA348" s="32" t="s">
        <v>1075</v>
      </c>
      <c r="AB348" s="32" t="s">
        <v>1070</v>
      </c>
      <c r="AC348" s="33">
        <v>45318</v>
      </c>
      <c r="AD348" s="32" t="s">
        <v>22</v>
      </c>
      <c r="AE348" s="33">
        <v>45307</v>
      </c>
      <c r="AF348" s="32" t="s">
        <v>425</v>
      </c>
      <c r="AG348" s="32"/>
      <c r="AH348" s="32" t="s">
        <v>1210</v>
      </c>
      <c r="AI348" t="s">
        <v>1311</v>
      </c>
      <c r="AJ348" t="s">
        <v>1363</v>
      </c>
      <c r="AK348" t="s">
        <v>1302</v>
      </c>
      <c r="AL348" s="32" t="s">
        <v>890</v>
      </c>
    </row>
    <row r="349" spans="1:38">
      <c r="A349" s="32">
        <v>35</v>
      </c>
      <c r="B349" s="33">
        <v>45290</v>
      </c>
      <c r="C349" s="32">
        <v>30</v>
      </c>
      <c r="D349" s="32" t="s">
        <v>1419</v>
      </c>
      <c r="E349" s="32" t="s">
        <v>1420</v>
      </c>
      <c r="F349" s="32">
        <v>8887890</v>
      </c>
      <c r="G349" s="32" t="s">
        <v>571</v>
      </c>
      <c r="H349" s="32" t="s">
        <v>572</v>
      </c>
      <c r="I349" s="32">
        <v>50934</v>
      </c>
      <c r="J349" s="33">
        <v>45290</v>
      </c>
      <c r="K349" s="33">
        <v>45291</v>
      </c>
      <c r="L349" t="s">
        <v>1058</v>
      </c>
      <c r="M349" s="32" t="s">
        <v>139</v>
      </c>
      <c r="N349" s="32" t="s">
        <v>21</v>
      </c>
      <c r="O349" s="32">
        <v>1</v>
      </c>
      <c r="P349" s="32">
        <v>19</v>
      </c>
      <c r="Q349" s="32">
        <v>38</v>
      </c>
      <c r="R349" s="32" t="s">
        <v>1783</v>
      </c>
      <c r="S349" s="32" t="s">
        <v>1558</v>
      </c>
      <c r="T349" s="33">
        <v>45325</v>
      </c>
      <c r="U349" s="33" t="s">
        <v>581</v>
      </c>
      <c r="V349" s="32" t="s">
        <v>1786</v>
      </c>
      <c r="W349" s="32" t="s">
        <v>1002</v>
      </c>
      <c r="X349" s="33">
        <v>45304</v>
      </c>
      <c r="Y349" s="32" t="s">
        <v>1068</v>
      </c>
      <c r="Z349" s="33">
        <v>45304</v>
      </c>
      <c r="AA349" s="32" t="s">
        <v>1075</v>
      </c>
      <c r="AB349" s="32" t="s">
        <v>1081</v>
      </c>
      <c r="AC349" s="33">
        <v>45322</v>
      </c>
      <c r="AD349" s="32" t="s">
        <v>22</v>
      </c>
      <c r="AE349" s="33">
        <v>45307</v>
      </c>
      <c r="AF349" s="32" t="s">
        <v>425</v>
      </c>
      <c r="AG349" s="32"/>
      <c r="AH349" s="32" t="s">
        <v>1210</v>
      </c>
      <c r="AI349" t="s">
        <v>1311</v>
      </c>
      <c r="AJ349" t="s">
        <v>1363</v>
      </c>
      <c r="AK349" t="s">
        <v>1302</v>
      </c>
      <c r="AL349" s="32" t="s">
        <v>890</v>
      </c>
    </row>
    <row r="350" spans="1:38">
      <c r="A350" s="32">
        <v>35</v>
      </c>
      <c r="B350" s="33">
        <v>45290</v>
      </c>
      <c r="C350" s="32">
        <v>30</v>
      </c>
      <c r="D350" s="32" t="s">
        <v>1419</v>
      </c>
      <c r="E350" s="32" t="s">
        <v>1420</v>
      </c>
      <c r="F350" s="32">
        <v>8887890</v>
      </c>
      <c r="G350" s="32" t="s">
        <v>160</v>
      </c>
      <c r="H350" s="32" t="s">
        <v>153</v>
      </c>
      <c r="I350" s="32">
        <v>50933</v>
      </c>
      <c r="J350" s="33">
        <v>45290</v>
      </c>
      <c r="K350" s="33">
        <v>45291</v>
      </c>
      <c r="L350" t="s">
        <v>1058</v>
      </c>
      <c r="M350" s="32" t="s">
        <v>139</v>
      </c>
      <c r="N350" s="32" t="s">
        <v>55</v>
      </c>
      <c r="O350" s="32">
        <v>2</v>
      </c>
      <c r="P350" s="32">
        <v>29.27</v>
      </c>
      <c r="Q350" s="32">
        <v>58.54</v>
      </c>
      <c r="R350" s="32" t="s">
        <v>1783</v>
      </c>
      <c r="S350" s="32" t="s">
        <v>1558</v>
      </c>
      <c r="T350" s="33">
        <v>45325</v>
      </c>
      <c r="U350" s="33" t="s">
        <v>581</v>
      </c>
      <c r="V350" s="32" t="s">
        <v>1786</v>
      </c>
      <c r="W350" s="32" t="s">
        <v>143</v>
      </c>
      <c r="X350" s="33">
        <v>45304</v>
      </c>
      <c r="Y350" s="32" t="s">
        <v>1068</v>
      </c>
      <c r="Z350" s="33">
        <v>45304</v>
      </c>
      <c r="AA350" s="32" t="s">
        <v>1075</v>
      </c>
      <c r="AB350" s="32" t="s">
        <v>1081</v>
      </c>
      <c r="AC350" s="33">
        <v>45322</v>
      </c>
      <c r="AD350" s="32" t="s">
        <v>22</v>
      </c>
      <c r="AE350" s="33">
        <v>45307</v>
      </c>
      <c r="AF350" s="32" t="s">
        <v>425</v>
      </c>
      <c r="AG350" s="32"/>
      <c r="AH350" s="32" t="s">
        <v>1210</v>
      </c>
      <c r="AI350" t="s">
        <v>1311</v>
      </c>
      <c r="AJ350" t="s">
        <v>1363</v>
      </c>
      <c r="AK350" t="s">
        <v>1302</v>
      </c>
      <c r="AL350" s="32" t="s">
        <v>890</v>
      </c>
    </row>
    <row r="351" spans="1:38">
      <c r="A351" s="32">
        <v>35</v>
      </c>
      <c r="B351" s="33">
        <v>45290</v>
      </c>
      <c r="C351" s="32">
        <v>30</v>
      </c>
      <c r="D351" s="32" t="s">
        <v>1419</v>
      </c>
      <c r="E351" s="32" t="s">
        <v>1420</v>
      </c>
      <c r="F351" s="32">
        <v>8887890</v>
      </c>
      <c r="G351" s="32" t="s">
        <v>397</v>
      </c>
      <c r="H351" s="32" t="s">
        <v>400</v>
      </c>
      <c r="I351" s="32">
        <v>50932</v>
      </c>
      <c r="J351" s="33">
        <v>45290</v>
      </c>
      <c r="K351" s="33">
        <v>45291</v>
      </c>
      <c r="L351" t="s">
        <v>1058</v>
      </c>
      <c r="M351" s="32" t="s">
        <v>141</v>
      </c>
      <c r="N351" s="32" t="s">
        <v>20</v>
      </c>
      <c r="O351" s="32">
        <v>4</v>
      </c>
      <c r="P351" s="32">
        <v>3.42</v>
      </c>
      <c r="Q351" s="32">
        <v>13.68</v>
      </c>
      <c r="R351" s="32" t="s">
        <v>1783</v>
      </c>
      <c r="S351" s="32" t="s">
        <v>1558</v>
      </c>
      <c r="T351" s="33">
        <v>45325</v>
      </c>
      <c r="U351" s="33" t="s">
        <v>581</v>
      </c>
      <c r="V351" s="32" t="s">
        <v>1784</v>
      </c>
      <c r="W351" s="32" t="s">
        <v>1007</v>
      </c>
      <c r="X351" s="33">
        <v>45304</v>
      </c>
      <c r="Y351" s="32" t="s">
        <v>1068</v>
      </c>
      <c r="Z351" s="33">
        <v>45304</v>
      </c>
      <c r="AA351" s="32" t="s">
        <v>1075</v>
      </c>
      <c r="AB351" s="32" t="s">
        <v>1070</v>
      </c>
      <c r="AC351" s="33">
        <v>45318</v>
      </c>
      <c r="AD351" s="32" t="s">
        <v>22</v>
      </c>
      <c r="AE351" s="33">
        <v>45307</v>
      </c>
      <c r="AF351" s="32" t="s">
        <v>426</v>
      </c>
      <c r="AG351" s="32"/>
      <c r="AH351" s="32" t="s">
        <v>1210</v>
      </c>
      <c r="AI351" t="s">
        <v>1311</v>
      </c>
      <c r="AJ351" t="s">
        <v>1363</v>
      </c>
      <c r="AK351" t="s">
        <v>1302</v>
      </c>
      <c r="AL351" s="32" t="s">
        <v>890</v>
      </c>
    </row>
    <row r="352" spans="1:38">
      <c r="A352" s="32">
        <v>35</v>
      </c>
      <c r="B352" s="33">
        <v>45290</v>
      </c>
      <c r="C352" s="32">
        <v>30</v>
      </c>
      <c r="D352" s="32" t="s">
        <v>1419</v>
      </c>
      <c r="E352" s="32" t="s">
        <v>1420</v>
      </c>
      <c r="F352" s="32">
        <v>8887890</v>
      </c>
      <c r="G352" s="32" t="s">
        <v>1439</v>
      </c>
      <c r="H352" s="32" t="s">
        <v>1446</v>
      </c>
      <c r="I352" s="32">
        <v>50936</v>
      </c>
      <c r="J352" s="33">
        <v>45290</v>
      </c>
      <c r="K352" s="33">
        <v>45291</v>
      </c>
      <c r="L352" t="s">
        <v>1058</v>
      </c>
      <c r="M352" s="32" t="s">
        <v>139</v>
      </c>
      <c r="N352" s="32" t="s">
        <v>55</v>
      </c>
      <c r="O352" s="32">
        <v>1</v>
      </c>
      <c r="P352" s="32">
        <v>27.85</v>
      </c>
      <c r="Q352" s="32">
        <v>27.85</v>
      </c>
      <c r="R352" s="32" t="s">
        <v>1785</v>
      </c>
      <c r="S352" s="32" t="s">
        <v>1059</v>
      </c>
      <c r="T352" s="33">
        <v>45337</v>
      </c>
      <c r="U352" s="33">
        <v>45305</v>
      </c>
      <c r="V352" s="32" t="s">
        <v>1877</v>
      </c>
      <c r="W352" s="32" t="s">
        <v>1009</v>
      </c>
      <c r="X352" s="33">
        <v>45309</v>
      </c>
      <c r="Y352" s="32" t="s">
        <v>1068</v>
      </c>
      <c r="Z352" s="33">
        <v>45309</v>
      </c>
      <c r="AA352" s="32" t="s">
        <v>1075</v>
      </c>
      <c r="AB352" s="32" t="s">
        <v>1070</v>
      </c>
      <c r="AC352" s="33">
        <v>45322</v>
      </c>
      <c r="AD352" s="32" t="s">
        <v>22</v>
      </c>
      <c r="AE352" s="33">
        <v>45314</v>
      </c>
      <c r="AF352" s="32" t="s">
        <v>424</v>
      </c>
      <c r="AG352" s="32"/>
      <c r="AH352" s="32" t="s">
        <v>1210</v>
      </c>
      <c r="AI352" t="s">
        <v>1311</v>
      </c>
      <c r="AJ352" t="s">
        <v>1363</v>
      </c>
      <c r="AK352" t="s">
        <v>1302</v>
      </c>
      <c r="AL352" s="32" t="s">
        <v>890</v>
      </c>
    </row>
    <row r="353" spans="1:38">
      <c r="A353" s="32">
        <v>35</v>
      </c>
      <c r="B353" s="33">
        <v>45290</v>
      </c>
      <c r="C353" s="32">
        <v>30</v>
      </c>
      <c r="D353" s="32" t="s">
        <v>1419</v>
      </c>
      <c r="E353" s="32" t="s">
        <v>1420</v>
      </c>
      <c r="F353" s="32">
        <v>8887890</v>
      </c>
      <c r="G353" s="32" t="s">
        <v>106</v>
      </c>
      <c r="H353" s="32" t="s">
        <v>111</v>
      </c>
      <c r="I353" s="32">
        <v>50935</v>
      </c>
      <c r="J353" s="33">
        <v>45290</v>
      </c>
      <c r="K353" s="33">
        <v>45291</v>
      </c>
      <c r="L353" t="s">
        <v>1058</v>
      </c>
      <c r="M353" s="32" t="s">
        <v>139</v>
      </c>
      <c r="N353" s="32" t="s">
        <v>20</v>
      </c>
      <c r="O353" s="32">
        <v>2</v>
      </c>
      <c r="P353" s="32">
        <v>13.6</v>
      </c>
      <c r="Q353" s="32">
        <v>27.2</v>
      </c>
      <c r="R353" s="32" t="s">
        <v>1783</v>
      </c>
      <c r="S353" s="32" t="s">
        <v>1558</v>
      </c>
      <c r="T353" s="33">
        <v>45325</v>
      </c>
      <c r="U353" s="33" t="s">
        <v>581</v>
      </c>
      <c r="V353" s="32" t="s">
        <v>1784</v>
      </c>
      <c r="W353" s="32" t="s">
        <v>1019</v>
      </c>
      <c r="X353" s="33">
        <v>45304</v>
      </c>
      <c r="Y353" s="32" t="s">
        <v>1068</v>
      </c>
      <c r="Z353" s="33">
        <v>45304</v>
      </c>
      <c r="AA353" s="32" t="s">
        <v>1075</v>
      </c>
      <c r="AB353" s="32" t="s">
        <v>1070</v>
      </c>
      <c r="AC353" s="33">
        <v>45318</v>
      </c>
      <c r="AD353" s="32" t="s">
        <v>22</v>
      </c>
      <c r="AE353" s="33">
        <v>45308</v>
      </c>
      <c r="AF353" s="32" t="s">
        <v>425</v>
      </c>
      <c r="AG353" s="32"/>
      <c r="AH353" s="32" t="s">
        <v>1210</v>
      </c>
      <c r="AI353" t="s">
        <v>1311</v>
      </c>
      <c r="AJ353" t="s">
        <v>1363</v>
      </c>
      <c r="AK353" t="s">
        <v>1302</v>
      </c>
      <c r="AL353" s="32" t="s">
        <v>890</v>
      </c>
    </row>
    <row r="354" spans="1:38">
      <c r="A354" s="32">
        <v>35</v>
      </c>
      <c r="B354" s="33">
        <v>45290</v>
      </c>
      <c r="C354" s="32">
        <v>30</v>
      </c>
      <c r="D354" s="32" t="s">
        <v>1419</v>
      </c>
      <c r="E354" s="32" t="s">
        <v>1420</v>
      </c>
      <c r="F354" s="32">
        <v>8887890</v>
      </c>
      <c r="G354" s="32" t="s">
        <v>1440</v>
      </c>
      <c r="H354" s="32" t="s">
        <v>1447</v>
      </c>
      <c r="I354" s="32">
        <v>50932</v>
      </c>
      <c r="J354" s="33">
        <v>45290</v>
      </c>
      <c r="K354" s="33">
        <v>45291</v>
      </c>
      <c r="L354" t="s">
        <v>1058</v>
      </c>
      <c r="M354" s="32" t="s">
        <v>140</v>
      </c>
      <c r="N354" s="32" t="s">
        <v>36</v>
      </c>
      <c r="O354" s="32">
        <v>1</v>
      </c>
      <c r="P354" s="32">
        <v>98.77</v>
      </c>
      <c r="Q354" s="32">
        <v>98.77</v>
      </c>
      <c r="R354" s="32" t="s">
        <v>2162</v>
      </c>
      <c r="S354" s="32" t="s">
        <v>1058</v>
      </c>
      <c r="T354" s="33">
        <v>45325</v>
      </c>
      <c r="U354" s="33" t="s">
        <v>581</v>
      </c>
      <c r="V354" s="32" t="s">
        <v>2161</v>
      </c>
      <c r="W354" s="32" t="s">
        <v>139</v>
      </c>
      <c r="X354" s="33">
        <v>45325</v>
      </c>
      <c r="Y354" s="32" t="s">
        <v>1058</v>
      </c>
      <c r="Z354" s="33">
        <v>45335</v>
      </c>
      <c r="AA354" s="32" t="s">
        <v>1075</v>
      </c>
      <c r="AB354" s="32" t="s">
        <v>1070</v>
      </c>
      <c r="AC354" s="33">
        <v>45342</v>
      </c>
      <c r="AD354" s="32" t="s">
        <v>22</v>
      </c>
      <c r="AE354" s="33">
        <v>45328</v>
      </c>
      <c r="AF354" s="32" t="s">
        <v>424</v>
      </c>
      <c r="AG354" s="32"/>
      <c r="AH354" s="32" t="s">
        <v>1210</v>
      </c>
      <c r="AI354" t="s">
        <v>1311</v>
      </c>
      <c r="AJ354" t="s">
        <v>1363</v>
      </c>
      <c r="AK354" t="s">
        <v>1302</v>
      </c>
      <c r="AL354" s="32" t="s">
        <v>890</v>
      </c>
    </row>
    <row r="355" spans="1:38">
      <c r="A355" s="32">
        <v>36</v>
      </c>
      <c r="B355" s="33">
        <v>45290</v>
      </c>
      <c r="C355" s="32">
        <v>40</v>
      </c>
      <c r="D355" s="32" t="s">
        <v>1451</v>
      </c>
      <c r="E355" s="32" t="s">
        <v>1452</v>
      </c>
      <c r="F355" s="32">
        <v>8887384</v>
      </c>
      <c r="G355" s="32" t="s">
        <v>1453</v>
      </c>
      <c r="H355" s="32" t="s">
        <v>1459</v>
      </c>
      <c r="I355" s="32">
        <v>51196</v>
      </c>
      <c r="J355" s="33">
        <v>45295</v>
      </c>
      <c r="K355" s="33">
        <v>45297</v>
      </c>
      <c r="L355" t="s">
        <v>1058</v>
      </c>
      <c r="M355" s="32">
        <v>1</v>
      </c>
      <c r="N355" s="32" t="s">
        <v>20</v>
      </c>
      <c r="O355" s="32">
        <v>4</v>
      </c>
      <c r="P355" s="32">
        <v>21.65</v>
      </c>
      <c r="Q355" s="32">
        <v>86.6</v>
      </c>
      <c r="R355" s="32" t="s">
        <v>1783</v>
      </c>
      <c r="S355" s="32" t="s">
        <v>1558</v>
      </c>
      <c r="T355" s="33">
        <v>45325</v>
      </c>
      <c r="U355" s="33" t="s">
        <v>581</v>
      </c>
      <c r="V355" s="32" t="s">
        <v>1786</v>
      </c>
      <c r="W355" s="32" t="s">
        <v>1015</v>
      </c>
      <c r="X355" s="33">
        <v>45304</v>
      </c>
      <c r="Y355" s="32" t="s">
        <v>1068</v>
      </c>
      <c r="Z355" s="33">
        <v>45304</v>
      </c>
      <c r="AA355" s="32" t="s">
        <v>1075</v>
      </c>
      <c r="AB355" s="32" t="s">
        <v>1081</v>
      </c>
      <c r="AC355" s="33">
        <v>45322</v>
      </c>
      <c r="AD355" s="32" t="s">
        <v>22</v>
      </c>
      <c r="AE355" s="33">
        <v>45307</v>
      </c>
      <c r="AF355" s="32" t="s">
        <v>426</v>
      </c>
      <c r="AG355" s="32"/>
      <c r="AH355" s="32" t="s">
        <v>1210</v>
      </c>
      <c r="AI355" t="s">
        <v>1311</v>
      </c>
      <c r="AJ355" t="s">
        <v>1363</v>
      </c>
      <c r="AK355" t="s">
        <v>1302</v>
      </c>
      <c r="AL355" s="32" t="s">
        <v>890</v>
      </c>
    </row>
    <row r="356" spans="1:38">
      <c r="A356" s="32">
        <v>36</v>
      </c>
      <c r="B356" s="33">
        <v>45290</v>
      </c>
      <c r="C356" s="32">
        <v>40</v>
      </c>
      <c r="D356" s="32" t="s">
        <v>1451</v>
      </c>
      <c r="E356" s="32" t="s">
        <v>1452</v>
      </c>
      <c r="F356" s="32">
        <v>8887384</v>
      </c>
      <c r="G356" s="32" t="s">
        <v>1454</v>
      </c>
      <c r="H356" s="32" t="s">
        <v>1460</v>
      </c>
      <c r="I356" s="32">
        <v>51198</v>
      </c>
      <c r="J356" s="33">
        <v>45295</v>
      </c>
      <c r="K356" s="33">
        <v>45297</v>
      </c>
      <c r="L356" t="s">
        <v>1058</v>
      </c>
      <c r="M356" s="32">
        <v>2</v>
      </c>
      <c r="N356" s="32" t="s">
        <v>20</v>
      </c>
      <c r="O356" s="32">
        <v>3</v>
      </c>
      <c r="P356" s="32">
        <v>57.25</v>
      </c>
      <c r="Q356" s="32">
        <v>171.75</v>
      </c>
      <c r="R356" s="32" t="s">
        <v>1726</v>
      </c>
      <c r="S356" s="32" t="s">
        <v>1058</v>
      </c>
      <c r="T356" s="33">
        <v>45311</v>
      </c>
      <c r="U356" s="33">
        <v>45306</v>
      </c>
      <c r="V356" s="32" t="s">
        <v>1878</v>
      </c>
      <c r="W356" s="32" t="s">
        <v>1002</v>
      </c>
      <c r="X356" s="33">
        <v>45311</v>
      </c>
      <c r="Y356" s="32" t="s">
        <v>1068</v>
      </c>
      <c r="Z356" s="33">
        <v>45311</v>
      </c>
      <c r="AA356" s="32" t="s">
        <v>1069</v>
      </c>
      <c r="AB356" s="32" t="s">
        <v>1080</v>
      </c>
      <c r="AC356" s="33">
        <v>45325</v>
      </c>
      <c r="AD356" s="32" t="s">
        <v>22</v>
      </c>
      <c r="AE356" s="33">
        <v>45315</v>
      </c>
      <c r="AF356" s="32" t="s">
        <v>428</v>
      </c>
      <c r="AG356" s="32"/>
      <c r="AH356" s="32" t="s">
        <v>1210</v>
      </c>
      <c r="AI356" t="s">
        <v>1311</v>
      </c>
      <c r="AJ356" t="s">
        <v>1363</v>
      </c>
      <c r="AK356" t="s">
        <v>1302</v>
      </c>
      <c r="AL356" s="32" t="s">
        <v>890</v>
      </c>
    </row>
    <row r="357" spans="1:38">
      <c r="A357" s="32">
        <v>36</v>
      </c>
      <c r="B357" s="33">
        <v>45290</v>
      </c>
      <c r="C357" s="32">
        <v>40</v>
      </c>
      <c r="D357" s="32" t="s">
        <v>1451</v>
      </c>
      <c r="E357" s="32" t="s">
        <v>1452</v>
      </c>
      <c r="F357" s="32">
        <v>8887384</v>
      </c>
      <c r="G357" s="32" t="s">
        <v>1455</v>
      </c>
      <c r="H357" s="32" t="s">
        <v>1461</v>
      </c>
      <c r="I357" s="32">
        <v>51195</v>
      </c>
      <c r="J357" s="33">
        <v>45295</v>
      </c>
      <c r="K357" s="33">
        <v>45297</v>
      </c>
      <c r="L357" t="s">
        <v>1058</v>
      </c>
      <c r="M357" s="32">
        <v>1</v>
      </c>
      <c r="N357" s="32" t="s">
        <v>20</v>
      </c>
      <c r="O357" s="32">
        <v>1</v>
      </c>
      <c r="P357" s="32">
        <v>183.15</v>
      </c>
      <c r="Q357" s="32">
        <v>183.15</v>
      </c>
      <c r="R357" s="32" t="s">
        <v>1783</v>
      </c>
      <c r="S357" s="32" t="s">
        <v>1558</v>
      </c>
      <c r="T357" s="33">
        <v>45325</v>
      </c>
      <c r="U357" s="33" t="s">
        <v>581</v>
      </c>
      <c r="V357" s="32" t="s">
        <v>1784</v>
      </c>
      <c r="W357" s="32" t="s">
        <v>1324</v>
      </c>
      <c r="X357" s="33">
        <v>45304</v>
      </c>
      <c r="Y357" s="32" t="s">
        <v>1068</v>
      </c>
      <c r="Z357" s="33">
        <v>45304</v>
      </c>
      <c r="AA357" s="32" t="s">
        <v>1075</v>
      </c>
      <c r="AB357" s="32" t="s">
        <v>1070</v>
      </c>
      <c r="AC357" s="33">
        <v>45318</v>
      </c>
      <c r="AD357" s="32" t="s">
        <v>22</v>
      </c>
      <c r="AE357" s="33">
        <v>45308</v>
      </c>
      <c r="AF357" s="32" t="s">
        <v>424</v>
      </c>
      <c r="AG357" s="32"/>
      <c r="AH357" s="32" t="s">
        <v>1210</v>
      </c>
      <c r="AI357" t="s">
        <v>1311</v>
      </c>
      <c r="AJ357" t="s">
        <v>1363</v>
      </c>
      <c r="AK357" t="s">
        <v>1302</v>
      </c>
      <c r="AL357" s="32" t="s">
        <v>890</v>
      </c>
    </row>
    <row r="358" spans="1:38">
      <c r="A358" s="32">
        <v>36</v>
      </c>
      <c r="B358" s="33">
        <v>45290</v>
      </c>
      <c r="C358" s="32">
        <v>40</v>
      </c>
      <c r="D358" s="32" t="s">
        <v>1451</v>
      </c>
      <c r="E358" s="32" t="s">
        <v>1452</v>
      </c>
      <c r="F358" s="32">
        <v>8887384</v>
      </c>
      <c r="G358" s="32" t="s">
        <v>1456</v>
      </c>
      <c r="H358" s="32" t="s">
        <v>1462</v>
      </c>
      <c r="I358" s="32">
        <v>51197</v>
      </c>
      <c r="J358" s="33">
        <v>45295</v>
      </c>
      <c r="K358" s="33">
        <v>45297</v>
      </c>
      <c r="L358" t="s">
        <v>1058</v>
      </c>
      <c r="M358" s="32">
        <v>2</v>
      </c>
      <c r="N358" s="32" t="s">
        <v>36</v>
      </c>
      <c r="O358" s="32">
        <v>1</v>
      </c>
      <c r="P358" s="32">
        <v>38.799999999999997</v>
      </c>
      <c r="Q358" s="32">
        <v>38.799999999999997</v>
      </c>
      <c r="R358" s="32" t="s">
        <v>581</v>
      </c>
      <c r="S358" s="32" t="s">
        <v>581</v>
      </c>
      <c r="T358" s="33" t="s">
        <v>581</v>
      </c>
      <c r="U358" s="33" t="s">
        <v>581</v>
      </c>
      <c r="V358" s="32" t="s">
        <v>1722</v>
      </c>
      <c r="W358" s="32" t="s">
        <v>1159</v>
      </c>
      <c r="X358" s="33">
        <v>45302</v>
      </c>
      <c r="Y358" s="32" t="s">
        <v>1068</v>
      </c>
      <c r="Z358" s="33">
        <v>45302</v>
      </c>
      <c r="AA358" s="32" t="s">
        <v>1069</v>
      </c>
      <c r="AB358" s="32" t="s">
        <v>1081</v>
      </c>
      <c r="AC358" s="33">
        <v>45322</v>
      </c>
      <c r="AD358" s="32" t="s">
        <v>22</v>
      </c>
      <c r="AE358" s="33">
        <v>45306</v>
      </c>
      <c r="AF358" s="32" t="s">
        <v>424</v>
      </c>
      <c r="AG358" s="32"/>
      <c r="AH358" s="32" t="s">
        <v>1210</v>
      </c>
      <c r="AI358" t="s">
        <v>1311</v>
      </c>
      <c r="AJ358" t="s">
        <v>1363</v>
      </c>
      <c r="AK358" t="s">
        <v>1302</v>
      </c>
      <c r="AL358" s="32" t="s">
        <v>890</v>
      </c>
    </row>
    <row r="359" spans="1:38">
      <c r="A359" s="32">
        <v>36</v>
      </c>
      <c r="B359" s="33">
        <v>45290</v>
      </c>
      <c r="C359" s="32">
        <v>40</v>
      </c>
      <c r="D359" s="32" t="s">
        <v>1451</v>
      </c>
      <c r="E359" s="32" t="s">
        <v>1452</v>
      </c>
      <c r="F359" s="32">
        <v>8887384</v>
      </c>
      <c r="G359" s="32" t="s">
        <v>1457</v>
      </c>
      <c r="H359" s="32" t="s">
        <v>1463</v>
      </c>
      <c r="I359" s="32">
        <v>51199</v>
      </c>
      <c r="J359" s="33">
        <v>45295</v>
      </c>
      <c r="K359" s="33">
        <v>45297</v>
      </c>
      <c r="L359" t="s">
        <v>1058</v>
      </c>
      <c r="M359" s="32">
        <v>1</v>
      </c>
      <c r="N359" s="32" t="s">
        <v>88</v>
      </c>
      <c r="O359" s="32">
        <v>1</v>
      </c>
      <c r="P359" s="32">
        <v>41.53</v>
      </c>
      <c r="Q359" s="32">
        <v>41.53</v>
      </c>
      <c r="R359" s="32" t="s">
        <v>1726</v>
      </c>
      <c r="S359" s="32" t="s">
        <v>1058</v>
      </c>
      <c r="T359" s="33">
        <v>45311</v>
      </c>
      <c r="U359" s="33">
        <v>45306</v>
      </c>
      <c r="V359" s="32" t="s">
        <v>1878</v>
      </c>
      <c r="W359" s="32" t="s">
        <v>1003</v>
      </c>
      <c r="X359" s="33">
        <v>45311</v>
      </c>
      <c r="Y359" s="32" t="s">
        <v>1068</v>
      </c>
      <c r="Z359" s="33">
        <v>45311</v>
      </c>
      <c r="AA359" s="32" t="s">
        <v>1069</v>
      </c>
      <c r="AB359" s="32" t="s">
        <v>1080</v>
      </c>
      <c r="AC359" s="33">
        <v>45325</v>
      </c>
      <c r="AD359" s="32" t="s">
        <v>22</v>
      </c>
      <c r="AE359" s="33">
        <v>45319</v>
      </c>
      <c r="AF359" s="32" t="s">
        <v>424</v>
      </c>
      <c r="AG359" s="32"/>
      <c r="AH359" s="32" t="s">
        <v>1210</v>
      </c>
      <c r="AI359" t="s">
        <v>1311</v>
      </c>
      <c r="AJ359" t="s">
        <v>1363</v>
      </c>
      <c r="AK359" t="s">
        <v>1302</v>
      </c>
      <c r="AL359" s="32" t="s">
        <v>890</v>
      </c>
    </row>
    <row r="360" spans="1:38">
      <c r="A360" s="32">
        <v>36</v>
      </c>
      <c r="B360" s="33">
        <v>45290</v>
      </c>
      <c r="C360" s="32">
        <v>40</v>
      </c>
      <c r="D360" s="32" t="s">
        <v>1451</v>
      </c>
      <c r="E360" s="32" t="s">
        <v>1452</v>
      </c>
      <c r="F360" s="32">
        <v>8887384</v>
      </c>
      <c r="G360" s="32" t="s">
        <v>1458</v>
      </c>
      <c r="H360" s="32" t="s">
        <v>1464</v>
      </c>
      <c r="I360" s="32">
        <v>51197</v>
      </c>
      <c r="J360" s="33">
        <v>45295</v>
      </c>
      <c r="K360" s="33">
        <v>45297</v>
      </c>
      <c r="L360" t="s">
        <v>1058</v>
      </c>
      <c r="M360" s="32">
        <v>1</v>
      </c>
      <c r="N360" s="32" t="s">
        <v>20</v>
      </c>
      <c r="O360" s="32">
        <v>4</v>
      </c>
      <c r="P360" s="32">
        <v>21.9</v>
      </c>
      <c r="Q360" s="32">
        <v>87.6</v>
      </c>
      <c r="R360" s="32" t="s">
        <v>581</v>
      </c>
      <c r="S360" s="32" t="s">
        <v>581</v>
      </c>
      <c r="T360" s="33" t="s">
        <v>581</v>
      </c>
      <c r="U360" s="33" t="s">
        <v>581</v>
      </c>
      <c r="V360" s="32" t="s">
        <v>1716</v>
      </c>
      <c r="W360" s="32" t="s">
        <v>1727</v>
      </c>
      <c r="X360" s="33">
        <v>45302</v>
      </c>
      <c r="Y360" s="32" t="s">
        <v>1068</v>
      </c>
      <c r="Z360" s="33">
        <v>45302</v>
      </c>
      <c r="AA360" s="32" t="s">
        <v>1069</v>
      </c>
      <c r="AB360" s="32" t="s">
        <v>1070</v>
      </c>
      <c r="AC360" s="33">
        <v>45322</v>
      </c>
      <c r="AD360" s="32" t="s">
        <v>22</v>
      </c>
      <c r="AE360" s="33">
        <v>45307</v>
      </c>
      <c r="AF360" s="32" t="s">
        <v>426</v>
      </c>
      <c r="AG360" s="32"/>
      <c r="AH360" s="32" t="s">
        <v>1210</v>
      </c>
      <c r="AI360" t="s">
        <v>1311</v>
      </c>
      <c r="AJ360" t="s">
        <v>1363</v>
      </c>
      <c r="AK360" t="s">
        <v>1302</v>
      </c>
      <c r="AL360" s="32" t="s">
        <v>890</v>
      </c>
    </row>
    <row r="361" spans="1:38">
      <c r="A361" s="32">
        <v>36</v>
      </c>
      <c r="B361" s="33">
        <v>45290</v>
      </c>
      <c r="C361" s="32">
        <v>40</v>
      </c>
      <c r="D361" s="32" t="s">
        <v>1451</v>
      </c>
      <c r="E361" s="32" t="s">
        <v>1452</v>
      </c>
      <c r="F361" s="32">
        <v>8887384</v>
      </c>
      <c r="G361" s="32" t="s">
        <v>1538</v>
      </c>
      <c r="H361" s="32" t="s">
        <v>1539</v>
      </c>
      <c r="I361" s="32">
        <v>51230</v>
      </c>
      <c r="J361" s="33">
        <v>45295</v>
      </c>
      <c r="K361" s="33">
        <v>45297</v>
      </c>
      <c r="L361" t="s">
        <v>1058</v>
      </c>
      <c r="M361" s="32">
        <v>1</v>
      </c>
      <c r="N361" s="32" t="s">
        <v>37</v>
      </c>
      <c r="O361" s="32">
        <v>1</v>
      </c>
      <c r="P361" s="32">
        <v>162.1</v>
      </c>
      <c r="Q361" s="32">
        <v>162.1</v>
      </c>
      <c r="R361" s="32" t="s">
        <v>1788</v>
      </c>
      <c r="S361" s="32" t="s">
        <v>1058</v>
      </c>
      <c r="T361" s="33">
        <v>45312</v>
      </c>
      <c r="U361" s="33">
        <v>45305</v>
      </c>
      <c r="V361" s="32" t="s">
        <v>1942</v>
      </c>
      <c r="W361" s="32" t="s">
        <v>141</v>
      </c>
      <c r="X361" s="33">
        <v>45312</v>
      </c>
      <c r="Y361" s="32" t="s">
        <v>1068</v>
      </c>
      <c r="Z361" s="33">
        <v>45312</v>
      </c>
      <c r="AA361" s="32" t="s">
        <v>1075</v>
      </c>
      <c r="AB361" s="32" t="s">
        <v>1070</v>
      </c>
      <c r="AC361" s="33">
        <v>45333</v>
      </c>
      <c r="AD361" s="32" t="s">
        <v>22</v>
      </c>
      <c r="AE361" s="33">
        <v>45333</v>
      </c>
      <c r="AF361" s="32" t="s">
        <v>424</v>
      </c>
      <c r="AG361" s="32"/>
      <c r="AH361" s="32" t="s">
        <v>1210</v>
      </c>
      <c r="AI361" t="s">
        <v>1311</v>
      </c>
      <c r="AJ361" t="s">
        <v>1363</v>
      </c>
      <c r="AK361" t="s">
        <v>1302</v>
      </c>
      <c r="AL361" s="32" t="s">
        <v>890</v>
      </c>
    </row>
    <row r="362" spans="1:38">
      <c r="A362" s="32">
        <v>36</v>
      </c>
      <c r="B362" s="33">
        <v>45290</v>
      </c>
      <c r="C362" s="32">
        <v>40</v>
      </c>
      <c r="D362" s="32" t="s">
        <v>1451</v>
      </c>
      <c r="E362" s="32" t="s">
        <v>1452</v>
      </c>
      <c r="F362" s="32">
        <v>8887384</v>
      </c>
      <c r="G362" s="32" t="s">
        <v>476</v>
      </c>
      <c r="H362" s="32" t="s">
        <v>1465</v>
      </c>
      <c r="I362" s="32">
        <v>51198</v>
      </c>
      <c r="J362" s="33">
        <v>45295</v>
      </c>
      <c r="K362" s="33">
        <v>45297</v>
      </c>
      <c r="L362" t="s">
        <v>1058</v>
      </c>
      <c r="M362" s="32">
        <v>1</v>
      </c>
      <c r="N362" s="32" t="s">
        <v>37</v>
      </c>
      <c r="O362" s="32">
        <v>1</v>
      </c>
      <c r="P362" s="32">
        <v>228.7</v>
      </c>
      <c r="Q362" s="32">
        <v>228.7</v>
      </c>
      <c r="R362" s="32" t="s">
        <v>581</v>
      </c>
      <c r="S362" s="32" t="s">
        <v>581</v>
      </c>
      <c r="T362" s="33" t="s">
        <v>581</v>
      </c>
      <c r="U362" s="33" t="s">
        <v>581</v>
      </c>
      <c r="V362" s="32" t="s">
        <v>1716</v>
      </c>
      <c r="W362" s="32" t="s">
        <v>1728</v>
      </c>
      <c r="X362" s="33">
        <v>45302</v>
      </c>
      <c r="Y362" s="32" t="s">
        <v>1068</v>
      </c>
      <c r="Z362" s="33">
        <v>45302</v>
      </c>
      <c r="AA362" s="32" t="s">
        <v>1069</v>
      </c>
      <c r="AB362" s="32" t="s">
        <v>1070</v>
      </c>
      <c r="AC362" s="33">
        <v>45322</v>
      </c>
      <c r="AD362" s="32" t="s">
        <v>22</v>
      </c>
      <c r="AE362" s="33">
        <v>45309</v>
      </c>
      <c r="AF362" s="32" t="s">
        <v>424</v>
      </c>
      <c r="AG362" s="32"/>
      <c r="AH362" s="32" t="s">
        <v>1210</v>
      </c>
      <c r="AI362" t="s">
        <v>1311</v>
      </c>
      <c r="AJ362" t="s">
        <v>1363</v>
      </c>
      <c r="AK362" t="s">
        <v>1302</v>
      </c>
      <c r="AL362" s="32" t="s">
        <v>890</v>
      </c>
    </row>
    <row r="363" spans="1:38">
      <c r="A363" s="32">
        <v>36</v>
      </c>
      <c r="B363" s="33">
        <v>45283</v>
      </c>
      <c r="C363" s="32">
        <v>30</v>
      </c>
      <c r="D363" s="32" t="s">
        <v>1451</v>
      </c>
      <c r="E363" s="32" t="s">
        <v>1452</v>
      </c>
      <c r="F363" s="32">
        <v>8887384</v>
      </c>
      <c r="G363" s="32" t="s">
        <v>1834</v>
      </c>
      <c r="H363" s="32" t="s">
        <v>1825</v>
      </c>
      <c r="I363" s="32" t="s">
        <v>1843</v>
      </c>
      <c r="J363" s="33">
        <v>45283</v>
      </c>
      <c r="K363" s="33">
        <v>45283</v>
      </c>
      <c r="L363" t="s">
        <v>1058</v>
      </c>
      <c r="M363" s="32">
        <v>1</v>
      </c>
      <c r="N363" s="32" t="s">
        <v>20</v>
      </c>
      <c r="O363" s="32">
        <v>4</v>
      </c>
      <c r="P363" s="32">
        <v>10.81</v>
      </c>
      <c r="Q363" s="32">
        <v>43.24</v>
      </c>
      <c r="R363" s="32" t="s">
        <v>1862</v>
      </c>
      <c r="S363" s="32" t="s">
        <v>1058</v>
      </c>
      <c r="T363" s="33">
        <v>45316</v>
      </c>
      <c r="U363" s="33">
        <v>45302</v>
      </c>
      <c r="V363" s="32" t="s">
        <v>1879</v>
      </c>
      <c r="W363" s="32" t="s">
        <v>1019</v>
      </c>
      <c r="X363" s="33">
        <v>45310</v>
      </c>
      <c r="Y363" s="32" t="s">
        <v>1068</v>
      </c>
      <c r="Z363" s="33">
        <v>45316</v>
      </c>
      <c r="AA363" s="32" t="s">
        <v>1069</v>
      </c>
      <c r="AB363" s="32" t="s">
        <v>1070</v>
      </c>
      <c r="AC363" s="33">
        <v>45322</v>
      </c>
      <c r="AD363" s="32" t="s">
        <v>22</v>
      </c>
      <c r="AE363" s="33">
        <v>45318</v>
      </c>
      <c r="AF363" s="32" t="s">
        <v>426</v>
      </c>
      <c r="AG363" s="32" t="s">
        <v>1854</v>
      </c>
      <c r="AH363" s="32" t="s">
        <v>1210</v>
      </c>
      <c r="AI363" t="s">
        <v>1311</v>
      </c>
      <c r="AJ363" t="s">
        <v>1363</v>
      </c>
      <c r="AK363" t="s">
        <v>1302</v>
      </c>
      <c r="AL363" s="32" t="s">
        <v>890</v>
      </c>
    </row>
    <row r="364" spans="1:38">
      <c r="A364" s="32">
        <v>36</v>
      </c>
      <c r="B364" s="33">
        <v>45283</v>
      </c>
      <c r="C364" s="32">
        <v>30</v>
      </c>
      <c r="D364" s="32" t="s">
        <v>1451</v>
      </c>
      <c r="E364" s="32" t="s">
        <v>1452</v>
      </c>
      <c r="F364" s="32">
        <v>8887384</v>
      </c>
      <c r="G364" s="32" t="s">
        <v>539</v>
      </c>
      <c r="H364" s="32" t="s">
        <v>542</v>
      </c>
      <c r="I364" s="32" t="s">
        <v>1844</v>
      </c>
      <c r="J364" s="33">
        <v>45283</v>
      </c>
      <c r="K364" s="33">
        <v>45283</v>
      </c>
      <c r="L364" t="s">
        <v>1058</v>
      </c>
      <c r="M364" s="32">
        <v>1</v>
      </c>
      <c r="N364" s="32" t="s">
        <v>20</v>
      </c>
      <c r="O364" s="32">
        <v>4</v>
      </c>
      <c r="P364" s="32">
        <v>10.8</v>
      </c>
      <c r="Q364" s="32">
        <v>43.2</v>
      </c>
      <c r="R364" s="32" t="s">
        <v>581</v>
      </c>
      <c r="S364" s="32" t="s">
        <v>581</v>
      </c>
      <c r="T364" s="33" t="s">
        <v>581</v>
      </c>
      <c r="U364" s="33" t="s">
        <v>581</v>
      </c>
      <c r="V364" s="32" t="s">
        <v>1863</v>
      </c>
      <c r="W364" s="32" t="s">
        <v>1003</v>
      </c>
      <c r="X364" s="33">
        <v>45300</v>
      </c>
      <c r="Y364" s="32" t="s">
        <v>1068</v>
      </c>
      <c r="Z364" s="33">
        <v>45300</v>
      </c>
      <c r="AA364" s="32" t="s">
        <v>1069</v>
      </c>
      <c r="AB364" s="32" t="s">
        <v>1081</v>
      </c>
      <c r="AC364" s="33">
        <v>45321.291666666664</v>
      </c>
      <c r="AD364" s="32" t="s">
        <v>22</v>
      </c>
      <c r="AE364" s="33">
        <v>45305</v>
      </c>
      <c r="AF364" s="32" t="s">
        <v>426</v>
      </c>
      <c r="AG364" s="32" t="s">
        <v>1854</v>
      </c>
      <c r="AH364" s="32" t="s">
        <v>1210</v>
      </c>
      <c r="AI364" t="s">
        <v>1311</v>
      </c>
      <c r="AJ364" t="s">
        <v>1363</v>
      </c>
      <c r="AK364" t="s">
        <v>1302</v>
      </c>
      <c r="AL364" s="32" t="s">
        <v>890</v>
      </c>
    </row>
    <row r="365" spans="1:38">
      <c r="A365" s="32">
        <v>36</v>
      </c>
      <c r="B365" s="33">
        <v>45283</v>
      </c>
      <c r="C365" s="32">
        <v>30</v>
      </c>
      <c r="D365" s="32" t="s">
        <v>1451</v>
      </c>
      <c r="E365" s="32" t="s">
        <v>1452</v>
      </c>
      <c r="F365" s="32">
        <v>8887384</v>
      </c>
      <c r="G365" s="32" t="s">
        <v>1835</v>
      </c>
      <c r="H365" s="32" t="s">
        <v>1826</v>
      </c>
      <c r="I365" s="32" t="s">
        <v>1845</v>
      </c>
      <c r="J365" s="33">
        <v>45283</v>
      </c>
      <c r="K365" s="33">
        <v>45283</v>
      </c>
      <c r="L365" t="s">
        <v>1058</v>
      </c>
      <c r="M365" s="32">
        <v>1</v>
      </c>
      <c r="N365" s="32" t="s">
        <v>37</v>
      </c>
      <c r="O365" s="32">
        <v>1</v>
      </c>
      <c r="P365" s="32">
        <v>21.98</v>
      </c>
      <c r="Q365" s="32">
        <v>21.98</v>
      </c>
      <c r="R365" s="32" t="s">
        <v>1705</v>
      </c>
      <c r="S365" s="32" t="s">
        <v>1059</v>
      </c>
      <c r="T365" s="33">
        <v>45300</v>
      </c>
      <c r="U365" s="33" t="s">
        <v>581</v>
      </c>
      <c r="V365" s="32" t="s">
        <v>1706</v>
      </c>
      <c r="W365" s="32" t="s">
        <v>1011</v>
      </c>
      <c r="X365" s="33">
        <v>45300</v>
      </c>
      <c r="Y365" s="32" t="s">
        <v>1068</v>
      </c>
      <c r="Z365" s="33">
        <v>45301</v>
      </c>
      <c r="AA365" s="32" t="s">
        <v>1075</v>
      </c>
      <c r="AB365" s="32" t="s">
        <v>1081</v>
      </c>
      <c r="AC365" s="33">
        <v>45316</v>
      </c>
      <c r="AD365" s="32" t="s">
        <v>22</v>
      </c>
      <c r="AE365" s="33">
        <v>45305</v>
      </c>
      <c r="AF365" s="32" t="s">
        <v>424</v>
      </c>
      <c r="AG365" s="32" t="s">
        <v>1854</v>
      </c>
      <c r="AH365" s="32" t="s">
        <v>1210</v>
      </c>
      <c r="AI365" t="s">
        <v>1311</v>
      </c>
      <c r="AJ365" t="s">
        <v>1363</v>
      </c>
      <c r="AK365" t="s">
        <v>1302</v>
      </c>
      <c r="AL365" s="32" t="s">
        <v>890</v>
      </c>
    </row>
    <row r="366" spans="1:38">
      <c r="A366" s="32">
        <v>36</v>
      </c>
      <c r="B366" s="33">
        <v>45283</v>
      </c>
      <c r="C366" s="32">
        <v>30</v>
      </c>
      <c r="D366" s="32" t="s">
        <v>1451</v>
      </c>
      <c r="E366" s="32" t="s">
        <v>1452</v>
      </c>
      <c r="F366" s="32">
        <v>8887384</v>
      </c>
      <c r="G366" s="32" t="s">
        <v>1836</v>
      </c>
      <c r="H366" s="32" t="s">
        <v>1827</v>
      </c>
      <c r="I366" s="32" t="s">
        <v>1846</v>
      </c>
      <c r="J366" s="33">
        <v>45283</v>
      </c>
      <c r="K366" s="33">
        <v>45283</v>
      </c>
      <c r="L366" t="s">
        <v>1058</v>
      </c>
      <c r="M366" s="32">
        <v>1</v>
      </c>
      <c r="N366" s="32" t="s">
        <v>20</v>
      </c>
      <c r="O366" s="32">
        <v>10</v>
      </c>
      <c r="P366" s="32">
        <v>7</v>
      </c>
      <c r="Q366" s="32">
        <v>70</v>
      </c>
      <c r="R366" s="32" t="s">
        <v>1862</v>
      </c>
      <c r="S366" s="32" t="s">
        <v>1058</v>
      </c>
      <c r="T366" s="33">
        <v>45316</v>
      </c>
      <c r="U366" s="33">
        <v>45302</v>
      </c>
      <c r="V366" s="32" t="s">
        <v>1879</v>
      </c>
      <c r="W366" s="32" t="s">
        <v>1016</v>
      </c>
      <c r="X366" s="33">
        <v>45310</v>
      </c>
      <c r="Y366" s="32" t="s">
        <v>1068</v>
      </c>
      <c r="Z366" s="33">
        <v>45316</v>
      </c>
      <c r="AA366" s="32" t="s">
        <v>1069</v>
      </c>
      <c r="AB366" s="32" t="s">
        <v>1070</v>
      </c>
      <c r="AC366" s="33">
        <v>45322</v>
      </c>
      <c r="AD366" s="32" t="s">
        <v>22</v>
      </c>
      <c r="AE366" s="33">
        <v>45318</v>
      </c>
      <c r="AF366" s="32" t="s">
        <v>1001</v>
      </c>
      <c r="AG366" s="32" t="s">
        <v>1854</v>
      </c>
      <c r="AH366" s="32" t="s">
        <v>1210</v>
      </c>
      <c r="AI366" t="s">
        <v>1311</v>
      </c>
      <c r="AJ366" t="s">
        <v>1363</v>
      </c>
      <c r="AK366" t="s">
        <v>1302</v>
      </c>
      <c r="AL366" s="32" t="s">
        <v>890</v>
      </c>
    </row>
    <row r="367" spans="1:38">
      <c r="A367" s="32">
        <v>36</v>
      </c>
      <c r="B367" s="33">
        <v>45283</v>
      </c>
      <c r="C367" s="32">
        <v>30</v>
      </c>
      <c r="D367" s="32" t="s">
        <v>1451</v>
      </c>
      <c r="E367" s="32" t="s">
        <v>1452</v>
      </c>
      <c r="F367" s="32">
        <v>8887384</v>
      </c>
      <c r="G367" s="32" t="s">
        <v>510</v>
      </c>
      <c r="H367" s="32" t="s">
        <v>491</v>
      </c>
      <c r="I367" s="32" t="s">
        <v>1847</v>
      </c>
      <c r="J367" s="33">
        <v>45283</v>
      </c>
      <c r="K367" s="33">
        <v>45283</v>
      </c>
      <c r="L367" t="s">
        <v>1058</v>
      </c>
      <c r="M367" s="32">
        <v>1</v>
      </c>
      <c r="N367" s="32" t="s">
        <v>55</v>
      </c>
      <c r="O367" s="32">
        <v>6</v>
      </c>
      <c r="P367" s="32">
        <v>143.19</v>
      </c>
      <c r="Q367" s="32">
        <v>859.14</v>
      </c>
      <c r="R367" s="32" t="s">
        <v>1711</v>
      </c>
      <c r="S367" s="32" t="s">
        <v>1058</v>
      </c>
      <c r="T367" s="33">
        <v>45300</v>
      </c>
      <c r="U367" s="33" t="s">
        <v>581</v>
      </c>
      <c r="V367" s="32" t="s">
        <v>1712</v>
      </c>
      <c r="W367" s="32" t="s">
        <v>1002</v>
      </c>
      <c r="X367" s="33">
        <v>45300</v>
      </c>
      <c r="Y367" s="32" t="s">
        <v>1068</v>
      </c>
      <c r="Z367" s="33">
        <v>45301</v>
      </c>
      <c r="AA367" s="32" t="s">
        <v>1075</v>
      </c>
      <c r="AB367" s="32" t="s">
        <v>1070</v>
      </c>
      <c r="AC367" s="33">
        <v>45315</v>
      </c>
      <c r="AD367" s="32" t="s">
        <v>22</v>
      </c>
      <c r="AE367" s="33">
        <v>45305</v>
      </c>
      <c r="AF367" s="32" t="s">
        <v>427</v>
      </c>
      <c r="AG367" s="32" t="s">
        <v>1854</v>
      </c>
      <c r="AH367" s="32" t="s">
        <v>1210</v>
      </c>
      <c r="AI367" t="s">
        <v>1311</v>
      </c>
      <c r="AJ367" t="s">
        <v>1363</v>
      </c>
      <c r="AK367" t="s">
        <v>1302</v>
      </c>
      <c r="AL367" s="32" t="s">
        <v>890</v>
      </c>
    </row>
    <row r="368" spans="1:38">
      <c r="A368" s="32">
        <v>36</v>
      </c>
      <c r="B368" s="33">
        <v>45283</v>
      </c>
      <c r="C368" s="32">
        <v>30</v>
      </c>
      <c r="D368" s="32" t="s">
        <v>1451</v>
      </c>
      <c r="E368" s="32" t="s">
        <v>1452</v>
      </c>
      <c r="F368" s="32">
        <v>8887384</v>
      </c>
      <c r="G368" s="32" t="s">
        <v>660</v>
      </c>
      <c r="H368" s="32" t="s">
        <v>661</v>
      </c>
      <c r="I368" s="32" t="s">
        <v>1847</v>
      </c>
      <c r="J368" s="33">
        <v>45283</v>
      </c>
      <c r="K368" s="33">
        <v>45283</v>
      </c>
      <c r="L368" t="s">
        <v>1058</v>
      </c>
      <c r="M368" s="32">
        <v>2</v>
      </c>
      <c r="N368" s="32" t="s">
        <v>37</v>
      </c>
      <c r="O368" s="32">
        <v>1</v>
      </c>
      <c r="P368" s="32">
        <v>18.32</v>
      </c>
      <c r="Q368" s="32">
        <v>18.32</v>
      </c>
      <c r="R368" s="32" t="s">
        <v>1711</v>
      </c>
      <c r="S368" s="32" t="s">
        <v>1058</v>
      </c>
      <c r="T368" s="33">
        <v>45300</v>
      </c>
      <c r="U368" s="33" t="s">
        <v>581</v>
      </c>
      <c r="V368" s="32" t="s">
        <v>1712</v>
      </c>
      <c r="W368" s="32" t="s">
        <v>1003</v>
      </c>
      <c r="X368" s="33">
        <v>45300</v>
      </c>
      <c r="Y368" s="32" t="s">
        <v>1068</v>
      </c>
      <c r="Z368" s="33">
        <v>45301</v>
      </c>
      <c r="AA368" s="32" t="s">
        <v>1075</v>
      </c>
      <c r="AB368" s="32" t="s">
        <v>1070</v>
      </c>
      <c r="AC368" s="33">
        <v>45315</v>
      </c>
      <c r="AD368" s="32" t="s">
        <v>22</v>
      </c>
      <c r="AE368" s="33">
        <v>45305</v>
      </c>
      <c r="AF368" s="32" t="s">
        <v>424</v>
      </c>
      <c r="AG368" s="32" t="s">
        <v>1854</v>
      </c>
      <c r="AH368" s="32" t="s">
        <v>1210</v>
      </c>
      <c r="AI368" t="s">
        <v>1311</v>
      </c>
      <c r="AJ368" t="s">
        <v>1363</v>
      </c>
      <c r="AK368" t="s">
        <v>1302</v>
      </c>
      <c r="AL368" s="32" t="s">
        <v>890</v>
      </c>
    </row>
    <row r="369" spans="1:38">
      <c r="A369" s="32">
        <v>36</v>
      </c>
      <c r="B369" s="33">
        <v>45283</v>
      </c>
      <c r="C369" s="32">
        <v>30</v>
      </c>
      <c r="D369" s="32" t="s">
        <v>1451</v>
      </c>
      <c r="E369" s="32" t="s">
        <v>1452</v>
      </c>
      <c r="F369" s="32">
        <v>8887384</v>
      </c>
      <c r="G369" s="32" t="s">
        <v>1837</v>
      </c>
      <c r="H369" s="32" t="s">
        <v>1828</v>
      </c>
      <c r="I369" s="32" t="s">
        <v>1848</v>
      </c>
      <c r="J369" s="33">
        <v>45283</v>
      </c>
      <c r="K369" s="33">
        <v>45283</v>
      </c>
      <c r="L369" t="s">
        <v>1058</v>
      </c>
      <c r="M369" s="32">
        <v>1</v>
      </c>
      <c r="N369" s="32" t="s">
        <v>20</v>
      </c>
      <c r="O369" s="32">
        <v>2</v>
      </c>
      <c r="P369" s="32">
        <v>27.47</v>
      </c>
      <c r="Q369" s="32">
        <v>54.94</v>
      </c>
      <c r="R369" s="32" t="s">
        <v>1864</v>
      </c>
      <c r="S369" s="32" t="s">
        <v>1058</v>
      </c>
      <c r="T369" s="33">
        <v>45301</v>
      </c>
      <c r="U369" s="33" t="s">
        <v>581</v>
      </c>
      <c r="V369" s="32" t="s">
        <v>1865</v>
      </c>
      <c r="W369" s="32" t="s">
        <v>139</v>
      </c>
      <c r="X369" s="33">
        <v>45301</v>
      </c>
      <c r="Y369" s="32" t="s">
        <v>1068</v>
      </c>
      <c r="Z369" s="33">
        <v>45301</v>
      </c>
      <c r="AA369" s="32" t="s">
        <v>1075</v>
      </c>
      <c r="AB369" s="32" t="s">
        <v>1082</v>
      </c>
      <c r="AC369" s="33">
        <v>45351</v>
      </c>
      <c r="AD369" s="32" t="s">
        <v>22</v>
      </c>
      <c r="AE369" s="33">
        <v>45305</v>
      </c>
      <c r="AF369" s="32" t="s">
        <v>425</v>
      </c>
      <c r="AG369" s="32" t="s">
        <v>1854</v>
      </c>
      <c r="AH369" s="32" t="s">
        <v>1210</v>
      </c>
      <c r="AI369" t="s">
        <v>1311</v>
      </c>
      <c r="AJ369" t="s">
        <v>1363</v>
      </c>
      <c r="AK369" t="s">
        <v>1302</v>
      </c>
      <c r="AL369" s="32" t="s">
        <v>890</v>
      </c>
    </row>
    <row r="370" spans="1:38">
      <c r="A370" s="32">
        <v>36</v>
      </c>
      <c r="B370" s="33">
        <v>45283</v>
      </c>
      <c r="C370" s="32">
        <v>30</v>
      </c>
      <c r="D370" s="32" t="s">
        <v>1451</v>
      </c>
      <c r="E370" s="32" t="s">
        <v>1452</v>
      </c>
      <c r="F370" s="32">
        <v>8887384</v>
      </c>
      <c r="G370" s="32" t="s">
        <v>586</v>
      </c>
      <c r="H370" s="32" t="s">
        <v>587</v>
      </c>
      <c r="I370" s="32" t="s">
        <v>1846</v>
      </c>
      <c r="J370" s="33">
        <v>45283</v>
      </c>
      <c r="K370" s="33">
        <v>45283</v>
      </c>
      <c r="L370" t="s">
        <v>1058</v>
      </c>
      <c r="M370" s="32">
        <v>2</v>
      </c>
      <c r="N370" s="32" t="s">
        <v>20</v>
      </c>
      <c r="O370" s="32">
        <v>2</v>
      </c>
      <c r="P370" s="32">
        <v>21</v>
      </c>
      <c r="Q370" s="32">
        <v>42</v>
      </c>
      <c r="R370" s="32" t="s">
        <v>1862</v>
      </c>
      <c r="S370" s="32" t="s">
        <v>1058</v>
      </c>
      <c r="T370" s="33">
        <v>45316</v>
      </c>
      <c r="U370" s="33">
        <v>45302</v>
      </c>
      <c r="V370" s="32" t="s">
        <v>1879</v>
      </c>
      <c r="W370" s="32" t="s">
        <v>1017</v>
      </c>
      <c r="X370" s="33">
        <v>45310</v>
      </c>
      <c r="Y370" s="32" t="s">
        <v>1068</v>
      </c>
      <c r="Z370" s="33">
        <v>45316</v>
      </c>
      <c r="AA370" s="32" t="s">
        <v>1069</v>
      </c>
      <c r="AB370" s="32" t="s">
        <v>1070</v>
      </c>
      <c r="AC370" s="33">
        <v>45322</v>
      </c>
      <c r="AD370" s="32" t="s">
        <v>22</v>
      </c>
      <c r="AE370" s="33">
        <v>45318</v>
      </c>
      <c r="AF370" s="32" t="s">
        <v>425</v>
      </c>
      <c r="AG370" s="32" t="s">
        <v>1854</v>
      </c>
      <c r="AH370" s="32" t="s">
        <v>1210</v>
      </c>
      <c r="AI370" t="s">
        <v>1311</v>
      </c>
      <c r="AJ370" t="s">
        <v>1363</v>
      </c>
      <c r="AK370" t="s">
        <v>1302</v>
      </c>
      <c r="AL370" s="32" t="s">
        <v>890</v>
      </c>
    </row>
    <row r="371" spans="1:38">
      <c r="A371" s="32">
        <v>36</v>
      </c>
      <c r="B371" s="33">
        <v>45283</v>
      </c>
      <c r="C371" s="32">
        <v>30</v>
      </c>
      <c r="D371" s="32" t="s">
        <v>1451</v>
      </c>
      <c r="E371" s="32" t="s">
        <v>1452</v>
      </c>
      <c r="F371" s="32">
        <v>8887384</v>
      </c>
      <c r="G371" s="32" t="s">
        <v>1838</v>
      </c>
      <c r="H371" s="32" t="s">
        <v>1829</v>
      </c>
      <c r="I371" s="32" t="s">
        <v>1849</v>
      </c>
      <c r="J371" s="33">
        <v>45283</v>
      </c>
      <c r="K371" s="33">
        <v>45283</v>
      </c>
      <c r="L371" t="s">
        <v>1058</v>
      </c>
      <c r="M371" s="32">
        <v>2</v>
      </c>
      <c r="N371" s="32" t="s">
        <v>20</v>
      </c>
      <c r="O371" s="32">
        <v>4</v>
      </c>
      <c r="P371" s="32">
        <v>18.32</v>
      </c>
      <c r="Q371" s="32">
        <v>73.28</v>
      </c>
      <c r="R371" s="32" t="s">
        <v>581</v>
      </c>
      <c r="S371" s="32" t="s">
        <v>581</v>
      </c>
      <c r="T371" s="33" t="s">
        <v>581</v>
      </c>
      <c r="U371" s="33" t="s">
        <v>581</v>
      </c>
      <c r="V371" s="32" t="s">
        <v>1866</v>
      </c>
      <c r="W371" s="32" t="s">
        <v>140</v>
      </c>
      <c r="X371" s="33">
        <v>45295</v>
      </c>
      <c r="Y371" s="32" t="s">
        <v>1068</v>
      </c>
      <c r="Z371" s="33">
        <v>45295</v>
      </c>
      <c r="AA371" s="32" t="s">
        <v>1069</v>
      </c>
      <c r="AB371" s="32" t="s">
        <v>1081</v>
      </c>
      <c r="AC371" s="33">
        <v>45309.291666666664</v>
      </c>
      <c r="AD371" s="32" t="s">
        <v>22</v>
      </c>
      <c r="AE371" s="33">
        <v>45301</v>
      </c>
      <c r="AF371" s="32" t="s">
        <v>426</v>
      </c>
      <c r="AG371" s="32" t="s">
        <v>1854</v>
      </c>
      <c r="AH371" s="32" t="s">
        <v>1210</v>
      </c>
      <c r="AI371" t="s">
        <v>1311</v>
      </c>
      <c r="AJ371" t="s">
        <v>1363</v>
      </c>
      <c r="AK371" t="s">
        <v>1302</v>
      </c>
      <c r="AL371" s="32" t="s">
        <v>890</v>
      </c>
    </row>
    <row r="372" spans="1:38">
      <c r="A372" s="32">
        <v>36</v>
      </c>
      <c r="B372" s="33">
        <v>45283</v>
      </c>
      <c r="C372" s="32">
        <v>30</v>
      </c>
      <c r="D372" s="32" t="s">
        <v>1451</v>
      </c>
      <c r="E372" s="32" t="s">
        <v>1452</v>
      </c>
      <c r="F372" s="32">
        <v>8887384</v>
      </c>
      <c r="G372" s="32" t="s">
        <v>241</v>
      </c>
      <c r="H372" s="32" t="s">
        <v>242</v>
      </c>
      <c r="I372" s="32" t="s">
        <v>1850</v>
      </c>
      <c r="J372" s="33">
        <v>45283</v>
      </c>
      <c r="K372" s="33">
        <v>45285</v>
      </c>
      <c r="L372" t="s">
        <v>1058</v>
      </c>
      <c r="M372" s="32">
        <v>1</v>
      </c>
      <c r="N372" s="32" t="s">
        <v>20</v>
      </c>
      <c r="O372" s="32">
        <v>6</v>
      </c>
      <c r="P372" s="32">
        <v>7.26</v>
      </c>
      <c r="Q372" s="32">
        <v>43.56</v>
      </c>
      <c r="R372" s="32" t="s">
        <v>581</v>
      </c>
      <c r="S372" s="32" t="s">
        <v>581</v>
      </c>
      <c r="T372" s="33" t="s">
        <v>581</v>
      </c>
      <c r="U372" s="33" t="s">
        <v>581</v>
      </c>
      <c r="V372" s="32" t="s">
        <v>1722</v>
      </c>
      <c r="W372" s="32" t="s">
        <v>142</v>
      </c>
      <c r="X372" s="33">
        <v>45302</v>
      </c>
      <c r="Y372" s="32" t="s">
        <v>1068</v>
      </c>
      <c r="Z372" s="33">
        <v>45302</v>
      </c>
      <c r="AA372" s="32" t="s">
        <v>1069</v>
      </c>
      <c r="AB372" s="32" t="s">
        <v>1081</v>
      </c>
      <c r="AC372" s="33">
        <v>45322.291666666664</v>
      </c>
      <c r="AD372" s="32" t="s">
        <v>22</v>
      </c>
      <c r="AE372" s="33">
        <v>45306</v>
      </c>
      <c r="AF372" s="32" t="s">
        <v>427</v>
      </c>
      <c r="AG372" s="32" t="s">
        <v>1854</v>
      </c>
      <c r="AH372" s="32" t="s">
        <v>1210</v>
      </c>
      <c r="AI372" t="s">
        <v>1311</v>
      </c>
      <c r="AJ372" t="s">
        <v>1363</v>
      </c>
      <c r="AK372" t="s">
        <v>1302</v>
      </c>
      <c r="AL372" s="32" t="s">
        <v>890</v>
      </c>
    </row>
    <row r="373" spans="1:38">
      <c r="A373" s="32">
        <v>36</v>
      </c>
      <c r="B373" s="33">
        <v>45283</v>
      </c>
      <c r="C373" s="32">
        <v>30</v>
      </c>
      <c r="D373" s="32" t="s">
        <v>1451</v>
      </c>
      <c r="E373" s="32" t="s">
        <v>1452</v>
      </c>
      <c r="F373" s="32">
        <v>8887384</v>
      </c>
      <c r="G373" s="32" t="s">
        <v>161</v>
      </c>
      <c r="H373" s="32" t="s">
        <v>154</v>
      </c>
      <c r="I373" s="32" t="s">
        <v>1849</v>
      </c>
      <c r="J373" s="33">
        <v>45283</v>
      </c>
      <c r="K373" s="33">
        <v>45283</v>
      </c>
      <c r="L373" t="s">
        <v>1058</v>
      </c>
      <c r="M373" s="32">
        <v>1</v>
      </c>
      <c r="N373" s="32" t="s">
        <v>20</v>
      </c>
      <c r="O373" s="32">
        <v>10</v>
      </c>
      <c r="P373" s="32">
        <v>3.33</v>
      </c>
      <c r="Q373" s="32">
        <v>33.299999999999997</v>
      </c>
      <c r="R373" s="32" t="s">
        <v>581</v>
      </c>
      <c r="S373" s="32" t="s">
        <v>581</v>
      </c>
      <c r="T373" s="33" t="s">
        <v>581</v>
      </c>
      <c r="U373" s="33" t="s">
        <v>581</v>
      </c>
      <c r="V373" s="32" t="s">
        <v>1866</v>
      </c>
      <c r="W373" s="32" t="s">
        <v>139</v>
      </c>
      <c r="X373" s="33">
        <v>45295</v>
      </c>
      <c r="Y373" s="32" t="s">
        <v>1068</v>
      </c>
      <c r="Z373" s="33">
        <v>45295</v>
      </c>
      <c r="AA373" s="32" t="s">
        <v>1069</v>
      </c>
      <c r="AB373" s="32" t="s">
        <v>1081</v>
      </c>
      <c r="AC373" s="33">
        <v>45309.291666666664</v>
      </c>
      <c r="AD373" s="32" t="s">
        <v>22</v>
      </c>
      <c r="AE373" s="33">
        <v>45301</v>
      </c>
      <c r="AF373" s="32" t="s">
        <v>1001</v>
      </c>
      <c r="AG373" s="32" t="s">
        <v>1854</v>
      </c>
      <c r="AH373" s="32" t="s">
        <v>1210</v>
      </c>
      <c r="AI373" t="s">
        <v>1311</v>
      </c>
      <c r="AJ373" t="s">
        <v>1363</v>
      </c>
      <c r="AK373" t="s">
        <v>1302</v>
      </c>
      <c r="AL373" s="32" t="s">
        <v>890</v>
      </c>
    </row>
    <row r="374" spans="1:38">
      <c r="A374" s="32">
        <v>36</v>
      </c>
      <c r="B374" s="33">
        <v>45283</v>
      </c>
      <c r="C374" s="32">
        <v>30</v>
      </c>
      <c r="D374" s="32" t="s">
        <v>1451</v>
      </c>
      <c r="E374" s="32" t="s">
        <v>1452</v>
      </c>
      <c r="F374" s="32">
        <v>8887384</v>
      </c>
      <c r="G374" s="32" t="s">
        <v>538</v>
      </c>
      <c r="H374" s="32" t="s">
        <v>541</v>
      </c>
      <c r="I374" s="32" t="s">
        <v>1851</v>
      </c>
      <c r="J374" s="33">
        <v>45283</v>
      </c>
      <c r="K374" s="33">
        <v>45283</v>
      </c>
      <c r="L374" t="s">
        <v>1058</v>
      </c>
      <c r="M374" s="32">
        <v>1</v>
      </c>
      <c r="N374" s="32" t="s">
        <v>20</v>
      </c>
      <c r="O374" s="32">
        <v>8</v>
      </c>
      <c r="P374" s="32">
        <v>13.99</v>
      </c>
      <c r="Q374" s="32">
        <v>111.92</v>
      </c>
      <c r="R374" s="32" t="s">
        <v>1705</v>
      </c>
      <c r="S374" s="32" t="s">
        <v>1059</v>
      </c>
      <c r="T374" s="33">
        <v>45300</v>
      </c>
      <c r="U374" s="33" t="s">
        <v>581</v>
      </c>
      <c r="V374" s="32" t="s">
        <v>1706</v>
      </c>
      <c r="W374" s="32" t="s">
        <v>1012</v>
      </c>
      <c r="X374" s="33">
        <v>45300</v>
      </c>
      <c r="Y374" s="32" t="s">
        <v>1068</v>
      </c>
      <c r="Z374" s="33">
        <v>45301</v>
      </c>
      <c r="AA374" s="32" t="s">
        <v>1075</v>
      </c>
      <c r="AB374" s="32" t="s">
        <v>1081</v>
      </c>
      <c r="AC374" s="33">
        <v>45314</v>
      </c>
      <c r="AD374" s="32" t="s">
        <v>22</v>
      </c>
      <c r="AE374" s="33">
        <v>45305</v>
      </c>
      <c r="AF374" s="32" t="s">
        <v>1025</v>
      </c>
      <c r="AG374" s="32" t="s">
        <v>1854</v>
      </c>
      <c r="AH374" s="32" t="s">
        <v>1210</v>
      </c>
      <c r="AI374" t="s">
        <v>1311</v>
      </c>
      <c r="AJ374" t="s">
        <v>1363</v>
      </c>
      <c r="AK374" t="s">
        <v>1302</v>
      </c>
      <c r="AL374" s="32" t="s">
        <v>890</v>
      </c>
    </row>
    <row r="375" spans="1:38">
      <c r="A375" s="32">
        <v>36</v>
      </c>
      <c r="B375" s="33">
        <v>45283</v>
      </c>
      <c r="C375" s="32">
        <v>30</v>
      </c>
      <c r="D375" s="32" t="s">
        <v>1451</v>
      </c>
      <c r="E375" s="32" t="s">
        <v>1452</v>
      </c>
      <c r="F375" s="32">
        <v>8887384</v>
      </c>
      <c r="G375" s="32" t="s">
        <v>1839</v>
      </c>
      <c r="H375" s="32" t="s">
        <v>1830</v>
      </c>
      <c r="I375" s="32" t="s">
        <v>1844</v>
      </c>
      <c r="J375" s="33">
        <v>45283</v>
      </c>
      <c r="K375" s="33">
        <v>45283</v>
      </c>
      <c r="L375" t="s">
        <v>1058</v>
      </c>
      <c r="M375" s="32">
        <v>2</v>
      </c>
      <c r="N375" s="32" t="s">
        <v>20</v>
      </c>
      <c r="O375" s="32">
        <v>2</v>
      </c>
      <c r="P375" s="32">
        <v>17.170000000000002</v>
      </c>
      <c r="Q375" s="32">
        <v>34.340000000000003</v>
      </c>
      <c r="R375" s="32" t="s">
        <v>581</v>
      </c>
      <c r="S375" s="32" t="s">
        <v>581</v>
      </c>
      <c r="T375" s="33" t="s">
        <v>581</v>
      </c>
      <c r="U375" s="33" t="s">
        <v>581</v>
      </c>
      <c r="V375" s="32" t="s">
        <v>1863</v>
      </c>
      <c r="W375" s="32" t="s">
        <v>1005</v>
      </c>
      <c r="X375" s="33">
        <v>45300</v>
      </c>
      <c r="Y375" s="32" t="s">
        <v>1068</v>
      </c>
      <c r="Z375" s="33">
        <v>45300</v>
      </c>
      <c r="AA375" s="32" t="s">
        <v>1069</v>
      </c>
      <c r="AB375" s="32" t="s">
        <v>1081</v>
      </c>
      <c r="AC375" s="33">
        <v>45321.291666666664</v>
      </c>
      <c r="AD375" s="32" t="s">
        <v>22</v>
      </c>
      <c r="AE375" s="33">
        <v>45305</v>
      </c>
      <c r="AF375" s="32" t="s">
        <v>425</v>
      </c>
      <c r="AG375" s="32" t="s">
        <v>1854</v>
      </c>
      <c r="AH375" s="32" t="s">
        <v>1210</v>
      </c>
      <c r="AI375" t="s">
        <v>1311</v>
      </c>
      <c r="AJ375" t="s">
        <v>1363</v>
      </c>
      <c r="AK375" t="s">
        <v>1302</v>
      </c>
      <c r="AL375" s="32" t="s">
        <v>890</v>
      </c>
    </row>
    <row r="376" spans="1:38">
      <c r="A376" s="32">
        <v>36</v>
      </c>
      <c r="B376" s="33">
        <v>45283</v>
      </c>
      <c r="C376" s="32">
        <v>30</v>
      </c>
      <c r="D376" s="32" t="s">
        <v>1451</v>
      </c>
      <c r="E376" s="32" t="s">
        <v>1452</v>
      </c>
      <c r="F376" s="32">
        <v>8887384</v>
      </c>
      <c r="G376" s="32" t="s">
        <v>537</v>
      </c>
      <c r="H376" s="32" t="s">
        <v>540</v>
      </c>
      <c r="I376" s="32" t="s">
        <v>1852</v>
      </c>
      <c r="J376" s="33">
        <v>45283</v>
      </c>
      <c r="K376" s="33">
        <v>45283</v>
      </c>
      <c r="L376" t="s">
        <v>1058</v>
      </c>
      <c r="M376" s="32">
        <v>1</v>
      </c>
      <c r="N376" s="32" t="s">
        <v>20</v>
      </c>
      <c r="O376" s="32">
        <v>4</v>
      </c>
      <c r="P376" s="32">
        <v>12.15</v>
      </c>
      <c r="Q376" s="32">
        <v>48.6</v>
      </c>
      <c r="R376" s="32" t="s">
        <v>1862</v>
      </c>
      <c r="S376" s="32" t="s">
        <v>1058</v>
      </c>
      <c r="T376" s="33">
        <v>45316</v>
      </c>
      <c r="U376" s="33">
        <v>45302</v>
      </c>
      <c r="V376" s="32" t="s">
        <v>1879</v>
      </c>
      <c r="W376" s="32" t="s">
        <v>1018</v>
      </c>
      <c r="X376" s="33">
        <v>45310</v>
      </c>
      <c r="Y376" s="32" t="s">
        <v>1068</v>
      </c>
      <c r="Z376" s="33">
        <v>45316</v>
      </c>
      <c r="AA376" s="32" t="s">
        <v>1069</v>
      </c>
      <c r="AB376" s="32" t="s">
        <v>1070</v>
      </c>
      <c r="AC376" s="33">
        <v>45322</v>
      </c>
      <c r="AD376" s="32" t="s">
        <v>22</v>
      </c>
      <c r="AE376" s="33">
        <v>45318</v>
      </c>
      <c r="AF376" s="32" t="s">
        <v>426</v>
      </c>
      <c r="AG376" s="32" t="s">
        <v>1854</v>
      </c>
      <c r="AH376" s="32" t="s">
        <v>1210</v>
      </c>
      <c r="AI376" t="s">
        <v>1311</v>
      </c>
      <c r="AJ376" t="s">
        <v>1363</v>
      </c>
      <c r="AK376" t="s">
        <v>1302</v>
      </c>
      <c r="AL376" s="32" t="s">
        <v>890</v>
      </c>
    </row>
    <row r="377" spans="1:38">
      <c r="A377" s="32">
        <v>36</v>
      </c>
      <c r="B377" s="33">
        <v>45283</v>
      </c>
      <c r="C377" s="32">
        <v>30</v>
      </c>
      <c r="D377" s="32" t="s">
        <v>1451</v>
      </c>
      <c r="E377" s="32" t="s">
        <v>1452</v>
      </c>
      <c r="F377" s="32">
        <v>8887384</v>
      </c>
      <c r="G377" s="32" t="s">
        <v>250</v>
      </c>
      <c r="H377" s="32" t="s">
        <v>251</v>
      </c>
      <c r="I377" s="32" t="s">
        <v>1844</v>
      </c>
      <c r="J377" s="33">
        <v>45283</v>
      </c>
      <c r="K377" s="33">
        <v>45283</v>
      </c>
      <c r="L377" t="s">
        <v>1058</v>
      </c>
      <c r="M377" s="32">
        <v>3</v>
      </c>
      <c r="N377" s="32" t="s">
        <v>20</v>
      </c>
      <c r="O377" s="32">
        <v>6</v>
      </c>
      <c r="P377" s="32">
        <v>14.8</v>
      </c>
      <c r="Q377" s="32">
        <v>88.8</v>
      </c>
      <c r="R377" s="32" t="s">
        <v>581</v>
      </c>
      <c r="S377" s="32" t="s">
        <v>581</v>
      </c>
      <c r="T377" s="33" t="s">
        <v>581</v>
      </c>
      <c r="U377" s="33" t="s">
        <v>581</v>
      </c>
      <c r="V377" s="32" t="s">
        <v>1863</v>
      </c>
      <c r="W377" s="32" t="s">
        <v>1006</v>
      </c>
      <c r="X377" s="33">
        <v>45300</v>
      </c>
      <c r="Y377" s="32" t="s">
        <v>1068</v>
      </c>
      <c r="Z377" s="33">
        <v>45300</v>
      </c>
      <c r="AA377" s="32" t="s">
        <v>1069</v>
      </c>
      <c r="AB377" s="32" t="s">
        <v>1081</v>
      </c>
      <c r="AC377" s="33">
        <v>45321.291666666664</v>
      </c>
      <c r="AD377" s="32" t="s">
        <v>22</v>
      </c>
      <c r="AE377" s="33">
        <v>45305</v>
      </c>
      <c r="AF377" s="32" t="s">
        <v>427</v>
      </c>
      <c r="AG377" s="32" t="s">
        <v>1854</v>
      </c>
      <c r="AH377" s="32" t="s">
        <v>1210</v>
      </c>
      <c r="AI377" t="s">
        <v>1311</v>
      </c>
      <c r="AJ377" t="s">
        <v>1363</v>
      </c>
      <c r="AK377" t="s">
        <v>1302</v>
      </c>
      <c r="AL377" s="32" t="s">
        <v>890</v>
      </c>
    </row>
    <row r="378" spans="1:38">
      <c r="A378" s="32">
        <v>36</v>
      </c>
      <c r="B378" s="33">
        <v>45283</v>
      </c>
      <c r="C378" s="32">
        <v>30</v>
      </c>
      <c r="D378" s="32" t="s">
        <v>1451</v>
      </c>
      <c r="E378" s="32" t="s">
        <v>1452</v>
      </c>
      <c r="F378" s="32">
        <v>8887384</v>
      </c>
      <c r="G378" s="32" t="s">
        <v>264</v>
      </c>
      <c r="H378" s="32" t="s">
        <v>265</v>
      </c>
      <c r="I378" s="32" t="s">
        <v>1844</v>
      </c>
      <c r="J378" s="33">
        <v>45283</v>
      </c>
      <c r="K378" s="33">
        <v>45283</v>
      </c>
      <c r="L378" t="s">
        <v>1058</v>
      </c>
      <c r="M378" s="32">
        <v>4</v>
      </c>
      <c r="N378" s="32" t="s">
        <v>20</v>
      </c>
      <c r="O378" s="32">
        <v>4</v>
      </c>
      <c r="P378" s="32">
        <v>17</v>
      </c>
      <c r="Q378" s="32">
        <v>68</v>
      </c>
      <c r="R378" s="32" t="s">
        <v>581</v>
      </c>
      <c r="S378" s="32" t="s">
        <v>581</v>
      </c>
      <c r="T378" s="33" t="s">
        <v>581</v>
      </c>
      <c r="U378" s="33" t="s">
        <v>581</v>
      </c>
      <c r="V378" s="32" t="s">
        <v>1863</v>
      </c>
      <c r="W378" s="32" t="s">
        <v>1007</v>
      </c>
      <c r="X378" s="33">
        <v>45300</v>
      </c>
      <c r="Y378" s="32" t="s">
        <v>1068</v>
      </c>
      <c r="Z378" s="33">
        <v>45300</v>
      </c>
      <c r="AA378" s="32" t="s">
        <v>1069</v>
      </c>
      <c r="AB378" s="32" t="s">
        <v>1081</v>
      </c>
      <c r="AC378" s="33">
        <v>45321.291666666664</v>
      </c>
      <c r="AD378" s="32" t="s">
        <v>22</v>
      </c>
      <c r="AE378" s="33">
        <v>45305</v>
      </c>
      <c r="AF378" s="32" t="s">
        <v>426</v>
      </c>
      <c r="AG378" s="32" t="s">
        <v>1854</v>
      </c>
      <c r="AH378" s="32" t="s">
        <v>1210</v>
      </c>
      <c r="AI378" t="s">
        <v>1311</v>
      </c>
      <c r="AJ378" t="s">
        <v>1363</v>
      </c>
      <c r="AK378" t="s">
        <v>1302</v>
      </c>
      <c r="AL378" s="32" t="s">
        <v>890</v>
      </c>
    </row>
    <row r="379" spans="1:38">
      <c r="A379" s="32">
        <v>36</v>
      </c>
      <c r="B379" s="33">
        <v>45283</v>
      </c>
      <c r="C379" s="32">
        <v>30</v>
      </c>
      <c r="D379" s="32" t="s">
        <v>1451</v>
      </c>
      <c r="E379" s="32" t="s">
        <v>1452</v>
      </c>
      <c r="F379" s="32">
        <v>8887384</v>
      </c>
      <c r="G379" s="32" t="s">
        <v>239</v>
      </c>
      <c r="H379" s="32" t="s">
        <v>240</v>
      </c>
      <c r="I379" s="32" t="s">
        <v>1849</v>
      </c>
      <c r="J379" s="33">
        <v>45283</v>
      </c>
      <c r="K379" s="33">
        <v>45283</v>
      </c>
      <c r="L379" t="s">
        <v>1058</v>
      </c>
      <c r="M379" s="32">
        <v>3</v>
      </c>
      <c r="N379" s="32" t="s">
        <v>20</v>
      </c>
      <c r="O379" s="32">
        <v>4</v>
      </c>
      <c r="P379" s="32">
        <v>5.16</v>
      </c>
      <c r="Q379" s="32">
        <v>20.64</v>
      </c>
      <c r="R379" s="32" t="s">
        <v>581</v>
      </c>
      <c r="S379" s="32" t="s">
        <v>581</v>
      </c>
      <c r="T379" s="33" t="s">
        <v>581</v>
      </c>
      <c r="U379" s="33" t="s">
        <v>581</v>
      </c>
      <c r="V379" s="32" t="s">
        <v>1866</v>
      </c>
      <c r="W379" s="32" t="s">
        <v>141</v>
      </c>
      <c r="X379" s="33">
        <v>45295</v>
      </c>
      <c r="Y379" s="32" t="s">
        <v>1068</v>
      </c>
      <c r="Z379" s="33">
        <v>45295</v>
      </c>
      <c r="AA379" s="32" t="s">
        <v>1069</v>
      </c>
      <c r="AB379" s="32" t="s">
        <v>1081</v>
      </c>
      <c r="AC379" s="33">
        <v>45309.291666666664</v>
      </c>
      <c r="AD379" s="32" t="s">
        <v>22</v>
      </c>
      <c r="AE379" s="33">
        <v>45301</v>
      </c>
      <c r="AF379" s="32" t="s">
        <v>426</v>
      </c>
      <c r="AG379" s="32" t="s">
        <v>1854</v>
      </c>
      <c r="AH379" s="32" t="s">
        <v>1210</v>
      </c>
      <c r="AI379" t="s">
        <v>1311</v>
      </c>
      <c r="AJ379" t="s">
        <v>1363</v>
      </c>
      <c r="AK379" t="s">
        <v>1302</v>
      </c>
      <c r="AL379" s="32" t="s">
        <v>890</v>
      </c>
    </row>
    <row r="380" spans="1:38">
      <c r="A380" s="32">
        <v>36</v>
      </c>
      <c r="B380" s="33">
        <v>45283</v>
      </c>
      <c r="C380" s="32">
        <v>30</v>
      </c>
      <c r="D380" s="32" t="s">
        <v>1451</v>
      </c>
      <c r="E380" s="32" t="s">
        <v>1452</v>
      </c>
      <c r="F380" s="32">
        <v>8887384</v>
      </c>
      <c r="G380" s="32" t="s">
        <v>1840</v>
      </c>
      <c r="H380" s="32" t="s">
        <v>1831</v>
      </c>
      <c r="I380" s="32" t="s">
        <v>1849</v>
      </c>
      <c r="J380" s="33">
        <v>45283</v>
      </c>
      <c r="K380" s="33">
        <v>45283</v>
      </c>
      <c r="L380" t="s">
        <v>1058</v>
      </c>
      <c r="M380" s="32">
        <v>4</v>
      </c>
      <c r="N380" s="32" t="s">
        <v>20</v>
      </c>
      <c r="O380" s="32">
        <v>4</v>
      </c>
      <c r="P380" s="32">
        <v>11.99</v>
      </c>
      <c r="Q380" s="32">
        <v>47.96</v>
      </c>
      <c r="R380" s="32" t="s">
        <v>581</v>
      </c>
      <c r="S380" s="32" t="s">
        <v>581</v>
      </c>
      <c r="T380" s="33" t="s">
        <v>581</v>
      </c>
      <c r="U380" s="33" t="s">
        <v>581</v>
      </c>
      <c r="V380" s="32" t="s">
        <v>1866</v>
      </c>
      <c r="W380" s="32" t="s">
        <v>142</v>
      </c>
      <c r="X380" s="33">
        <v>45295</v>
      </c>
      <c r="Y380" s="32" t="s">
        <v>1068</v>
      </c>
      <c r="Z380" s="33">
        <v>45295</v>
      </c>
      <c r="AA380" s="32" t="s">
        <v>1069</v>
      </c>
      <c r="AB380" s="32" t="s">
        <v>1081</v>
      </c>
      <c r="AC380" s="33">
        <v>45309.291666666664</v>
      </c>
      <c r="AD380" s="32" t="s">
        <v>22</v>
      </c>
      <c r="AE380" s="33">
        <v>45301</v>
      </c>
      <c r="AF380" s="32" t="s">
        <v>426</v>
      </c>
      <c r="AG380" s="32" t="s">
        <v>1854</v>
      </c>
      <c r="AH380" s="32" t="s">
        <v>1210</v>
      </c>
      <c r="AI380" t="s">
        <v>1311</v>
      </c>
      <c r="AJ380" t="s">
        <v>1363</v>
      </c>
      <c r="AK380" t="s">
        <v>1302</v>
      </c>
      <c r="AL380" s="32" t="s">
        <v>890</v>
      </c>
    </row>
    <row r="381" spans="1:38">
      <c r="A381" s="32">
        <v>36</v>
      </c>
      <c r="B381" s="33">
        <v>45283</v>
      </c>
      <c r="C381" s="32">
        <v>30</v>
      </c>
      <c r="D381" s="32" t="s">
        <v>1451</v>
      </c>
      <c r="E381" s="32" t="s">
        <v>1452</v>
      </c>
      <c r="F381" s="32">
        <v>8887384</v>
      </c>
      <c r="G381" s="32" t="s">
        <v>252</v>
      </c>
      <c r="H381" s="32" t="s">
        <v>253</v>
      </c>
      <c r="I381" s="32" t="s">
        <v>1849</v>
      </c>
      <c r="J381" s="33">
        <v>45283</v>
      </c>
      <c r="K381" s="33">
        <v>45283</v>
      </c>
      <c r="L381" t="s">
        <v>1058</v>
      </c>
      <c r="M381" s="32">
        <v>5</v>
      </c>
      <c r="N381" s="32" t="s">
        <v>20</v>
      </c>
      <c r="O381" s="32">
        <v>4</v>
      </c>
      <c r="P381" s="32">
        <v>17.649999999999999</v>
      </c>
      <c r="Q381" s="32">
        <v>70.599999999999994</v>
      </c>
      <c r="R381" s="32" t="s">
        <v>581</v>
      </c>
      <c r="S381" s="32" t="s">
        <v>581</v>
      </c>
      <c r="T381" s="33" t="s">
        <v>581</v>
      </c>
      <c r="U381" s="33" t="s">
        <v>581</v>
      </c>
      <c r="V381" s="32" t="s">
        <v>1866</v>
      </c>
      <c r="W381" s="32" t="s">
        <v>143</v>
      </c>
      <c r="X381" s="33">
        <v>45295</v>
      </c>
      <c r="Y381" s="32" t="s">
        <v>1068</v>
      </c>
      <c r="Z381" s="33">
        <v>45295</v>
      </c>
      <c r="AA381" s="32" t="s">
        <v>1069</v>
      </c>
      <c r="AB381" s="32" t="s">
        <v>1081</v>
      </c>
      <c r="AC381" s="33">
        <v>45309.291666666664</v>
      </c>
      <c r="AD381" s="32" t="s">
        <v>22</v>
      </c>
      <c r="AE381" s="33">
        <v>45301</v>
      </c>
      <c r="AF381" s="32" t="s">
        <v>426</v>
      </c>
      <c r="AG381" s="32" t="s">
        <v>1854</v>
      </c>
      <c r="AH381" s="32" t="s">
        <v>1210</v>
      </c>
      <c r="AI381" t="s">
        <v>1311</v>
      </c>
      <c r="AJ381" t="s">
        <v>1363</v>
      </c>
      <c r="AK381" t="s">
        <v>1302</v>
      </c>
      <c r="AL381" s="32" t="s">
        <v>890</v>
      </c>
    </row>
    <row r="382" spans="1:38">
      <c r="A382" s="32">
        <v>36</v>
      </c>
      <c r="B382" s="33">
        <v>45283</v>
      </c>
      <c r="C382" s="32">
        <v>30</v>
      </c>
      <c r="D382" s="32" t="s">
        <v>1451</v>
      </c>
      <c r="E382" s="32" t="s">
        <v>1452</v>
      </c>
      <c r="F382" s="32">
        <v>8887384</v>
      </c>
      <c r="G382" s="32" t="s">
        <v>1841</v>
      </c>
      <c r="H382" s="32" t="s">
        <v>1832</v>
      </c>
      <c r="I382" s="32" t="s">
        <v>1848</v>
      </c>
      <c r="J382" s="33">
        <v>45283</v>
      </c>
      <c r="K382" s="33">
        <v>45283</v>
      </c>
      <c r="L382" t="s">
        <v>1058</v>
      </c>
      <c r="M382" s="32">
        <v>2</v>
      </c>
      <c r="N382" s="32" t="s">
        <v>20</v>
      </c>
      <c r="O382" s="32">
        <v>2</v>
      </c>
      <c r="P382" s="32">
        <v>21.31</v>
      </c>
      <c r="Q382" s="32">
        <v>42.62</v>
      </c>
      <c r="R382" s="32" t="s">
        <v>1711</v>
      </c>
      <c r="S382" s="32" t="s">
        <v>1058</v>
      </c>
      <c r="T382" s="33">
        <v>45300</v>
      </c>
      <c r="U382" s="33" t="s">
        <v>581</v>
      </c>
      <c r="V382" s="32" t="s">
        <v>1712</v>
      </c>
      <c r="W382" s="32" t="s">
        <v>1005</v>
      </c>
      <c r="X382" s="33">
        <v>45300</v>
      </c>
      <c r="Y382" s="32" t="s">
        <v>1068</v>
      </c>
      <c r="Z382" s="33">
        <v>45301</v>
      </c>
      <c r="AA382" s="32" t="s">
        <v>1075</v>
      </c>
      <c r="AB382" s="32" t="s">
        <v>1070</v>
      </c>
      <c r="AC382" s="33">
        <v>45315</v>
      </c>
      <c r="AD382" s="32" t="s">
        <v>22</v>
      </c>
      <c r="AE382" s="33">
        <v>45305</v>
      </c>
      <c r="AF382" s="32" t="s">
        <v>425</v>
      </c>
      <c r="AG382" s="32" t="s">
        <v>1854</v>
      </c>
      <c r="AH382" s="32" t="s">
        <v>1210</v>
      </c>
      <c r="AI382" t="s">
        <v>1311</v>
      </c>
      <c r="AJ382" t="s">
        <v>1363</v>
      </c>
      <c r="AK382" t="s">
        <v>1302</v>
      </c>
      <c r="AL382" s="32" t="s">
        <v>890</v>
      </c>
    </row>
    <row r="383" spans="1:38">
      <c r="A383" s="32">
        <v>36</v>
      </c>
      <c r="B383" s="33">
        <v>45283</v>
      </c>
      <c r="C383" s="32">
        <v>30</v>
      </c>
      <c r="D383" s="32" t="s">
        <v>1451</v>
      </c>
      <c r="E383" s="32" t="s">
        <v>1452</v>
      </c>
      <c r="F383" s="32">
        <v>8887384</v>
      </c>
      <c r="G383" s="32" t="s">
        <v>254</v>
      </c>
      <c r="H383" s="32" t="s">
        <v>255</v>
      </c>
      <c r="I383" s="32" t="s">
        <v>1844</v>
      </c>
      <c r="J383" s="33">
        <v>45283</v>
      </c>
      <c r="K383" s="33">
        <v>45283</v>
      </c>
      <c r="L383" t="s">
        <v>1058</v>
      </c>
      <c r="M383" s="32">
        <v>5</v>
      </c>
      <c r="N383" s="32" t="s">
        <v>20</v>
      </c>
      <c r="O383" s="32">
        <v>2</v>
      </c>
      <c r="P383" s="32">
        <v>65.63</v>
      </c>
      <c r="Q383" s="32">
        <v>131.26</v>
      </c>
      <c r="R383" s="32" t="s">
        <v>581</v>
      </c>
      <c r="S383" s="32" t="s">
        <v>581</v>
      </c>
      <c r="T383" s="33" t="s">
        <v>581</v>
      </c>
      <c r="U383" s="33" t="s">
        <v>581</v>
      </c>
      <c r="V383" s="32" t="s">
        <v>1867</v>
      </c>
      <c r="W383" s="32" t="s">
        <v>1164</v>
      </c>
      <c r="X383" s="33">
        <v>45300</v>
      </c>
      <c r="Y383" s="32" t="s">
        <v>1068</v>
      </c>
      <c r="Z383" s="33">
        <v>45300</v>
      </c>
      <c r="AA383" s="32" t="s">
        <v>1069</v>
      </c>
      <c r="AB383" s="32" t="s">
        <v>1070</v>
      </c>
      <c r="AC383" s="33">
        <v>45307.291666666664</v>
      </c>
      <c r="AD383" s="32" t="s">
        <v>22</v>
      </c>
      <c r="AE383" s="33">
        <v>45305</v>
      </c>
      <c r="AF383" s="32" t="s">
        <v>425</v>
      </c>
      <c r="AG383" s="32" t="s">
        <v>1854</v>
      </c>
      <c r="AH383" s="32" t="s">
        <v>1210</v>
      </c>
      <c r="AI383" t="s">
        <v>1311</v>
      </c>
      <c r="AJ383" t="s">
        <v>1363</v>
      </c>
      <c r="AK383" t="s">
        <v>1302</v>
      </c>
      <c r="AL383" s="32" t="s">
        <v>890</v>
      </c>
    </row>
    <row r="384" spans="1:38">
      <c r="A384" s="32">
        <v>36</v>
      </c>
      <c r="B384" s="33">
        <v>45283</v>
      </c>
      <c r="C384" s="32">
        <v>30</v>
      </c>
      <c r="D384" s="32" t="s">
        <v>1451</v>
      </c>
      <c r="E384" s="32" t="s">
        <v>1452</v>
      </c>
      <c r="F384" s="32">
        <v>8887384</v>
      </c>
      <c r="G384" s="32" t="s">
        <v>1842</v>
      </c>
      <c r="H384" s="32" t="s">
        <v>1833</v>
      </c>
      <c r="I384" s="32" t="s">
        <v>1853</v>
      </c>
      <c r="J384" s="33">
        <v>45283</v>
      </c>
      <c r="K384" s="33">
        <v>45283</v>
      </c>
      <c r="L384" t="s">
        <v>1058</v>
      </c>
      <c r="M384" s="32">
        <v>1</v>
      </c>
      <c r="N384" s="32" t="s">
        <v>20</v>
      </c>
      <c r="O384" s="32">
        <v>2</v>
      </c>
      <c r="P384" s="32">
        <v>241.43</v>
      </c>
      <c r="Q384" s="32">
        <v>482.86</v>
      </c>
      <c r="R384" s="32" t="s">
        <v>1705</v>
      </c>
      <c r="S384" s="32" t="s">
        <v>1059</v>
      </c>
      <c r="T384" s="33">
        <v>45300</v>
      </c>
      <c r="U384" s="33" t="s">
        <v>581</v>
      </c>
      <c r="V384" s="32" t="s">
        <v>1706</v>
      </c>
      <c r="W384" s="32" t="s">
        <v>1009</v>
      </c>
      <c r="X384" s="33">
        <v>45300</v>
      </c>
      <c r="Y384" s="32" t="s">
        <v>1068</v>
      </c>
      <c r="Z384" s="33">
        <v>45301</v>
      </c>
      <c r="AA384" s="32" t="s">
        <v>1075</v>
      </c>
      <c r="AB384" s="32" t="s">
        <v>1081</v>
      </c>
      <c r="AC384" s="33">
        <v>45316</v>
      </c>
      <c r="AD384" s="32" t="s">
        <v>22</v>
      </c>
      <c r="AE384" s="33">
        <v>45309</v>
      </c>
      <c r="AF384" s="32" t="s">
        <v>425</v>
      </c>
      <c r="AG384" s="32" t="s">
        <v>1854</v>
      </c>
      <c r="AH384" s="32" t="s">
        <v>1210</v>
      </c>
      <c r="AI384" t="s">
        <v>1311</v>
      </c>
      <c r="AJ384" t="s">
        <v>1363</v>
      </c>
      <c r="AK384" t="s">
        <v>1302</v>
      </c>
      <c r="AL384" s="32" t="s">
        <v>890</v>
      </c>
    </row>
    <row r="385" spans="1:38">
      <c r="A385" s="32">
        <v>37</v>
      </c>
      <c r="B385" s="33">
        <v>45290</v>
      </c>
      <c r="C385" s="32">
        <v>30</v>
      </c>
      <c r="D385" s="32" t="s">
        <v>1472</v>
      </c>
      <c r="E385" s="32" t="s">
        <v>1473</v>
      </c>
      <c r="F385" s="32">
        <v>8920496</v>
      </c>
      <c r="G385" s="32" t="s">
        <v>1466</v>
      </c>
      <c r="H385" s="32" t="s">
        <v>1469</v>
      </c>
      <c r="I385" s="32">
        <v>50950</v>
      </c>
      <c r="J385" s="33">
        <v>45291</v>
      </c>
      <c r="K385" s="33">
        <v>45293</v>
      </c>
      <c r="L385" t="s">
        <v>1058</v>
      </c>
      <c r="M385" s="32">
        <v>1</v>
      </c>
      <c r="N385" s="32" t="s">
        <v>20</v>
      </c>
      <c r="O385" s="32">
        <v>24</v>
      </c>
      <c r="P385" s="32">
        <v>366.3</v>
      </c>
      <c r="Q385" s="32">
        <v>8791.2000000000007</v>
      </c>
      <c r="R385" s="32" t="s">
        <v>1566</v>
      </c>
      <c r="S385" s="32" t="s">
        <v>1058</v>
      </c>
      <c r="T385" s="33">
        <v>45301</v>
      </c>
      <c r="U385" s="33">
        <v>45297</v>
      </c>
      <c r="V385" s="32" t="s">
        <v>1729</v>
      </c>
      <c r="W385" s="32" t="s">
        <v>1013</v>
      </c>
      <c r="X385" s="33">
        <v>45301</v>
      </c>
      <c r="Y385" s="32" t="s">
        <v>1068</v>
      </c>
      <c r="Z385" s="33">
        <v>45302</v>
      </c>
      <c r="AA385" s="32" t="s">
        <v>1069</v>
      </c>
      <c r="AB385" s="32" t="s">
        <v>1070</v>
      </c>
      <c r="AC385" s="33">
        <v>45329</v>
      </c>
      <c r="AD385" s="32" t="s">
        <v>22</v>
      </c>
      <c r="AE385" s="33">
        <v>45307</v>
      </c>
      <c r="AF385" s="32" t="s">
        <v>428</v>
      </c>
      <c r="AG385" s="32" t="s">
        <v>1898</v>
      </c>
      <c r="AH385" s="32" t="s">
        <v>1210</v>
      </c>
      <c r="AI385" t="s">
        <v>1311</v>
      </c>
      <c r="AJ385" t="s">
        <v>1363</v>
      </c>
      <c r="AK385" t="s">
        <v>1302</v>
      </c>
      <c r="AL385" s="32" t="s">
        <v>890</v>
      </c>
    </row>
    <row r="386" spans="1:38">
      <c r="A386" s="32">
        <v>37</v>
      </c>
      <c r="B386" s="33">
        <v>45290</v>
      </c>
      <c r="C386" s="32">
        <v>30</v>
      </c>
      <c r="D386" s="32" t="s">
        <v>1472</v>
      </c>
      <c r="E386" s="32" t="s">
        <v>1473</v>
      </c>
      <c r="F386" s="32">
        <v>8920496</v>
      </c>
      <c r="G386" s="32" t="s">
        <v>1467</v>
      </c>
      <c r="H386" s="32" t="s">
        <v>1470</v>
      </c>
      <c r="I386" s="32">
        <v>50951</v>
      </c>
      <c r="J386" s="33">
        <v>45291</v>
      </c>
      <c r="K386" s="33">
        <v>45291</v>
      </c>
      <c r="L386" t="s">
        <v>1058</v>
      </c>
      <c r="M386" s="32">
        <v>1</v>
      </c>
      <c r="N386" s="32" t="s">
        <v>938</v>
      </c>
      <c r="O386" s="32">
        <v>1</v>
      </c>
      <c r="P386" s="32">
        <v>58.28</v>
      </c>
      <c r="Q386" s="32">
        <v>58.28</v>
      </c>
      <c r="R386" s="32" t="s">
        <v>1702</v>
      </c>
      <c r="S386" s="32" t="s">
        <v>1058</v>
      </c>
      <c r="T386" s="33">
        <v>45306</v>
      </c>
      <c r="U386" s="33">
        <v>45304</v>
      </c>
      <c r="V386" s="32" t="s">
        <v>1779</v>
      </c>
      <c r="W386" s="32" t="s">
        <v>1789</v>
      </c>
      <c r="X386" s="33">
        <v>45308</v>
      </c>
      <c r="Y386" s="32" t="s">
        <v>1068</v>
      </c>
      <c r="Z386" s="33">
        <v>45308</v>
      </c>
      <c r="AA386" s="32" t="s">
        <v>1069</v>
      </c>
      <c r="AB386" s="32" t="s">
        <v>1081</v>
      </c>
      <c r="AC386" s="33">
        <v>45313</v>
      </c>
      <c r="AD386" s="32" t="s">
        <v>22</v>
      </c>
      <c r="AE386" s="33">
        <v>45312</v>
      </c>
      <c r="AF386" s="32" t="s">
        <v>424</v>
      </c>
      <c r="AG386" s="32"/>
      <c r="AH386" s="32" t="s">
        <v>1210</v>
      </c>
      <c r="AI386" t="s">
        <v>1311</v>
      </c>
      <c r="AJ386" t="s">
        <v>1363</v>
      </c>
      <c r="AK386" t="s">
        <v>1302</v>
      </c>
      <c r="AL386" s="32" t="s">
        <v>890</v>
      </c>
    </row>
    <row r="387" spans="1:38">
      <c r="A387" s="32">
        <v>37</v>
      </c>
      <c r="B387" s="33">
        <v>45290</v>
      </c>
      <c r="C387" s="32">
        <v>30</v>
      </c>
      <c r="D387" s="32" t="s">
        <v>1472</v>
      </c>
      <c r="E387" s="32" t="s">
        <v>1473</v>
      </c>
      <c r="F387" s="32">
        <v>8920496</v>
      </c>
      <c r="G387" s="32" t="s">
        <v>1468</v>
      </c>
      <c r="H387" s="32" t="s">
        <v>1471</v>
      </c>
      <c r="I387" s="32">
        <v>50952</v>
      </c>
      <c r="J387" s="33">
        <v>45291</v>
      </c>
      <c r="K387" s="33">
        <v>45291</v>
      </c>
      <c r="L387" t="s">
        <v>1058</v>
      </c>
      <c r="M387" s="32">
        <v>1</v>
      </c>
      <c r="N387" s="32" t="s">
        <v>21</v>
      </c>
      <c r="O387" s="32">
        <v>1</v>
      </c>
      <c r="P387" s="32">
        <v>90.91</v>
      </c>
      <c r="Q387" s="32">
        <v>90.91</v>
      </c>
      <c r="R387" s="32" t="s">
        <v>1790</v>
      </c>
      <c r="S387" s="32" t="s">
        <v>1058</v>
      </c>
      <c r="T387" s="33">
        <v>45309</v>
      </c>
      <c r="U387" s="33">
        <v>45305</v>
      </c>
      <c r="V387" s="32" t="s">
        <v>1880</v>
      </c>
      <c r="W387" s="32" t="s">
        <v>140</v>
      </c>
      <c r="X387" s="33">
        <v>45309</v>
      </c>
      <c r="Y387" s="32" t="s">
        <v>1068</v>
      </c>
      <c r="Z387" s="33">
        <v>45309</v>
      </c>
      <c r="AA387" s="32" t="s">
        <v>1075</v>
      </c>
      <c r="AB387" s="32" t="s">
        <v>1070</v>
      </c>
      <c r="AC387" s="33">
        <v>45322</v>
      </c>
      <c r="AD387" s="32" t="s">
        <v>22</v>
      </c>
      <c r="AE387" s="33">
        <v>45314</v>
      </c>
      <c r="AF387" s="32" t="s">
        <v>424</v>
      </c>
      <c r="AG387" s="32"/>
      <c r="AH387" s="32" t="s">
        <v>1210</v>
      </c>
      <c r="AI387" t="s">
        <v>1311</v>
      </c>
      <c r="AJ387" t="s">
        <v>1363</v>
      </c>
      <c r="AK387" t="s">
        <v>1302</v>
      </c>
      <c r="AL387" s="32" t="s">
        <v>890</v>
      </c>
    </row>
    <row r="388" spans="1:38">
      <c r="A388" s="32">
        <v>38</v>
      </c>
      <c r="B388" s="33">
        <v>45290</v>
      </c>
      <c r="C388" s="32">
        <v>30</v>
      </c>
      <c r="D388" s="32" t="s">
        <v>1474</v>
      </c>
      <c r="E388" s="32" t="s">
        <v>1475</v>
      </c>
      <c r="F388" s="32">
        <v>8894903</v>
      </c>
      <c r="G388" s="32" t="s">
        <v>1548</v>
      </c>
      <c r="H388" s="32" t="s">
        <v>1549</v>
      </c>
      <c r="I388" s="32">
        <v>51194</v>
      </c>
      <c r="J388" s="33">
        <v>45295</v>
      </c>
      <c r="K388" s="33">
        <v>45298</v>
      </c>
      <c r="L388" t="s">
        <v>1058</v>
      </c>
      <c r="M388" s="32">
        <v>1</v>
      </c>
      <c r="N388" s="32" t="s">
        <v>20</v>
      </c>
      <c r="O388" s="32">
        <v>1</v>
      </c>
      <c r="P388" s="32">
        <v>28591.5</v>
      </c>
      <c r="Q388" s="32">
        <v>28591.5</v>
      </c>
      <c r="R388" s="32" t="s">
        <v>1791</v>
      </c>
      <c r="S388" s="32" t="s">
        <v>1058</v>
      </c>
      <c r="T388" s="33">
        <v>45306</v>
      </c>
      <c r="U388" s="33">
        <v>45305</v>
      </c>
      <c r="V388" s="32" t="s">
        <v>1792</v>
      </c>
      <c r="W388" s="32" t="s">
        <v>139</v>
      </c>
      <c r="X388" s="33">
        <v>45307</v>
      </c>
      <c r="Y388" s="32" t="s">
        <v>1068</v>
      </c>
      <c r="Z388" s="33">
        <v>45307</v>
      </c>
      <c r="AA388" s="32" t="s">
        <v>1075</v>
      </c>
      <c r="AB388" s="32" t="s">
        <v>1070</v>
      </c>
      <c r="AC388" s="33">
        <v>45361</v>
      </c>
      <c r="AD388" s="32" t="s">
        <v>22</v>
      </c>
      <c r="AE388" s="33">
        <v>45363</v>
      </c>
      <c r="AF388" s="32" t="s">
        <v>424</v>
      </c>
      <c r="AG388" s="32" t="s">
        <v>2158</v>
      </c>
      <c r="AH388" s="32" t="s">
        <v>1210</v>
      </c>
      <c r="AI388" t="s">
        <v>1311</v>
      </c>
      <c r="AJ388" t="s">
        <v>1363</v>
      </c>
      <c r="AK388" t="s">
        <v>1302</v>
      </c>
      <c r="AL388" s="32" t="s">
        <v>890</v>
      </c>
    </row>
    <row r="389" spans="1:38">
      <c r="A389" s="32">
        <v>38</v>
      </c>
      <c r="B389" s="33">
        <v>45290</v>
      </c>
      <c r="C389" s="32">
        <v>30</v>
      </c>
      <c r="D389" s="32" t="s">
        <v>1474</v>
      </c>
      <c r="E389" s="32" t="s">
        <v>1475</v>
      </c>
      <c r="F389" s="32">
        <v>8894903</v>
      </c>
      <c r="G389" s="32" t="s">
        <v>395</v>
      </c>
      <c r="H389" s="32" t="s">
        <v>399</v>
      </c>
      <c r="I389" s="32">
        <v>51193</v>
      </c>
      <c r="J389" s="33">
        <v>45295</v>
      </c>
      <c r="K389" s="33">
        <v>45297</v>
      </c>
      <c r="L389" t="s">
        <v>1058</v>
      </c>
      <c r="M389" s="32">
        <v>1</v>
      </c>
      <c r="N389" s="32" t="s">
        <v>20</v>
      </c>
      <c r="O389" s="32">
        <v>2</v>
      </c>
      <c r="P389" s="32">
        <v>302.94</v>
      </c>
      <c r="Q389" s="32">
        <v>605.88</v>
      </c>
      <c r="R389" s="32" t="s">
        <v>1783</v>
      </c>
      <c r="S389" s="32" t="s">
        <v>1558</v>
      </c>
      <c r="T389" s="33">
        <v>45325</v>
      </c>
      <c r="U389" s="33" t="s">
        <v>581</v>
      </c>
      <c r="V389" s="32" t="s">
        <v>1784</v>
      </c>
      <c r="W389" s="32" t="s">
        <v>1341</v>
      </c>
      <c r="X389" s="33">
        <v>45304</v>
      </c>
      <c r="Y389" s="32" t="s">
        <v>1068</v>
      </c>
      <c r="Z389" s="33">
        <v>45304</v>
      </c>
      <c r="AA389" s="32" t="s">
        <v>1075</v>
      </c>
      <c r="AB389" s="32" t="s">
        <v>1070</v>
      </c>
      <c r="AC389" s="33">
        <v>45318</v>
      </c>
      <c r="AD389" s="32" t="s">
        <v>22</v>
      </c>
      <c r="AE389" s="33">
        <v>45307</v>
      </c>
      <c r="AF389" s="32" t="s">
        <v>425</v>
      </c>
      <c r="AG389" s="32"/>
      <c r="AH389" s="32" t="s">
        <v>1210</v>
      </c>
      <c r="AI389" t="s">
        <v>1311</v>
      </c>
      <c r="AJ389" t="s">
        <v>1363</v>
      </c>
      <c r="AK389" t="s">
        <v>1302</v>
      </c>
      <c r="AL389" s="32" t="s">
        <v>890</v>
      </c>
    </row>
    <row r="390" spans="1:38">
      <c r="A390" s="32">
        <v>38</v>
      </c>
      <c r="B390" s="33">
        <v>45290</v>
      </c>
      <c r="C390" s="32">
        <v>30</v>
      </c>
      <c r="D390" s="32" t="s">
        <v>1474</v>
      </c>
      <c r="E390" s="32" t="s">
        <v>1475</v>
      </c>
      <c r="F390" s="32">
        <v>8894903</v>
      </c>
      <c r="G390" s="32" t="s">
        <v>39</v>
      </c>
      <c r="H390" s="32" t="s">
        <v>40</v>
      </c>
      <c r="I390" s="32">
        <v>51192</v>
      </c>
      <c r="J390" s="33">
        <v>45295</v>
      </c>
      <c r="K390" s="33">
        <v>45297</v>
      </c>
      <c r="L390" t="s">
        <v>1058</v>
      </c>
      <c r="M390" s="32">
        <v>2</v>
      </c>
      <c r="N390" s="32" t="s">
        <v>118</v>
      </c>
      <c r="O390" s="32">
        <v>1</v>
      </c>
      <c r="P390" s="32">
        <v>244.76</v>
      </c>
      <c r="Q390" s="32">
        <v>244.76</v>
      </c>
      <c r="R390" s="32" t="s">
        <v>1783</v>
      </c>
      <c r="S390" s="32" t="s">
        <v>1558</v>
      </c>
      <c r="T390" s="33">
        <v>45325</v>
      </c>
      <c r="U390" s="33" t="s">
        <v>581</v>
      </c>
      <c r="V390" s="32" t="s">
        <v>1784</v>
      </c>
      <c r="W390" s="32" t="s">
        <v>1325</v>
      </c>
      <c r="X390" s="33">
        <v>45304</v>
      </c>
      <c r="Y390" s="32" t="s">
        <v>1068</v>
      </c>
      <c r="Z390" s="33">
        <v>45304</v>
      </c>
      <c r="AA390" s="32" t="s">
        <v>1075</v>
      </c>
      <c r="AB390" s="32" t="s">
        <v>1070</v>
      </c>
      <c r="AC390" s="33">
        <v>45318</v>
      </c>
      <c r="AD390" s="32" t="s">
        <v>22</v>
      </c>
      <c r="AE390" s="33">
        <v>45307</v>
      </c>
      <c r="AF390" s="32" t="s">
        <v>424</v>
      </c>
      <c r="AG390" s="32"/>
      <c r="AH390" s="32" t="s">
        <v>1210</v>
      </c>
      <c r="AI390" t="s">
        <v>1311</v>
      </c>
      <c r="AJ390" t="s">
        <v>1363</v>
      </c>
      <c r="AK390" t="s">
        <v>1302</v>
      </c>
      <c r="AL390" s="32" t="s">
        <v>890</v>
      </c>
    </row>
    <row r="391" spans="1:38">
      <c r="A391" s="32">
        <v>38</v>
      </c>
      <c r="B391" s="33">
        <v>45290</v>
      </c>
      <c r="C391" s="32">
        <v>30</v>
      </c>
      <c r="D391" s="32" t="s">
        <v>1474</v>
      </c>
      <c r="E391" s="32" t="s">
        <v>1475</v>
      </c>
      <c r="F391" s="32">
        <v>8894903</v>
      </c>
      <c r="G391" s="32" t="s">
        <v>176</v>
      </c>
      <c r="H391" s="32" t="s">
        <v>280</v>
      </c>
      <c r="I391" s="32">
        <v>51192</v>
      </c>
      <c r="J391" s="33">
        <v>45295</v>
      </c>
      <c r="K391" s="33">
        <v>45297</v>
      </c>
      <c r="L391" t="s">
        <v>1058</v>
      </c>
      <c r="M391" s="32">
        <v>1</v>
      </c>
      <c r="N391" s="32" t="s">
        <v>20</v>
      </c>
      <c r="O391" s="32">
        <v>2</v>
      </c>
      <c r="P391" s="32">
        <v>61.27</v>
      </c>
      <c r="Q391" s="32">
        <v>122.54</v>
      </c>
      <c r="R391" s="32" t="s">
        <v>1783</v>
      </c>
      <c r="S391" s="32" t="s">
        <v>1558</v>
      </c>
      <c r="T391" s="33">
        <v>45325</v>
      </c>
      <c r="U391" s="33" t="s">
        <v>581</v>
      </c>
      <c r="V391" s="32" t="s">
        <v>1784</v>
      </c>
      <c r="W391" s="32" t="s">
        <v>1326</v>
      </c>
      <c r="X391" s="33">
        <v>45304</v>
      </c>
      <c r="Y391" s="32" t="s">
        <v>1068</v>
      </c>
      <c r="Z391" s="33">
        <v>45304</v>
      </c>
      <c r="AA391" s="32" t="s">
        <v>1075</v>
      </c>
      <c r="AB391" s="32" t="s">
        <v>1070</v>
      </c>
      <c r="AC391" s="33">
        <v>45318</v>
      </c>
      <c r="AD391" s="32" t="s">
        <v>22</v>
      </c>
      <c r="AE391" s="33">
        <v>45307</v>
      </c>
      <c r="AF391" s="32" t="s">
        <v>425</v>
      </c>
      <c r="AG391" s="32"/>
      <c r="AH391" s="32" t="s">
        <v>1210</v>
      </c>
      <c r="AI391" t="s">
        <v>1311</v>
      </c>
      <c r="AJ391" t="s">
        <v>1363</v>
      </c>
      <c r="AK391" t="s">
        <v>1302</v>
      </c>
      <c r="AL391" s="32" t="s">
        <v>890</v>
      </c>
    </row>
    <row r="392" spans="1:38">
      <c r="A392" s="32">
        <v>39</v>
      </c>
      <c r="B392" s="33">
        <v>45294</v>
      </c>
      <c r="C392" s="32">
        <v>30</v>
      </c>
      <c r="D392" s="32" t="s">
        <v>1508</v>
      </c>
      <c r="E392" s="32" t="s">
        <v>1509</v>
      </c>
      <c r="F392" s="32">
        <v>8529019</v>
      </c>
      <c r="G392" s="32" t="s">
        <v>984</v>
      </c>
      <c r="H392" s="32" t="s">
        <v>989</v>
      </c>
      <c r="I392" s="32">
        <v>51120</v>
      </c>
      <c r="J392" s="33">
        <v>45294</v>
      </c>
      <c r="K392" s="33">
        <v>45295</v>
      </c>
      <c r="L392" t="s">
        <v>1058</v>
      </c>
      <c r="M392" s="32">
        <v>5</v>
      </c>
      <c r="N392" s="32" t="s">
        <v>55</v>
      </c>
      <c r="O392" s="32">
        <v>7</v>
      </c>
      <c r="P392" s="32">
        <v>35</v>
      </c>
      <c r="Q392" s="32">
        <v>245</v>
      </c>
      <c r="R392" s="32" t="s">
        <v>1702</v>
      </c>
      <c r="S392" s="32" t="s">
        <v>1058</v>
      </c>
      <c r="T392" s="33">
        <v>45306</v>
      </c>
      <c r="U392" s="33">
        <v>45304</v>
      </c>
      <c r="V392" s="32" t="s">
        <v>1779</v>
      </c>
      <c r="W392" s="32" t="s">
        <v>1793</v>
      </c>
      <c r="X392" s="33">
        <v>45308</v>
      </c>
      <c r="Y392" s="32" t="s">
        <v>1068</v>
      </c>
      <c r="Z392" s="33">
        <v>45308</v>
      </c>
      <c r="AA392" s="32" t="s">
        <v>1069</v>
      </c>
      <c r="AB392" s="32" t="s">
        <v>1081</v>
      </c>
      <c r="AC392" s="33">
        <v>45313</v>
      </c>
      <c r="AD392" s="32" t="s">
        <v>22</v>
      </c>
      <c r="AE392" s="33">
        <v>45311</v>
      </c>
      <c r="AF392" s="32" t="s">
        <v>1160</v>
      </c>
      <c r="AG392" s="32"/>
      <c r="AH392" s="32" t="s">
        <v>1210</v>
      </c>
      <c r="AI392" t="s">
        <v>1311</v>
      </c>
      <c r="AJ392" t="s">
        <v>1354</v>
      </c>
      <c r="AK392" t="s">
        <v>1520</v>
      </c>
      <c r="AL392" s="32" t="s">
        <v>890</v>
      </c>
    </row>
    <row r="393" spans="1:38">
      <c r="A393" s="32">
        <v>39</v>
      </c>
      <c r="B393" s="33">
        <v>45294</v>
      </c>
      <c r="C393" s="32">
        <v>30</v>
      </c>
      <c r="D393" s="32" t="s">
        <v>1508</v>
      </c>
      <c r="E393" s="32" t="s">
        <v>1509</v>
      </c>
      <c r="F393" s="32">
        <v>8529019</v>
      </c>
      <c r="G393" s="32" t="s">
        <v>187</v>
      </c>
      <c r="H393" s="32" t="s">
        <v>183</v>
      </c>
      <c r="I393" s="32">
        <v>51120</v>
      </c>
      <c r="J393" s="33">
        <v>45294</v>
      </c>
      <c r="K393" s="33">
        <v>45295</v>
      </c>
      <c r="L393" t="s">
        <v>1058</v>
      </c>
      <c r="M393" s="32">
        <v>4</v>
      </c>
      <c r="N393" s="32" t="s">
        <v>55</v>
      </c>
      <c r="O393" s="32">
        <v>7</v>
      </c>
      <c r="P393" s="32">
        <v>19.600000000000001</v>
      </c>
      <c r="Q393" s="32">
        <v>137.19999999999999</v>
      </c>
      <c r="R393" s="32" t="s">
        <v>1702</v>
      </c>
      <c r="S393" s="32" t="s">
        <v>1058</v>
      </c>
      <c r="T393" s="33">
        <v>45306</v>
      </c>
      <c r="U393" s="33">
        <v>45304</v>
      </c>
      <c r="V393" s="32" t="s">
        <v>1779</v>
      </c>
      <c r="W393" s="32" t="s">
        <v>1794</v>
      </c>
      <c r="X393" s="33">
        <v>45308</v>
      </c>
      <c r="Y393" s="32" t="s">
        <v>1068</v>
      </c>
      <c r="Z393" s="33">
        <v>45308</v>
      </c>
      <c r="AA393" s="32" t="s">
        <v>1069</v>
      </c>
      <c r="AB393" s="32" t="s">
        <v>1081</v>
      </c>
      <c r="AC393" s="33">
        <v>45313</v>
      </c>
      <c r="AD393" s="32" t="s">
        <v>22</v>
      </c>
      <c r="AE393" s="33">
        <v>45311</v>
      </c>
      <c r="AF393" s="32" t="s">
        <v>1160</v>
      </c>
      <c r="AG393" s="32"/>
      <c r="AH393" s="32" t="s">
        <v>1210</v>
      </c>
      <c r="AI393" t="s">
        <v>1311</v>
      </c>
      <c r="AJ393" t="s">
        <v>1354</v>
      </c>
      <c r="AK393" t="s">
        <v>1520</v>
      </c>
      <c r="AL393" s="32" t="s">
        <v>890</v>
      </c>
    </row>
    <row r="394" spans="1:38">
      <c r="A394" s="32">
        <v>39</v>
      </c>
      <c r="B394" s="33">
        <v>45294</v>
      </c>
      <c r="C394" s="32">
        <v>30</v>
      </c>
      <c r="D394" s="32" t="s">
        <v>1508</v>
      </c>
      <c r="E394" s="32" t="s">
        <v>1509</v>
      </c>
      <c r="F394" s="32">
        <v>8529019</v>
      </c>
      <c r="G394" s="32" t="s">
        <v>1488</v>
      </c>
      <c r="H394" s="32" t="s">
        <v>1498</v>
      </c>
      <c r="I394" s="32">
        <v>51114</v>
      </c>
      <c r="J394" s="33">
        <v>45294</v>
      </c>
      <c r="K394" s="33">
        <v>45295</v>
      </c>
      <c r="L394" t="s">
        <v>1058</v>
      </c>
      <c r="M394" s="32">
        <v>1</v>
      </c>
      <c r="N394" s="32" t="s">
        <v>20</v>
      </c>
      <c r="O394" s="32">
        <v>10</v>
      </c>
      <c r="P394" s="32">
        <v>29.97</v>
      </c>
      <c r="Q394" s="32">
        <v>299.7</v>
      </c>
      <c r="R394" s="32" t="s">
        <v>581</v>
      </c>
      <c r="S394" s="32" t="s">
        <v>581</v>
      </c>
      <c r="T394" s="33" t="s">
        <v>581</v>
      </c>
      <c r="U394" s="33" t="s">
        <v>581</v>
      </c>
      <c r="V394" s="32" t="s">
        <v>1722</v>
      </c>
      <c r="W394" s="32" t="s">
        <v>1028</v>
      </c>
      <c r="X394" s="33">
        <v>45302</v>
      </c>
      <c r="Y394" s="32" t="s">
        <v>1068</v>
      </c>
      <c r="Z394" s="33">
        <v>45302</v>
      </c>
      <c r="AA394" s="32" t="s">
        <v>1069</v>
      </c>
      <c r="AB394" s="32" t="s">
        <v>1081</v>
      </c>
      <c r="AC394" s="33">
        <v>45322</v>
      </c>
      <c r="AD394" s="32" t="s">
        <v>22</v>
      </c>
      <c r="AE394" s="33">
        <v>45306</v>
      </c>
      <c r="AF394" s="32" t="s">
        <v>1001</v>
      </c>
      <c r="AG394" s="32"/>
      <c r="AH394" s="32" t="s">
        <v>1210</v>
      </c>
      <c r="AI394" t="s">
        <v>1311</v>
      </c>
      <c r="AJ394" t="s">
        <v>1354</v>
      </c>
      <c r="AK394" t="s">
        <v>1520</v>
      </c>
      <c r="AL394" s="32" t="s">
        <v>890</v>
      </c>
    </row>
    <row r="395" spans="1:38">
      <c r="A395" s="32">
        <v>39</v>
      </c>
      <c r="B395" s="33">
        <v>45294</v>
      </c>
      <c r="C395" s="32">
        <v>30</v>
      </c>
      <c r="D395" s="32" t="s">
        <v>1508</v>
      </c>
      <c r="E395" s="32" t="s">
        <v>1509</v>
      </c>
      <c r="F395" s="32">
        <v>8529019</v>
      </c>
      <c r="G395" s="32" t="s">
        <v>1489</v>
      </c>
      <c r="H395" s="32" t="s">
        <v>1499</v>
      </c>
      <c r="I395" s="32">
        <v>51112</v>
      </c>
      <c r="J395" s="33">
        <v>45294</v>
      </c>
      <c r="K395" s="33">
        <v>45295</v>
      </c>
      <c r="L395" t="s">
        <v>1058</v>
      </c>
      <c r="M395" s="32">
        <v>3</v>
      </c>
      <c r="N395" s="32" t="s">
        <v>20</v>
      </c>
      <c r="O395" s="32">
        <v>10</v>
      </c>
      <c r="P395" s="32">
        <v>27.47</v>
      </c>
      <c r="Q395" s="32">
        <v>274.7</v>
      </c>
      <c r="R395" s="32" t="s">
        <v>1702</v>
      </c>
      <c r="S395" s="32" t="s">
        <v>1058</v>
      </c>
      <c r="T395" s="33">
        <v>45306</v>
      </c>
      <c r="U395" s="33">
        <v>45304</v>
      </c>
      <c r="V395" s="32" t="s">
        <v>1779</v>
      </c>
      <c r="W395" s="32" t="s">
        <v>1728</v>
      </c>
      <c r="X395" s="33">
        <v>45308</v>
      </c>
      <c r="Y395" s="32" t="s">
        <v>1068</v>
      </c>
      <c r="Z395" s="33">
        <v>45308</v>
      </c>
      <c r="AA395" s="32" t="s">
        <v>1069</v>
      </c>
      <c r="AB395" s="32" t="s">
        <v>1081</v>
      </c>
      <c r="AC395" s="33">
        <v>45313</v>
      </c>
      <c r="AD395" s="32" t="s">
        <v>22</v>
      </c>
      <c r="AE395" s="33">
        <v>45311</v>
      </c>
      <c r="AF395" s="32" t="s">
        <v>1001</v>
      </c>
      <c r="AG395" s="32"/>
      <c r="AH395" s="32" t="s">
        <v>1210</v>
      </c>
      <c r="AI395" t="s">
        <v>1311</v>
      </c>
      <c r="AJ395" t="s">
        <v>1354</v>
      </c>
      <c r="AK395" t="s">
        <v>1520</v>
      </c>
      <c r="AL395" s="32" t="s">
        <v>890</v>
      </c>
    </row>
    <row r="396" spans="1:38">
      <c r="A396" s="32">
        <v>39</v>
      </c>
      <c r="B396" s="33">
        <v>45294</v>
      </c>
      <c r="C396" s="32">
        <v>30</v>
      </c>
      <c r="D396" s="32" t="s">
        <v>1508</v>
      </c>
      <c r="E396" s="32" t="s">
        <v>1509</v>
      </c>
      <c r="F396" s="32">
        <v>8529019</v>
      </c>
      <c r="G396" s="32" t="s">
        <v>290</v>
      </c>
      <c r="H396" s="32" t="s">
        <v>292</v>
      </c>
      <c r="I396" s="32">
        <v>51118</v>
      </c>
      <c r="J396" s="33">
        <v>45294</v>
      </c>
      <c r="K396" s="33">
        <v>45295</v>
      </c>
      <c r="L396" t="s">
        <v>1058</v>
      </c>
      <c r="M396" s="32">
        <v>1</v>
      </c>
      <c r="N396" s="32" t="s">
        <v>37</v>
      </c>
      <c r="O396" s="32">
        <v>34</v>
      </c>
      <c r="P396" s="32">
        <v>39.6</v>
      </c>
      <c r="Q396" s="32">
        <v>1346.4</v>
      </c>
      <c r="R396" s="32" t="s">
        <v>1567</v>
      </c>
      <c r="S396" s="32" t="s">
        <v>1058</v>
      </c>
      <c r="T396" s="33">
        <v>45295</v>
      </c>
      <c r="U396" s="33" t="s">
        <v>581</v>
      </c>
      <c r="V396" s="32" t="s">
        <v>1568</v>
      </c>
      <c r="W396" s="32" t="s">
        <v>139</v>
      </c>
      <c r="X396" s="33">
        <v>45295</v>
      </c>
      <c r="Y396" s="32" t="s">
        <v>1068</v>
      </c>
      <c r="Z396" s="33">
        <v>45296</v>
      </c>
      <c r="AA396" s="32" t="s">
        <v>1075</v>
      </c>
      <c r="AB396" s="32" t="s">
        <v>1070</v>
      </c>
      <c r="AC396" s="33">
        <v>45322</v>
      </c>
      <c r="AD396" s="32" t="s">
        <v>22</v>
      </c>
      <c r="AE396" s="33">
        <v>45300</v>
      </c>
      <c r="AF396" s="32" t="s">
        <v>1032</v>
      </c>
      <c r="AG396" s="32"/>
      <c r="AH396" s="32" t="s">
        <v>1210</v>
      </c>
      <c r="AI396" t="s">
        <v>1311</v>
      </c>
      <c r="AJ396" t="s">
        <v>1354</v>
      </c>
      <c r="AK396" t="s">
        <v>1520</v>
      </c>
      <c r="AL396" s="32" t="s">
        <v>890</v>
      </c>
    </row>
    <row r="397" spans="1:38">
      <c r="A397" s="32">
        <v>39</v>
      </c>
      <c r="B397" s="33">
        <v>45294</v>
      </c>
      <c r="C397" s="32">
        <v>30</v>
      </c>
      <c r="D397" s="32" t="s">
        <v>1508</v>
      </c>
      <c r="E397" s="32" t="s">
        <v>1509</v>
      </c>
      <c r="F397" s="32">
        <v>8529019</v>
      </c>
      <c r="G397" s="32" t="s">
        <v>1490</v>
      </c>
      <c r="H397" s="32" t="s">
        <v>1500</v>
      </c>
      <c r="I397" s="32">
        <v>51119</v>
      </c>
      <c r="J397" s="33">
        <v>45294</v>
      </c>
      <c r="K397" s="33">
        <v>45295</v>
      </c>
      <c r="L397" t="s">
        <v>1058</v>
      </c>
      <c r="M397" s="32">
        <v>3</v>
      </c>
      <c r="N397" s="32" t="s">
        <v>55</v>
      </c>
      <c r="O397" s="32">
        <v>1</v>
      </c>
      <c r="P397" s="32">
        <v>91.1</v>
      </c>
      <c r="Q397" s="32">
        <v>91.1</v>
      </c>
      <c r="R397" s="32" t="s">
        <v>1702</v>
      </c>
      <c r="S397" s="32" t="s">
        <v>1058</v>
      </c>
      <c r="T397" s="33">
        <v>45306</v>
      </c>
      <c r="U397" s="33">
        <v>45304</v>
      </c>
      <c r="V397" s="32" t="s">
        <v>1779</v>
      </c>
      <c r="W397" s="32" t="s">
        <v>1795</v>
      </c>
      <c r="X397" s="33">
        <v>45308</v>
      </c>
      <c r="Y397" s="32" t="s">
        <v>1068</v>
      </c>
      <c r="Z397" s="33">
        <v>45308</v>
      </c>
      <c r="AA397" s="32" t="s">
        <v>1069</v>
      </c>
      <c r="AB397" s="32" t="s">
        <v>1081</v>
      </c>
      <c r="AC397" s="33">
        <v>45313</v>
      </c>
      <c r="AD397" s="32" t="s">
        <v>22</v>
      </c>
      <c r="AE397" s="33">
        <v>45311</v>
      </c>
      <c r="AF397" s="32" t="s">
        <v>424</v>
      </c>
      <c r="AG397" s="32"/>
      <c r="AH397" s="32" t="s">
        <v>1210</v>
      </c>
      <c r="AI397" t="s">
        <v>1311</v>
      </c>
      <c r="AJ397" t="s">
        <v>1354</v>
      </c>
      <c r="AK397" t="s">
        <v>1520</v>
      </c>
      <c r="AL397" s="32" t="s">
        <v>890</v>
      </c>
    </row>
    <row r="398" spans="1:38">
      <c r="A398" s="32">
        <v>39</v>
      </c>
      <c r="B398" s="33">
        <v>45294</v>
      </c>
      <c r="C398" s="32">
        <v>30</v>
      </c>
      <c r="D398" s="32" t="s">
        <v>1508</v>
      </c>
      <c r="E398" s="32" t="s">
        <v>1509</v>
      </c>
      <c r="F398" s="32">
        <v>8529019</v>
      </c>
      <c r="G398" s="32" t="s">
        <v>1491</v>
      </c>
      <c r="H398" s="32" t="s">
        <v>1501</v>
      </c>
      <c r="I398" s="32">
        <v>51115</v>
      </c>
      <c r="J398" s="33">
        <v>45294</v>
      </c>
      <c r="K398" s="33">
        <v>45295</v>
      </c>
      <c r="L398" t="s">
        <v>1058</v>
      </c>
      <c r="M398" s="32">
        <v>1</v>
      </c>
      <c r="N398" s="32" t="s">
        <v>20</v>
      </c>
      <c r="O398" s="32">
        <v>4</v>
      </c>
      <c r="P398" s="32">
        <v>28.97</v>
      </c>
      <c r="Q398" s="32">
        <v>115.88</v>
      </c>
      <c r="R398" s="32" t="s">
        <v>1702</v>
      </c>
      <c r="S398" s="32" t="s">
        <v>1058</v>
      </c>
      <c r="T398" s="33">
        <v>45306</v>
      </c>
      <c r="U398" s="33">
        <v>45304</v>
      </c>
      <c r="V398" s="32" t="s">
        <v>1779</v>
      </c>
      <c r="W398" s="32" t="s">
        <v>1796</v>
      </c>
      <c r="X398" s="33">
        <v>45308</v>
      </c>
      <c r="Y398" s="32" t="s">
        <v>1068</v>
      </c>
      <c r="Z398" s="33">
        <v>45308</v>
      </c>
      <c r="AA398" s="32" t="s">
        <v>1069</v>
      </c>
      <c r="AB398" s="32" t="s">
        <v>1081</v>
      </c>
      <c r="AC398" s="33">
        <v>45313</v>
      </c>
      <c r="AD398" s="32" t="s">
        <v>22</v>
      </c>
      <c r="AE398" s="33">
        <v>45311</v>
      </c>
      <c r="AF398" s="32" t="s">
        <v>426</v>
      </c>
      <c r="AG398" s="32"/>
      <c r="AH398" s="32" t="s">
        <v>1210</v>
      </c>
      <c r="AI398" t="s">
        <v>1311</v>
      </c>
      <c r="AJ398" t="s">
        <v>1354</v>
      </c>
      <c r="AK398" t="s">
        <v>1520</v>
      </c>
      <c r="AL398" s="32" t="s">
        <v>890</v>
      </c>
    </row>
    <row r="399" spans="1:38">
      <c r="A399" s="32">
        <v>39</v>
      </c>
      <c r="B399" s="33">
        <v>45294</v>
      </c>
      <c r="C399" s="32">
        <v>30</v>
      </c>
      <c r="D399" s="32" t="s">
        <v>1508</v>
      </c>
      <c r="E399" s="32" t="s">
        <v>1509</v>
      </c>
      <c r="F399" s="32">
        <v>8529019</v>
      </c>
      <c r="G399" s="32" t="s">
        <v>81</v>
      </c>
      <c r="H399" s="32" t="s">
        <v>534</v>
      </c>
      <c r="I399" s="32">
        <v>51116</v>
      </c>
      <c r="J399" s="33">
        <v>45294</v>
      </c>
      <c r="K399" s="33">
        <v>45295</v>
      </c>
      <c r="L399" t="s">
        <v>1058</v>
      </c>
      <c r="M399" s="32">
        <v>1</v>
      </c>
      <c r="N399" s="32" t="s">
        <v>55</v>
      </c>
      <c r="O399" s="32">
        <v>4</v>
      </c>
      <c r="P399" s="32">
        <v>19.649999999999999</v>
      </c>
      <c r="Q399" s="32">
        <v>78.599999999999994</v>
      </c>
      <c r="R399" s="32" t="s">
        <v>581</v>
      </c>
      <c r="S399" s="32" t="s">
        <v>581</v>
      </c>
      <c r="T399" s="33" t="s">
        <v>581</v>
      </c>
      <c r="U399" s="33" t="s">
        <v>581</v>
      </c>
      <c r="V399" s="32" t="s">
        <v>1730</v>
      </c>
      <c r="W399" s="32" t="s">
        <v>143</v>
      </c>
      <c r="X399" s="33">
        <v>45302</v>
      </c>
      <c r="Y399" s="32" t="s">
        <v>1068</v>
      </c>
      <c r="Z399" s="33">
        <v>45302</v>
      </c>
      <c r="AA399" s="32" t="s">
        <v>1069</v>
      </c>
      <c r="AB399" s="32" t="s">
        <v>1084</v>
      </c>
      <c r="AC399" s="33">
        <v>45316</v>
      </c>
      <c r="AD399" s="32" t="s">
        <v>22</v>
      </c>
      <c r="AE399" s="33">
        <v>45306</v>
      </c>
      <c r="AF399" s="32" t="s">
        <v>426</v>
      </c>
      <c r="AG399" s="32"/>
      <c r="AH399" s="32" t="s">
        <v>1210</v>
      </c>
      <c r="AI399" t="s">
        <v>1311</v>
      </c>
      <c r="AJ399" t="s">
        <v>1354</v>
      </c>
      <c r="AK399" t="s">
        <v>1520</v>
      </c>
      <c r="AL399" s="32" t="s">
        <v>890</v>
      </c>
    </row>
    <row r="400" spans="1:38">
      <c r="A400" s="32">
        <v>39</v>
      </c>
      <c r="B400" s="33">
        <v>45294</v>
      </c>
      <c r="C400" s="32">
        <v>30</v>
      </c>
      <c r="D400" s="32" t="s">
        <v>1508</v>
      </c>
      <c r="E400" s="32" t="s">
        <v>1509</v>
      </c>
      <c r="F400" s="32">
        <v>8529019</v>
      </c>
      <c r="G400" s="32" t="s">
        <v>1492</v>
      </c>
      <c r="H400" s="32" t="s">
        <v>1502</v>
      </c>
      <c r="I400" s="32">
        <v>51117</v>
      </c>
      <c r="J400" s="33">
        <v>45294</v>
      </c>
      <c r="K400" s="33">
        <v>45295</v>
      </c>
      <c r="L400" t="s">
        <v>1058</v>
      </c>
      <c r="M400" s="32">
        <v>1</v>
      </c>
      <c r="N400" s="32" t="s">
        <v>20</v>
      </c>
      <c r="O400" s="32">
        <v>8</v>
      </c>
      <c r="P400" s="32">
        <v>16.48</v>
      </c>
      <c r="Q400" s="32">
        <v>131.84</v>
      </c>
      <c r="R400" s="32" t="s">
        <v>581</v>
      </c>
      <c r="S400" s="32" t="s">
        <v>581</v>
      </c>
      <c r="T400" s="33" t="s">
        <v>581</v>
      </c>
      <c r="U400" s="33" t="s">
        <v>581</v>
      </c>
      <c r="V400" s="32" t="s">
        <v>1716</v>
      </c>
      <c r="W400" s="32" t="s">
        <v>1731</v>
      </c>
      <c r="X400" s="33">
        <v>45302</v>
      </c>
      <c r="Y400" s="32" t="s">
        <v>1068</v>
      </c>
      <c r="Z400" s="33">
        <v>45302</v>
      </c>
      <c r="AA400" s="32" t="s">
        <v>1069</v>
      </c>
      <c r="AB400" s="32" t="s">
        <v>1070</v>
      </c>
      <c r="AC400" s="33">
        <v>45322</v>
      </c>
      <c r="AD400" s="32" t="s">
        <v>22</v>
      </c>
      <c r="AE400" s="33">
        <v>45307</v>
      </c>
      <c r="AF400" s="32" t="s">
        <v>1025</v>
      </c>
      <c r="AG400" s="32"/>
      <c r="AH400" s="32" t="s">
        <v>1210</v>
      </c>
      <c r="AI400" t="s">
        <v>1311</v>
      </c>
      <c r="AJ400" t="s">
        <v>1354</v>
      </c>
      <c r="AK400" t="s">
        <v>1520</v>
      </c>
      <c r="AL400" s="32" t="s">
        <v>890</v>
      </c>
    </row>
    <row r="401" spans="1:38">
      <c r="A401" s="32">
        <v>39</v>
      </c>
      <c r="B401" s="33">
        <v>45294</v>
      </c>
      <c r="C401" s="32">
        <v>30</v>
      </c>
      <c r="D401" s="32" t="s">
        <v>1508</v>
      </c>
      <c r="E401" s="32" t="s">
        <v>1509</v>
      </c>
      <c r="F401" s="32">
        <v>8529019</v>
      </c>
      <c r="G401" s="32" t="s">
        <v>1261</v>
      </c>
      <c r="H401" s="32" t="s">
        <v>1266</v>
      </c>
      <c r="I401" s="32">
        <v>51119</v>
      </c>
      <c r="J401" s="33">
        <v>45294</v>
      </c>
      <c r="K401" s="33">
        <v>45295</v>
      </c>
      <c r="L401" t="s">
        <v>1058</v>
      </c>
      <c r="M401" s="32">
        <v>2</v>
      </c>
      <c r="N401" s="32" t="s">
        <v>20</v>
      </c>
      <c r="O401" s="32">
        <v>6</v>
      </c>
      <c r="P401" s="32">
        <v>14.6</v>
      </c>
      <c r="Q401" s="32">
        <v>87.6</v>
      </c>
      <c r="R401" s="32" t="s">
        <v>1702</v>
      </c>
      <c r="S401" s="32" t="s">
        <v>1058</v>
      </c>
      <c r="T401" s="33">
        <v>45306</v>
      </c>
      <c r="U401" s="33">
        <v>45304</v>
      </c>
      <c r="V401" s="32" t="s">
        <v>1779</v>
      </c>
      <c r="W401" s="32" t="s">
        <v>1797</v>
      </c>
      <c r="X401" s="33">
        <v>45308</v>
      </c>
      <c r="Y401" s="32" t="s">
        <v>1068</v>
      </c>
      <c r="Z401" s="33">
        <v>45308</v>
      </c>
      <c r="AA401" s="32" t="s">
        <v>1069</v>
      </c>
      <c r="AB401" s="32" t="s">
        <v>1081</v>
      </c>
      <c r="AC401" s="33">
        <v>45313</v>
      </c>
      <c r="AD401" s="32" t="s">
        <v>22</v>
      </c>
      <c r="AE401" s="33">
        <v>45311</v>
      </c>
      <c r="AF401" s="32" t="s">
        <v>427</v>
      </c>
      <c r="AG401" s="32"/>
      <c r="AH401" s="32" t="s">
        <v>1210</v>
      </c>
      <c r="AI401" t="s">
        <v>1311</v>
      </c>
      <c r="AJ401" t="s">
        <v>1354</v>
      </c>
      <c r="AK401" t="s">
        <v>1520</v>
      </c>
      <c r="AL401" s="32" t="s">
        <v>890</v>
      </c>
    </row>
    <row r="402" spans="1:38">
      <c r="A402" s="32">
        <v>39</v>
      </c>
      <c r="B402" s="33">
        <v>45294</v>
      </c>
      <c r="C402" s="32">
        <v>30</v>
      </c>
      <c r="D402" s="32" t="s">
        <v>1508</v>
      </c>
      <c r="E402" s="32" t="s">
        <v>1509</v>
      </c>
      <c r="F402" s="32">
        <v>8529019</v>
      </c>
      <c r="G402" s="32" t="s">
        <v>1493</v>
      </c>
      <c r="H402" s="32" t="s">
        <v>1503</v>
      </c>
      <c r="I402" s="32">
        <v>51121</v>
      </c>
      <c r="J402" s="33">
        <v>45294</v>
      </c>
      <c r="K402" s="33">
        <v>45295</v>
      </c>
      <c r="L402" t="s">
        <v>1058</v>
      </c>
      <c r="M402" s="32">
        <v>3</v>
      </c>
      <c r="N402" s="32" t="s">
        <v>20</v>
      </c>
      <c r="O402" s="32">
        <v>8</v>
      </c>
      <c r="P402" s="32">
        <v>12.4</v>
      </c>
      <c r="Q402" s="32">
        <v>99.2</v>
      </c>
      <c r="R402" s="32" t="s">
        <v>1783</v>
      </c>
      <c r="S402" s="32" t="s">
        <v>1558</v>
      </c>
      <c r="T402" s="33">
        <v>45325</v>
      </c>
      <c r="U402" s="33" t="s">
        <v>581</v>
      </c>
      <c r="V402" s="32" t="s">
        <v>1784</v>
      </c>
      <c r="W402" s="32" t="s">
        <v>1039</v>
      </c>
      <c r="X402" s="33">
        <v>45304</v>
      </c>
      <c r="Y402" s="32" t="s">
        <v>1068</v>
      </c>
      <c r="Z402" s="33">
        <v>45304</v>
      </c>
      <c r="AA402" s="32" t="s">
        <v>1075</v>
      </c>
      <c r="AB402" s="32" t="s">
        <v>1070</v>
      </c>
      <c r="AC402" s="33">
        <v>45318</v>
      </c>
      <c r="AD402" s="32" t="s">
        <v>22</v>
      </c>
      <c r="AE402" s="33">
        <v>45307</v>
      </c>
      <c r="AF402" s="32" t="s">
        <v>1025</v>
      </c>
      <c r="AG402" s="32"/>
      <c r="AH402" s="32" t="s">
        <v>1210</v>
      </c>
      <c r="AI402" t="s">
        <v>1311</v>
      </c>
      <c r="AJ402" t="s">
        <v>1354</v>
      </c>
      <c r="AK402" t="s">
        <v>1520</v>
      </c>
      <c r="AL402" s="32" t="s">
        <v>890</v>
      </c>
    </row>
    <row r="403" spans="1:38">
      <c r="A403" s="32">
        <v>39</v>
      </c>
      <c r="B403" s="33">
        <v>45294</v>
      </c>
      <c r="C403" s="32">
        <v>30</v>
      </c>
      <c r="D403" s="32" t="s">
        <v>1508</v>
      </c>
      <c r="E403" s="32" t="s">
        <v>1509</v>
      </c>
      <c r="F403" s="32">
        <v>8529019</v>
      </c>
      <c r="G403" s="32" t="s">
        <v>71</v>
      </c>
      <c r="H403" s="32" t="s">
        <v>72</v>
      </c>
      <c r="I403" s="32">
        <v>51121</v>
      </c>
      <c r="J403" s="33">
        <v>45294</v>
      </c>
      <c r="K403" s="33">
        <v>45295</v>
      </c>
      <c r="L403" t="s">
        <v>1058</v>
      </c>
      <c r="M403" s="32">
        <v>2</v>
      </c>
      <c r="N403" s="32" t="s">
        <v>20</v>
      </c>
      <c r="O403" s="32">
        <v>4</v>
      </c>
      <c r="P403" s="32">
        <v>13.9</v>
      </c>
      <c r="Q403" s="32">
        <v>55.6</v>
      </c>
      <c r="R403" s="32" t="s">
        <v>1783</v>
      </c>
      <c r="S403" s="32" t="s">
        <v>1558</v>
      </c>
      <c r="T403" s="33">
        <v>45325</v>
      </c>
      <c r="U403" s="33" t="s">
        <v>581</v>
      </c>
      <c r="V403" s="32" t="s">
        <v>1784</v>
      </c>
      <c r="W403" s="32" t="s">
        <v>1164</v>
      </c>
      <c r="X403" s="33">
        <v>45304</v>
      </c>
      <c r="Y403" s="32" t="s">
        <v>1068</v>
      </c>
      <c r="Z403" s="33">
        <v>45304</v>
      </c>
      <c r="AA403" s="32" t="s">
        <v>1075</v>
      </c>
      <c r="AB403" s="32" t="s">
        <v>1070</v>
      </c>
      <c r="AC403" s="33">
        <v>45318</v>
      </c>
      <c r="AD403" s="32" t="s">
        <v>22</v>
      </c>
      <c r="AE403" s="33">
        <v>45307</v>
      </c>
      <c r="AF403" s="32" t="s">
        <v>426</v>
      </c>
      <c r="AG403" s="32"/>
      <c r="AH403" s="32" t="s">
        <v>1210</v>
      </c>
      <c r="AI403" t="s">
        <v>1311</v>
      </c>
      <c r="AJ403" t="s">
        <v>1354</v>
      </c>
      <c r="AK403" t="s">
        <v>1520</v>
      </c>
      <c r="AL403" s="32" t="s">
        <v>890</v>
      </c>
    </row>
    <row r="404" spans="1:38">
      <c r="A404" s="32">
        <v>39</v>
      </c>
      <c r="B404" s="33">
        <v>45294</v>
      </c>
      <c r="C404" s="32">
        <v>30</v>
      </c>
      <c r="D404" s="32" t="s">
        <v>1508</v>
      </c>
      <c r="E404" s="32" t="s">
        <v>1509</v>
      </c>
      <c r="F404" s="32">
        <v>8529019</v>
      </c>
      <c r="G404" s="32" t="s">
        <v>1494</v>
      </c>
      <c r="H404" s="32" t="s">
        <v>1504</v>
      </c>
      <c r="I404" s="32">
        <v>51120</v>
      </c>
      <c r="J404" s="33">
        <v>45294</v>
      </c>
      <c r="K404" s="33">
        <v>45295</v>
      </c>
      <c r="L404" t="s">
        <v>1058</v>
      </c>
      <c r="M404" s="32">
        <v>3</v>
      </c>
      <c r="N404" s="32" t="s">
        <v>57</v>
      </c>
      <c r="O404" s="32">
        <v>5</v>
      </c>
      <c r="P404" s="32">
        <v>34.200000000000003</v>
      </c>
      <c r="Q404" s="32">
        <v>171</v>
      </c>
      <c r="R404" s="32" t="s">
        <v>1702</v>
      </c>
      <c r="S404" s="32" t="s">
        <v>1058</v>
      </c>
      <c r="T404" s="33">
        <v>45306</v>
      </c>
      <c r="U404" s="33">
        <v>45304</v>
      </c>
      <c r="V404" s="32" t="s">
        <v>1779</v>
      </c>
      <c r="W404" s="32" t="s">
        <v>1798</v>
      </c>
      <c r="X404" s="33">
        <v>45308</v>
      </c>
      <c r="Y404" s="32" t="s">
        <v>1068</v>
      </c>
      <c r="Z404" s="33">
        <v>45308</v>
      </c>
      <c r="AA404" s="32" t="s">
        <v>1069</v>
      </c>
      <c r="AB404" s="32" t="s">
        <v>1081</v>
      </c>
      <c r="AC404" s="33">
        <v>45313</v>
      </c>
      <c r="AD404" s="32" t="s">
        <v>22</v>
      </c>
      <c r="AE404" s="33">
        <v>45311</v>
      </c>
      <c r="AF404" s="32" t="s">
        <v>429</v>
      </c>
      <c r="AG404" s="32"/>
      <c r="AH404" s="32" t="s">
        <v>1210</v>
      </c>
      <c r="AI404" t="s">
        <v>1311</v>
      </c>
      <c r="AJ404" t="s">
        <v>1354</v>
      </c>
      <c r="AK404" t="s">
        <v>1520</v>
      </c>
      <c r="AL404" s="32" t="s">
        <v>890</v>
      </c>
    </row>
    <row r="405" spans="1:38">
      <c r="A405" s="32">
        <v>39</v>
      </c>
      <c r="B405" s="33">
        <v>45294</v>
      </c>
      <c r="C405" s="32">
        <v>30</v>
      </c>
      <c r="D405" s="32" t="s">
        <v>1508</v>
      </c>
      <c r="E405" s="32" t="s">
        <v>1509</v>
      </c>
      <c r="F405" s="32">
        <v>8529019</v>
      </c>
      <c r="G405" s="32" t="s">
        <v>1495</v>
      </c>
      <c r="H405" s="32" t="s">
        <v>1505</v>
      </c>
      <c r="I405" s="32">
        <v>51113</v>
      </c>
      <c r="J405" s="33">
        <v>45294</v>
      </c>
      <c r="K405" s="33">
        <v>45295</v>
      </c>
      <c r="L405" t="s">
        <v>1058</v>
      </c>
      <c r="M405" s="32">
        <v>1</v>
      </c>
      <c r="N405" s="32" t="s">
        <v>190</v>
      </c>
      <c r="O405" s="32">
        <v>40</v>
      </c>
      <c r="P405" s="32">
        <v>3.33</v>
      </c>
      <c r="Q405" s="32">
        <v>133.19999999999999</v>
      </c>
      <c r="R405" s="32" t="s">
        <v>581</v>
      </c>
      <c r="S405" s="32" t="s">
        <v>581</v>
      </c>
      <c r="T405" s="33" t="s">
        <v>581</v>
      </c>
      <c r="U405" s="33" t="s">
        <v>581</v>
      </c>
      <c r="V405" s="32" t="s">
        <v>1722</v>
      </c>
      <c r="W405" s="32" t="s">
        <v>1020</v>
      </c>
      <c r="X405" s="33">
        <v>45302</v>
      </c>
      <c r="Y405" s="32" t="s">
        <v>1068</v>
      </c>
      <c r="Z405" s="33">
        <v>45302</v>
      </c>
      <c r="AA405" s="32" t="s">
        <v>1069</v>
      </c>
      <c r="AB405" s="32" t="s">
        <v>1081</v>
      </c>
      <c r="AC405" s="33">
        <v>45322</v>
      </c>
      <c r="AD405" s="32" t="s">
        <v>22</v>
      </c>
      <c r="AE405" s="33">
        <v>45306</v>
      </c>
      <c r="AF405" s="32" t="s">
        <v>1174</v>
      </c>
      <c r="AG405" s="32"/>
      <c r="AH405" s="32" t="s">
        <v>1210</v>
      </c>
      <c r="AI405" t="s">
        <v>1311</v>
      </c>
      <c r="AJ405" t="s">
        <v>1354</v>
      </c>
      <c r="AK405" t="s">
        <v>1520</v>
      </c>
      <c r="AL405" s="32" t="s">
        <v>890</v>
      </c>
    </row>
    <row r="406" spans="1:38">
      <c r="A406" s="32">
        <v>39</v>
      </c>
      <c r="B406" s="33">
        <v>45294</v>
      </c>
      <c r="C406" s="32">
        <v>30</v>
      </c>
      <c r="D406" s="32" t="s">
        <v>1508</v>
      </c>
      <c r="E406" s="32" t="s">
        <v>1509</v>
      </c>
      <c r="F406" s="32">
        <v>8529019</v>
      </c>
      <c r="G406" s="32" t="s">
        <v>289</v>
      </c>
      <c r="H406" s="32" t="s">
        <v>560</v>
      </c>
      <c r="I406" s="32">
        <v>51114</v>
      </c>
      <c r="J406" s="33">
        <v>45294</v>
      </c>
      <c r="K406" s="33">
        <v>45295</v>
      </c>
      <c r="L406" t="s">
        <v>1058</v>
      </c>
      <c r="M406" s="32">
        <v>2</v>
      </c>
      <c r="N406" s="32" t="s">
        <v>37</v>
      </c>
      <c r="O406" s="32">
        <v>12</v>
      </c>
      <c r="P406" s="32">
        <v>41.63</v>
      </c>
      <c r="Q406" s="32">
        <v>499.56</v>
      </c>
      <c r="R406" s="32" t="s">
        <v>581</v>
      </c>
      <c r="S406" s="32" t="s">
        <v>581</v>
      </c>
      <c r="T406" s="33" t="s">
        <v>581</v>
      </c>
      <c r="U406" s="33" t="s">
        <v>581</v>
      </c>
      <c r="V406" s="32" t="s">
        <v>1716</v>
      </c>
      <c r="W406" s="32" t="s">
        <v>1732</v>
      </c>
      <c r="X406" s="33">
        <v>45302</v>
      </c>
      <c r="Y406" s="32" t="s">
        <v>1068</v>
      </c>
      <c r="Z406" s="33">
        <v>45302</v>
      </c>
      <c r="AA406" s="32" t="s">
        <v>1069</v>
      </c>
      <c r="AB406" s="32" t="s">
        <v>1070</v>
      </c>
      <c r="AC406" s="33">
        <v>45322</v>
      </c>
      <c r="AD406" s="32" t="s">
        <v>22</v>
      </c>
      <c r="AE406" s="33">
        <v>45307</v>
      </c>
      <c r="AF406" s="32" t="s">
        <v>1027</v>
      </c>
      <c r="AG406" s="32"/>
      <c r="AH406" s="32" t="s">
        <v>1210</v>
      </c>
      <c r="AI406" t="s">
        <v>1311</v>
      </c>
      <c r="AJ406" t="s">
        <v>1354</v>
      </c>
      <c r="AK406" t="s">
        <v>1520</v>
      </c>
      <c r="AL406" s="32" t="s">
        <v>890</v>
      </c>
    </row>
    <row r="407" spans="1:38">
      <c r="A407" s="32">
        <v>39</v>
      </c>
      <c r="B407" s="33">
        <v>45294</v>
      </c>
      <c r="C407" s="32">
        <v>30</v>
      </c>
      <c r="D407" s="32" t="s">
        <v>1508</v>
      </c>
      <c r="E407" s="32" t="s">
        <v>1509</v>
      </c>
      <c r="F407" s="32">
        <v>8529019</v>
      </c>
      <c r="G407" s="32" t="s">
        <v>500</v>
      </c>
      <c r="H407" s="32" t="s">
        <v>518</v>
      </c>
      <c r="I407" s="32">
        <v>51121</v>
      </c>
      <c r="J407" s="33">
        <v>45294</v>
      </c>
      <c r="K407" s="33">
        <v>45295</v>
      </c>
      <c r="L407" t="s">
        <v>1058</v>
      </c>
      <c r="M407" s="32">
        <v>1</v>
      </c>
      <c r="N407" s="32" t="s">
        <v>20</v>
      </c>
      <c r="O407" s="32">
        <v>10</v>
      </c>
      <c r="P407" s="32">
        <v>29</v>
      </c>
      <c r="Q407" s="32">
        <v>290</v>
      </c>
      <c r="R407" s="32" t="s">
        <v>1783</v>
      </c>
      <c r="S407" s="32" t="s">
        <v>1558</v>
      </c>
      <c r="T407" s="33">
        <v>45325</v>
      </c>
      <c r="U407" s="33" t="s">
        <v>581</v>
      </c>
      <c r="V407" s="32" t="s">
        <v>1784</v>
      </c>
      <c r="W407" s="32" t="s">
        <v>1163</v>
      </c>
      <c r="X407" s="33">
        <v>45304</v>
      </c>
      <c r="Y407" s="32" t="s">
        <v>1068</v>
      </c>
      <c r="Z407" s="33">
        <v>45304</v>
      </c>
      <c r="AA407" s="32" t="s">
        <v>1075</v>
      </c>
      <c r="AB407" s="32" t="s">
        <v>1070</v>
      </c>
      <c r="AC407" s="33">
        <v>45318</v>
      </c>
      <c r="AD407" s="32" t="s">
        <v>22</v>
      </c>
      <c r="AE407" s="33">
        <v>45307</v>
      </c>
      <c r="AF407" s="32" t="s">
        <v>1001</v>
      </c>
      <c r="AG407" s="32"/>
      <c r="AH407" s="32" t="s">
        <v>1210</v>
      </c>
      <c r="AI407" t="s">
        <v>1311</v>
      </c>
      <c r="AJ407" t="s">
        <v>1354</v>
      </c>
      <c r="AK407" t="s">
        <v>1520</v>
      </c>
      <c r="AL407" s="32" t="s">
        <v>890</v>
      </c>
    </row>
    <row r="408" spans="1:38">
      <c r="A408" s="32">
        <v>39</v>
      </c>
      <c r="B408" s="33">
        <v>45294</v>
      </c>
      <c r="C408" s="32">
        <v>30</v>
      </c>
      <c r="D408" s="32" t="s">
        <v>1508</v>
      </c>
      <c r="E408" s="32" t="s">
        <v>1509</v>
      </c>
      <c r="F408" s="32">
        <v>8529019</v>
      </c>
      <c r="G408" s="32" t="s">
        <v>278</v>
      </c>
      <c r="H408" s="32" t="s">
        <v>279</v>
      </c>
      <c r="I408" s="32">
        <v>51120</v>
      </c>
      <c r="J408" s="33">
        <v>45294</v>
      </c>
      <c r="K408" s="33">
        <v>45295</v>
      </c>
      <c r="L408" t="s">
        <v>1058</v>
      </c>
      <c r="M408" s="32">
        <v>2</v>
      </c>
      <c r="N408" s="32" t="s">
        <v>20</v>
      </c>
      <c r="O408" s="32">
        <v>11</v>
      </c>
      <c r="P408" s="32">
        <v>47</v>
      </c>
      <c r="Q408" s="32">
        <v>517</v>
      </c>
      <c r="R408" s="32" t="s">
        <v>1702</v>
      </c>
      <c r="S408" s="32" t="s">
        <v>1058</v>
      </c>
      <c r="T408" s="33">
        <v>45306</v>
      </c>
      <c r="U408" s="33">
        <v>45304</v>
      </c>
      <c r="V408" s="32" t="s">
        <v>1779</v>
      </c>
      <c r="W408" s="32" t="s">
        <v>1799</v>
      </c>
      <c r="X408" s="33">
        <v>45308</v>
      </c>
      <c r="Y408" s="32" t="s">
        <v>1068</v>
      </c>
      <c r="Z408" s="33">
        <v>45308</v>
      </c>
      <c r="AA408" s="32" t="s">
        <v>1069</v>
      </c>
      <c r="AB408" s="32" t="s">
        <v>1081</v>
      </c>
      <c r="AC408" s="33">
        <v>45313</v>
      </c>
      <c r="AD408" s="32" t="s">
        <v>22</v>
      </c>
      <c r="AE408" s="33">
        <v>45311</v>
      </c>
      <c r="AF408" s="32" t="s">
        <v>1023</v>
      </c>
      <c r="AG408" s="32"/>
      <c r="AH408" s="32" t="s">
        <v>1210</v>
      </c>
      <c r="AI408" t="s">
        <v>1311</v>
      </c>
      <c r="AJ408" t="s">
        <v>1354</v>
      </c>
      <c r="AK408" t="s">
        <v>1520</v>
      </c>
      <c r="AL408" s="32" t="s">
        <v>890</v>
      </c>
    </row>
    <row r="409" spans="1:38">
      <c r="A409" s="32">
        <v>39</v>
      </c>
      <c r="B409" s="33">
        <v>45294</v>
      </c>
      <c r="C409" s="32">
        <v>30</v>
      </c>
      <c r="D409" s="32" t="s">
        <v>1508</v>
      </c>
      <c r="E409" s="32" t="s">
        <v>1509</v>
      </c>
      <c r="F409" s="32">
        <v>8529019</v>
      </c>
      <c r="G409" s="32" t="s">
        <v>1496</v>
      </c>
      <c r="H409" s="32" t="s">
        <v>1506</v>
      </c>
      <c r="I409" s="32">
        <v>51120</v>
      </c>
      <c r="J409" s="33">
        <v>45294</v>
      </c>
      <c r="K409" s="33">
        <v>45295</v>
      </c>
      <c r="L409" t="s">
        <v>1058</v>
      </c>
      <c r="M409" s="32">
        <v>1</v>
      </c>
      <c r="N409" s="32" t="s">
        <v>20</v>
      </c>
      <c r="O409" s="32">
        <v>14</v>
      </c>
      <c r="P409" s="32">
        <v>56.9</v>
      </c>
      <c r="Q409" s="32">
        <v>796.6</v>
      </c>
      <c r="R409" s="32" t="s">
        <v>1702</v>
      </c>
      <c r="S409" s="32" t="s">
        <v>1058</v>
      </c>
      <c r="T409" s="33">
        <v>45306</v>
      </c>
      <c r="U409" s="33">
        <v>45304</v>
      </c>
      <c r="V409" s="32" t="s">
        <v>1779</v>
      </c>
      <c r="W409" s="32" t="s">
        <v>1800</v>
      </c>
      <c r="X409" s="33">
        <v>45308</v>
      </c>
      <c r="Y409" s="32" t="s">
        <v>1068</v>
      </c>
      <c r="Z409" s="33">
        <v>45308</v>
      </c>
      <c r="AA409" s="32" t="s">
        <v>1069</v>
      </c>
      <c r="AB409" s="32" t="s">
        <v>1081</v>
      </c>
      <c r="AC409" s="33">
        <v>45313</v>
      </c>
      <c r="AD409" s="32" t="s">
        <v>22</v>
      </c>
      <c r="AE409" s="33">
        <v>45314</v>
      </c>
      <c r="AF409" s="32" t="s">
        <v>1177</v>
      </c>
      <c r="AG409" s="32"/>
      <c r="AH409" s="32" t="s">
        <v>1210</v>
      </c>
      <c r="AI409" t="s">
        <v>1311</v>
      </c>
      <c r="AJ409" t="s">
        <v>1354</v>
      </c>
      <c r="AK409" t="s">
        <v>1520</v>
      </c>
      <c r="AL409" s="32" t="s">
        <v>890</v>
      </c>
    </row>
    <row r="410" spans="1:38">
      <c r="A410" s="32">
        <v>39</v>
      </c>
      <c r="B410" s="33">
        <v>45294</v>
      </c>
      <c r="C410" s="32">
        <v>30</v>
      </c>
      <c r="D410" s="32" t="s">
        <v>1508</v>
      </c>
      <c r="E410" s="32" t="s">
        <v>1509</v>
      </c>
      <c r="F410" s="32">
        <v>8529019</v>
      </c>
      <c r="G410" s="32" t="s">
        <v>286</v>
      </c>
      <c r="H410" s="32" t="s">
        <v>287</v>
      </c>
      <c r="I410" s="32">
        <v>51112</v>
      </c>
      <c r="J410" s="33">
        <v>45294</v>
      </c>
      <c r="K410" s="33">
        <v>45295</v>
      </c>
      <c r="L410" t="s">
        <v>1058</v>
      </c>
      <c r="M410" s="32">
        <v>2</v>
      </c>
      <c r="N410" s="32" t="s">
        <v>20</v>
      </c>
      <c r="O410" s="32">
        <v>6</v>
      </c>
      <c r="P410" s="32">
        <v>28.97</v>
      </c>
      <c r="Q410" s="32">
        <v>173.82</v>
      </c>
      <c r="R410" s="32" t="s">
        <v>1702</v>
      </c>
      <c r="S410" s="32" t="s">
        <v>1058</v>
      </c>
      <c r="T410" s="33">
        <v>45306</v>
      </c>
      <c r="U410" s="33">
        <v>45304</v>
      </c>
      <c r="V410" s="32" t="s">
        <v>1779</v>
      </c>
      <c r="W410" s="32" t="s">
        <v>1727</v>
      </c>
      <c r="X410" s="33">
        <v>45308</v>
      </c>
      <c r="Y410" s="32" t="s">
        <v>1068</v>
      </c>
      <c r="Z410" s="33">
        <v>45308</v>
      </c>
      <c r="AA410" s="32" t="s">
        <v>1069</v>
      </c>
      <c r="AB410" s="32" t="s">
        <v>1081</v>
      </c>
      <c r="AC410" s="33">
        <v>45313</v>
      </c>
      <c r="AD410" s="32" t="s">
        <v>22</v>
      </c>
      <c r="AE410" s="33">
        <v>45311</v>
      </c>
      <c r="AF410" s="32" t="s">
        <v>427</v>
      </c>
      <c r="AG410" s="32"/>
      <c r="AH410" s="32" t="s">
        <v>1210</v>
      </c>
      <c r="AI410" t="s">
        <v>1311</v>
      </c>
      <c r="AJ410" t="s">
        <v>1354</v>
      </c>
      <c r="AK410" t="s">
        <v>1520</v>
      </c>
      <c r="AL410" s="32" t="s">
        <v>890</v>
      </c>
    </row>
    <row r="411" spans="1:38">
      <c r="A411" s="32">
        <v>39</v>
      </c>
      <c r="B411" s="33">
        <v>45294</v>
      </c>
      <c r="C411" s="32">
        <v>30</v>
      </c>
      <c r="D411" s="32" t="s">
        <v>1508</v>
      </c>
      <c r="E411" s="32" t="s">
        <v>1509</v>
      </c>
      <c r="F411" s="32">
        <v>8529019</v>
      </c>
      <c r="G411" s="32" t="s">
        <v>575</v>
      </c>
      <c r="H411" s="32" t="s">
        <v>576</v>
      </c>
      <c r="I411" s="32">
        <v>51119</v>
      </c>
      <c r="J411" s="33">
        <v>45294</v>
      </c>
      <c r="K411" s="33">
        <v>45295</v>
      </c>
      <c r="L411" t="s">
        <v>1058</v>
      </c>
      <c r="M411" s="32">
        <v>1</v>
      </c>
      <c r="N411" s="32" t="s">
        <v>20</v>
      </c>
      <c r="O411" s="32">
        <v>4</v>
      </c>
      <c r="P411" s="32">
        <v>244.8</v>
      </c>
      <c r="Q411" s="32">
        <v>979.2</v>
      </c>
      <c r="R411" s="32" t="s">
        <v>1702</v>
      </c>
      <c r="S411" s="32" t="s">
        <v>1058</v>
      </c>
      <c r="T411" s="33">
        <v>45306</v>
      </c>
      <c r="U411" s="33">
        <v>45304</v>
      </c>
      <c r="V411" s="32" t="s">
        <v>1779</v>
      </c>
      <c r="W411" s="32" t="s">
        <v>1801</v>
      </c>
      <c r="X411" s="33">
        <v>45308</v>
      </c>
      <c r="Y411" s="32" t="s">
        <v>1068</v>
      </c>
      <c r="Z411" s="33">
        <v>45308</v>
      </c>
      <c r="AA411" s="32" t="s">
        <v>1069</v>
      </c>
      <c r="AB411" s="32" t="s">
        <v>1081</v>
      </c>
      <c r="AC411" s="33">
        <v>45362</v>
      </c>
      <c r="AD411" s="32" t="s">
        <v>22</v>
      </c>
      <c r="AE411" s="33">
        <v>45311</v>
      </c>
      <c r="AF411" s="32" t="s">
        <v>426</v>
      </c>
      <c r="AG411" s="32"/>
      <c r="AH411" s="32" t="s">
        <v>1210</v>
      </c>
      <c r="AI411" t="s">
        <v>1311</v>
      </c>
      <c r="AJ411" t="s">
        <v>1354</v>
      </c>
      <c r="AK411" t="s">
        <v>1520</v>
      </c>
      <c r="AL411" s="32" t="s">
        <v>890</v>
      </c>
    </row>
    <row r="412" spans="1:38">
      <c r="A412" s="32">
        <v>39</v>
      </c>
      <c r="B412" s="33">
        <v>45294</v>
      </c>
      <c r="C412" s="32">
        <v>30</v>
      </c>
      <c r="D412" s="32" t="s">
        <v>1508</v>
      </c>
      <c r="E412" s="32" t="s">
        <v>1509</v>
      </c>
      <c r="F412" s="32">
        <v>8529019</v>
      </c>
      <c r="G412" s="32" t="s">
        <v>1497</v>
      </c>
      <c r="H412" s="32" t="s">
        <v>1507</v>
      </c>
      <c r="I412" s="32">
        <v>51112</v>
      </c>
      <c r="J412" s="33">
        <v>45294</v>
      </c>
      <c r="K412" s="33">
        <v>45295</v>
      </c>
      <c r="L412" t="s">
        <v>1058</v>
      </c>
      <c r="M412" s="32">
        <v>1</v>
      </c>
      <c r="N412" s="32" t="s">
        <v>20</v>
      </c>
      <c r="O412" s="32">
        <v>4</v>
      </c>
      <c r="P412" s="32">
        <v>94.74</v>
      </c>
      <c r="Q412" s="32">
        <v>378.96</v>
      </c>
      <c r="R412" s="32" t="s">
        <v>1702</v>
      </c>
      <c r="S412" s="32" t="s">
        <v>1058</v>
      </c>
      <c r="T412" s="33">
        <v>45306</v>
      </c>
      <c r="U412" s="33">
        <v>45304</v>
      </c>
      <c r="V412" s="32" t="s">
        <v>1779</v>
      </c>
      <c r="W412" s="32" t="s">
        <v>1736</v>
      </c>
      <c r="X412" s="33">
        <v>45308</v>
      </c>
      <c r="Y412" s="32" t="s">
        <v>1068</v>
      </c>
      <c r="Z412" s="33">
        <v>45308</v>
      </c>
      <c r="AA412" s="32" t="s">
        <v>1069</v>
      </c>
      <c r="AB412" s="32" t="s">
        <v>1081</v>
      </c>
      <c r="AC412" s="33">
        <v>45313</v>
      </c>
      <c r="AD412" s="32" t="s">
        <v>22</v>
      </c>
      <c r="AE412" s="33">
        <v>45311</v>
      </c>
      <c r="AF412" s="32" t="s">
        <v>426</v>
      </c>
      <c r="AG412" s="32"/>
      <c r="AH412" s="32" t="s">
        <v>1210</v>
      </c>
      <c r="AI412" t="s">
        <v>1311</v>
      </c>
      <c r="AJ412" t="s">
        <v>1354</v>
      </c>
      <c r="AK412" t="s">
        <v>1520</v>
      </c>
      <c r="AL412" s="32" t="s">
        <v>890</v>
      </c>
    </row>
    <row r="413" spans="1:38">
      <c r="A413" s="32">
        <v>40</v>
      </c>
      <c r="B413" s="33">
        <v>45294</v>
      </c>
      <c r="C413" s="32">
        <v>30</v>
      </c>
      <c r="D413" s="32" t="s">
        <v>1510</v>
      </c>
      <c r="E413" s="32" t="s">
        <v>1511</v>
      </c>
      <c r="F413" s="32">
        <v>8873806</v>
      </c>
      <c r="G413" s="32" t="s">
        <v>1512</v>
      </c>
      <c r="H413" s="32" t="s">
        <v>1516</v>
      </c>
      <c r="I413" s="32">
        <v>51336</v>
      </c>
      <c r="J413" s="33">
        <v>45297</v>
      </c>
      <c r="K413" s="33">
        <v>45298</v>
      </c>
      <c r="L413" t="s">
        <v>1058</v>
      </c>
      <c r="M413" s="32">
        <v>1</v>
      </c>
      <c r="N413" s="32" t="s">
        <v>21</v>
      </c>
      <c r="O413" s="32">
        <v>10</v>
      </c>
      <c r="P413" s="32">
        <v>249.52</v>
      </c>
      <c r="Q413" s="32">
        <v>2495.1999999999998</v>
      </c>
      <c r="R413" s="32" t="s">
        <v>1733</v>
      </c>
      <c r="S413" s="32" t="s">
        <v>1058</v>
      </c>
      <c r="T413" s="33">
        <v>45298</v>
      </c>
      <c r="U413" s="33" t="s">
        <v>581</v>
      </c>
      <c r="V413" s="32" t="s">
        <v>1734</v>
      </c>
      <c r="W413" s="32" t="s">
        <v>139</v>
      </c>
      <c r="X413" s="33">
        <v>45298</v>
      </c>
      <c r="Y413" s="32" t="s">
        <v>1068</v>
      </c>
      <c r="Z413" s="33">
        <v>45298</v>
      </c>
      <c r="AA413" s="32" t="s">
        <v>1075</v>
      </c>
      <c r="AB413" s="32" t="s">
        <v>1081</v>
      </c>
      <c r="AC413" s="33">
        <v>45316</v>
      </c>
      <c r="AD413" s="32" t="s">
        <v>22</v>
      </c>
      <c r="AE413" s="33">
        <v>45305</v>
      </c>
      <c r="AF413" s="32" t="s">
        <v>1001</v>
      </c>
      <c r="AG413" s="32"/>
      <c r="AH413" s="32" t="s">
        <v>1210</v>
      </c>
      <c r="AI413" t="s">
        <v>1311</v>
      </c>
      <c r="AJ413" t="s">
        <v>1354</v>
      </c>
      <c r="AK413" t="s">
        <v>1520</v>
      </c>
      <c r="AL413" s="32" t="s">
        <v>890</v>
      </c>
    </row>
    <row r="414" spans="1:38">
      <c r="A414" s="32">
        <v>40</v>
      </c>
      <c r="B414" s="33">
        <v>45294</v>
      </c>
      <c r="C414" s="32">
        <v>30</v>
      </c>
      <c r="D414" s="32" t="s">
        <v>1510</v>
      </c>
      <c r="E414" s="32" t="s">
        <v>1511</v>
      </c>
      <c r="F414" s="32">
        <v>8873806</v>
      </c>
      <c r="G414" s="32" t="s">
        <v>1513</v>
      </c>
      <c r="H414" s="32" t="s">
        <v>1517</v>
      </c>
      <c r="I414" s="32">
        <v>51337</v>
      </c>
      <c r="J414" s="33">
        <v>45297</v>
      </c>
      <c r="K414" s="33">
        <v>45298</v>
      </c>
      <c r="L414" t="s">
        <v>1058</v>
      </c>
      <c r="M414" s="32">
        <v>1</v>
      </c>
      <c r="N414" s="32" t="s">
        <v>21</v>
      </c>
      <c r="O414" s="32">
        <v>5</v>
      </c>
      <c r="P414" s="32">
        <v>58.9</v>
      </c>
      <c r="Q414" s="32">
        <v>294.5</v>
      </c>
      <c r="R414" s="32" t="s">
        <v>1783</v>
      </c>
      <c r="S414" s="32" t="s">
        <v>1558</v>
      </c>
      <c r="T414" s="33">
        <v>45325</v>
      </c>
      <c r="U414" s="33" t="s">
        <v>581</v>
      </c>
      <c r="V414" s="32" t="s">
        <v>1786</v>
      </c>
      <c r="W414" s="32" t="s">
        <v>1017</v>
      </c>
      <c r="X414" s="33">
        <v>45304</v>
      </c>
      <c r="Y414" s="32" t="s">
        <v>1068</v>
      </c>
      <c r="Z414" s="33">
        <v>45304</v>
      </c>
      <c r="AA414" s="32" t="s">
        <v>1075</v>
      </c>
      <c r="AB414" s="32" t="s">
        <v>1081</v>
      </c>
      <c r="AC414" s="33">
        <v>45322</v>
      </c>
      <c r="AD414" s="32" t="s">
        <v>22</v>
      </c>
      <c r="AE414" s="33">
        <v>45307</v>
      </c>
      <c r="AF414" s="32" t="s">
        <v>429</v>
      </c>
      <c r="AG414" s="32"/>
      <c r="AH414" s="32" t="s">
        <v>1210</v>
      </c>
      <c r="AI414" t="s">
        <v>1311</v>
      </c>
      <c r="AJ414" t="s">
        <v>1354</v>
      </c>
      <c r="AK414" t="s">
        <v>1520</v>
      </c>
      <c r="AL414" s="32" t="s">
        <v>890</v>
      </c>
    </row>
    <row r="415" spans="1:38">
      <c r="A415" s="32">
        <v>40</v>
      </c>
      <c r="B415" s="33">
        <v>45294</v>
      </c>
      <c r="C415" s="32">
        <v>30</v>
      </c>
      <c r="D415" s="32" t="s">
        <v>1510</v>
      </c>
      <c r="E415" s="32" t="s">
        <v>1511</v>
      </c>
      <c r="F415" s="32">
        <v>8873806</v>
      </c>
      <c r="G415" s="32" t="s">
        <v>272</v>
      </c>
      <c r="H415" s="32" t="s">
        <v>273</v>
      </c>
      <c r="I415" s="32">
        <v>51338</v>
      </c>
      <c r="J415" s="33">
        <v>45297</v>
      </c>
      <c r="K415" s="33">
        <v>45298</v>
      </c>
      <c r="L415" t="s">
        <v>1058</v>
      </c>
      <c r="M415" s="32">
        <v>1</v>
      </c>
      <c r="N415" s="32" t="s">
        <v>21</v>
      </c>
      <c r="O415" s="32">
        <v>7</v>
      </c>
      <c r="P415" s="32">
        <v>44.55</v>
      </c>
      <c r="Q415" s="32">
        <v>311.85000000000002</v>
      </c>
      <c r="R415" s="32" t="s">
        <v>1788</v>
      </c>
      <c r="S415" s="32" t="s">
        <v>1058</v>
      </c>
      <c r="T415" s="33">
        <v>45312</v>
      </c>
      <c r="U415" s="33">
        <v>45305</v>
      </c>
      <c r="V415" s="32" t="s">
        <v>1942</v>
      </c>
      <c r="W415" s="32" t="s">
        <v>1006</v>
      </c>
      <c r="X415" s="33">
        <v>45312</v>
      </c>
      <c r="Y415" s="32" t="s">
        <v>1068</v>
      </c>
      <c r="Z415" s="33">
        <v>45312</v>
      </c>
      <c r="AA415" s="32" t="s">
        <v>1075</v>
      </c>
      <c r="AB415" s="32" t="s">
        <v>1070</v>
      </c>
      <c r="AC415" s="33">
        <v>45326</v>
      </c>
      <c r="AD415" s="32" t="s">
        <v>22</v>
      </c>
      <c r="AE415" s="33">
        <v>45315</v>
      </c>
      <c r="AF415" s="32" t="s">
        <v>1160</v>
      </c>
      <c r="AG415" s="32"/>
      <c r="AH415" s="32" t="s">
        <v>1210</v>
      </c>
      <c r="AI415" t="s">
        <v>1311</v>
      </c>
      <c r="AJ415" t="s">
        <v>1354</v>
      </c>
      <c r="AK415" t="s">
        <v>1520</v>
      </c>
      <c r="AL415" s="32" t="s">
        <v>890</v>
      </c>
    </row>
    <row r="416" spans="1:38">
      <c r="A416" s="32">
        <v>40</v>
      </c>
      <c r="B416" s="33">
        <v>45294</v>
      </c>
      <c r="C416" s="32">
        <v>30</v>
      </c>
      <c r="D416" s="32" t="s">
        <v>1510</v>
      </c>
      <c r="E416" s="32" t="s">
        <v>1511</v>
      </c>
      <c r="F416" s="32">
        <v>8873806</v>
      </c>
      <c r="G416" s="32" t="s">
        <v>1592</v>
      </c>
      <c r="H416" s="32" t="s">
        <v>1595</v>
      </c>
      <c r="I416" s="32">
        <v>51339</v>
      </c>
      <c r="J416" s="33">
        <v>45297</v>
      </c>
      <c r="K416" s="33">
        <v>45298</v>
      </c>
      <c r="L416" t="s">
        <v>1058</v>
      </c>
      <c r="M416" s="32">
        <v>3</v>
      </c>
      <c r="N416" s="32" t="s">
        <v>20</v>
      </c>
      <c r="O416" s="32">
        <v>5</v>
      </c>
      <c r="P416" s="32">
        <v>42.5</v>
      </c>
      <c r="Q416" s="32">
        <v>212.5</v>
      </c>
      <c r="R416" s="32" t="s">
        <v>1726</v>
      </c>
      <c r="S416" s="32" t="s">
        <v>1058</v>
      </c>
      <c r="T416" s="33">
        <v>45311</v>
      </c>
      <c r="U416" s="33">
        <v>45306</v>
      </c>
      <c r="V416" s="32" t="s">
        <v>1878</v>
      </c>
      <c r="W416" s="32" t="s">
        <v>1008</v>
      </c>
      <c r="X416" s="33">
        <v>45311</v>
      </c>
      <c r="Y416" s="32" t="s">
        <v>1068</v>
      </c>
      <c r="Z416" s="33">
        <v>45311</v>
      </c>
      <c r="AA416" s="32" t="s">
        <v>1069</v>
      </c>
      <c r="AB416" s="32" t="s">
        <v>1080</v>
      </c>
      <c r="AC416" s="33">
        <v>45351</v>
      </c>
      <c r="AD416" s="32" t="s">
        <v>22</v>
      </c>
      <c r="AE416" s="33">
        <v>45341</v>
      </c>
      <c r="AF416" s="32" t="s">
        <v>429</v>
      </c>
      <c r="AG416" s="32"/>
      <c r="AH416" s="32" t="s">
        <v>1210</v>
      </c>
      <c r="AI416" t="s">
        <v>1311</v>
      </c>
      <c r="AJ416" t="s">
        <v>1354</v>
      </c>
      <c r="AK416" t="s">
        <v>1520</v>
      </c>
      <c r="AL416" s="32" t="s">
        <v>890</v>
      </c>
    </row>
    <row r="417" spans="1:38">
      <c r="A417" s="32">
        <v>40</v>
      </c>
      <c r="B417" s="33">
        <v>45294</v>
      </c>
      <c r="C417" s="32">
        <v>30</v>
      </c>
      <c r="D417" s="32" t="s">
        <v>1510</v>
      </c>
      <c r="E417" s="32" t="s">
        <v>1511</v>
      </c>
      <c r="F417" s="32">
        <v>8873806</v>
      </c>
      <c r="G417" s="32" t="s">
        <v>1593</v>
      </c>
      <c r="H417" s="32" t="s">
        <v>1596</v>
      </c>
      <c r="I417" s="32">
        <v>51339</v>
      </c>
      <c r="J417" s="33">
        <v>45297</v>
      </c>
      <c r="K417" s="33">
        <v>45298</v>
      </c>
      <c r="L417" t="s">
        <v>1058</v>
      </c>
      <c r="M417" s="32">
        <v>2</v>
      </c>
      <c r="N417" s="32" t="s">
        <v>20</v>
      </c>
      <c r="O417" s="32">
        <v>6</v>
      </c>
      <c r="P417" s="32">
        <v>136.16999999999999</v>
      </c>
      <c r="Q417" s="32">
        <v>817.02</v>
      </c>
      <c r="R417" s="32" t="s">
        <v>1726</v>
      </c>
      <c r="S417" s="32" t="s">
        <v>1058</v>
      </c>
      <c r="T417" s="33">
        <v>45311</v>
      </c>
      <c r="U417" s="33">
        <v>45306</v>
      </c>
      <c r="V417" s="32" t="s">
        <v>1878</v>
      </c>
      <c r="W417" s="32" t="s">
        <v>1007</v>
      </c>
      <c r="X417" s="33">
        <v>45311</v>
      </c>
      <c r="Y417" s="32" t="s">
        <v>1068</v>
      </c>
      <c r="Z417" s="33">
        <v>45311</v>
      </c>
      <c r="AA417" s="32" t="s">
        <v>1069</v>
      </c>
      <c r="AB417" s="32" t="s">
        <v>1080</v>
      </c>
      <c r="AC417" s="33">
        <v>45382</v>
      </c>
      <c r="AD417" s="32" t="s">
        <v>22</v>
      </c>
      <c r="AE417" s="33">
        <v>45365</v>
      </c>
      <c r="AF417" s="32" t="s">
        <v>425</v>
      </c>
      <c r="AG417" s="32"/>
      <c r="AH417" s="32" t="s">
        <v>1210</v>
      </c>
      <c r="AI417" t="s">
        <v>1311</v>
      </c>
      <c r="AJ417" t="s">
        <v>1354</v>
      </c>
      <c r="AK417" t="s">
        <v>1520</v>
      </c>
      <c r="AL417" s="32" t="s">
        <v>890</v>
      </c>
    </row>
    <row r="418" spans="1:38">
      <c r="A418" s="32">
        <v>40</v>
      </c>
      <c r="B418" s="33">
        <v>45294</v>
      </c>
      <c r="C418" s="32">
        <v>30</v>
      </c>
      <c r="D418" s="32" t="s">
        <v>1510</v>
      </c>
      <c r="E418" s="32" t="s">
        <v>1511</v>
      </c>
      <c r="F418" s="32">
        <v>8873806</v>
      </c>
      <c r="G418" s="32" t="s">
        <v>1594</v>
      </c>
      <c r="H418" s="32" t="s">
        <v>1597</v>
      </c>
      <c r="I418" s="32">
        <v>51339</v>
      </c>
      <c r="J418" s="33">
        <v>45297</v>
      </c>
      <c r="K418" s="33">
        <v>45298</v>
      </c>
      <c r="L418" t="s">
        <v>1058</v>
      </c>
      <c r="M418" s="32">
        <v>1</v>
      </c>
      <c r="N418" s="32" t="s">
        <v>20</v>
      </c>
      <c r="O418" s="32">
        <v>6</v>
      </c>
      <c r="P418" s="32">
        <v>140.51</v>
      </c>
      <c r="Q418" s="32">
        <v>843.06</v>
      </c>
      <c r="R418" s="32" t="s">
        <v>1726</v>
      </c>
      <c r="S418" s="32" t="s">
        <v>1058</v>
      </c>
      <c r="T418" s="33">
        <v>45311</v>
      </c>
      <c r="U418" s="33">
        <v>45306</v>
      </c>
      <c r="V418" s="32" t="s">
        <v>1878</v>
      </c>
      <c r="W418" s="32" t="s">
        <v>1006</v>
      </c>
      <c r="X418" s="33">
        <v>45311</v>
      </c>
      <c r="Y418" s="32" t="s">
        <v>1068</v>
      </c>
      <c r="Z418" s="33">
        <v>45311</v>
      </c>
      <c r="AA418" s="32" t="s">
        <v>1069</v>
      </c>
      <c r="AB418" s="32" t="s">
        <v>1080</v>
      </c>
      <c r="AC418" s="33">
        <v>45351</v>
      </c>
      <c r="AD418" s="32" t="s">
        <v>22</v>
      </c>
      <c r="AE418" s="33">
        <v>45334</v>
      </c>
      <c r="AF418" s="32" t="s">
        <v>427</v>
      </c>
      <c r="AG418" s="32"/>
      <c r="AH418" s="32" t="s">
        <v>1210</v>
      </c>
      <c r="AI418" t="s">
        <v>1311</v>
      </c>
      <c r="AJ418" t="s">
        <v>1354</v>
      </c>
      <c r="AK418" t="s">
        <v>1520</v>
      </c>
      <c r="AL418" s="32" t="s">
        <v>890</v>
      </c>
    </row>
    <row r="419" spans="1:38">
      <c r="A419" s="32">
        <v>40</v>
      </c>
      <c r="B419" s="33">
        <v>45294</v>
      </c>
      <c r="C419" s="32"/>
      <c r="D419" s="32" t="s">
        <v>1510</v>
      </c>
      <c r="E419" s="32" t="s">
        <v>1511</v>
      </c>
      <c r="F419" s="32">
        <v>8873806</v>
      </c>
      <c r="G419" s="32" t="s">
        <v>1514</v>
      </c>
      <c r="H419" s="32" t="s">
        <v>1518</v>
      </c>
      <c r="I419" s="32"/>
      <c r="J419" s="33"/>
      <c r="K419" s="33" t="s">
        <v>581</v>
      </c>
      <c r="L419" t="s">
        <v>581</v>
      </c>
      <c r="M419" s="32" t="s">
        <v>581</v>
      </c>
      <c r="N419" s="32" t="s">
        <v>20</v>
      </c>
      <c r="O419" s="32">
        <v>500</v>
      </c>
      <c r="P419" s="32" t="s">
        <v>581</v>
      </c>
      <c r="Q419" s="32" t="s">
        <v>581</v>
      </c>
      <c r="R419" s="32" t="s">
        <v>581</v>
      </c>
      <c r="S419" s="32" t="s">
        <v>581</v>
      </c>
      <c r="T419" s="33" t="s">
        <v>581</v>
      </c>
      <c r="U419" s="33" t="s">
        <v>581</v>
      </c>
      <c r="V419" s="32" t="s">
        <v>581</v>
      </c>
      <c r="W419" s="32" t="s">
        <v>581</v>
      </c>
      <c r="X419" s="33" t="s">
        <v>581</v>
      </c>
      <c r="Y419" s="32" t="s">
        <v>581</v>
      </c>
      <c r="Z419" s="33" t="s">
        <v>581</v>
      </c>
      <c r="AA419" s="32" t="s">
        <v>581</v>
      </c>
      <c r="AB419" s="32" t="s">
        <v>581</v>
      </c>
      <c r="AC419" s="33" t="s">
        <v>581</v>
      </c>
      <c r="AD419" s="32" t="s">
        <v>581</v>
      </c>
      <c r="AE419" s="33" t="s">
        <v>581</v>
      </c>
      <c r="AF419" s="32" t="s">
        <v>581</v>
      </c>
      <c r="AG419" s="32" t="s">
        <v>1587</v>
      </c>
      <c r="AH419" s="32" t="s">
        <v>1210</v>
      </c>
      <c r="AI419" t="s">
        <v>1311</v>
      </c>
      <c r="AJ419" t="s">
        <v>1354</v>
      </c>
      <c r="AK419" t="s">
        <v>1520</v>
      </c>
      <c r="AL419" s="32" t="s">
        <v>890</v>
      </c>
    </row>
    <row r="420" spans="1:38">
      <c r="A420" s="32">
        <v>40</v>
      </c>
      <c r="B420" s="33">
        <v>45294</v>
      </c>
      <c r="C420" s="32">
        <v>40</v>
      </c>
      <c r="D420" s="32" t="s">
        <v>1510</v>
      </c>
      <c r="E420" s="32" t="s">
        <v>1511</v>
      </c>
      <c r="F420" s="32">
        <v>8873806</v>
      </c>
      <c r="G420" s="32" t="s">
        <v>1598</v>
      </c>
      <c r="H420" s="32" t="s">
        <v>1599</v>
      </c>
      <c r="I420" s="32">
        <v>51340</v>
      </c>
      <c r="J420" s="33">
        <v>45297</v>
      </c>
      <c r="K420" s="33">
        <v>45298</v>
      </c>
      <c r="L420" t="s">
        <v>1058</v>
      </c>
      <c r="M420" s="32">
        <v>1</v>
      </c>
      <c r="N420" s="32" t="s">
        <v>20</v>
      </c>
      <c r="O420" s="32">
        <v>2</v>
      </c>
      <c r="P420" s="32">
        <v>531.80999999999995</v>
      </c>
      <c r="Q420" s="32">
        <v>1063.6199999999999</v>
      </c>
      <c r="R420" s="32" t="s">
        <v>1726</v>
      </c>
      <c r="S420" s="32" t="s">
        <v>1058</v>
      </c>
      <c r="T420" s="33">
        <v>45311</v>
      </c>
      <c r="U420" s="33">
        <v>45306</v>
      </c>
      <c r="V420" s="32" t="s">
        <v>1878</v>
      </c>
      <c r="W420" s="32" t="s">
        <v>1009</v>
      </c>
      <c r="X420" s="33">
        <v>45311</v>
      </c>
      <c r="Y420" s="32" t="s">
        <v>1068</v>
      </c>
      <c r="Z420" s="33">
        <v>45311</v>
      </c>
      <c r="AA420" s="32" t="s">
        <v>1069</v>
      </c>
      <c r="AB420" s="32" t="s">
        <v>1080</v>
      </c>
      <c r="AC420" s="33">
        <v>45351</v>
      </c>
      <c r="AD420" s="32" t="s">
        <v>22</v>
      </c>
      <c r="AE420" s="33">
        <v>45327</v>
      </c>
      <c r="AF420" s="32" t="s">
        <v>425</v>
      </c>
      <c r="AG420" s="32"/>
      <c r="AH420" s="32" t="s">
        <v>1210</v>
      </c>
      <c r="AI420" t="s">
        <v>1311</v>
      </c>
      <c r="AJ420" t="s">
        <v>1354</v>
      </c>
      <c r="AK420" t="s">
        <v>1520</v>
      </c>
      <c r="AL420" s="32" t="s">
        <v>890</v>
      </c>
    </row>
    <row r="421" spans="1:38">
      <c r="A421" s="32">
        <v>40</v>
      </c>
      <c r="B421" s="33">
        <v>45294</v>
      </c>
      <c r="C421" s="32"/>
      <c r="D421" s="32" t="s">
        <v>1510</v>
      </c>
      <c r="E421" s="32" t="s">
        <v>1511</v>
      </c>
      <c r="F421" s="32">
        <v>8873806</v>
      </c>
      <c r="G421" s="32" t="s">
        <v>1515</v>
      </c>
      <c r="H421" s="32" t="s">
        <v>1519</v>
      </c>
      <c r="I421" s="32"/>
      <c r="J421" s="33"/>
      <c r="K421" s="33" t="s">
        <v>581</v>
      </c>
      <c r="L421" t="s">
        <v>581</v>
      </c>
      <c r="M421" s="32" t="s">
        <v>581</v>
      </c>
      <c r="N421" s="32" t="s">
        <v>20</v>
      </c>
      <c r="O421" s="32">
        <v>1</v>
      </c>
      <c r="P421" s="32" t="s">
        <v>581</v>
      </c>
      <c r="Q421" s="32" t="s">
        <v>581</v>
      </c>
      <c r="R421" s="32" t="s">
        <v>581</v>
      </c>
      <c r="S421" s="32" t="s">
        <v>581</v>
      </c>
      <c r="T421" s="33" t="s">
        <v>581</v>
      </c>
      <c r="U421" s="33" t="s">
        <v>581</v>
      </c>
      <c r="V421" s="32" t="s">
        <v>581</v>
      </c>
      <c r="W421" s="32" t="s">
        <v>581</v>
      </c>
      <c r="X421" s="33" t="s">
        <v>581</v>
      </c>
      <c r="Y421" s="32" t="s">
        <v>581</v>
      </c>
      <c r="Z421" s="33" t="s">
        <v>581</v>
      </c>
      <c r="AA421" s="32" t="s">
        <v>581</v>
      </c>
      <c r="AB421" s="32" t="s">
        <v>581</v>
      </c>
      <c r="AC421" s="33" t="s">
        <v>581</v>
      </c>
      <c r="AD421" s="32" t="s">
        <v>581</v>
      </c>
      <c r="AE421" s="33" t="s">
        <v>581</v>
      </c>
      <c r="AF421" s="32" t="s">
        <v>581</v>
      </c>
      <c r="AG421" s="32" t="s">
        <v>1588</v>
      </c>
      <c r="AH421" s="32" t="s">
        <v>1210</v>
      </c>
      <c r="AI421" t="s">
        <v>1311</v>
      </c>
      <c r="AJ421" t="s">
        <v>1354</v>
      </c>
      <c r="AK421" t="s">
        <v>1520</v>
      </c>
      <c r="AL421" s="32" t="s">
        <v>890</v>
      </c>
    </row>
    <row r="422" spans="1:38">
      <c r="A422" s="32">
        <v>41</v>
      </c>
      <c r="B422" s="33">
        <v>45294</v>
      </c>
      <c r="C422" s="32">
        <v>30</v>
      </c>
      <c r="D422" s="32" t="s">
        <v>1521</v>
      </c>
      <c r="E422" s="32" t="s">
        <v>1522</v>
      </c>
      <c r="F422" s="32">
        <v>8800694</v>
      </c>
      <c r="G422" s="32" t="s">
        <v>1120</v>
      </c>
      <c r="H422" s="32" t="s">
        <v>1121</v>
      </c>
      <c r="I422" s="32">
        <v>51161</v>
      </c>
      <c r="J422" s="33">
        <v>45295</v>
      </c>
      <c r="K422" s="33">
        <v>45295</v>
      </c>
      <c r="L422" t="s">
        <v>1058</v>
      </c>
      <c r="M422" s="32">
        <v>8</v>
      </c>
      <c r="N422" s="32" t="s">
        <v>31</v>
      </c>
      <c r="O422" s="32">
        <v>140</v>
      </c>
      <c r="P422" s="32">
        <v>85.91</v>
      </c>
      <c r="Q422" s="32">
        <v>12027.4</v>
      </c>
      <c r="R422" s="32" t="s">
        <v>1601</v>
      </c>
      <c r="S422" s="32" t="s">
        <v>1058</v>
      </c>
      <c r="T422" s="33">
        <v>45299</v>
      </c>
      <c r="U422" s="33">
        <v>45298</v>
      </c>
      <c r="V422" s="32" t="s">
        <v>1735</v>
      </c>
      <c r="W422" s="32" t="s">
        <v>1005</v>
      </c>
      <c r="X422" s="33">
        <v>45299</v>
      </c>
      <c r="Y422" s="32" t="s">
        <v>1068</v>
      </c>
      <c r="Z422" s="33">
        <v>45299</v>
      </c>
      <c r="AA422" s="32" t="s">
        <v>1075</v>
      </c>
      <c r="AB422" s="32" t="s">
        <v>1070</v>
      </c>
      <c r="AC422" s="33">
        <v>45316</v>
      </c>
      <c r="AD422" s="32" t="s">
        <v>22</v>
      </c>
      <c r="AE422" s="33">
        <v>45304</v>
      </c>
      <c r="AF422" s="32" t="s">
        <v>1802</v>
      </c>
      <c r="AG422" s="32"/>
      <c r="AH422" s="32" t="s">
        <v>1210</v>
      </c>
      <c r="AI422" t="s">
        <v>1311</v>
      </c>
      <c r="AJ422" t="s">
        <v>1354</v>
      </c>
      <c r="AK422" t="s">
        <v>1520</v>
      </c>
      <c r="AL422" s="32" t="s">
        <v>890</v>
      </c>
    </row>
    <row r="423" spans="1:38">
      <c r="A423" s="32">
        <v>41</v>
      </c>
      <c r="B423" s="33">
        <v>45294</v>
      </c>
      <c r="C423" s="32">
        <v>30</v>
      </c>
      <c r="D423" s="32" t="s">
        <v>1521</v>
      </c>
      <c r="E423" s="32" t="s">
        <v>1522</v>
      </c>
      <c r="F423" s="32">
        <v>8800694</v>
      </c>
      <c r="G423" s="32" t="s">
        <v>1124</v>
      </c>
      <c r="H423" s="32" t="s">
        <v>1125</v>
      </c>
      <c r="I423" s="32">
        <v>51161</v>
      </c>
      <c r="J423" s="33">
        <v>45295</v>
      </c>
      <c r="K423" s="33">
        <v>45295</v>
      </c>
      <c r="L423" t="s">
        <v>1058</v>
      </c>
      <c r="M423" s="32">
        <v>7</v>
      </c>
      <c r="N423" s="32" t="s">
        <v>20</v>
      </c>
      <c r="O423" s="32">
        <v>8</v>
      </c>
      <c r="P423" s="32">
        <v>28.84</v>
      </c>
      <c r="Q423" s="32">
        <v>230.72</v>
      </c>
      <c r="R423" s="32" t="s">
        <v>1601</v>
      </c>
      <c r="S423" s="32" t="s">
        <v>1058</v>
      </c>
      <c r="T423" s="33">
        <v>45299</v>
      </c>
      <c r="U423" s="33">
        <v>45298</v>
      </c>
      <c r="V423" s="32" t="s">
        <v>1735</v>
      </c>
      <c r="W423" s="32" t="s">
        <v>1003</v>
      </c>
      <c r="X423" s="33">
        <v>45299</v>
      </c>
      <c r="Y423" s="32" t="s">
        <v>1068</v>
      </c>
      <c r="Z423" s="33">
        <v>45299</v>
      </c>
      <c r="AA423" s="32" t="s">
        <v>1075</v>
      </c>
      <c r="AB423" s="32" t="s">
        <v>1070</v>
      </c>
      <c r="AC423" s="33">
        <v>45316</v>
      </c>
      <c r="AD423" s="32" t="s">
        <v>22</v>
      </c>
      <c r="AE423" s="33">
        <v>45302</v>
      </c>
      <c r="AF423" s="32" t="s">
        <v>1025</v>
      </c>
      <c r="AG423" s="32"/>
      <c r="AH423" s="32" t="s">
        <v>1210</v>
      </c>
      <c r="AI423" t="s">
        <v>1311</v>
      </c>
      <c r="AJ423" t="s">
        <v>1354</v>
      </c>
      <c r="AK423" t="s">
        <v>1520</v>
      </c>
      <c r="AL423" s="32" t="s">
        <v>890</v>
      </c>
    </row>
    <row r="424" spans="1:38">
      <c r="A424" s="32">
        <v>41</v>
      </c>
      <c r="B424" s="33">
        <v>45294</v>
      </c>
      <c r="C424" s="32">
        <v>30</v>
      </c>
      <c r="D424" s="32" t="s">
        <v>1521</v>
      </c>
      <c r="E424" s="32" t="s">
        <v>1522</v>
      </c>
      <c r="F424" s="32">
        <v>8800694</v>
      </c>
      <c r="G424" s="32" t="s">
        <v>1122</v>
      </c>
      <c r="H424" s="32" t="s">
        <v>1123</v>
      </c>
      <c r="I424" s="32">
        <v>51161</v>
      </c>
      <c r="J424" s="33">
        <v>45295</v>
      </c>
      <c r="K424" s="33">
        <v>45295</v>
      </c>
      <c r="L424" t="s">
        <v>1058</v>
      </c>
      <c r="M424" s="32">
        <v>6</v>
      </c>
      <c r="N424" s="32" t="s">
        <v>20</v>
      </c>
      <c r="O424" s="32">
        <v>2</v>
      </c>
      <c r="P424" s="32">
        <v>29.8</v>
      </c>
      <c r="Q424" s="32">
        <v>59.6</v>
      </c>
      <c r="R424" s="32" t="s">
        <v>1601</v>
      </c>
      <c r="S424" s="32" t="s">
        <v>1058</v>
      </c>
      <c r="T424" s="33">
        <v>45299</v>
      </c>
      <c r="U424" s="33">
        <v>45298</v>
      </c>
      <c r="V424" s="32" t="s">
        <v>1735</v>
      </c>
      <c r="W424" s="32" t="s">
        <v>1002</v>
      </c>
      <c r="X424" s="33">
        <v>45299</v>
      </c>
      <c r="Y424" s="32" t="s">
        <v>1068</v>
      </c>
      <c r="Z424" s="33">
        <v>45299</v>
      </c>
      <c r="AA424" s="32" t="s">
        <v>1075</v>
      </c>
      <c r="AB424" s="32" t="s">
        <v>1070</v>
      </c>
      <c r="AC424" s="33">
        <v>45316</v>
      </c>
      <c r="AD424" s="32" t="s">
        <v>22</v>
      </c>
      <c r="AE424" s="33">
        <v>45302</v>
      </c>
      <c r="AF424" s="32" t="s">
        <v>425</v>
      </c>
      <c r="AG424" s="32"/>
      <c r="AH424" s="32" t="s">
        <v>1210</v>
      </c>
      <c r="AI424" t="s">
        <v>1311</v>
      </c>
      <c r="AJ424" t="s">
        <v>1354</v>
      </c>
      <c r="AK424" t="s">
        <v>1520</v>
      </c>
      <c r="AL424" s="32" t="s">
        <v>890</v>
      </c>
    </row>
    <row r="425" spans="1:38">
      <c r="A425" s="32">
        <v>41</v>
      </c>
      <c r="B425" s="33">
        <v>45294</v>
      </c>
      <c r="C425" s="32">
        <v>30</v>
      </c>
      <c r="D425" s="32" t="s">
        <v>1521</v>
      </c>
      <c r="E425" s="32" t="s">
        <v>1522</v>
      </c>
      <c r="F425" s="32">
        <v>8800694</v>
      </c>
      <c r="G425" s="32" t="s">
        <v>924</v>
      </c>
      <c r="H425" s="32" t="s">
        <v>934</v>
      </c>
      <c r="I425" s="32">
        <v>51167</v>
      </c>
      <c r="J425" s="33">
        <v>45295</v>
      </c>
      <c r="K425" s="33">
        <v>45298</v>
      </c>
      <c r="L425" t="s">
        <v>1058</v>
      </c>
      <c r="M425" s="32">
        <v>7</v>
      </c>
      <c r="N425" s="32" t="s">
        <v>203</v>
      </c>
      <c r="O425" s="32">
        <v>2</v>
      </c>
      <c r="P425" s="32">
        <v>16.829999999999998</v>
      </c>
      <c r="Q425" s="32">
        <v>33.659999999999997</v>
      </c>
      <c r="R425" s="32" t="s">
        <v>581</v>
      </c>
      <c r="S425" s="32" t="s">
        <v>581</v>
      </c>
      <c r="T425" s="33" t="s">
        <v>581</v>
      </c>
      <c r="U425" s="33" t="s">
        <v>581</v>
      </c>
      <c r="V425" s="32" t="s">
        <v>1716</v>
      </c>
      <c r="W425" s="32" t="s">
        <v>1736</v>
      </c>
      <c r="X425" s="33">
        <v>45302</v>
      </c>
      <c r="Y425" s="32" t="s">
        <v>1068</v>
      </c>
      <c r="Z425" s="33">
        <v>45302</v>
      </c>
      <c r="AA425" s="32" t="s">
        <v>1069</v>
      </c>
      <c r="AB425" s="32" t="s">
        <v>1070</v>
      </c>
      <c r="AC425" s="33">
        <v>45322</v>
      </c>
      <c r="AD425" s="32" t="s">
        <v>22</v>
      </c>
      <c r="AE425" s="33">
        <v>45307</v>
      </c>
      <c r="AF425" s="32" t="s">
        <v>425</v>
      </c>
      <c r="AG425" s="32"/>
      <c r="AH425" s="32" t="s">
        <v>1210</v>
      </c>
      <c r="AI425" t="s">
        <v>1311</v>
      </c>
      <c r="AJ425" t="s">
        <v>1354</v>
      </c>
      <c r="AK425" t="s">
        <v>1520</v>
      </c>
      <c r="AL425" s="32" t="s">
        <v>890</v>
      </c>
    </row>
    <row r="426" spans="1:38">
      <c r="A426" s="32">
        <v>41</v>
      </c>
      <c r="B426" s="33">
        <v>45294</v>
      </c>
      <c r="C426" s="32">
        <v>30</v>
      </c>
      <c r="D426" s="32" t="s">
        <v>1521</v>
      </c>
      <c r="E426" s="32" t="s">
        <v>1522</v>
      </c>
      <c r="F426" s="32">
        <v>8800694</v>
      </c>
      <c r="G426" s="32" t="s">
        <v>925</v>
      </c>
      <c r="H426" s="32" t="s">
        <v>935</v>
      </c>
      <c r="I426" s="32">
        <v>51161</v>
      </c>
      <c r="J426" s="33">
        <v>45295</v>
      </c>
      <c r="K426" s="33">
        <v>45295</v>
      </c>
      <c r="L426" t="s">
        <v>1058</v>
      </c>
      <c r="M426" s="32">
        <v>5</v>
      </c>
      <c r="N426" s="32" t="s">
        <v>36</v>
      </c>
      <c r="O426" s="32">
        <v>2</v>
      </c>
      <c r="P426" s="32">
        <v>67.099999999999994</v>
      </c>
      <c r="Q426" s="32">
        <v>134.19999999999999</v>
      </c>
      <c r="R426" s="32" t="s">
        <v>1601</v>
      </c>
      <c r="S426" s="32" t="s">
        <v>1058</v>
      </c>
      <c r="T426" s="33">
        <v>45299</v>
      </c>
      <c r="U426" s="33">
        <v>45298</v>
      </c>
      <c r="V426" s="32" t="s">
        <v>1735</v>
      </c>
      <c r="W426" s="32" t="s">
        <v>143</v>
      </c>
      <c r="X426" s="33">
        <v>45299</v>
      </c>
      <c r="Y426" s="32" t="s">
        <v>1068</v>
      </c>
      <c r="Z426" s="33">
        <v>45299</v>
      </c>
      <c r="AA426" s="32" t="s">
        <v>1075</v>
      </c>
      <c r="AB426" s="32" t="s">
        <v>1070</v>
      </c>
      <c r="AC426" s="33">
        <v>45316</v>
      </c>
      <c r="AD426" s="32" t="s">
        <v>22</v>
      </c>
      <c r="AE426" s="33">
        <v>45302</v>
      </c>
      <c r="AF426" s="32" t="s">
        <v>425</v>
      </c>
      <c r="AG426" s="32"/>
      <c r="AH426" s="32" t="s">
        <v>1210</v>
      </c>
      <c r="AI426" t="s">
        <v>1311</v>
      </c>
      <c r="AJ426" t="s">
        <v>1354</v>
      </c>
      <c r="AK426" t="s">
        <v>1520</v>
      </c>
      <c r="AL426" s="32" t="s">
        <v>890</v>
      </c>
    </row>
    <row r="427" spans="1:38">
      <c r="A427" s="32">
        <v>41</v>
      </c>
      <c r="B427" s="33">
        <v>45294</v>
      </c>
      <c r="C427" s="32">
        <v>30</v>
      </c>
      <c r="D427" s="32" t="s">
        <v>1521</v>
      </c>
      <c r="E427" s="32" t="s">
        <v>1522</v>
      </c>
      <c r="F427" s="32">
        <v>8800694</v>
      </c>
      <c r="G427" s="32" t="s">
        <v>926</v>
      </c>
      <c r="H427" s="32" t="s">
        <v>936</v>
      </c>
      <c r="I427" s="32">
        <v>51161</v>
      </c>
      <c r="J427" s="33">
        <v>45295</v>
      </c>
      <c r="K427" s="33">
        <v>45295</v>
      </c>
      <c r="L427" t="s">
        <v>1058</v>
      </c>
      <c r="M427" s="32">
        <v>4</v>
      </c>
      <c r="N427" s="32" t="s">
        <v>118</v>
      </c>
      <c r="O427" s="32">
        <v>1</v>
      </c>
      <c r="P427" s="32">
        <v>176.82</v>
      </c>
      <c r="Q427" s="32">
        <v>176.82</v>
      </c>
      <c r="R427" s="32" t="s">
        <v>1601</v>
      </c>
      <c r="S427" s="32" t="s">
        <v>1058</v>
      </c>
      <c r="T427" s="33">
        <v>45299</v>
      </c>
      <c r="U427" s="33">
        <v>45298</v>
      </c>
      <c r="V427" s="32" t="s">
        <v>1735</v>
      </c>
      <c r="W427" s="32" t="s">
        <v>142</v>
      </c>
      <c r="X427" s="33">
        <v>45299</v>
      </c>
      <c r="Y427" s="32" t="s">
        <v>1068</v>
      </c>
      <c r="Z427" s="33">
        <v>45299</v>
      </c>
      <c r="AA427" s="32" t="s">
        <v>1075</v>
      </c>
      <c r="AB427" s="32" t="s">
        <v>1070</v>
      </c>
      <c r="AC427" s="33">
        <v>45316</v>
      </c>
      <c r="AD427" s="32" t="s">
        <v>22</v>
      </c>
      <c r="AE427" s="33">
        <v>45304</v>
      </c>
      <c r="AF427" s="32" t="s">
        <v>424</v>
      </c>
      <c r="AG427" s="32"/>
      <c r="AH427" s="32" t="s">
        <v>1210</v>
      </c>
      <c r="AI427" t="s">
        <v>1311</v>
      </c>
      <c r="AJ427" t="s">
        <v>1354</v>
      </c>
      <c r="AK427" t="s">
        <v>1520</v>
      </c>
      <c r="AL427" s="32" t="s">
        <v>890</v>
      </c>
    </row>
    <row r="428" spans="1:38">
      <c r="A428" s="32">
        <v>41</v>
      </c>
      <c r="B428" s="33">
        <v>45294</v>
      </c>
      <c r="C428" s="32">
        <v>30</v>
      </c>
      <c r="D428" s="32" t="s">
        <v>1521</v>
      </c>
      <c r="E428" s="32" t="s">
        <v>1522</v>
      </c>
      <c r="F428" s="32">
        <v>8800694</v>
      </c>
      <c r="G428" s="32" t="s">
        <v>1523</v>
      </c>
      <c r="H428" s="32" t="s">
        <v>1524</v>
      </c>
      <c r="I428" s="32">
        <v>51161</v>
      </c>
      <c r="J428" s="33">
        <v>45295</v>
      </c>
      <c r="K428" s="33">
        <v>45295</v>
      </c>
      <c r="L428" t="s">
        <v>1058</v>
      </c>
      <c r="M428" s="32">
        <v>1</v>
      </c>
      <c r="N428" s="32" t="s">
        <v>36</v>
      </c>
      <c r="O428" s="32">
        <v>1</v>
      </c>
      <c r="P428" s="32">
        <v>249.75</v>
      </c>
      <c r="Q428" s="32">
        <v>249.75</v>
      </c>
      <c r="R428" s="32" t="s">
        <v>1601</v>
      </c>
      <c r="S428" s="32" t="s">
        <v>1058</v>
      </c>
      <c r="T428" s="33">
        <v>45299</v>
      </c>
      <c r="U428" s="33">
        <v>45298</v>
      </c>
      <c r="V428" s="32" t="s">
        <v>1735</v>
      </c>
      <c r="W428" s="32" t="s">
        <v>139</v>
      </c>
      <c r="X428" s="33">
        <v>45299</v>
      </c>
      <c r="Y428" s="32" t="s">
        <v>1068</v>
      </c>
      <c r="Z428" s="33">
        <v>45299</v>
      </c>
      <c r="AA428" s="32" t="s">
        <v>1075</v>
      </c>
      <c r="AB428" s="32" t="s">
        <v>1070</v>
      </c>
      <c r="AC428" s="33">
        <v>45316</v>
      </c>
      <c r="AD428" s="32" t="s">
        <v>22</v>
      </c>
      <c r="AE428" s="33">
        <v>45302</v>
      </c>
      <c r="AF428" s="32" t="s">
        <v>424</v>
      </c>
      <c r="AG428" s="32"/>
      <c r="AH428" s="32" t="s">
        <v>1210</v>
      </c>
      <c r="AI428" t="s">
        <v>1311</v>
      </c>
      <c r="AJ428" t="s">
        <v>1354</v>
      </c>
      <c r="AK428" t="s">
        <v>1520</v>
      </c>
      <c r="AL428" s="32" t="s">
        <v>890</v>
      </c>
    </row>
    <row r="429" spans="1:38">
      <c r="A429" s="32">
        <v>41</v>
      </c>
      <c r="B429" s="33">
        <v>45294</v>
      </c>
      <c r="C429" s="32">
        <v>30</v>
      </c>
      <c r="D429" s="32" t="s">
        <v>1521</v>
      </c>
      <c r="E429" s="32" t="s">
        <v>1522</v>
      </c>
      <c r="F429" s="32">
        <v>8800694</v>
      </c>
      <c r="G429" s="32" t="s">
        <v>1126</v>
      </c>
      <c r="H429" s="32" t="s">
        <v>1127</v>
      </c>
      <c r="I429" s="32">
        <v>51167</v>
      </c>
      <c r="J429" s="33">
        <v>45295</v>
      </c>
      <c r="K429" s="33">
        <v>45298</v>
      </c>
      <c r="L429" t="s">
        <v>1058</v>
      </c>
      <c r="M429" s="32">
        <v>6</v>
      </c>
      <c r="N429" s="32" t="s">
        <v>31</v>
      </c>
      <c r="O429" s="32">
        <v>130</v>
      </c>
      <c r="P429" s="32">
        <v>10.3</v>
      </c>
      <c r="Q429" s="32">
        <v>1339</v>
      </c>
      <c r="R429" s="32" t="s">
        <v>581</v>
      </c>
      <c r="S429" s="32" t="s">
        <v>581</v>
      </c>
      <c r="T429" s="33" t="s">
        <v>581</v>
      </c>
      <c r="U429" s="33" t="s">
        <v>581</v>
      </c>
      <c r="V429" s="32" t="s">
        <v>1716</v>
      </c>
      <c r="W429" s="32" t="s">
        <v>1737</v>
      </c>
      <c r="X429" s="33">
        <v>45302</v>
      </c>
      <c r="Y429" s="32" t="s">
        <v>1068</v>
      </c>
      <c r="Z429" s="33">
        <v>45302</v>
      </c>
      <c r="AA429" s="32" t="s">
        <v>1069</v>
      </c>
      <c r="AB429" s="32" t="s">
        <v>1070</v>
      </c>
      <c r="AC429" s="33">
        <v>45322</v>
      </c>
      <c r="AD429" s="32" t="s">
        <v>22</v>
      </c>
      <c r="AE429" s="33">
        <v>45308</v>
      </c>
      <c r="AF429" s="32" t="s">
        <v>1881</v>
      </c>
      <c r="AG429" s="32"/>
      <c r="AH429" s="32" t="s">
        <v>1210</v>
      </c>
      <c r="AI429" t="s">
        <v>1311</v>
      </c>
      <c r="AJ429" t="s">
        <v>1354</v>
      </c>
      <c r="AK429" t="s">
        <v>1520</v>
      </c>
      <c r="AL429" s="32" t="s">
        <v>890</v>
      </c>
    </row>
    <row r="430" spans="1:38">
      <c r="A430" s="32">
        <v>41</v>
      </c>
      <c r="B430" s="33">
        <v>45294</v>
      </c>
      <c r="C430" s="32">
        <v>30</v>
      </c>
      <c r="D430" s="32" t="s">
        <v>1521</v>
      </c>
      <c r="E430" s="32" t="s">
        <v>1522</v>
      </c>
      <c r="F430" s="32">
        <v>8800694</v>
      </c>
      <c r="G430" s="32" t="s">
        <v>171</v>
      </c>
      <c r="H430" s="32" t="s">
        <v>284</v>
      </c>
      <c r="I430" s="32">
        <v>51167</v>
      </c>
      <c r="J430" s="33">
        <v>45295</v>
      </c>
      <c r="K430" s="33">
        <v>45298</v>
      </c>
      <c r="L430" t="s">
        <v>1058</v>
      </c>
      <c r="M430" s="32">
        <v>5</v>
      </c>
      <c r="N430" s="32" t="s">
        <v>20</v>
      </c>
      <c r="O430" s="32">
        <v>1</v>
      </c>
      <c r="P430" s="32">
        <v>10.1</v>
      </c>
      <c r="Q430" s="32">
        <v>10.1</v>
      </c>
      <c r="R430" s="32" t="s">
        <v>581</v>
      </c>
      <c r="S430" s="32" t="s">
        <v>581</v>
      </c>
      <c r="T430" s="33" t="s">
        <v>581</v>
      </c>
      <c r="U430" s="33" t="s">
        <v>581</v>
      </c>
      <c r="V430" s="32" t="s">
        <v>1716</v>
      </c>
      <c r="W430" s="32" t="s">
        <v>1738</v>
      </c>
      <c r="X430" s="33">
        <v>45302</v>
      </c>
      <c r="Y430" s="32" t="s">
        <v>1068</v>
      </c>
      <c r="Z430" s="33">
        <v>45302</v>
      </c>
      <c r="AA430" s="32" t="s">
        <v>1069</v>
      </c>
      <c r="AB430" s="32" t="s">
        <v>1070</v>
      </c>
      <c r="AC430" s="33">
        <v>45322</v>
      </c>
      <c r="AD430" s="32" t="s">
        <v>22</v>
      </c>
      <c r="AE430" s="33">
        <v>45307</v>
      </c>
      <c r="AF430" s="32" t="s">
        <v>424</v>
      </c>
      <c r="AG430" s="32"/>
      <c r="AH430" s="32" t="s">
        <v>1210</v>
      </c>
      <c r="AI430" t="s">
        <v>1311</v>
      </c>
      <c r="AJ430" t="s">
        <v>1354</v>
      </c>
      <c r="AK430" t="s">
        <v>1520</v>
      </c>
      <c r="AL430" s="32" t="s">
        <v>890</v>
      </c>
    </row>
    <row r="431" spans="1:38">
      <c r="A431" s="32">
        <v>41</v>
      </c>
      <c r="B431" s="33">
        <v>45294</v>
      </c>
      <c r="C431" s="32">
        <v>30</v>
      </c>
      <c r="D431" s="32" t="s">
        <v>1521</v>
      </c>
      <c r="E431" s="32" t="s">
        <v>1522</v>
      </c>
      <c r="F431" s="32">
        <v>8800694</v>
      </c>
      <c r="G431" s="32" t="s">
        <v>172</v>
      </c>
      <c r="H431" s="32" t="s">
        <v>283</v>
      </c>
      <c r="I431" s="32">
        <v>51167</v>
      </c>
      <c r="J431" s="33">
        <v>45295</v>
      </c>
      <c r="K431" s="33">
        <v>45298</v>
      </c>
      <c r="L431" t="s">
        <v>1058</v>
      </c>
      <c r="M431" s="32">
        <v>4</v>
      </c>
      <c r="N431" s="32" t="s">
        <v>21</v>
      </c>
      <c r="O431" s="32">
        <v>1</v>
      </c>
      <c r="P431" s="32">
        <v>10.1</v>
      </c>
      <c r="Q431" s="32">
        <v>10.1</v>
      </c>
      <c r="R431" s="32" t="s">
        <v>581</v>
      </c>
      <c r="S431" s="32" t="s">
        <v>581</v>
      </c>
      <c r="T431" s="33" t="s">
        <v>581</v>
      </c>
      <c r="U431" s="33" t="s">
        <v>581</v>
      </c>
      <c r="V431" s="32" t="s">
        <v>1716</v>
      </c>
      <c r="W431" s="32" t="s">
        <v>1739</v>
      </c>
      <c r="X431" s="33">
        <v>45302</v>
      </c>
      <c r="Y431" s="32" t="s">
        <v>1068</v>
      </c>
      <c r="Z431" s="33">
        <v>45302</v>
      </c>
      <c r="AA431" s="32" t="s">
        <v>1069</v>
      </c>
      <c r="AB431" s="32" t="s">
        <v>1070</v>
      </c>
      <c r="AC431" s="33">
        <v>45322</v>
      </c>
      <c r="AD431" s="32" t="s">
        <v>22</v>
      </c>
      <c r="AE431" s="33">
        <v>45307</v>
      </c>
      <c r="AF431" s="32" t="s">
        <v>424</v>
      </c>
      <c r="AG431" s="32"/>
      <c r="AH431" s="32" t="s">
        <v>1210</v>
      </c>
      <c r="AI431" t="s">
        <v>1311</v>
      </c>
      <c r="AJ431" t="s">
        <v>1354</v>
      </c>
      <c r="AK431" t="s">
        <v>1520</v>
      </c>
      <c r="AL431" s="32" t="s">
        <v>890</v>
      </c>
    </row>
    <row r="432" spans="1:38">
      <c r="A432" s="32">
        <v>41</v>
      </c>
      <c r="B432" s="33">
        <v>45294</v>
      </c>
      <c r="C432" s="32">
        <v>30</v>
      </c>
      <c r="D432" s="32" t="s">
        <v>1521</v>
      </c>
      <c r="E432" s="32" t="s">
        <v>1522</v>
      </c>
      <c r="F432" s="32">
        <v>8800694</v>
      </c>
      <c r="G432" s="32" t="s">
        <v>170</v>
      </c>
      <c r="H432" s="32" t="s">
        <v>285</v>
      </c>
      <c r="I432" s="32">
        <v>51167</v>
      </c>
      <c r="J432" s="33">
        <v>45295</v>
      </c>
      <c r="K432" s="33">
        <v>45298</v>
      </c>
      <c r="L432" t="s">
        <v>1058</v>
      </c>
      <c r="M432" s="32">
        <v>3</v>
      </c>
      <c r="N432" s="32" t="s">
        <v>21</v>
      </c>
      <c r="O432" s="32">
        <v>1</v>
      </c>
      <c r="P432" s="32">
        <v>10.1</v>
      </c>
      <c r="Q432" s="32">
        <v>10.1</v>
      </c>
      <c r="R432" s="32" t="s">
        <v>581</v>
      </c>
      <c r="S432" s="32" t="s">
        <v>581</v>
      </c>
      <c r="T432" s="33" t="s">
        <v>581</v>
      </c>
      <c r="U432" s="33" t="s">
        <v>581</v>
      </c>
      <c r="V432" s="32" t="s">
        <v>1716</v>
      </c>
      <c r="W432" s="32" t="s">
        <v>1740</v>
      </c>
      <c r="X432" s="33">
        <v>45302</v>
      </c>
      <c r="Y432" s="32" t="s">
        <v>1068</v>
      </c>
      <c r="Z432" s="33">
        <v>45302</v>
      </c>
      <c r="AA432" s="32" t="s">
        <v>1069</v>
      </c>
      <c r="AB432" s="32" t="s">
        <v>1070</v>
      </c>
      <c r="AC432" s="33">
        <v>45322</v>
      </c>
      <c r="AD432" s="32" t="s">
        <v>22</v>
      </c>
      <c r="AE432" s="33">
        <v>45307</v>
      </c>
      <c r="AF432" s="32" t="s">
        <v>424</v>
      </c>
      <c r="AG432" s="32"/>
      <c r="AH432" s="32" t="s">
        <v>1210</v>
      </c>
      <c r="AI432" t="s">
        <v>1311</v>
      </c>
      <c r="AJ432" t="s">
        <v>1354</v>
      </c>
      <c r="AK432" t="s">
        <v>1520</v>
      </c>
      <c r="AL432" s="32" t="s">
        <v>890</v>
      </c>
    </row>
    <row r="433" spans="1:38">
      <c r="A433" s="32">
        <v>41</v>
      </c>
      <c r="B433" s="33">
        <v>45294</v>
      </c>
      <c r="C433" s="32">
        <v>30</v>
      </c>
      <c r="D433" s="32" t="s">
        <v>1521</v>
      </c>
      <c r="E433" s="32" t="s">
        <v>1522</v>
      </c>
      <c r="F433" s="32">
        <v>8800694</v>
      </c>
      <c r="G433" s="32" t="s">
        <v>174</v>
      </c>
      <c r="H433" s="32" t="s">
        <v>281</v>
      </c>
      <c r="I433" s="32">
        <v>51167</v>
      </c>
      <c r="J433" s="33">
        <v>45295</v>
      </c>
      <c r="K433" s="33">
        <v>45298</v>
      </c>
      <c r="L433" t="s">
        <v>1058</v>
      </c>
      <c r="M433" s="32">
        <v>2</v>
      </c>
      <c r="N433" s="32" t="s">
        <v>21</v>
      </c>
      <c r="O433" s="32">
        <v>1</v>
      </c>
      <c r="P433" s="32">
        <v>16.829999999999998</v>
      </c>
      <c r="Q433" s="32">
        <v>16.829999999999998</v>
      </c>
      <c r="R433" s="32" t="s">
        <v>581</v>
      </c>
      <c r="S433" s="32" t="s">
        <v>581</v>
      </c>
      <c r="T433" s="33" t="s">
        <v>581</v>
      </c>
      <c r="U433" s="33" t="s">
        <v>581</v>
      </c>
      <c r="V433" s="32" t="s">
        <v>1716</v>
      </c>
      <c r="W433" s="32" t="s">
        <v>1741</v>
      </c>
      <c r="X433" s="33">
        <v>45302</v>
      </c>
      <c r="Y433" s="32" t="s">
        <v>1068</v>
      </c>
      <c r="Z433" s="33">
        <v>45302</v>
      </c>
      <c r="AA433" s="32" t="s">
        <v>1069</v>
      </c>
      <c r="AB433" s="32" t="s">
        <v>1070</v>
      </c>
      <c r="AC433" s="33">
        <v>45322</v>
      </c>
      <c r="AD433" s="32" t="s">
        <v>22</v>
      </c>
      <c r="AE433" s="33">
        <v>45307</v>
      </c>
      <c r="AF433" s="32" t="s">
        <v>424</v>
      </c>
      <c r="AG433" s="32"/>
      <c r="AH433" s="32" t="s">
        <v>1210</v>
      </c>
      <c r="AI433" t="s">
        <v>1311</v>
      </c>
      <c r="AJ433" t="s">
        <v>1354</v>
      </c>
      <c r="AK433" t="s">
        <v>1520</v>
      </c>
      <c r="AL433" s="32" t="s">
        <v>890</v>
      </c>
    </row>
    <row r="434" spans="1:38">
      <c r="A434" s="32">
        <v>41</v>
      </c>
      <c r="B434" s="33">
        <v>45294</v>
      </c>
      <c r="C434" s="32">
        <v>30</v>
      </c>
      <c r="D434" s="32" t="s">
        <v>1521</v>
      </c>
      <c r="E434" s="32" t="s">
        <v>1522</v>
      </c>
      <c r="F434" s="32">
        <v>8800694</v>
      </c>
      <c r="G434" s="32" t="s">
        <v>173</v>
      </c>
      <c r="H434" s="32" t="s">
        <v>282</v>
      </c>
      <c r="I434" s="32">
        <v>51167</v>
      </c>
      <c r="J434" s="33">
        <v>45295</v>
      </c>
      <c r="K434" s="33">
        <v>45298</v>
      </c>
      <c r="L434" t="s">
        <v>1058</v>
      </c>
      <c r="M434" s="32">
        <v>1</v>
      </c>
      <c r="N434" s="32" t="s">
        <v>21</v>
      </c>
      <c r="O434" s="32">
        <v>1</v>
      </c>
      <c r="P434" s="32">
        <v>21.11</v>
      </c>
      <c r="Q434" s="32">
        <v>21.11</v>
      </c>
      <c r="R434" s="32" t="s">
        <v>581</v>
      </c>
      <c r="S434" s="32" t="s">
        <v>581</v>
      </c>
      <c r="T434" s="33" t="s">
        <v>581</v>
      </c>
      <c r="U434" s="33" t="s">
        <v>581</v>
      </c>
      <c r="V434" s="32" t="s">
        <v>1716</v>
      </c>
      <c r="W434" s="32" t="s">
        <v>1742</v>
      </c>
      <c r="X434" s="33">
        <v>45302</v>
      </c>
      <c r="Y434" s="32" t="s">
        <v>1068</v>
      </c>
      <c r="Z434" s="33">
        <v>45302</v>
      </c>
      <c r="AA434" s="32" t="s">
        <v>1069</v>
      </c>
      <c r="AB434" s="32" t="s">
        <v>1070</v>
      </c>
      <c r="AC434" s="33">
        <v>45322</v>
      </c>
      <c r="AD434" s="32" t="s">
        <v>22</v>
      </c>
      <c r="AE434" s="33">
        <v>45307</v>
      </c>
      <c r="AF434" s="32" t="s">
        <v>424</v>
      </c>
      <c r="AG434" s="32"/>
      <c r="AH434" s="32" t="s">
        <v>1210</v>
      </c>
      <c r="AI434" t="s">
        <v>1311</v>
      </c>
      <c r="AJ434" t="s">
        <v>1354</v>
      </c>
      <c r="AK434" t="s">
        <v>1520</v>
      </c>
      <c r="AL434" s="32" t="s">
        <v>890</v>
      </c>
    </row>
    <row r="435" spans="1:38">
      <c r="A435" s="32">
        <v>41</v>
      </c>
      <c r="B435" s="33">
        <v>45294</v>
      </c>
      <c r="C435" s="32">
        <v>30</v>
      </c>
      <c r="D435" s="32" t="s">
        <v>1521</v>
      </c>
      <c r="E435" s="32" t="s">
        <v>1522</v>
      </c>
      <c r="F435" s="32">
        <v>8800694</v>
      </c>
      <c r="G435" s="32" t="s">
        <v>927</v>
      </c>
      <c r="H435" s="32" t="s">
        <v>1147</v>
      </c>
      <c r="I435" s="32">
        <v>51163</v>
      </c>
      <c r="J435" s="33">
        <v>45295</v>
      </c>
      <c r="K435" s="33">
        <v>45297</v>
      </c>
      <c r="L435" t="s">
        <v>1058</v>
      </c>
      <c r="M435" s="32">
        <v>1</v>
      </c>
      <c r="N435" s="32" t="s">
        <v>1525</v>
      </c>
      <c r="O435" s="32">
        <v>40</v>
      </c>
      <c r="P435" s="32">
        <v>34.130000000000003</v>
      </c>
      <c r="Q435" s="32">
        <v>1365.2</v>
      </c>
      <c r="R435" s="32" t="s">
        <v>1702</v>
      </c>
      <c r="S435" s="32" t="s">
        <v>1058</v>
      </c>
      <c r="T435" s="33">
        <v>45306</v>
      </c>
      <c r="U435" s="33">
        <v>45304</v>
      </c>
      <c r="V435" s="32" t="s">
        <v>1779</v>
      </c>
      <c r="W435" s="32" t="s">
        <v>1803</v>
      </c>
      <c r="X435" s="33">
        <v>45308</v>
      </c>
      <c r="Y435" s="32" t="s">
        <v>1068</v>
      </c>
      <c r="Z435" s="33">
        <v>45308</v>
      </c>
      <c r="AA435" s="32" t="s">
        <v>1069</v>
      </c>
      <c r="AB435" s="32" t="s">
        <v>1081</v>
      </c>
      <c r="AC435" s="33">
        <v>45313</v>
      </c>
      <c r="AD435" s="32" t="s">
        <v>22</v>
      </c>
      <c r="AE435" s="33">
        <v>45312</v>
      </c>
      <c r="AF435" s="32" t="s">
        <v>1174</v>
      </c>
      <c r="AG435" s="32"/>
      <c r="AH435" s="32" t="s">
        <v>1210</v>
      </c>
      <c r="AI435" t="s">
        <v>1311</v>
      </c>
      <c r="AJ435" t="s">
        <v>1354</v>
      </c>
      <c r="AK435" t="s">
        <v>1520</v>
      </c>
      <c r="AL435" s="32" t="s">
        <v>890</v>
      </c>
    </row>
    <row r="436" spans="1:38">
      <c r="A436" s="32">
        <v>41</v>
      </c>
      <c r="B436" s="33">
        <v>45294</v>
      </c>
      <c r="C436" s="32">
        <v>30</v>
      </c>
      <c r="D436" s="32" t="s">
        <v>1521</v>
      </c>
      <c r="E436" s="32" t="s">
        <v>1522</v>
      </c>
      <c r="F436" s="32">
        <v>8800694</v>
      </c>
      <c r="G436" s="32" t="s">
        <v>1467</v>
      </c>
      <c r="H436" s="32" t="s">
        <v>1470</v>
      </c>
      <c r="I436" s="32">
        <v>51231</v>
      </c>
      <c r="J436" s="33">
        <v>45295</v>
      </c>
      <c r="K436" s="33">
        <v>45297</v>
      </c>
      <c r="L436" t="s">
        <v>1058</v>
      </c>
      <c r="M436" s="32">
        <v>1</v>
      </c>
      <c r="N436" s="32" t="s">
        <v>938</v>
      </c>
      <c r="O436" s="32">
        <v>2</v>
      </c>
      <c r="P436" s="32">
        <v>56.1</v>
      </c>
      <c r="Q436" s="32">
        <v>112.2</v>
      </c>
      <c r="R436" s="32" t="s">
        <v>1788</v>
      </c>
      <c r="S436" s="32" t="s">
        <v>1058</v>
      </c>
      <c r="T436" s="33">
        <v>45312</v>
      </c>
      <c r="U436" s="33">
        <v>45305</v>
      </c>
      <c r="V436" s="32" t="s">
        <v>1942</v>
      </c>
      <c r="W436" s="32" t="s">
        <v>142</v>
      </c>
      <c r="X436" s="33">
        <v>45312</v>
      </c>
      <c r="Y436" s="32" t="s">
        <v>1068</v>
      </c>
      <c r="Z436" s="33">
        <v>45312</v>
      </c>
      <c r="AA436" s="32" t="s">
        <v>1075</v>
      </c>
      <c r="AB436" s="32" t="s">
        <v>1070</v>
      </c>
      <c r="AC436" s="33">
        <v>45326</v>
      </c>
      <c r="AD436" s="32" t="s">
        <v>22</v>
      </c>
      <c r="AE436" s="33">
        <v>45327</v>
      </c>
      <c r="AF436" s="32" t="s">
        <v>425</v>
      </c>
      <c r="AG436" s="32"/>
      <c r="AH436" s="32" t="s">
        <v>1210</v>
      </c>
      <c r="AI436" t="s">
        <v>1311</v>
      </c>
      <c r="AJ436" t="s">
        <v>1354</v>
      </c>
      <c r="AK436" t="s">
        <v>1520</v>
      </c>
      <c r="AL436" s="32" t="s">
        <v>890</v>
      </c>
    </row>
    <row r="437" spans="1:38">
      <c r="A437" s="32">
        <v>41</v>
      </c>
      <c r="B437" s="33">
        <v>45294</v>
      </c>
      <c r="C437" s="32">
        <v>30</v>
      </c>
      <c r="D437" s="32" t="s">
        <v>1521</v>
      </c>
      <c r="E437" s="32" t="s">
        <v>1522</v>
      </c>
      <c r="F437" s="32">
        <v>8800694</v>
      </c>
      <c r="G437" s="32" t="s">
        <v>416</v>
      </c>
      <c r="H437" s="32" t="s">
        <v>421</v>
      </c>
      <c r="I437" s="32">
        <v>51165</v>
      </c>
      <c r="J437" s="33">
        <v>45295</v>
      </c>
      <c r="K437" s="33">
        <v>45297</v>
      </c>
      <c r="L437" t="s">
        <v>1058</v>
      </c>
      <c r="M437" s="32">
        <v>1</v>
      </c>
      <c r="N437" s="32" t="s">
        <v>20</v>
      </c>
      <c r="O437" s="32">
        <v>30</v>
      </c>
      <c r="P437" s="32">
        <v>42.5</v>
      </c>
      <c r="Q437" s="32">
        <v>1275</v>
      </c>
      <c r="R437" s="32" t="s">
        <v>581</v>
      </c>
      <c r="S437" s="32" t="s">
        <v>581</v>
      </c>
      <c r="T437" s="33" t="s">
        <v>581</v>
      </c>
      <c r="U437" s="33" t="s">
        <v>581</v>
      </c>
      <c r="V437" s="32" t="s">
        <v>1722</v>
      </c>
      <c r="W437" s="32" t="s">
        <v>1029</v>
      </c>
      <c r="X437" s="33">
        <v>45302</v>
      </c>
      <c r="Y437" s="32" t="s">
        <v>1068</v>
      </c>
      <c r="Z437" s="33">
        <v>45302</v>
      </c>
      <c r="AA437" s="32" t="s">
        <v>1069</v>
      </c>
      <c r="AB437" s="32" t="s">
        <v>1081</v>
      </c>
      <c r="AC437" s="33">
        <v>45322</v>
      </c>
      <c r="AD437" s="32" t="s">
        <v>22</v>
      </c>
      <c r="AE437" s="33">
        <v>45306</v>
      </c>
      <c r="AF437" s="32" t="s">
        <v>1033</v>
      </c>
      <c r="AG437" s="32"/>
      <c r="AH437" s="32" t="s">
        <v>1210</v>
      </c>
      <c r="AI437" t="s">
        <v>1311</v>
      </c>
      <c r="AJ437" t="s">
        <v>1354</v>
      </c>
      <c r="AK437" t="s">
        <v>1520</v>
      </c>
      <c r="AL437" s="32" t="s">
        <v>890</v>
      </c>
    </row>
    <row r="438" spans="1:38">
      <c r="A438" s="32">
        <v>41</v>
      </c>
      <c r="B438" s="33">
        <v>45294</v>
      </c>
      <c r="C438" s="32">
        <v>30</v>
      </c>
      <c r="D438" s="32" t="s">
        <v>1521</v>
      </c>
      <c r="E438" s="32" t="s">
        <v>1522</v>
      </c>
      <c r="F438" s="32">
        <v>8800694</v>
      </c>
      <c r="G438" s="32" t="s">
        <v>1526</v>
      </c>
      <c r="H438" s="32" t="s">
        <v>1532</v>
      </c>
      <c r="I438" s="32">
        <v>51164</v>
      </c>
      <c r="J438" s="33">
        <v>45295</v>
      </c>
      <c r="K438" s="33">
        <v>45297</v>
      </c>
      <c r="L438" t="s">
        <v>1058</v>
      </c>
      <c r="M438" s="32">
        <v>1</v>
      </c>
      <c r="N438" s="32" t="s">
        <v>20</v>
      </c>
      <c r="O438" s="32">
        <v>8</v>
      </c>
      <c r="P438" s="32">
        <v>33.299999999999997</v>
      </c>
      <c r="Q438" s="32">
        <v>266.39999999999998</v>
      </c>
      <c r="R438" s="32" t="s">
        <v>1702</v>
      </c>
      <c r="S438" s="32" t="s">
        <v>1058</v>
      </c>
      <c r="T438" s="33">
        <v>45306</v>
      </c>
      <c r="U438" s="33">
        <v>45304</v>
      </c>
      <c r="V438" s="32" t="s">
        <v>1779</v>
      </c>
      <c r="W438" s="32" t="s">
        <v>1804</v>
      </c>
      <c r="X438" s="33">
        <v>45308</v>
      </c>
      <c r="Y438" s="32" t="s">
        <v>1068</v>
      </c>
      <c r="Z438" s="33">
        <v>45308</v>
      </c>
      <c r="AA438" s="32" t="s">
        <v>1069</v>
      </c>
      <c r="AB438" s="32" t="s">
        <v>1081</v>
      </c>
      <c r="AC438" s="33">
        <v>45313</v>
      </c>
      <c r="AD438" s="32" t="s">
        <v>22</v>
      </c>
      <c r="AE438" s="33">
        <v>45311</v>
      </c>
      <c r="AF438" s="32" t="s">
        <v>1025</v>
      </c>
      <c r="AG438" s="32"/>
      <c r="AH438" s="32" t="s">
        <v>1210</v>
      </c>
      <c r="AI438" t="s">
        <v>1311</v>
      </c>
      <c r="AJ438" t="s">
        <v>1354</v>
      </c>
      <c r="AK438" t="s">
        <v>1520</v>
      </c>
      <c r="AL438" s="32" t="s">
        <v>890</v>
      </c>
    </row>
    <row r="439" spans="1:38">
      <c r="A439" s="32">
        <v>41</v>
      </c>
      <c r="B439" s="33">
        <v>45294</v>
      </c>
      <c r="C439" s="32">
        <v>30</v>
      </c>
      <c r="D439" s="32" t="s">
        <v>1521</v>
      </c>
      <c r="E439" s="32" t="s">
        <v>1522</v>
      </c>
      <c r="F439" s="32">
        <v>8800694</v>
      </c>
      <c r="G439" s="32" t="s">
        <v>435</v>
      </c>
      <c r="H439" s="32" t="s">
        <v>436</v>
      </c>
      <c r="I439" s="32">
        <v>51162</v>
      </c>
      <c r="J439" s="33">
        <v>45295</v>
      </c>
      <c r="K439" s="33">
        <v>45297</v>
      </c>
      <c r="L439" t="s">
        <v>1058</v>
      </c>
      <c r="M439" s="32">
        <v>3</v>
      </c>
      <c r="N439" s="32" t="s">
        <v>21</v>
      </c>
      <c r="O439" s="32">
        <v>2</v>
      </c>
      <c r="P439" s="32">
        <v>58.28</v>
      </c>
      <c r="Q439" s="32">
        <v>116.56</v>
      </c>
      <c r="R439" s="32" t="s">
        <v>1702</v>
      </c>
      <c r="S439" s="32" t="s">
        <v>1058</v>
      </c>
      <c r="T439" s="33">
        <v>45306</v>
      </c>
      <c r="U439" s="33">
        <v>45304</v>
      </c>
      <c r="V439" s="32" t="s">
        <v>1779</v>
      </c>
      <c r="W439" s="32" t="s">
        <v>1805</v>
      </c>
      <c r="X439" s="33">
        <v>45308</v>
      </c>
      <c r="Y439" s="32" t="s">
        <v>1068</v>
      </c>
      <c r="Z439" s="33">
        <v>45308</v>
      </c>
      <c r="AA439" s="32" t="s">
        <v>1069</v>
      </c>
      <c r="AB439" s="32" t="s">
        <v>1081</v>
      </c>
      <c r="AC439" s="33">
        <v>45313</v>
      </c>
      <c r="AD439" s="32" t="s">
        <v>22</v>
      </c>
      <c r="AE439" s="33">
        <v>45311</v>
      </c>
      <c r="AF439" s="32" t="s">
        <v>425</v>
      </c>
      <c r="AG439" s="32"/>
      <c r="AH439" s="32" t="s">
        <v>1210</v>
      </c>
      <c r="AI439" t="s">
        <v>1311</v>
      </c>
      <c r="AJ439" t="s">
        <v>1354</v>
      </c>
      <c r="AK439" t="s">
        <v>1520</v>
      </c>
      <c r="AL439" s="32" t="s">
        <v>890</v>
      </c>
    </row>
    <row r="440" spans="1:38">
      <c r="A440" s="32">
        <v>41</v>
      </c>
      <c r="B440" s="33">
        <v>45294</v>
      </c>
      <c r="C440" s="32">
        <v>30</v>
      </c>
      <c r="D440" s="32" t="s">
        <v>1521</v>
      </c>
      <c r="E440" s="32" t="s">
        <v>1522</v>
      </c>
      <c r="F440" s="32">
        <v>8800694</v>
      </c>
      <c r="G440" s="32" t="s">
        <v>414</v>
      </c>
      <c r="H440" s="32" t="s">
        <v>419</v>
      </c>
      <c r="I440" s="32">
        <v>51162</v>
      </c>
      <c r="J440" s="33">
        <v>45295</v>
      </c>
      <c r="K440" s="33">
        <v>45297</v>
      </c>
      <c r="L440" t="s">
        <v>1058</v>
      </c>
      <c r="M440" s="32">
        <v>2</v>
      </c>
      <c r="N440" s="32" t="s">
        <v>21</v>
      </c>
      <c r="O440" s="32">
        <v>1</v>
      </c>
      <c r="P440" s="32">
        <v>442.89</v>
      </c>
      <c r="Q440" s="32">
        <v>442.89</v>
      </c>
      <c r="R440" s="32" t="s">
        <v>1702</v>
      </c>
      <c r="S440" s="32" t="s">
        <v>1058</v>
      </c>
      <c r="T440" s="33">
        <v>45306</v>
      </c>
      <c r="U440" s="33">
        <v>45304</v>
      </c>
      <c r="V440" s="32" t="s">
        <v>1779</v>
      </c>
      <c r="W440" s="32" t="s">
        <v>1806</v>
      </c>
      <c r="X440" s="33">
        <v>45308</v>
      </c>
      <c r="Y440" s="32" t="s">
        <v>1068</v>
      </c>
      <c r="Z440" s="33">
        <v>45308</v>
      </c>
      <c r="AA440" s="32" t="s">
        <v>1069</v>
      </c>
      <c r="AB440" s="32" t="s">
        <v>1081</v>
      </c>
      <c r="AC440" s="33">
        <v>45313</v>
      </c>
      <c r="AD440" s="32" t="s">
        <v>22</v>
      </c>
      <c r="AE440" s="33">
        <v>45311</v>
      </c>
      <c r="AF440" s="32" t="s">
        <v>424</v>
      </c>
      <c r="AG440" s="32"/>
      <c r="AH440" s="32" t="s">
        <v>1210</v>
      </c>
      <c r="AI440" t="s">
        <v>1311</v>
      </c>
      <c r="AJ440" t="s">
        <v>1354</v>
      </c>
      <c r="AK440" t="s">
        <v>1520</v>
      </c>
      <c r="AL440" s="32" t="s">
        <v>890</v>
      </c>
    </row>
    <row r="441" spans="1:38">
      <c r="A441" s="32">
        <v>41</v>
      </c>
      <c r="B441" s="33">
        <v>45294</v>
      </c>
      <c r="C441" s="32">
        <v>30</v>
      </c>
      <c r="D441" s="32" t="s">
        <v>1521</v>
      </c>
      <c r="E441" s="32" t="s">
        <v>1522</v>
      </c>
      <c r="F441" s="32">
        <v>8800694</v>
      </c>
      <c r="G441" s="32" t="s">
        <v>418</v>
      </c>
      <c r="H441" s="32" t="s">
        <v>423</v>
      </c>
      <c r="I441" s="32">
        <v>51161</v>
      </c>
      <c r="J441" s="33">
        <v>45295</v>
      </c>
      <c r="K441" s="33">
        <v>45295</v>
      </c>
      <c r="L441" t="s">
        <v>1058</v>
      </c>
      <c r="M441" s="32">
        <v>3</v>
      </c>
      <c r="N441" s="32" t="s">
        <v>36</v>
      </c>
      <c r="O441" s="32">
        <v>1</v>
      </c>
      <c r="P441" s="32">
        <v>149.85</v>
      </c>
      <c r="Q441" s="32">
        <v>149.85</v>
      </c>
      <c r="R441" s="32" t="s">
        <v>1601</v>
      </c>
      <c r="S441" s="32" t="s">
        <v>1058</v>
      </c>
      <c r="T441" s="33">
        <v>45299</v>
      </c>
      <c r="U441" s="33">
        <v>45298</v>
      </c>
      <c r="V441" s="32" t="s">
        <v>1735</v>
      </c>
      <c r="W441" s="32" t="s">
        <v>141</v>
      </c>
      <c r="X441" s="33">
        <v>45299</v>
      </c>
      <c r="Y441" s="32" t="s">
        <v>1068</v>
      </c>
      <c r="Z441" s="33">
        <v>45299</v>
      </c>
      <c r="AA441" s="32" t="s">
        <v>1075</v>
      </c>
      <c r="AB441" s="32" t="s">
        <v>1070</v>
      </c>
      <c r="AC441" s="33">
        <v>45342</v>
      </c>
      <c r="AD441" s="32" t="s">
        <v>22</v>
      </c>
      <c r="AE441" s="33">
        <v>45334</v>
      </c>
      <c r="AF441" s="32" t="s">
        <v>424</v>
      </c>
      <c r="AG441" s="32"/>
      <c r="AH441" s="32" t="s">
        <v>1210</v>
      </c>
      <c r="AI441" t="s">
        <v>1311</v>
      </c>
      <c r="AJ441" t="s">
        <v>1354</v>
      </c>
      <c r="AK441" t="s">
        <v>1520</v>
      </c>
      <c r="AL441" s="32" t="s">
        <v>890</v>
      </c>
    </row>
    <row r="442" spans="1:38">
      <c r="A442" s="32">
        <v>41</v>
      </c>
      <c r="B442" s="33">
        <v>45294</v>
      </c>
      <c r="C442" s="32">
        <v>30</v>
      </c>
      <c r="D442" s="32" t="s">
        <v>1521</v>
      </c>
      <c r="E442" s="32" t="s">
        <v>1522</v>
      </c>
      <c r="F442" s="32">
        <v>8800694</v>
      </c>
      <c r="G442" s="32" t="s">
        <v>417</v>
      </c>
      <c r="H442" s="32" t="s">
        <v>422</v>
      </c>
      <c r="I442" s="32">
        <v>51161</v>
      </c>
      <c r="J442" s="33">
        <v>45295</v>
      </c>
      <c r="K442" s="33">
        <v>45295</v>
      </c>
      <c r="L442" t="s">
        <v>1058</v>
      </c>
      <c r="M442" s="32">
        <v>2</v>
      </c>
      <c r="N442" s="32" t="s">
        <v>36</v>
      </c>
      <c r="O442" s="32">
        <v>1</v>
      </c>
      <c r="P442" s="32">
        <v>41.63</v>
      </c>
      <c r="Q442" s="32">
        <v>41.63</v>
      </c>
      <c r="R442" s="32" t="s">
        <v>1601</v>
      </c>
      <c r="S442" s="32" t="s">
        <v>1058</v>
      </c>
      <c r="T442" s="33">
        <v>45299</v>
      </c>
      <c r="U442" s="33">
        <v>45298</v>
      </c>
      <c r="V442" s="32" t="s">
        <v>1735</v>
      </c>
      <c r="W442" s="32" t="s">
        <v>140</v>
      </c>
      <c r="X442" s="33">
        <v>45299</v>
      </c>
      <c r="Y442" s="32" t="s">
        <v>1068</v>
      </c>
      <c r="Z442" s="33">
        <v>45299</v>
      </c>
      <c r="AA442" s="32" t="s">
        <v>1075</v>
      </c>
      <c r="AB442" s="32" t="s">
        <v>1070</v>
      </c>
      <c r="AC442" s="33">
        <v>45316</v>
      </c>
      <c r="AD442" s="32" t="s">
        <v>22</v>
      </c>
      <c r="AE442" s="33">
        <v>45304</v>
      </c>
      <c r="AF442" s="32" t="s">
        <v>424</v>
      </c>
      <c r="AG442" s="32"/>
      <c r="AH442" s="32" t="s">
        <v>1210</v>
      </c>
      <c r="AI442" t="s">
        <v>1311</v>
      </c>
      <c r="AJ442" t="s">
        <v>1354</v>
      </c>
      <c r="AK442" t="s">
        <v>1520</v>
      </c>
      <c r="AL442" s="32" t="s">
        <v>890</v>
      </c>
    </row>
    <row r="443" spans="1:38">
      <c r="A443" s="32">
        <v>41</v>
      </c>
      <c r="B443" s="33">
        <v>45294</v>
      </c>
      <c r="C443" s="32">
        <v>30</v>
      </c>
      <c r="D443" s="32" t="s">
        <v>1521</v>
      </c>
      <c r="E443" s="32" t="s">
        <v>1522</v>
      </c>
      <c r="F443" s="32">
        <v>8800694</v>
      </c>
      <c r="G443" s="32" t="s">
        <v>1527</v>
      </c>
      <c r="H443" s="32" t="s">
        <v>1533</v>
      </c>
      <c r="I443" s="32">
        <v>51162</v>
      </c>
      <c r="J443" s="33">
        <v>45295</v>
      </c>
      <c r="K443" s="33">
        <v>45297</v>
      </c>
      <c r="L443" t="s">
        <v>1058</v>
      </c>
      <c r="M443" s="32">
        <v>1</v>
      </c>
      <c r="N443" s="32" t="s">
        <v>20</v>
      </c>
      <c r="O443" s="32">
        <v>2</v>
      </c>
      <c r="P443" s="32">
        <v>18.32</v>
      </c>
      <c r="Q443" s="32">
        <v>36.64</v>
      </c>
      <c r="R443" s="32" t="s">
        <v>1702</v>
      </c>
      <c r="S443" s="32" t="s">
        <v>1058</v>
      </c>
      <c r="T443" s="33">
        <v>45306</v>
      </c>
      <c r="U443" s="33">
        <v>45304</v>
      </c>
      <c r="V443" s="32" t="s">
        <v>1779</v>
      </c>
      <c r="W443" s="32" t="s">
        <v>1807</v>
      </c>
      <c r="X443" s="33">
        <v>45308</v>
      </c>
      <c r="Y443" s="32" t="s">
        <v>1068</v>
      </c>
      <c r="Z443" s="33">
        <v>45308</v>
      </c>
      <c r="AA443" s="32" t="s">
        <v>1069</v>
      </c>
      <c r="AB443" s="32" t="s">
        <v>1081</v>
      </c>
      <c r="AC443" s="33">
        <v>45313</v>
      </c>
      <c r="AD443" s="32" t="s">
        <v>22</v>
      </c>
      <c r="AE443" s="33">
        <v>45311</v>
      </c>
      <c r="AF443" s="32" t="s">
        <v>425</v>
      </c>
      <c r="AG443" s="32"/>
      <c r="AH443" s="32" t="s">
        <v>1210</v>
      </c>
      <c r="AI443" t="s">
        <v>1311</v>
      </c>
      <c r="AJ443" t="s">
        <v>1354</v>
      </c>
      <c r="AK443" t="s">
        <v>1520</v>
      </c>
      <c r="AL443" s="32" t="s">
        <v>890</v>
      </c>
    </row>
    <row r="444" spans="1:38">
      <c r="A444" s="32">
        <v>41</v>
      </c>
      <c r="B444" s="33">
        <v>45294</v>
      </c>
      <c r="C444" s="32">
        <v>30</v>
      </c>
      <c r="D444" s="32" t="s">
        <v>1521</v>
      </c>
      <c r="E444" s="32" t="s">
        <v>1522</v>
      </c>
      <c r="F444" s="32">
        <v>8800694</v>
      </c>
      <c r="G444" s="32" t="s">
        <v>1528</v>
      </c>
      <c r="H444" s="32" t="s">
        <v>1534</v>
      </c>
      <c r="I444" s="32">
        <v>51168</v>
      </c>
      <c r="J444" s="33">
        <v>45295</v>
      </c>
      <c r="K444" s="33">
        <v>45297</v>
      </c>
      <c r="L444" t="s">
        <v>1058</v>
      </c>
      <c r="M444" s="32">
        <v>3</v>
      </c>
      <c r="N444" s="32" t="s">
        <v>648</v>
      </c>
      <c r="O444" s="32">
        <v>2</v>
      </c>
      <c r="P444" s="32">
        <v>38.61</v>
      </c>
      <c r="Q444" s="32">
        <v>77.22</v>
      </c>
      <c r="R444" s="32" t="s">
        <v>1726</v>
      </c>
      <c r="S444" s="32" t="s">
        <v>1058</v>
      </c>
      <c r="T444" s="33">
        <v>45311</v>
      </c>
      <c r="U444" s="33">
        <v>45306</v>
      </c>
      <c r="V444" s="32" t="s">
        <v>1878</v>
      </c>
      <c r="W444" s="32" t="s">
        <v>143</v>
      </c>
      <c r="X444" s="33">
        <v>45311</v>
      </c>
      <c r="Y444" s="32" t="s">
        <v>1068</v>
      </c>
      <c r="Z444" s="33">
        <v>45311</v>
      </c>
      <c r="AA444" s="32" t="s">
        <v>1069</v>
      </c>
      <c r="AB444" s="32" t="s">
        <v>1080</v>
      </c>
      <c r="AC444" s="33">
        <v>45351</v>
      </c>
      <c r="AD444" s="32" t="s">
        <v>22</v>
      </c>
      <c r="AE444" s="33">
        <v>45337</v>
      </c>
      <c r="AF444" s="32" t="s">
        <v>425</v>
      </c>
      <c r="AG444" s="32"/>
      <c r="AH444" s="32" t="s">
        <v>1210</v>
      </c>
      <c r="AI444" t="s">
        <v>1311</v>
      </c>
      <c r="AJ444" t="s">
        <v>1354</v>
      </c>
      <c r="AK444" t="s">
        <v>1520</v>
      </c>
      <c r="AL444" s="32" t="s">
        <v>890</v>
      </c>
    </row>
    <row r="445" spans="1:38">
      <c r="A445" s="32">
        <v>41</v>
      </c>
      <c r="B445" s="33">
        <v>45294</v>
      </c>
      <c r="C445" s="32">
        <v>30</v>
      </c>
      <c r="D445" s="32" t="s">
        <v>1521</v>
      </c>
      <c r="E445" s="32" t="s">
        <v>1522</v>
      </c>
      <c r="F445" s="32">
        <v>8800694</v>
      </c>
      <c r="G445" s="32" t="s">
        <v>1529</v>
      </c>
      <c r="H445" s="32" t="s">
        <v>1535</v>
      </c>
      <c r="I445" s="32">
        <v>51166</v>
      </c>
      <c r="J445" s="33">
        <v>45295</v>
      </c>
      <c r="K445" s="33">
        <v>45297</v>
      </c>
      <c r="L445" t="s">
        <v>1058</v>
      </c>
      <c r="M445" s="32">
        <v>1</v>
      </c>
      <c r="N445" s="32" t="s">
        <v>20</v>
      </c>
      <c r="O445" s="32">
        <v>4</v>
      </c>
      <c r="P445" s="32">
        <v>60.6</v>
      </c>
      <c r="Q445" s="32">
        <v>242.4</v>
      </c>
      <c r="R445" s="32" t="s">
        <v>581</v>
      </c>
      <c r="S445" s="32" t="s">
        <v>581</v>
      </c>
      <c r="T445" s="33" t="s">
        <v>581</v>
      </c>
      <c r="U445" s="33" t="s">
        <v>581</v>
      </c>
      <c r="V445" s="32" t="s">
        <v>1722</v>
      </c>
      <c r="W445" s="32" t="s">
        <v>1031</v>
      </c>
      <c r="X445" s="33">
        <v>45302</v>
      </c>
      <c r="Y445" s="32" t="s">
        <v>1068</v>
      </c>
      <c r="Z445" s="33">
        <v>45302</v>
      </c>
      <c r="AA445" s="32" t="s">
        <v>1069</v>
      </c>
      <c r="AB445" s="32" t="s">
        <v>1081</v>
      </c>
      <c r="AC445" s="33">
        <v>45322</v>
      </c>
      <c r="AD445" s="32" t="s">
        <v>22</v>
      </c>
      <c r="AE445" s="33">
        <v>45306</v>
      </c>
      <c r="AF445" s="32" t="s">
        <v>426</v>
      </c>
      <c r="AG445" s="32"/>
      <c r="AH445" s="32" t="s">
        <v>1210</v>
      </c>
      <c r="AI445" t="s">
        <v>1311</v>
      </c>
      <c r="AJ445" t="s">
        <v>1354</v>
      </c>
      <c r="AK445" t="s">
        <v>1520</v>
      </c>
      <c r="AL445" s="32" t="s">
        <v>890</v>
      </c>
    </row>
    <row r="446" spans="1:38">
      <c r="A446" s="32">
        <v>41</v>
      </c>
      <c r="B446" s="33">
        <v>45294</v>
      </c>
      <c r="C446" s="32">
        <v>30</v>
      </c>
      <c r="D446" s="32" t="s">
        <v>1521</v>
      </c>
      <c r="E446" s="32" t="s">
        <v>1522</v>
      </c>
      <c r="F446" s="32">
        <v>8800694</v>
      </c>
      <c r="G446" s="32" t="s">
        <v>1530</v>
      </c>
      <c r="H446" s="32" t="s">
        <v>1536</v>
      </c>
      <c r="I446" s="32">
        <v>51168</v>
      </c>
      <c r="J446" s="33">
        <v>45295</v>
      </c>
      <c r="K446" s="33">
        <v>45297</v>
      </c>
      <c r="L446" t="s">
        <v>1058</v>
      </c>
      <c r="M446" s="32">
        <v>2</v>
      </c>
      <c r="N446" s="32" t="s">
        <v>127</v>
      </c>
      <c r="O446" s="32">
        <v>2</v>
      </c>
      <c r="P446" s="32">
        <v>213.7</v>
      </c>
      <c r="Q446" s="32">
        <v>427.4</v>
      </c>
      <c r="R446" s="32" t="s">
        <v>1726</v>
      </c>
      <c r="S446" s="32" t="s">
        <v>1058</v>
      </c>
      <c r="T446" s="33">
        <v>45311</v>
      </c>
      <c r="U446" s="33">
        <v>45306</v>
      </c>
      <c r="V446" s="32" t="s">
        <v>1878</v>
      </c>
      <c r="W446" s="32" t="s">
        <v>142</v>
      </c>
      <c r="X446" s="33">
        <v>45311</v>
      </c>
      <c r="Y446" s="32" t="s">
        <v>1068</v>
      </c>
      <c r="Z446" s="33">
        <v>45311</v>
      </c>
      <c r="AA446" s="32" t="s">
        <v>1069</v>
      </c>
      <c r="AB446" s="32" t="s">
        <v>1080</v>
      </c>
      <c r="AC446" s="33">
        <v>45351</v>
      </c>
      <c r="AD446" s="32" t="s">
        <v>22</v>
      </c>
      <c r="AE446" s="33">
        <v>45327</v>
      </c>
      <c r="AF446" s="32" t="s">
        <v>424</v>
      </c>
      <c r="AG446" s="32"/>
      <c r="AH446" s="32" t="s">
        <v>1210</v>
      </c>
      <c r="AI446" t="s">
        <v>1311</v>
      </c>
      <c r="AJ446" t="s">
        <v>1354</v>
      </c>
      <c r="AK446" t="s">
        <v>1520</v>
      </c>
      <c r="AL446" s="32" t="s">
        <v>890</v>
      </c>
    </row>
    <row r="447" spans="1:38">
      <c r="A447" s="32">
        <v>41</v>
      </c>
      <c r="B447" s="33">
        <v>45294</v>
      </c>
      <c r="C447" s="32">
        <v>30</v>
      </c>
      <c r="D447" s="32" t="s">
        <v>1521</v>
      </c>
      <c r="E447" s="32" t="s">
        <v>1522</v>
      </c>
      <c r="F447" s="32">
        <v>8800694</v>
      </c>
      <c r="G447" s="32" t="s">
        <v>1531</v>
      </c>
      <c r="H447" s="32" t="s">
        <v>1537</v>
      </c>
      <c r="I447" s="32">
        <v>51168</v>
      </c>
      <c r="J447" s="33">
        <v>45295</v>
      </c>
      <c r="K447" s="33">
        <v>45297</v>
      </c>
      <c r="L447" t="s">
        <v>1058</v>
      </c>
      <c r="M447" s="32">
        <v>1</v>
      </c>
      <c r="N447" s="32" t="s">
        <v>20</v>
      </c>
      <c r="O447" s="32">
        <v>2</v>
      </c>
      <c r="P447" s="32">
        <v>179.37</v>
      </c>
      <c r="Q447" s="32">
        <v>358.74</v>
      </c>
      <c r="R447" s="32" t="s">
        <v>1726</v>
      </c>
      <c r="S447" s="32" t="s">
        <v>1058</v>
      </c>
      <c r="T447" s="33">
        <v>45311</v>
      </c>
      <c r="U447" s="33">
        <v>45306</v>
      </c>
      <c r="V447" s="32" t="s">
        <v>1878</v>
      </c>
      <c r="W447" s="32" t="s">
        <v>141</v>
      </c>
      <c r="X447" s="33">
        <v>45311</v>
      </c>
      <c r="Y447" s="32" t="s">
        <v>1068</v>
      </c>
      <c r="Z447" s="33">
        <v>45311</v>
      </c>
      <c r="AA447" s="32" t="s">
        <v>1069</v>
      </c>
      <c r="AB447" s="32" t="s">
        <v>1080</v>
      </c>
      <c r="AC447" s="33">
        <v>45339</v>
      </c>
      <c r="AD447" s="32" t="s">
        <v>22</v>
      </c>
      <c r="AE447" s="33">
        <v>45315</v>
      </c>
      <c r="AF447" s="32" t="s">
        <v>425</v>
      </c>
      <c r="AG447" s="32"/>
      <c r="AH447" s="32" t="s">
        <v>1210</v>
      </c>
      <c r="AI447" t="s">
        <v>1311</v>
      </c>
      <c r="AJ447" t="s">
        <v>1354</v>
      </c>
      <c r="AK447" t="s">
        <v>1520</v>
      </c>
      <c r="AL447" s="32" t="s">
        <v>890</v>
      </c>
    </row>
    <row r="448" spans="1:38">
      <c r="A448" s="32">
        <v>42</v>
      </c>
      <c r="B448" s="33">
        <v>45297</v>
      </c>
      <c r="C448" s="32">
        <v>30</v>
      </c>
      <c r="D448" s="32" t="s">
        <v>1581</v>
      </c>
      <c r="E448" s="32" t="s">
        <v>1582</v>
      </c>
      <c r="F448" s="32">
        <v>8417604</v>
      </c>
      <c r="G448" s="32" t="s">
        <v>1583</v>
      </c>
      <c r="H448" s="32" t="s">
        <v>1584</v>
      </c>
      <c r="I448" s="32">
        <v>51318</v>
      </c>
      <c r="J448" s="33">
        <v>45297</v>
      </c>
      <c r="K448" s="33">
        <v>45298</v>
      </c>
      <c r="L448" t="s">
        <v>1058</v>
      </c>
      <c r="M448" s="32">
        <v>1</v>
      </c>
      <c r="N448" s="32" t="s">
        <v>20</v>
      </c>
      <c r="O448" s="32">
        <v>5</v>
      </c>
      <c r="P448" s="32">
        <v>19.3</v>
      </c>
      <c r="Q448" s="32">
        <v>96.5</v>
      </c>
      <c r="R448" s="32" t="s">
        <v>1783</v>
      </c>
      <c r="S448" s="32" t="s">
        <v>1558</v>
      </c>
      <c r="T448" s="33">
        <v>45325</v>
      </c>
      <c r="U448" s="33" t="s">
        <v>581</v>
      </c>
      <c r="V448" s="32" t="s">
        <v>1786</v>
      </c>
      <c r="W448" s="32" t="s">
        <v>1016</v>
      </c>
      <c r="X448" s="33">
        <v>45304</v>
      </c>
      <c r="Y448" s="32" t="s">
        <v>1068</v>
      </c>
      <c r="Z448" s="33">
        <v>45304</v>
      </c>
      <c r="AA448" s="32" t="s">
        <v>1075</v>
      </c>
      <c r="AB448" s="32" t="s">
        <v>1081</v>
      </c>
      <c r="AC448" s="33">
        <v>45322</v>
      </c>
      <c r="AD448" s="32" t="s">
        <v>22</v>
      </c>
      <c r="AE448" s="33">
        <v>45307</v>
      </c>
      <c r="AF448" s="32" t="s">
        <v>429</v>
      </c>
      <c r="AG448" s="32"/>
      <c r="AH448" s="32" t="s">
        <v>1210</v>
      </c>
      <c r="AI448" t="s">
        <v>1311</v>
      </c>
      <c r="AJ448" t="s">
        <v>1354</v>
      </c>
      <c r="AK448" t="s">
        <v>1520</v>
      </c>
      <c r="AL448" s="32" t="s">
        <v>890</v>
      </c>
    </row>
    <row r="449" spans="1:38">
      <c r="A449" s="32">
        <v>42</v>
      </c>
      <c r="B449" s="33">
        <v>45297</v>
      </c>
      <c r="C449" s="32">
        <v>30</v>
      </c>
      <c r="D449" s="32" t="s">
        <v>1581</v>
      </c>
      <c r="E449" s="32" t="s">
        <v>1582</v>
      </c>
      <c r="F449" s="32">
        <v>8417604</v>
      </c>
      <c r="G449" s="32" t="s">
        <v>1585</v>
      </c>
      <c r="H449" s="32" t="s">
        <v>1586</v>
      </c>
      <c r="I449" s="32">
        <v>51317</v>
      </c>
      <c r="J449" s="33">
        <v>45297</v>
      </c>
      <c r="K449" s="33">
        <v>45298</v>
      </c>
      <c r="L449" t="s">
        <v>1058</v>
      </c>
      <c r="M449" s="32">
        <v>1</v>
      </c>
      <c r="N449" s="32" t="s">
        <v>203</v>
      </c>
      <c r="O449" s="32">
        <v>110</v>
      </c>
      <c r="P449" s="32">
        <v>699.3</v>
      </c>
      <c r="Q449" s="32">
        <v>76923</v>
      </c>
      <c r="R449" s="32" t="s">
        <v>1743</v>
      </c>
      <c r="S449" s="32" t="s">
        <v>1058</v>
      </c>
      <c r="T449" s="33">
        <v>45302</v>
      </c>
      <c r="U449" s="33">
        <v>45299</v>
      </c>
      <c r="V449" s="32" t="s">
        <v>1744</v>
      </c>
      <c r="W449" s="32" t="s">
        <v>139</v>
      </c>
      <c r="X449" s="33">
        <v>45302</v>
      </c>
      <c r="Y449" s="32" t="s">
        <v>1068</v>
      </c>
      <c r="Z449" s="33">
        <v>45302</v>
      </c>
      <c r="AA449" s="32" t="s">
        <v>1075</v>
      </c>
      <c r="AB449" s="32" t="s">
        <v>1072</v>
      </c>
      <c r="AC449" s="33">
        <v>45344</v>
      </c>
      <c r="AD449" s="32" t="s">
        <v>22</v>
      </c>
      <c r="AE449" s="33">
        <v>45306</v>
      </c>
      <c r="AF449" s="32" t="s">
        <v>1174</v>
      </c>
      <c r="AG449" s="32"/>
      <c r="AH449" s="32" t="s">
        <v>1210</v>
      </c>
      <c r="AI449" t="s">
        <v>1311</v>
      </c>
      <c r="AJ449" t="s">
        <v>1354</v>
      </c>
      <c r="AK449" t="s">
        <v>1520</v>
      </c>
      <c r="AL449" s="32" t="s">
        <v>890</v>
      </c>
    </row>
    <row r="450" spans="1:38">
      <c r="A450" s="32">
        <v>43</v>
      </c>
      <c r="B450" s="33">
        <v>45298</v>
      </c>
      <c r="C450" s="32">
        <v>30</v>
      </c>
      <c r="D450" s="32" t="s">
        <v>1603</v>
      </c>
      <c r="E450" s="32" t="s">
        <v>1604</v>
      </c>
      <c r="F450" s="32">
        <v>8944274</v>
      </c>
      <c r="G450" s="32" t="s">
        <v>1858</v>
      </c>
      <c r="H450" s="32" t="s">
        <v>1859</v>
      </c>
      <c r="I450" s="32">
        <v>51875</v>
      </c>
      <c r="J450" s="33">
        <v>45307</v>
      </c>
      <c r="K450" s="33">
        <v>45318</v>
      </c>
      <c r="L450" t="s">
        <v>1058</v>
      </c>
      <c r="M450" s="32">
        <v>2</v>
      </c>
      <c r="N450" s="32" t="s">
        <v>20</v>
      </c>
      <c r="O450" s="32">
        <v>1</v>
      </c>
      <c r="P450" s="32">
        <v>57539.38</v>
      </c>
      <c r="Q450" s="32">
        <v>57539.38</v>
      </c>
      <c r="R450" s="32" t="s">
        <v>2139</v>
      </c>
      <c r="S450" s="32" t="s">
        <v>1058</v>
      </c>
      <c r="T450" s="33">
        <v>45333</v>
      </c>
      <c r="U450" s="33">
        <v>45321</v>
      </c>
      <c r="V450" s="32" t="s">
        <v>2383</v>
      </c>
      <c r="W450" s="32" t="s">
        <v>140</v>
      </c>
      <c r="X450" s="33">
        <v>45333</v>
      </c>
      <c r="Y450" s="32" t="s">
        <v>1068</v>
      </c>
      <c r="Z450" s="33">
        <v>45333</v>
      </c>
      <c r="AA450" s="32" t="s">
        <v>1075</v>
      </c>
      <c r="AB450" s="32" t="s">
        <v>1070</v>
      </c>
      <c r="AC450" s="33">
        <v>45379</v>
      </c>
      <c r="AD450" s="32" t="s">
        <v>581</v>
      </c>
      <c r="AE450" s="33" t="s">
        <v>581</v>
      </c>
      <c r="AF450" s="32" t="s">
        <v>581</v>
      </c>
      <c r="AG450" s="32"/>
      <c r="AH450" s="32" t="s">
        <v>1210</v>
      </c>
      <c r="AI450" t="s">
        <v>1311</v>
      </c>
      <c r="AJ450" t="s">
        <v>1354</v>
      </c>
      <c r="AK450" t="s">
        <v>1520</v>
      </c>
      <c r="AL450" s="32" t="s">
        <v>890</v>
      </c>
    </row>
    <row r="451" spans="1:38">
      <c r="A451" s="32">
        <v>43</v>
      </c>
      <c r="B451" s="33">
        <v>45298</v>
      </c>
      <c r="C451" s="32">
        <v>30</v>
      </c>
      <c r="D451" s="32" t="s">
        <v>1603</v>
      </c>
      <c r="E451" s="32" t="s">
        <v>1604</v>
      </c>
      <c r="F451" s="32">
        <v>8944274</v>
      </c>
      <c r="G451" s="32" t="s">
        <v>395</v>
      </c>
      <c r="H451" s="32" t="s">
        <v>399</v>
      </c>
      <c r="I451" s="32">
        <v>51874</v>
      </c>
      <c r="J451" s="33">
        <v>45307</v>
      </c>
      <c r="K451" s="33">
        <v>45309</v>
      </c>
      <c r="L451" t="s">
        <v>1058</v>
      </c>
      <c r="M451" s="32">
        <v>3</v>
      </c>
      <c r="N451" s="32" t="s">
        <v>20</v>
      </c>
      <c r="O451" s="32">
        <v>4</v>
      </c>
      <c r="P451" s="32">
        <v>348.15</v>
      </c>
      <c r="Q451" s="32">
        <v>1392.6</v>
      </c>
      <c r="R451" s="32" t="s">
        <v>1943</v>
      </c>
      <c r="S451" s="32" t="s">
        <v>1058</v>
      </c>
      <c r="T451" s="33">
        <v>45313</v>
      </c>
      <c r="U451" s="33">
        <v>45313</v>
      </c>
      <c r="V451" s="32" t="s">
        <v>1944</v>
      </c>
      <c r="W451" s="32" t="s">
        <v>1005</v>
      </c>
      <c r="X451" s="33">
        <v>45313</v>
      </c>
      <c r="Y451" s="32" t="s">
        <v>1068</v>
      </c>
      <c r="Z451" s="33">
        <v>45319</v>
      </c>
      <c r="AA451" s="32" t="s">
        <v>1710</v>
      </c>
      <c r="AB451" s="32" t="s">
        <v>1070</v>
      </c>
      <c r="AC451" s="33">
        <v>45327</v>
      </c>
      <c r="AD451" s="32" t="s">
        <v>22</v>
      </c>
      <c r="AE451" s="33">
        <v>45322</v>
      </c>
      <c r="AF451" s="32" t="s">
        <v>426</v>
      </c>
      <c r="AG451" s="32"/>
      <c r="AH451" s="32" t="s">
        <v>1210</v>
      </c>
      <c r="AI451" t="s">
        <v>1311</v>
      </c>
      <c r="AJ451" t="s">
        <v>1354</v>
      </c>
      <c r="AK451" t="s">
        <v>1520</v>
      </c>
      <c r="AL451" s="32" t="s">
        <v>890</v>
      </c>
    </row>
    <row r="452" spans="1:38">
      <c r="A452" s="32">
        <v>43</v>
      </c>
      <c r="B452" s="33">
        <v>45298</v>
      </c>
      <c r="C452" s="32">
        <v>30</v>
      </c>
      <c r="D452" s="32" t="s">
        <v>1603</v>
      </c>
      <c r="E452" s="32" t="s">
        <v>1604</v>
      </c>
      <c r="F452" s="32">
        <v>8944274</v>
      </c>
      <c r="G452" s="32" t="s">
        <v>39</v>
      </c>
      <c r="H452" s="32" t="s">
        <v>40</v>
      </c>
      <c r="I452" s="32">
        <v>51874</v>
      </c>
      <c r="J452" s="33">
        <v>45307</v>
      </c>
      <c r="K452" s="33">
        <v>45309</v>
      </c>
      <c r="L452" t="s">
        <v>1058</v>
      </c>
      <c r="M452" s="32">
        <v>2</v>
      </c>
      <c r="N452" s="32" t="s">
        <v>118</v>
      </c>
      <c r="O452" s="32">
        <v>1</v>
      </c>
      <c r="P452" s="32">
        <v>304.2</v>
      </c>
      <c r="Q452" s="32">
        <v>304.2</v>
      </c>
      <c r="R452" s="32" t="s">
        <v>1943</v>
      </c>
      <c r="S452" s="32" t="s">
        <v>1058</v>
      </c>
      <c r="T452" s="33">
        <v>45313</v>
      </c>
      <c r="U452" s="33">
        <v>45313</v>
      </c>
      <c r="V452" s="32" t="s">
        <v>1944</v>
      </c>
      <c r="W452" s="32" t="s">
        <v>1003</v>
      </c>
      <c r="X452" s="33">
        <v>45313</v>
      </c>
      <c r="Y452" s="32" t="s">
        <v>1068</v>
      </c>
      <c r="Z452" s="33">
        <v>45319</v>
      </c>
      <c r="AA452" s="32" t="s">
        <v>1710</v>
      </c>
      <c r="AB452" s="32" t="s">
        <v>1070</v>
      </c>
      <c r="AC452" s="33">
        <v>45327</v>
      </c>
      <c r="AD452" s="32" t="s">
        <v>22</v>
      </c>
      <c r="AE452" s="33">
        <v>45322</v>
      </c>
      <c r="AF452" s="32" t="s">
        <v>424</v>
      </c>
      <c r="AG452" s="32"/>
      <c r="AH452" s="32" t="s">
        <v>1210</v>
      </c>
      <c r="AI452" t="s">
        <v>1311</v>
      </c>
      <c r="AJ452" t="s">
        <v>1354</v>
      </c>
      <c r="AK452" t="s">
        <v>1520</v>
      </c>
      <c r="AL452" s="32" t="s">
        <v>890</v>
      </c>
    </row>
    <row r="453" spans="1:38">
      <c r="A453" s="32">
        <v>43</v>
      </c>
      <c r="B453" s="33">
        <v>45298</v>
      </c>
      <c r="C453" s="32">
        <v>30</v>
      </c>
      <c r="D453" s="32" t="s">
        <v>1603</v>
      </c>
      <c r="E453" s="32" t="s">
        <v>1604</v>
      </c>
      <c r="F453" s="32">
        <v>8944274</v>
      </c>
      <c r="G453" s="32" t="s">
        <v>1366</v>
      </c>
      <c r="H453" s="32" t="s">
        <v>1602</v>
      </c>
      <c r="I453" s="32">
        <v>51875</v>
      </c>
      <c r="J453" s="33">
        <v>45307</v>
      </c>
      <c r="K453" s="33">
        <v>45318</v>
      </c>
      <c r="L453" t="s">
        <v>1058</v>
      </c>
      <c r="M453" s="32">
        <v>1</v>
      </c>
      <c r="N453" s="32" t="s">
        <v>20</v>
      </c>
      <c r="O453" s="32">
        <v>4</v>
      </c>
      <c r="P453" s="32">
        <v>1.05</v>
      </c>
      <c r="Q453" s="32">
        <v>4.2</v>
      </c>
      <c r="R453" s="32" t="s">
        <v>2139</v>
      </c>
      <c r="S453" s="32" t="s">
        <v>1058</v>
      </c>
      <c r="T453" s="33">
        <v>45333</v>
      </c>
      <c r="U453" s="33">
        <v>45321</v>
      </c>
      <c r="V453" s="32" t="s">
        <v>2383</v>
      </c>
      <c r="W453" s="32" t="s">
        <v>139</v>
      </c>
      <c r="X453" s="33">
        <v>45333</v>
      </c>
      <c r="Y453" s="32" t="s">
        <v>1068</v>
      </c>
      <c r="Z453" s="33">
        <v>45333</v>
      </c>
      <c r="AA453" s="32" t="s">
        <v>1075</v>
      </c>
      <c r="AB453" s="32" t="s">
        <v>1070</v>
      </c>
      <c r="AC453" s="33">
        <v>45351</v>
      </c>
      <c r="AD453" s="32" t="s">
        <v>22</v>
      </c>
      <c r="AE453" s="33">
        <v>45336</v>
      </c>
      <c r="AF453" s="32" t="s">
        <v>426</v>
      </c>
      <c r="AG453" s="32"/>
      <c r="AH453" s="32" t="s">
        <v>1210</v>
      </c>
      <c r="AI453" t="s">
        <v>1311</v>
      </c>
      <c r="AJ453" t="s">
        <v>1354</v>
      </c>
      <c r="AK453" t="s">
        <v>1520</v>
      </c>
      <c r="AL453" s="32" t="s">
        <v>890</v>
      </c>
    </row>
    <row r="454" spans="1:38">
      <c r="A454" s="32">
        <v>43</v>
      </c>
      <c r="B454" s="33">
        <v>45298</v>
      </c>
      <c r="C454" s="32">
        <v>30</v>
      </c>
      <c r="D454" s="32" t="s">
        <v>1603</v>
      </c>
      <c r="E454" s="32" t="s">
        <v>1604</v>
      </c>
      <c r="F454" s="32">
        <v>8944274</v>
      </c>
      <c r="G454" s="32" t="s">
        <v>176</v>
      </c>
      <c r="H454" s="32" t="s">
        <v>280</v>
      </c>
      <c r="I454" s="32">
        <v>51874</v>
      </c>
      <c r="J454" s="33">
        <v>45307</v>
      </c>
      <c r="K454" s="33">
        <v>45309</v>
      </c>
      <c r="L454" t="s">
        <v>1058</v>
      </c>
      <c r="M454" s="32">
        <v>1</v>
      </c>
      <c r="N454" s="32" t="s">
        <v>20</v>
      </c>
      <c r="O454" s="32">
        <v>4</v>
      </c>
      <c r="P454" s="32">
        <v>60.72</v>
      </c>
      <c r="Q454" s="32">
        <v>242.88</v>
      </c>
      <c r="R454" s="32" t="s">
        <v>1943</v>
      </c>
      <c r="S454" s="32" t="s">
        <v>1058</v>
      </c>
      <c r="T454" s="33">
        <v>45313</v>
      </c>
      <c r="U454" s="33">
        <v>45313</v>
      </c>
      <c r="V454" s="32" t="s">
        <v>1944</v>
      </c>
      <c r="W454" s="32" t="s">
        <v>1002</v>
      </c>
      <c r="X454" s="33">
        <v>45313</v>
      </c>
      <c r="Y454" s="32" t="s">
        <v>1068</v>
      </c>
      <c r="Z454" s="33">
        <v>45319</v>
      </c>
      <c r="AA454" s="32" t="s">
        <v>1710</v>
      </c>
      <c r="AB454" s="32" t="s">
        <v>1070</v>
      </c>
      <c r="AC454" s="33">
        <v>45327</v>
      </c>
      <c r="AD454" s="32" t="s">
        <v>22</v>
      </c>
      <c r="AE454" s="33">
        <v>45322</v>
      </c>
      <c r="AF454" s="32" t="s">
        <v>426</v>
      </c>
      <c r="AG454" s="32"/>
      <c r="AH454" s="32" t="s">
        <v>1210</v>
      </c>
      <c r="AI454" t="s">
        <v>1311</v>
      </c>
      <c r="AJ454" t="s">
        <v>1354</v>
      </c>
      <c r="AK454" t="s">
        <v>1520</v>
      </c>
      <c r="AL454" s="32" t="s">
        <v>890</v>
      </c>
    </row>
    <row r="455" spans="1:38">
      <c r="A455" s="32">
        <v>44</v>
      </c>
      <c r="B455" s="33">
        <v>45298</v>
      </c>
      <c r="C455" s="32">
        <v>30</v>
      </c>
      <c r="D455" s="32" t="s">
        <v>1639</v>
      </c>
      <c r="E455" s="32" t="s">
        <v>1640</v>
      </c>
      <c r="F455" s="32">
        <v>8944832</v>
      </c>
      <c r="G455" s="32" t="s">
        <v>1649</v>
      </c>
      <c r="H455" s="32" t="s">
        <v>1650</v>
      </c>
      <c r="I455" s="32">
        <v>51540</v>
      </c>
      <c r="J455" s="33">
        <v>45301</v>
      </c>
      <c r="K455" s="33">
        <v>45301</v>
      </c>
      <c r="L455" t="s">
        <v>1058</v>
      </c>
      <c r="M455" s="32">
        <v>4</v>
      </c>
      <c r="N455" s="32" t="s">
        <v>20</v>
      </c>
      <c r="O455" s="32">
        <v>200</v>
      </c>
      <c r="P455" s="32">
        <v>6.34</v>
      </c>
      <c r="Q455" s="32">
        <v>1268</v>
      </c>
      <c r="R455" s="32" t="s">
        <v>1882</v>
      </c>
      <c r="S455" s="32" t="s">
        <v>1058</v>
      </c>
      <c r="T455" s="33">
        <v>45316</v>
      </c>
      <c r="U455" s="33">
        <v>45311</v>
      </c>
      <c r="V455" s="32" t="s">
        <v>1945</v>
      </c>
      <c r="W455" s="32" t="s">
        <v>1011</v>
      </c>
      <c r="X455" s="33">
        <v>45316</v>
      </c>
      <c r="Y455" s="32" t="s">
        <v>1068</v>
      </c>
      <c r="Z455" s="33">
        <v>45316</v>
      </c>
      <c r="AA455" s="32" t="s">
        <v>1069</v>
      </c>
      <c r="AB455" s="32" t="s">
        <v>1085</v>
      </c>
      <c r="AC455" s="33">
        <v>45330</v>
      </c>
      <c r="AD455" s="32" t="s">
        <v>22</v>
      </c>
      <c r="AE455" s="33">
        <v>45323</v>
      </c>
      <c r="AF455" s="32" t="s">
        <v>1004</v>
      </c>
      <c r="AG455" s="32"/>
      <c r="AH455" s="32" t="s">
        <v>1210</v>
      </c>
      <c r="AI455" t="s">
        <v>1311</v>
      </c>
      <c r="AJ455" t="s">
        <v>1354</v>
      </c>
      <c r="AK455" t="s">
        <v>1520</v>
      </c>
      <c r="AL455" s="32" t="s">
        <v>890</v>
      </c>
    </row>
    <row r="456" spans="1:38">
      <c r="A456" s="32">
        <v>44</v>
      </c>
      <c r="B456" s="33">
        <v>45298</v>
      </c>
      <c r="C456" s="32">
        <v>30</v>
      </c>
      <c r="D456" s="32" t="s">
        <v>1639</v>
      </c>
      <c r="E456" s="32" t="s">
        <v>1640</v>
      </c>
      <c r="F456" s="32">
        <v>8944832</v>
      </c>
      <c r="G456" s="32" t="s">
        <v>1651</v>
      </c>
      <c r="H456" s="32" t="s">
        <v>1652</v>
      </c>
      <c r="I456" s="32">
        <v>51540</v>
      </c>
      <c r="J456" s="33">
        <v>45301</v>
      </c>
      <c r="K456" s="33">
        <v>45301</v>
      </c>
      <c r="L456" t="s">
        <v>1058</v>
      </c>
      <c r="M456" s="32">
        <v>3</v>
      </c>
      <c r="N456" s="32" t="s">
        <v>20</v>
      </c>
      <c r="O456" s="32">
        <v>40</v>
      </c>
      <c r="P456" s="32">
        <v>6.18</v>
      </c>
      <c r="Q456" s="32">
        <v>247.2</v>
      </c>
      <c r="R456" s="32" t="s">
        <v>1882</v>
      </c>
      <c r="S456" s="32" t="s">
        <v>1058</v>
      </c>
      <c r="T456" s="33">
        <v>45316</v>
      </c>
      <c r="U456" s="33">
        <v>45311</v>
      </c>
      <c r="V456" s="32" t="s">
        <v>1945</v>
      </c>
      <c r="W456" s="32" t="s">
        <v>1009</v>
      </c>
      <c r="X456" s="33">
        <v>45316</v>
      </c>
      <c r="Y456" s="32" t="s">
        <v>1068</v>
      </c>
      <c r="Z456" s="33">
        <v>45316</v>
      </c>
      <c r="AA456" s="32" t="s">
        <v>1069</v>
      </c>
      <c r="AB456" s="32" t="s">
        <v>1085</v>
      </c>
      <c r="AC456" s="33">
        <v>45330</v>
      </c>
      <c r="AD456" s="32" t="s">
        <v>22</v>
      </c>
      <c r="AE456" s="33">
        <v>45323</v>
      </c>
      <c r="AF456" s="32" t="s">
        <v>1174</v>
      </c>
      <c r="AG456" s="32"/>
      <c r="AH456" s="32" t="s">
        <v>1210</v>
      </c>
      <c r="AI456" t="s">
        <v>1311</v>
      </c>
      <c r="AJ456" t="s">
        <v>1354</v>
      </c>
      <c r="AK456" t="s">
        <v>1520</v>
      </c>
      <c r="AL456" s="32" t="s">
        <v>890</v>
      </c>
    </row>
    <row r="457" spans="1:38">
      <c r="A457" s="32">
        <v>44</v>
      </c>
      <c r="B457" s="33">
        <v>45298</v>
      </c>
      <c r="C457" s="32">
        <v>40</v>
      </c>
      <c r="D457" s="32" t="s">
        <v>1639</v>
      </c>
      <c r="E457" s="32" t="s">
        <v>1640</v>
      </c>
      <c r="F457" s="32">
        <v>8944832</v>
      </c>
      <c r="G457" s="32" t="s">
        <v>1605</v>
      </c>
      <c r="H457" s="32" t="s">
        <v>1614</v>
      </c>
      <c r="I457" s="32">
        <v>51576</v>
      </c>
      <c r="J457" s="33">
        <v>45301</v>
      </c>
      <c r="K457" s="33">
        <v>45304</v>
      </c>
      <c r="L457" t="s">
        <v>1058</v>
      </c>
      <c r="M457" s="32">
        <v>2</v>
      </c>
      <c r="N457" s="32" t="s">
        <v>36</v>
      </c>
      <c r="O457" s="32">
        <v>25</v>
      </c>
      <c r="P457" s="32">
        <v>12.99</v>
      </c>
      <c r="Q457" s="32">
        <v>324.75</v>
      </c>
      <c r="R457" s="32" t="s">
        <v>1882</v>
      </c>
      <c r="S457" s="32" t="s">
        <v>1058</v>
      </c>
      <c r="T457" s="33">
        <v>45316</v>
      </c>
      <c r="U457" s="33">
        <v>45311</v>
      </c>
      <c r="V457" s="32" t="s">
        <v>1945</v>
      </c>
      <c r="W457" s="32" t="s">
        <v>1013</v>
      </c>
      <c r="X457" s="33">
        <v>45316</v>
      </c>
      <c r="Y457" s="32" t="s">
        <v>1068</v>
      </c>
      <c r="Z457" s="33">
        <v>45316</v>
      </c>
      <c r="AA457" s="32" t="s">
        <v>1069</v>
      </c>
      <c r="AB457" s="32" t="s">
        <v>1085</v>
      </c>
      <c r="AC457" s="33">
        <v>45323</v>
      </c>
      <c r="AD457" s="32" t="s">
        <v>22</v>
      </c>
      <c r="AE457" s="33">
        <v>45321</v>
      </c>
      <c r="AF457" s="32" t="s">
        <v>1038</v>
      </c>
      <c r="AG457" s="32"/>
      <c r="AH457" s="32" t="s">
        <v>1210</v>
      </c>
      <c r="AI457" t="s">
        <v>1311</v>
      </c>
      <c r="AJ457" t="s">
        <v>1354</v>
      </c>
      <c r="AK457" t="s">
        <v>1520</v>
      </c>
      <c r="AL457" s="32" t="s">
        <v>890</v>
      </c>
    </row>
    <row r="458" spans="1:38">
      <c r="A458" s="32">
        <v>44</v>
      </c>
      <c r="B458" s="33">
        <v>45298</v>
      </c>
      <c r="C458" s="32">
        <v>30</v>
      </c>
      <c r="D458" s="32" t="s">
        <v>1639</v>
      </c>
      <c r="E458" s="32" t="s">
        <v>1640</v>
      </c>
      <c r="F458" s="32">
        <v>8944832</v>
      </c>
      <c r="G458" s="32" t="s">
        <v>1606</v>
      </c>
      <c r="H458" s="32" t="s">
        <v>1615</v>
      </c>
      <c r="I458" s="32">
        <v>51530</v>
      </c>
      <c r="J458" s="33">
        <v>45301</v>
      </c>
      <c r="K458" s="33">
        <v>45301</v>
      </c>
      <c r="L458" t="s">
        <v>1058</v>
      </c>
      <c r="M458" s="32">
        <v>2</v>
      </c>
      <c r="N458" s="32" t="s">
        <v>36</v>
      </c>
      <c r="O458" s="32">
        <v>6</v>
      </c>
      <c r="P458" s="32">
        <v>48.12</v>
      </c>
      <c r="Q458" s="32">
        <v>288.72000000000003</v>
      </c>
      <c r="R458" s="32" t="s">
        <v>1808</v>
      </c>
      <c r="S458" s="32" t="s">
        <v>1058</v>
      </c>
      <c r="T458" s="33">
        <v>45311</v>
      </c>
      <c r="U458" s="33">
        <v>45307</v>
      </c>
      <c r="V458" s="32" t="s">
        <v>1883</v>
      </c>
      <c r="W458" s="32" t="s">
        <v>1884</v>
      </c>
      <c r="X458" s="33">
        <v>45310</v>
      </c>
      <c r="Y458" s="32" t="s">
        <v>1068</v>
      </c>
      <c r="Z458" s="33">
        <v>45311</v>
      </c>
      <c r="AA458" s="32" t="s">
        <v>1069</v>
      </c>
      <c r="AB458" s="32" t="s">
        <v>1081</v>
      </c>
      <c r="AC458" s="33">
        <v>45317</v>
      </c>
      <c r="AD458" s="32" t="s">
        <v>22</v>
      </c>
      <c r="AE458" s="33">
        <v>45314</v>
      </c>
      <c r="AF458" s="32" t="s">
        <v>427</v>
      </c>
      <c r="AG458" s="32"/>
      <c r="AH458" s="32" t="s">
        <v>1210</v>
      </c>
      <c r="AI458" t="s">
        <v>1311</v>
      </c>
      <c r="AJ458" t="s">
        <v>1354</v>
      </c>
      <c r="AK458" t="s">
        <v>1520</v>
      </c>
      <c r="AL458" s="32" t="s">
        <v>890</v>
      </c>
    </row>
    <row r="459" spans="1:38">
      <c r="A459" s="32">
        <v>44</v>
      </c>
      <c r="B459" s="33">
        <v>45298</v>
      </c>
      <c r="C459" s="32">
        <v>30</v>
      </c>
      <c r="D459" s="32" t="s">
        <v>1639</v>
      </c>
      <c r="E459" s="32" t="s">
        <v>1640</v>
      </c>
      <c r="F459" s="32">
        <v>8944832</v>
      </c>
      <c r="G459" s="32" t="s">
        <v>1607</v>
      </c>
      <c r="H459" s="32" t="s">
        <v>1616</v>
      </c>
      <c r="I459" s="32">
        <v>51540</v>
      </c>
      <c r="J459" s="33">
        <v>45301</v>
      </c>
      <c r="K459" s="33">
        <v>45301</v>
      </c>
      <c r="L459" t="s">
        <v>1058</v>
      </c>
      <c r="M459" s="32">
        <v>2</v>
      </c>
      <c r="N459" s="32" t="s">
        <v>20</v>
      </c>
      <c r="O459" s="32">
        <v>8</v>
      </c>
      <c r="P459" s="32">
        <v>117</v>
      </c>
      <c r="Q459" s="32">
        <v>936</v>
      </c>
      <c r="R459" s="32" t="s">
        <v>1882</v>
      </c>
      <c r="S459" s="32" t="s">
        <v>1058</v>
      </c>
      <c r="T459" s="33">
        <v>45316</v>
      </c>
      <c r="U459" s="33">
        <v>45311</v>
      </c>
      <c r="V459" s="32" t="s">
        <v>1945</v>
      </c>
      <c r="W459" s="32" t="s">
        <v>1008</v>
      </c>
      <c r="X459" s="33">
        <v>45316</v>
      </c>
      <c r="Y459" s="32" t="s">
        <v>1068</v>
      </c>
      <c r="Z459" s="33">
        <v>45316</v>
      </c>
      <c r="AA459" s="32" t="s">
        <v>1069</v>
      </c>
      <c r="AB459" s="32" t="s">
        <v>1085</v>
      </c>
      <c r="AC459" s="33">
        <v>45323</v>
      </c>
      <c r="AD459" s="32" t="s">
        <v>22</v>
      </c>
      <c r="AE459" s="33">
        <v>45321</v>
      </c>
      <c r="AF459" s="32" t="s">
        <v>1025</v>
      </c>
      <c r="AG459" s="32"/>
      <c r="AH459" s="32" t="s">
        <v>1210</v>
      </c>
      <c r="AI459" t="s">
        <v>1311</v>
      </c>
      <c r="AJ459" t="s">
        <v>1354</v>
      </c>
      <c r="AK459" t="s">
        <v>1520</v>
      </c>
      <c r="AL459" s="32" t="s">
        <v>890</v>
      </c>
    </row>
    <row r="460" spans="1:38">
      <c r="A460" s="32">
        <v>44</v>
      </c>
      <c r="B460" s="33">
        <v>45298</v>
      </c>
      <c r="C460" s="32">
        <v>30</v>
      </c>
      <c r="D460" s="32" t="s">
        <v>1639</v>
      </c>
      <c r="E460" s="32" t="s">
        <v>1640</v>
      </c>
      <c r="F460" s="32">
        <v>8944832</v>
      </c>
      <c r="G460" s="32" t="s">
        <v>274</v>
      </c>
      <c r="H460" s="32" t="s">
        <v>275</v>
      </c>
      <c r="I460" s="32">
        <v>51533</v>
      </c>
      <c r="J460" s="33">
        <v>45301</v>
      </c>
      <c r="K460" s="33">
        <v>45301</v>
      </c>
      <c r="L460" t="s">
        <v>1058</v>
      </c>
      <c r="M460" s="32">
        <v>2</v>
      </c>
      <c r="N460" s="32" t="s">
        <v>20</v>
      </c>
      <c r="O460" s="32">
        <v>80</v>
      </c>
      <c r="P460" s="32">
        <v>19.309999999999999</v>
      </c>
      <c r="Q460" s="32">
        <v>1544.8</v>
      </c>
      <c r="R460" s="32" t="s">
        <v>1808</v>
      </c>
      <c r="S460" s="32" t="s">
        <v>1058</v>
      </c>
      <c r="T460" s="33">
        <v>45311</v>
      </c>
      <c r="U460" s="33">
        <v>45307</v>
      </c>
      <c r="V460" s="32" t="s">
        <v>1883</v>
      </c>
      <c r="W460" s="32" t="s">
        <v>1885</v>
      </c>
      <c r="X460" s="33">
        <v>45310</v>
      </c>
      <c r="Y460" s="32" t="s">
        <v>1068</v>
      </c>
      <c r="Z460" s="33">
        <v>45311</v>
      </c>
      <c r="AA460" s="32" t="s">
        <v>1069</v>
      </c>
      <c r="AB460" s="32" t="s">
        <v>1081</v>
      </c>
      <c r="AC460" s="33">
        <v>45317</v>
      </c>
      <c r="AD460" s="32" t="s">
        <v>22</v>
      </c>
      <c r="AE460" s="33">
        <v>45314</v>
      </c>
      <c r="AF460" s="32" t="s">
        <v>430</v>
      </c>
      <c r="AG460" s="32"/>
      <c r="AH460" s="32" t="s">
        <v>1210</v>
      </c>
      <c r="AI460" t="s">
        <v>1311</v>
      </c>
      <c r="AJ460" t="s">
        <v>1354</v>
      </c>
      <c r="AK460" t="s">
        <v>1520</v>
      </c>
      <c r="AL460" s="32" t="s">
        <v>890</v>
      </c>
    </row>
    <row r="461" spans="1:38">
      <c r="A461" s="32">
        <v>44</v>
      </c>
      <c r="B461" s="33">
        <v>45298</v>
      </c>
      <c r="C461" s="32">
        <v>30</v>
      </c>
      <c r="D461" s="32" t="s">
        <v>1639</v>
      </c>
      <c r="E461" s="32" t="s">
        <v>1640</v>
      </c>
      <c r="F461" s="32">
        <v>8944832</v>
      </c>
      <c r="G461" s="32" t="s">
        <v>497</v>
      </c>
      <c r="H461" s="32" t="s">
        <v>1617</v>
      </c>
      <c r="I461" s="32">
        <v>51536</v>
      </c>
      <c r="J461" s="33">
        <v>45301</v>
      </c>
      <c r="K461" s="33">
        <v>45304</v>
      </c>
      <c r="L461" t="s">
        <v>1058</v>
      </c>
      <c r="M461" s="32">
        <v>8</v>
      </c>
      <c r="N461" s="32" t="s">
        <v>55</v>
      </c>
      <c r="O461" s="32">
        <v>5</v>
      </c>
      <c r="P461" s="32">
        <v>23.31</v>
      </c>
      <c r="Q461" s="32">
        <v>116.55</v>
      </c>
      <c r="R461" s="32" t="s">
        <v>1886</v>
      </c>
      <c r="S461" s="32" t="s">
        <v>1058</v>
      </c>
      <c r="T461" s="33">
        <v>45311</v>
      </c>
      <c r="U461" s="33">
        <v>45309</v>
      </c>
      <c r="V461" s="32" t="s">
        <v>1946</v>
      </c>
      <c r="W461" s="32" t="s">
        <v>1170</v>
      </c>
      <c r="X461" s="33">
        <v>45311</v>
      </c>
      <c r="Y461" s="32" t="s">
        <v>1068</v>
      </c>
      <c r="Z461" s="33">
        <v>45311</v>
      </c>
      <c r="AA461" s="32" t="s">
        <v>1069</v>
      </c>
      <c r="AB461" s="32" t="s">
        <v>1081</v>
      </c>
      <c r="AC461" s="33">
        <v>45318</v>
      </c>
      <c r="AD461" s="32" t="s">
        <v>22</v>
      </c>
      <c r="AE461" s="33">
        <v>45316</v>
      </c>
      <c r="AF461" s="32" t="s">
        <v>429</v>
      </c>
      <c r="AG461" s="32"/>
      <c r="AH461" s="32" t="s">
        <v>1210</v>
      </c>
      <c r="AI461" t="s">
        <v>1311</v>
      </c>
      <c r="AJ461" t="s">
        <v>1354</v>
      </c>
      <c r="AK461" t="s">
        <v>1520</v>
      </c>
      <c r="AL461" s="32" t="s">
        <v>890</v>
      </c>
    </row>
    <row r="462" spans="1:38">
      <c r="A462" s="32">
        <v>44</v>
      </c>
      <c r="B462" s="33">
        <v>45298</v>
      </c>
      <c r="C462" s="32">
        <v>30</v>
      </c>
      <c r="D462" s="32" t="s">
        <v>1639</v>
      </c>
      <c r="E462" s="32" t="s">
        <v>1640</v>
      </c>
      <c r="F462" s="32">
        <v>8944832</v>
      </c>
      <c r="G462" s="32" t="s">
        <v>189</v>
      </c>
      <c r="H462" s="32" t="s">
        <v>185</v>
      </c>
      <c r="I462" s="32">
        <v>51539</v>
      </c>
      <c r="J462" s="33">
        <v>45301</v>
      </c>
      <c r="K462" s="33">
        <v>45301</v>
      </c>
      <c r="L462" t="s">
        <v>1058</v>
      </c>
      <c r="M462" s="32">
        <v>5</v>
      </c>
      <c r="N462" s="32" t="s">
        <v>20</v>
      </c>
      <c r="O462" s="32">
        <v>2</v>
      </c>
      <c r="P462" s="32">
        <v>18.5</v>
      </c>
      <c r="Q462" s="32">
        <v>37</v>
      </c>
      <c r="R462" s="32" t="s">
        <v>1809</v>
      </c>
      <c r="S462" s="32" t="s">
        <v>1058</v>
      </c>
      <c r="T462" s="33">
        <v>45313</v>
      </c>
      <c r="U462" s="33">
        <v>45306</v>
      </c>
      <c r="V462" s="32" t="s">
        <v>1947</v>
      </c>
      <c r="W462" s="32" t="s">
        <v>1012</v>
      </c>
      <c r="X462" s="33">
        <v>45313</v>
      </c>
      <c r="Y462" s="32" t="s">
        <v>1068</v>
      </c>
      <c r="Z462" s="33">
        <v>45313</v>
      </c>
      <c r="AA462" s="32" t="s">
        <v>1075</v>
      </c>
      <c r="AB462" s="32" t="s">
        <v>1070</v>
      </c>
      <c r="AC462" s="33">
        <v>45332</v>
      </c>
      <c r="AD462" s="32" t="s">
        <v>22</v>
      </c>
      <c r="AE462" s="33">
        <v>45318</v>
      </c>
      <c r="AF462" s="32" t="s">
        <v>425</v>
      </c>
      <c r="AG462" s="32"/>
      <c r="AH462" s="32" t="s">
        <v>1210</v>
      </c>
      <c r="AI462" t="s">
        <v>1311</v>
      </c>
      <c r="AJ462" t="s">
        <v>1354</v>
      </c>
      <c r="AK462" t="s">
        <v>1520</v>
      </c>
      <c r="AL462" s="32" t="s">
        <v>890</v>
      </c>
    </row>
    <row r="463" spans="1:38">
      <c r="A463" s="32">
        <v>44</v>
      </c>
      <c r="B463" s="33">
        <v>45298</v>
      </c>
      <c r="C463" s="32">
        <v>30</v>
      </c>
      <c r="D463" s="32" t="s">
        <v>1639</v>
      </c>
      <c r="E463" s="32" t="s">
        <v>1640</v>
      </c>
      <c r="F463" s="32">
        <v>8944832</v>
      </c>
      <c r="G463" s="32" t="s">
        <v>188</v>
      </c>
      <c r="H463" s="32" t="s">
        <v>184</v>
      </c>
      <c r="I463" s="32">
        <v>51533</v>
      </c>
      <c r="J463" s="33">
        <v>45301</v>
      </c>
      <c r="K463" s="33">
        <v>45301</v>
      </c>
      <c r="L463" t="s">
        <v>1058</v>
      </c>
      <c r="M463" s="32">
        <v>1</v>
      </c>
      <c r="N463" s="32" t="s">
        <v>37</v>
      </c>
      <c r="O463" s="32">
        <v>4</v>
      </c>
      <c r="P463" s="32">
        <v>37.299999999999997</v>
      </c>
      <c r="Q463" s="32">
        <v>149.19999999999999</v>
      </c>
      <c r="R463" s="32" t="s">
        <v>1808</v>
      </c>
      <c r="S463" s="32" t="s">
        <v>1058</v>
      </c>
      <c r="T463" s="33">
        <v>45311</v>
      </c>
      <c r="U463" s="33">
        <v>45307</v>
      </c>
      <c r="V463" s="32" t="s">
        <v>1883</v>
      </c>
      <c r="W463" s="32" t="s">
        <v>1713</v>
      </c>
      <c r="X463" s="33">
        <v>45310</v>
      </c>
      <c r="Y463" s="32" t="s">
        <v>1068</v>
      </c>
      <c r="Z463" s="33">
        <v>45311</v>
      </c>
      <c r="AA463" s="32" t="s">
        <v>1069</v>
      </c>
      <c r="AB463" s="32" t="s">
        <v>1081</v>
      </c>
      <c r="AC463" s="33">
        <v>45317</v>
      </c>
      <c r="AD463" s="32" t="s">
        <v>22</v>
      </c>
      <c r="AE463" s="33">
        <v>45314</v>
      </c>
      <c r="AF463" s="32" t="s">
        <v>426</v>
      </c>
      <c r="AG463" s="32"/>
      <c r="AH463" s="32" t="s">
        <v>1210</v>
      </c>
      <c r="AI463" t="s">
        <v>1311</v>
      </c>
      <c r="AJ463" t="s">
        <v>1354</v>
      </c>
      <c r="AK463" t="s">
        <v>1520</v>
      </c>
      <c r="AL463" s="32" t="s">
        <v>890</v>
      </c>
    </row>
    <row r="464" spans="1:38">
      <c r="A464" s="32">
        <v>44</v>
      </c>
      <c r="B464" s="33">
        <v>45298</v>
      </c>
      <c r="C464" s="32">
        <v>30</v>
      </c>
      <c r="D464" s="32" t="s">
        <v>1639</v>
      </c>
      <c r="E464" s="32" t="s">
        <v>1640</v>
      </c>
      <c r="F464" s="32">
        <v>8944832</v>
      </c>
      <c r="G464" s="32" t="s">
        <v>1608</v>
      </c>
      <c r="H464" s="32" t="s">
        <v>147</v>
      </c>
      <c r="I464" s="32">
        <v>51536</v>
      </c>
      <c r="J464" s="33">
        <v>45301</v>
      </c>
      <c r="K464" s="33">
        <v>45304</v>
      </c>
      <c r="L464" t="s">
        <v>1058</v>
      </c>
      <c r="M464" s="32">
        <v>7</v>
      </c>
      <c r="N464" s="32" t="s">
        <v>21</v>
      </c>
      <c r="O464" s="32">
        <v>2</v>
      </c>
      <c r="P464" s="32">
        <v>12.99</v>
      </c>
      <c r="Q464" s="32">
        <v>25.98</v>
      </c>
      <c r="R464" s="32" t="s">
        <v>1886</v>
      </c>
      <c r="S464" s="32" t="s">
        <v>1058</v>
      </c>
      <c r="T464" s="33">
        <v>45311</v>
      </c>
      <c r="U464" s="33">
        <v>45309</v>
      </c>
      <c r="V464" s="32" t="s">
        <v>1946</v>
      </c>
      <c r="W464" s="32" t="s">
        <v>1040</v>
      </c>
      <c r="X464" s="33">
        <v>45311</v>
      </c>
      <c r="Y464" s="32" t="s">
        <v>1068</v>
      </c>
      <c r="Z464" s="33">
        <v>45311</v>
      </c>
      <c r="AA464" s="32" t="s">
        <v>1069</v>
      </c>
      <c r="AB464" s="32" t="s">
        <v>1081</v>
      </c>
      <c r="AC464" s="33">
        <v>45318</v>
      </c>
      <c r="AD464" s="32" t="s">
        <v>22</v>
      </c>
      <c r="AE464" s="33">
        <v>45316</v>
      </c>
      <c r="AF464" s="32" t="s">
        <v>425</v>
      </c>
      <c r="AG464" s="32"/>
      <c r="AH464" s="32" t="s">
        <v>1210</v>
      </c>
      <c r="AI464" t="s">
        <v>1311</v>
      </c>
      <c r="AJ464" t="s">
        <v>1354</v>
      </c>
      <c r="AK464" t="s">
        <v>1520</v>
      </c>
      <c r="AL464" s="32" t="s">
        <v>890</v>
      </c>
    </row>
    <row r="465" spans="1:38">
      <c r="A465" s="32">
        <v>44</v>
      </c>
      <c r="B465" s="33">
        <v>45298</v>
      </c>
      <c r="C465" s="32">
        <v>30</v>
      </c>
      <c r="D465" s="32" t="s">
        <v>1639</v>
      </c>
      <c r="E465" s="32" t="s">
        <v>1640</v>
      </c>
      <c r="F465" s="32">
        <v>8944832</v>
      </c>
      <c r="G465" s="32" t="s">
        <v>56</v>
      </c>
      <c r="H465" s="32" t="s">
        <v>1618</v>
      </c>
      <c r="I465" s="32">
        <v>51536</v>
      </c>
      <c r="J465" s="33">
        <v>45301</v>
      </c>
      <c r="K465" s="33">
        <v>45304</v>
      </c>
      <c r="L465" t="s">
        <v>1058</v>
      </c>
      <c r="M465" s="32">
        <v>6</v>
      </c>
      <c r="N465" s="32" t="s">
        <v>36</v>
      </c>
      <c r="O465" s="32">
        <v>3</v>
      </c>
      <c r="P465" s="32">
        <v>49.28</v>
      </c>
      <c r="Q465" s="32">
        <v>147.84</v>
      </c>
      <c r="R465" s="32" t="s">
        <v>1886</v>
      </c>
      <c r="S465" s="32" t="s">
        <v>1058</v>
      </c>
      <c r="T465" s="33">
        <v>45311</v>
      </c>
      <c r="U465" s="33">
        <v>45309</v>
      </c>
      <c r="V465" s="32" t="s">
        <v>1946</v>
      </c>
      <c r="W465" s="32" t="s">
        <v>1039</v>
      </c>
      <c r="X465" s="33">
        <v>45311</v>
      </c>
      <c r="Y465" s="32" t="s">
        <v>1068</v>
      </c>
      <c r="Z465" s="33">
        <v>45311</v>
      </c>
      <c r="AA465" s="32" t="s">
        <v>1069</v>
      </c>
      <c r="AB465" s="32" t="s">
        <v>1081</v>
      </c>
      <c r="AC465" s="33">
        <v>45318</v>
      </c>
      <c r="AD465" s="32" t="s">
        <v>22</v>
      </c>
      <c r="AE465" s="33">
        <v>45316</v>
      </c>
      <c r="AF465" s="32" t="s">
        <v>428</v>
      </c>
      <c r="AG465" s="32"/>
      <c r="AH465" s="32" t="s">
        <v>1210</v>
      </c>
      <c r="AI465" t="s">
        <v>1311</v>
      </c>
      <c r="AJ465" t="s">
        <v>1354</v>
      </c>
      <c r="AK465" t="s">
        <v>1520</v>
      </c>
      <c r="AL465" s="32" t="s">
        <v>890</v>
      </c>
    </row>
    <row r="466" spans="1:38">
      <c r="A466" s="32">
        <v>44</v>
      </c>
      <c r="B466" s="33">
        <v>45298</v>
      </c>
      <c r="C466" s="32">
        <v>30</v>
      </c>
      <c r="D466" s="32" t="s">
        <v>1639</v>
      </c>
      <c r="E466" s="32" t="s">
        <v>1640</v>
      </c>
      <c r="F466" s="32">
        <v>8944832</v>
      </c>
      <c r="G466" s="32" t="s">
        <v>1609</v>
      </c>
      <c r="H466" s="32" t="s">
        <v>1619</v>
      </c>
      <c r="I466" s="32">
        <v>51536</v>
      </c>
      <c r="J466" s="33">
        <v>45301</v>
      </c>
      <c r="K466" s="33">
        <v>45304</v>
      </c>
      <c r="L466" t="s">
        <v>1058</v>
      </c>
      <c r="M466" s="32">
        <v>5</v>
      </c>
      <c r="N466" s="32" t="s">
        <v>20</v>
      </c>
      <c r="O466" s="32">
        <v>10</v>
      </c>
      <c r="P466" s="32">
        <v>109.89</v>
      </c>
      <c r="Q466" s="32">
        <v>1098.9000000000001</v>
      </c>
      <c r="R466" s="32" t="s">
        <v>1886</v>
      </c>
      <c r="S466" s="32" t="s">
        <v>1058</v>
      </c>
      <c r="T466" s="33">
        <v>45311</v>
      </c>
      <c r="U466" s="33">
        <v>45309</v>
      </c>
      <c r="V466" s="32" t="s">
        <v>1946</v>
      </c>
      <c r="W466" s="32" t="s">
        <v>1164</v>
      </c>
      <c r="X466" s="33">
        <v>45311</v>
      </c>
      <c r="Y466" s="32" t="s">
        <v>1068</v>
      </c>
      <c r="Z466" s="33">
        <v>45311</v>
      </c>
      <c r="AA466" s="32" t="s">
        <v>1069</v>
      </c>
      <c r="AB466" s="32" t="s">
        <v>1081</v>
      </c>
      <c r="AC466" s="33">
        <v>45337</v>
      </c>
      <c r="AD466" s="32" t="s">
        <v>22</v>
      </c>
      <c r="AE466" s="33">
        <v>45327</v>
      </c>
      <c r="AF466" s="32" t="s">
        <v>1001</v>
      </c>
      <c r="AG466" s="32"/>
      <c r="AH466" s="32" t="s">
        <v>1210</v>
      </c>
      <c r="AI466" t="s">
        <v>1311</v>
      </c>
      <c r="AJ466" t="s">
        <v>1354</v>
      </c>
      <c r="AK466" t="s">
        <v>1520</v>
      </c>
      <c r="AL466" s="32" t="s">
        <v>890</v>
      </c>
    </row>
    <row r="467" spans="1:38">
      <c r="A467" s="32">
        <v>44</v>
      </c>
      <c r="B467" s="33">
        <v>45298</v>
      </c>
      <c r="C467" s="32">
        <v>30</v>
      </c>
      <c r="D467" s="32" t="s">
        <v>1639</v>
      </c>
      <c r="E467" s="32" t="s">
        <v>1640</v>
      </c>
      <c r="F467" s="32">
        <v>8944832</v>
      </c>
      <c r="G467" s="32" t="s">
        <v>1610</v>
      </c>
      <c r="H467" s="32" t="s">
        <v>1620</v>
      </c>
      <c r="I467" s="32">
        <v>51536</v>
      </c>
      <c r="J467" s="33">
        <v>45301</v>
      </c>
      <c r="K467" s="33">
        <v>45304</v>
      </c>
      <c r="L467" t="s">
        <v>1058</v>
      </c>
      <c r="M467" s="32">
        <v>4</v>
      </c>
      <c r="N467" s="32" t="s">
        <v>20</v>
      </c>
      <c r="O467" s="32">
        <v>20</v>
      </c>
      <c r="P467" s="32">
        <v>4.33</v>
      </c>
      <c r="Q467" s="32">
        <v>86.6</v>
      </c>
      <c r="R467" s="32" t="s">
        <v>1886</v>
      </c>
      <c r="S467" s="32" t="s">
        <v>1058</v>
      </c>
      <c r="T467" s="33">
        <v>45311</v>
      </c>
      <c r="U467" s="33">
        <v>45309</v>
      </c>
      <c r="V467" s="32" t="s">
        <v>1946</v>
      </c>
      <c r="W467" s="32" t="s">
        <v>1163</v>
      </c>
      <c r="X467" s="33">
        <v>45311</v>
      </c>
      <c r="Y467" s="32" t="s">
        <v>1068</v>
      </c>
      <c r="Z467" s="33">
        <v>45311</v>
      </c>
      <c r="AA467" s="32" t="s">
        <v>1069</v>
      </c>
      <c r="AB467" s="32" t="s">
        <v>1081</v>
      </c>
      <c r="AC467" s="33">
        <v>45318</v>
      </c>
      <c r="AD467" s="32" t="s">
        <v>22</v>
      </c>
      <c r="AE467" s="33">
        <v>45316</v>
      </c>
      <c r="AF467" s="32" t="s">
        <v>1026</v>
      </c>
      <c r="AG467" s="32"/>
      <c r="AH467" s="32" t="s">
        <v>1210</v>
      </c>
      <c r="AI467" t="s">
        <v>1311</v>
      </c>
      <c r="AJ467" t="s">
        <v>1354</v>
      </c>
      <c r="AK467" t="s">
        <v>1520</v>
      </c>
      <c r="AL467" s="32" t="s">
        <v>890</v>
      </c>
    </row>
    <row r="468" spans="1:38">
      <c r="A468" s="32">
        <v>44</v>
      </c>
      <c r="B468" s="33">
        <v>45298</v>
      </c>
      <c r="C468" s="32">
        <v>40</v>
      </c>
      <c r="D468" s="32" t="s">
        <v>1639</v>
      </c>
      <c r="E468" s="32" t="s">
        <v>1640</v>
      </c>
      <c r="F468" s="32">
        <v>8944832</v>
      </c>
      <c r="G468" s="32" t="s">
        <v>1688</v>
      </c>
      <c r="H468" s="32" t="s">
        <v>468</v>
      </c>
      <c r="I468" s="32">
        <v>51576</v>
      </c>
      <c r="J468" s="33">
        <v>45301</v>
      </c>
      <c r="K468" s="33">
        <v>45304</v>
      </c>
      <c r="L468" t="s">
        <v>1058</v>
      </c>
      <c r="M468" s="32">
        <v>1</v>
      </c>
      <c r="N468" s="32" t="s">
        <v>37</v>
      </c>
      <c r="O468" s="32">
        <v>2</v>
      </c>
      <c r="P468" s="32">
        <v>55.08</v>
      </c>
      <c r="Q468" s="32">
        <v>110.16</v>
      </c>
      <c r="R468" s="32" t="s">
        <v>1882</v>
      </c>
      <c r="S468" s="32" t="s">
        <v>1058</v>
      </c>
      <c r="T468" s="33">
        <v>45316</v>
      </c>
      <c r="U468" s="33">
        <v>45311</v>
      </c>
      <c r="V468" s="32" t="s">
        <v>1945</v>
      </c>
      <c r="W468" s="32" t="s">
        <v>1012</v>
      </c>
      <c r="X468" s="33">
        <v>45316</v>
      </c>
      <c r="Y468" s="32" t="s">
        <v>1068</v>
      </c>
      <c r="Z468" s="33">
        <v>45316</v>
      </c>
      <c r="AA468" s="32" t="s">
        <v>1069</v>
      </c>
      <c r="AB468" s="32" t="s">
        <v>1085</v>
      </c>
      <c r="AC468" s="33">
        <v>45330</v>
      </c>
      <c r="AD468" s="32" t="s">
        <v>22</v>
      </c>
      <c r="AE468" s="33">
        <v>45321</v>
      </c>
      <c r="AF468" s="32" t="s">
        <v>425</v>
      </c>
      <c r="AG468" s="32"/>
      <c r="AH468" s="32" t="s">
        <v>1210</v>
      </c>
      <c r="AI468" t="s">
        <v>1311</v>
      </c>
      <c r="AJ468" t="s">
        <v>1354</v>
      </c>
      <c r="AK468" t="s">
        <v>1520</v>
      </c>
      <c r="AL468" s="32" t="s">
        <v>890</v>
      </c>
    </row>
    <row r="469" spans="1:38">
      <c r="A469" s="32">
        <v>44</v>
      </c>
      <c r="B469" s="33">
        <v>45298</v>
      </c>
      <c r="C469" s="32">
        <v>30</v>
      </c>
      <c r="D469" s="32" t="s">
        <v>1639</v>
      </c>
      <c r="E469" s="32" t="s">
        <v>1640</v>
      </c>
      <c r="F469" s="32">
        <v>8944832</v>
      </c>
      <c r="G469" s="32" t="s">
        <v>1611</v>
      </c>
      <c r="H469" s="32" t="s">
        <v>1621</v>
      </c>
      <c r="I469" s="32">
        <v>51536</v>
      </c>
      <c r="J469" s="33">
        <v>45301</v>
      </c>
      <c r="K469" s="33">
        <v>45304</v>
      </c>
      <c r="L469" t="s">
        <v>1058</v>
      </c>
      <c r="M469" s="32">
        <v>3</v>
      </c>
      <c r="N469" s="32" t="s">
        <v>37</v>
      </c>
      <c r="O469" s="32">
        <v>16</v>
      </c>
      <c r="P469" s="32">
        <v>42.62</v>
      </c>
      <c r="Q469" s="32">
        <v>681.92</v>
      </c>
      <c r="R469" s="32" t="s">
        <v>1886</v>
      </c>
      <c r="S469" s="32" t="s">
        <v>1058</v>
      </c>
      <c r="T469" s="33">
        <v>45311</v>
      </c>
      <c r="U469" s="33">
        <v>45309</v>
      </c>
      <c r="V469" s="32" t="s">
        <v>1946</v>
      </c>
      <c r="W469" s="32" t="s">
        <v>1178</v>
      </c>
      <c r="X469" s="33">
        <v>45311</v>
      </c>
      <c r="Y469" s="32" t="s">
        <v>1068</v>
      </c>
      <c r="Z469" s="33">
        <v>45311</v>
      </c>
      <c r="AA469" s="32" t="s">
        <v>1069</v>
      </c>
      <c r="AB469" s="32" t="s">
        <v>1081</v>
      </c>
      <c r="AC469" s="33">
        <v>45318</v>
      </c>
      <c r="AD469" s="32" t="s">
        <v>22</v>
      </c>
      <c r="AE469" s="33">
        <v>45316</v>
      </c>
      <c r="AF469" s="32" t="s">
        <v>1157</v>
      </c>
      <c r="AG469" s="32"/>
      <c r="AH469" s="32" t="s">
        <v>1210</v>
      </c>
      <c r="AI469" t="s">
        <v>1311</v>
      </c>
      <c r="AJ469" t="s">
        <v>1354</v>
      </c>
      <c r="AK469" t="s">
        <v>1520</v>
      </c>
      <c r="AL469" s="32" t="s">
        <v>890</v>
      </c>
    </row>
    <row r="470" spans="1:38">
      <c r="A470" s="32">
        <v>44</v>
      </c>
      <c r="B470" s="33">
        <v>45298</v>
      </c>
      <c r="C470" s="32">
        <v>30</v>
      </c>
      <c r="D470" s="32" t="s">
        <v>1639</v>
      </c>
      <c r="E470" s="32" t="s">
        <v>1640</v>
      </c>
      <c r="F470" s="32">
        <v>8944832</v>
      </c>
      <c r="G470" s="32" t="s">
        <v>1261</v>
      </c>
      <c r="H470" s="32" t="s">
        <v>1266</v>
      </c>
      <c r="I470" s="32">
        <v>51537</v>
      </c>
      <c r="J470" s="33">
        <v>45301</v>
      </c>
      <c r="K470" s="33">
        <v>45301</v>
      </c>
      <c r="L470" t="s">
        <v>1058</v>
      </c>
      <c r="M470" s="32">
        <v>1</v>
      </c>
      <c r="N470" s="32" t="s">
        <v>20</v>
      </c>
      <c r="O470" s="32">
        <v>6</v>
      </c>
      <c r="P470" s="32">
        <v>14.6</v>
      </c>
      <c r="Q470" s="32">
        <v>87.6</v>
      </c>
      <c r="R470" s="32" t="s">
        <v>1810</v>
      </c>
      <c r="S470" s="32" t="s">
        <v>1058</v>
      </c>
      <c r="T470" s="33">
        <v>45304</v>
      </c>
      <c r="U470" s="33" t="s">
        <v>581</v>
      </c>
      <c r="V470" s="32" t="s">
        <v>1811</v>
      </c>
      <c r="W470" s="32" t="s">
        <v>143</v>
      </c>
      <c r="X470" s="33">
        <v>45304</v>
      </c>
      <c r="Y470" s="32" t="s">
        <v>1068</v>
      </c>
      <c r="Z470" s="33">
        <v>45304</v>
      </c>
      <c r="AA470" s="32" t="s">
        <v>1075</v>
      </c>
      <c r="AB470" s="32" t="s">
        <v>1082</v>
      </c>
      <c r="AC470" s="33">
        <v>45351</v>
      </c>
      <c r="AD470" s="32" t="s">
        <v>22</v>
      </c>
      <c r="AE470" s="33">
        <v>45308</v>
      </c>
      <c r="AF470" s="32" t="s">
        <v>427</v>
      </c>
      <c r="AG470" s="32"/>
      <c r="AH470" s="32" t="s">
        <v>1210</v>
      </c>
      <c r="AI470" t="s">
        <v>1311</v>
      </c>
      <c r="AJ470" t="s">
        <v>1354</v>
      </c>
      <c r="AK470" t="s">
        <v>1520</v>
      </c>
      <c r="AL470" s="32" t="s">
        <v>890</v>
      </c>
    </row>
    <row r="471" spans="1:38">
      <c r="A471" s="32">
        <v>44</v>
      </c>
      <c r="B471" s="33">
        <v>45298</v>
      </c>
      <c r="C471" s="32">
        <v>30</v>
      </c>
      <c r="D471" s="32" t="s">
        <v>1639</v>
      </c>
      <c r="E471" s="32" t="s">
        <v>1640</v>
      </c>
      <c r="F471" s="32">
        <v>8944832</v>
      </c>
      <c r="G471" s="32" t="s">
        <v>1493</v>
      </c>
      <c r="H471" s="32" t="s">
        <v>1503</v>
      </c>
      <c r="I471" s="32">
        <v>51539</v>
      </c>
      <c r="J471" s="33">
        <v>45301</v>
      </c>
      <c r="K471" s="33">
        <v>45301</v>
      </c>
      <c r="L471" t="s">
        <v>1058</v>
      </c>
      <c r="M471" s="32">
        <v>4</v>
      </c>
      <c r="N471" s="32" t="s">
        <v>20</v>
      </c>
      <c r="O471" s="32">
        <v>8</v>
      </c>
      <c r="P471" s="32">
        <v>12.4</v>
      </c>
      <c r="Q471" s="32">
        <v>99.2</v>
      </c>
      <c r="R471" s="32" t="s">
        <v>1812</v>
      </c>
      <c r="S471" s="32" t="s">
        <v>1058</v>
      </c>
      <c r="T471" s="33">
        <v>45304</v>
      </c>
      <c r="U471" s="33" t="s">
        <v>581</v>
      </c>
      <c r="V471" s="32" t="s">
        <v>1813</v>
      </c>
      <c r="W471" s="32" t="s">
        <v>1015</v>
      </c>
      <c r="X471" s="33">
        <v>45304</v>
      </c>
      <c r="Y471" s="32" t="s">
        <v>1068</v>
      </c>
      <c r="Z471" s="33">
        <v>45304</v>
      </c>
      <c r="AA471" s="32" t="s">
        <v>1075</v>
      </c>
      <c r="AB471" s="32" t="s">
        <v>1070</v>
      </c>
      <c r="AC471" s="33">
        <v>45316</v>
      </c>
      <c r="AD471" s="32" t="s">
        <v>22</v>
      </c>
      <c r="AE471" s="33">
        <v>45307</v>
      </c>
      <c r="AF471" s="32" t="s">
        <v>1025</v>
      </c>
      <c r="AG471" s="32"/>
      <c r="AH471" s="32" t="s">
        <v>1210</v>
      </c>
      <c r="AI471" t="s">
        <v>1311</v>
      </c>
      <c r="AJ471" t="s">
        <v>1354</v>
      </c>
      <c r="AK471" t="s">
        <v>1520</v>
      </c>
      <c r="AL471" s="32" t="s">
        <v>890</v>
      </c>
    </row>
    <row r="472" spans="1:38">
      <c r="A472" s="32">
        <v>44</v>
      </c>
      <c r="B472" s="33">
        <v>45298</v>
      </c>
      <c r="C472" s="32">
        <v>30</v>
      </c>
      <c r="D472" s="32" t="s">
        <v>1639</v>
      </c>
      <c r="E472" s="32" t="s">
        <v>1640</v>
      </c>
      <c r="F472" s="32">
        <v>8944832</v>
      </c>
      <c r="G472" s="32" t="s">
        <v>71</v>
      </c>
      <c r="H472" s="32" t="s">
        <v>72</v>
      </c>
      <c r="I472" s="32">
        <v>51539</v>
      </c>
      <c r="J472" s="33">
        <v>45301</v>
      </c>
      <c r="K472" s="33">
        <v>45301</v>
      </c>
      <c r="L472" t="s">
        <v>1058</v>
      </c>
      <c r="M472" s="32">
        <v>3</v>
      </c>
      <c r="N472" s="32" t="s">
        <v>20</v>
      </c>
      <c r="O472" s="32">
        <v>12</v>
      </c>
      <c r="P472" s="32">
        <v>13.99</v>
      </c>
      <c r="Q472" s="32">
        <v>167.88</v>
      </c>
      <c r="R472" s="32" t="s">
        <v>1812</v>
      </c>
      <c r="S472" s="32" t="s">
        <v>1058</v>
      </c>
      <c r="T472" s="33">
        <v>45304</v>
      </c>
      <c r="U472" s="33" t="s">
        <v>581</v>
      </c>
      <c r="V472" s="32" t="s">
        <v>1813</v>
      </c>
      <c r="W472" s="32" t="s">
        <v>1014</v>
      </c>
      <c r="X472" s="33">
        <v>45304</v>
      </c>
      <c r="Y472" s="32" t="s">
        <v>1068</v>
      </c>
      <c r="Z472" s="33">
        <v>45304</v>
      </c>
      <c r="AA472" s="32" t="s">
        <v>1075</v>
      </c>
      <c r="AB472" s="32" t="s">
        <v>1070</v>
      </c>
      <c r="AC472" s="33">
        <v>45316</v>
      </c>
      <c r="AD472" s="32" t="s">
        <v>22</v>
      </c>
      <c r="AE472" s="33">
        <v>45307</v>
      </c>
      <c r="AF472" s="32" t="s">
        <v>1027</v>
      </c>
      <c r="AG472" s="32"/>
      <c r="AH472" s="32" t="s">
        <v>1210</v>
      </c>
      <c r="AI472" t="s">
        <v>1311</v>
      </c>
      <c r="AJ472" t="s">
        <v>1354</v>
      </c>
      <c r="AK472" t="s">
        <v>1520</v>
      </c>
      <c r="AL472" s="32" t="s">
        <v>890</v>
      </c>
    </row>
    <row r="473" spans="1:38">
      <c r="A473" s="32">
        <v>44</v>
      </c>
      <c r="B473" s="33">
        <v>45298</v>
      </c>
      <c r="C473" s="32">
        <v>30</v>
      </c>
      <c r="D473" s="32" t="s">
        <v>1639</v>
      </c>
      <c r="E473" s="32" t="s">
        <v>1640</v>
      </c>
      <c r="F473" s="32">
        <v>8944832</v>
      </c>
      <c r="G473" s="32" t="s">
        <v>500</v>
      </c>
      <c r="H473" s="32" t="s">
        <v>1622</v>
      </c>
      <c r="I473" s="32">
        <v>51539</v>
      </c>
      <c r="J473" s="33">
        <v>45301</v>
      </c>
      <c r="K473" s="33">
        <v>45301</v>
      </c>
      <c r="L473" t="s">
        <v>1058</v>
      </c>
      <c r="M473" s="32">
        <v>2</v>
      </c>
      <c r="N473" s="32" t="s">
        <v>20</v>
      </c>
      <c r="O473" s="32">
        <v>6</v>
      </c>
      <c r="P473" s="32">
        <v>29.3</v>
      </c>
      <c r="Q473" s="32">
        <v>175.8</v>
      </c>
      <c r="R473" s="32" t="s">
        <v>1812</v>
      </c>
      <c r="S473" s="32" t="s">
        <v>1058</v>
      </c>
      <c r="T473" s="33">
        <v>45304</v>
      </c>
      <c r="U473" s="33" t="s">
        <v>581</v>
      </c>
      <c r="V473" s="32" t="s">
        <v>1813</v>
      </c>
      <c r="W473" s="32" t="s">
        <v>1013</v>
      </c>
      <c r="X473" s="33">
        <v>45304</v>
      </c>
      <c r="Y473" s="32" t="s">
        <v>1068</v>
      </c>
      <c r="Z473" s="33">
        <v>45304</v>
      </c>
      <c r="AA473" s="32" t="s">
        <v>1075</v>
      </c>
      <c r="AB473" s="32" t="s">
        <v>1070</v>
      </c>
      <c r="AC473" s="33">
        <v>45316</v>
      </c>
      <c r="AD473" s="32" t="s">
        <v>22</v>
      </c>
      <c r="AE473" s="33">
        <v>45307</v>
      </c>
      <c r="AF473" s="32" t="s">
        <v>427</v>
      </c>
      <c r="AG473" s="32"/>
      <c r="AH473" s="32" t="s">
        <v>1210</v>
      </c>
      <c r="AI473" t="s">
        <v>1311</v>
      </c>
      <c r="AJ473" t="s">
        <v>1354</v>
      </c>
      <c r="AK473" t="s">
        <v>1520</v>
      </c>
      <c r="AL473" s="32" t="s">
        <v>890</v>
      </c>
    </row>
    <row r="474" spans="1:38">
      <c r="A474" s="32">
        <v>44</v>
      </c>
      <c r="B474" s="33">
        <v>45298</v>
      </c>
      <c r="C474" s="32">
        <v>30</v>
      </c>
      <c r="D474" s="32" t="s">
        <v>1639</v>
      </c>
      <c r="E474" s="32" t="s">
        <v>1640</v>
      </c>
      <c r="F474" s="32">
        <v>8944832</v>
      </c>
      <c r="G474" s="32" t="s">
        <v>1612</v>
      </c>
      <c r="H474" s="32" t="s">
        <v>1623</v>
      </c>
      <c r="I474" s="32">
        <v>51534</v>
      </c>
      <c r="J474" s="33">
        <v>45301</v>
      </c>
      <c r="K474" s="33">
        <v>45301</v>
      </c>
      <c r="L474" t="s">
        <v>1058</v>
      </c>
      <c r="M474" s="32">
        <v>3</v>
      </c>
      <c r="N474" s="32" t="s">
        <v>55</v>
      </c>
      <c r="O474" s="32">
        <v>2</v>
      </c>
      <c r="P474" s="32">
        <v>18.649999999999999</v>
      </c>
      <c r="Q474" s="32">
        <v>37.299999999999997</v>
      </c>
      <c r="R474" s="32" t="s">
        <v>1810</v>
      </c>
      <c r="S474" s="32" t="s">
        <v>1058</v>
      </c>
      <c r="T474" s="33">
        <v>45304</v>
      </c>
      <c r="U474" s="33" t="s">
        <v>581</v>
      </c>
      <c r="V474" s="32" t="s">
        <v>1814</v>
      </c>
      <c r="W474" s="32" t="s">
        <v>142</v>
      </c>
      <c r="X474" s="33">
        <v>45304</v>
      </c>
      <c r="Y474" s="32" t="s">
        <v>1068</v>
      </c>
      <c r="Z474" s="33">
        <v>45304</v>
      </c>
      <c r="AA474" s="32" t="s">
        <v>1075</v>
      </c>
      <c r="AB474" s="32" t="s">
        <v>1084</v>
      </c>
      <c r="AC474" s="33">
        <v>45351</v>
      </c>
      <c r="AD474" s="32" t="s">
        <v>22</v>
      </c>
      <c r="AE474" s="33">
        <v>45308</v>
      </c>
      <c r="AF474" s="32" t="s">
        <v>425</v>
      </c>
      <c r="AG474" s="32"/>
      <c r="AH474" s="32" t="s">
        <v>1210</v>
      </c>
      <c r="AI474" t="s">
        <v>1311</v>
      </c>
      <c r="AJ474" t="s">
        <v>1354</v>
      </c>
      <c r="AK474" t="s">
        <v>1520</v>
      </c>
      <c r="AL474" s="32" t="s">
        <v>890</v>
      </c>
    </row>
    <row r="475" spans="1:38">
      <c r="A475" s="32">
        <v>44</v>
      </c>
      <c r="B475" s="33">
        <v>45298</v>
      </c>
      <c r="C475" s="32">
        <v>30</v>
      </c>
      <c r="D475" s="32" t="s">
        <v>1639</v>
      </c>
      <c r="E475" s="32" t="s">
        <v>1640</v>
      </c>
      <c r="F475" s="32">
        <v>8944832</v>
      </c>
      <c r="G475" s="32" t="s">
        <v>1613</v>
      </c>
      <c r="H475" s="32" t="s">
        <v>1624</v>
      </c>
      <c r="I475" s="32">
        <v>51540</v>
      </c>
      <c r="J475" s="33">
        <v>45301</v>
      </c>
      <c r="K475" s="33">
        <v>45301</v>
      </c>
      <c r="L475" t="s">
        <v>1058</v>
      </c>
      <c r="M475" s="32">
        <v>1</v>
      </c>
      <c r="N475" s="32" t="s">
        <v>20</v>
      </c>
      <c r="O475" s="32">
        <v>10</v>
      </c>
      <c r="P475" s="32">
        <v>29.7</v>
      </c>
      <c r="Q475" s="32">
        <v>297</v>
      </c>
      <c r="R475" s="32" t="s">
        <v>1882</v>
      </c>
      <c r="S475" s="32" t="s">
        <v>1058</v>
      </c>
      <c r="T475" s="33">
        <v>45316</v>
      </c>
      <c r="U475" s="33">
        <v>45311</v>
      </c>
      <c r="V475" s="32" t="s">
        <v>1945</v>
      </c>
      <c r="W475" s="32" t="s">
        <v>1007</v>
      </c>
      <c r="X475" s="33">
        <v>45316</v>
      </c>
      <c r="Y475" s="32" t="s">
        <v>1068</v>
      </c>
      <c r="Z475" s="33">
        <v>45316</v>
      </c>
      <c r="AA475" s="32" t="s">
        <v>1069</v>
      </c>
      <c r="AB475" s="32" t="s">
        <v>1085</v>
      </c>
      <c r="AC475" s="33">
        <v>45323</v>
      </c>
      <c r="AD475" s="32" t="s">
        <v>22</v>
      </c>
      <c r="AE475" s="33">
        <v>45321</v>
      </c>
      <c r="AF475" s="32" t="s">
        <v>1001</v>
      </c>
      <c r="AG475" s="32"/>
      <c r="AH475" s="32" t="s">
        <v>1210</v>
      </c>
      <c r="AI475" t="s">
        <v>1311</v>
      </c>
      <c r="AJ475" t="s">
        <v>1354</v>
      </c>
      <c r="AK475" t="s">
        <v>1520</v>
      </c>
      <c r="AL475" s="32" t="s">
        <v>890</v>
      </c>
    </row>
    <row r="476" spans="1:38">
      <c r="A476" s="32">
        <v>44</v>
      </c>
      <c r="B476" s="33">
        <v>45298</v>
      </c>
      <c r="C476" s="32">
        <v>30</v>
      </c>
      <c r="D476" s="32" t="s">
        <v>1639</v>
      </c>
      <c r="E476" s="32" t="s">
        <v>1640</v>
      </c>
      <c r="F476" s="32">
        <v>8944832</v>
      </c>
      <c r="G476" s="32" t="s">
        <v>505</v>
      </c>
      <c r="H476" s="32" t="s">
        <v>522</v>
      </c>
      <c r="I476" s="32">
        <v>51530</v>
      </c>
      <c r="J476" s="33">
        <v>45301</v>
      </c>
      <c r="K476" s="33">
        <v>45301</v>
      </c>
      <c r="L476" t="s">
        <v>1058</v>
      </c>
      <c r="M476" s="32">
        <v>1</v>
      </c>
      <c r="N476" s="32" t="s">
        <v>37</v>
      </c>
      <c r="O476" s="32">
        <v>3</v>
      </c>
      <c r="P476" s="32">
        <v>39.96</v>
      </c>
      <c r="Q476" s="32">
        <v>119.88</v>
      </c>
      <c r="R476" s="32" t="s">
        <v>1808</v>
      </c>
      <c r="S476" s="32" t="s">
        <v>1058</v>
      </c>
      <c r="T476" s="33">
        <v>45311</v>
      </c>
      <c r="U476" s="33">
        <v>45307</v>
      </c>
      <c r="V476" s="32" t="s">
        <v>1883</v>
      </c>
      <c r="W476" s="32" t="s">
        <v>1320</v>
      </c>
      <c r="X476" s="33">
        <v>45310</v>
      </c>
      <c r="Y476" s="32" t="s">
        <v>1068</v>
      </c>
      <c r="Z476" s="33">
        <v>45311</v>
      </c>
      <c r="AA476" s="32" t="s">
        <v>1069</v>
      </c>
      <c r="AB476" s="32" t="s">
        <v>1081</v>
      </c>
      <c r="AC476" s="33">
        <v>45317</v>
      </c>
      <c r="AD476" s="32" t="s">
        <v>22</v>
      </c>
      <c r="AE476" s="33">
        <v>45316</v>
      </c>
      <c r="AF476" s="32" t="s">
        <v>428</v>
      </c>
      <c r="AG476" s="32"/>
      <c r="AH476" s="32" t="s">
        <v>1210</v>
      </c>
      <c r="AI476" t="s">
        <v>1311</v>
      </c>
      <c r="AJ476" t="s">
        <v>1354</v>
      </c>
      <c r="AK476" t="s">
        <v>1520</v>
      </c>
      <c r="AL476" s="32" t="s">
        <v>890</v>
      </c>
    </row>
    <row r="477" spans="1:38">
      <c r="A477" s="32">
        <v>44</v>
      </c>
      <c r="B477" s="33">
        <v>45298</v>
      </c>
      <c r="C477" s="32">
        <v>30</v>
      </c>
      <c r="D477" s="32" t="s">
        <v>1639</v>
      </c>
      <c r="E477" s="32" t="s">
        <v>1640</v>
      </c>
      <c r="F477" s="32">
        <v>8944832</v>
      </c>
      <c r="G477" s="32" t="s">
        <v>535</v>
      </c>
      <c r="H477" s="32" t="s">
        <v>536</v>
      </c>
      <c r="I477" s="32">
        <v>51535</v>
      </c>
      <c r="J477" s="33">
        <v>45301</v>
      </c>
      <c r="K477" s="33">
        <v>45301</v>
      </c>
      <c r="L477" t="s">
        <v>1058</v>
      </c>
      <c r="M477" s="32">
        <v>1</v>
      </c>
      <c r="N477" s="32" t="s">
        <v>37</v>
      </c>
      <c r="O477" s="32">
        <v>1</v>
      </c>
      <c r="P477" s="32">
        <v>123.21</v>
      </c>
      <c r="Q477" s="32">
        <v>123.21</v>
      </c>
      <c r="R477" s="32" t="s">
        <v>1808</v>
      </c>
      <c r="S477" s="32" t="s">
        <v>1058</v>
      </c>
      <c r="T477" s="33">
        <v>45311</v>
      </c>
      <c r="U477" s="33">
        <v>45307</v>
      </c>
      <c r="V477" s="32" t="s">
        <v>1883</v>
      </c>
      <c r="W477" s="32" t="s">
        <v>1732</v>
      </c>
      <c r="X477" s="33">
        <v>45310</v>
      </c>
      <c r="Y477" s="32" t="s">
        <v>1068</v>
      </c>
      <c r="Z477" s="33">
        <v>45311</v>
      </c>
      <c r="AA477" s="32" t="s">
        <v>1069</v>
      </c>
      <c r="AB477" s="32" t="s">
        <v>1081</v>
      </c>
      <c r="AC477" s="33">
        <v>45317</v>
      </c>
      <c r="AD477" s="32" t="s">
        <v>22</v>
      </c>
      <c r="AE477" s="33">
        <v>45319</v>
      </c>
      <c r="AF477" s="32" t="s">
        <v>424</v>
      </c>
      <c r="AG477" s="32"/>
      <c r="AH477" s="32" t="s">
        <v>1210</v>
      </c>
      <c r="AI477" t="s">
        <v>1311</v>
      </c>
      <c r="AJ477" t="s">
        <v>1354</v>
      </c>
      <c r="AK477" t="s">
        <v>1520</v>
      </c>
      <c r="AL477" s="32" t="s">
        <v>890</v>
      </c>
    </row>
    <row r="478" spans="1:38">
      <c r="A478" s="32">
        <v>44</v>
      </c>
      <c r="B478" s="33">
        <v>45298</v>
      </c>
      <c r="C478" s="32">
        <v>30</v>
      </c>
      <c r="D478" s="32" t="s">
        <v>1639</v>
      </c>
      <c r="E478" s="32" t="s">
        <v>1640</v>
      </c>
      <c r="F478" s="32">
        <v>8944832</v>
      </c>
      <c r="G478" s="32" t="s">
        <v>476</v>
      </c>
      <c r="H478" s="32" t="s">
        <v>477</v>
      </c>
      <c r="I478" s="32">
        <v>51539</v>
      </c>
      <c r="J478" s="33">
        <v>45301</v>
      </c>
      <c r="K478" s="33">
        <v>45301</v>
      </c>
      <c r="L478" t="s">
        <v>1058</v>
      </c>
      <c r="M478" s="32">
        <v>1</v>
      </c>
      <c r="N478" s="32" t="s">
        <v>88</v>
      </c>
      <c r="O478" s="32">
        <v>2</v>
      </c>
      <c r="P478" s="32">
        <v>228.7</v>
      </c>
      <c r="Q478" s="32">
        <v>457.4</v>
      </c>
      <c r="R478" s="32" t="s">
        <v>1812</v>
      </c>
      <c r="S478" s="32" t="s">
        <v>1058</v>
      </c>
      <c r="T478" s="33">
        <v>45304</v>
      </c>
      <c r="U478" s="33" t="s">
        <v>581</v>
      </c>
      <c r="V478" s="32" t="s">
        <v>1813</v>
      </c>
      <c r="W478" s="32" t="s">
        <v>1012</v>
      </c>
      <c r="X478" s="33">
        <v>45304</v>
      </c>
      <c r="Y478" s="32" t="s">
        <v>1068</v>
      </c>
      <c r="Z478" s="33">
        <v>45304</v>
      </c>
      <c r="AA478" s="32" t="s">
        <v>1075</v>
      </c>
      <c r="AB478" s="32" t="s">
        <v>1070</v>
      </c>
      <c r="AC478" s="33">
        <v>45316</v>
      </c>
      <c r="AD478" s="32" t="s">
        <v>22</v>
      </c>
      <c r="AE478" s="33">
        <v>45309</v>
      </c>
      <c r="AF478" s="32" t="s">
        <v>425</v>
      </c>
      <c r="AG478" s="32"/>
      <c r="AH478" s="32" t="s">
        <v>1210</v>
      </c>
      <c r="AI478" t="s">
        <v>1311</v>
      </c>
      <c r="AJ478" t="s">
        <v>1354</v>
      </c>
      <c r="AK478" t="s">
        <v>1520</v>
      </c>
      <c r="AL478" s="32" t="s">
        <v>890</v>
      </c>
    </row>
    <row r="479" spans="1:38">
      <c r="A479" s="32">
        <v>44</v>
      </c>
      <c r="B479" s="33">
        <v>45298</v>
      </c>
      <c r="C479" s="32">
        <v>30</v>
      </c>
      <c r="D479" s="32" t="s">
        <v>1639</v>
      </c>
      <c r="E479" s="32" t="s">
        <v>1640</v>
      </c>
      <c r="F479" s="32">
        <v>8944832</v>
      </c>
      <c r="G479" s="32" t="s">
        <v>1625</v>
      </c>
      <c r="H479" s="32" t="s">
        <v>1631</v>
      </c>
      <c r="I479" s="32">
        <v>51538</v>
      </c>
      <c r="J479" s="33">
        <v>45301</v>
      </c>
      <c r="K479" s="33">
        <v>45301</v>
      </c>
      <c r="L479" t="s">
        <v>1058</v>
      </c>
      <c r="M479" s="32">
        <v>4</v>
      </c>
      <c r="N479" s="32" t="s">
        <v>20</v>
      </c>
      <c r="O479" s="32">
        <v>2</v>
      </c>
      <c r="P479" s="32">
        <v>97</v>
      </c>
      <c r="Q479" s="32">
        <v>194</v>
      </c>
      <c r="R479" s="32" t="s">
        <v>1808</v>
      </c>
      <c r="S479" s="32" t="s">
        <v>1058</v>
      </c>
      <c r="T479" s="33">
        <v>45311</v>
      </c>
      <c r="U479" s="33">
        <v>45307</v>
      </c>
      <c r="V479" s="32" t="s">
        <v>1883</v>
      </c>
      <c r="W479" s="32" t="s">
        <v>1742</v>
      </c>
      <c r="X479" s="33">
        <v>45310</v>
      </c>
      <c r="Y479" s="32" t="s">
        <v>1068</v>
      </c>
      <c r="Z479" s="33">
        <v>45311</v>
      </c>
      <c r="AA479" s="32" t="s">
        <v>1069</v>
      </c>
      <c r="AB479" s="32" t="s">
        <v>1081</v>
      </c>
      <c r="AC479" s="33">
        <v>45317</v>
      </c>
      <c r="AD479" s="32" t="s">
        <v>22</v>
      </c>
      <c r="AE479" s="33">
        <v>45314</v>
      </c>
      <c r="AF479" s="32" t="s">
        <v>425</v>
      </c>
      <c r="AG479" s="32"/>
      <c r="AH479" s="32" t="s">
        <v>1210</v>
      </c>
      <c r="AI479" t="s">
        <v>1311</v>
      </c>
      <c r="AJ479" t="s">
        <v>1354</v>
      </c>
      <c r="AK479" t="s">
        <v>1520</v>
      </c>
      <c r="AL479" s="32" t="s">
        <v>890</v>
      </c>
    </row>
    <row r="480" spans="1:38">
      <c r="A480" s="32">
        <v>44</v>
      </c>
      <c r="B480" s="33">
        <v>45298</v>
      </c>
      <c r="C480" s="32">
        <v>50</v>
      </c>
      <c r="D480" s="32" t="s">
        <v>1639</v>
      </c>
      <c r="E480" s="32" t="s">
        <v>1640</v>
      </c>
      <c r="F480" s="32">
        <v>8944832</v>
      </c>
      <c r="G480" s="32" t="s">
        <v>1626</v>
      </c>
      <c r="H480" s="32" t="s">
        <v>1632</v>
      </c>
      <c r="I480" s="32">
        <v>51577</v>
      </c>
      <c r="J480" s="33">
        <v>45301</v>
      </c>
      <c r="K480" s="33">
        <v>45304</v>
      </c>
      <c r="L480" t="s">
        <v>1058</v>
      </c>
      <c r="M480" s="32">
        <v>1</v>
      </c>
      <c r="N480" s="32" t="s">
        <v>20</v>
      </c>
      <c r="O480" s="32">
        <v>1</v>
      </c>
      <c r="P480" s="32">
        <v>125.66</v>
      </c>
      <c r="Q480" s="32">
        <v>125.66</v>
      </c>
      <c r="R480" s="32" t="s">
        <v>1887</v>
      </c>
      <c r="S480" s="32" t="s">
        <v>1058</v>
      </c>
      <c r="T480" s="33">
        <v>45314</v>
      </c>
      <c r="U480" s="33">
        <v>45311</v>
      </c>
      <c r="V480" s="32" t="s">
        <v>1948</v>
      </c>
      <c r="W480" s="32" t="s">
        <v>139</v>
      </c>
      <c r="X480" s="33">
        <v>45314</v>
      </c>
      <c r="Y480" s="32" t="s">
        <v>1068</v>
      </c>
      <c r="Z480" s="33">
        <v>45314</v>
      </c>
      <c r="AA480" s="32" t="s">
        <v>1069</v>
      </c>
      <c r="AB480" s="32" t="s">
        <v>1072</v>
      </c>
      <c r="AC480" s="33">
        <v>45351</v>
      </c>
      <c r="AD480" s="32" t="s">
        <v>22</v>
      </c>
      <c r="AE480" s="33">
        <v>45329</v>
      </c>
      <c r="AF480" s="32" t="s">
        <v>424</v>
      </c>
      <c r="AG480" s="32"/>
      <c r="AH480" s="32" t="s">
        <v>1210</v>
      </c>
      <c r="AI480" t="s">
        <v>1311</v>
      </c>
      <c r="AJ480" t="s">
        <v>1354</v>
      </c>
      <c r="AK480" t="s">
        <v>1520</v>
      </c>
      <c r="AL480" s="32" t="s">
        <v>890</v>
      </c>
    </row>
    <row r="481" spans="1:38">
      <c r="A481" s="32">
        <v>44</v>
      </c>
      <c r="B481" s="33">
        <v>45298</v>
      </c>
      <c r="C481" s="32">
        <v>30</v>
      </c>
      <c r="D481" s="32" t="s">
        <v>1639</v>
      </c>
      <c r="E481" s="32" t="s">
        <v>1640</v>
      </c>
      <c r="F481" s="32">
        <v>8944832</v>
      </c>
      <c r="G481" s="32" t="s">
        <v>501</v>
      </c>
      <c r="H481" s="32" t="s">
        <v>664</v>
      </c>
      <c r="I481" s="32">
        <v>51531</v>
      </c>
      <c r="J481" s="33">
        <v>45301</v>
      </c>
      <c r="K481" s="33">
        <v>45301</v>
      </c>
      <c r="L481" t="s">
        <v>1058</v>
      </c>
      <c r="M481" s="32">
        <v>2</v>
      </c>
      <c r="N481" s="32" t="s">
        <v>20</v>
      </c>
      <c r="O481" s="32">
        <v>3</v>
      </c>
      <c r="P481" s="32">
        <v>12.1</v>
      </c>
      <c r="Q481" s="32">
        <v>36.299999999999997</v>
      </c>
      <c r="R481" s="32" t="s">
        <v>1815</v>
      </c>
      <c r="S481" s="32" t="s">
        <v>1058</v>
      </c>
      <c r="T481" s="33">
        <v>45304</v>
      </c>
      <c r="U481" s="33" t="s">
        <v>581</v>
      </c>
      <c r="V481" s="32" t="s">
        <v>1816</v>
      </c>
      <c r="W481" s="32" t="s">
        <v>1010</v>
      </c>
      <c r="X481" s="33">
        <v>45304</v>
      </c>
      <c r="Y481" s="32" t="s">
        <v>1068</v>
      </c>
      <c r="Z481" s="33">
        <v>45304</v>
      </c>
      <c r="AA481" s="32" t="s">
        <v>1075</v>
      </c>
      <c r="AB481" s="32" t="s">
        <v>1081</v>
      </c>
      <c r="AC481" s="33">
        <v>45316</v>
      </c>
      <c r="AD481" s="32" t="s">
        <v>22</v>
      </c>
      <c r="AE481" s="33">
        <v>45307</v>
      </c>
      <c r="AF481" s="32" t="s">
        <v>428</v>
      </c>
      <c r="AG481" s="32"/>
      <c r="AH481" s="32" t="s">
        <v>1210</v>
      </c>
      <c r="AI481" t="s">
        <v>1311</v>
      </c>
      <c r="AJ481" t="s">
        <v>1354</v>
      </c>
      <c r="AK481" t="s">
        <v>1520</v>
      </c>
      <c r="AL481" s="32" t="s">
        <v>890</v>
      </c>
    </row>
    <row r="482" spans="1:38">
      <c r="A482" s="32">
        <v>44</v>
      </c>
      <c r="B482" s="33">
        <v>45298</v>
      </c>
      <c r="C482" s="32">
        <v>30</v>
      </c>
      <c r="D482" s="32" t="s">
        <v>1639</v>
      </c>
      <c r="E482" s="32" t="s">
        <v>1640</v>
      </c>
      <c r="F482" s="32">
        <v>8944832</v>
      </c>
      <c r="G482" s="32" t="s">
        <v>471</v>
      </c>
      <c r="H482" s="32" t="s">
        <v>472</v>
      </c>
      <c r="I482" s="32">
        <v>51536</v>
      </c>
      <c r="J482" s="33">
        <v>45301</v>
      </c>
      <c r="K482" s="33">
        <v>45304</v>
      </c>
      <c r="L482" t="s">
        <v>1058</v>
      </c>
      <c r="M482" s="32">
        <v>2</v>
      </c>
      <c r="N482" s="32" t="s">
        <v>20</v>
      </c>
      <c r="O482" s="32">
        <v>3</v>
      </c>
      <c r="P482" s="32">
        <v>9.66</v>
      </c>
      <c r="Q482" s="32">
        <v>28.98</v>
      </c>
      <c r="R482" s="32" t="s">
        <v>1886</v>
      </c>
      <c r="S482" s="32" t="s">
        <v>1058</v>
      </c>
      <c r="T482" s="33">
        <v>45311</v>
      </c>
      <c r="U482" s="33">
        <v>45309</v>
      </c>
      <c r="V482" s="32" t="s">
        <v>1946</v>
      </c>
      <c r="W482" s="32" t="s">
        <v>1313</v>
      </c>
      <c r="X482" s="33">
        <v>45311</v>
      </c>
      <c r="Y482" s="32" t="s">
        <v>1068</v>
      </c>
      <c r="Z482" s="33">
        <v>45311</v>
      </c>
      <c r="AA482" s="32" t="s">
        <v>1069</v>
      </c>
      <c r="AB482" s="32" t="s">
        <v>1081</v>
      </c>
      <c r="AC482" s="33">
        <v>45318</v>
      </c>
      <c r="AD482" s="32" t="s">
        <v>22</v>
      </c>
      <c r="AE482" s="33">
        <v>45316</v>
      </c>
      <c r="AF482" s="32" t="s">
        <v>428</v>
      </c>
      <c r="AG482" s="32"/>
      <c r="AH482" s="32" t="s">
        <v>1210</v>
      </c>
      <c r="AI482" t="s">
        <v>1311</v>
      </c>
      <c r="AJ482" t="s">
        <v>1354</v>
      </c>
      <c r="AK482" t="s">
        <v>1520</v>
      </c>
      <c r="AL482" s="32" t="s">
        <v>890</v>
      </c>
    </row>
    <row r="483" spans="1:38">
      <c r="A483" s="32">
        <v>44</v>
      </c>
      <c r="B483" s="33">
        <v>45298</v>
      </c>
      <c r="C483" s="32">
        <v>30</v>
      </c>
      <c r="D483" s="32" t="s">
        <v>1639</v>
      </c>
      <c r="E483" s="32" t="s">
        <v>1640</v>
      </c>
      <c r="F483" s="32">
        <v>8944832</v>
      </c>
      <c r="G483" s="32" t="s">
        <v>469</v>
      </c>
      <c r="H483" s="32" t="s">
        <v>470</v>
      </c>
      <c r="I483" s="32">
        <v>51534</v>
      </c>
      <c r="J483" s="33">
        <v>45301</v>
      </c>
      <c r="K483" s="33">
        <v>45301</v>
      </c>
      <c r="L483" t="s">
        <v>1058</v>
      </c>
      <c r="M483" s="32">
        <v>2</v>
      </c>
      <c r="N483" s="32" t="s">
        <v>20</v>
      </c>
      <c r="O483" s="32">
        <v>3</v>
      </c>
      <c r="P483" s="32">
        <v>30.47</v>
      </c>
      <c r="Q483" s="32">
        <v>91.41</v>
      </c>
      <c r="R483" s="32" t="s">
        <v>1809</v>
      </c>
      <c r="S483" s="32" t="s">
        <v>1058</v>
      </c>
      <c r="T483" s="33">
        <v>45313</v>
      </c>
      <c r="U483" s="33">
        <v>45306</v>
      </c>
      <c r="V483" s="32" t="s">
        <v>1947</v>
      </c>
      <c r="W483" s="32" t="s">
        <v>1009</v>
      </c>
      <c r="X483" s="33">
        <v>45313</v>
      </c>
      <c r="Y483" s="32" t="s">
        <v>1068</v>
      </c>
      <c r="Z483" s="33">
        <v>45313</v>
      </c>
      <c r="AA483" s="32" t="s">
        <v>1075</v>
      </c>
      <c r="AB483" s="32" t="s">
        <v>1070</v>
      </c>
      <c r="AC483" s="33">
        <v>45332</v>
      </c>
      <c r="AD483" s="32" t="s">
        <v>22</v>
      </c>
      <c r="AE483" s="33">
        <v>45316</v>
      </c>
      <c r="AF483" s="32" t="s">
        <v>428</v>
      </c>
      <c r="AG483" s="32"/>
      <c r="AH483" s="32" t="s">
        <v>1210</v>
      </c>
      <c r="AI483" t="s">
        <v>1311</v>
      </c>
      <c r="AJ483" t="s">
        <v>1354</v>
      </c>
      <c r="AK483" t="s">
        <v>1520</v>
      </c>
      <c r="AL483" s="32" t="s">
        <v>890</v>
      </c>
    </row>
    <row r="484" spans="1:38">
      <c r="A484" s="32">
        <v>44</v>
      </c>
      <c r="B484" s="33">
        <v>45298</v>
      </c>
      <c r="C484" s="32">
        <v>30</v>
      </c>
      <c r="D484" s="32" t="s">
        <v>1639</v>
      </c>
      <c r="E484" s="32" t="s">
        <v>1640</v>
      </c>
      <c r="F484" s="32">
        <v>8944832</v>
      </c>
      <c r="G484" s="32" t="s">
        <v>533</v>
      </c>
      <c r="H484" s="32" t="s">
        <v>473</v>
      </c>
      <c r="I484" s="32">
        <v>51535</v>
      </c>
      <c r="J484" s="33">
        <v>45301</v>
      </c>
      <c r="K484" s="33">
        <v>45301</v>
      </c>
      <c r="L484" t="s">
        <v>1058</v>
      </c>
      <c r="M484" s="32">
        <v>2</v>
      </c>
      <c r="N484" s="32" t="s">
        <v>20</v>
      </c>
      <c r="O484" s="32">
        <v>4</v>
      </c>
      <c r="P484" s="32">
        <v>16.98</v>
      </c>
      <c r="Q484" s="32">
        <v>67.92</v>
      </c>
      <c r="R484" s="32" t="s">
        <v>1808</v>
      </c>
      <c r="S484" s="32" t="s">
        <v>1058</v>
      </c>
      <c r="T484" s="33">
        <v>45311</v>
      </c>
      <c r="U484" s="33">
        <v>45307</v>
      </c>
      <c r="V484" s="32" t="s">
        <v>1883</v>
      </c>
      <c r="W484" s="32" t="s">
        <v>1731</v>
      </c>
      <c r="X484" s="33">
        <v>45310</v>
      </c>
      <c r="Y484" s="32" t="s">
        <v>1068</v>
      </c>
      <c r="Z484" s="33">
        <v>45311</v>
      </c>
      <c r="AA484" s="32" t="s">
        <v>1069</v>
      </c>
      <c r="AB484" s="32" t="s">
        <v>1081</v>
      </c>
      <c r="AC484" s="33">
        <v>45342</v>
      </c>
      <c r="AD484" s="32" t="s">
        <v>22</v>
      </c>
      <c r="AE484" s="33">
        <v>45342</v>
      </c>
      <c r="AF484" s="32" t="s">
        <v>426</v>
      </c>
      <c r="AG484" s="32"/>
      <c r="AH484" s="32" t="s">
        <v>1210</v>
      </c>
      <c r="AI484" t="s">
        <v>1311</v>
      </c>
      <c r="AJ484" t="s">
        <v>1354</v>
      </c>
      <c r="AK484" t="s">
        <v>1520</v>
      </c>
      <c r="AL484" s="32" t="s">
        <v>890</v>
      </c>
    </row>
    <row r="485" spans="1:38">
      <c r="A485" s="32">
        <v>44</v>
      </c>
      <c r="B485" s="33">
        <v>45298</v>
      </c>
      <c r="C485" s="32">
        <v>30</v>
      </c>
      <c r="D485" s="32" t="s">
        <v>1639</v>
      </c>
      <c r="E485" s="32" t="s">
        <v>1640</v>
      </c>
      <c r="F485" s="32">
        <v>8944832</v>
      </c>
      <c r="G485" s="32" t="s">
        <v>506</v>
      </c>
      <c r="H485" s="32" t="s">
        <v>523</v>
      </c>
      <c r="I485" s="32">
        <v>51538</v>
      </c>
      <c r="J485" s="33">
        <v>45301</v>
      </c>
      <c r="K485" s="33">
        <v>45301</v>
      </c>
      <c r="L485" t="s">
        <v>1058</v>
      </c>
      <c r="M485" s="32">
        <v>3</v>
      </c>
      <c r="N485" s="32" t="s">
        <v>20</v>
      </c>
      <c r="O485" s="32">
        <v>6</v>
      </c>
      <c r="P485" s="32">
        <v>30.8</v>
      </c>
      <c r="Q485" s="32">
        <v>184.8</v>
      </c>
      <c r="R485" s="32" t="s">
        <v>1808</v>
      </c>
      <c r="S485" s="32" t="s">
        <v>1058</v>
      </c>
      <c r="T485" s="33">
        <v>45311</v>
      </c>
      <c r="U485" s="33">
        <v>45307</v>
      </c>
      <c r="V485" s="32" t="s">
        <v>1883</v>
      </c>
      <c r="W485" s="32" t="s">
        <v>1888</v>
      </c>
      <c r="X485" s="33">
        <v>45310</v>
      </c>
      <c r="Y485" s="32" t="s">
        <v>1068</v>
      </c>
      <c r="Z485" s="33">
        <v>45311</v>
      </c>
      <c r="AA485" s="32" t="s">
        <v>1069</v>
      </c>
      <c r="AB485" s="32" t="s">
        <v>1081</v>
      </c>
      <c r="AC485" s="33">
        <v>45317</v>
      </c>
      <c r="AD485" s="32" t="s">
        <v>22</v>
      </c>
      <c r="AE485" s="33">
        <v>45321</v>
      </c>
      <c r="AF485" s="32" t="s">
        <v>427</v>
      </c>
      <c r="AG485" s="32"/>
      <c r="AH485" s="32" t="s">
        <v>1210</v>
      </c>
      <c r="AI485" t="s">
        <v>1311</v>
      </c>
      <c r="AJ485" t="s">
        <v>1354</v>
      </c>
      <c r="AK485" t="s">
        <v>1520</v>
      </c>
      <c r="AL485" s="32" t="s">
        <v>890</v>
      </c>
    </row>
    <row r="486" spans="1:38">
      <c r="A486" s="32">
        <v>44</v>
      </c>
      <c r="B486" s="33">
        <v>45298</v>
      </c>
      <c r="C486" s="32">
        <v>30</v>
      </c>
      <c r="D486" s="32" t="s">
        <v>1639</v>
      </c>
      <c r="E486" s="32" t="s">
        <v>1640</v>
      </c>
      <c r="F486" s="32">
        <v>8944832</v>
      </c>
      <c r="G486" s="32" t="s">
        <v>594</v>
      </c>
      <c r="H486" s="32" t="s">
        <v>595</v>
      </c>
      <c r="I486" s="32">
        <v>51531</v>
      </c>
      <c r="J486" s="33">
        <v>45301</v>
      </c>
      <c r="K486" s="33">
        <v>45301</v>
      </c>
      <c r="L486" t="s">
        <v>1058</v>
      </c>
      <c r="M486" s="32">
        <v>1</v>
      </c>
      <c r="N486" s="32" t="s">
        <v>37</v>
      </c>
      <c r="O486" s="32">
        <v>2</v>
      </c>
      <c r="P486" s="32">
        <v>68.27</v>
      </c>
      <c r="Q486" s="32">
        <v>136.54</v>
      </c>
      <c r="R486" s="32" t="s">
        <v>1812</v>
      </c>
      <c r="S486" s="32" t="s">
        <v>1058</v>
      </c>
      <c r="T486" s="33">
        <v>45304</v>
      </c>
      <c r="U486" s="33" t="s">
        <v>581</v>
      </c>
      <c r="V486" s="32" t="s">
        <v>1813</v>
      </c>
      <c r="W486" s="32" t="s">
        <v>1011</v>
      </c>
      <c r="X486" s="33">
        <v>45304</v>
      </c>
      <c r="Y486" s="32" t="s">
        <v>1068</v>
      </c>
      <c r="Z486" s="33">
        <v>45304</v>
      </c>
      <c r="AA486" s="32" t="s">
        <v>1075</v>
      </c>
      <c r="AB486" s="32" t="s">
        <v>1070</v>
      </c>
      <c r="AC486" s="33">
        <v>45351</v>
      </c>
      <c r="AD486" s="32" t="s">
        <v>22</v>
      </c>
      <c r="AE486" s="33">
        <v>45312</v>
      </c>
      <c r="AF486" s="32" t="s">
        <v>425</v>
      </c>
      <c r="AG486" s="32"/>
      <c r="AH486" s="32" t="s">
        <v>1210</v>
      </c>
      <c r="AI486" t="s">
        <v>1311</v>
      </c>
      <c r="AJ486" t="s">
        <v>1354</v>
      </c>
      <c r="AK486" t="s">
        <v>1520</v>
      </c>
      <c r="AL486" s="32" t="s">
        <v>890</v>
      </c>
    </row>
    <row r="487" spans="1:38">
      <c r="A487" s="32">
        <v>44</v>
      </c>
      <c r="B487" s="33">
        <v>45298</v>
      </c>
      <c r="C487" s="32">
        <v>30</v>
      </c>
      <c r="D487" s="32" t="s">
        <v>1639</v>
      </c>
      <c r="E487" s="32" t="s">
        <v>1640</v>
      </c>
      <c r="F487" s="32">
        <v>8944832</v>
      </c>
      <c r="G487" s="32" t="s">
        <v>1627</v>
      </c>
      <c r="H487" s="32" t="s">
        <v>1633</v>
      </c>
      <c r="I487" s="32">
        <v>51532</v>
      </c>
      <c r="J487" s="33">
        <v>45301</v>
      </c>
      <c r="K487" s="33">
        <v>45301</v>
      </c>
      <c r="L487" t="s">
        <v>1058</v>
      </c>
      <c r="M487" s="32">
        <v>2</v>
      </c>
      <c r="N487" s="32" t="s">
        <v>36</v>
      </c>
      <c r="O487" s="32">
        <v>1</v>
      </c>
      <c r="P487" s="32">
        <v>14.99</v>
      </c>
      <c r="Q487" s="32">
        <v>14.99</v>
      </c>
      <c r="R487" s="32" t="s">
        <v>1808</v>
      </c>
      <c r="S487" s="32" t="s">
        <v>1058</v>
      </c>
      <c r="T487" s="33">
        <v>45311</v>
      </c>
      <c r="U487" s="33">
        <v>45307</v>
      </c>
      <c r="V487" s="32" t="s">
        <v>1883</v>
      </c>
      <c r="W487" s="32" t="s">
        <v>1889</v>
      </c>
      <c r="X487" s="33">
        <v>45310</v>
      </c>
      <c r="Y487" s="32" t="s">
        <v>1068</v>
      </c>
      <c r="Z487" s="33">
        <v>45311</v>
      </c>
      <c r="AA487" s="32" t="s">
        <v>1069</v>
      </c>
      <c r="AB487" s="32" t="s">
        <v>1081</v>
      </c>
      <c r="AC487" s="33">
        <v>45317</v>
      </c>
      <c r="AD487" s="32" t="s">
        <v>22</v>
      </c>
      <c r="AE487" s="33">
        <v>45314</v>
      </c>
      <c r="AF487" s="32" t="s">
        <v>424</v>
      </c>
      <c r="AG487" s="32"/>
      <c r="AH487" s="32" t="s">
        <v>1210</v>
      </c>
      <c r="AI487" t="s">
        <v>1311</v>
      </c>
      <c r="AJ487" t="s">
        <v>1354</v>
      </c>
      <c r="AK487" t="s">
        <v>1520</v>
      </c>
      <c r="AL487" s="32" t="s">
        <v>890</v>
      </c>
    </row>
    <row r="488" spans="1:38">
      <c r="A488" s="32">
        <v>44</v>
      </c>
      <c r="B488" s="33">
        <v>45298</v>
      </c>
      <c r="C488" s="32">
        <v>40</v>
      </c>
      <c r="D488" s="32" t="s">
        <v>1639</v>
      </c>
      <c r="E488" s="32" t="s">
        <v>1640</v>
      </c>
      <c r="F488" s="32">
        <v>8944832</v>
      </c>
      <c r="G488" s="32" t="s">
        <v>1689</v>
      </c>
      <c r="H488" s="32" t="s">
        <v>1634</v>
      </c>
      <c r="I488" s="32">
        <v>51574</v>
      </c>
      <c r="J488" s="33">
        <v>45301</v>
      </c>
      <c r="K488" s="33">
        <v>45304</v>
      </c>
      <c r="L488" t="s">
        <v>1058</v>
      </c>
      <c r="M488" s="32">
        <v>1</v>
      </c>
      <c r="N488" s="32" t="s">
        <v>20</v>
      </c>
      <c r="O488" s="32">
        <v>6</v>
      </c>
      <c r="P488" s="32">
        <v>14.99</v>
      </c>
      <c r="Q488" s="32">
        <v>89.94</v>
      </c>
      <c r="R488" s="32" t="s">
        <v>581</v>
      </c>
      <c r="S488" s="32" t="s">
        <v>581</v>
      </c>
      <c r="T488" s="33" t="s">
        <v>581</v>
      </c>
      <c r="U488" s="33" t="s">
        <v>581</v>
      </c>
      <c r="V488" s="32" t="s">
        <v>1949</v>
      </c>
      <c r="W488" s="32" t="s">
        <v>1009</v>
      </c>
      <c r="X488" s="33">
        <v>45316</v>
      </c>
      <c r="Y488" s="32" t="s">
        <v>1068</v>
      </c>
      <c r="Z488" s="33">
        <v>45316</v>
      </c>
      <c r="AA488" s="32" t="s">
        <v>1069</v>
      </c>
      <c r="AB488" s="32" t="s">
        <v>1081</v>
      </c>
      <c r="AC488" s="33">
        <v>45330</v>
      </c>
      <c r="AD488" s="32" t="s">
        <v>22</v>
      </c>
      <c r="AE488" s="33">
        <v>45321</v>
      </c>
      <c r="AF488" s="32" t="s">
        <v>427</v>
      </c>
      <c r="AG488" s="32"/>
      <c r="AH488" s="32" t="s">
        <v>1210</v>
      </c>
      <c r="AI488" t="s">
        <v>1311</v>
      </c>
      <c r="AJ488" t="s">
        <v>1354</v>
      </c>
      <c r="AK488" t="s">
        <v>1520</v>
      </c>
      <c r="AL488" s="32" t="s">
        <v>890</v>
      </c>
    </row>
    <row r="489" spans="1:38">
      <c r="A489" s="32">
        <v>44</v>
      </c>
      <c r="B489" s="33">
        <v>45298</v>
      </c>
      <c r="C489" s="32">
        <v>30</v>
      </c>
      <c r="D489" s="32" t="s">
        <v>1639</v>
      </c>
      <c r="E489" s="32" t="s">
        <v>1640</v>
      </c>
      <c r="F489" s="32">
        <v>8944832</v>
      </c>
      <c r="G489" s="32" t="s">
        <v>1628</v>
      </c>
      <c r="H489" s="32" t="s">
        <v>1635</v>
      </c>
      <c r="I489" s="32">
        <v>51536</v>
      </c>
      <c r="J489" s="33">
        <v>45301</v>
      </c>
      <c r="K489" s="33">
        <v>45304</v>
      </c>
      <c r="L489" t="s">
        <v>1058</v>
      </c>
      <c r="M489" s="32">
        <v>1</v>
      </c>
      <c r="N489" s="32" t="s">
        <v>20</v>
      </c>
      <c r="O489" s="32">
        <v>2</v>
      </c>
      <c r="P489" s="32">
        <v>43.29</v>
      </c>
      <c r="Q489" s="32">
        <v>86.58</v>
      </c>
      <c r="R489" s="32" t="s">
        <v>1886</v>
      </c>
      <c r="S489" s="32" t="s">
        <v>1058</v>
      </c>
      <c r="T489" s="33">
        <v>45311</v>
      </c>
      <c r="U489" s="33">
        <v>45309</v>
      </c>
      <c r="V489" s="32" t="s">
        <v>1946</v>
      </c>
      <c r="W489" s="32" t="s">
        <v>1167</v>
      </c>
      <c r="X489" s="33">
        <v>45311</v>
      </c>
      <c r="Y489" s="32" t="s">
        <v>1068</v>
      </c>
      <c r="Z489" s="33">
        <v>45311</v>
      </c>
      <c r="AA489" s="32" t="s">
        <v>1069</v>
      </c>
      <c r="AB489" s="32" t="s">
        <v>1081</v>
      </c>
      <c r="AC489" s="33">
        <v>45351</v>
      </c>
      <c r="AD489" s="32" t="s">
        <v>22</v>
      </c>
      <c r="AE489" s="33">
        <v>45333</v>
      </c>
      <c r="AF489" s="32" t="s">
        <v>425</v>
      </c>
      <c r="AG489" s="32"/>
      <c r="AH489" s="32" t="s">
        <v>1210</v>
      </c>
      <c r="AI489" t="s">
        <v>1311</v>
      </c>
      <c r="AJ489" t="s">
        <v>1354</v>
      </c>
      <c r="AK489" t="s">
        <v>1520</v>
      </c>
      <c r="AL489" s="32" t="s">
        <v>890</v>
      </c>
    </row>
    <row r="490" spans="1:38">
      <c r="A490" s="32">
        <v>44</v>
      </c>
      <c r="B490" s="33">
        <v>45298</v>
      </c>
      <c r="C490" s="32">
        <v>40</v>
      </c>
      <c r="D490" s="32" t="s">
        <v>1639</v>
      </c>
      <c r="E490" s="32" t="s">
        <v>1640</v>
      </c>
      <c r="F490" s="32">
        <v>8944832</v>
      </c>
      <c r="G490" s="32" t="s">
        <v>1690</v>
      </c>
      <c r="H490" s="32" t="s">
        <v>1636</v>
      </c>
      <c r="I490" s="32">
        <v>51575</v>
      </c>
      <c r="J490" s="33">
        <v>45301</v>
      </c>
      <c r="K490" s="33">
        <v>45304</v>
      </c>
      <c r="L490" t="s">
        <v>1058</v>
      </c>
      <c r="M490" s="32">
        <v>1</v>
      </c>
      <c r="N490" s="32" t="s">
        <v>20</v>
      </c>
      <c r="O490" s="32">
        <v>2</v>
      </c>
      <c r="P490" s="32">
        <v>37.46</v>
      </c>
      <c r="Q490" s="32">
        <v>74.92</v>
      </c>
      <c r="R490" s="32" t="s">
        <v>581</v>
      </c>
      <c r="S490" s="32" t="s">
        <v>581</v>
      </c>
      <c r="T490" s="33" t="s">
        <v>581</v>
      </c>
      <c r="U490" s="33" t="s">
        <v>581</v>
      </c>
      <c r="V490" s="32" t="s">
        <v>1949</v>
      </c>
      <c r="W490" s="32" t="s">
        <v>1011</v>
      </c>
      <c r="X490" s="33">
        <v>45316</v>
      </c>
      <c r="Y490" s="32" t="s">
        <v>1068</v>
      </c>
      <c r="Z490" s="33">
        <v>45316</v>
      </c>
      <c r="AA490" s="32" t="s">
        <v>1069</v>
      </c>
      <c r="AB490" s="32" t="s">
        <v>1081</v>
      </c>
      <c r="AC490" s="33">
        <v>45330</v>
      </c>
      <c r="AD490" s="32" t="s">
        <v>22</v>
      </c>
      <c r="AE490" s="33">
        <v>45321</v>
      </c>
      <c r="AF490" s="32" t="s">
        <v>425</v>
      </c>
      <c r="AG490" s="32"/>
      <c r="AH490" s="32" t="s">
        <v>1210</v>
      </c>
      <c r="AI490" t="s">
        <v>1311</v>
      </c>
      <c r="AJ490" t="s">
        <v>1354</v>
      </c>
      <c r="AK490" t="s">
        <v>1520</v>
      </c>
      <c r="AL490" s="32" t="s">
        <v>890</v>
      </c>
    </row>
    <row r="491" spans="1:38">
      <c r="A491" s="32">
        <v>44</v>
      </c>
      <c r="B491" s="33">
        <v>45298</v>
      </c>
      <c r="C491" s="32">
        <v>30</v>
      </c>
      <c r="D491" s="32" t="s">
        <v>1639</v>
      </c>
      <c r="E491" s="32" t="s">
        <v>1640</v>
      </c>
      <c r="F491" s="32">
        <v>8944832</v>
      </c>
      <c r="G491" s="32" t="s">
        <v>644</v>
      </c>
      <c r="H491" s="32" t="s">
        <v>646</v>
      </c>
      <c r="I491" s="32">
        <v>51534</v>
      </c>
      <c r="J491" s="33">
        <v>45301</v>
      </c>
      <c r="K491" s="33">
        <v>45301</v>
      </c>
      <c r="L491" t="s">
        <v>1058</v>
      </c>
      <c r="M491" s="32">
        <v>1</v>
      </c>
      <c r="N491" s="32" t="s">
        <v>20</v>
      </c>
      <c r="O491" s="32">
        <v>5</v>
      </c>
      <c r="P491" s="32">
        <v>16.48</v>
      </c>
      <c r="Q491" s="32">
        <v>82.4</v>
      </c>
      <c r="R491" s="32" t="s">
        <v>1809</v>
      </c>
      <c r="S491" s="32" t="s">
        <v>1058</v>
      </c>
      <c r="T491" s="33">
        <v>45313</v>
      </c>
      <c r="U491" s="33">
        <v>45306</v>
      </c>
      <c r="V491" s="32" t="s">
        <v>1947</v>
      </c>
      <c r="W491" s="32" t="s">
        <v>1013</v>
      </c>
      <c r="X491" s="33">
        <v>45313</v>
      </c>
      <c r="Y491" s="32" t="s">
        <v>1068</v>
      </c>
      <c r="Z491" s="33">
        <v>45313</v>
      </c>
      <c r="AA491" s="32" t="s">
        <v>1075</v>
      </c>
      <c r="AB491" s="32" t="s">
        <v>1070</v>
      </c>
      <c r="AC491" s="33">
        <v>45332</v>
      </c>
      <c r="AD491" s="32" t="s">
        <v>22</v>
      </c>
      <c r="AE491" s="33">
        <v>45325</v>
      </c>
      <c r="AF491" s="32" t="s">
        <v>429</v>
      </c>
      <c r="AG491" s="32"/>
      <c r="AH491" s="32" t="s">
        <v>1210</v>
      </c>
      <c r="AI491" t="s">
        <v>1311</v>
      </c>
      <c r="AJ491" t="s">
        <v>1354</v>
      </c>
      <c r="AK491" t="s">
        <v>1520</v>
      </c>
      <c r="AL491" s="32" t="s">
        <v>890</v>
      </c>
    </row>
    <row r="492" spans="1:38">
      <c r="A492" s="32">
        <v>44</v>
      </c>
      <c r="B492" s="33">
        <v>45298</v>
      </c>
      <c r="C492" s="32">
        <v>30</v>
      </c>
      <c r="D492" s="32" t="s">
        <v>1639</v>
      </c>
      <c r="E492" s="32" t="s">
        <v>1640</v>
      </c>
      <c r="F492" s="32">
        <v>8944832</v>
      </c>
      <c r="G492" s="32" t="s">
        <v>1629</v>
      </c>
      <c r="H492" s="32" t="s">
        <v>1637</v>
      </c>
      <c r="I492" s="32">
        <v>51538</v>
      </c>
      <c r="J492" s="33">
        <v>45301</v>
      </c>
      <c r="K492" s="33">
        <v>45301</v>
      </c>
      <c r="L492" t="s">
        <v>1058</v>
      </c>
      <c r="M492" s="32">
        <v>2</v>
      </c>
      <c r="N492" s="32" t="s">
        <v>20</v>
      </c>
      <c r="O492" s="32">
        <v>5</v>
      </c>
      <c r="P492" s="32">
        <v>11.5</v>
      </c>
      <c r="Q492" s="32">
        <v>57.5</v>
      </c>
      <c r="R492" s="32" t="s">
        <v>1808</v>
      </c>
      <c r="S492" s="32" t="s">
        <v>1058</v>
      </c>
      <c r="T492" s="33">
        <v>45311</v>
      </c>
      <c r="U492" s="33">
        <v>45307</v>
      </c>
      <c r="V492" s="32" t="s">
        <v>1883</v>
      </c>
      <c r="W492" s="32" t="s">
        <v>1890</v>
      </c>
      <c r="X492" s="33">
        <v>45310</v>
      </c>
      <c r="Y492" s="32" t="s">
        <v>1068</v>
      </c>
      <c r="Z492" s="33">
        <v>45311</v>
      </c>
      <c r="AA492" s="32" t="s">
        <v>1069</v>
      </c>
      <c r="AB492" s="32" t="s">
        <v>1081</v>
      </c>
      <c r="AC492" s="33">
        <v>45317</v>
      </c>
      <c r="AD492" s="32" t="s">
        <v>22</v>
      </c>
      <c r="AE492" s="33">
        <v>45314</v>
      </c>
      <c r="AF492" s="32" t="s">
        <v>429</v>
      </c>
      <c r="AG492" s="32"/>
      <c r="AH492" s="32" t="s">
        <v>1210</v>
      </c>
      <c r="AI492" t="s">
        <v>1311</v>
      </c>
      <c r="AJ492" t="s">
        <v>1354</v>
      </c>
      <c r="AK492" t="s">
        <v>1520</v>
      </c>
      <c r="AL492" s="32" t="s">
        <v>890</v>
      </c>
    </row>
    <row r="493" spans="1:38">
      <c r="A493" s="32">
        <v>44</v>
      </c>
      <c r="B493" s="33">
        <v>45298</v>
      </c>
      <c r="C493" s="32">
        <v>30</v>
      </c>
      <c r="D493" s="32" t="s">
        <v>1639</v>
      </c>
      <c r="E493" s="32" t="s">
        <v>1640</v>
      </c>
      <c r="F493" s="32">
        <v>8944832</v>
      </c>
      <c r="G493" s="32" t="s">
        <v>1630</v>
      </c>
      <c r="H493" s="32" t="s">
        <v>1638</v>
      </c>
      <c r="I493" s="32">
        <v>51532</v>
      </c>
      <c r="J493" s="33">
        <v>45301</v>
      </c>
      <c r="K493" s="33">
        <v>45301</v>
      </c>
      <c r="L493" t="s">
        <v>1058</v>
      </c>
      <c r="M493" s="32">
        <v>1</v>
      </c>
      <c r="N493" s="32" t="s">
        <v>20</v>
      </c>
      <c r="O493" s="32">
        <v>3</v>
      </c>
      <c r="P493" s="32">
        <v>36.630000000000003</v>
      </c>
      <c r="Q493" s="32">
        <v>109.89</v>
      </c>
      <c r="R493" s="32" t="s">
        <v>1808</v>
      </c>
      <c r="S493" s="32" t="s">
        <v>1058</v>
      </c>
      <c r="T493" s="33">
        <v>45311</v>
      </c>
      <c r="U493" s="33">
        <v>45307</v>
      </c>
      <c r="V493" s="32" t="s">
        <v>1883</v>
      </c>
      <c r="W493" s="32" t="s">
        <v>1891</v>
      </c>
      <c r="X493" s="33">
        <v>45310</v>
      </c>
      <c r="Y493" s="32" t="s">
        <v>1068</v>
      </c>
      <c r="Z493" s="33">
        <v>45311</v>
      </c>
      <c r="AA493" s="32" t="s">
        <v>1069</v>
      </c>
      <c r="AB493" s="32" t="s">
        <v>1081</v>
      </c>
      <c r="AC493" s="33">
        <v>45317</v>
      </c>
      <c r="AD493" s="32" t="s">
        <v>22</v>
      </c>
      <c r="AE493" s="33">
        <v>45314</v>
      </c>
      <c r="AF493" s="32" t="s">
        <v>428</v>
      </c>
      <c r="AG493" s="32"/>
      <c r="AH493" s="32" t="s">
        <v>1210</v>
      </c>
      <c r="AI493" t="s">
        <v>1311</v>
      </c>
      <c r="AJ493" t="s">
        <v>1354</v>
      </c>
      <c r="AK493" t="s">
        <v>1520</v>
      </c>
      <c r="AL493" s="32" t="s">
        <v>890</v>
      </c>
    </row>
    <row r="494" spans="1:38">
      <c r="A494" s="32">
        <v>44</v>
      </c>
      <c r="B494" s="33">
        <v>45298</v>
      </c>
      <c r="C494" s="32">
        <v>30</v>
      </c>
      <c r="D494" s="32" t="s">
        <v>1639</v>
      </c>
      <c r="E494" s="32" t="s">
        <v>1640</v>
      </c>
      <c r="F494" s="32">
        <v>8944832</v>
      </c>
      <c r="G494" s="32" t="s">
        <v>1583</v>
      </c>
      <c r="H494" s="32" t="s">
        <v>1584</v>
      </c>
      <c r="I494" s="32">
        <v>51538</v>
      </c>
      <c r="J494" s="33">
        <v>45301</v>
      </c>
      <c r="K494" s="33">
        <v>45301</v>
      </c>
      <c r="L494" t="s">
        <v>1058</v>
      </c>
      <c r="M494" s="32">
        <v>1</v>
      </c>
      <c r="N494" s="32" t="s">
        <v>20</v>
      </c>
      <c r="O494" s="32">
        <v>3</v>
      </c>
      <c r="P494" s="32">
        <v>19.3</v>
      </c>
      <c r="Q494" s="32">
        <v>57.9</v>
      </c>
      <c r="R494" s="32" t="s">
        <v>1808</v>
      </c>
      <c r="S494" s="32" t="s">
        <v>1058</v>
      </c>
      <c r="T494" s="33">
        <v>45311</v>
      </c>
      <c r="U494" s="33">
        <v>45307</v>
      </c>
      <c r="V494" s="32" t="s">
        <v>1883</v>
      </c>
      <c r="W494" s="32" t="s">
        <v>1789</v>
      </c>
      <c r="X494" s="33">
        <v>45310</v>
      </c>
      <c r="Y494" s="32" t="s">
        <v>1068</v>
      </c>
      <c r="Z494" s="33">
        <v>45311</v>
      </c>
      <c r="AA494" s="32" t="s">
        <v>1069</v>
      </c>
      <c r="AB494" s="32" t="s">
        <v>1081</v>
      </c>
      <c r="AC494" s="33">
        <v>45317</v>
      </c>
      <c r="AD494" s="32" t="s">
        <v>22</v>
      </c>
      <c r="AE494" s="33">
        <v>45314</v>
      </c>
      <c r="AF494" s="32" t="s">
        <v>428</v>
      </c>
      <c r="AG494" s="32"/>
      <c r="AH494" s="32" t="s">
        <v>1210</v>
      </c>
      <c r="AI494" t="s">
        <v>1311</v>
      </c>
      <c r="AJ494" t="s">
        <v>1354</v>
      </c>
      <c r="AK494" t="s">
        <v>1520</v>
      </c>
      <c r="AL494" s="32" t="s">
        <v>890</v>
      </c>
    </row>
    <row r="495" spans="1:38">
      <c r="A495" s="32">
        <v>45</v>
      </c>
      <c r="B495" s="33">
        <v>45295</v>
      </c>
      <c r="C495" s="32"/>
      <c r="D495" s="32" t="s">
        <v>1653</v>
      </c>
      <c r="E495" s="32" t="s">
        <v>1654</v>
      </c>
      <c r="F495" s="32">
        <v>7894966</v>
      </c>
      <c r="G495" s="32" t="s">
        <v>1655</v>
      </c>
      <c r="H495" s="32" t="s">
        <v>1658</v>
      </c>
      <c r="I495" s="32"/>
      <c r="J495" s="33"/>
      <c r="K495" s="33" t="s">
        <v>581</v>
      </c>
      <c r="L495" t="s">
        <v>581</v>
      </c>
      <c r="M495" s="32" t="s">
        <v>581</v>
      </c>
      <c r="N495" s="32" t="s">
        <v>293</v>
      </c>
      <c r="O495" s="32">
        <v>90</v>
      </c>
      <c r="P495" s="32" t="s">
        <v>581</v>
      </c>
      <c r="Q495" s="32" t="s">
        <v>581</v>
      </c>
      <c r="R495" s="32" t="s">
        <v>581</v>
      </c>
      <c r="S495" s="32" t="s">
        <v>581</v>
      </c>
      <c r="T495" s="33" t="s">
        <v>581</v>
      </c>
      <c r="U495" s="33" t="s">
        <v>581</v>
      </c>
      <c r="V495" s="32" t="s">
        <v>581</v>
      </c>
      <c r="W495" s="32" t="s">
        <v>581</v>
      </c>
      <c r="X495" s="33" t="s">
        <v>581</v>
      </c>
      <c r="Y495" s="32" t="s">
        <v>581</v>
      </c>
      <c r="Z495" s="33" t="s">
        <v>581</v>
      </c>
      <c r="AA495" s="32" t="s">
        <v>581</v>
      </c>
      <c r="AB495" s="32" t="s">
        <v>581</v>
      </c>
      <c r="AC495" s="33" t="s">
        <v>581</v>
      </c>
      <c r="AD495" s="32" t="s">
        <v>581</v>
      </c>
      <c r="AE495" s="33" t="s">
        <v>581</v>
      </c>
      <c r="AF495" s="32" t="s">
        <v>581</v>
      </c>
      <c r="AG495" s="32" t="s">
        <v>1754</v>
      </c>
      <c r="AH495" s="32" t="s">
        <v>1210</v>
      </c>
      <c r="AI495" t="s">
        <v>1311</v>
      </c>
      <c r="AJ495" t="s">
        <v>1354</v>
      </c>
      <c r="AK495" t="s">
        <v>1520</v>
      </c>
      <c r="AL495" s="32" t="s">
        <v>890</v>
      </c>
    </row>
    <row r="496" spans="1:38">
      <c r="A496" s="32">
        <v>45</v>
      </c>
      <c r="B496" s="33">
        <v>45295</v>
      </c>
      <c r="C496" s="32">
        <v>50</v>
      </c>
      <c r="D496" s="32" t="s">
        <v>1653</v>
      </c>
      <c r="E496" s="32" t="s">
        <v>1654</v>
      </c>
      <c r="F496" s="32">
        <v>7894966</v>
      </c>
      <c r="G496" s="32" t="s">
        <v>1697</v>
      </c>
      <c r="H496" s="32" t="s">
        <v>1698</v>
      </c>
      <c r="I496" s="32">
        <v>51809</v>
      </c>
      <c r="J496" s="33">
        <v>45306</v>
      </c>
      <c r="K496" s="33">
        <v>45308</v>
      </c>
      <c r="L496" t="s">
        <v>1058</v>
      </c>
      <c r="M496" s="32">
        <v>4</v>
      </c>
      <c r="N496" s="32" t="s">
        <v>37</v>
      </c>
      <c r="O496" s="32">
        <v>3</v>
      </c>
      <c r="P496" s="32">
        <v>81.3</v>
      </c>
      <c r="Q496" s="32">
        <v>243.9</v>
      </c>
      <c r="R496" s="32" t="s">
        <v>1950</v>
      </c>
      <c r="S496" s="32" t="s">
        <v>1058</v>
      </c>
      <c r="T496" s="33">
        <v>45315</v>
      </c>
      <c r="U496" s="33">
        <v>45314</v>
      </c>
      <c r="V496" s="32" t="s">
        <v>1951</v>
      </c>
      <c r="W496" s="32" t="s">
        <v>1002</v>
      </c>
      <c r="X496" s="33">
        <v>45314</v>
      </c>
      <c r="Y496" s="32" t="s">
        <v>1068</v>
      </c>
      <c r="Z496" s="33">
        <v>45314</v>
      </c>
      <c r="AA496" s="32" t="s">
        <v>1069</v>
      </c>
      <c r="AB496" s="32" t="s">
        <v>1089</v>
      </c>
      <c r="AC496" s="33">
        <v>45342</v>
      </c>
      <c r="AD496" s="32" t="s">
        <v>22</v>
      </c>
      <c r="AE496" s="33">
        <v>45334</v>
      </c>
      <c r="AF496" s="32" t="s">
        <v>428</v>
      </c>
      <c r="AG496" s="32"/>
      <c r="AH496" s="32" t="s">
        <v>1210</v>
      </c>
      <c r="AI496" t="s">
        <v>1311</v>
      </c>
      <c r="AJ496" t="s">
        <v>1354</v>
      </c>
      <c r="AK496" t="s">
        <v>1520</v>
      </c>
      <c r="AL496" s="32" t="s">
        <v>890</v>
      </c>
    </row>
    <row r="497" spans="1:38">
      <c r="A497" s="32">
        <v>45</v>
      </c>
      <c r="B497" s="33">
        <v>45295</v>
      </c>
      <c r="C497" s="32"/>
      <c r="D497" s="32" t="s">
        <v>1653</v>
      </c>
      <c r="E497" s="32" t="s">
        <v>1654</v>
      </c>
      <c r="F497" s="32">
        <v>7894966</v>
      </c>
      <c r="G497" s="32" t="s">
        <v>1467</v>
      </c>
      <c r="H497" s="32" t="s">
        <v>1470</v>
      </c>
      <c r="I497" s="32"/>
      <c r="J497" s="33"/>
      <c r="K497" s="33" t="s">
        <v>581</v>
      </c>
      <c r="L497" t="s">
        <v>581</v>
      </c>
      <c r="M497" s="32" t="s">
        <v>581</v>
      </c>
      <c r="N497" s="32" t="s">
        <v>938</v>
      </c>
      <c r="O497" s="32">
        <v>4</v>
      </c>
      <c r="P497" s="32" t="s">
        <v>581</v>
      </c>
      <c r="Q497" s="32" t="s">
        <v>581</v>
      </c>
      <c r="R497" s="32" t="s">
        <v>581</v>
      </c>
      <c r="S497" s="32" t="s">
        <v>581</v>
      </c>
      <c r="T497" s="33" t="s">
        <v>581</v>
      </c>
      <c r="U497" s="33" t="s">
        <v>581</v>
      </c>
      <c r="V497" s="32" t="s">
        <v>581</v>
      </c>
      <c r="W497" s="32" t="s">
        <v>581</v>
      </c>
      <c r="X497" s="33" t="s">
        <v>581</v>
      </c>
      <c r="Y497" s="32" t="s">
        <v>581</v>
      </c>
      <c r="Z497" s="33" t="s">
        <v>581</v>
      </c>
      <c r="AA497" s="32" t="s">
        <v>581</v>
      </c>
      <c r="AB497" s="32" t="s">
        <v>581</v>
      </c>
      <c r="AC497" s="33" t="s">
        <v>581</v>
      </c>
      <c r="AD497" s="32" t="s">
        <v>581</v>
      </c>
      <c r="AE497" s="33" t="s">
        <v>581</v>
      </c>
      <c r="AF497" s="32" t="s">
        <v>581</v>
      </c>
      <c r="AG497" s="32" t="s">
        <v>1754</v>
      </c>
      <c r="AH497" s="32" t="s">
        <v>1210</v>
      </c>
      <c r="AI497" t="s">
        <v>1311</v>
      </c>
      <c r="AJ497" t="s">
        <v>1354</v>
      </c>
      <c r="AK497" t="s">
        <v>1520</v>
      </c>
      <c r="AL497" s="32" t="s">
        <v>890</v>
      </c>
    </row>
    <row r="498" spans="1:38">
      <c r="A498" s="32">
        <v>45</v>
      </c>
      <c r="B498" s="33">
        <v>45295</v>
      </c>
      <c r="C498" s="32">
        <v>50</v>
      </c>
      <c r="D498" s="32" t="s">
        <v>1653</v>
      </c>
      <c r="E498" s="32" t="s">
        <v>1654</v>
      </c>
      <c r="F498" s="32">
        <v>7894966</v>
      </c>
      <c r="G498" s="32" t="s">
        <v>1755</v>
      </c>
      <c r="H498" s="32" t="s">
        <v>1756</v>
      </c>
      <c r="I498" s="32">
        <v>51809</v>
      </c>
      <c r="J498" s="33">
        <v>45306</v>
      </c>
      <c r="K498" s="33">
        <v>45308</v>
      </c>
      <c r="L498" t="s">
        <v>1058</v>
      </c>
      <c r="M498" s="32">
        <v>3</v>
      </c>
      <c r="N498" s="32" t="s">
        <v>20</v>
      </c>
      <c r="O498" s="32">
        <v>2</v>
      </c>
      <c r="P498" s="32">
        <v>22.02</v>
      </c>
      <c r="Q498" s="32">
        <v>44.04</v>
      </c>
      <c r="R498" s="32" t="s">
        <v>1950</v>
      </c>
      <c r="S498" s="32" t="s">
        <v>1058</v>
      </c>
      <c r="T498" s="33">
        <v>45315</v>
      </c>
      <c r="U498" s="33">
        <v>45314</v>
      </c>
      <c r="V498" s="32" t="s">
        <v>1951</v>
      </c>
      <c r="W498" s="32" t="s">
        <v>143</v>
      </c>
      <c r="X498" s="33">
        <v>45314</v>
      </c>
      <c r="Y498" s="32" t="s">
        <v>1068</v>
      </c>
      <c r="Z498" s="33">
        <v>45314</v>
      </c>
      <c r="AA498" s="32" t="s">
        <v>1069</v>
      </c>
      <c r="AB498" s="32" t="s">
        <v>1089</v>
      </c>
      <c r="AC498" s="33">
        <v>45321</v>
      </c>
      <c r="AD498" s="32" t="s">
        <v>22</v>
      </c>
      <c r="AE498" s="33">
        <v>45319</v>
      </c>
      <c r="AF498" s="32" t="s">
        <v>425</v>
      </c>
      <c r="AG498" s="32"/>
      <c r="AH498" s="32" t="s">
        <v>1210</v>
      </c>
      <c r="AI498" t="s">
        <v>1311</v>
      </c>
      <c r="AJ498" t="s">
        <v>1354</v>
      </c>
      <c r="AK498" t="s">
        <v>1520</v>
      </c>
      <c r="AL498" s="32" t="s">
        <v>890</v>
      </c>
    </row>
    <row r="499" spans="1:38">
      <c r="A499" s="32">
        <v>45</v>
      </c>
      <c r="B499" s="33">
        <v>45295</v>
      </c>
      <c r="C499" s="32">
        <v>50</v>
      </c>
      <c r="D499" s="32" t="s">
        <v>1653</v>
      </c>
      <c r="E499" s="32" t="s">
        <v>1654</v>
      </c>
      <c r="F499" s="32">
        <v>7894966</v>
      </c>
      <c r="G499" s="32" t="s">
        <v>1656</v>
      </c>
      <c r="H499" s="32" t="s">
        <v>1659</v>
      </c>
      <c r="I499" s="32">
        <v>51809</v>
      </c>
      <c r="J499" s="33">
        <v>45306</v>
      </c>
      <c r="K499" s="33">
        <v>45308</v>
      </c>
      <c r="L499" t="s">
        <v>1058</v>
      </c>
      <c r="M499" s="32">
        <v>2</v>
      </c>
      <c r="N499" s="32" t="s">
        <v>20</v>
      </c>
      <c r="O499" s="32">
        <v>1</v>
      </c>
      <c r="P499" s="32">
        <v>291.68</v>
      </c>
      <c r="Q499" s="32">
        <v>291.68</v>
      </c>
      <c r="R499" s="32" t="s">
        <v>1950</v>
      </c>
      <c r="S499" s="32" t="s">
        <v>1058</v>
      </c>
      <c r="T499" s="33">
        <v>45315</v>
      </c>
      <c r="U499" s="33">
        <v>45314</v>
      </c>
      <c r="V499" s="32" t="s">
        <v>1951</v>
      </c>
      <c r="W499" s="32" t="s">
        <v>142</v>
      </c>
      <c r="X499" s="33">
        <v>45314</v>
      </c>
      <c r="Y499" s="32" t="s">
        <v>1068</v>
      </c>
      <c r="Z499" s="33">
        <v>45314</v>
      </c>
      <c r="AA499" s="32" t="s">
        <v>1069</v>
      </c>
      <c r="AB499" s="32" t="s">
        <v>1089</v>
      </c>
      <c r="AC499" s="33">
        <v>45351</v>
      </c>
      <c r="AD499" s="32" t="s">
        <v>22</v>
      </c>
      <c r="AE499" s="33">
        <v>45340</v>
      </c>
      <c r="AF499" s="32" t="s">
        <v>424</v>
      </c>
      <c r="AG499" s="32"/>
      <c r="AH499" s="32" t="s">
        <v>1210</v>
      </c>
      <c r="AI499" t="s">
        <v>1311</v>
      </c>
      <c r="AJ499" t="s">
        <v>1354</v>
      </c>
      <c r="AK499" t="s">
        <v>1520</v>
      </c>
      <c r="AL499" s="32" t="s">
        <v>890</v>
      </c>
    </row>
    <row r="500" spans="1:38">
      <c r="A500" s="32">
        <v>45</v>
      </c>
      <c r="B500" s="33">
        <v>45295</v>
      </c>
      <c r="C500" s="32">
        <v>50</v>
      </c>
      <c r="D500" s="32" t="s">
        <v>1653</v>
      </c>
      <c r="E500" s="32" t="s">
        <v>1654</v>
      </c>
      <c r="F500" s="32">
        <v>7894966</v>
      </c>
      <c r="G500" s="32" t="s">
        <v>1657</v>
      </c>
      <c r="H500" s="32" t="s">
        <v>1660</v>
      </c>
      <c r="I500" s="32">
        <v>51809</v>
      </c>
      <c r="J500" s="33">
        <v>45306</v>
      </c>
      <c r="K500" s="33">
        <v>45308</v>
      </c>
      <c r="L500" t="s">
        <v>1058</v>
      </c>
      <c r="M500" s="32">
        <v>1</v>
      </c>
      <c r="N500" s="32" t="s">
        <v>20</v>
      </c>
      <c r="O500" s="32">
        <v>1</v>
      </c>
      <c r="P500" s="32">
        <v>52.38</v>
      </c>
      <c r="Q500" s="32">
        <v>52.38</v>
      </c>
      <c r="R500" s="32" t="s">
        <v>1950</v>
      </c>
      <c r="S500" s="32" t="s">
        <v>1058</v>
      </c>
      <c r="T500" s="33">
        <v>45315</v>
      </c>
      <c r="U500" s="33">
        <v>45314</v>
      </c>
      <c r="V500" s="32" t="s">
        <v>1951</v>
      </c>
      <c r="W500" s="32" t="s">
        <v>141</v>
      </c>
      <c r="X500" s="33">
        <v>45314</v>
      </c>
      <c r="Y500" s="32" t="s">
        <v>1068</v>
      </c>
      <c r="Z500" s="33">
        <v>45314</v>
      </c>
      <c r="AA500" s="32" t="s">
        <v>1069</v>
      </c>
      <c r="AB500" s="32" t="s">
        <v>1089</v>
      </c>
      <c r="AC500" s="33">
        <v>45351</v>
      </c>
      <c r="AD500" s="32" t="s">
        <v>22</v>
      </c>
      <c r="AE500" s="33">
        <v>45327</v>
      </c>
      <c r="AF500" s="32" t="s">
        <v>424</v>
      </c>
      <c r="AG500" s="32"/>
      <c r="AH500" s="32" t="s">
        <v>1210</v>
      </c>
      <c r="AI500" t="s">
        <v>1311</v>
      </c>
      <c r="AJ500" t="s">
        <v>1354</v>
      </c>
      <c r="AK500" t="s">
        <v>1520</v>
      </c>
      <c r="AL500" s="32" t="s">
        <v>890</v>
      </c>
    </row>
    <row r="501" spans="1:38">
      <c r="A501" s="32">
        <v>46</v>
      </c>
      <c r="B501" s="33">
        <v>45300</v>
      </c>
      <c r="C501" s="32">
        <v>30</v>
      </c>
      <c r="D501" s="32" t="s">
        <v>1662</v>
      </c>
      <c r="E501" s="32" t="s">
        <v>1255</v>
      </c>
      <c r="F501" s="32">
        <v>8293539</v>
      </c>
      <c r="G501" s="32" t="s">
        <v>504</v>
      </c>
      <c r="H501" s="32" t="s">
        <v>521</v>
      </c>
      <c r="I501" s="32">
        <v>51598</v>
      </c>
      <c r="J501" s="33">
        <v>45302</v>
      </c>
      <c r="K501" s="33">
        <v>45304</v>
      </c>
      <c r="L501" t="s">
        <v>119</v>
      </c>
      <c r="M501" s="32">
        <v>1</v>
      </c>
      <c r="N501" s="32" t="s">
        <v>37</v>
      </c>
      <c r="O501" s="32">
        <v>5</v>
      </c>
      <c r="P501" s="32">
        <v>25.71</v>
      </c>
      <c r="Q501" s="32">
        <v>128.55000000000001</v>
      </c>
      <c r="R501" s="32" t="s">
        <v>581</v>
      </c>
      <c r="S501" s="32" t="s">
        <v>581</v>
      </c>
      <c r="T501" s="33" t="s">
        <v>581</v>
      </c>
      <c r="U501" s="33" t="s">
        <v>581</v>
      </c>
      <c r="V501" s="32" t="s">
        <v>581</v>
      </c>
      <c r="W501" s="32" t="s">
        <v>581</v>
      </c>
      <c r="X501" s="33" t="s">
        <v>581</v>
      </c>
      <c r="Y501" s="32" t="s">
        <v>581</v>
      </c>
      <c r="Z501" s="33" t="s">
        <v>581</v>
      </c>
      <c r="AA501" s="32" t="s">
        <v>581</v>
      </c>
      <c r="AB501" s="32" t="s">
        <v>581</v>
      </c>
      <c r="AC501" s="33" t="s">
        <v>581</v>
      </c>
      <c r="AD501" s="32" t="s">
        <v>581</v>
      </c>
      <c r="AE501" s="33" t="s">
        <v>581</v>
      </c>
      <c r="AF501" s="32" t="s">
        <v>581</v>
      </c>
      <c r="AG501" s="32" t="s">
        <v>1753</v>
      </c>
      <c r="AH501" s="32" t="s">
        <v>1210</v>
      </c>
      <c r="AI501" t="s">
        <v>1311</v>
      </c>
      <c r="AJ501" t="s">
        <v>1354</v>
      </c>
      <c r="AK501" t="s">
        <v>1520</v>
      </c>
      <c r="AL501" s="32" t="s">
        <v>890</v>
      </c>
    </row>
    <row r="502" spans="1:38">
      <c r="A502" s="32">
        <v>46</v>
      </c>
      <c r="B502" s="33">
        <v>45300</v>
      </c>
      <c r="C502" s="32">
        <v>30</v>
      </c>
      <c r="D502" s="32" t="s">
        <v>1662</v>
      </c>
      <c r="E502" s="32" t="s">
        <v>1255</v>
      </c>
      <c r="F502" s="32">
        <v>8293539</v>
      </c>
      <c r="G502" s="32" t="s">
        <v>1667</v>
      </c>
      <c r="H502" s="32" t="s">
        <v>1670</v>
      </c>
      <c r="I502" s="32">
        <v>51604</v>
      </c>
      <c r="J502" s="33">
        <v>45302</v>
      </c>
      <c r="K502" s="33" t="s">
        <v>581</v>
      </c>
      <c r="L502" t="s">
        <v>1068</v>
      </c>
      <c r="M502" s="32">
        <v>3</v>
      </c>
      <c r="N502" s="32" t="s">
        <v>37</v>
      </c>
      <c r="O502" s="32">
        <v>5</v>
      </c>
      <c r="P502" s="32" t="s">
        <v>581</v>
      </c>
      <c r="Q502" s="32" t="s">
        <v>581</v>
      </c>
      <c r="R502" s="32" t="s">
        <v>581</v>
      </c>
      <c r="S502" s="32" t="s">
        <v>581</v>
      </c>
      <c r="T502" s="33" t="s">
        <v>581</v>
      </c>
      <c r="U502" s="33" t="s">
        <v>581</v>
      </c>
      <c r="V502" s="32" t="s">
        <v>581</v>
      </c>
      <c r="W502" s="32" t="s">
        <v>581</v>
      </c>
      <c r="X502" s="33" t="s">
        <v>581</v>
      </c>
      <c r="Y502" s="32" t="s">
        <v>581</v>
      </c>
      <c r="Z502" s="33" t="s">
        <v>581</v>
      </c>
      <c r="AA502" s="32" t="s">
        <v>581</v>
      </c>
      <c r="AB502" s="32" t="s">
        <v>581</v>
      </c>
      <c r="AC502" s="33" t="s">
        <v>581</v>
      </c>
      <c r="AD502" s="32" t="s">
        <v>581</v>
      </c>
      <c r="AE502" s="33" t="s">
        <v>581</v>
      </c>
      <c r="AF502" s="32" t="s">
        <v>581</v>
      </c>
      <c r="AG502" s="32" t="s">
        <v>1753</v>
      </c>
      <c r="AH502" s="32" t="s">
        <v>1210</v>
      </c>
      <c r="AI502" t="s">
        <v>1311</v>
      </c>
      <c r="AJ502" t="s">
        <v>1354</v>
      </c>
      <c r="AK502" t="s">
        <v>1520</v>
      </c>
      <c r="AL502" s="32" t="s">
        <v>890</v>
      </c>
    </row>
    <row r="503" spans="1:38">
      <c r="A503" s="32">
        <v>46</v>
      </c>
      <c r="B503" s="33">
        <v>45300</v>
      </c>
      <c r="C503" s="32">
        <v>30</v>
      </c>
      <c r="D503" s="32" t="s">
        <v>1662</v>
      </c>
      <c r="E503" s="32" t="s">
        <v>1255</v>
      </c>
      <c r="F503" s="32">
        <v>8293539</v>
      </c>
      <c r="G503" s="32" t="s">
        <v>1668</v>
      </c>
      <c r="H503" s="32" t="s">
        <v>1671</v>
      </c>
      <c r="I503" s="32">
        <v>51603</v>
      </c>
      <c r="J503" s="33">
        <v>45302</v>
      </c>
      <c r="K503" s="33">
        <v>45304</v>
      </c>
      <c r="L503" t="s">
        <v>119</v>
      </c>
      <c r="M503" s="32">
        <v>2</v>
      </c>
      <c r="N503" s="32" t="s">
        <v>20</v>
      </c>
      <c r="O503" s="32">
        <v>8</v>
      </c>
      <c r="P503" s="32">
        <v>12.99</v>
      </c>
      <c r="Q503" s="32">
        <v>103.92</v>
      </c>
      <c r="R503" s="32" t="s">
        <v>581</v>
      </c>
      <c r="S503" s="32" t="s">
        <v>581</v>
      </c>
      <c r="T503" s="33" t="s">
        <v>581</v>
      </c>
      <c r="U503" s="33" t="s">
        <v>581</v>
      </c>
      <c r="V503" s="32" t="s">
        <v>581</v>
      </c>
      <c r="W503" s="32" t="s">
        <v>581</v>
      </c>
      <c r="X503" s="33" t="s">
        <v>581</v>
      </c>
      <c r="Y503" s="32" t="s">
        <v>581</v>
      </c>
      <c r="Z503" s="33" t="s">
        <v>581</v>
      </c>
      <c r="AA503" s="32" t="s">
        <v>581</v>
      </c>
      <c r="AB503" s="32" t="s">
        <v>581</v>
      </c>
      <c r="AC503" s="33" t="s">
        <v>581</v>
      </c>
      <c r="AD503" s="32" t="s">
        <v>581</v>
      </c>
      <c r="AE503" s="33" t="s">
        <v>581</v>
      </c>
      <c r="AF503" s="32" t="s">
        <v>581</v>
      </c>
      <c r="AG503" s="32" t="s">
        <v>1753</v>
      </c>
      <c r="AH503" s="32" t="s">
        <v>1210</v>
      </c>
      <c r="AI503" t="s">
        <v>1311</v>
      </c>
      <c r="AJ503" t="s">
        <v>1354</v>
      </c>
      <c r="AK503" t="s">
        <v>1520</v>
      </c>
      <c r="AL503" s="32" t="s">
        <v>890</v>
      </c>
    </row>
    <row r="504" spans="1:38">
      <c r="A504" s="32">
        <v>46</v>
      </c>
      <c r="B504" s="33">
        <v>45300</v>
      </c>
      <c r="C504" s="32">
        <v>30</v>
      </c>
      <c r="D504" s="32" t="s">
        <v>1662</v>
      </c>
      <c r="E504" s="32" t="s">
        <v>1255</v>
      </c>
      <c r="F504" s="32">
        <v>8293539</v>
      </c>
      <c r="G504" s="32" t="s">
        <v>500</v>
      </c>
      <c r="H504" s="32" t="s">
        <v>518</v>
      </c>
      <c r="I504" s="32">
        <v>51604</v>
      </c>
      <c r="J504" s="33">
        <v>45302</v>
      </c>
      <c r="K504" s="33">
        <v>45304</v>
      </c>
      <c r="L504" t="s">
        <v>1058</v>
      </c>
      <c r="M504" s="32">
        <v>2</v>
      </c>
      <c r="N504" s="32" t="s">
        <v>20</v>
      </c>
      <c r="O504" s="32">
        <v>5</v>
      </c>
      <c r="P504" s="32">
        <v>29.3</v>
      </c>
      <c r="Q504" s="32">
        <v>146.5</v>
      </c>
      <c r="R504" s="32" t="s">
        <v>1817</v>
      </c>
      <c r="S504" s="32" t="s">
        <v>1058</v>
      </c>
      <c r="T504" s="33">
        <v>45305</v>
      </c>
      <c r="U504" s="33" t="s">
        <v>581</v>
      </c>
      <c r="V504" s="32" t="s">
        <v>1818</v>
      </c>
      <c r="W504" s="32" t="s">
        <v>140</v>
      </c>
      <c r="X504" s="33">
        <v>45305</v>
      </c>
      <c r="Y504" s="32" t="s">
        <v>1068</v>
      </c>
      <c r="Z504" s="33">
        <v>45305</v>
      </c>
      <c r="AA504" s="32" t="s">
        <v>1075</v>
      </c>
      <c r="AB504" s="32" t="s">
        <v>1070</v>
      </c>
      <c r="AC504" s="33">
        <v>45322</v>
      </c>
      <c r="AD504" s="32" t="s">
        <v>581</v>
      </c>
      <c r="AE504" s="33" t="s">
        <v>581</v>
      </c>
      <c r="AF504" s="32" t="s">
        <v>581</v>
      </c>
      <c r="AG504" s="32" t="s">
        <v>1753</v>
      </c>
      <c r="AH504" s="32" t="s">
        <v>1210</v>
      </c>
      <c r="AI504" t="s">
        <v>1311</v>
      </c>
      <c r="AJ504" t="s">
        <v>1354</v>
      </c>
      <c r="AK504" t="s">
        <v>1520</v>
      </c>
      <c r="AL504" s="32" t="s">
        <v>890</v>
      </c>
    </row>
    <row r="505" spans="1:38">
      <c r="A505" s="32">
        <v>46</v>
      </c>
      <c r="B505" s="33">
        <v>45300</v>
      </c>
      <c r="C505" s="32">
        <v>30</v>
      </c>
      <c r="D505" s="32" t="s">
        <v>1662</v>
      </c>
      <c r="E505" s="32" t="s">
        <v>1255</v>
      </c>
      <c r="F505" s="32">
        <v>8293539</v>
      </c>
      <c r="G505" s="32" t="s">
        <v>1493</v>
      </c>
      <c r="H505" s="32" t="s">
        <v>1503</v>
      </c>
      <c r="I505" s="32">
        <v>51604</v>
      </c>
      <c r="J505" s="33">
        <v>45302</v>
      </c>
      <c r="K505" s="33">
        <v>45304</v>
      </c>
      <c r="L505" t="s">
        <v>1058</v>
      </c>
      <c r="M505" s="32">
        <v>1</v>
      </c>
      <c r="N505" s="32" t="s">
        <v>20</v>
      </c>
      <c r="O505" s="32">
        <v>10</v>
      </c>
      <c r="P505" s="32">
        <v>12.4</v>
      </c>
      <c r="Q505" s="32">
        <v>124</v>
      </c>
      <c r="R505" s="32" t="s">
        <v>1817</v>
      </c>
      <c r="S505" s="32" t="s">
        <v>1058</v>
      </c>
      <c r="T505" s="33">
        <v>45305</v>
      </c>
      <c r="U505" s="33" t="s">
        <v>581</v>
      </c>
      <c r="V505" s="32" t="s">
        <v>1818</v>
      </c>
      <c r="W505" s="32" t="s">
        <v>139</v>
      </c>
      <c r="X505" s="33">
        <v>45305</v>
      </c>
      <c r="Y505" s="32" t="s">
        <v>1068</v>
      </c>
      <c r="Z505" s="33">
        <v>45305</v>
      </c>
      <c r="AA505" s="32" t="s">
        <v>1075</v>
      </c>
      <c r="AB505" s="32" t="s">
        <v>1070</v>
      </c>
      <c r="AC505" s="33">
        <v>45322</v>
      </c>
      <c r="AD505" s="32" t="s">
        <v>581</v>
      </c>
      <c r="AE505" s="33" t="s">
        <v>581</v>
      </c>
      <c r="AF505" s="32" t="s">
        <v>581</v>
      </c>
      <c r="AG505" s="32" t="s">
        <v>1753</v>
      </c>
      <c r="AH505" s="32" t="s">
        <v>1210</v>
      </c>
      <c r="AI505" t="s">
        <v>1311</v>
      </c>
      <c r="AJ505" t="s">
        <v>1354</v>
      </c>
      <c r="AK505" t="s">
        <v>1520</v>
      </c>
      <c r="AL505" s="32" t="s">
        <v>890</v>
      </c>
    </row>
    <row r="506" spans="1:38">
      <c r="A506" s="32">
        <v>46</v>
      </c>
      <c r="B506" s="33">
        <v>45300</v>
      </c>
      <c r="C506" s="32">
        <v>30</v>
      </c>
      <c r="D506" s="32" t="s">
        <v>1662</v>
      </c>
      <c r="E506" s="32" t="s">
        <v>1255</v>
      </c>
      <c r="F506" s="32">
        <v>8293539</v>
      </c>
      <c r="G506" s="32" t="s">
        <v>1261</v>
      </c>
      <c r="H506" s="32" t="s">
        <v>1266</v>
      </c>
      <c r="I506" s="32">
        <v>51602</v>
      </c>
      <c r="J506" s="33">
        <v>45302</v>
      </c>
      <c r="K506" s="33">
        <v>45304</v>
      </c>
      <c r="L506" t="s">
        <v>119</v>
      </c>
      <c r="M506" s="32">
        <v>1</v>
      </c>
      <c r="N506" s="32" t="s">
        <v>20</v>
      </c>
      <c r="O506" s="32">
        <v>5</v>
      </c>
      <c r="P506" s="32">
        <v>14.6</v>
      </c>
      <c r="Q506" s="32">
        <v>73</v>
      </c>
      <c r="R506" s="32" t="s">
        <v>581</v>
      </c>
      <c r="S506" s="32" t="s">
        <v>581</v>
      </c>
      <c r="T506" s="33" t="s">
        <v>581</v>
      </c>
      <c r="U506" s="33" t="s">
        <v>581</v>
      </c>
      <c r="V506" s="32" t="s">
        <v>581</v>
      </c>
      <c r="W506" s="32" t="s">
        <v>581</v>
      </c>
      <c r="X506" s="33" t="s">
        <v>581</v>
      </c>
      <c r="Y506" s="32" t="s">
        <v>581</v>
      </c>
      <c r="Z506" s="33" t="s">
        <v>581</v>
      </c>
      <c r="AA506" s="32" t="s">
        <v>581</v>
      </c>
      <c r="AB506" s="32" t="s">
        <v>581</v>
      </c>
      <c r="AC506" s="33" t="s">
        <v>581</v>
      </c>
      <c r="AD506" s="32" t="s">
        <v>581</v>
      </c>
      <c r="AE506" s="33" t="s">
        <v>581</v>
      </c>
      <c r="AF506" s="32" t="s">
        <v>581</v>
      </c>
      <c r="AG506" s="32" t="s">
        <v>1753</v>
      </c>
      <c r="AH506" s="32" t="s">
        <v>1210</v>
      </c>
      <c r="AI506" t="s">
        <v>1311</v>
      </c>
      <c r="AJ506" t="s">
        <v>1354</v>
      </c>
      <c r="AK506" t="s">
        <v>1520</v>
      </c>
      <c r="AL506" s="32" t="s">
        <v>890</v>
      </c>
    </row>
    <row r="507" spans="1:38">
      <c r="A507" s="32">
        <v>46</v>
      </c>
      <c r="B507" s="33">
        <v>45300</v>
      </c>
      <c r="C507" s="32">
        <v>30</v>
      </c>
      <c r="D507" s="32" t="s">
        <v>1662</v>
      </c>
      <c r="E507" s="32" t="s">
        <v>1255</v>
      </c>
      <c r="F507" s="32">
        <v>8293539</v>
      </c>
      <c r="G507" s="32" t="s">
        <v>1262</v>
      </c>
      <c r="H507" s="32" t="s">
        <v>1267</v>
      </c>
      <c r="I507" s="32">
        <v>51601</v>
      </c>
      <c r="J507" s="33">
        <v>45302</v>
      </c>
      <c r="K507" s="33">
        <v>45304</v>
      </c>
      <c r="L507" t="s">
        <v>119</v>
      </c>
      <c r="M507" s="32">
        <v>2</v>
      </c>
      <c r="N507" s="32" t="s">
        <v>20</v>
      </c>
      <c r="O507" s="32">
        <v>1</v>
      </c>
      <c r="P507" s="32">
        <v>49.95</v>
      </c>
      <c r="Q507" s="32">
        <v>49.95</v>
      </c>
      <c r="R507" s="32" t="s">
        <v>581</v>
      </c>
      <c r="S507" s="32" t="s">
        <v>581</v>
      </c>
      <c r="T507" s="33" t="s">
        <v>581</v>
      </c>
      <c r="U507" s="33" t="s">
        <v>581</v>
      </c>
      <c r="V507" s="32" t="s">
        <v>581</v>
      </c>
      <c r="W507" s="32" t="s">
        <v>581</v>
      </c>
      <c r="X507" s="33" t="s">
        <v>581</v>
      </c>
      <c r="Y507" s="32" t="s">
        <v>581</v>
      </c>
      <c r="Z507" s="33" t="s">
        <v>581</v>
      </c>
      <c r="AA507" s="32" t="s">
        <v>581</v>
      </c>
      <c r="AB507" s="32" t="s">
        <v>581</v>
      </c>
      <c r="AC507" s="33" t="s">
        <v>581</v>
      </c>
      <c r="AD507" s="32" t="s">
        <v>581</v>
      </c>
      <c r="AE507" s="33" t="s">
        <v>581</v>
      </c>
      <c r="AF507" s="32" t="s">
        <v>581</v>
      </c>
      <c r="AG507" s="32" t="s">
        <v>1753</v>
      </c>
      <c r="AH507" s="32" t="s">
        <v>1210</v>
      </c>
      <c r="AI507" t="s">
        <v>1311</v>
      </c>
      <c r="AJ507" t="s">
        <v>1354</v>
      </c>
      <c r="AK507" t="s">
        <v>1520</v>
      </c>
      <c r="AL507" s="32" t="s">
        <v>890</v>
      </c>
    </row>
    <row r="508" spans="1:38">
      <c r="A508" s="32">
        <v>46</v>
      </c>
      <c r="B508" s="33">
        <v>45300</v>
      </c>
      <c r="C508" s="32">
        <v>30</v>
      </c>
      <c r="D508" s="32" t="s">
        <v>1662</v>
      </c>
      <c r="E508" s="32" t="s">
        <v>1255</v>
      </c>
      <c r="F508" s="32">
        <v>8293539</v>
      </c>
      <c r="G508" s="32" t="s">
        <v>1669</v>
      </c>
      <c r="H508" s="32" t="s">
        <v>1672</v>
      </c>
      <c r="I508" s="32">
        <v>51599</v>
      </c>
      <c r="J508" s="33">
        <v>45302</v>
      </c>
      <c r="K508" s="33">
        <v>45304</v>
      </c>
      <c r="L508" t="s">
        <v>119</v>
      </c>
      <c r="M508" s="32">
        <v>1</v>
      </c>
      <c r="N508" s="32" t="s">
        <v>21</v>
      </c>
      <c r="O508" s="32">
        <v>6</v>
      </c>
      <c r="P508" s="32">
        <v>182.98</v>
      </c>
      <c r="Q508" s="32">
        <v>1097.8800000000001</v>
      </c>
      <c r="R508" s="32" t="s">
        <v>581</v>
      </c>
      <c r="S508" s="32" t="s">
        <v>581</v>
      </c>
      <c r="T508" s="33" t="s">
        <v>581</v>
      </c>
      <c r="U508" s="33" t="s">
        <v>581</v>
      </c>
      <c r="V508" s="32" t="s">
        <v>581</v>
      </c>
      <c r="W508" s="32" t="s">
        <v>581</v>
      </c>
      <c r="X508" s="33" t="s">
        <v>581</v>
      </c>
      <c r="Y508" s="32" t="s">
        <v>581</v>
      </c>
      <c r="Z508" s="33" t="s">
        <v>581</v>
      </c>
      <c r="AA508" s="32" t="s">
        <v>581</v>
      </c>
      <c r="AB508" s="32" t="s">
        <v>581</v>
      </c>
      <c r="AC508" s="33" t="s">
        <v>581</v>
      </c>
      <c r="AD508" s="32" t="s">
        <v>581</v>
      </c>
      <c r="AE508" s="33" t="s">
        <v>581</v>
      </c>
      <c r="AF508" s="32" t="s">
        <v>581</v>
      </c>
      <c r="AG508" s="32" t="s">
        <v>1753</v>
      </c>
      <c r="AH508" s="32" t="s">
        <v>1210</v>
      </c>
      <c r="AI508" t="s">
        <v>1311</v>
      </c>
      <c r="AJ508" t="s">
        <v>1354</v>
      </c>
      <c r="AK508" t="s">
        <v>1520</v>
      </c>
      <c r="AL508" s="32" t="s">
        <v>890</v>
      </c>
    </row>
    <row r="509" spans="1:38">
      <c r="A509" s="32">
        <v>46</v>
      </c>
      <c r="B509" s="33">
        <v>45300</v>
      </c>
      <c r="C509" s="32">
        <v>30</v>
      </c>
      <c r="D509" s="32" t="s">
        <v>1662</v>
      </c>
      <c r="E509" s="32" t="s">
        <v>1255</v>
      </c>
      <c r="F509" s="32">
        <v>8293539</v>
      </c>
      <c r="G509" s="32" t="s">
        <v>1467</v>
      </c>
      <c r="H509" s="32" t="s">
        <v>1470</v>
      </c>
      <c r="I509" s="32">
        <v>51600</v>
      </c>
      <c r="J509" s="33">
        <v>45302</v>
      </c>
      <c r="K509" s="33">
        <v>45304</v>
      </c>
      <c r="L509" t="s">
        <v>119</v>
      </c>
      <c r="M509" s="32">
        <v>1</v>
      </c>
      <c r="N509" s="32" t="s">
        <v>938</v>
      </c>
      <c r="O509" s="32">
        <v>10</v>
      </c>
      <c r="P509" s="32">
        <v>58.28</v>
      </c>
      <c r="Q509" s="32">
        <v>582.79999999999995</v>
      </c>
      <c r="R509" s="32" t="s">
        <v>581</v>
      </c>
      <c r="S509" s="32" t="s">
        <v>581</v>
      </c>
      <c r="T509" s="33" t="s">
        <v>581</v>
      </c>
      <c r="U509" s="33" t="s">
        <v>581</v>
      </c>
      <c r="V509" s="32" t="s">
        <v>581</v>
      </c>
      <c r="W509" s="32" t="s">
        <v>581</v>
      </c>
      <c r="X509" s="33" t="s">
        <v>581</v>
      </c>
      <c r="Y509" s="32" t="s">
        <v>581</v>
      </c>
      <c r="Z509" s="33" t="s">
        <v>581</v>
      </c>
      <c r="AA509" s="32" t="s">
        <v>581</v>
      </c>
      <c r="AB509" s="32" t="s">
        <v>581</v>
      </c>
      <c r="AC509" s="33" t="s">
        <v>581</v>
      </c>
      <c r="AD509" s="32" t="s">
        <v>581</v>
      </c>
      <c r="AE509" s="33" t="s">
        <v>581</v>
      </c>
      <c r="AF509" s="32" t="s">
        <v>581</v>
      </c>
      <c r="AG509" s="32" t="s">
        <v>1753</v>
      </c>
      <c r="AH509" s="32" t="s">
        <v>1210</v>
      </c>
      <c r="AI509" t="s">
        <v>1311</v>
      </c>
      <c r="AJ509" t="s">
        <v>1354</v>
      </c>
      <c r="AK509" t="s">
        <v>1520</v>
      </c>
      <c r="AL509" s="32" t="s">
        <v>890</v>
      </c>
    </row>
    <row r="510" spans="1:38">
      <c r="A510" s="32">
        <v>46</v>
      </c>
      <c r="B510" s="33">
        <v>45300</v>
      </c>
      <c r="C510" s="32">
        <v>30</v>
      </c>
      <c r="D510" s="32" t="s">
        <v>1662</v>
      </c>
      <c r="E510" s="32" t="s">
        <v>1255</v>
      </c>
      <c r="F510" s="32">
        <v>8293539</v>
      </c>
      <c r="G510" s="32" t="s">
        <v>987</v>
      </c>
      <c r="H510" s="32" t="s">
        <v>1674</v>
      </c>
      <c r="I510" s="32">
        <v>51603</v>
      </c>
      <c r="J510" s="33">
        <v>45302</v>
      </c>
      <c r="K510" s="33">
        <v>45304</v>
      </c>
      <c r="L510" t="s">
        <v>119</v>
      </c>
      <c r="M510" s="32">
        <v>1</v>
      </c>
      <c r="N510" s="32" t="s">
        <v>203</v>
      </c>
      <c r="O510" s="32">
        <v>1</v>
      </c>
      <c r="P510" s="32">
        <v>727.27</v>
      </c>
      <c r="Q510" s="32">
        <v>727.27</v>
      </c>
      <c r="R510" s="32" t="s">
        <v>581</v>
      </c>
      <c r="S510" s="32" t="s">
        <v>581</v>
      </c>
      <c r="T510" s="33" t="s">
        <v>581</v>
      </c>
      <c r="U510" s="33" t="s">
        <v>581</v>
      </c>
      <c r="V510" s="32" t="s">
        <v>581</v>
      </c>
      <c r="W510" s="32" t="s">
        <v>581</v>
      </c>
      <c r="X510" s="33" t="s">
        <v>581</v>
      </c>
      <c r="Y510" s="32" t="s">
        <v>581</v>
      </c>
      <c r="Z510" s="33" t="s">
        <v>581</v>
      </c>
      <c r="AA510" s="32" t="s">
        <v>581</v>
      </c>
      <c r="AB510" s="32" t="s">
        <v>581</v>
      </c>
      <c r="AC510" s="33" t="s">
        <v>581</v>
      </c>
      <c r="AD510" s="32" t="s">
        <v>581</v>
      </c>
      <c r="AE510" s="33" t="s">
        <v>581</v>
      </c>
      <c r="AF510" s="32" t="s">
        <v>581</v>
      </c>
      <c r="AG510" s="32" t="s">
        <v>1753</v>
      </c>
      <c r="AH510" s="32" t="s">
        <v>1210</v>
      </c>
      <c r="AI510" t="s">
        <v>1311</v>
      </c>
      <c r="AJ510" t="s">
        <v>1354</v>
      </c>
      <c r="AK510" t="s">
        <v>1520</v>
      </c>
      <c r="AL510" s="32" t="s">
        <v>890</v>
      </c>
    </row>
    <row r="511" spans="1:38">
      <c r="A511" s="32">
        <v>46</v>
      </c>
      <c r="B511" s="33">
        <v>45300</v>
      </c>
      <c r="C511" s="32">
        <v>30</v>
      </c>
      <c r="D511" s="32" t="s">
        <v>1662</v>
      </c>
      <c r="E511" s="32" t="s">
        <v>1255</v>
      </c>
      <c r="F511" s="32">
        <v>8293539</v>
      </c>
      <c r="G511" s="32" t="s">
        <v>1695</v>
      </c>
      <c r="H511" s="32" t="s">
        <v>1696</v>
      </c>
      <c r="I511" s="32">
        <v>51605</v>
      </c>
      <c r="J511" s="33">
        <v>45302</v>
      </c>
      <c r="K511" s="33">
        <v>45304</v>
      </c>
      <c r="L511" t="s">
        <v>119</v>
      </c>
      <c r="M511" s="32">
        <v>1</v>
      </c>
      <c r="N511" s="32" t="s">
        <v>20</v>
      </c>
      <c r="O511" s="32">
        <v>6</v>
      </c>
      <c r="P511" s="32">
        <v>58.37</v>
      </c>
      <c r="Q511" s="32">
        <v>350.22</v>
      </c>
      <c r="R511" s="32" t="s">
        <v>581</v>
      </c>
      <c r="S511" s="32" t="s">
        <v>581</v>
      </c>
      <c r="T511" s="33" t="s">
        <v>581</v>
      </c>
      <c r="U511" s="33" t="s">
        <v>581</v>
      </c>
      <c r="V511" s="32" t="s">
        <v>581</v>
      </c>
      <c r="W511" s="32" t="s">
        <v>581</v>
      </c>
      <c r="X511" s="33" t="s">
        <v>581</v>
      </c>
      <c r="Y511" s="32" t="s">
        <v>581</v>
      </c>
      <c r="Z511" s="33" t="s">
        <v>581</v>
      </c>
      <c r="AA511" s="32" t="s">
        <v>581</v>
      </c>
      <c r="AB511" s="32" t="s">
        <v>581</v>
      </c>
      <c r="AC511" s="33" t="s">
        <v>581</v>
      </c>
      <c r="AD511" s="32" t="s">
        <v>581</v>
      </c>
      <c r="AE511" s="33" t="s">
        <v>581</v>
      </c>
      <c r="AF511" s="32" t="s">
        <v>581</v>
      </c>
      <c r="AG511" s="32" t="s">
        <v>1753</v>
      </c>
      <c r="AH511" s="32" t="s">
        <v>1210</v>
      </c>
      <c r="AI511" t="s">
        <v>1311</v>
      </c>
      <c r="AJ511" t="s">
        <v>1354</v>
      </c>
      <c r="AK511" t="s">
        <v>1520</v>
      </c>
      <c r="AL511" s="32" t="s">
        <v>890</v>
      </c>
    </row>
    <row r="512" spans="1:38">
      <c r="A512" s="32">
        <v>46</v>
      </c>
      <c r="B512" s="33">
        <v>45300</v>
      </c>
      <c r="C512" s="32">
        <v>30</v>
      </c>
      <c r="D512" s="32" t="s">
        <v>1662</v>
      </c>
      <c r="E512" s="32" t="s">
        <v>1255</v>
      </c>
      <c r="F512" s="32">
        <v>8293539</v>
      </c>
      <c r="G512" s="32" t="s">
        <v>1673</v>
      </c>
      <c r="H512" s="32" t="s">
        <v>1675</v>
      </c>
      <c r="I512" s="32">
        <v>51601</v>
      </c>
      <c r="J512" s="33">
        <v>45302</v>
      </c>
      <c r="K512" s="33">
        <v>45304</v>
      </c>
      <c r="L512" t="s">
        <v>119</v>
      </c>
      <c r="M512" s="32">
        <v>1</v>
      </c>
      <c r="N512" s="32" t="s">
        <v>20</v>
      </c>
      <c r="O512" s="32">
        <v>5</v>
      </c>
      <c r="P512" s="32">
        <v>9.99</v>
      </c>
      <c r="Q512" s="32">
        <v>49.95</v>
      </c>
      <c r="R512" s="32" t="s">
        <v>581</v>
      </c>
      <c r="S512" s="32" t="s">
        <v>581</v>
      </c>
      <c r="T512" s="33" t="s">
        <v>581</v>
      </c>
      <c r="U512" s="33" t="s">
        <v>581</v>
      </c>
      <c r="V512" s="32" t="s">
        <v>581</v>
      </c>
      <c r="W512" s="32" t="s">
        <v>581</v>
      </c>
      <c r="X512" s="33" t="s">
        <v>581</v>
      </c>
      <c r="Y512" s="32" t="s">
        <v>581</v>
      </c>
      <c r="Z512" s="33" t="s">
        <v>581</v>
      </c>
      <c r="AA512" s="32" t="s">
        <v>581</v>
      </c>
      <c r="AB512" s="32" t="s">
        <v>581</v>
      </c>
      <c r="AC512" s="33" t="s">
        <v>581</v>
      </c>
      <c r="AD512" s="32" t="s">
        <v>581</v>
      </c>
      <c r="AE512" s="33" t="s">
        <v>581</v>
      </c>
      <c r="AF512" s="32" t="s">
        <v>581</v>
      </c>
      <c r="AG512" s="32" t="s">
        <v>1753</v>
      </c>
      <c r="AH512" s="32" t="s">
        <v>1210</v>
      </c>
      <c r="AI512" t="s">
        <v>1311</v>
      </c>
      <c r="AJ512" t="s">
        <v>1354</v>
      </c>
      <c r="AK512" t="s">
        <v>1520</v>
      </c>
      <c r="AL512" s="32" t="s">
        <v>890</v>
      </c>
    </row>
    <row r="513" spans="1:38">
      <c r="A513" s="32">
        <v>47</v>
      </c>
      <c r="B513" s="33">
        <v>45301</v>
      </c>
      <c r="C513" s="32">
        <v>40</v>
      </c>
      <c r="D513" s="32" t="s">
        <v>1691</v>
      </c>
      <c r="E513" s="32" t="s">
        <v>1692</v>
      </c>
      <c r="F513" s="32">
        <v>7562147</v>
      </c>
      <c r="G513" s="32" t="s">
        <v>1693</v>
      </c>
      <c r="H513" s="32" t="s">
        <v>1694</v>
      </c>
      <c r="I513" s="32">
        <v>51588</v>
      </c>
      <c r="J513" s="33">
        <v>45301</v>
      </c>
      <c r="K513" s="33">
        <v>45304</v>
      </c>
      <c r="L513" t="s">
        <v>1058</v>
      </c>
      <c r="M513" s="32">
        <v>1</v>
      </c>
      <c r="N513" s="32" t="s">
        <v>36</v>
      </c>
      <c r="O513" s="32">
        <v>2</v>
      </c>
      <c r="P513" s="32">
        <v>326.52999999999997</v>
      </c>
      <c r="Q513" s="32">
        <v>653.05999999999995</v>
      </c>
      <c r="R513" s="32" t="s">
        <v>1887</v>
      </c>
      <c r="S513" s="32" t="s">
        <v>1058</v>
      </c>
      <c r="T513" s="33">
        <v>45314</v>
      </c>
      <c r="U513" s="33">
        <v>45311</v>
      </c>
      <c r="V513" s="32" t="s">
        <v>1948</v>
      </c>
      <c r="W513" s="32" t="s">
        <v>141</v>
      </c>
      <c r="X513" s="33">
        <v>45314</v>
      </c>
      <c r="Y513" s="32" t="s">
        <v>1068</v>
      </c>
      <c r="Z513" s="33">
        <v>45314</v>
      </c>
      <c r="AA513" s="32" t="s">
        <v>1069</v>
      </c>
      <c r="AB513" s="32" t="s">
        <v>1072</v>
      </c>
      <c r="AC513" s="33">
        <v>45366</v>
      </c>
      <c r="AD513" s="32" t="s">
        <v>22</v>
      </c>
      <c r="AE513" s="33">
        <v>45360</v>
      </c>
      <c r="AF513" s="32" t="s">
        <v>424</v>
      </c>
      <c r="AG513" s="32"/>
      <c r="AH513" s="32" t="s">
        <v>1210</v>
      </c>
      <c r="AI513" t="s">
        <v>1311</v>
      </c>
      <c r="AJ513" t="s">
        <v>1354</v>
      </c>
      <c r="AK513" t="s">
        <v>1520</v>
      </c>
      <c r="AL513" s="32" t="s">
        <v>890</v>
      </c>
    </row>
    <row r="514" spans="1:38">
      <c r="A514" s="32">
        <v>48</v>
      </c>
      <c r="B514" s="33">
        <v>45306</v>
      </c>
      <c r="C514" s="32">
        <v>30</v>
      </c>
      <c r="D514" s="32" t="s">
        <v>1757</v>
      </c>
      <c r="E514" s="32" t="s">
        <v>1758</v>
      </c>
      <c r="F514" s="32">
        <v>8938044</v>
      </c>
      <c r="G514" s="32" t="s">
        <v>274</v>
      </c>
      <c r="H514" s="32" t="s">
        <v>275</v>
      </c>
      <c r="I514" s="32">
        <v>51857</v>
      </c>
      <c r="J514" s="33">
        <v>45307</v>
      </c>
      <c r="K514" s="33">
        <v>45309</v>
      </c>
      <c r="L514" t="s">
        <v>1058</v>
      </c>
      <c r="M514" s="32">
        <v>1</v>
      </c>
      <c r="N514" s="32" t="s">
        <v>20</v>
      </c>
      <c r="O514" s="32">
        <v>15</v>
      </c>
      <c r="P514" s="32">
        <v>19.14</v>
      </c>
      <c r="Q514" s="32">
        <v>287.10000000000002</v>
      </c>
      <c r="R514" s="32" t="s">
        <v>1952</v>
      </c>
      <c r="S514" s="32" t="s">
        <v>1058</v>
      </c>
      <c r="T514" s="33">
        <v>45318</v>
      </c>
      <c r="U514" s="33">
        <v>45316</v>
      </c>
      <c r="V514" s="32" t="s">
        <v>2140</v>
      </c>
      <c r="W514" s="32" t="s">
        <v>139</v>
      </c>
      <c r="X514" s="33">
        <v>45318</v>
      </c>
      <c r="Y514" s="32" t="s">
        <v>1068</v>
      </c>
      <c r="Z514" s="33">
        <v>45318</v>
      </c>
      <c r="AA514" s="32" t="s">
        <v>1075</v>
      </c>
      <c r="AB514" s="32" t="s">
        <v>1079</v>
      </c>
      <c r="AC514" s="33">
        <v>45333</v>
      </c>
      <c r="AD514" s="32" t="s">
        <v>22</v>
      </c>
      <c r="AE514" s="33">
        <v>45321</v>
      </c>
      <c r="AF514" s="32" t="s">
        <v>1021</v>
      </c>
      <c r="AG514" s="32"/>
      <c r="AH514" s="32" t="s">
        <v>1210</v>
      </c>
      <c r="AI514" t="s">
        <v>1311</v>
      </c>
      <c r="AJ514" t="s">
        <v>1354</v>
      </c>
      <c r="AK514" t="s">
        <v>1520</v>
      </c>
      <c r="AL514" s="32" t="s">
        <v>890</v>
      </c>
    </row>
    <row r="515" spans="1:38">
      <c r="A515" s="32">
        <v>48</v>
      </c>
      <c r="B515" s="33">
        <v>45306</v>
      </c>
      <c r="C515" s="32">
        <v>30</v>
      </c>
      <c r="D515" s="32" t="s">
        <v>1757</v>
      </c>
      <c r="E515" s="32" t="s">
        <v>1758</v>
      </c>
      <c r="F515" s="32">
        <v>8938044</v>
      </c>
      <c r="G515" s="32" t="s">
        <v>563</v>
      </c>
      <c r="H515" s="32" t="s">
        <v>564</v>
      </c>
      <c r="I515" s="32">
        <v>51853</v>
      </c>
      <c r="J515" s="33">
        <v>45307</v>
      </c>
      <c r="K515" s="33">
        <v>45309</v>
      </c>
      <c r="L515" t="s">
        <v>1058</v>
      </c>
      <c r="M515" s="32">
        <v>2</v>
      </c>
      <c r="N515" s="32" t="s">
        <v>55</v>
      </c>
      <c r="O515" s="32">
        <v>2</v>
      </c>
      <c r="P515" s="32">
        <v>10.5</v>
      </c>
      <c r="Q515" s="32">
        <v>21</v>
      </c>
      <c r="R515" s="32" t="s">
        <v>1953</v>
      </c>
      <c r="S515" s="32" t="s">
        <v>1058</v>
      </c>
      <c r="T515" s="33">
        <v>45312</v>
      </c>
      <c r="U515" s="33">
        <v>45312</v>
      </c>
      <c r="V515" s="32" t="s">
        <v>1954</v>
      </c>
      <c r="W515" s="32" t="s">
        <v>140</v>
      </c>
      <c r="X515" s="33">
        <v>45312</v>
      </c>
      <c r="Y515" s="32" t="s">
        <v>1068</v>
      </c>
      <c r="Z515" s="33">
        <v>45313</v>
      </c>
      <c r="AA515" s="32" t="s">
        <v>1710</v>
      </c>
      <c r="AB515" s="32" t="s">
        <v>1081</v>
      </c>
      <c r="AC515" s="33">
        <v>45327</v>
      </c>
      <c r="AD515" s="32" t="s">
        <v>22</v>
      </c>
      <c r="AE515" s="33">
        <v>45315</v>
      </c>
      <c r="AF515" s="32" t="s">
        <v>425</v>
      </c>
      <c r="AG515" s="32"/>
      <c r="AH515" s="32" t="s">
        <v>1210</v>
      </c>
      <c r="AI515" t="s">
        <v>1311</v>
      </c>
      <c r="AJ515" t="s">
        <v>1354</v>
      </c>
      <c r="AK515" t="s">
        <v>1520</v>
      </c>
      <c r="AL515" s="32" t="s">
        <v>890</v>
      </c>
    </row>
    <row r="516" spans="1:38">
      <c r="A516" s="32">
        <v>48</v>
      </c>
      <c r="B516" s="33">
        <v>45306</v>
      </c>
      <c r="C516" s="32">
        <v>30</v>
      </c>
      <c r="D516" s="32" t="s">
        <v>1757</v>
      </c>
      <c r="E516" s="32" t="s">
        <v>1758</v>
      </c>
      <c r="F516" s="32">
        <v>8938044</v>
      </c>
      <c r="G516" s="32" t="s">
        <v>1759</v>
      </c>
      <c r="H516" s="32" t="s">
        <v>1766</v>
      </c>
      <c r="I516" s="32">
        <v>51853</v>
      </c>
      <c r="J516" s="33">
        <v>45307</v>
      </c>
      <c r="K516" s="33">
        <v>45309</v>
      </c>
      <c r="L516" t="s">
        <v>1058</v>
      </c>
      <c r="M516" s="32">
        <v>1</v>
      </c>
      <c r="N516" s="32" t="s">
        <v>55</v>
      </c>
      <c r="O516" s="32">
        <v>2</v>
      </c>
      <c r="P516" s="32">
        <v>19.600000000000001</v>
      </c>
      <c r="Q516" s="32">
        <v>39.200000000000003</v>
      </c>
      <c r="R516" s="32" t="s">
        <v>1953</v>
      </c>
      <c r="S516" s="32" t="s">
        <v>1058</v>
      </c>
      <c r="T516" s="33">
        <v>45312</v>
      </c>
      <c r="U516" s="33">
        <v>45312</v>
      </c>
      <c r="V516" s="32" t="s">
        <v>1954</v>
      </c>
      <c r="W516" s="32" t="s">
        <v>139</v>
      </c>
      <c r="X516" s="33">
        <v>45312</v>
      </c>
      <c r="Y516" s="32" t="s">
        <v>1068</v>
      </c>
      <c r="Z516" s="33">
        <v>45313</v>
      </c>
      <c r="AA516" s="32" t="s">
        <v>1710</v>
      </c>
      <c r="AB516" s="32" t="s">
        <v>1081</v>
      </c>
      <c r="AC516" s="33">
        <v>45327</v>
      </c>
      <c r="AD516" s="32" t="s">
        <v>22</v>
      </c>
      <c r="AE516" s="33">
        <v>45315</v>
      </c>
      <c r="AF516" s="32" t="s">
        <v>425</v>
      </c>
      <c r="AG516" s="32"/>
      <c r="AH516" s="32" t="s">
        <v>1210</v>
      </c>
      <c r="AI516" t="s">
        <v>1311</v>
      </c>
      <c r="AJ516" t="s">
        <v>1354</v>
      </c>
      <c r="AK516" t="s">
        <v>1520</v>
      </c>
      <c r="AL516" s="32" t="s">
        <v>890</v>
      </c>
    </row>
    <row r="517" spans="1:38">
      <c r="A517" s="32">
        <v>48</v>
      </c>
      <c r="B517" s="33">
        <v>45306</v>
      </c>
      <c r="C517" s="32">
        <v>30</v>
      </c>
      <c r="D517" s="32" t="s">
        <v>1757</v>
      </c>
      <c r="E517" s="32" t="s">
        <v>1758</v>
      </c>
      <c r="F517" s="32">
        <v>8938044</v>
      </c>
      <c r="G517" s="32" t="s">
        <v>188</v>
      </c>
      <c r="H517" s="32" t="s">
        <v>184</v>
      </c>
      <c r="I517" s="32">
        <v>51912</v>
      </c>
      <c r="J517" s="33">
        <v>45307</v>
      </c>
      <c r="K517" s="33">
        <v>45309</v>
      </c>
      <c r="L517" t="s">
        <v>1058</v>
      </c>
      <c r="M517" s="32">
        <v>2</v>
      </c>
      <c r="N517" s="32" t="s">
        <v>37</v>
      </c>
      <c r="O517" s="32">
        <v>1</v>
      </c>
      <c r="P517" s="32">
        <v>39.6</v>
      </c>
      <c r="Q517" s="32">
        <v>39.6</v>
      </c>
      <c r="R517" s="32" t="s">
        <v>2141</v>
      </c>
      <c r="S517" s="32" t="s">
        <v>1058</v>
      </c>
      <c r="T517" s="33">
        <v>45318</v>
      </c>
      <c r="U517" s="33" t="s">
        <v>581</v>
      </c>
      <c r="V517" s="32" t="s">
        <v>2142</v>
      </c>
      <c r="W517" s="32" t="s">
        <v>139</v>
      </c>
      <c r="X517" s="33">
        <v>45318</v>
      </c>
      <c r="Y517" s="32" t="s">
        <v>1068</v>
      </c>
      <c r="Z517" s="33">
        <v>45318</v>
      </c>
      <c r="AA517" s="32" t="s">
        <v>1075</v>
      </c>
      <c r="AB517" s="32" t="s">
        <v>1081</v>
      </c>
      <c r="AC517" s="33">
        <v>45333</v>
      </c>
      <c r="AD517" s="32" t="s">
        <v>22</v>
      </c>
      <c r="AE517" s="33">
        <v>45321</v>
      </c>
      <c r="AF517" s="32" t="s">
        <v>424</v>
      </c>
      <c r="AG517" s="32"/>
      <c r="AH517" s="32" t="s">
        <v>1210</v>
      </c>
      <c r="AI517" t="s">
        <v>1311</v>
      </c>
      <c r="AJ517" t="s">
        <v>1354</v>
      </c>
      <c r="AK517" t="s">
        <v>1520</v>
      </c>
      <c r="AL517" s="32" t="s">
        <v>890</v>
      </c>
    </row>
    <row r="518" spans="1:38">
      <c r="A518" s="32">
        <v>48</v>
      </c>
      <c r="B518" s="33">
        <v>45306</v>
      </c>
      <c r="C518" s="32">
        <v>30</v>
      </c>
      <c r="D518" s="32" t="s">
        <v>1757</v>
      </c>
      <c r="E518" s="32" t="s">
        <v>1758</v>
      </c>
      <c r="F518" s="32">
        <v>8938044</v>
      </c>
      <c r="G518" s="32" t="s">
        <v>189</v>
      </c>
      <c r="H518" s="32" t="s">
        <v>185</v>
      </c>
      <c r="I518" s="32">
        <v>51862</v>
      </c>
      <c r="J518" s="33">
        <v>45307</v>
      </c>
      <c r="K518" s="33">
        <v>45309</v>
      </c>
      <c r="L518" t="s">
        <v>1058</v>
      </c>
      <c r="M518" s="32">
        <v>2</v>
      </c>
      <c r="N518" s="32" t="s">
        <v>20</v>
      </c>
      <c r="O518" s="32">
        <v>2</v>
      </c>
      <c r="P518" s="32">
        <v>18.5</v>
      </c>
      <c r="Q518" s="32">
        <v>37</v>
      </c>
      <c r="R518" s="32" t="s">
        <v>1952</v>
      </c>
      <c r="S518" s="32" t="s">
        <v>1058</v>
      </c>
      <c r="T518" s="33">
        <v>45318</v>
      </c>
      <c r="U518" s="33">
        <v>45316</v>
      </c>
      <c r="V518" s="32" t="s">
        <v>2140</v>
      </c>
      <c r="W518" s="32" t="s">
        <v>141</v>
      </c>
      <c r="X518" s="33">
        <v>45318</v>
      </c>
      <c r="Y518" s="32" t="s">
        <v>1068</v>
      </c>
      <c r="Z518" s="33">
        <v>45318</v>
      </c>
      <c r="AA518" s="32" t="s">
        <v>1075</v>
      </c>
      <c r="AB518" s="32" t="s">
        <v>1079</v>
      </c>
      <c r="AC518" s="33">
        <v>45333</v>
      </c>
      <c r="AD518" s="32" t="s">
        <v>22</v>
      </c>
      <c r="AE518" s="33">
        <v>45321</v>
      </c>
      <c r="AF518" s="32" t="s">
        <v>425</v>
      </c>
      <c r="AG518" s="32"/>
      <c r="AH518" s="32" t="s">
        <v>1210</v>
      </c>
      <c r="AI518" t="s">
        <v>1311</v>
      </c>
      <c r="AJ518" t="s">
        <v>1354</v>
      </c>
      <c r="AK518" t="s">
        <v>1520</v>
      </c>
      <c r="AL518" s="32" t="s">
        <v>890</v>
      </c>
    </row>
    <row r="519" spans="1:38">
      <c r="A519" s="32">
        <v>48</v>
      </c>
      <c r="B519" s="33">
        <v>45306</v>
      </c>
      <c r="C519" s="32">
        <v>30</v>
      </c>
      <c r="D519" s="32" t="s">
        <v>1757</v>
      </c>
      <c r="E519" s="32" t="s">
        <v>1758</v>
      </c>
      <c r="F519" s="32">
        <v>8938044</v>
      </c>
      <c r="G519" s="32" t="s">
        <v>1494</v>
      </c>
      <c r="H519" s="32" t="s">
        <v>1767</v>
      </c>
      <c r="I519" s="32">
        <v>51848</v>
      </c>
      <c r="J519" s="33">
        <v>45307</v>
      </c>
      <c r="K519" s="33">
        <v>45308</v>
      </c>
      <c r="L519" t="s">
        <v>1058</v>
      </c>
      <c r="M519" s="32">
        <v>1</v>
      </c>
      <c r="N519" s="32" t="s">
        <v>20</v>
      </c>
      <c r="O519" s="32">
        <v>1</v>
      </c>
      <c r="P519" s="32">
        <v>34.479999999999997</v>
      </c>
      <c r="Q519" s="32">
        <v>34.479999999999997</v>
      </c>
      <c r="R519" s="32" t="s">
        <v>1892</v>
      </c>
      <c r="S519" s="32" t="s">
        <v>1058</v>
      </c>
      <c r="T519" s="33">
        <v>45310</v>
      </c>
      <c r="U519" s="33" t="s">
        <v>581</v>
      </c>
      <c r="V519" s="32" t="s">
        <v>1893</v>
      </c>
      <c r="W519" s="32" t="s">
        <v>1010</v>
      </c>
      <c r="X519" s="33">
        <v>45314</v>
      </c>
      <c r="Y519" s="32" t="s">
        <v>1068</v>
      </c>
      <c r="Z519" s="33">
        <v>45314</v>
      </c>
      <c r="AA519" s="32" t="s">
        <v>1075</v>
      </c>
      <c r="AB519" s="32" t="s">
        <v>1081</v>
      </c>
      <c r="AC519" s="33">
        <v>45326</v>
      </c>
      <c r="AD519" s="32" t="s">
        <v>581</v>
      </c>
      <c r="AE519" s="33" t="s">
        <v>581</v>
      </c>
      <c r="AF519" s="32" t="s">
        <v>581</v>
      </c>
      <c r="AG519" s="32"/>
      <c r="AH519" s="32" t="s">
        <v>1210</v>
      </c>
      <c r="AI519" t="s">
        <v>1311</v>
      </c>
      <c r="AJ519" t="s">
        <v>1354</v>
      </c>
      <c r="AK519" t="s">
        <v>1520</v>
      </c>
      <c r="AL519" s="32" t="s">
        <v>890</v>
      </c>
    </row>
    <row r="520" spans="1:38">
      <c r="A520" s="32">
        <v>48</v>
      </c>
      <c r="B520" s="33">
        <v>45306</v>
      </c>
      <c r="C520" s="32">
        <v>30</v>
      </c>
      <c r="D520" s="32" t="s">
        <v>1757</v>
      </c>
      <c r="E520" s="32" t="s">
        <v>1758</v>
      </c>
      <c r="F520" s="32">
        <v>8938044</v>
      </c>
      <c r="G520" s="32" t="s">
        <v>270</v>
      </c>
      <c r="H520" s="32" t="s">
        <v>1768</v>
      </c>
      <c r="I520" s="32">
        <v>51854</v>
      </c>
      <c r="J520" s="33">
        <v>45307</v>
      </c>
      <c r="K520" s="33">
        <v>45309</v>
      </c>
      <c r="L520" t="s">
        <v>1058</v>
      </c>
      <c r="M520" s="32">
        <v>4</v>
      </c>
      <c r="N520" s="32" t="s">
        <v>37</v>
      </c>
      <c r="O520" s="32">
        <v>5</v>
      </c>
      <c r="P520" s="32">
        <v>44</v>
      </c>
      <c r="Q520" s="32">
        <v>220</v>
      </c>
      <c r="R520" s="32" t="s">
        <v>1943</v>
      </c>
      <c r="S520" s="32" t="s">
        <v>1058</v>
      </c>
      <c r="T520" s="33">
        <v>45313</v>
      </c>
      <c r="U520" s="33">
        <v>45313</v>
      </c>
      <c r="V520" s="32" t="s">
        <v>1944</v>
      </c>
      <c r="W520" s="32" t="s">
        <v>142</v>
      </c>
      <c r="X520" s="33">
        <v>45313</v>
      </c>
      <c r="Y520" s="32" t="s">
        <v>1068</v>
      </c>
      <c r="Z520" s="33">
        <v>45319</v>
      </c>
      <c r="AA520" s="32" t="s">
        <v>1710</v>
      </c>
      <c r="AB520" s="32" t="s">
        <v>1070</v>
      </c>
      <c r="AC520" s="33">
        <v>45327</v>
      </c>
      <c r="AD520" s="32" t="s">
        <v>22</v>
      </c>
      <c r="AE520" s="33">
        <v>45323</v>
      </c>
      <c r="AF520" s="32" t="s">
        <v>429</v>
      </c>
      <c r="AG520" s="32"/>
      <c r="AH520" s="32" t="s">
        <v>1210</v>
      </c>
      <c r="AI520" t="s">
        <v>1311</v>
      </c>
      <c r="AJ520" t="s">
        <v>1354</v>
      </c>
      <c r="AK520" t="s">
        <v>1520</v>
      </c>
      <c r="AL520" s="32" t="s">
        <v>890</v>
      </c>
    </row>
    <row r="521" spans="1:38">
      <c r="A521" s="32">
        <v>48</v>
      </c>
      <c r="B521" s="33">
        <v>45306</v>
      </c>
      <c r="C521" s="32">
        <v>30</v>
      </c>
      <c r="D521" s="32" t="s">
        <v>1757</v>
      </c>
      <c r="E521" s="32" t="s">
        <v>1758</v>
      </c>
      <c r="F521" s="32">
        <v>8938044</v>
      </c>
      <c r="G521" s="32" t="s">
        <v>1760</v>
      </c>
      <c r="H521" s="32" t="s">
        <v>1769</v>
      </c>
      <c r="I521" s="32">
        <v>51851</v>
      </c>
      <c r="J521" s="33">
        <v>45307</v>
      </c>
      <c r="K521" s="33">
        <v>45308</v>
      </c>
      <c r="L521" t="s">
        <v>1058</v>
      </c>
      <c r="M521" s="32">
        <v>1</v>
      </c>
      <c r="N521" s="32" t="s">
        <v>37</v>
      </c>
      <c r="O521" s="32">
        <v>6</v>
      </c>
      <c r="P521" s="32">
        <v>41.14</v>
      </c>
      <c r="Q521" s="32">
        <v>246.84</v>
      </c>
      <c r="R521" s="32" t="s">
        <v>1894</v>
      </c>
      <c r="S521" s="32" t="s">
        <v>1058</v>
      </c>
      <c r="T521" s="33">
        <v>45310</v>
      </c>
      <c r="U521" s="33" t="s">
        <v>581</v>
      </c>
      <c r="V521" s="32" t="s">
        <v>1895</v>
      </c>
      <c r="W521" s="32" t="s">
        <v>1171</v>
      </c>
      <c r="X521" s="33">
        <v>45310</v>
      </c>
      <c r="Y521" s="32" t="s">
        <v>1068</v>
      </c>
      <c r="Z521" s="33">
        <v>45310</v>
      </c>
      <c r="AA521" s="32" t="s">
        <v>1075</v>
      </c>
      <c r="AB521" s="32" t="s">
        <v>1070</v>
      </c>
      <c r="AC521" s="33">
        <v>45337</v>
      </c>
      <c r="AD521" s="32" t="s">
        <v>22</v>
      </c>
      <c r="AE521" s="33">
        <v>45333</v>
      </c>
      <c r="AF521" s="32" t="s">
        <v>427</v>
      </c>
      <c r="AG521" s="32"/>
      <c r="AH521" s="32" t="s">
        <v>1210</v>
      </c>
      <c r="AI521" t="s">
        <v>1311</v>
      </c>
      <c r="AJ521" t="s">
        <v>1354</v>
      </c>
      <c r="AK521" t="s">
        <v>1520</v>
      </c>
      <c r="AL521" s="32" t="s">
        <v>890</v>
      </c>
    </row>
    <row r="522" spans="1:38">
      <c r="A522" s="32">
        <v>48</v>
      </c>
      <c r="B522" s="33">
        <v>45306</v>
      </c>
      <c r="C522" s="32">
        <v>30</v>
      </c>
      <c r="D522" s="32" t="s">
        <v>1757</v>
      </c>
      <c r="E522" s="32" t="s">
        <v>1758</v>
      </c>
      <c r="F522" s="32">
        <v>8938044</v>
      </c>
      <c r="G522" s="32" t="s">
        <v>500</v>
      </c>
      <c r="H522" s="32" t="s">
        <v>518</v>
      </c>
      <c r="I522" s="32">
        <v>51854</v>
      </c>
      <c r="J522" s="33">
        <v>45307</v>
      </c>
      <c r="K522" s="33">
        <v>45309</v>
      </c>
      <c r="L522" t="s">
        <v>1058</v>
      </c>
      <c r="M522" s="32">
        <v>3</v>
      </c>
      <c r="N522" s="32" t="s">
        <v>20</v>
      </c>
      <c r="O522" s="32">
        <v>3</v>
      </c>
      <c r="P522" s="32">
        <v>29</v>
      </c>
      <c r="Q522" s="32">
        <v>87</v>
      </c>
      <c r="R522" s="32" t="s">
        <v>1943</v>
      </c>
      <c r="S522" s="32" t="s">
        <v>1058</v>
      </c>
      <c r="T522" s="33">
        <v>45313</v>
      </c>
      <c r="U522" s="33">
        <v>45313</v>
      </c>
      <c r="V522" s="32" t="s">
        <v>1944</v>
      </c>
      <c r="W522" s="32" t="s">
        <v>141</v>
      </c>
      <c r="X522" s="33">
        <v>45313</v>
      </c>
      <c r="Y522" s="32" t="s">
        <v>1068</v>
      </c>
      <c r="Z522" s="33">
        <v>45319</v>
      </c>
      <c r="AA522" s="32" t="s">
        <v>1710</v>
      </c>
      <c r="AB522" s="32" t="s">
        <v>1070</v>
      </c>
      <c r="AC522" s="33">
        <v>45327</v>
      </c>
      <c r="AD522" s="32" t="s">
        <v>22</v>
      </c>
      <c r="AE522" s="33">
        <v>45322</v>
      </c>
      <c r="AF522" s="32" t="s">
        <v>428</v>
      </c>
      <c r="AG522" s="32"/>
      <c r="AH522" s="32" t="s">
        <v>1210</v>
      </c>
      <c r="AI522" t="s">
        <v>1311</v>
      </c>
      <c r="AJ522" t="s">
        <v>1354</v>
      </c>
      <c r="AK522" t="s">
        <v>1520</v>
      </c>
      <c r="AL522" s="32" t="s">
        <v>890</v>
      </c>
    </row>
    <row r="523" spans="1:38">
      <c r="A523" s="32">
        <v>48</v>
      </c>
      <c r="B523" s="33">
        <v>45306</v>
      </c>
      <c r="C523" s="32">
        <v>30</v>
      </c>
      <c r="D523" s="32" t="s">
        <v>1757</v>
      </c>
      <c r="E523" s="32" t="s">
        <v>1758</v>
      </c>
      <c r="F523" s="32">
        <v>8938044</v>
      </c>
      <c r="G523" s="32" t="s">
        <v>71</v>
      </c>
      <c r="H523" s="32" t="s">
        <v>72</v>
      </c>
      <c r="I523" s="32">
        <v>51854</v>
      </c>
      <c r="J523" s="33">
        <v>45307</v>
      </c>
      <c r="K523" s="33">
        <v>45309</v>
      </c>
      <c r="L523" t="s">
        <v>1058</v>
      </c>
      <c r="M523" s="32">
        <v>2</v>
      </c>
      <c r="N523" s="32" t="s">
        <v>20</v>
      </c>
      <c r="O523" s="32">
        <v>6</v>
      </c>
      <c r="P523" s="32">
        <v>13.9</v>
      </c>
      <c r="Q523" s="32">
        <v>83.4</v>
      </c>
      <c r="R523" s="32" t="s">
        <v>1943</v>
      </c>
      <c r="S523" s="32" t="s">
        <v>1058</v>
      </c>
      <c r="T523" s="33">
        <v>45313</v>
      </c>
      <c r="U523" s="33">
        <v>45313</v>
      </c>
      <c r="V523" s="32" t="s">
        <v>1944</v>
      </c>
      <c r="W523" s="32" t="s">
        <v>140</v>
      </c>
      <c r="X523" s="33">
        <v>45313</v>
      </c>
      <c r="Y523" s="32" t="s">
        <v>1068</v>
      </c>
      <c r="Z523" s="33">
        <v>45319</v>
      </c>
      <c r="AA523" s="32" t="s">
        <v>1710</v>
      </c>
      <c r="AB523" s="32" t="s">
        <v>1070</v>
      </c>
      <c r="AC523" s="33">
        <v>45327</v>
      </c>
      <c r="AD523" s="32" t="s">
        <v>22</v>
      </c>
      <c r="AE523" s="33">
        <v>45322</v>
      </c>
      <c r="AF523" s="32" t="s">
        <v>427</v>
      </c>
      <c r="AG523" s="32"/>
      <c r="AH523" s="32" t="s">
        <v>1210</v>
      </c>
      <c r="AI523" t="s">
        <v>1311</v>
      </c>
      <c r="AJ523" t="s">
        <v>1354</v>
      </c>
      <c r="AK523" t="s">
        <v>1520</v>
      </c>
      <c r="AL523" s="32" t="s">
        <v>890</v>
      </c>
    </row>
    <row r="524" spans="1:38">
      <c r="A524" s="32">
        <v>48</v>
      </c>
      <c r="B524" s="33">
        <v>45306</v>
      </c>
      <c r="C524" s="32">
        <v>30</v>
      </c>
      <c r="D524" s="32" t="s">
        <v>1757</v>
      </c>
      <c r="E524" s="32" t="s">
        <v>1758</v>
      </c>
      <c r="F524" s="32">
        <v>8938044</v>
      </c>
      <c r="G524" s="32" t="s">
        <v>1261</v>
      </c>
      <c r="H524" s="32" t="s">
        <v>1266</v>
      </c>
      <c r="I524" s="32">
        <v>51852</v>
      </c>
      <c r="J524" s="33">
        <v>45307</v>
      </c>
      <c r="K524" s="33">
        <v>45308</v>
      </c>
      <c r="L524" t="s">
        <v>1058</v>
      </c>
      <c r="M524" s="32">
        <v>1</v>
      </c>
      <c r="N524" s="32" t="s">
        <v>20</v>
      </c>
      <c r="O524" s="32">
        <v>5</v>
      </c>
      <c r="P524" s="32">
        <v>14.6</v>
      </c>
      <c r="Q524" s="32">
        <v>73</v>
      </c>
      <c r="R524" s="32" t="s">
        <v>1896</v>
      </c>
      <c r="S524" s="32" t="s">
        <v>1058</v>
      </c>
      <c r="T524" s="33">
        <v>45310</v>
      </c>
      <c r="U524" s="33" t="s">
        <v>581</v>
      </c>
      <c r="V524" s="32" t="s">
        <v>1897</v>
      </c>
      <c r="W524" s="32" t="s">
        <v>142</v>
      </c>
      <c r="X524" s="33">
        <v>45310</v>
      </c>
      <c r="Y524" s="32" t="s">
        <v>1068</v>
      </c>
      <c r="Z524" s="33">
        <v>45310</v>
      </c>
      <c r="AA524" s="32" t="s">
        <v>1075</v>
      </c>
      <c r="AB524" s="32" t="s">
        <v>1082</v>
      </c>
      <c r="AC524" s="33">
        <v>45351</v>
      </c>
      <c r="AD524" s="32" t="s">
        <v>22</v>
      </c>
      <c r="AE524" s="33">
        <v>45314</v>
      </c>
      <c r="AF524" s="32" t="s">
        <v>429</v>
      </c>
      <c r="AG524" s="32"/>
      <c r="AH524" s="32" t="s">
        <v>1210</v>
      </c>
      <c r="AI524" t="s">
        <v>1311</v>
      </c>
      <c r="AJ524" t="s">
        <v>1354</v>
      </c>
      <c r="AK524" t="s">
        <v>1520</v>
      </c>
      <c r="AL524" s="32" t="s">
        <v>890</v>
      </c>
    </row>
    <row r="525" spans="1:38">
      <c r="A525" s="32">
        <v>48</v>
      </c>
      <c r="B525" s="33">
        <v>45306</v>
      </c>
      <c r="C525" s="32">
        <v>30</v>
      </c>
      <c r="D525" s="32" t="s">
        <v>1757</v>
      </c>
      <c r="E525" s="32" t="s">
        <v>1758</v>
      </c>
      <c r="F525" s="32">
        <v>8938044</v>
      </c>
      <c r="G525" s="32" t="s">
        <v>146</v>
      </c>
      <c r="H525" s="32" t="s">
        <v>147</v>
      </c>
      <c r="I525" s="32">
        <v>51860</v>
      </c>
      <c r="J525" s="33">
        <v>45307</v>
      </c>
      <c r="K525" s="33">
        <v>45309</v>
      </c>
      <c r="L525" t="s">
        <v>1058</v>
      </c>
      <c r="M525" s="32">
        <v>1</v>
      </c>
      <c r="N525" s="32" t="s">
        <v>21</v>
      </c>
      <c r="O525" s="32">
        <v>5</v>
      </c>
      <c r="P525" s="32">
        <v>8.25</v>
      </c>
      <c r="Q525" s="32">
        <v>41.25</v>
      </c>
      <c r="R525" s="32" t="s">
        <v>1955</v>
      </c>
      <c r="S525" s="32" t="s">
        <v>1058</v>
      </c>
      <c r="T525" s="33">
        <v>45312</v>
      </c>
      <c r="U525" s="33">
        <v>45312</v>
      </c>
      <c r="V525" s="32" t="s">
        <v>1956</v>
      </c>
      <c r="W525" s="32" t="s">
        <v>139</v>
      </c>
      <c r="X525" s="33">
        <v>45312</v>
      </c>
      <c r="Y525" s="32" t="s">
        <v>1068</v>
      </c>
      <c r="Z525" s="33">
        <v>45313</v>
      </c>
      <c r="AA525" s="32" t="s">
        <v>1710</v>
      </c>
      <c r="AB525" s="32" t="s">
        <v>1082</v>
      </c>
      <c r="AC525" s="33">
        <v>45327</v>
      </c>
      <c r="AD525" s="32" t="s">
        <v>22</v>
      </c>
      <c r="AE525" s="33">
        <v>45315</v>
      </c>
      <c r="AF525" s="32" t="s">
        <v>429</v>
      </c>
      <c r="AG525" s="32"/>
      <c r="AH525" s="32" t="s">
        <v>1210</v>
      </c>
      <c r="AI525" t="s">
        <v>1311</v>
      </c>
      <c r="AJ525" t="s">
        <v>1354</v>
      </c>
      <c r="AK525" t="s">
        <v>1520</v>
      </c>
      <c r="AL525" s="32" t="s">
        <v>890</v>
      </c>
    </row>
    <row r="526" spans="1:38">
      <c r="A526" s="32">
        <v>48</v>
      </c>
      <c r="B526" s="33">
        <v>45306</v>
      </c>
      <c r="C526" s="32">
        <v>30</v>
      </c>
      <c r="D526" s="32" t="s">
        <v>1757</v>
      </c>
      <c r="E526" s="32" t="s">
        <v>1758</v>
      </c>
      <c r="F526" s="32">
        <v>8938044</v>
      </c>
      <c r="G526" s="32" t="s">
        <v>1761</v>
      </c>
      <c r="H526" s="32" t="s">
        <v>1770</v>
      </c>
      <c r="I526" s="32">
        <v>51856</v>
      </c>
      <c r="J526" s="33">
        <v>45307</v>
      </c>
      <c r="K526" s="33">
        <v>45309</v>
      </c>
      <c r="L526" t="s">
        <v>1058</v>
      </c>
      <c r="M526" s="32">
        <v>1</v>
      </c>
      <c r="N526" s="32" t="s">
        <v>55</v>
      </c>
      <c r="O526" s="32">
        <v>1</v>
      </c>
      <c r="P526" s="32">
        <v>48.78</v>
      </c>
      <c r="Q526" s="32">
        <v>48.78</v>
      </c>
      <c r="R526" s="32" t="s">
        <v>2163</v>
      </c>
      <c r="S526" s="32" t="s">
        <v>1058</v>
      </c>
      <c r="T526" s="33">
        <v>45330</v>
      </c>
      <c r="U526" s="33">
        <v>45327</v>
      </c>
      <c r="V526" s="32" t="s">
        <v>2308</v>
      </c>
      <c r="W526" s="32" t="s">
        <v>139</v>
      </c>
      <c r="X526" s="33">
        <v>45330</v>
      </c>
      <c r="Y526" s="32" t="s">
        <v>1068</v>
      </c>
      <c r="Z526" s="33">
        <v>45330</v>
      </c>
      <c r="AA526" s="32" t="s">
        <v>1069</v>
      </c>
      <c r="AB526" s="32" t="s">
        <v>1085</v>
      </c>
      <c r="AC526" s="33">
        <v>45337</v>
      </c>
      <c r="AD526" s="32" t="s">
        <v>22</v>
      </c>
      <c r="AE526" s="33">
        <v>45336</v>
      </c>
      <c r="AF526" s="32" t="s">
        <v>424</v>
      </c>
      <c r="AG526" s="32"/>
      <c r="AH526" s="32" t="s">
        <v>1210</v>
      </c>
      <c r="AI526" t="s">
        <v>1311</v>
      </c>
      <c r="AJ526" t="s">
        <v>1354</v>
      </c>
      <c r="AK526" t="s">
        <v>1520</v>
      </c>
      <c r="AL526" s="32" t="s">
        <v>890</v>
      </c>
    </row>
    <row r="527" spans="1:38">
      <c r="A527" s="32">
        <v>48</v>
      </c>
      <c r="B527" s="33">
        <v>45306</v>
      </c>
      <c r="C527" s="32">
        <v>30</v>
      </c>
      <c r="D527" s="32" t="s">
        <v>1757</v>
      </c>
      <c r="E527" s="32" t="s">
        <v>1758</v>
      </c>
      <c r="F527" s="32">
        <v>8938044</v>
      </c>
      <c r="G527" s="32" t="s">
        <v>1762</v>
      </c>
      <c r="H527" s="32" t="s">
        <v>1771</v>
      </c>
      <c r="I527" s="32">
        <v>51859</v>
      </c>
      <c r="J527" s="33">
        <v>45307</v>
      </c>
      <c r="K527" s="33">
        <v>45309</v>
      </c>
      <c r="L527" t="s">
        <v>1058</v>
      </c>
      <c r="M527" s="32">
        <v>5</v>
      </c>
      <c r="N527" s="32" t="s">
        <v>20</v>
      </c>
      <c r="O527" s="32">
        <v>25</v>
      </c>
      <c r="P527" s="32">
        <v>17.32</v>
      </c>
      <c r="Q527" s="32">
        <v>433</v>
      </c>
      <c r="R527" s="32" t="s">
        <v>2163</v>
      </c>
      <c r="S527" s="32" t="s">
        <v>1058</v>
      </c>
      <c r="T527" s="33">
        <v>45330</v>
      </c>
      <c r="U527" s="33">
        <v>45327</v>
      </c>
      <c r="V527" s="32" t="s">
        <v>2308</v>
      </c>
      <c r="W527" s="32" t="s">
        <v>1002</v>
      </c>
      <c r="X527" s="33">
        <v>45330</v>
      </c>
      <c r="Y527" s="32" t="s">
        <v>1068</v>
      </c>
      <c r="Z527" s="33">
        <v>45330</v>
      </c>
      <c r="AA527" s="32" t="s">
        <v>1069</v>
      </c>
      <c r="AB527" s="32" t="s">
        <v>1085</v>
      </c>
      <c r="AC527" s="33">
        <v>45337</v>
      </c>
      <c r="AD527" s="32" t="s">
        <v>22</v>
      </c>
      <c r="AE527" s="33">
        <v>45336</v>
      </c>
      <c r="AF527" s="32" t="s">
        <v>1038</v>
      </c>
      <c r="AG527" s="32"/>
      <c r="AH527" s="32" t="s">
        <v>1210</v>
      </c>
      <c r="AI527" t="s">
        <v>1311</v>
      </c>
      <c r="AJ527" t="s">
        <v>1354</v>
      </c>
      <c r="AK527" t="s">
        <v>1520</v>
      </c>
      <c r="AL527" s="32" t="s">
        <v>890</v>
      </c>
    </row>
    <row r="528" spans="1:38">
      <c r="A528" s="32">
        <v>48</v>
      </c>
      <c r="B528" s="33">
        <v>45306</v>
      </c>
      <c r="C528" s="32">
        <v>30</v>
      </c>
      <c r="D528" s="32" t="s">
        <v>1757</v>
      </c>
      <c r="E528" s="32" t="s">
        <v>1758</v>
      </c>
      <c r="F528" s="32">
        <v>8938044</v>
      </c>
      <c r="G528" s="32" t="s">
        <v>1763</v>
      </c>
      <c r="H528" s="32" t="s">
        <v>1772</v>
      </c>
      <c r="I528" s="32">
        <v>51859</v>
      </c>
      <c r="J528" s="33">
        <v>45307</v>
      </c>
      <c r="K528" s="33">
        <v>45309</v>
      </c>
      <c r="L528" t="s">
        <v>1058</v>
      </c>
      <c r="M528" s="32">
        <v>4</v>
      </c>
      <c r="N528" s="32" t="s">
        <v>20</v>
      </c>
      <c r="O528" s="32">
        <v>35</v>
      </c>
      <c r="P528" s="32">
        <v>14.85</v>
      </c>
      <c r="Q528" s="32">
        <v>519.75</v>
      </c>
      <c r="R528" s="32" t="s">
        <v>2163</v>
      </c>
      <c r="S528" s="32" t="s">
        <v>1058</v>
      </c>
      <c r="T528" s="33">
        <v>45330</v>
      </c>
      <c r="U528" s="33">
        <v>45327</v>
      </c>
      <c r="V528" s="32" t="s">
        <v>2308</v>
      </c>
      <c r="W528" s="32" t="s">
        <v>143</v>
      </c>
      <c r="X528" s="33">
        <v>45330</v>
      </c>
      <c r="Y528" s="32" t="s">
        <v>1068</v>
      </c>
      <c r="Z528" s="33">
        <v>45330</v>
      </c>
      <c r="AA528" s="32" t="s">
        <v>1069</v>
      </c>
      <c r="AB528" s="32" t="s">
        <v>1085</v>
      </c>
      <c r="AC528" s="33">
        <v>45337</v>
      </c>
      <c r="AD528" s="32" t="s">
        <v>22</v>
      </c>
      <c r="AE528" s="33">
        <v>45336</v>
      </c>
      <c r="AF528" s="32" t="s">
        <v>1703</v>
      </c>
      <c r="AG528" s="32"/>
      <c r="AH528" s="32" t="s">
        <v>1210</v>
      </c>
      <c r="AI528" t="s">
        <v>1311</v>
      </c>
      <c r="AJ528" t="s">
        <v>1354</v>
      </c>
      <c r="AK528" t="s">
        <v>1520</v>
      </c>
      <c r="AL528" s="32" t="s">
        <v>890</v>
      </c>
    </row>
    <row r="529" spans="1:38">
      <c r="A529" s="32">
        <v>48</v>
      </c>
      <c r="B529" s="33">
        <v>45306</v>
      </c>
      <c r="C529" s="32">
        <v>30</v>
      </c>
      <c r="D529" s="32" t="s">
        <v>1757</v>
      </c>
      <c r="E529" s="32" t="s">
        <v>1758</v>
      </c>
      <c r="F529" s="32">
        <v>8938044</v>
      </c>
      <c r="G529" s="32" t="s">
        <v>1819</v>
      </c>
      <c r="H529" s="32" t="s">
        <v>1820</v>
      </c>
      <c r="I529" s="32">
        <v>51863</v>
      </c>
      <c r="J529" s="33">
        <v>45307</v>
      </c>
      <c r="K529" s="33">
        <v>45309</v>
      </c>
      <c r="L529" t="s">
        <v>1058</v>
      </c>
      <c r="M529" s="32">
        <v>1</v>
      </c>
      <c r="N529" s="32" t="s">
        <v>20</v>
      </c>
      <c r="O529" s="32">
        <v>10</v>
      </c>
      <c r="P529" s="32">
        <v>4.0999999999999996</v>
      </c>
      <c r="Q529" s="32">
        <v>41</v>
      </c>
      <c r="R529" s="32" t="s">
        <v>1952</v>
      </c>
      <c r="S529" s="32" t="s">
        <v>1058</v>
      </c>
      <c r="T529" s="33">
        <v>45318</v>
      </c>
      <c r="U529" s="33">
        <v>45316</v>
      </c>
      <c r="V529" s="32" t="s">
        <v>2140</v>
      </c>
      <c r="W529" s="32" t="s">
        <v>142</v>
      </c>
      <c r="X529" s="33">
        <v>45318</v>
      </c>
      <c r="Y529" s="32" t="s">
        <v>1068</v>
      </c>
      <c r="Z529" s="33">
        <v>45318</v>
      </c>
      <c r="AA529" s="32" t="s">
        <v>1075</v>
      </c>
      <c r="AB529" s="32" t="s">
        <v>1079</v>
      </c>
      <c r="AC529" s="33">
        <v>45333</v>
      </c>
      <c r="AD529" s="32" t="s">
        <v>22</v>
      </c>
      <c r="AE529" s="33">
        <v>45327</v>
      </c>
      <c r="AF529" s="32" t="s">
        <v>1001</v>
      </c>
      <c r="AG529" s="32"/>
      <c r="AH529" s="32" t="s">
        <v>1210</v>
      </c>
      <c r="AI529" t="s">
        <v>1311</v>
      </c>
      <c r="AJ529" t="s">
        <v>1354</v>
      </c>
      <c r="AK529" t="s">
        <v>1520</v>
      </c>
      <c r="AL529" s="32" t="s">
        <v>890</v>
      </c>
    </row>
    <row r="530" spans="1:38">
      <c r="A530" s="32">
        <v>48</v>
      </c>
      <c r="B530" s="33">
        <v>45306</v>
      </c>
      <c r="C530" s="32">
        <v>30</v>
      </c>
      <c r="D530" s="32" t="s">
        <v>1757</v>
      </c>
      <c r="E530" s="32" t="s">
        <v>1758</v>
      </c>
      <c r="F530" s="32">
        <v>8938044</v>
      </c>
      <c r="G530" s="32" t="s">
        <v>499</v>
      </c>
      <c r="H530" s="32" t="s">
        <v>517</v>
      </c>
      <c r="I530" s="32">
        <v>51849</v>
      </c>
      <c r="J530" s="33">
        <v>45307</v>
      </c>
      <c r="K530" s="33">
        <v>45308</v>
      </c>
      <c r="L530" t="s">
        <v>1058</v>
      </c>
      <c r="M530" s="32">
        <v>1</v>
      </c>
      <c r="N530" s="32" t="s">
        <v>55</v>
      </c>
      <c r="O530" s="32">
        <v>5</v>
      </c>
      <c r="P530" s="32">
        <v>29.04</v>
      </c>
      <c r="Q530" s="32">
        <v>145.19999999999999</v>
      </c>
      <c r="R530" s="32" t="s">
        <v>1892</v>
      </c>
      <c r="S530" s="32" t="s">
        <v>1058</v>
      </c>
      <c r="T530" s="33">
        <v>45310</v>
      </c>
      <c r="U530" s="33" t="s">
        <v>581</v>
      </c>
      <c r="V530" s="32" t="s">
        <v>1893</v>
      </c>
      <c r="W530" s="32" t="s">
        <v>1171</v>
      </c>
      <c r="X530" s="33">
        <v>45314</v>
      </c>
      <c r="Y530" s="32" t="s">
        <v>1068</v>
      </c>
      <c r="Z530" s="33">
        <v>45314</v>
      </c>
      <c r="AA530" s="32" t="s">
        <v>1075</v>
      </c>
      <c r="AB530" s="32" t="s">
        <v>1081</v>
      </c>
      <c r="AC530" s="33">
        <v>45326</v>
      </c>
      <c r="AD530" s="32" t="s">
        <v>581</v>
      </c>
      <c r="AE530" s="33" t="s">
        <v>581</v>
      </c>
      <c r="AF530" s="32" t="s">
        <v>581</v>
      </c>
      <c r="AG530" s="32"/>
      <c r="AH530" s="32" t="s">
        <v>1210</v>
      </c>
      <c r="AI530" t="s">
        <v>1311</v>
      </c>
      <c r="AJ530" t="s">
        <v>1354</v>
      </c>
      <c r="AK530" t="s">
        <v>1520</v>
      </c>
      <c r="AL530" s="32" t="s">
        <v>890</v>
      </c>
    </row>
    <row r="531" spans="1:38">
      <c r="A531" s="32">
        <v>48</v>
      </c>
      <c r="B531" s="33">
        <v>45306</v>
      </c>
      <c r="C531" s="32">
        <v>30</v>
      </c>
      <c r="D531" s="32" t="s">
        <v>1757</v>
      </c>
      <c r="E531" s="32" t="s">
        <v>1758</v>
      </c>
      <c r="F531" s="32">
        <v>8938044</v>
      </c>
      <c r="G531" s="32" t="s">
        <v>645</v>
      </c>
      <c r="H531" s="32" t="s">
        <v>647</v>
      </c>
      <c r="I531" s="32">
        <v>51859</v>
      </c>
      <c r="J531" s="33">
        <v>45307</v>
      </c>
      <c r="K531" s="33">
        <v>45309</v>
      </c>
      <c r="L531" t="s">
        <v>1058</v>
      </c>
      <c r="M531" s="32">
        <v>3</v>
      </c>
      <c r="N531" s="32" t="s">
        <v>37</v>
      </c>
      <c r="O531" s="32">
        <v>2</v>
      </c>
      <c r="P531" s="32">
        <v>150.15</v>
      </c>
      <c r="Q531" s="32">
        <v>300.3</v>
      </c>
      <c r="R531" s="32" t="s">
        <v>2163</v>
      </c>
      <c r="S531" s="32" t="s">
        <v>1058</v>
      </c>
      <c r="T531" s="33">
        <v>45330</v>
      </c>
      <c r="U531" s="33">
        <v>45327</v>
      </c>
      <c r="V531" s="32" t="s">
        <v>2308</v>
      </c>
      <c r="W531" s="32" t="s">
        <v>142</v>
      </c>
      <c r="X531" s="33">
        <v>45330</v>
      </c>
      <c r="Y531" s="32" t="s">
        <v>1068</v>
      </c>
      <c r="Z531" s="33">
        <v>45330</v>
      </c>
      <c r="AA531" s="32" t="s">
        <v>1069</v>
      </c>
      <c r="AB531" s="32" t="s">
        <v>1085</v>
      </c>
      <c r="AC531" s="33">
        <v>45337</v>
      </c>
      <c r="AD531" s="32" t="s">
        <v>22</v>
      </c>
      <c r="AE531" s="33">
        <v>45336</v>
      </c>
      <c r="AF531" s="32" t="s">
        <v>425</v>
      </c>
      <c r="AG531" s="32"/>
      <c r="AH531" s="32" t="s">
        <v>1210</v>
      </c>
      <c r="AI531" t="s">
        <v>1311</v>
      </c>
      <c r="AJ531" t="s">
        <v>1354</v>
      </c>
      <c r="AK531" t="s">
        <v>1520</v>
      </c>
      <c r="AL531" s="32" t="s">
        <v>890</v>
      </c>
    </row>
    <row r="532" spans="1:38">
      <c r="A532" s="32">
        <v>48</v>
      </c>
      <c r="B532" s="33">
        <v>45306</v>
      </c>
      <c r="C532" s="32">
        <v>30</v>
      </c>
      <c r="D532" s="32" t="s">
        <v>1757</v>
      </c>
      <c r="E532" s="32" t="s">
        <v>1758</v>
      </c>
      <c r="F532" s="32">
        <v>8938044</v>
      </c>
      <c r="G532" s="32" t="s">
        <v>58</v>
      </c>
      <c r="H532" s="32" t="s">
        <v>59</v>
      </c>
      <c r="I532" s="32">
        <v>51862</v>
      </c>
      <c r="J532" s="33">
        <v>45307</v>
      </c>
      <c r="K532" s="33">
        <v>45309</v>
      </c>
      <c r="L532" t="s">
        <v>1058</v>
      </c>
      <c r="M532" s="32">
        <v>1</v>
      </c>
      <c r="N532" s="32" t="s">
        <v>37</v>
      </c>
      <c r="O532" s="32">
        <v>2</v>
      </c>
      <c r="P532" s="32">
        <v>124</v>
      </c>
      <c r="Q532" s="32">
        <v>248</v>
      </c>
      <c r="R532" s="32" t="s">
        <v>2143</v>
      </c>
      <c r="S532" s="32" t="s">
        <v>1058</v>
      </c>
      <c r="T532" s="33">
        <v>45318</v>
      </c>
      <c r="U532" s="33" t="s">
        <v>581</v>
      </c>
      <c r="V532" s="32" t="s">
        <v>2144</v>
      </c>
      <c r="W532" s="32" t="s">
        <v>139</v>
      </c>
      <c r="X532" s="33">
        <v>45318</v>
      </c>
      <c r="Y532" s="32" t="s">
        <v>1068</v>
      </c>
      <c r="Z532" s="33">
        <v>45318</v>
      </c>
      <c r="AA532" s="32" t="s">
        <v>1075</v>
      </c>
      <c r="AB532" s="32" t="s">
        <v>1070</v>
      </c>
      <c r="AC532" s="33">
        <v>45333</v>
      </c>
      <c r="AD532" s="32" t="s">
        <v>22</v>
      </c>
      <c r="AE532" s="33">
        <v>45336</v>
      </c>
      <c r="AF532" s="32" t="s">
        <v>425</v>
      </c>
      <c r="AG532" s="32"/>
      <c r="AH532" s="32" t="s">
        <v>1210</v>
      </c>
      <c r="AI532" t="s">
        <v>1311</v>
      </c>
      <c r="AJ532" t="s">
        <v>1354</v>
      </c>
      <c r="AK532" t="s">
        <v>1520</v>
      </c>
      <c r="AL532" s="32" t="s">
        <v>890</v>
      </c>
    </row>
    <row r="533" spans="1:38">
      <c r="A533" s="32">
        <v>48</v>
      </c>
      <c r="B533" s="33">
        <v>45306</v>
      </c>
      <c r="C533" s="32">
        <v>30</v>
      </c>
      <c r="D533" s="32" t="s">
        <v>1757</v>
      </c>
      <c r="E533" s="32" t="s">
        <v>1758</v>
      </c>
      <c r="F533" s="32">
        <v>8938044</v>
      </c>
      <c r="G533" s="32" t="s">
        <v>1764</v>
      </c>
      <c r="H533" s="32" t="s">
        <v>1773</v>
      </c>
      <c r="I533" s="32">
        <v>51858</v>
      </c>
      <c r="J533" s="33">
        <v>45307</v>
      </c>
      <c r="K533" s="33">
        <v>45309</v>
      </c>
      <c r="L533" t="s">
        <v>1058</v>
      </c>
      <c r="M533" s="32">
        <v>1</v>
      </c>
      <c r="N533" s="32" t="s">
        <v>20</v>
      </c>
      <c r="O533" s="32">
        <v>2</v>
      </c>
      <c r="P533" s="32">
        <v>55.44</v>
      </c>
      <c r="Q533" s="32">
        <v>110.88</v>
      </c>
      <c r="R533" s="32" t="s">
        <v>1952</v>
      </c>
      <c r="S533" s="32" t="s">
        <v>1058</v>
      </c>
      <c r="T533" s="33">
        <v>45318</v>
      </c>
      <c r="U533" s="33">
        <v>45316</v>
      </c>
      <c r="V533" s="32" t="s">
        <v>2140</v>
      </c>
      <c r="W533" s="32" t="s">
        <v>140</v>
      </c>
      <c r="X533" s="33">
        <v>45318</v>
      </c>
      <c r="Y533" s="32" t="s">
        <v>1068</v>
      </c>
      <c r="Z533" s="33">
        <v>45318</v>
      </c>
      <c r="AA533" s="32" t="s">
        <v>1075</v>
      </c>
      <c r="AB533" s="32" t="s">
        <v>1079</v>
      </c>
      <c r="AC533" s="33">
        <v>45333</v>
      </c>
      <c r="AD533" s="32" t="s">
        <v>22</v>
      </c>
      <c r="AE533" s="33">
        <v>45321</v>
      </c>
      <c r="AF533" s="32" t="s">
        <v>425</v>
      </c>
      <c r="AG533" s="32"/>
      <c r="AH533" s="32" t="s">
        <v>1210</v>
      </c>
      <c r="AI533" t="s">
        <v>1311</v>
      </c>
      <c r="AJ533" t="s">
        <v>1354</v>
      </c>
      <c r="AK533" t="s">
        <v>1520</v>
      </c>
      <c r="AL533" s="32" t="s">
        <v>890</v>
      </c>
    </row>
    <row r="534" spans="1:38">
      <c r="A534" s="32">
        <v>48</v>
      </c>
      <c r="B534" s="33">
        <v>45306</v>
      </c>
      <c r="C534" s="32">
        <v>30</v>
      </c>
      <c r="D534" s="32" t="s">
        <v>1757</v>
      </c>
      <c r="E534" s="32" t="s">
        <v>1758</v>
      </c>
      <c r="F534" s="32">
        <v>8938044</v>
      </c>
      <c r="G534" s="32" t="s">
        <v>582</v>
      </c>
      <c r="H534" s="32" t="s">
        <v>583</v>
      </c>
      <c r="I534" s="32">
        <v>51850</v>
      </c>
      <c r="J534" s="33">
        <v>45307</v>
      </c>
      <c r="K534" s="33">
        <v>45308</v>
      </c>
      <c r="L534" t="s">
        <v>1058</v>
      </c>
      <c r="M534" s="32">
        <v>1</v>
      </c>
      <c r="N534" s="32" t="s">
        <v>55</v>
      </c>
      <c r="O534" s="32">
        <v>2</v>
      </c>
      <c r="P534" s="32">
        <v>13.53</v>
      </c>
      <c r="Q534" s="32">
        <v>27.06</v>
      </c>
      <c r="R534" s="32" t="s">
        <v>1892</v>
      </c>
      <c r="S534" s="32" t="s">
        <v>1058</v>
      </c>
      <c r="T534" s="33">
        <v>45310</v>
      </c>
      <c r="U534" s="33" t="s">
        <v>581</v>
      </c>
      <c r="V534" s="32" t="s">
        <v>1893</v>
      </c>
      <c r="W534" s="32" t="s">
        <v>1017</v>
      </c>
      <c r="X534" s="33">
        <v>45314</v>
      </c>
      <c r="Y534" s="32" t="s">
        <v>1068</v>
      </c>
      <c r="Z534" s="33">
        <v>45314</v>
      </c>
      <c r="AA534" s="32" t="s">
        <v>1075</v>
      </c>
      <c r="AB534" s="32" t="s">
        <v>1081</v>
      </c>
      <c r="AC534" s="33">
        <v>45326</v>
      </c>
      <c r="AD534" s="32" t="s">
        <v>581</v>
      </c>
      <c r="AE534" s="33" t="s">
        <v>581</v>
      </c>
      <c r="AF534" s="32" t="s">
        <v>581</v>
      </c>
      <c r="AG534" s="32"/>
      <c r="AH534" s="32" t="s">
        <v>1210</v>
      </c>
      <c r="AI534" t="s">
        <v>1311</v>
      </c>
      <c r="AJ534" t="s">
        <v>1354</v>
      </c>
      <c r="AK534" t="s">
        <v>1520</v>
      </c>
      <c r="AL534" s="32" t="s">
        <v>890</v>
      </c>
    </row>
    <row r="535" spans="1:38">
      <c r="A535" s="32">
        <v>48</v>
      </c>
      <c r="B535" s="33">
        <v>45306</v>
      </c>
      <c r="C535" s="32">
        <v>30</v>
      </c>
      <c r="D535" s="32" t="s">
        <v>1757</v>
      </c>
      <c r="E535" s="32" t="s">
        <v>1758</v>
      </c>
      <c r="F535" s="32">
        <v>8938044</v>
      </c>
      <c r="G535" s="32" t="s">
        <v>1765</v>
      </c>
      <c r="H535" s="32" t="s">
        <v>1774</v>
      </c>
      <c r="I535" s="32">
        <v>51855</v>
      </c>
      <c r="J535" s="33">
        <v>45307</v>
      </c>
      <c r="K535" s="33">
        <v>45309</v>
      </c>
      <c r="L535" t="s">
        <v>1058</v>
      </c>
      <c r="M535" s="32">
        <v>1</v>
      </c>
      <c r="N535" s="32" t="s">
        <v>55</v>
      </c>
      <c r="O535" s="32">
        <v>3</v>
      </c>
      <c r="P535" s="32">
        <v>25.28</v>
      </c>
      <c r="Q535" s="32">
        <v>75.84</v>
      </c>
      <c r="R535" s="32" t="s">
        <v>2164</v>
      </c>
      <c r="S535" s="32" t="s">
        <v>1058</v>
      </c>
      <c r="T535" s="33">
        <v>45330</v>
      </c>
      <c r="U535" s="33">
        <v>45327</v>
      </c>
      <c r="V535" s="32" t="s">
        <v>2309</v>
      </c>
      <c r="W535" s="32" t="s">
        <v>139</v>
      </c>
      <c r="X535" s="33">
        <v>45330</v>
      </c>
      <c r="Y535" s="32" t="s">
        <v>1068</v>
      </c>
      <c r="Z535" s="33">
        <v>45330</v>
      </c>
      <c r="AA535" s="32" t="s">
        <v>1069</v>
      </c>
      <c r="AB535" s="32" t="s">
        <v>1080</v>
      </c>
      <c r="AC535" s="33">
        <v>45337</v>
      </c>
      <c r="AD535" s="32" t="s">
        <v>22</v>
      </c>
      <c r="AE535" s="33">
        <v>45336</v>
      </c>
      <c r="AF535" s="32" t="s">
        <v>428</v>
      </c>
      <c r="AG535" s="32"/>
      <c r="AH535" s="32" t="s">
        <v>1210</v>
      </c>
      <c r="AI535" t="s">
        <v>1311</v>
      </c>
      <c r="AJ535" t="s">
        <v>1354</v>
      </c>
      <c r="AK535" t="s">
        <v>1520</v>
      </c>
      <c r="AL535" s="32" t="s">
        <v>890</v>
      </c>
    </row>
    <row r="536" spans="1:38">
      <c r="A536" s="32">
        <v>48</v>
      </c>
      <c r="B536" s="33">
        <v>45306</v>
      </c>
      <c r="C536" s="32">
        <v>30</v>
      </c>
      <c r="D536" s="32" t="s">
        <v>1757</v>
      </c>
      <c r="E536" s="32" t="s">
        <v>1758</v>
      </c>
      <c r="F536" s="32">
        <v>8938044</v>
      </c>
      <c r="G536" s="32" t="s">
        <v>24</v>
      </c>
      <c r="H536" s="32" t="s">
        <v>1860</v>
      </c>
      <c r="I536" s="32">
        <v>51859</v>
      </c>
      <c r="J536" s="33">
        <v>45307</v>
      </c>
      <c r="K536" s="33">
        <v>45309</v>
      </c>
      <c r="L536" t="s">
        <v>1058</v>
      </c>
      <c r="M536" s="32">
        <v>2</v>
      </c>
      <c r="N536" s="32" t="s">
        <v>458</v>
      </c>
      <c r="O536" s="32">
        <v>12</v>
      </c>
      <c r="P536" s="32">
        <v>14.85</v>
      </c>
      <c r="Q536" s="32">
        <v>178.2</v>
      </c>
      <c r="R536" s="32" t="s">
        <v>2163</v>
      </c>
      <c r="S536" s="32" t="s">
        <v>1058</v>
      </c>
      <c r="T536" s="33">
        <v>45330</v>
      </c>
      <c r="U536" s="33">
        <v>45327</v>
      </c>
      <c r="V536" s="32" t="s">
        <v>2308</v>
      </c>
      <c r="W536" s="32" t="s">
        <v>141</v>
      </c>
      <c r="X536" s="33">
        <v>45330</v>
      </c>
      <c r="Y536" s="32" t="s">
        <v>1068</v>
      </c>
      <c r="Z536" s="33">
        <v>45330</v>
      </c>
      <c r="AA536" s="32" t="s">
        <v>1069</v>
      </c>
      <c r="AB536" s="32" t="s">
        <v>1085</v>
      </c>
      <c r="AC536" s="33">
        <v>45351</v>
      </c>
      <c r="AD536" s="32" t="s">
        <v>22</v>
      </c>
      <c r="AE536" s="33">
        <v>45348</v>
      </c>
      <c r="AF536" s="32" t="s">
        <v>1027</v>
      </c>
      <c r="AG536" s="32"/>
      <c r="AH536" s="32" t="s">
        <v>1210</v>
      </c>
      <c r="AI536" t="s">
        <v>1311</v>
      </c>
      <c r="AJ536" t="s">
        <v>1354</v>
      </c>
      <c r="AK536" t="s">
        <v>1520</v>
      </c>
      <c r="AL536" s="32" t="s">
        <v>890</v>
      </c>
    </row>
    <row r="537" spans="1:38">
      <c r="A537" s="32">
        <v>48</v>
      </c>
      <c r="B537" s="33">
        <v>45306</v>
      </c>
      <c r="C537" s="32">
        <v>30</v>
      </c>
      <c r="D537" s="32" t="s">
        <v>1757</v>
      </c>
      <c r="E537" s="32" t="s">
        <v>1758</v>
      </c>
      <c r="F537" s="32">
        <v>8938044</v>
      </c>
      <c r="G537" s="32" t="s">
        <v>289</v>
      </c>
      <c r="H537" s="32" t="s">
        <v>560</v>
      </c>
      <c r="I537" s="32">
        <v>51854</v>
      </c>
      <c r="J537" s="33">
        <v>45307</v>
      </c>
      <c r="K537" s="33">
        <v>45309</v>
      </c>
      <c r="L537" t="s">
        <v>1058</v>
      </c>
      <c r="M537" s="32">
        <v>1</v>
      </c>
      <c r="N537" s="32" t="s">
        <v>37</v>
      </c>
      <c r="O537" s="32">
        <v>4</v>
      </c>
      <c r="P537" s="32">
        <v>41.3</v>
      </c>
      <c r="Q537" s="32">
        <v>165.2</v>
      </c>
      <c r="R537" s="32" t="s">
        <v>1943</v>
      </c>
      <c r="S537" s="32" t="s">
        <v>1058</v>
      </c>
      <c r="T537" s="33">
        <v>45313</v>
      </c>
      <c r="U537" s="33">
        <v>45313</v>
      </c>
      <c r="V537" s="32" t="s">
        <v>1944</v>
      </c>
      <c r="W537" s="32" t="s">
        <v>139</v>
      </c>
      <c r="X537" s="33">
        <v>45313</v>
      </c>
      <c r="Y537" s="32" t="s">
        <v>1068</v>
      </c>
      <c r="Z537" s="33">
        <v>45319</v>
      </c>
      <c r="AA537" s="32" t="s">
        <v>1710</v>
      </c>
      <c r="AB537" s="32" t="s">
        <v>1070</v>
      </c>
      <c r="AC537" s="33">
        <v>45327</v>
      </c>
      <c r="AD537" s="32" t="s">
        <v>22</v>
      </c>
      <c r="AE537" s="33">
        <v>45326</v>
      </c>
      <c r="AF537" s="32" t="s">
        <v>426</v>
      </c>
      <c r="AG537" s="32"/>
      <c r="AH537" s="32" t="s">
        <v>1210</v>
      </c>
      <c r="AI537" t="s">
        <v>1311</v>
      </c>
      <c r="AJ537" t="s">
        <v>1354</v>
      </c>
      <c r="AK537" t="s">
        <v>1520</v>
      </c>
      <c r="AL537" s="32" t="s">
        <v>890</v>
      </c>
    </row>
    <row r="538" spans="1:38">
      <c r="A538" s="32">
        <v>48</v>
      </c>
      <c r="B538" s="33">
        <v>45306</v>
      </c>
      <c r="C538" s="32">
        <v>30</v>
      </c>
      <c r="D538" s="32" t="s">
        <v>1757</v>
      </c>
      <c r="E538" s="32" t="s">
        <v>1758</v>
      </c>
      <c r="F538" s="32">
        <v>8938044</v>
      </c>
      <c r="G538" s="32" t="s">
        <v>650</v>
      </c>
      <c r="H538" s="32" t="s">
        <v>651</v>
      </c>
      <c r="I538" s="32">
        <v>51912</v>
      </c>
      <c r="J538" s="33">
        <v>45307</v>
      </c>
      <c r="K538" s="33">
        <v>45309</v>
      </c>
      <c r="L538" t="s">
        <v>1058</v>
      </c>
      <c r="M538" s="32">
        <v>1</v>
      </c>
      <c r="N538" s="32" t="s">
        <v>55</v>
      </c>
      <c r="O538" s="32">
        <v>1</v>
      </c>
      <c r="P538" s="32">
        <v>269.2</v>
      </c>
      <c r="Q538" s="32">
        <v>269.2</v>
      </c>
      <c r="R538" s="32" t="s">
        <v>1952</v>
      </c>
      <c r="S538" s="32" t="s">
        <v>1058</v>
      </c>
      <c r="T538" s="33">
        <v>45318</v>
      </c>
      <c r="U538" s="33">
        <v>45316</v>
      </c>
      <c r="V538" s="32" t="s">
        <v>2140</v>
      </c>
      <c r="W538" s="32" t="s">
        <v>143</v>
      </c>
      <c r="X538" s="33">
        <v>45318</v>
      </c>
      <c r="Y538" s="32" t="s">
        <v>1068</v>
      </c>
      <c r="Z538" s="33">
        <v>45318</v>
      </c>
      <c r="AA538" s="32" t="s">
        <v>1075</v>
      </c>
      <c r="AB538" s="32" t="s">
        <v>1079</v>
      </c>
      <c r="AC538" s="33">
        <v>45351</v>
      </c>
      <c r="AD538" s="32" t="s">
        <v>22</v>
      </c>
      <c r="AE538" s="33">
        <v>45341</v>
      </c>
      <c r="AF538" s="32" t="s">
        <v>424</v>
      </c>
      <c r="AG538" s="32"/>
      <c r="AH538" s="32" t="s">
        <v>1210</v>
      </c>
      <c r="AI538" t="s">
        <v>1311</v>
      </c>
      <c r="AJ538" t="s">
        <v>1354</v>
      </c>
      <c r="AK538" t="s">
        <v>1520</v>
      </c>
      <c r="AL538" s="32" t="s">
        <v>890</v>
      </c>
    </row>
    <row r="539" spans="1:38">
      <c r="A539" s="32">
        <v>48</v>
      </c>
      <c r="B539" s="33">
        <v>45306</v>
      </c>
      <c r="C539" s="32">
        <v>30</v>
      </c>
      <c r="D539" s="32" t="s">
        <v>1757</v>
      </c>
      <c r="E539" s="32" t="s">
        <v>1758</v>
      </c>
      <c r="F539" s="32">
        <v>8938044</v>
      </c>
      <c r="G539" s="32" t="s">
        <v>1491</v>
      </c>
      <c r="H539" s="32" t="s">
        <v>1501</v>
      </c>
      <c r="I539" s="32">
        <v>51859</v>
      </c>
      <c r="J539" s="33">
        <v>45307</v>
      </c>
      <c r="K539" s="33">
        <v>45309</v>
      </c>
      <c r="L539" t="s">
        <v>1058</v>
      </c>
      <c r="M539" s="32">
        <v>1</v>
      </c>
      <c r="N539" s="32" t="s">
        <v>20</v>
      </c>
      <c r="O539" s="32">
        <v>1</v>
      </c>
      <c r="P539" s="32">
        <v>28.71</v>
      </c>
      <c r="Q539" s="32">
        <v>28.71</v>
      </c>
      <c r="R539" s="32" t="s">
        <v>2163</v>
      </c>
      <c r="S539" s="32" t="s">
        <v>1058</v>
      </c>
      <c r="T539" s="33">
        <v>45330</v>
      </c>
      <c r="U539" s="33">
        <v>45327</v>
      </c>
      <c r="V539" s="32" t="s">
        <v>2308</v>
      </c>
      <c r="W539" s="32" t="s">
        <v>140</v>
      </c>
      <c r="X539" s="33">
        <v>45330</v>
      </c>
      <c r="Y539" s="32" t="s">
        <v>1068</v>
      </c>
      <c r="Z539" s="33">
        <v>45330</v>
      </c>
      <c r="AA539" s="32" t="s">
        <v>1069</v>
      </c>
      <c r="AB539" s="32" t="s">
        <v>1085</v>
      </c>
      <c r="AC539" s="33">
        <v>45337</v>
      </c>
      <c r="AD539" s="32" t="s">
        <v>22</v>
      </c>
      <c r="AE539" s="33">
        <v>45336</v>
      </c>
      <c r="AF539" s="32" t="s">
        <v>424</v>
      </c>
      <c r="AG539" s="32"/>
      <c r="AH539" s="32" t="s">
        <v>1210</v>
      </c>
      <c r="AI539" t="s">
        <v>1311</v>
      </c>
      <c r="AJ539" t="s">
        <v>1354</v>
      </c>
      <c r="AK539" t="s">
        <v>1520</v>
      </c>
      <c r="AL539" s="32" t="s">
        <v>890</v>
      </c>
    </row>
    <row r="540" spans="1:38">
      <c r="A540" s="32">
        <v>49</v>
      </c>
      <c r="B540" s="33">
        <v>45257</v>
      </c>
      <c r="C540" s="32">
        <v>30</v>
      </c>
      <c r="D540" s="32" t="s">
        <v>1775</v>
      </c>
      <c r="E540" s="32" t="s">
        <v>1776</v>
      </c>
      <c r="F540" s="32">
        <v>6872738</v>
      </c>
      <c r="G540" s="32" t="s">
        <v>1777</v>
      </c>
      <c r="H540" s="32" t="s">
        <v>1778</v>
      </c>
      <c r="I540" s="32">
        <v>42734</v>
      </c>
      <c r="J540" s="33">
        <v>45188</v>
      </c>
      <c r="K540" s="33">
        <v>45290</v>
      </c>
      <c r="L540" t="s">
        <v>1058</v>
      </c>
      <c r="M540" s="32">
        <v>1</v>
      </c>
      <c r="N540" s="32" t="s">
        <v>20</v>
      </c>
      <c r="O540" s="32">
        <v>1</v>
      </c>
      <c r="P540" s="32">
        <v>11238.75</v>
      </c>
      <c r="Q540" s="32">
        <v>11238.75</v>
      </c>
      <c r="R540" s="32" t="s">
        <v>1566</v>
      </c>
      <c r="S540" s="32" t="s">
        <v>1058</v>
      </c>
      <c r="T540" s="33">
        <v>45301</v>
      </c>
      <c r="U540" s="33">
        <v>45297</v>
      </c>
      <c r="V540" s="32" t="s">
        <v>1729</v>
      </c>
      <c r="W540" s="32" t="s">
        <v>139</v>
      </c>
      <c r="X540" s="33">
        <v>45301</v>
      </c>
      <c r="Y540" s="32" t="s">
        <v>1068</v>
      </c>
      <c r="Z540" s="33">
        <v>45302</v>
      </c>
      <c r="AA540" s="32" t="s">
        <v>1069</v>
      </c>
      <c r="AB540" s="32" t="s">
        <v>1070</v>
      </c>
      <c r="AC540" s="33">
        <v>45315.125</v>
      </c>
      <c r="AD540" s="32" t="s">
        <v>22</v>
      </c>
      <c r="AE540" s="33">
        <v>45306</v>
      </c>
      <c r="AF540" s="32" t="s">
        <v>424</v>
      </c>
      <c r="AG540" s="32"/>
      <c r="AH540" s="32" t="s">
        <v>1210</v>
      </c>
      <c r="AI540" t="s">
        <v>1311</v>
      </c>
      <c r="AJ540" t="s">
        <v>1362</v>
      </c>
      <c r="AK540" t="s">
        <v>1302</v>
      </c>
      <c r="AL540" s="32" t="s">
        <v>890</v>
      </c>
    </row>
    <row r="541" spans="1:38">
      <c r="A541" s="32">
        <v>50</v>
      </c>
      <c r="B541" s="33">
        <v>45307</v>
      </c>
      <c r="C541" s="32">
        <v>30</v>
      </c>
      <c r="D541" s="32" t="s">
        <v>1821</v>
      </c>
      <c r="E541" s="32" t="s">
        <v>1822</v>
      </c>
      <c r="F541" s="32">
        <v>8418200</v>
      </c>
      <c r="G541" s="32" t="s">
        <v>987</v>
      </c>
      <c r="H541" s="32" t="s">
        <v>1674</v>
      </c>
      <c r="I541" s="32">
        <v>51928</v>
      </c>
      <c r="J541" s="33">
        <v>45308</v>
      </c>
      <c r="K541" s="33">
        <v>45309</v>
      </c>
      <c r="L541" t="s">
        <v>1058</v>
      </c>
      <c r="M541" s="32">
        <v>1</v>
      </c>
      <c r="N541" s="32" t="s">
        <v>203</v>
      </c>
      <c r="O541" s="32">
        <v>3</v>
      </c>
      <c r="P541" s="32">
        <v>742.5</v>
      </c>
      <c r="Q541" s="32">
        <v>2227.5</v>
      </c>
      <c r="R541" s="32" t="s">
        <v>1953</v>
      </c>
      <c r="S541" s="32" t="s">
        <v>1058</v>
      </c>
      <c r="T541" s="33">
        <v>45312</v>
      </c>
      <c r="U541" s="33">
        <v>45312</v>
      </c>
      <c r="V541" s="32" t="s">
        <v>1954</v>
      </c>
      <c r="W541" s="32" t="s">
        <v>1002</v>
      </c>
      <c r="X541" s="33">
        <v>45312</v>
      </c>
      <c r="Y541" s="32" t="s">
        <v>1068</v>
      </c>
      <c r="Z541" s="33">
        <v>45313</v>
      </c>
      <c r="AA541" s="32" t="s">
        <v>1710</v>
      </c>
      <c r="AB541" s="32" t="s">
        <v>1081</v>
      </c>
      <c r="AC541" s="33">
        <v>45327</v>
      </c>
      <c r="AD541" s="32" t="s">
        <v>22</v>
      </c>
      <c r="AE541" s="33">
        <v>45315</v>
      </c>
      <c r="AF541" s="32" t="s">
        <v>428</v>
      </c>
      <c r="AG541" s="32"/>
      <c r="AH541" s="32" t="s">
        <v>1210</v>
      </c>
      <c r="AI541" t="s">
        <v>1311</v>
      </c>
      <c r="AJ541" t="s">
        <v>1354</v>
      </c>
      <c r="AK541" t="s">
        <v>1520</v>
      </c>
      <c r="AL541" s="32" t="s">
        <v>890</v>
      </c>
    </row>
    <row r="542" spans="1:38">
      <c r="A542" s="32">
        <v>51</v>
      </c>
      <c r="B542" s="33">
        <v>45313</v>
      </c>
      <c r="C542" s="32">
        <v>30</v>
      </c>
      <c r="D542" s="32" t="s">
        <v>1909</v>
      </c>
      <c r="E542" s="32" t="s">
        <v>1910</v>
      </c>
      <c r="F542" s="32">
        <v>9227460</v>
      </c>
      <c r="G542" s="32" t="s">
        <v>43</v>
      </c>
      <c r="H542" s="32" t="s">
        <v>44</v>
      </c>
      <c r="I542" s="32">
        <v>52341</v>
      </c>
      <c r="J542" s="33">
        <v>45313</v>
      </c>
      <c r="K542" s="33">
        <v>45318</v>
      </c>
      <c r="L542" t="s">
        <v>1058</v>
      </c>
      <c r="M542" s="32">
        <v>7</v>
      </c>
      <c r="N542" s="32" t="s">
        <v>20</v>
      </c>
      <c r="O542" s="32">
        <v>8</v>
      </c>
      <c r="P542" s="32">
        <v>41.4</v>
      </c>
      <c r="Q542" s="32">
        <v>331.2</v>
      </c>
      <c r="R542" s="32" t="s">
        <v>2310</v>
      </c>
      <c r="S542" s="32" t="s">
        <v>1058</v>
      </c>
      <c r="T542" s="33">
        <v>45326</v>
      </c>
      <c r="U542" s="33">
        <v>45326</v>
      </c>
      <c r="V542" s="32" t="s">
        <v>2311</v>
      </c>
      <c r="W542" s="32" t="s">
        <v>1003</v>
      </c>
      <c r="X542" s="33">
        <v>45326</v>
      </c>
      <c r="Y542" s="32" t="s">
        <v>1068</v>
      </c>
      <c r="Z542" s="33">
        <v>45326</v>
      </c>
      <c r="AA542" s="32" t="s">
        <v>1710</v>
      </c>
      <c r="AB542" s="32" t="s">
        <v>1070</v>
      </c>
      <c r="AC542" s="33">
        <v>45342</v>
      </c>
      <c r="AD542" s="32" t="s">
        <v>22</v>
      </c>
      <c r="AE542" s="33">
        <v>45329</v>
      </c>
      <c r="AF542" s="32" t="s">
        <v>1025</v>
      </c>
      <c r="AG542" s="32"/>
      <c r="AH542" s="32" t="s">
        <v>1210</v>
      </c>
      <c r="AI542" t="s">
        <v>1311</v>
      </c>
      <c r="AJ542" t="s">
        <v>1354</v>
      </c>
      <c r="AK542" t="s">
        <v>1520</v>
      </c>
      <c r="AL542" s="32" t="s">
        <v>890</v>
      </c>
    </row>
    <row r="543" spans="1:38">
      <c r="A543" s="32">
        <v>51</v>
      </c>
      <c r="B543" s="33">
        <v>45313</v>
      </c>
      <c r="C543" s="32">
        <v>30</v>
      </c>
      <c r="D543" s="32" t="s">
        <v>1909</v>
      </c>
      <c r="E543" s="32" t="s">
        <v>1910</v>
      </c>
      <c r="F543" s="32">
        <v>9227460</v>
      </c>
      <c r="G543" s="32" t="s">
        <v>82</v>
      </c>
      <c r="H543" s="32" t="s">
        <v>83</v>
      </c>
      <c r="I543" s="32">
        <v>52337</v>
      </c>
      <c r="J543" s="33">
        <v>45313</v>
      </c>
      <c r="K543" s="33">
        <v>45318</v>
      </c>
      <c r="L543" t="s">
        <v>1058</v>
      </c>
      <c r="M543" s="32">
        <v>5</v>
      </c>
      <c r="N543" s="32" t="s">
        <v>20</v>
      </c>
      <c r="O543" s="32">
        <v>4</v>
      </c>
      <c r="P543" s="32">
        <v>27.31</v>
      </c>
      <c r="Q543" s="32">
        <v>109.24</v>
      </c>
      <c r="R543" s="32" t="s">
        <v>2163</v>
      </c>
      <c r="S543" s="32" t="s">
        <v>1058</v>
      </c>
      <c r="T543" s="33">
        <v>45330</v>
      </c>
      <c r="U543" s="33">
        <v>45327</v>
      </c>
      <c r="V543" s="32" t="s">
        <v>2308</v>
      </c>
      <c r="W543" s="32" t="s">
        <v>1031</v>
      </c>
      <c r="X543" s="33">
        <v>45330</v>
      </c>
      <c r="Y543" s="32" t="s">
        <v>1068</v>
      </c>
      <c r="Z543" s="33">
        <v>45330</v>
      </c>
      <c r="AA543" s="32" t="s">
        <v>1069</v>
      </c>
      <c r="AB543" s="32" t="s">
        <v>1085</v>
      </c>
      <c r="AC543" s="33">
        <v>45337</v>
      </c>
      <c r="AD543" s="32" t="s">
        <v>22</v>
      </c>
      <c r="AE543" s="33">
        <v>45336</v>
      </c>
      <c r="AF543" s="32" t="s">
        <v>426</v>
      </c>
      <c r="AG543" s="32"/>
      <c r="AH543" s="32" t="s">
        <v>1210</v>
      </c>
      <c r="AI543" t="s">
        <v>1311</v>
      </c>
      <c r="AJ543" t="s">
        <v>1354</v>
      </c>
      <c r="AK543" t="s">
        <v>1520</v>
      </c>
      <c r="AL543" s="32" t="s">
        <v>890</v>
      </c>
    </row>
    <row r="544" spans="1:38">
      <c r="A544" s="32">
        <v>51</v>
      </c>
      <c r="B544" s="33">
        <v>45313</v>
      </c>
      <c r="C544" s="32">
        <v>30</v>
      </c>
      <c r="D544" s="32" t="s">
        <v>1909</v>
      </c>
      <c r="E544" s="32" t="s">
        <v>1910</v>
      </c>
      <c r="F544" s="32">
        <v>9227460</v>
      </c>
      <c r="G544" s="32" t="s">
        <v>1903</v>
      </c>
      <c r="H544" s="32" t="s">
        <v>385</v>
      </c>
      <c r="I544" s="32">
        <v>52338</v>
      </c>
      <c r="J544" s="33">
        <v>45313</v>
      </c>
      <c r="K544" s="33">
        <v>45318</v>
      </c>
      <c r="L544" t="s">
        <v>1068</v>
      </c>
      <c r="M544" s="32">
        <v>4</v>
      </c>
      <c r="N544" s="32" t="s">
        <v>20</v>
      </c>
      <c r="O544" s="32">
        <v>5</v>
      </c>
      <c r="P544" s="32">
        <v>10.66</v>
      </c>
      <c r="Q544" s="32">
        <v>53.3</v>
      </c>
      <c r="R544" s="32" t="s">
        <v>2163</v>
      </c>
      <c r="S544" s="32" t="s">
        <v>1058</v>
      </c>
      <c r="T544" s="33">
        <v>45330</v>
      </c>
      <c r="U544" s="33">
        <v>45327</v>
      </c>
      <c r="V544" s="32" t="s">
        <v>2308</v>
      </c>
      <c r="W544" s="32">
        <v>29</v>
      </c>
      <c r="X544" s="33">
        <v>45330</v>
      </c>
      <c r="Y544" s="32" t="s">
        <v>1068</v>
      </c>
      <c r="Z544" s="33">
        <v>45330</v>
      </c>
      <c r="AA544" s="32" t="s">
        <v>2654</v>
      </c>
      <c r="AB544" s="32" t="s">
        <v>1085</v>
      </c>
      <c r="AC544" s="33">
        <v>45372</v>
      </c>
      <c r="AD544" s="32" t="s">
        <v>22</v>
      </c>
      <c r="AE544" s="33" t="s">
        <v>581</v>
      </c>
      <c r="AF544" s="32" t="s">
        <v>581</v>
      </c>
      <c r="AG544" s="32"/>
      <c r="AH544" s="32" t="s">
        <v>1210</v>
      </c>
      <c r="AI544" t="s">
        <v>1311</v>
      </c>
      <c r="AJ544" t="s">
        <v>1354</v>
      </c>
      <c r="AK544" t="s">
        <v>1520</v>
      </c>
      <c r="AL544" s="32" t="s">
        <v>890</v>
      </c>
    </row>
    <row r="545" spans="1:38">
      <c r="A545" s="32">
        <v>51</v>
      </c>
      <c r="B545" s="33">
        <v>45313</v>
      </c>
      <c r="C545" s="32">
        <v>30</v>
      </c>
      <c r="D545" s="32" t="s">
        <v>1909</v>
      </c>
      <c r="E545" s="32" t="s">
        <v>1910</v>
      </c>
      <c r="F545" s="32">
        <v>9227460</v>
      </c>
      <c r="G545" s="32" t="s">
        <v>490</v>
      </c>
      <c r="H545" s="32" t="s">
        <v>113</v>
      </c>
      <c r="I545" s="32">
        <v>52337</v>
      </c>
      <c r="J545" s="33">
        <v>45313</v>
      </c>
      <c r="K545" s="33">
        <v>45318</v>
      </c>
      <c r="L545" t="s">
        <v>1058</v>
      </c>
      <c r="M545" s="32">
        <v>4</v>
      </c>
      <c r="N545" s="32" t="s">
        <v>20</v>
      </c>
      <c r="O545" s="32">
        <v>20</v>
      </c>
      <c r="P545" s="32">
        <v>2</v>
      </c>
      <c r="Q545" s="32">
        <v>40</v>
      </c>
      <c r="R545" s="32" t="s">
        <v>2163</v>
      </c>
      <c r="S545" s="32" t="s">
        <v>1058</v>
      </c>
      <c r="T545" s="33">
        <v>45330</v>
      </c>
      <c r="U545" s="33">
        <v>45327</v>
      </c>
      <c r="V545" s="32" t="s">
        <v>2308</v>
      </c>
      <c r="W545" s="32" t="s">
        <v>1029</v>
      </c>
      <c r="X545" s="33">
        <v>45330</v>
      </c>
      <c r="Y545" s="32" t="s">
        <v>1068</v>
      </c>
      <c r="Z545" s="33">
        <v>45330</v>
      </c>
      <c r="AA545" s="32" t="s">
        <v>1069</v>
      </c>
      <c r="AB545" s="32" t="s">
        <v>1085</v>
      </c>
      <c r="AC545" s="33">
        <v>45337</v>
      </c>
      <c r="AD545" s="32" t="s">
        <v>22</v>
      </c>
      <c r="AE545" s="33">
        <v>45336</v>
      </c>
      <c r="AF545" s="32" t="s">
        <v>1026</v>
      </c>
      <c r="AG545" s="32"/>
      <c r="AH545" s="32" t="s">
        <v>1210</v>
      </c>
      <c r="AI545" t="s">
        <v>1311</v>
      </c>
      <c r="AJ545" t="s">
        <v>1354</v>
      </c>
      <c r="AK545" t="s">
        <v>1520</v>
      </c>
      <c r="AL545" s="32" t="s">
        <v>890</v>
      </c>
    </row>
    <row r="546" spans="1:38">
      <c r="A546" s="32">
        <v>51</v>
      </c>
      <c r="B546" s="33">
        <v>45313</v>
      </c>
      <c r="C546" s="32">
        <v>30</v>
      </c>
      <c r="D546" s="32" t="s">
        <v>1909</v>
      </c>
      <c r="E546" s="32" t="s">
        <v>1910</v>
      </c>
      <c r="F546" s="32">
        <v>9227460</v>
      </c>
      <c r="G546" s="32" t="s">
        <v>106</v>
      </c>
      <c r="H546" s="32" t="s">
        <v>550</v>
      </c>
      <c r="I546" s="32">
        <v>52341</v>
      </c>
      <c r="J546" s="33">
        <v>45313</v>
      </c>
      <c r="K546" s="33">
        <v>45318</v>
      </c>
      <c r="L546" t="s">
        <v>1058</v>
      </c>
      <c r="M546" s="32">
        <v>6</v>
      </c>
      <c r="N546" s="32" t="s">
        <v>20</v>
      </c>
      <c r="O546" s="32">
        <v>20</v>
      </c>
      <c r="P546" s="32">
        <v>13.6</v>
      </c>
      <c r="Q546" s="32">
        <v>272</v>
      </c>
      <c r="R546" s="32" t="s">
        <v>2310</v>
      </c>
      <c r="S546" s="32" t="s">
        <v>1058</v>
      </c>
      <c r="T546" s="33">
        <v>45326</v>
      </c>
      <c r="U546" s="33">
        <v>45326</v>
      </c>
      <c r="V546" s="32" t="s">
        <v>2311</v>
      </c>
      <c r="W546" s="32" t="s">
        <v>1002</v>
      </c>
      <c r="X546" s="33">
        <v>45326</v>
      </c>
      <c r="Y546" s="32" t="s">
        <v>1068</v>
      </c>
      <c r="Z546" s="33">
        <v>45326</v>
      </c>
      <c r="AA546" s="32" t="s">
        <v>1710</v>
      </c>
      <c r="AB546" s="32" t="s">
        <v>1070</v>
      </c>
      <c r="AC546" s="33">
        <v>45342</v>
      </c>
      <c r="AD546" s="32" t="s">
        <v>22</v>
      </c>
      <c r="AE546" s="33">
        <v>45329</v>
      </c>
      <c r="AF546" s="32" t="s">
        <v>1026</v>
      </c>
      <c r="AG546" s="32"/>
      <c r="AH546" s="32" t="s">
        <v>1210</v>
      </c>
      <c r="AI546" t="s">
        <v>1311</v>
      </c>
      <c r="AJ546" t="s">
        <v>1354</v>
      </c>
      <c r="AK546" t="s">
        <v>1520</v>
      </c>
      <c r="AL546" s="32" t="s">
        <v>890</v>
      </c>
    </row>
    <row r="547" spans="1:38">
      <c r="A547" s="32">
        <v>51</v>
      </c>
      <c r="B547" s="33">
        <v>45313</v>
      </c>
      <c r="C547" s="32">
        <v>30</v>
      </c>
      <c r="D547" s="32" t="s">
        <v>1909</v>
      </c>
      <c r="E547" s="32" t="s">
        <v>1910</v>
      </c>
      <c r="F547" s="32">
        <v>9227460</v>
      </c>
      <c r="G547" s="32" t="s">
        <v>949</v>
      </c>
      <c r="H547" s="32" t="s">
        <v>954</v>
      </c>
      <c r="I547" s="32">
        <v>52340</v>
      </c>
      <c r="J547" s="33">
        <v>45313</v>
      </c>
      <c r="K547" s="33">
        <v>45318</v>
      </c>
      <c r="L547" t="s">
        <v>1058</v>
      </c>
      <c r="M547" s="32">
        <v>1</v>
      </c>
      <c r="N547" s="32" t="s">
        <v>20</v>
      </c>
      <c r="O547" s="32">
        <v>20</v>
      </c>
      <c r="P547" s="32">
        <v>212.9</v>
      </c>
      <c r="Q547" s="32">
        <v>4258</v>
      </c>
      <c r="R547" s="32" t="s">
        <v>2145</v>
      </c>
      <c r="S547" s="32" t="s">
        <v>1058</v>
      </c>
      <c r="T547" s="33">
        <v>45320</v>
      </c>
      <c r="U547" s="33" t="s">
        <v>581</v>
      </c>
      <c r="V547" s="32" t="s">
        <v>2146</v>
      </c>
      <c r="W547" s="32" t="s">
        <v>139</v>
      </c>
      <c r="X547" s="33">
        <v>45320</v>
      </c>
      <c r="Y547" s="32" t="s">
        <v>1068</v>
      </c>
      <c r="Z547" s="33">
        <v>45320</v>
      </c>
      <c r="AA547" s="32" t="s">
        <v>1075</v>
      </c>
      <c r="AB547" s="32" t="s">
        <v>1070</v>
      </c>
      <c r="AC547" s="33">
        <v>45333</v>
      </c>
      <c r="AD547" s="32" t="s">
        <v>22</v>
      </c>
      <c r="AE547" s="33">
        <v>45323</v>
      </c>
      <c r="AF547" s="32" t="s">
        <v>1026</v>
      </c>
      <c r="AG547" s="32"/>
      <c r="AH547" s="32" t="s">
        <v>1210</v>
      </c>
      <c r="AI547" t="s">
        <v>1311</v>
      </c>
      <c r="AJ547" t="s">
        <v>1354</v>
      </c>
      <c r="AK547" t="s">
        <v>1520</v>
      </c>
      <c r="AL547" s="32" t="s">
        <v>890</v>
      </c>
    </row>
    <row r="548" spans="1:38">
      <c r="A548" s="32">
        <v>51</v>
      </c>
      <c r="B548" s="33">
        <v>45313</v>
      </c>
      <c r="C548" s="32">
        <v>30</v>
      </c>
      <c r="D548" s="32" t="s">
        <v>1909</v>
      </c>
      <c r="E548" s="32" t="s">
        <v>1910</v>
      </c>
      <c r="F548" s="32">
        <v>9227460</v>
      </c>
      <c r="G548" s="32" t="s">
        <v>103</v>
      </c>
      <c r="H548" s="32" t="s">
        <v>109</v>
      </c>
      <c r="I548" s="32">
        <v>52337</v>
      </c>
      <c r="J548" s="33">
        <v>45313</v>
      </c>
      <c r="K548" s="33">
        <v>45318</v>
      </c>
      <c r="L548" t="s">
        <v>1058</v>
      </c>
      <c r="M548" s="32">
        <v>3</v>
      </c>
      <c r="N548" s="32" t="s">
        <v>20</v>
      </c>
      <c r="O548" s="32">
        <v>10</v>
      </c>
      <c r="P548" s="32">
        <v>4</v>
      </c>
      <c r="Q548" s="32">
        <v>40</v>
      </c>
      <c r="R548" s="32" t="s">
        <v>2163</v>
      </c>
      <c r="S548" s="32" t="s">
        <v>1058</v>
      </c>
      <c r="T548" s="33">
        <v>45330</v>
      </c>
      <c r="U548" s="33">
        <v>45327</v>
      </c>
      <c r="V548" s="32" t="s">
        <v>2308</v>
      </c>
      <c r="W548" s="32" t="s">
        <v>1028</v>
      </c>
      <c r="X548" s="33">
        <v>45330</v>
      </c>
      <c r="Y548" s="32" t="s">
        <v>1068</v>
      </c>
      <c r="Z548" s="33">
        <v>45330</v>
      </c>
      <c r="AA548" s="32" t="s">
        <v>1069</v>
      </c>
      <c r="AB548" s="32" t="s">
        <v>1085</v>
      </c>
      <c r="AC548" s="33">
        <v>45372</v>
      </c>
      <c r="AD548" s="32" t="s">
        <v>22</v>
      </c>
      <c r="AE548" s="33">
        <v>45337</v>
      </c>
      <c r="AF548" s="32" t="s">
        <v>1001</v>
      </c>
      <c r="AG548" s="32"/>
      <c r="AH548" s="32" t="s">
        <v>1210</v>
      </c>
      <c r="AI548" t="s">
        <v>1311</v>
      </c>
      <c r="AJ548" t="s">
        <v>1354</v>
      </c>
      <c r="AK548" t="s">
        <v>1520</v>
      </c>
      <c r="AL548" s="32" t="s">
        <v>890</v>
      </c>
    </row>
    <row r="549" spans="1:38">
      <c r="A549" s="32">
        <v>51</v>
      </c>
      <c r="B549" s="33">
        <v>45313</v>
      </c>
      <c r="C549" s="32">
        <v>30</v>
      </c>
      <c r="D549" s="32" t="s">
        <v>1909</v>
      </c>
      <c r="E549" s="32" t="s">
        <v>1910</v>
      </c>
      <c r="F549" s="32">
        <v>9227460</v>
      </c>
      <c r="G549" s="32" t="s">
        <v>105</v>
      </c>
      <c r="H549" s="32" t="s">
        <v>348</v>
      </c>
      <c r="I549" s="32">
        <v>52341</v>
      </c>
      <c r="J549" s="33">
        <v>45313</v>
      </c>
      <c r="K549" s="33">
        <v>45318</v>
      </c>
      <c r="L549" t="s">
        <v>1058</v>
      </c>
      <c r="M549" s="32">
        <v>5</v>
      </c>
      <c r="N549" s="32" t="s">
        <v>20</v>
      </c>
      <c r="O549" s="32">
        <v>10</v>
      </c>
      <c r="P549" s="32">
        <v>5</v>
      </c>
      <c r="Q549" s="32">
        <v>50</v>
      </c>
      <c r="R549" s="32" t="s">
        <v>2310</v>
      </c>
      <c r="S549" s="32" t="s">
        <v>1058</v>
      </c>
      <c r="T549" s="33">
        <v>45326</v>
      </c>
      <c r="U549" s="33">
        <v>45326</v>
      </c>
      <c r="V549" s="32" t="s">
        <v>2311</v>
      </c>
      <c r="W549" s="32" t="s">
        <v>143</v>
      </c>
      <c r="X549" s="33">
        <v>45326</v>
      </c>
      <c r="Y549" s="32" t="s">
        <v>1068</v>
      </c>
      <c r="Z549" s="33">
        <v>45326</v>
      </c>
      <c r="AA549" s="32" t="s">
        <v>1710</v>
      </c>
      <c r="AB549" s="32" t="s">
        <v>1070</v>
      </c>
      <c r="AC549" s="33">
        <v>45342</v>
      </c>
      <c r="AD549" s="32" t="s">
        <v>22</v>
      </c>
      <c r="AE549" s="33">
        <v>45332</v>
      </c>
      <c r="AF549" s="32" t="s">
        <v>1001</v>
      </c>
      <c r="AG549" s="32"/>
      <c r="AH549" s="32" t="s">
        <v>1210</v>
      </c>
      <c r="AI549" t="s">
        <v>1311</v>
      </c>
      <c r="AJ549" t="s">
        <v>1354</v>
      </c>
      <c r="AK549" t="s">
        <v>1520</v>
      </c>
      <c r="AL549" s="32" t="s">
        <v>890</v>
      </c>
    </row>
    <row r="550" spans="1:38">
      <c r="A550" s="32">
        <v>51</v>
      </c>
      <c r="B550" s="33">
        <v>45313</v>
      </c>
      <c r="C550" s="32">
        <v>30</v>
      </c>
      <c r="D550" s="32" t="s">
        <v>1909</v>
      </c>
      <c r="E550" s="32" t="s">
        <v>1910</v>
      </c>
      <c r="F550" s="32">
        <v>9227460</v>
      </c>
      <c r="G550" s="32" t="s">
        <v>1904</v>
      </c>
      <c r="H550" s="32" t="s">
        <v>1899</v>
      </c>
      <c r="I550" s="32">
        <v>52342</v>
      </c>
      <c r="J550" s="33">
        <v>45313</v>
      </c>
      <c r="K550" s="33">
        <v>45318</v>
      </c>
      <c r="L550" t="s">
        <v>1058</v>
      </c>
      <c r="M550" s="32">
        <v>3</v>
      </c>
      <c r="N550" s="32" t="s">
        <v>20</v>
      </c>
      <c r="O550" s="32">
        <v>8</v>
      </c>
      <c r="P550" s="32">
        <v>9.24</v>
      </c>
      <c r="Q550" s="32">
        <v>73.92</v>
      </c>
      <c r="R550" s="32" t="s">
        <v>2164</v>
      </c>
      <c r="S550" s="32" t="s">
        <v>1058</v>
      </c>
      <c r="T550" s="33">
        <v>45330</v>
      </c>
      <c r="U550" s="33">
        <v>45327</v>
      </c>
      <c r="V550" s="32" t="s">
        <v>2309</v>
      </c>
      <c r="W550" s="32" t="s">
        <v>1005</v>
      </c>
      <c r="X550" s="33">
        <v>45330</v>
      </c>
      <c r="Y550" s="32" t="s">
        <v>1068</v>
      </c>
      <c r="Z550" s="33">
        <v>45330</v>
      </c>
      <c r="AA550" s="32" t="s">
        <v>1069</v>
      </c>
      <c r="AB550" s="32" t="s">
        <v>1080</v>
      </c>
      <c r="AC550" s="33">
        <v>45337</v>
      </c>
      <c r="AD550" s="32" t="s">
        <v>22</v>
      </c>
      <c r="AE550" s="33">
        <v>45336</v>
      </c>
      <c r="AF550" s="32" t="s">
        <v>1025</v>
      </c>
      <c r="AG550" s="32"/>
      <c r="AH550" s="32" t="s">
        <v>1210</v>
      </c>
      <c r="AI550" t="s">
        <v>1311</v>
      </c>
      <c r="AJ550" t="s">
        <v>1354</v>
      </c>
      <c r="AK550" t="s">
        <v>1520</v>
      </c>
      <c r="AL550" s="32" t="s">
        <v>890</v>
      </c>
    </row>
    <row r="551" spans="1:38">
      <c r="A551" s="32">
        <v>51</v>
      </c>
      <c r="B551" s="33">
        <v>45313</v>
      </c>
      <c r="C551" s="32">
        <v>30</v>
      </c>
      <c r="D551" s="32" t="s">
        <v>1909</v>
      </c>
      <c r="E551" s="32" t="s">
        <v>1910</v>
      </c>
      <c r="F551" s="32">
        <v>9227460</v>
      </c>
      <c r="G551" s="32" t="s">
        <v>32</v>
      </c>
      <c r="H551" s="32" t="s">
        <v>33</v>
      </c>
      <c r="I551" s="32">
        <v>52341</v>
      </c>
      <c r="J551" s="33">
        <v>45313</v>
      </c>
      <c r="K551" s="33">
        <v>45318</v>
      </c>
      <c r="L551" t="s">
        <v>1058</v>
      </c>
      <c r="M551" s="32">
        <v>4</v>
      </c>
      <c r="N551" s="32" t="s">
        <v>20</v>
      </c>
      <c r="O551" s="32">
        <v>16</v>
      </c>
      <c r="P551" s="32">
        <v>24</v>
      </c>
      <c r="Q551" s="32">
        <v>384</v>
      </c>
      <c r="R551" s="32" t="s">
        <v>2310</v>
      </c>
      <c r="S551" s="32" t="s">
        <v>1058</v>
      </c>
      <c r="T551" s="33">
        <v>45326</v>
      </c>
      <c r="U551" s="33">
        <v>45326</v>
      </c>
      <c r="V551" s="32" t="s">
        <v>2311</v>
      </c>
      <c r="W551" s="32" t="s">
        <v>142</v>
      </c>
      <c r="X551" s="33">
        <v>45326</v>
      </c>
      <c r="Y551" s="32" t="s">
        <v>1068</v>
      </c>
      <c r="Z551" s="33">
        <v>45326</v>
      </c>
      <c r="AA551" s="32" t="s">
        <v>1710</v>
      </c>
      <c r="AB551" s="32" t="s">
        <v>1070</v>
      </c>
      <c r="AC551" s="33">
        <v>45342</v>
      </c>
      <c r="AD551" s="32" t="s">
        <v>22</v>
      </c>
      <c r="AE551" s="33">
        <v>45329</v>
      </c>
      <c r="AF551" s="32" t="s">
        <v>1157</v>
      </c>
      <c r="AG551" s="32"/>
      <c r="AH551" s="32" t="s">
        <v>1210</v>
      </c>
      <c r="AI551" t="s">
        <v>1311</v>
      </c>
      <c r="AJ551" t="s">
        <v>1354</v>
      </c>
      <c r="AK551" t="s">
        <v>1520</v>
      </c>
      <c r="AL551" s="32" t="s">
        <v>890</v>
      </c>
    </row>
    <row r="552" spans="1:38">
      <c r="A552" s="32">
        <v>51</v>
      </c>
      <c r="B552" s="33">
        <v>45313</v>
      </c>
      <c r="C552" s="32">
        <v>30</v>
      </c>
      <c r="D552" s="32" t="s">
        <v>1909</v>
      </c>
      <c r="E552" s="32" t="s">
        <v>1910</v>
      </c>
      <c r="F552" s="32">
        <v>9227460</v>
      </c>
      <c r="G552" s="32" t="s">
        <v>1134</v>
      </c>
      <c r="H552" s="32" t="s">
        <v>1144</v>
      </c>
      <c r="I552" s="32">
        <v>52338</v>
      </c>
      <c r="J552" s="33">
        <v>45313</v>
      </c>
      <c r="K552" s="33">
        <v>45318</v>
      </c>
      <c r="L552" t="s">
        <v>1058</v>
      </c>
      <c r="M552" s="32">
        <v>3</v>
      </c>
      <c r="N552" s="32" t="s">
        <v>36</v>
      </c>
      <c r="O552" s="32">
        <v>2</v>
      </c>
      <c r="P552" s="32">
        <v>13.99</v>
      </c>
      <c r="Q552" s="32">
        <v>27.98</v>
      </c>
      <c r="R552" s="32" t="s">
        <v>2163</v>
      </c>
      <c r="S552" s="32" t="s">
        <v>1058</v>
      </c>
      <c r="T552" s="33">
        <v>45330</v>
      </c>
      <c r="U552" s="33">
        <v>45327</v>
      </c>
      <c r="V552" s="32" t="s">
        <v>2308</v>
      </c>
      <c r="W552" s="32" t="s">
        <v>1036</v>
      </c>
      <c r="X552" s="33">
        <v>45330</v>
      </c>
      <c r="Y552" s="32" t="s">
        <v>1068</v>
      </c>
      <c r="Z552" s="33">
        <v>45330</v>
      </c>
      <c r="AA552" s="32" t="s">
        <v>1069</v>
      </c>
      <c r="AB552" s="32" t="s">
        <v>1085</v>
      </c>
      <c r="AC552" s="33">
        <v>45337</v>
      </c>
      <c r="AD552" s="32" t="s">
        <v>22</v>
      </c>
      <c r="AE552" s="33">
        <v>45336</v>
      </c>
      <c r="AF552" s="32" t="s">
        <v>425</v>
      </c>
      <c r="AG552" s="32"/>
      <c r="AH552" s="32" t="s">
        <v>1210</v>
      </c>
      <c r="AI552" t="s">
        <v>1311</v>
      </c>
      <c r="AJ552" t="s">
        <v>1354</v>
      </c>
      <c r="AK552" t="s">
        <v>1520</v>
      </c>
      <c r="AL552" s="32" t="s">
        <v>890</v>
      </c>
    </row>
    <row r="553" spans="1:38">
      <c r="A553" s="32">
        <v>51</v>
      </c>
      <c r="B553" s="33">
        <v>45313</v>
      </c>
      <c r="C553" s="32">
        <v>30</v>
      </c>
      <c r="D553" s="32" t="s">
        <v>1909</v>
      </c>
      <c r="E553" s="32" t="s">
        <v>1910</v>
      </c>
      <c r="F553" s="32">
        <v>9227460</v>
      </c>
      <c r="G553" s="32" t="s">
        <v>1905</v>
      </c>
      <c r="H553" s="32" t="s">
        <v>1900</v>
      </c>
      <c r="I553" s="32">
        <v>52337</v>
      </c>
      <c r="J553" s="33">
        <v>45313</v>
      </c>
      <c r="K553" s="33">
        <v>45318</v>
      </c>
      <c r="L553" t="s">
        <v>1058</v>
      </c>
      <c r="M553" s="32">
        <v>2</v>
      </c>
      <c r="N553" s="32" t="s">
        <v>20</v>
      </c>
      <c r="O553" s="32">
        <v>20</v>
      </c>
      <c r="P553" s="32">
        <v>2.04</v>
      </c>
      <c r="Q553" s="32">
        <v>40.799999999999997</v>
      </c>
      <c r="R553" s="32" t="s">
        <v>2163</v>
      </c>
      <c r="S553" s="32" t="s">
        <v>1058</v>
      </c>
      <c r="T553" s="33">
        <v>45330</v>
      </c>
      <c r="U553" s="33">
        <v>45327</v>
      </c>
      <c r="V553" s="32" t="s">
        <v>2308</v>
      </c>
      <c r="W553" s="32" t="s">
        <v>1020</v>
      </c>
      <c r="X553" s="33">
        <v>45330</v>
      </c>
      <c r="Y553" s="32" t="s">
        <v>1068</v>
      </c>
      <c r="Z553" s="33">
        <v>45330</v>
      </c>
      <c r="AA553" s="32" t="s">
        <v>1069</v>
      </c>
      <c r="AB553" s="32" t="s">
        <v>1085</v>
      </c>
      <c r="AC553" s="33">
        <v>45337</v>
      </c>
      <c r="AD553" s="32" t="s">
        <v>22</v>
      </c>
      <c r="AE553" s="33">
        <v>45336</v>
      </c>
      <c r="AF553" s="32" t="s">
        <v>1026</v>
      </c>
      <c r="AG553" s="32"/>
      <c r="AH553" s="32" t="s">
        <v>1210</v>
      </c>
      <c r="AI553" t="s">
        <v>1311</v>
      </c>
      <c r="AJ553" t="s">
        <v>1354</v>
      </c>
      <c r="AK553" t="s">
        <v>1520</v>
      </c>
      <c r="AL553" s="32" t="s">
        <v>890</v>
      </c>
    </row>
    <row r="554" spans="1:38">
      <c r="A554" s="32">
        <v>51</v>
      </c>
      <c r="B554" s="33">
        <v>45313</v>
      </c>
      <c r="C554" s="32">
        <v>30</v>
      </c>
      <c r="D554" s="32" t="s">
        <v>1909</v>
      </c>
      <c r="E554" s="32" t="s">
        <v>1910</v>
      </c>
      <c r="F554" s="32">
        <v>9227460</v>
      </c>
      <c r="G554" s="32" t="s">
        <v>950</v>
      </c>
      <c r="H554" s="32" t="s">
        <v>955</v>
      </c>
      <c r="I554" s="32">
        <v>52338</v>
      </c>
      <c r="J554" s="33">
        <v>45313</v>
      </c>
      <c r="K554" s="33">
        <v>45318</v>
      </c>
      <c r="L554" t="s">
        <v>1058</v>
      </c>
      <c r="M554" s="32">
        <v>2</v>
      </c>
      <c r="N554" s="32" t="s">
        <v>20</v>
      </c>
      <c r="O554" s="32">
        <v>30</v>
      </c>
      <c r="P554" s="32">
        <v>1.6</v>
      </c>
      <c r="Q554" s="32">
        <v>48</v>
      </c>
      <c r="R554" s="32" t="s">
        <v>2163</v>
      </c>
      <c r="S554" s="32" t="s">
        <v>1058</v>
      </c>
      <c r="T554" s="33">
        <v>45330</v>
      </c>
      <c r="U554" s="33">
        <v>45327</v>
      </c>
      <c r="V554" s="32" t="s">
        <v>2308</v>
      </c>
      <c r="W554" s="32" t="s">
        <v>1035</v>
      </c>
      <c r="X554" s="33">
        <v>45330</v>
      </c>
      <c r="Y554" s="32" t="s">
        <v>1068</v>
      </c>
      <c r="Z554" s="33">
        <v>45330</v>
      </c>
      <c r="AA554" s="32" t="s">
        <v>1069</v>
      </c>
      <c r="AB554" s="32" t="s">
        <v>1085</v>
      </c>
      <c r="AC554" s="33">
        <v>45337</v>
      </c>
      <c r="AD554" s="32" t="s">
        <v>22</v>
      </c>
      <c r="AE554" s="33">
        <v>45336</v>
      </c>
      <c r="AF554" s="32" t="s">
        <v>1033</v>
      </c>
      <c r="AG554" s="32"/>
      <c r="AH554" s="32" t="s">
        <v>1210</v>
      </c>
      <c r="AI554" t="s">
        <v>1311</v>
      </c>
      <c r="AJ554" t="s">
        <v>1354</v>
      </c>
      <c r="AK554" t="s">
        <v>1520</v>
      </c>
      <c r="AL554" s="32" t="s">
        <v>890</v>
      </c>
    </row>
    <row r="555" spans="1:38">
      <c r="A555" s="32">
        <v>51</v>
      </c>
      <c r="B555" s="33">
        <v>45313</v>
      </c>
      <c r="C555" s="32">
        <v>30</v>
      </c>
      <c r="D555" s="32" t="s">
        <v>1909</v>
      </c>
      <c r="E555" s="32" t="s">
        <v>1910</v>
      </c>
      <c r="F555" s="32">
        <v>9227460</v>
      </c>
      <c r="G555" s="32" t="s">
        <v>97</v>
      </c>
      <c r="H555" s="32" t="s">
        <v>546</v>
      </c>
      <c r="I555" s="32">
        <v>52341</v>
      </c>
      <c r="J555" s="33">
        <v>45313</v>
      </c>
      <c r="K555" s="33">
        <v>45318</v>
      </c>
      <c r="L555" t="s">
        <v>1058</v>
      </c>
      <c r="M555" s="32">
        <v>3</v>
      </c>
      <c r="N555" s="32" t="s">
        <v>118</v>
      </c>
      <c r="O555" s="32">
        <v>1</v>
      </c>
      <c r="P555" s="32">
        <v>90.56</v>
      </c>
      <c r="Q555" s="32">
        <v>90.56</v>
      </c>
      <c r="R555" s="32" t="s">
        <v>2310</v>
      </c>
      <c r="S555" s="32" t="s">
        <v>1058</v>
      </c>
      <c r="T555" s="33">
        <v>45326</v>
      </c>
      <c r="U555" s="33">
        <v>45326</v>
      </c>
      <c r="V555" s="32" t="s">
        <v>2311</v>
      </c>
      <c r="W555" s="32" t="s">
        <v>141</v>
      </c>
      <c r="X555" s="33">
        <v>45326</v>
      </c>
      <c r="Y555" s="32" t="s">
        <v>1068</v>
      </c>
      <c r="Z555" s="33">
        <v>45326</v>
      </c>
      <c r="AA555" s="32" t="s">
        <v>1710</v>
      </c>
      <c r="AB555" s="32" t="s">
        <v>1070</v>
      </c>
      <c r="AC555" s="33">
        <v>45342</v>
      </c>
      <c r="AD555" s="32" t="s">
        <v>22</v>
      </c>
      <c r="AE555" s="33">
        <v>45329</v>
      </c>
      <c r="AF555" s="32" t="s">
        <v>424</v>
      </c>
      <c r="AG555" s="32"/>
      <c r="AH555" s="32" t="s">
        <v>1210</v>
      </c>
      <c r="AI555" t="s">
        <v>1311</v>
      </c>
      <c r="AJ555" t="s">
        <v>1354</v>
      </c>
      <c r="AK555" t="s">
        <v>1520</v>
      </c>
      <c r="AL555" s="32" t="s">
        <v>890</v>
      </c>
    </row>
    <row r="556" spans="1:38">
      <c r="A556" s="32">
        <v>51</v>
      </c>
      <c r="B556" s="33">
        <v>45313</v>
      </c>
      <c r="C556" s="32">
        <v>30</v>
      </c>
      <c r="D556" s="32" t="s">
        <v>1909</v>
      </c>
      <c r="E556" s="32" t="s">
        <v>1910</v>
      </c>
      <c r="F556" s="32">
        <v>9227460</v>
      </c>
      <c r="G556" s="32" t="s">
        <v>353</v>
      </c>
      <c r="H556" s="32" t="s">
        <v>547</v>
      </c>
      <c r="I556" s="32">
        <v>52339</v>
      </c>
      <c r="J556" s="33">
        <v>45313</v>
      </c>
      <c r="K556" s="33">
        <v>45318</v>
      </c>
      <c r="L556" t="s">
        <v>1058</v>
      </c>
      <c r="M556" s="32">
        <v>1</v>
      </c>
      <c r="N556" s="32" t="s">
        <v>118</v>
      </c>
      <c r="O556" s="32">
        <v>1</v>
      </c>
      <c r="P556" s="32">
        <v>90.4</v>
      </c>
      <c r="Q556" s="32">
        <v>90.4</v>
      </c>
      <c r="R556" s="32" t="s">
        <v>2165</v>
      </c>
      <c r="S556" s="32" t="s">
        <v>1058</v>
      </c>
      <c r="T556" s="33">
        <v>45323</v>
      </c>
      <c r="U556" s="33">
        <v>45323</v>
      </c>
      <c r="V556" s="32" t="s">
        <v>2166</v>
      </c>
      <c r="W556" s="32" t="s">
        <v>139</v>
      </c>
      <c r="X556" s="33">
        <v>45323</v>
      </c>
      <c r="Y556" s="32" t="s">
        <v>1068</v>
      </c>
      <c r="Z556" s="33">
        <v>45323</v>
      </c>
      <c r="AA556" s="32" t="s">
        <v>1710</v>
      </c>
      <c r="AB556" s="32" t="s">
        <v>1082</v>
      </c>
      <c r="AC556" s="33">
        <v>45352</v>
      </c>
      <c r="AD556" s="32" t="s">
        <v>22</v>
      </c>
      <c r="AE556" s="33">
        <v>45327</v>
      </c>
      <c r="AF556" s="32" t="s">
        <v>424</v>
      </c>
      <c r="AG556" s="32"/>
      <c r="AH556" s="32" t="s">
        <v>1210</v>
      </c>
      <c r="AI556" t="s">
        <v>1311</v>
      </c>
      <c r="AJ556" t="s">
        <v>1354</v>
      </c>
      <c r="AK556" t="s">
        <v>1520</v>
      </c>
      <c r="AL556" s="32" t="s">
        <v>890</v>
      </c>
    </row>
    <row r="557" spans="1:38">
      <c r="A557" s="32">
        <v>51</v>
      </c>
      <c r="B557" s="33">
        <v>45313</v>
      </c>
      <c r="C557" s="32">
        <v>30</v>
      </c>
      <c r="D557" s="32" t="s">
        <v>1909</v>
      </c>
      <c r="E557" s="32" t="s">
        <v>1910</v>
      </c>
      <c r="F557" s="32">
        <v>9227460</v>
      </c>
      <c r="G557" s="32" t="s">
        <v>98</v>
      </c>
      <c r="H557" s="32" t="s">
        <v>548</v>
      </c>
      <c r="I557" s="32">
        <v>52341</v>
      </c>
      <c r="J557" s="33">
        <v>45313</v>
      </c>
      <c r="K557" s="33">
        <v>45318</v>
      </c>
      <c r="L557" t="s">
        <v>1058</v>
      </c>
      <c r="M557" s="32">
        <v>2</v>
      </c>
      <c r="N557" s="32" t="s">
        <v>118</v>
      </c>
      <c r="O557" s="32">
        <v>2</v>
      </c>
      <c r="P557" s="32">
        <v>90.56</v>
      </c>
      <c r="Q557" s="32">
        <v>181.12</v>
      </c>
      <c r="R557" s="32" t="s">
        <v>2310</v>
      </c>
      <c r="S557" s="32" t="s">
        <v>1058</v>
      </c>
      <c r="T557" s="33">
        <v>45326</v>
      </c>
      <c r="U557" s="33">
        <v>45326</v>
      </c>
      <c r="V557" s="32" t="s">
        <v>2311</v>
      </c>
      <c r="W557" s="32" t="s">
        <v>140</v>
      </c>
      <c r="X557" s="33">
        <v>45326</v>
      </c>
      <c r="Y557" s="32" t="s">
        <v>1068</v>
      </c>
      <c r="Z557" s="33">
        <v>45326</v>
      </c>
      <c r="AA557" s="32" t="s">
        <v>1710</v>
      </c>
      <c r="AB557" s="32" t="s">
        <v>1070</v>
      </c>
      <c r="AC557" s="33">
        <v>45342</v>
      </c>
      <c r="AD557" s="32" t="s">
        <v>22</v>
      </c>
      <c r="AE557" s="33">
        <v>45329</v>
      </c>
      <c r="AF557" s="32" t="s">
        <v>425</v>
      </c>
      <c r="AG557" s="32"/>
      <c r="AH557" s="32" t="s">
        <v>1210</v>
      </c>
      <c r="AI557" t="s">
        <v>1311</v>
      </c>
      <c r="AJ557" t="s">
        <v>1354</v>
      </c>
      <c r="AK557" t="s">
        <v>1520</v>
      </c>
      <c r="AL557" s="32" t="s">
        <v>890</v>
      </c>
    </row>
    <row r="558" spans="1:38">
      <c r="A558" s="32">
        <v>51</v>
      </c>
      <c r="B558" s="33">
        <v>45313</v>
      </c>
      <c r="C558" s="32">
        <v>30</v>
      </c>
      <c r="D558" s="32" t="s">
        <v>1909</v>
      </c>
      <c r="E558" s="32" t="s">
        <v>1910</v>
      </c>
      <c r="F558" s="32">
        <v>9227460</v>
      </c>
      <c r="G558" s="32" t="s">
        <v>1906</v>
      </c>
      <c r="H558" s="32" t="s">
        <v>549</v>
      </c>
      <c r="I558" s="32">
        <v>52337</v>
      </c>
      <c r="J558" s="33">
        <v>45313</v>
      </c>
      <c r="K558" s="33">
        <v>45318</v>
      </c>
      <c r="L558" t="s">
        <v>1058</v>
      </c>
      <c r="M558" s="32">
        <v>1</v>
      </c>
      <c r="N558" s="32" t="s">
        <v>118</v>
      </c>
      <c r="O558" s="32">
        <v>2</v>
      </c>
      <c r="P558" s="32">
        <v>66.099999999999994</v>
      </c>
      <c r="Q558" s="32">
        <v>132.19999999999999</v>
      </c>
      <c r="R558" s="32" t="s">
        <v>2163</v>
      </c>
      <c r="S558" s="32" t="s">
        <v>1058</v>
      </c>
      <c r="T558" s="33">
        <v>45330</v>
      </c>
      <c r="U558" s="33">
        <v>45327</v>
      </c>
      <c r="V558" s="32" t="s">
        <v>2308</v>
      </c>
      <c r="W558" s="32" t="s">
        <v>1019</v>
      </c>
      <c r="X558" s="33">
        <v>45330</v>
      </c>
      <c r="Y558" s="32" t="s">
        <v>1068</v>
      </c>
      <c r="Z558" s="33">
        <v>45330</v>
      </c>
      <c r="AA558" s="32" t="s">
        <v>1069</v>
      </c>
      <c r="AB558" s="32" t="s">
        <v>1085</v>
      </c>
      <c r="AC558" s="33">
        <v>45337</v>
      </c>
      <c r="AD558" s="32" t="s">
        <v>22</v>
      </c>
      <c r="AE558" s="33">
        <v>45336</v>
      </c>
      <c r="AF558" s="32" t="s">
        <v>425</v>
      </c>
      <c r="AG558" s="32"/>
      <c r="AH558" s="32" t="s">
        <v>1210</v>
      </c>
      <c r="AI558" t="s">
        <v>1311</v>
      </c>
      <c r="AJ558" t="s">
        <v>1354</v>
      </c>
      <c r="AK558" t="s">
        <v>1520</v>
      </c>
      <c r="AL558" s="32" t="s">
        <v>890</v>
      </c>
    </row>
    <row r="559" spans="1:38">
      <c r="A559" s="32">
        <v>51</v>
      </c>
      <c r="B559" s="33">
        <v>45313</v>
      </c>
      <c r="C559" s="32">
        <v>30</v>
      </c>
      <c r="D559" s="32" t="s">
        <v>1909</v>
      </c>
      <c r="E559" s="32" t="s">
        <v>1910</v>
      </c>
      <c r="F559" s="32">
        <v>9227460</v>
      </c>
      <c r="G559" s="32" t="s">
        <v>351</v>
      </c>
      <c r="H559" s="32" t="s">
        <v>402</v>
      </c>
      <c r="I559" s="32">
        <v>52338</v>
      </c>
      <c r="J559" s="33">
        <v>45313</v>
      </c>
      <c r="K559" s="33">
        <v>45318</v>
      </c>
      <c r="L559" t="s">
        <v>1058</v>
      </c>
      <c r="M559" s="32">
        <v>1</v>
      </c>
      <c r="N559" s="32" t="s">
        <v>55</v>
      </c>
      <c r="O559" s="32">
        <v>1</v>
      </c>
      <c r="P559" s="32">
        <v>19.309999999999999</v>
      </c>
      <c r="Q559" s="32">
        <v>19.309999999999999</v>
      </c>
      <c r="R559" s="32" t="s">
        <v>2163</v>
      </c>
      <c r="S559" s="32" t="s">
        <v>1058</v>
      </c>
      <c r="T559" s="33">
        <v>45330</v>
      </c>
      <c r="U559" s="33">
        <v>45327</v>
      </c>
      <c r="V559" s="32" t="s">
        <v>2308</v>
      </c>
      <c r="W559" s="32" t="s">
        <v>1159</v>
      </c>
      <c r="X559" s="33">
        <v>45330</v>
      </c>
      <c r="Y559" s="32" t="s">
        <v>1068</v>
      </c>
      <c r="Z559" s="33">
        <v>45330</v>
      </c>
      <c r="AA559" s="32" t="s">
        <v>1069</v>
      </c>
      <c r="AB559" s="32" t="s">
        <v>1085</v>
      </c>
      <c r="AC559" s="33">
        <v>45337</v>
      </c>
      <c r="AD559" s="32" t="s">
        <v>22</v>
      </c>
      <c r="AE559" s="33">
        <v>45336</v>
      </c>
      <c r="AF559" s="32" t="s">
        <v>424</v>
      </c>
      <c r="AG559" s="32"/>
      <c r="AH559" s="32" t="s">
        <v>1210</v>
      </c>
      <c r="AI559" t="s">
        <v>1311</v>
      </c>
      <c r="AJ559" t="s">
        <v>1354</v>
      </c>
      <c r="AK559" t="s">
        <v>1520</v>
      </c>
      <c r="AL559" s="32" t="s">
        <v>890</v>
      </c>
    </row>
    <row r="560" spans="1:38">
      <c r="A560" s="32">
        <v>51</v>
      </c>
      <c r="B560" s="33">
        <v>45313</v>
      </c>
      <c r="C560" s="32">
        <v>30</v>
      </c>
      <c r="D560" s="32" t="s">
        <v>1909</v>
      </c>
      <c r="E560" s="32" t="s">
        <v>1910</v>
      </c>
      <c r="F560" s="32">
        <v>9227460</v>
      </c>
      <c r="G560" s="32" t="s">
        <v>1907</v>
      </c>
      <c r="H560" s="32" t="s">
        <v>1901</v>
      </c>
      <c r="I560" s="32">
        <v>52342</v>
      </c>
      <c r="J560" s="33">
        <v>45313</v>
      </c>
      <c r="K560" s="33">
        <v>45318</v>
      </c>
      <c r="L560" t="s">
        <v>1058</v>
      </c>
      <c r="M560" s="32">
        <v>2</v>
      </c>
      <c r="N560" s="32" t="s">
        <v>20</v>
      </c>
      <c r="O560" s="32">
        <v>4</v>
      </c>
      <c r="P560" s="32">
        <v>49.5</v>
      </c>
      <c r="Q560" s="32">
        <v>198</v>
      </c>
      <c r="R560" s="32" t="s">
        <v>2164</v>
      </c>
      <c r="S560" s="32" t="s">
        <v>1058</v>
      </c>
      <c r="T560" s="33">
        <v>45330</v>
      </c>
      <c r="U560" s="33">
        <v>45327</v>
      </c>
      <c r="V560" s="32" t="s">
        <v>2309</v>
      </c>
      <c r="W560" s="32" t="s">
        <v>1003</v>
      </c>
      <c r="X560" s="33">
        <v>45330</v>
      </c>
      <c r="Y560" s="32" t="s">
        <v>1068</v>
      </c>
      <c r="Z560" s="33">
        <v>45330</v>
      </c>
      <c r="AA560" s="32" t="s">
        <v>1069</v>
      </c>
      <c r="AB560" s="32" t="s">
        <v>1080</v>
      </c>
      <c r="AC560" s="33">
        <v>45372</v>
      </c>
      <c r="AD560" s="32" t="s">
        <v>22</v>
      </c>
      <c r="AE560" s="33">
        <v>45362</v>
      </c>
      <c r="AF560" s="32" t="s">
        <v>426</v>
      </c>
      <c r="AG560" s="32"/>
      <c r="AH560" s="32" t="s">
        <v>1210</v>
      </c>
      <c r="AI560" t="s">
        <v>1311</v>
      </c>
      <c r="AJ560" t="s">
        <v>1354</v>
      </c>
      <c r="AK560" t="s">
        <v>1520</v>
      </c>
      <c r="AL560" s="32" t="s">
        <v>890</v>
      </c>
    </row>
    <row r="561" spans="1:38">
      <c r="A561" s="32">
        <v>51</v>
      </c>
      <c r="B561" s="33">
        <v>45313</v>
      </c>
      <c r="C561" s="32">
        <v>30</v>
      </c>
      <c r="D561" s="32" t="s">
        <v>1909</v>
      </c>
      <c r="E561" s="32" t="s">
        <v>1910</v>
      </c>
      <c r="F561" s="32">
        <v>9227460</v>
      </c>
      <c r="G561" s="32" t="s">
        <v>86</v>
      </c>
      <c r="H561" s="32" t="s">
        <v>87</v>
      </c>
      <c r="I561" s="32">
        <v>52341</v>
      </c>
      <c r="J561" s="33">
        <v>45313</v>
      </c>
      <c r="K561" s="33">
        <v>45318</v>
      </c>
      <c r="L561" t="s">
        <v>1058</v>
      </c>
      <c r="M561" s="32">
        <v>1</v>
      </c>
      <c r="N561" s="32" t="s">
        <v>55</v>
      </c>
      <c r="O561" s="32">
        <v>1</v>
      </c>
      <c r="P561" s="32">
        <v>92.02</v>
      </c>
      <c r="Q561" s="32">
        <v>92.02</v>
      </c>
      <c r="R561" s="32" t="s">
        <v>2310</v>
      </c>
      <c r="S561" s="32" t="s">
        <v>1058</v>
      </c>
      <c r="T561" s="33">
        <v>45326</v>
      </c>
      <c r="U561" s="33">
        <v>45326</v>
      </c>
      <c r="V561" s="32" t="s">
        <v>2311</v>
      </c>
      <c r="W561" s="32" t="s">
        <v>139</v>
      </c>
      <c r="X561" s="33">
        <v>45326</v>
      </c>
      <c r="Y561" s="32" t="s">
        <v>1068</v>
      </c>
      <c r="Z561" s="33">
        <v>45326</v>
      </c>
      <c r="AA561" s="32" t="s">
        <v>1710</v>
      </c>
      <c r="AB561" s="32" t="s">
        <v>1070</v>
      </c>
      <c r="AC561" s="33">
        <v>45342</v>
      </c>
      <c r="AD561" s="32" t="s">
        <v>22</v>
      </c>
      <c r="AE561" s="33">
        <v>45334</v>
      </c>
      <c r="AF561" s="32" t="s">
        <v>424</v>
      </c>
      <c r="AG561" s="32"/>
      <c r="AH561" s="32" t="s">
        <v>1210</v>
      </c>
      <c r="AI561" t="s">
        <v>1311</v>
      </c>
      <c r="AJ561" t="s">
        <v>1354</v>
      </c>
      <c r="AK561" t="s">
        <v>1520</v>
      </c>
      <c r="AL561" s="32" t="s">
        <v>890</v>
      </c>
    </row>
    <row r="562" spans="1:38">
      <c r="A562" s="32">
        <v>51</v>
      </c>
      <c r="B562" s="33">
        <v>45313</v>
      </c>
      <c r="C562" s="32">
        <v>30</v>
      </c>
      <c r="D562" s="32" t="s">
        <v>1909</v>
      </c>
      <c r="E562" s="32" t="s">
        <v>1910</v>
      </c>
      <c r="F562" s="32">
        <v>9227460</v>
      </c>
      <c r="G562" s="32" t="s">
        <v>1908</v>
      </c>
      <c r="H562" s="32" t="s">
        <v>1902</v>
      </c>
      <c r="I562" s="32">
        <v>52342</v>
      </c>
      <c r="J562" s="33">
        <v>45313</v>
      </c>
      <c r="K562" s="33">
        <v>45318</v>
      </c>
      <c r="L562" t="s">
        <v>1058</v>
      </c>
      <c r="M562" s="32">
        <v>1</v>
      </c>
      <c r="N562" s="32" t="s">
        <v>20</v>
      </c>
      <c r="O562" s="32">
        <v>1</v>
      </c>
      <c r="P562" s="32">
        <v>188.5</v>
      </c>
      <c r="Q562" s="32">
        <v>188.5</v>
      </c>
      <c r="R562" s="32" t="s">
        <v>2164</v>
      </c>
      <c r="S562" s="32" t="s">
        <v>1058</v>
      </c>
      <c r="T562" s="33">
        <v>45330</v>
      </c>
      <c r="U562" s="33">
        <v>45327</v>
      </c>
      <c r="V562" s="32" t="s">
        <v>2309</v>
      </c>
      <c r="W562" s="32" t="s">
        <v>1002</v>
      </c>
      <c r="X562" s="33">
        <v>45330</v>
      </c>
      <c r="Y562" s="32" t="s">
        <v>1068</v>
      </c>
      <c r="Z562" s="33">
        <v>45330</v>
      </c>
      <c r="AA562" s="32" t="s">
        <v>1069</v>
      </c>
      <c r="AB562" s="32" t="s">
        <v>1080</v>
      </c>
      <c r="AC562" s="33">
        <v>45337</v>
      </c>
      <c r="AD562" s="32" t="s">
        <v>22</v>
      </c>
      <c r="AE562" s="33">
        <v>45336</v>
      </c>
      <c r="AF562" s="32" t="s">
        <v>424</v>
      </c>
      <c r="AG562" s="32"/>
      <c r="AH562" s="32" t="s">
        <v>1210</v>
      </c>
      <c r="AI562" t="s">
        <v>1311</v>
      </c>
      <c r="AJ562" t="s">
        <v>1354</v>
      </c>
      <c r="AK562" t="s">
        <v>1520</v>
      </c>
      <c r="AL562" s="32" t="s">
        <v>890</v>
      </c>
    </row>
    <row r="563" spans="1:38">
      <c r="A563" s="32">
        <v>51</v>
      </c>
      <c r="B563" s="33">
        <v>45313</v>
      </c>
      <c r="C563" s="32">
        <v>30</v>
      </c>
      <c r="D563" s="32" t="s">
        <v>1909</v>
      </c>
      <c r="E563" s="32" t="s">
        <v>1910</v>
      </c>
      <c r="F563" s="32">
        <v>9227460</v>
      </c>
      <c r="G563" s="32" t="s">
        <v>569</v>
      </c>
      <c r="H563" s="32" t="s">
        <v>570</v>
      </c>
      <c r="I563" s="32">
        <v>52552</v>
      </c>
      <c r="J563" s="33">
        <v>45316</v>
      </c>
      <c r="K563" s="33">
        <v>45318</v>
      </c>
      <c r="L563" t="s">
        <v>1058</v>
      </c>
      <c r="M563" s="32">
        <v>1</v>
      </c>
      <c r="N563" s="32" t="s">
        <v>20</v>
      </c>
      <c r="O563" s="32">
        <v>1</v>
      </c>
      <c r="P563" s="32">
        <v>66.599999999999994</v>
      </c>
      <c r="Q563" s="32">
        <v>66.599999999999994</v>
      </c>
      <c r="R563" s="32" t="s">
        <v>2167</v>
      </c>
      <c r="S563" s="32" t="s">
        <v>1058</v>
      </c>
      <c r="T563" s="33">
        <v>45322</v>
      </c>
      <c r="U563" s="33">
        <v>45322</v>
      </c>
      <c r="V563" s="32" t="s">
        <v>2168</v>
      </c>
      <c r="W563" s="32" t="s">
        <v>140</v>
      </c>
      <c r="X563" s="33">
        <v>45322</v>
      </c>
      <c r="Y563" s="32" t="s">
        <v>1068</v>
      </c>
      <c r="Z563" s="33">
        <v>45322</v>
      </c>
      <c r="AA563" s="32" t="s">
        <v>1710</v>
      </c>
      <c r="AB563" s="32" t="s">
        <v>1081</v>
      </c>
      <c r="AC563" s="33">
        <v>45347</v>
      </c>
      <c r="AD563" s="32" t="s">
        <v>22</v>
      </c>
      <c r="AE563" s="33">
        <v>45339</v>
      </c>
      <c r="AF563" s="32" t="s">
        <v>424</v>
      </c>
      <c r="AG563" s="32"/>
      <c r="AH563" s="32" t="s">
        <v>1210</v>
      </c>
      <c r="AI563" t="s">
        <v>1311</v>
      </c>
      <c r="AJ563" t="s">
        <v>1354</v>
      </c>
      <c r="AK563" t="s">
        <v>1520</v>
      </c>
      <c r="AL563" s="32" t="s">
        <v>890</v>
      </c>
    </row>
    <row r="564" spans="1:38">
      <c r="A564" s="32">
        <v>52</v>
      </c>
      <c r="B564" s="33">
        <v>45315</v>
      </c>
      <c r="C564" s="32">
        <v>30</v>
      </c>
      <c r="D564" s="32" t="s">
        <v>1957</v>
      </c>
      <c r="E564" s="32" t="s">
        <v>1934</v>
      </c>
      <c r="F564" s="32">
        <v>9117710</v>
      </c>
      <c r="G564" s="32" t="s">
        <v>161</v>
      </c>
      <c r="H564" s="32" t="s">
        <v>154</v>
      </c>
      <c r="I564" s="32">
        <v>52617</v>
      </c>
      <c r="J564" s="33">
        <v>45316</v>
      </c>
      <c r="K564" s="33">
        <v>45320</v>
      </c>
      <c r="L564" t="s">
        <v>1058</v>
      </c>
      <c r="M564" s="32">
        <v>8</v>
      </c>
      <c r="N564" s="32" t="s">
        <v>20</v>
      </c>
      <c r="O564" s="32">
        <v>4</v>
      </c>
      <c r="P564" s="32">
        <v>3.2</v>
      </c>
      <c r="Q564" s="32">
        <v>12.8</v>
      </c>
      <c r="R564" s="32" t="s">
        <v>2169</v>
      </c>
      <c r="S564" s="32" t="s">
        <v>1058</v>
      </c>
      <c r="T564" s="33">
        <v>45323</v>
      </c>
      <c r="U564" s="33">
        <v>45323</v>
      </c>
      <c r="V564" s="32" t="s">
        <v>2170</v>
      </c>
      <c r="W564" s="32" t="s">
        <v>1009</v>
      </c>
      <c r="X564" s="33">
        <v>45323</v>
      </c>
      <c r="Y564" s="32" t="s">
        <v>1068</v>
      </c>
      <c r="Z564" s="33">
        <v>45323</v>
      </c>
      <c r="AA564" s="32" t="s">
        <v>1710</v>
      </c>
      <c r="AB564" s="32" t="s">
        <v>1081</v>
      </c>
      <c r="AC564" s="33">
        <v>45332</v>
      </c>
      <c r="AD564" s="32" t="s">
        <v>22</v>
      </c>
      <c r="AE564" s="33">
        <v>45327</v>
      </c>
      <c r="AF564" s="32" t="s">
        <v>426</v>
      </c>
      <c r="AG564" s="32"/>
      <c r="AH564" s="32" t="s">
        <v>1210</v>
      </c>
      <c r="AI564" t="s">
        <v>1311</v>
      </c>
      <c r="AJ564" t="s">
        <v>1354</v>
      </c>
      <c r="AK564" t="s">
        <v>1520</v>
      </c>
      <c r="AL564" s="32" t="s">
        <v>890</v>
      </c>
    </row>
    <row r="565" spans="1:38">
      <c r="A565" s="32">
        <v>52</v>
      </c>
      <c r="B565" s="33">
        <v>45315</v>
      </c>
      <c r="C565" s="32">
        <v>30</v>
      </c>
      <c r="D565" s="32" t="s">
        <v>1957</v>
      </c>
      <c r="E565" s="32" t="s">
        <v>1934</v>
      </c>
      <c r="F565" s="32">
        <v>9117710</v>
      </c>
      <c r="G565" s="32" t="s">
        <v>246</v>
      </c>
      <c r="H565" s="32" t="s">
        <v>247</v>
      </c>
      <c r="I565" s="32">
        <v>52603</v>
      </c>
      <c r="J565" s="33">
        <v>45316</v>
      </c>
      <c r="K565" s="33">
        <v>45320</v>
      </c>
      <c r="L565" t="s">
        <v>1058</v>
      </c>
      <c r="M565" s="32">
        <v>2</v>
      </c>
      <c r="N565" s="32" t="s">
        <v>20</v>
      </c>
      <c r="O565" s="32">
        <v>4</v>
      </c>
      <c r="P565" s="32">
        <v>5.16</v>
      </c>
      <c r="Q565" s="32">
        <v>20.64</v>
      </c>
      <c r="R565" s="32" t="s">
        <v>2167</v>
      </c>
      <c r="S565" s="32" t="s">
        <v>1058</v>
      </c>
      <c r="T565" s="33">
        <v>45322</v>
      </c>
      <c r="U565" s="33">
        <v>45322</v>
      </c>
      <c r="V565" s="32" t="s">
        <v>2168</v>
      </c>
      <c r="W565" s="32" t="s">
        <v>1015</v>
      </c>
      <c r="X565" s="33">
        <v>45322</v>
      </c>
      <c r="Y565" s="32" t="s">
        <v>1068</v>
      </c>
      <c r="Z565" s="33">
        <v>45322</v>
      </c>
      <c r="AA565" s="32" t="s">
        <v>1710</v>
      </c>
      <c r="AB565" s="32" t="s">
        <v>1081</v>
      </c>
      <c r="AC565" s="33">
        <v>45332</v>
      </c>
      <c r="AD565" s="32" t="s">
        <v>22</v>
      </c>
      <c r="AE565" s="33">
        <v>45327</v>
      </c>
      <c r="AF565" s="32" t="s">
        <v>426</v>
      </c>
      <c r="AG565" s="32"/>
      <c r="AH565" s="32" t="s">
        <v>1210</v>
      </c>
      <c r="AI565" t="s">
        <v>1311</v>
      </c>
      <c r="AJ565" t="s">
        <v>1354</v>
      </c>
      <c r="AK565" t="s">
        <v>1520</v>
      </c>
      <c r="AL565" s="32" t="s">
        <v>890</v>
      </c>
    </row>
    <row r="566" spans="1:38">
      <c r="A566" s="32">
        <v>52</v>
      </c>
      <c r="B566" s="33">
        <v>45315</v>
      </c>
      <c r="C566" s="32">
        <v>30</v>
      </c>
      <c r="D566" s="32" t="s">
        <v>1957</v>
      </c>
      <c r="E566" s="32" t="s">
        <v>1934</v>
      </c>
      <c r="F566" s="32">
        <v>9117710</v>
      </c>
      <c r="G566" s="32" t="s">
        <v>660</v>
      </c>
      <c r="H566" s="32" t="s">
        <v>661</v>
      </c>
      <c r="I566" s="32">
        <v>52605</v>
      </c>
      <c r="J566" s="33">
        <v>45316</v>
      </c>
      <c r="K566" s="33">
        <v>45320</v>
      </c>
      <c r="L566" t="s">
        <v>1058</v>
      </c>
      <c r="M566" s="32">
        <v>2</v>
      </c>
      <c r="N566" s="32" t="s">
        <v>37</v>
      </c>
      <c r="O566" s="32">
        <v>2</v>
      </c>
      <c r="P566" s="32">
        <v>18.32</v>
      </c>
      <c r="Q566" s="32">
        <v>36.64</v>
      </c>
      <c r="R566" s="32" t="s">
        <v>2147</v>
      </c>
      <c r="S566" s="32" t="s">
        <v>1058</v>
      </c>
      <c r="T566" s="33">
        <v>45322</v>
      </c>
      <c r="U566" s="33">
        <v>45322</v>
      </c>
      <c r="V566" s="32" t="s">
        <v>2148</v>
      </c>
      <c r="W566" s="32" t="s">
        <v>1014</v>
      </c>
      <c r="X566" s="33">
        <v>45322</v>
      </c>
      <c r="Y566" s="32" t="s">
        <v>1068</v>
      </c>
      <c r="Z566" s="33">
        <v>45322</v>
      </c>
      <c r="AA566" s="32" t="s">
        <v>1710</v>
      </c>
      <c r="AB566" s="32" t="s">
        <v>1070</v>
      </c>
      <c r="AC566" s="33">
        <v>45332</v>
      </c>
      <c r="AD566" s="32" t="s">
        <v>22</v>
      </c>
      <c r="AE566" s="33">
        <v>45326</v>
      </c>
      <c r="AF566" s="32" t="s">
        <v>425</v>
      </c>
      <c r="AG566" s="32"/>
      <c r="AH566" s="32" t="s">
        <v>1210</v>
      </c>
      <c r="AI566" t="s">
        <v>1311</v>
      </c>
      <c r="AJ566" t="s">
        <v>1354</v>
      </c>
      <c r="AK566" t="s">
        <v>1520</v>
      </c>
      <c r="AL566" s="32" t="s">
        <v>890</v>
      </c>
    </row>
    <row r="567" spans="1:38">
      <c r="A567" s="32">
        <v>52</v>
      </c>
      <c r="B567" s="33">
        <v>45315</v>
      </c>
      <c r="C567" s="32">
        <v>30</v>
      </c>
      <c r="D567" s="32" t="s">
        <v>1957</v>
      </c>
      <c r="E567" s="32" t="s">
        <v>1934</v>
      </c>
      <c r="F567" s="32">
        <v>9117710</v>
      </c>
      <c r="G567" s="32" t="s">
        <v>1925</v>
      </c>
      <c r="H567" s="32" t="s">
        <v>1916</v>
      </c>
      <c r="I567" s="32">
        <v>52617</v>
      </c>
      <c r="J567" s="33">
        <v>45316</v>
      </c>
      <c r="K567" s="33">
        <v>45320</v>
      </c>
      <c r="L567" t="s">
        <v>1058</v>
      </c>
      <c r="M567" s="32">
        <v>7</v>
      </c>
      <c r="N567" s="32" t="s">
        <v>20</v>
      </c>
      <c r="O567" s="32">
        <v>4</v>
      </c>
      <c r="P567" s="32">
        <v>5</v>
      </c>
      <c r="Q567" s="32">
        <v>20</v>
      </c>
      <c r="R567" s="32" t="s">
        <v>2169</v>
      </c>
      <c r="S567" s="32" t="s">
        <v>1058</v>
      </c>
      <c r="T567" s="33">
        <v>45323</v>
      </c>
      <c r="U567" s="33">
        <v>45323</v>
      </c>
      <c r="V567" s="32" t="s">
        <v>2170</v>
      </c>
      <c r="W567" s="32" t="s">
        <v>1008</v>
      </c>
      <c r="X567" s="33">
        <v>45323</v>
      </c>
      <c r="Y567" s="32" t="s">
        <v>1068</v>
      </c>
      <c r="Z567" s="33">
        <v>45323</v>
      </c>
      <c r="AA567" s="32" t="s">
        <v>1710</v>
      </c>
      <c r="AB567" s="32" t="s">
        <v>1081</v>
      </c>
      <c r="AC567" s="33">
        <v>45332</v>
      </c>
      <c r="AD567" s="32" t="s">
        <v>22</v>
      </c>
      <c r="AE567" s="33">
        <v>45327</v>
      </c>
      <c r="AF567" s="32" t="s">
        <v>426</v>
      </c>
      <c r="AG567" s="32"/>
      <c r="AH567" s="32" t="s">
        <v>1210</v>
      </c>
      <c r="AI567" t="s">
        <v>1311</v>
      </c>
      <c r="AJ567" t="s">
        <v>1354</v>
      </c>
      <c r="AK567" t="s">
        <v>1520</v>
      </c>
      <c r="AL567" s="32" t="s">
        <v>890</v>
      </c>
    </row>
    <row r="568" spans="1:38">
      <c r="A568" s="32">
        <v>52</v>
      </c>
      <c r="B568" s="33">
        <v>45315</v>
      </c>
      <c r="C568" s="32">
        <v>30</v>
      </c>
      <c r="D568" s="32" t="s">
        <v>1957</v>
      </c>
      <c r="E568" s="32" t="s">
        <v>1934</v>
      </c>
      <c r="F568" s="32">
        <v>9117710</v>
      </c>
      <c r="G568" s="32" t="s">
        <v>237</v>
      </c>
      <c r="H568" s="32" t="s">
        <v>238</v>
      </c>
      <c r="I568" s="32">
        <v>52603</v>
      </c>
      <c r="J568" s="33">
        <v>45316</v>
      </c>
      <c r="K568" s="33">
        <v>45320</v>
      </c>
      <c r="L568" t="s">
        <v>1058</v>
      </c>
      <c r="M568" s="32">
        <v>1</v>
      </c>
      <c r="N568" s="32" t="s">
        <v>20</v>
      </c>
      <c r="O568" s="32">
        <v>6</v>
      </c>
      <c r="P568" s="32">
        <v>10.07</v>
      </c>
      <c r="Q568" s="32">
        <v>60.42</v>
      </c>
      <c r="R568" s="32" t="s">
        <v>2167</v>
      </c>
      <c r="S568" s="32" t="s">
        <v>1058</v>
      </c>
      <c r="T568" s="33">
        <v>45322</v>
      </c>
      <c r="U568" s="33">
        <v>45322</v>
      </c>
      <c r="V568" s="32" t="s">
        <v>2168</v>
      </c>
      <c r="W568" s="32" t="s">
        <v>1014</v>
      </c>
      <c r="X568" s="33">
        <v>45322</v>
      </c>
      <c r="Y568" s="32" t="s">
        <v>1068</v>
      </c>
      <c r="Z568" s="33">
        <v>45322</v>
      </c>
      <c r="AA568" s="32" t="s">
        <v>1710</v>
      </c>
      <c r="AB568" s="32" t="s">
        <v>1081</v>
      </c>
      <c r="AC568" s="33">
        <v>45332</v>
      </c>
      <c r="AD568" s="32" t="s">
        <v>22</v>
      </c>
      <c r="AE568" s="33">
        <v>45327</v>
      </c>
      <c r="AF568" s="32" t="s">
        <v>427</v>
      </c>
      <c r="AG568" s="32"/>
      <c r="AH568" s="32" t="s">
        <v>1210</v>
      </c>
      <c r="AI568" t="s">
        <v>1311</v>
      </c>
      <c r="AJ568" t="s">
        <v>1354</v>
      </c>
      <c r="AK568" t="s">
        <v>1520</v>
      </c>
      <c r="AL568" s="32" t="s">
        <v>890</v>
      </c>
    </row>
    <row r="569" spans="1:38">
      <c r="A569" s="32">
        <v>52</v>
      </c>
      <c r="B569" s="33">
        <v>45315</v>
      </c>
      <c r="C569" s="32">
        <v>30</v>
      </c>
      <c r="D569" s="32" t="s">
        <v>1957</v>
      </c>
      <c r="E569" s="32" t="s">
        <v>1934</v>
      </c>
      <c r="F569" s="32">
        <v>9117710</v>
      </c>
      <c r="G569" s="32" t="s">
        <v>162</v>
      </c>
      <c r="H569" s="32" t="s">
        <v>155</v>
      </c>
      <c r="I569" s="32">
        <v>52617</v>
      </c>
      <c r="J569" s="33">
        <v>45316</v>
      </c>
      <c r="K569" s="33">
        <v>45320</v>
      </c>
      <c r="L569" t="s">
        <v>1058</v>
      </c>
      <c r="M569" s="32">
        <v>6</v>
      </c>
      <c r="N569" s="32" t="s">
        <v>20</v>
      </c>
      <c r="O569" s="32">
        <v>4</v>
      </c>
      <c r="P569" s="32">
        <v>3.6</v>
      </c>
      <c r="Q569" s="32">
        <v>14.4</v>
      </c>
      <c r="R569" s="32" t="s">
        <v>2169</v>
      </c>
      <c r="S569" s="32" t="s">
        <v>1058</v>
      </c>
      <c r="T569" s="33">
        <v>45323</v>
      </c>
      <c r="U569" s="33">
        <v>45323</v>
      </c>
      <c r="V569" s="32" t="s">
        <v>2170</v>
      </c>
      <c r="W569" s="32" t="s">
        <v>1007</v>
      </c>
      <c r="X569" s="33">
        <v>45323</v>
      </c>
      <c r="Y569" s="32" t="s">
        <v>1068</v>
      </c>
      <c r="Z569" s="33">
        <v>45323</v>
      </c>
      <c r="AA569" s="32" t="s">
        <v>1710</v>
      </c>
      <c r="AB569" s="32" t="s">
        <v>1081</v>
      </c>
      <c r="AC569" s="33">
        <v>45332</v>
      </c>
      <c r="AD569" s="32" t="s">
        <v>22</v>
      </c>
      <c r="AE569" s="33">
        <v>45327</v>
      </c>
      <c r="AF569" s="32" t="s">
        <v>426</v>
      </c>
      <c r="AG569" s="32"/>
      <c r="AH569" s="32" t="s">
        <v>1210</v>
      </c>
      <c r="AI569" t="s">
        <v>1311</v>
      </c>
      <c r="AJ569" t="s">
        <v>1354</v>
      </c>
      <c r="AK569" t="s">
        <v>1520</v>
      </c>
      <c r="AL569" s="32" t="s">
        <v>890</v>
      </c>
    </row>
    <row r="570" spans="1:38">
      <c r="A570" s="32">
        <v>52</v>
      </c>
      <c r="B570" s="33">
        <v>45315</v>
      </c>
      <c r="C570" s="32">
        <v>30</v>
      </c>
      <c r="D570" s="32" t="s">
        <v>1957</v>
      </c>
      <c r="E570" s="32" t="s">
        <v>1934</v>
      </c>
      <c r="F570" s="32">
        <v>9117710</v>
      </c>
      <c r="G570" s="32" t="s">
        <v>243</v>
      </c>
      <c r="H570" s="32" t="s">
        <v>244</v>
      </c>
      <c r="I570" s="32">
        <v>52617</v>
      </c>
      <c r="J570" s="33">
        <v>45316</v>
      </c>
      <c r="K570" s="33">
        <v>45320</v>
      </c>
      <c r="L570" t="s">
        <v>1058</v>
      </c>
      <c r="M570" s="32">
        <v>5</v>
      </c>
      <c r="N570" s="32" t="s">
        <v>20</v>
      </c>
      <c r="O570" s="32">
        <v>2</v>
      </c>
      <c r="P570" s="32">
        <v>51.15</v>
      </c>
      <c r="Q570" s="32">
        <v>102.3</v>
      </c>
      <c r="R570" s="32" t="s">
        <v>2169</v>
      </c>
      <c r="S570" s="32" t="s">
        <v>1058</v>
      </c>
      <c r="T570" s="33">
        <v>45323</v>
      </c>
      <c r="U570" s="33">
        <v>45323</v>
      </c>
      <c r="V570" s="32" t="s">
        <v>2170</v>
      </c>
      <c r="W570" s="32" t="s">
        <v>1006</v>
      </c>
      <c r="X570" s="33">
        <v>45323</v>
      </c>
      <c r="Y570" s="32" t="s">
        <v>1068</v>
      </c>
      <c r="Z570" s="33">
        <v>45323</v>
      </c>
      <c r="AA570" s="32" t="s">
        <v>1710</v>
      </c>
      <c r="AB570" s="32" t="s">
        <v>1081</v>
      </c>
      <c r="AC570" s="33">
        <v>45332</v>
      </c>
      <c r="AD570" s="32" t="s">
        <v>22</v>
      </c>
      <c r="AE570" s="33">
        <v>45327</v>
      </c>
      <c r="AF570" s="32" t="s">
        <v>425</v>
      </c>
      <c r="AG570" s="32"/>
      <c r="AH570" s="32" t="s">
        <v>1210</v>
      </c>
      <c r="AI570" t="s">
        <v>1311</v>
      </c>
      <c r="AJ570" t="s">
        <v>1354</v>
      </c>
      <c r="AK570" t="s">
        <v>1520</v>
      </c>
      <c r="AL570" s="32" t="s">
        <v>890</v>
      </c>
    </row>
    <row r="571" spans="1:38">
      <c r="A571" s="32">
        <v>52</v>
      </c>
      <c r="B571" s="33">
        <v>45315</v>
      </c>
      <c r="C571" s="32">
        <v>30</v>
      </c>
      <c r="D571" s="32" t="s">
        <v>1957</v>
      </c>
      <c r="E571" s="32" t="s">
        <v>1934</v>
      </c>
      <c r="F571" s="32">
        <v>9117710</v>
      </c>
      <c r="G571" s="32" t="s">
        <v>248</v>
      </c>
      <c r="H571" s="32" t="s">
        <v>249</v>
      </c>
      <c r="I571" s="32">
        <v>52617</v>
      </c>
      <c r="J571" s="33">
        <v>45316</v>
      </c>
      <c r="K571" s="33">
        <v>45320</v>
      </c>
      <c r="L571" t="s">
        <v>1058</v>
      </c>
      <c r="M571" s="32">
        <v>4</v>
      </c>
      <c r="N571" s="32" t="s">
        <v>20</v>
      </c>
      <c r="O571" s="32">
        <v>1</v>
      </c>
      <c r="P571" s="32">
        <v>31.18</v>
      </c>
      <c r="Q571" s="32">
        <v>31.18</v>
      </c>
      <c r="R571" s="32" t="s">
        <v>2169</v>
      </c>
      <c r="S571" s="32" t="s">
        <v>1058</v>
      </c>
      <c r="T571" s="33">
        <v>45323</v>
      </c>
      <c r="U571" s="33">
        <v>45323</v>
      </c>
      <c r="V571" s="32" t="s">
        <v>2170</v>
      </c>
      <c r="W571" s="32" t="s">
        <v>1005</v>
      </c>
      <c r="X571" s="33">
        <v>45323</v>
      </c>
      <c r="Y571" s="32" t="s">
        <v>1068</v>
      </c>
      <c r="Z571" s="33">
        <v>45323</v>
      </c>
      <c r="AA571" s="32" t="s">
        <v>1710</v>
      </c>
      <c r="AB571" s="32" t="s">
        <v>1081</v>
      </c>
      <c r="AC571" s="33">
        <v>45332</v>
      </c>
      <c r="AD571" s="32" t="s">
        <v>22</v>
      </c>
      <c r="AE571" s="33">
        <v>45327</v>
      </c>
      <c r="AF571" s="32" t="s">
        <v>424</v>
      </c>
      <c r="AG571" s="32"/>
      <c r="AH571" s="32" t="s">
        <v>1210</v>
      </c>
      <c r="AI571" t="s">
        <v>1311</v>
      </c>
      <c r="AJ571" t="s">
        <v>1354</v>
      </c>
      <c r="AK571" t="s">
        <v>1520</v>
      </c>
      <c r="AL571" s="32" t="s">
        <v>890</v>
      </c>
    </row>
    <row r="572" spans="1:38">
      <c r="A572" s="32">
        <v>52</v>
      </c>
      <c r="B572" s="33">
        <v>45315</v>
      </c>
      <c r="C572" s="32">
        <v>30</v>
      </c>
      <c r="D572" s="32" t="s">
        <v>1957</v>
      </c>
      <c r="E572" s="32" t="s">
        <v>1934</v>
      </c>
      <c r="F572" s="32">
        <v>9117710</v>
      </c>
      <c r="G572" s="32" t="s">
        <v>163</v>
      </c>
      <c r="H572" s="32" t="s">
        <v>156</v>
      </c>
      <c r="I572" s="32">
        <v>52617</v>
      </c>
      <c r="J572" s="33">
        <v>45316</v>
      </c>
      <c r="K572" s="33">
        <v>45320</v>
      </c>
      <c r="L572" t="s">
        <v>1058</v>
      </c>
      <c r="M572" s="32">
        <v>3</v>
      </c>
      <c r="N572" s="32" t="s">
        <v>20</v>
      </c>
      <c r="O572" s="32">
        <v>1</v>
      </c>
      <c r="P572" s="32">
        <v>18.809999999999999</v>
      </c>
      <c r="Q572" s="32">
        <v>18.809999999999999</v>
      </c>
      <c r="R572" s="32" t="s">
        <v>2169</v>
      </c>
      <c r="S572" s="32" t="s">
        <v>1058</v>
      </c>
      <c r="T572" s="33">
        <v>45323</v>
      </c>
      <c r="U572" s="33">
        <v>45323</v>
      </c>
      <c r="V572" s="32" t="s">
        <v>2170</v>
      </c>
      <c r="W572" s="32" t="s">
        <v>1003</v>
      </c>
      <c r="X572" s="33">
        <v>45323</v>
      </c>
      <c r="Y572" s="32" t="s">
        <v>1068</v>
      </c>
      <c r="Z572" s="33">
        <v>45323</v>
      </c>
      <c r="AA572" s="32" t="s">
        <v>1710</v>
      </c>
      <c r="AB572" s="32" t="s">
        <v>1081</v>
      </c>
      <c r="AC572" s="33">
        <v>45332</v>
      </c>
      <c r="AD572" s="32" t="s">
        <v>22</v>
      </c>
      <c r="AE572" s="33">
        <v>45327</v>
      </c>
      <c r="AF572" s="32" t="s">
        <v>424</v>
      </c>
      <c r="AG572" s="32"/>
      <c r="AH572" s="32" t="s">
        <v>1210</v>
      </c>
      <c r="AI572" t="s">
        <v>1311</v>
      </c>
      <c r="AJ572" t="s">
        <v>1354</v>
      </c>
      <c r="AK572" t="s">
        <v>1520</v>
      </c>
      <c r="AL572" s="32" t="s">
        <v>890</v>
      </c>
    </row>
    <row r="573" spans="1:38">
      <c r="A573" s="32">
        <v>52</v>
      </c>
      <c r="B573" s="33">
        <v>45315</v>
      </c>
      <c r="C573" s="32">
        <v>30</v>
      </c>
      <c r="D573" s="32" t="s">
        <v>1957</v>
      </c>
      <c r="E573" s="32" t="s">
        <v>1934</v>
      </c>
      <c r="F573" s="32">
        <v>9117710</v>
      </c>
      <c r="G573" s="32" t="s">
        <v>358</v>
      </c>
      <c r="H573" s="32" t="s">
        <v>361</v>
      </c>
      <c r="I573" s="32">
        <v>52605</v>
      </c>
      <c r="J573" s="33">
        <v>45316</v>
      </c>
      <c r="K573" s="33">
        <v>45320</v>
      </c>
      <c r="L573" t="s">
        <v>1058</v>
      </c>
      <c r="M573" s="32">
        <v>1</v>
      </c>
      <c r="N573" s="32" t="s">
        <v>20</v>
      </c>
      <c r="O573" s="32">
        <v>10</v>
      </c>
      <c r="P573" s="32">
        <v>1.67</v>
      </c>
      <c r="Q573" s="32">
        <v>16.7</v>
      </c>
      <c r="R573" s="32" t="s">
        <v>2147</v>
      </c>
      <c r="S573" s="32" t="s">
        <v>1058</v>
      </c>
      <c r="T573" s="33">
        <v>45322</v>
      </c>
      <c r="U573" s="33">
        <v>45322</v>
      </c>
      <c r="V573" s="32" t="s">
        <v>2148</v>
      </c>
      <c r="W573" s="32" t="s">
        <v>1013</v>
      </c>
      <c r="X573" s="33">
        <v>45322</v>
      </c>
      <c r="Y573" s="32" t="s">
        <v>1068</v>
      </c>
      <c r="Z573" s="33">
        <v>45322</v>
      </c>
      <c r="AA573" s="32" t="s">
        <v>1710</v>
      </c>
      <c r="AB573" s="32" t="s">
        <v>1070</v>
      </c>
      <c r="AC573" s="33">
        <v>45332</v>
      </c>
      <c r="AD573" s="32" t="s">
        <v>22</v>
      </c>
      <c r="AE573" s="33">
        <v>45326</v>
      </c>
      <c r="AF573" s="32" t="s">
        <v>1001</v>
      </c>
      <c r="AG573" s="32"/>
      <c r="AH573" s="32" t="s">
        <v>1210</v>
      </c>
      <c r="AI573" t="s">
        <v>1311</v>
      </c>
      <c r="AJ573" t="s">
        <v>1354</v>
      </c>
      <c r="AK573" t="s">
        <v>1520</v>
      </c>
      <c r="AL573" s="32" t="s">
        <v>890</v>
      </c>
    </row>
    <row r="574" spans="1:38">
      <c r="A574" s="32">
        <v>52</v>
      </c>
      <c r="B574" s="33">
        <v>45315</v>
      </c>
      <c r="C574" s="32">
        <v>30</v>
      </c>
      <c r="D574" s="32" t="s">
        <v>1957</v>
      </c>
      <c r="E574" s="32" t="s">
        <v>1934</v>
      </c>
      <c r="F574" s="32">
        <v>9117710</v>
      </c>
      <c r="G574" s="32" t="s">
        <v>357</v>
      </c>
      <c r="H574" s="32" t="s">
        <v>360</v>
      </c>
      <c r="I574" s="32">
        <v>52618</v>
      </c>
      <c r="J574" s="33">
        <v>45316</v>
      </c>
      <c r="K574" s="33">
        <v>45320</v>
      </c>
      <c r="L574" t="s">
        <v>1058</v>
      </c>
      <c r="M574" s="32">
        <v>2</v>
      </c>
      <c r="N574" s="32" t="s">
        <v>20</v>
      </c>
      <c r="O574" s="32">
        <v>1</v>
      </c>
      <c r="P574" s="32">
        <v>73.900000000000006</v>
      </c>
      <c r="Q574" s="32">
        <v>73.900000000000006</v>
      </c>
      <c r="R574" s="32" t="s">
        <v>2163</v>
      </c>
      <c r="S574" s="32" t="s">
        <v>1058</v>
      </c>
      <c r="T574" s="33">
        <v>45330</v>
      </c>
      <c r="U574" s="33">
        <v>45327</v>
      </c>
      <c r="V574" s="32" t="s">
        <v>2308</v>
      </c>
      <c r="W574" s="32" t="s">
        <v>1324</v>
      </c>
      <c r="X574" s="33">
        <v>45330</v>
      </c>
      <c r="Y574" s="32" t="s">
        <v>1068</v>
      </c>
      <c r="Z574" s="33">
        <v>45330</v>
      </c>
      <c r="AA574" s="32" t="s">
        <v>1069</v>
      </c>
      <c r="AB574" s="32" t="s">
        <v>1085</v>
      </c>
      <c r="AC574" s="33">
        <v>45337</v>
      </c>
      <c r="AD574" s="32" t="s">
        <v>22</v>
      </c>
      <c r="AE574" s="33">
        <v>45336</v>
      </c>
      <c r="AF574" s="32" t="s">
        <v>424</v>
      </c>
      <c r="AG574" s="32"/>
      <c r="AH574" s="32" t="s">
        <v>1210</v>
      </c>
      <c r="AI574" t="s">
        <v>1311</v>
      </c>
      <c r="AJ574" t="s">
        <v>1354</v>
      </c>
      <c r="AK574" t="s">
        <v>1520</v>
      </c>
      <c r="AL574" s="32" t="s">
        <v>890</v>
      </c>
    </row>
    <row r="575" spans="1:38">
      <c r="A575" s="32">
        <v>52</v>
      </c>
      <c r="B575" s="33">
        <v>45315</v>
      </c>
      <c r="C575" s="32">
        <v>30</v>
      </c>
      <c r="D575" s="32" t="s">
        <v>1957</v>
      </c>
      <c r="E575" s="32" t="s">
        <v>1934</v>
      </c>
      <c r="F575" s="32">
        <v>9117710</v>
      </c>
      <c r="G575" s="32" t="s">
        <v>1777</v>
      </c>
      <c r="H575" s="32" t="s">
        <v>1778</v>
      </c>
      <c r="I575" s="32">
        <v>52602</v>
      </c>
      <c r="J575" s="33">
        <v>45316</v>
      </c>
      <c r="K575" s="33">
        <v>45320</v>
      </c>
      <c r="L575" t="s">
        <v>1058</v>
      </c>
      <c r="M575" s="32">
        <v>1</v>
      </c>
      <c r="N575" s="32" t="s">
        <v>20</v>
      </c>
      <c r="O575" s="32">
        <v>2</v>
      </c>
      <c r="P575" s="32">
        <v>11938.05</v>
      </c>
      <c r="Q575" s="32">
        <v>23876.1</v>
      </c>
      <c r="R575" s="32" t="s">
        <v>2149</v>
      </c>
      <c r="S575" s="32" t="s">
        <v>1058</v>
      </c>
      <c r="T575" s="33">
        <v>45330</v>
      </c>
      <c r="U575" s="33">
        <v>45323</v>
      </c>
      <c r="V575" s="32" t="s">
        <v>2312</v>
      </c>
      <c r="W575" s="32" t="s">
        <v>139</v>
      </c>
      <c r="X575" s="33">
        <v>45330</v>
      </c>
      <c r="Y575" s="32" t="s">
        <v>1068</v>
      </c>
      <c r="Z575" s="33">
        <v>45330</v>
      </c>
      <c r="AA575" s="32" t="s">
        <v>1075</v>
      </c>
      <c r="AB575" s="32" t="s">
        <v>1071</v>
      </c>
      <c r="AC575" s="33">
        <v>45504</v>
      </c>
      <c r="AD575" s="32" t="s">
        <v>581</v>
      </c>
      <c r="AE575" s="33" t="s">
        <v>581</v>
      </c>
      <c r="AF575" s="32" t="s">
        <v>581</v>
      </c>
      <c r="AG575" s="32"/>
      <c r="AH575" s="32" t="s">
        <v>1210</v>
      </c>
      <c r="AI575" t="s">
        <v>1311</v>
      </c>
      <c r="AJ575" t="s">
        <v>1354</v>
      </c>
      <c r="AK575" t="s">
        <v>1520</v>
      </c>
      <c r="AL575" s="32" t="s">
        <v>890</v>
      </c>
    </row>
    <row r="576" spans="1:38">
      <c r="A576" s="32">
        <v>52</v>
      </c>
      <c r="B576" s="33">
        <v>45315</v>
      </c>
      <c r="C576" s="32">
        <v>30</v>
      </c>
      <c r="D576" s="32" t="s">
        <v>1957</v>
      </c>
      <c r="E576" s="32" t="s">
        <v>1934</v>
      </c>
      <c r="F576" s="32">
        <v>9117710</v>
      </c>
      <c r="G576" s="32" t="s">
        <v>1926</v>
      </c>
      <c r="H576" s="32" t="s">
        <v>1917</v>
      </c>
      <c r="I576" s="32">
        <v>52617</v>
      </c>
      <c r="J576" s="33">
        <v>45316</v>
      </c>
      <c r="K576" s="33">
        <v>45320</v>
      </c>
      <c r="L576" t="s">
        <v>1058</v>
      </c>
      <c r="M576" s="32">
        <v>2</v>
      </c>
      <c r="N576" s="32" t="s">
        <v>55</v>
      </c>
      <c r="O576" s="32">
        <v>8</v>
      </c>
      <c r="P576" s="32">
        <v>7.26</v>
      </c>
      <c r="Q576" s="32">
        <v>58.08</v>
      </c>
      <c r="R576" s="32" t="s">
        <v>2169</v>
      </c>
      <c r="S576" s="32" t="s">
        <v>1058</v>
      </c>
      <c r="T576" s="33">
        <v>45323</v>
      </c>
      <c r="U576" s="33">
        <v>45323</v>
      </c>
      <c r="V576" s="32" t="s">
        <v>2170</v>
      </c>
      <c r="W576" s="32" t="s">
        <v>1002</v>
      </c>
      <c r="X576" s="33">
        <v>45323</v>
      </c>
      <c r="Y576" s="32" t="s">
        <v>1068</v>
      </c>
      <c r="Z576" s="33">
        <v>45323</v>
      </c>
      <c r="AA576" s="32" t="s">
        <v>1710</v>
      </c>
      <c r="AB576" s="32" t="s">
        <v>1081</v>
      </c>
      <c r="AC576" s="33">
        <v>45332</v>
      </c>
      <c r="AD576" s="32" t="s">
        <v>22</v>
      </c>
      <c r="AE576" s="33">
        <v>45327</v>
      </c>
      <c r="AF576" s="32" t="s">
        <v>1025</v>
      </c>
      <c r="AG576" s="32"/>
      <c r="AH576" s="32" t="s">
        <v>1210</v>
      </c>
      <c r="AI576" t="s">
        <v>1311</v>
      </c>
      <c r="AJ576" t="s">
        <v>1354</v>
      </c>
      <c r="AK576" t="s">
        <v>1520</v>
      </c>
      <c r="AL576" s="32" t="s">
        <v>890</v>
      </c>
    </row>
    <row r="577" spans="1:38">
      <c r="A577" s="32">
        <v>52</v>
      </c>
      <c r="B577" s="33">
        <v>45315</v>
      </c>
      <c r="C577" s="32">
        <v>30</v>
      </c>
      <c r="D577" s="32" t="s">
        <v>1957</v>
      </c>
      <c r="E577" s="32" t="s">
        <v>1934</v>
      </c>
      <c r="F577" s="32">
        <v>9117710</v>
      </c>
      <c r="G577" s="32" t="s">
        <v>1927</v>
      </c>
      <c r="H577" s="32" t="s">
        <v>1918</v>
      </c>
      <c r="I577" s="32">
        <v>52606</v>
      </c>
      <c r="J577" s="33">
        <v>45316</v>
      </c>
      <c r="K577" s="33">
        <v>45318</v>
      </c>
      <c r="L577" t="s">
        <v>1058</v>
      </c>
      <c r="M577" s="32">
        <v>2</v>
      </c>
      <c r="N577" s="32" t="s">
        <v>20</v>
      </c>
      <c r="O577" s="32">
        <v>2</v>
      </c>
      <c r="P577" s="32">
        <v>67.27</v>
      </c>
      <c r="Q577" s="32">
        <v>134.54</v>
      </c>
      <c r="R577" s="32" t="s">
        <v>2164</v>
      </c>
      <c r="S577" s="32" t="s">
        <v>1058</v>
      </c>
      <c r="T577" s="33">
        <v>45330</v>
      </c>
      <c r="U577" s="33">
        <v>45327</v>
      </c>
      <c r="V577" s="32" t="s">
        <v>2309</v>
      </c>
      <c r="W577" s="32" t="s">
        <v>1012</v>
      </c>
      <c r="X577" s="33">
        <v>45330</v>
      </c>
      <c r="Y577" s="32" t="s">
        <v>1068</v>
      </c>
      <c r="Z577" s="33">
        <v>45330</v>
      </c>
      <c r="AA577" s="32" t="s">
        <v>1069</v>
      </c>
      <c r="AB577" s="32" t="s">
        <v>1080</v>
      </c>
      <c r="AC577" s="33">
        <v>45337</v>
      </c>
      <c r="AD577" s="32" t="s">
        <v>22</v>
      </c>
      <c r="AE577" s="33">
        <v>45336</v>
      </c>
      <c r="AF577" s="32" t="s">
        <v>425</v>
      </c>
      <c r="AG577" s="32"/>
      <c r="AH577" s="32" t="s">
        <v>1210</v>
      </c>
      <c r="AI577" t="s">
        <v>1311</v>
      </c>
      <c r="AJ577" t="s">
        <v>1354</v>
      </c>
      <c r="AK577" t="s">
        <v>1520</v>
      </c>
      <c r="AL577" s="32" t="s">
        <v>890</v>
      </c>
    </row>
    <row r="578" spans="1:38">
      <c r="A578" s="32">
        <v>52</v>
      </c>
      <c r="B578" s="33">
        <v>45315</v>
      </c>
      <c r="C578" s="32">
        <v>30</v>
      </c>
      <c r="D578" s="32" t="s">
        <v>1957</v>
      </c>
      <c r="E578" s="32" t="s">
        <v>1934</v>
      </c>
      <c r="F578" s="32">
        <v>9117710</v>
      </c>
      <c r="G578" s="32" t="s">
        <v>262</v>
      </c>
      <c r="H578" s="32" t="s">
        <v>263</v>
      </c>
      <c r="I578" s="32">
        <v>52617</v>
      </c>
      <c r="J578" s="33">
        <v>45316</v>
      </c>
      <c r="K578" s="33">
        <v>45320</v>
      </c>
      <c r="L578" t="s">
        <v>1058</v>
      </c>
      <c r="M578" s="32">
        <v>1</v>
      </c>
      <c r="N578" s="32" t="s">
        <v>20</v>
      </c>
      <c r="O578" s="32">
        <v>2</v>
      </c>
      <c r="P578" s="32">
        <v>15.84</v>
      </c>
      <c r="Q578" s="32">
        <v>31.68</v>
      </c>
      <c r="R578" s="32" t="s">
        <v>2169</v>
      </c>
      <c r="S578" s="32" t="s">
        <v>1058</v>
      </c>
      <c r="T578" s="33">
        <v>45323</v>
      </c>
      <c r="U578" s="33">
        <v>45323</v>
      </c>
      <c r="V578" s="32" t="s">
        <v>2170</v>
      </c>
      <c r="W578" s="32" t="s">
        <v>143</v>
      </c>
      <c r="X578" s="33">
        <v>45323</v>
      </c>
      <c r="Y578" s="32" t="s">
        <v>1068</v>
      </c>
      <c r="Z578" s="33">
        <v>45323</v>
      </c>
      <c r="AA578" s="32" t="s">
        <v>1710</v>
      </c>
      <c r="AB578" s="32" t="s">
        <v>1081</v>
      </c>
      <c r="AC578" s="33">
        <v>45332</v>
      </c>
      <c r="AD578" s="32" t="s">
        <v>22</v>
      </c>
      <c r="AE578" s="33">
        <v>45327</v>
      </c>
      <c r="AF578" s="32" t="s">
        <v>425</v>
      </c>
      <c r="AG578" s="32"/>
      <c r="AH578" s="32" t="s">
        <v>1210</v>
      </c>
      <c r="AI578" t="s">
        <v>1311</v>
      </c>
      <c r="AJ578" t="s">
        <v>1354</v>
      </c>
      <c r="AK578" t="s">
        <v>1520</v>
      </c>
      <c r="AL578" s="32" t="s">
        <v>890</v>
      </c>
    </row>
    <row r="579" spans="1:38">
      <c r="A579" s="32">
        <v>52</v>
      </c>
      <c r="B579" s="33">
        <v>45315</v>
      </c>
      <c r="C579" s="32">
        <v>30</v>
      </c>
      <c r="D579" s="32" t="s">
        <v>1957</v>
      </c>
      <c r="E579" s="32" t="s">
        <v>1934</v>
      </c>
      <c r="F579" s="32">
        <v>9117710</v>
      </c>
      <c r="G579" s="32" t="s">
        <v>1928</v>
      </c>
      <c r="H579" s="32" t="s">
        <v>1919</v>
      </c>
      <c r="I579" s="32">
        <v>52604</v>
      </c>
      <c r="J579" s="33">
        <v>45316</v>
      </c>
      <c r="K579" s="33">
        <v>45320</v>
      </c>
      <c r="L579" t="s">
        <v>1058</v>
      </c>
      <c r="M579" s="32">
        <v>3</v>
      </c>
      <c r="N579" s="32" t="s">
        <v>20</v>
      </c>
      <c r="O579" s="32">
        <v>4</v>
      </c>
      <c r="P579" s="32">
        <v>45.79</v>
      </c>
      <c r="Q579" s="32">
        <v>183.16</v>
      </c>
      <c r="R579" s="32" t="s">
        <v>2164</v>
      </c>
      <c r="S579" s="32" t="s">
        <v>1058</v>
      </c>
      <c r="T579" s="33">
        <v>45330</v>
      </c>
      <c r="U579" s="33">
        <v>45327</v>
      </c>
      <c r="V579" s="32" t="s">
        <v>2309</v>
      </c>
      <c r="W579" s="32" t="s">
        <v>1009</v>
      </c>
      <c r="X579" s="33">
        <v>45330</v>
      </c>
      <c r="Y579" s="32" t="s">
        <v>1068</v>
      </c>
      <c r="Z579" s="33">
        <v>45330</v>
      </c>
      <c r="AA579" s="32" t="s">
        <v>1069</v>
      </c>
      <c r="AB579" s="32" t="s">
        <v>1080</v>
      </c>
      <c r="AC579" s="33">
        <v>45340</v>
      </c>
      <c r="AD579" s="32" t="s">
        <v>22</v>
      </c>
      <c r="AE579" s="33">
        <v>45341</v>
      </c>
      <c r="AF579" s="32" t="s">
        <v>426</v>
      </c>
      <c r="AG579" s="32"/>
      <c r="AH579" s="32" t="s">
        <v>1210</v>
      </c>
      <c r="AI579" t="s">
        <v>1311</v>
      </c>
      <c r="AJ579" t="s">
        <v>1354</v>
      </c>
      <c r="AK579" t="s">
        <v>1520</v>
      </c>
      <c r="AL579" s="32" t="s">
        <v>890</v>
      </c>
    </row>
    <row r="580" spans="1:38">
      <c r="A580" s="32">
        <v>52</v>
      </c>
      <c r="B580" s="33">
        <v>45315</v>
      </c>
      <c r="C580" s="32">
        <v>30</v>
      </c>
      <c r="D580" s="32" t="s">
        <v>1957</v>
      </c>
      <c r="E580" s="32" t="s">
        <v>1934</v>
      </c>
      <c r="F580" s="32">
        <v>9117710</v>
      </c>
      <c r="G580" s="32" t="s">
        <v>1929</v>
      </c>
      <c r="H580" s="32" t="s">
        <v>1920</v>
      </c>
      <c r="I580" s="32">
        <v>52604</v>
      </c>
      <c r="J580" s="33">
        <v>45316</v>
      </c>
      <c r="K580" s="33">
        <v>45320</v>
      </c>
      <c r="L580" t="s">
        <v>1058</v>
      </c>
      <c r="M580" s="32">
        <v>2</v>
      </c>
      <c r="N580" s="32" t="s">
        <v>20</v>
      </c>
      <c r="O580" s="32">
        <v>6</v>
      </c>
      <c r="P580" s="32">
        <v>12.99</v>
      </c>
      <c r="Q580" s="32">
        <v>77.94</v>
      </c>
      <c r="R580" s="32" t="s">
        <v>2164</v>
      </c>
      <c r="S580" s="32" t="s">
        <v>1058</v>
      </c>
      <c r="T580" s="33">
        <v>45330</v>
      </c>
      <c r="U580" s="33">
        <v>45327</v>
      </c>
      <c r="V580" s="32" t="s">
        <v>2309</v>
      </c>
      <c r="W580" s="32" t="s">
        <v>1008</v>
      </c>
      <c r="X580" s="33">
        <v>45330</v>
      </c>
      <c r="Y580" s="32" t="s">
        <v>1068</v>
      </c>
      <c r="Z580" s="33">
        <v>45330</v>
      </c>
      <c r="AA580" s="32" t="s">
        <v>1069</v>
      </c>
      <c r="AB580" s="32" t="s">
        <v>1080</v>
      </c>
      <c r="AC580" s="33">
        <v>45340</v>
      </c>
      <c r="AD580" s="32" t="s">
        <v>22</v>
      </c>
      <c r="AE580" s="33">
        <v>45341</v>
      </c>
      <c r="AF580" s="32" t="s">
        <v>427</v>
      </c>
      <c r="AG580" s="32"/>
      <c r="AH580" s="32" t="s">
        <v>1210</v>
      </c>
      <c r="AI580" t="s">
        <v>1311</v>
      </c>
      <c r="AJ580" t="s">
        <v>1354</v>
      </c>
      <c r="AK580" t="s">
        <v>1520</v>
      </c>
      <c r="AL580" s="32" t="s">
        <v>890</v>
      </c>
    </row>
    <row r="581" spans="1:38">
      <c r="A581" s="32">
        <v>52</v>
      </c>
      <c r="B581" s="33">
        <v>45315</v>
      </c>
      <c r="C581" s="32">
        <v>30</v>
      </c>
      <c r="D581" s="32" t="s">
        <v>1957</v>
      </c>
      <c r="E581" s="32" t="s">
        <v>1934</v>
      </c>
      <c r="F581" s="32">
        <v>9117710</v>
      </c>
      <c r="G581" s="32" t="s">
        <v>1930</v>
      </c>
      <c r="H581" s="32" t="s">
        <v>1921</v>
      </c>
      <c r="I581" s="32">
        <v>52607</v>
      </c>
      <c r="J581" s="33">
        <v>45316</v>
      </c>
      <c r="K581" s="33">
        <v>45320</v>
      </c>
      <c r="L581" t="s">
        <v>1058</v>
      </c>
      <c r="M581" s="32">
        <v>2</v>
      </c>
      <c r="N581" s="32" t="s">
        <v>20</v>
      </c>
      <c r="O581" s="32">
        <v>4</v>
      </c>
      <c r="P581" s="32">
        <v>13.1</v>
      </c>
      <c r="Q581" s="32">
        <v>52.4</v>
      </c>
      <c r="R581" s="32" t="s">
        <v>2167</v>
      </c>
      <c r="S581" s="32" t="s">
        <v>1058</v>
      </c>
      <c r="T581" s="33">
        <v>45322</v>
      </c>
      <c r="U581" s="33">
        <v>45322</v>
      </c>
      <c r="V581" s="32" t="s">
        <v>2168</v>
      </c>
      <c r="W581" s="32" t="s">
        <v>1017</v>
      </c>
      <c r="X581" s="33">
        <v>45322</v>
      </c>
      <c r="Y581" s="32" t="s">
        <v>1068</v>
      </c>
      <c r="Z581" s="33">
        <v>45322</v>
      </c>
      <c r="AA581" s="32" t="s">
        <v>1710</v>
      </c>
      <c r="AB581" s="32" t="s">
        <v>1081</v>
      </c>
      <c r="AC581" s="33">
        <v>45332</v>
      </c>
      <c r="AD581" s="32" t="s">
        <v>22</v>
      </c>
      <c r="AE581" s="33">
        <v>45327</v>
      </c>
      <c r="AF581" s="32" t="s">
        <v>426</v>
      </c>
      <c r="AG581" s="32"/>
      <c r="AH581" s="32" t="s">
        <v>1210</v>
      </c>
      <c r="AI581" t="s">
        <v>1311</v>
      </c>
      <c r="AJ581" t="s">
        <v>1354</v>
      </c>
      <c r="AK581" t="s">
        <v>1520</v>
      </c>
      <c r="AL581" s="32" t="s">
        <v>890</v>
      </c>
    </row>
    <row r="582" spans="1:38">
      <c r="A582" s="32">
        <v>52</v>
      </c>
      <c r="B582" s="33">
        <v>45315</v>
      </c>
      <c r="C582" s="32">
        <v>30</v>
      </c>
      <c r="D582" s="32" t="s">
        <v>1957</v>
      </c>
      <c r="E582" s="32" t="s">
        <v>1934</v>
      </c>
      <c r="F582" s="32">
        <v>9117710</v>
      </c>
      <c r="G582" s="32" t="s">
        <v>1931</v>
      </c>
      <c r="H582" s="32" t="s">
        <v>1922</v>
      </c>
      <c r="I582" s="32">
        <v>52604</v>
      </c>
      <c r="J582" s="33">
        <v>45316</v>
      </c>
      <c r="K582" s="33">
        <v>45320</v>
      </c>
      <c r="L582" t="s">
        <v>1058</v>
      </c>
      <c r="M582" s="32">
        <v>1</v>
      </c>
      <c r="N582" s="32" t="s">
        <v>20</v>
      </c>
      <c r="O582" s="32">
        <v>2</v>
      </c>
      <c r="P582" s="32">
        <v>9.16</v>
      </c>
      <c r="Q582" s="32">
        <v>18.32</v>
      </c>
      <c r="R582" s="32" t="s">
        <v>2164</v>
      </c>
      <c r="S582" s="32" t="s">
        <v>1058</v>
      </c>
      <c r="T582" s="33">
        <v>45330</v>
      </c>
      <c r="U582" s="33">
        <v>45327</v>
      </c>
      <c r="V582" s="32" t="s">
        <v>2309</v>
      </c>
      <c r="W582" s="32" t="s">
        <v>1007</v>
      </c>
      <c r="X582" s="33">
        <v>45330</v>
      </c>
      <c r="Y582" s="32" t="s">
        <v>1068</v>
      </c>
      <c r="Z582" s="33">
        <v>45330</v>
      </c>
      <c r="AA582" s="32" t="s">
        <v>1069</v>
      </c>
      <c r="AB582" s="32" t="s">
        <v>1080</v>
      </c>
      <c r="AC582" s="33">
        <v>45340</v>
      </c>
      <c r="AD582" s="32" t="s">
        <v>22</v>
      </c>
      <c r="AE582" s="33">
        <v>45341</v>
      </c>
      <c r="AF582" s="32" t="s">
        <v>425</v>
      </c>
      <c r="AG582" s="32"/>
      <c r="AH582" s="32" t="s">
        <v>1210</v>
      </c>
      <c r="AI582" t="s">
        <v>1311</v>
      </c>
      <c r="AJ582" t="s">
        <v>1354</v>
      </c>
      <c r="AK582" t="s">
        <v>1520</v>
      </c>
      <c r="AL582" s="32" t="s">
        <v>890</v>
      </c>
    </row>
    <row r="583" spans="1:38">
      <c r="A583" s="32">
        <v>52</v>
      </c>
      <c r="B583" s="33">
        <v>45315</v>
      </c>
      <c r="C583" s="32">
        <v>30</v>
      </c>
      <c r="D583" s="32" t="s">
        <v>1957</v>
      </c>
      <c r="E583" s="32" t="s">
        <v>1934</v>
      </c>
      <c r="F583" s="32">
        <v>9117710</v>
      </c>
      <c r="G583" s="32" t="s">
        <v>1453</v>
      </c>
      <c r="H583" s="32" t="s">
        <v>1459</v>
      </c>
      <c r="I583" s="32">
        <v>52607</v>
      </c>
      <c r="J583" s="33">
        <v>45316</v>
      </c>
      <c r="K583" s="33">
        <v>45320</v>
      </c>
      <c r="L583" t="s">
        <v>1058</v>
      </c>
      <c r="M583" s="32">
        <v>1</v>
      </c>
      <c r="N583" s="32" t="s">
        <v>20</v>
      </c>
      <c r="O583" s="32">
        <v>2</v>
      </c>
      <c r="P583" s="32">
        <v>25.4</v>
      </c>
      <c r="Q583" s="32">
        <v>50.8</v>
      </c>
      <c r="R583" s="32" t="s">
        <v>2167</v>
      </c>
      <c r="S583" s="32" t="s">
        <v>1058</v>
      </c>
      <c r="T583" s="33">
        <v>45322</v>
      </c>
      <c r="U583" s="33">
        <v>45322</v>
      </c>
      <c r="V583" s="32" t="s">
        <v>2168</v>
      </c>
      <c r="W583" s="32" t="s">
        <v>1016</v>
      </c>
      <c r="X583" s="33">
        <v>45322</v>
      </c>
      <c r="Y583" s="32" t="s">
        <v>1068</v>
      </c>
      <c r="Z583" s="33">
        <v>45322</v>
      </c>
      <c r="AA583" s="32" t="s">
        <v>1710</v>
      </c>
      <c r="AB583" s="32" t="s">
        <v>1081</v>
      </c>
      <c r="AC583" s="33">
        <v>45332</v>
      </c>
      <c r="AD583" s="32" t="s">
        <v>22</v>
      </c>
      <c r="AE583" s="33">
        <v>45327</v>
      </c>
      <c r="AF583" s="32" t="s">
        <v>425</v>
      </c>
      <c r="AG583" s="32"/>
      <c r="AH583" s="32" t="s">
        <v>1210</v>
      </c>
      <c r="AI583" t="s">
        <v>1311</v>
      </c>
      <c r="AJ583" t="s">
        <v>1354</v>
      </c>
      <c r="AK583" t="s">
        <v>1520</v>
      </c>
      <c r="AL583" s="32" t="s">
        <v>890</v>
      </c>
    </row>
    <row r="584" spans="1:38">
      <c r="A584" s="32">
        <v>52</v>
      </c>
      <c r="B584" s="33">
        <v>45315</v>
      </c>
      <c r="C584" s="32">
        <v>30</v>
      </c>
      <c r="D584" s="32" t="s">
        <v>1957</v>
      </c>
      <c r="E584" s="32" t="s">
        <v>1934</v>
      </c>
      <c r="F584" s="32">
        <v>9117710</v>
      </c>
      <c r="G584" s="32" t="s">
        <v>1932</v>
      </c>
      <c r="H584" s="32" t="s">
        <v>1923</v>
      </c>
      <c r="I584" s="32">
        <v>52606</v>
      </c>
      <c r="J584" s="33">
        <v>45316</v>
      </c>
      <c r="K584" s="33">
        <v>45318</v>
      </c>
      <c r="L584" t="s">
        <v>1058</v>
      </c>
      <c r="M584" s="32">
        <v>1</v>
      </c>
      <c r="N584" s="32" t="s">
        <v>20</v>
      </c>
      <c r="O584" s="32">
        <v>2</v>
      </c>
      <c r="P584" s="32">
        <v>37.46</v>
      </c>
      <c r="Q584" s="32">
        <v>74.92</v>
      </c>
      <c r="R584" s="32" t="s">
        <v>2164</v>
      </c>
      <c r="S584" s="32" t="s">
        <v>1058</v>
      </c>
      <c r="T584" s="33">
        <v>45330</v>
      </c>
      <c r="U584" s="33">
        <v>45327</v>
      </c>
      <c r="V584" s="32" t="s">
        <v>2309</v>
      </c>
      <c r="W584" s="32" t="s">
        <v>1011</v>
      </c>
      <c r="X584" s="33">
        <v>45330</v>
      </c>
      <c r="Y584" s="32" t="s">
        <v>1068</v>
      </c>
      <c r="Z584" s="33">
        <v>45330</v>
      </c>
      <c r="AA584" s="32" t="s">
        <v>1069</v>
      </c>
      <c r="AB584" s="32" t="s">
        <v>1080</v>
      </c>
      <c r="AC584" s="33">
        <v>45337</v>
      </c>
      <c r="AD584" s="32" t="s">
        <v>22</v>
      </c>
      <c r="AE584" s="33">
        <v>45336</v>
      </c>
      <c r="AF584" s="32" t="s">
        <v>425</v>
      </c>
      <c r="AG584" s="32"/>
      <c r="AH584" s="32" t="s">
        <v>1210</v>
      </c>
      <c r="AI584" t="s">
        <v>1311</v>
      </c>
      <c r="AJ584" t="s">
        <v>1354</v>
      </c>
      <c r="AK584" t="s">
        <v>1520</v>
      </c>
      <c r="AL584" s="32" t="s">
        <v>890</v>
      </c>
    </row>
    <row r="585" spans="1:38">
      <c r="A585" s="32">
        <v>52</v>
      </c>
      <c r="B585" s="33">
        <v>45315</v>
      </c>
      <c r="C585" s="32">
        <v>30</v>
      </c>
      <c r="D585" s="32" t="s">
        <v>1957</v>
      </c>
      <c r="E585" s="32" t="s">
        <v>1934</v>
      </c>
      <c r="F585" s="32">
        <v>9117710</v>
      </c>
      <c r="G585" s="32" t="s">
        <v>1933</v>
      </c>
      <c r="H585" s="32" t="s">
        <v>1924</v>
      </c>
      <c r="I585" s="32">
        <v>52619</v>
      </c>
      <c r="J585" s="33">
        <v>45316</v>
      </c>
      <c r="K585" s="33">
        <v>45320</v>
      </c>
      <c r="L585" t="s">
        <v>1058</v>
      </c>
      <c r="M585" s="32">
        <v>1</v>
      </c>
      <c r="N585" s="32" t="s">
        <v>55</v>
      </c>
      <c r="O585" s="32">
        <v>1</v>
      </c>
      <c r="P585" s="32">
        <v>159.16</v>
      </c>
      <c r="Q585" s="32">
        <v>159.16</v>
      </c>
      <c r="R585" s="32" t="s">
        <v>2164</v>
      </c>
      <c r="S585" s="32" t="s">
        <v>1058</v>
      </c>
      <c r="T585" s="33">
        <v>45330</v>
      </c>
      <c r="U585" s="33">
        <v>45327</v>
      </c>
      <c r="V585" s="32" t="s">
        <v>2309</v>
      </c>
      <c r="W585" s="32" t="s">
        <v>1013</v>
      </c>
      <c r="X585" s="33">
        <v>45330</v>
      </c>
      <c r="Y585" s="32" t="s">
        <v>1068</v>
      </c>
      <c r="Z585" s="33">
        <v>45330</v>
      </c>
      <c r="AA585" s="32" t="s">
        <v>1069</v>
      </c>
      <c r="AB585" s="32" t="s">
        <v>1080</v>
      </c>
      <c r="AC585" s="33">
        <v>45372</v>
      </c>
      <c r="AD585" s="32" t="s">
        <v>22</v>
      </c>
      <c r="AE585" s="33">
        <v>45336</v>
      </c>
      <c r="AF585" s="32" t="s">
        <v>424</v>
      </c>
      <c r="AG585" s="32"/>
      <c r="AH585" s="32" t="s">
        <v>1210</v>
      </c>
      <c r="AI585" t="s">
        <v>1311</v>
      </c>
      <c r="AJ585" t="s">
        <v>1354</v>
      </c>
      <c r="AK585" t="s">
        <v>1520</v>
      </c>
      <c r="AL585" s="32" t="s">
        <v>890</v>
      </c>
    </row>
    <row r="586" spans="1:38">
      <c r="A586" s="32">
        <v>52</v>
      </c>
      <c r="B586" s="33">
        <v>45315</v>
      </c>
      <c r="C586" s="32">
        <v>30</v>
      </c>
      <c r="D586" s="32" t="s">
        <v>1957</v>
      </c>
      <c r="E586" s="32" t="s">
        <v>1934</v>
      </c>
      <c r="F586" s="32">
        <v>9117710</v>
      </c>
      <c r="G586" s="32" t="s">
        <v>1935</v>
      </c>
      <c r="H586" s="32" t="s">
        <v>1936</v>
      </c>
      <c r="I586" s="32">
        <v>52618</v>
      </c>
      <c r="J586" s="33">
        <v>45316</v>
      </c>
      <c r="K586" s="33">
        <v>45320</v>
      </c>
      <c r="L586" t="s">
        <v>1058</v>
      </c>
      <c r="M586" s="32">
        <v>1</v>
      </c>
      <c r="N586" s="32" t="s">
        <v>20</v>
      </c>
      <c r="O586" s="32">
        <v>2</v>
      </c>
      <c r="P586" s="32">
        <v>10.73</v>
      </c>
      <c r="Q586" s="32">
        <v>21.46</v>
      </c>
      <c r="R586" s="32" t="s">
        <v>2163</v>
      </c>
      <c r="S586" s="32" t="s">
        <v>1058</v>
      </c>
      <c r="T586" s="33">
        <v>45330</v>
      </c>
      <c r="U586" s="33">
        <v>45327</v>
      </c>
      <c r="V586" s="32" t="s">
        <v>2308</v>
      </c>
      <c r="W586" s="32" t="s">
        <v>1341</v>
      </c>
      <c r="X586" s="33">
        <v>45330</v>
      </c>
      <c r="Y586" s="32" t="s">
        <v>1068</v>
      </c>
      <c r="Z586" s="33">
        <v>45330</v>
      </c>
      <c r="AA586" s="32" t="s">
        <v>1069</v>
      </c>
      <c r="AB586" s="32" t="s">
        <v>1085</v>
      </c>
      <c r="AC586" s="33">
        <v>45337</v>
      </c>
      <c r="AD586" s="32" t="s">
        <v>22</v>
      </c>
      <c r="AE586" s="33">
        <v>45336</v>
      </c>
      <c r="AF586" s="32" t="s">
        <v>425</v>
      </c>
      <c r="AG586" s="32"/>
      <c r="AH586" s="32" t="s">
        <v>1210</v>
      </c>
      <c r="AI586" t="s">
        <v>1311</v>
      </c>
      <c r="AJ586" t="s">
        <v>1354</v>
      </c>
      <c r="AK586" t="s">
        <v>1520</v>
      </c>
      <c r="AL586" s="32" t="s">
        <v>890</v>
      </c>
    </row>
    <row r="587" spans="1:38">
      <c r="A587" s="32">
        <v>53</v>
      </c>
      <c r="B587" s="33">
        <v>45316</v>
      </c>
      <c r="C587" s="32">
        <v>30</v>
      </c>
      <c r="D587" s="32" t="s">
        <v>1937</v>
      </c>
      <c r="E587" s="32" t="s">
        <v>1938</v>
      </c>
      <c r="F587" s="32">
        <v>9223619</v>
      </c>
      <c r="G587" s="32" t="s">
        <v>1939</v>
      </c>
      <c r="H587" s="32" t="s">
        <v>1940</v>
      </c>
      <c r="I587" s="32">
        <v>52621</v>
      </c>
      <c r="J587" s="33">
        <v>45316</v>
      </c>
      <c r="K587" s="33">
        <v>45318</v>
      </c>
      <c r="L587" t="s">
        <v>1058</v>
      </c>
      <c r="M587" s="32">
        <v>1</v>
      </c>
      <c r="N587" s="32" t="s">
        <v>20</v>
      </c>
      <c r="O587" s="32">
        <v>2</v>
      </c>
      <c r="P587" s="32">
        <v>690.03</v>
      </c>
      <c r="Q587" s="32">
        <v>1380.06</v>
      </c>
      <c r="R587" s="32" t="s">
        <v>2169</v>
      </c>
      <c r="S587" s="32" t="s">
        <v>1058</v>
      </c>
      <c r="T587" s="33">
        <v>45323</v>
      </c>
      <c r="U587" s="33">
        <v>45323</v>
      </c>
      <c r="V587" s="32" t="s">
        <v>2170</v>
      </c>
      <c r="W587" s="32" t="s">
        <v>1011</v>
      </c>
      <c r="X587" s="33">
        <v>45323</v>
      </c>
      <c r="Y587" s="32" t="s">
        <v>1068</v>
      </c>
      <c r="Z587" s="33">
        <v>45323</v>
      </c>
      <c r="AA587" s="32" t="s">
        <v>1710</v>
      </c>
      <c r="AB587" s="32" t="s">
        <v>1081</v>
      </c>
      <c r="AC587" s="33">
        <v>45332</v>
      </c>
      <c r="AD587" s="32" t="s">
        <v>22</v>
      </c>
      <c r="AE587" s="33">
        <v>45327</v>
      </c>
      <c r="AF587" s="32" t="s">
        <v>425</v>
      </c>
      <c r="AG587" s="32"/>
      <c r="AH587" s="32" t="s">
        <v>1210</v>
      </c>
      <c r="AI587" t="s">
        <v>1311</v>
      </c>
      <c r="AJ587" t="s">
        <v>1354</v>
      </c>
      <c r="AK587" t="s">
        <v>1520</v>
      </c>
      <c r="AL587" s="32" t="s">
        <v>890</v>
      </c>
    </row>
    <row r="588" spans="1:38">
      <c r="A588" s="32">
        <v>54</v>
      </c>
      <c r="B588" s="33">
        <v>45321</v>
      </c>
      <c r="C588" s="32">
        <v>60</v>
      </c>
      <c r="D588" s="32" t="s">
        <v>1958</v>
      </c>
      <c r="E588" s="32" t="s">
        <v>1959</v>
      </c>
      <c r="F588" s="32">
        <v>8528915</v>
      </c>
      <c r="G588" s="32" t="s">
        <v>53</v>
      </c>
      <c r="H588" s="32" t="s">
        <v>54</v>
      </c>
      <c r="I588" s="32">
        <v>53005</v>
      </c>
      <c r="J588" s="33">
        <v>45321</v>
      </c>
      <c r="K588" s="33">
        <v>45323</v>
      </c>
      <c r="L588" t="s">
        <v>1058</v>
      </c>
      <c r="M588" s="32">
        <v>20</v>
      </c>
      <c r="N588" s="32" t="s">
        <v>20</v>
      </c>
      <c r="O588" s="32">
        <v>2</v>
      </c>
      <c r="P588" s="32">
        <v>274.38</v>
      </c>
      <c r="Q588" s="32">
        <v>548.76</v>
      </c>
      <c r="R588" s="32" t="s">
        <v>2171</v>
      </c>
      <c r="S588" s="32" t="s">
        <v>1058</v>
      </c>
      <c r="T588" s="33">
        <v>45326</v>
      </c>
      <c r="U588" s="33" t="s">
        <v>581</v>
      </c>
      <c r="V588" s="32" t="s">
        <v>2172</v>
      </c>
      <c r="W588" s="32" t="s">
        <v>1031</v>
      </c>
      <c r="X588" s="33">
        <v>45326</v>
      </c>
      <c r="Y588" s="32" t="s">
        <v>1068</v>
      </c>
      <c r="Z588" s="33">
        <v>45326</v>
      </c>
      <c r="AA588" s="32" t="s">
        <v>1075</v>
      </c>
      <c r="AB588" s="32" t="s">
        <v>1070</v>
      </c>
      <c r="AC588" s="33">
        <v>45340</v>
      </c>
      <c r="AD588" s="32" t="s">
        <v>22</v>
      </c>
      <c r="AE588" s="33">
        <v>45329</v>
      </c>
      <c r="AF588" s="32" t="s">
        <v>425</v>
      </c>
      <c r="AG588" s="32"/>
      <c r="AH588" s="32" t="s">
        <v>1210</v>
      </c>
      <c r="AI588" t="s">
        <v>1311</v>
      </c>
      <c r="AJ588" t="s">
        <v>1354</v>
      </c>
      <c r="AK588" t="s">
        <v>1520</v>
      </c>
      <c r="AL588" s="32" t="s">
        <v>890</v>
      </c>
    </row>
    <row r="589" spans="1:38">
      <c r="A589" s="32">
        <v>54</v>
      </c>
      <c r="B589" s="33">
        <v>45321</v>
      </c>
      <c r="C589" s="32">
        <v>60</v>
      </c>
      <c r="D589" s="32" t="s">
        <v>1958</v>
      </c>
      <c r="E589" s="32" t="s">
        <v>1959</v>
      </c>
      <c r="F589" s="32">
        <v>8528915</v>
      </c>
      <c r="G589" s="32" t="s">
        <v>51</v>
      </c>
      <c r="H589" s="32" t="s">
        <v>52</v>
      </c>
      <c r="I589" s="32">
        <v>53005</v>
      </c>
      <c r="J589" s="33">
        <v>45321</v>
      </c>
      <c r="K589" s="33">
        <v>45323</v>
      </c>
      <c r="L589" t="s">
        <v>1058</v>
      </c>
      <c r="M589" s="32">
        <v>19</v>
      </c>
      <c r="N589" s="32" t="s">
        <v>20</v>
      </c>
      <c r="O589" s="32">
        <v>3</v>
      </c>
      <c r="P589" s="32">
        <v>297.94</v>
      </c>
      <c r="Q589" s="32">
        <v>893.82</v>
      </c>
      <c r="R589" s="32" t="s">
        <v>2171</v>
      </c>
      <c r="S589" s="32" t="s">
        <v>1058</v>
      </c>
      <c r="T589" s="33">
        <v>45326</v>
      </c>
      <c r="U589" s="33" t="s">
        <v>581</v>
      </c>
      <c r="V589" s="32" t="s">
        <v>2172</v>
      </c>
      <c r="W589" s="32" t="s">
        <v>1029</v>
      </c>
      <c r="X589" s="33">
        <v>45326</v>
      </c>
      <c r="Y589" s="32" t="s">
        <v>1068</v>
      </c>
      <c r="Z589" s="33">
        <v>45326</v>
      </c>
      <c r="AA589" s="32" t="s">
        <v>1075</v>
      </c>
      <c r="AB589" s="32" t="s">
        <v>1070</v>
      </c>
      <c r="AC589" s="33">
        <v>45340</v>
      </c>
      <c r="AD589" s="32" t="s">
        <v>22</v>
      </c>
      <c r="AE589" s="33">
        <v>45329</v>
      </c>
      <c r="AF589" s="32" t="s">
        <v>428</v>
      </c>
      <c r="AG589" s="32"/>
      <c r="AH589" s="32" t="s">
        <v>1210</v>
      </c>
      <c r="AI589" t="s">
        <v>1311</v>
      </c>
      <c r="AJ589" t="s">
        <v>1354</v>
      </c>
      <c r="AK589" t="s">
        <v>1520</v>
      </c>
      <c r="AL589" s="32" t="s">
        <v>890</v>
      </c>
    </row>
    <row r="590" spans="1:38">
      <c r="A590" s="32">
        <v>54</v>
      </c>
      <c r="B590" s="33">
        <v>45321</v>
      </c>
      <c r="C590" s="32">
        <v>60</v>
      </c>
      <c r="D590" s="32" t="s">
        <v>1958</v>
      </c>
      <c r="E590" s="32" t="s">
        <v>1959</v>
      </c>
      <c r="F590" s="32">
        <v>8528915</v>
      </c>
      <c r="G590" s="32" t="s">
        <v>126</v>
      </c>
      <c r="H590" s="32" t="s">
        <v>2121</v>
      </c>
      <c r="I590" s="32">
        <v>53005</v>
      </c>
      <c r="J590" s="33">
        <v>45321</v>
      </c>
      <c r="K590" s="33">
        <v>45323</v>
      </c>
      <c r="L590" t="s">
        <v>1058</v>
      </c>
      <c r="M590" s="32">
        <v>18</v>
      </c>
      <c r="N590" s="32" t="s">
        <v>20</v>
      </c>
      <c r="O590" s="32">
        <v>1</v>
      </c>
      <c r="P590" s="32">
        <v>130.86000000000001</v>
      </c>
      <c r="Q590" s="32">
        <v>130.86000000000001</v>
      </c>
      <c r="R590" s="32" t="s">
        <v>2171</v>
      </c>
      <c r="S590" s="32" t="s">
        <v>1058</v>
      </c>
      <c r="T590" s="33">
        <v>45326</v>
      </c>
      <c r="U590" s="33" t="s">
        <v>581</v>
      </c>
      <c r="V590" s="32" t="s">
        <v>2172</v>
      </c>
      <c r="W590" s="32" t="s">
        <v>1028</v>
      </c>
      <c r="X590" s="33">
        <v>45326</v>
      </c>
      <c r="Y590" s="32" t="s">
        <v>1068</v>
      </c>
      <c r="Z590" s="33">
        <v>45326</v>
      </c>
      <c r="AA590" s="32" t="s">
        <v>1075</v>
      </c>
      <c r="AB590" s="32" t="s">
        <v>1070</v>
      </c>
      <c r="AC590" s="33">
        <v>45340</v>
      </c>
      <c r="AD590" s="32" t="s">
        <v>22</v>
      </c>
      <c r="AE590" s="33">
        <v>45329</v>
      </c>
      <c r="AF590" s="32" t="s">
        <v>424</v>
      </c>
      <c r="AG590" s="32"/>
      <c r="AH590" s="32" t="s">
        <v>1210</v>
      </c>
      <c r="AI590" t="s">
        <v>1311</v>
      </c>
      <c r="AJ590" t="s">
        <v>1354</v>
      </c>
      <c r="AK590" t="s">
        <v>1520</v>
      </c>
      <c r="AL590" s="32" t="s">
        <v>890</v>
      </c>
    </row>
    <row r="591" spans="1:38">
      <c r="A591" s="32">
        <v>54</v>
      </c>
      <c r="B591" s="33">
        <v>45321</v>
      </c>
      <c r="C591" s="32">
        <v>60</v>
      </c>
      <c r="D591" s="32" t="s">
        <v>1958</v>
      </c>
      <c r="E591" s="32" t="s">
        <v>1959</v>
      </c>
      <c r="F591" s="32">
        <v>8528915</v>
      </c>
      <c r="G591" s="32" t="s">
        <v>483</v>
      </c>
      <c r="H591" s="32" t="s">
        <v>484</v>
      </c>
      <c r="I591" s="32">
        <v>53003</v>
      </c>
      <c r="J591" s="33">
        <v>45321</v>
      </c>
      <c r="K591" s="33">
        <v>45323</v>
      </c>
      <c r="L591" t="s">
        <v>1058</v>
      </c>
      <c r="M591" s="32">
        <v>8</v>
      </c>
      <c r="N591" s="32" t="s">
        <v>20</v>
      </c>
      <c r="O591" s="32">
        <v>1</v>
      </c>
      <c r="P591" s="32">
        <v>127.05</v>
      </c>
      <c r="Q591" s="32">
        <v>127.05</v>
      </c>
      <c r="R591" s="32" t="s">
        <v>2173</v>
      </c>
      <c r="S591" s="32" t="s">
        <v>1058</v>
      </c>
      <c r="T591" s="33">
        <v>45331</v>
      </c>
      <c r="U591" s="33">
        <v>45328</v>
      </c>
      <c r="V591" s="32" t="s">
        <v>2313</v>
      </c>
      <c r="W591" s="32" t="s">
        <v>1035</v>
      </c>
      <c r="X591" s="33">
        <v>45331</v>
      </c>
      <c r="Y591" s="32" t="s">
        <v>1068</v>
      </c>
      <c r="Z591" s="33">
        <v>45331</v>
      </c>
      <c r="AA591" s="32" t="s">
        <v>1069</v>
      </c>
      <c r="AB591" s="32" t="s">
        <v>1085</v>
      </c>
      <c r="AC591" s="33">
        <v>45337</v>
      </c>
      <c r="AD591" s="32" t="s">
        <v>22</v>
      </c>
      <c r="AE591" s="33">
        <v>45335</v>
      </c>
      <c r="AF591" s="32" t="s">
        <v>424</v>
      </c>
      <c r="AG591" s="32"/>
      <c r="AH591" s="32" t="s">
        <v>1210</v>
      </c>
      <c r="AI591" t="s">
        <v>1311</v>
      </c>
      <c r="AJ591" t="s">
        <v>1354</v>
      </c>
      <c r="AK591" t="s">
        <v>1520</v>
      </c>
      <c r="AL591" s="32" t="s">
        <v>890</v>
      </c>
    </row>
    <row r="592" spans="1:38">
      <c r="A592" s="32">
        <v>54</v>
      </c>
      <c r="B592" s="33">
        <v>45321</v>
      </c>
      <c r="C592" s="32">
        <v>60</v>
      </c>
      <c r="D592" s="32" t="s">
        <v>1958</v>
      </c>
      <c r="E592" s="32" t="s">
        <v>1959</v>
      </c>
      <c r="F592" s="32">
        <v>8528915</v>
      </c>
      <c r="G592" s="32" t="s">
        <v>28</v>
      </c>
      <c r="H592" s="32" t="s">
        <v>29</v>
      </c>
      <c r="I592" s="32">
        <v>53003</v>
      </c>
      <c r="J592" s="33">
        <v>45321</v>
      </c>
      <c r="K592" s="33">
        <v>45323</v>
      </c>
      <c r="L592" t="s">
        <v>1058</v>
      </c>
      <c r="M592" s="32">
        <v>7</v>
      </c>
      <c r="N592" s="32" t="s">
        <v>20</v>
      </c>
      <c r="O592" s="32">
        <v>1</v>
      </c>
      <c r="P592" s="32">
        <v>254.32</v>
      </c>
      <c r="Q592" s="32">
        <v>254.32</v>
      </c>
      <c r="R592" s="32" t="s">
        <v>2173</v>
      </c>
      <c r="S592" s="32" t="s">
        <v>1058</v>
      </c>
      <c r="T592" s="33">
        <v>45331</v>
      </c>
      <c r="U592" s="33">
        <v>45328</v>
      </c>
      <c r="V592" s="32" t="s">
        <v>2313</v>
      </c>
      <c r="W592" s="32" t="s">
        <v>1159</v>
      </c>
      <c r="X592" s="33">
        <v>45331</v>
      </c>
      <c r="Y592" s="32" t="s">
        <v>1068</v>
      </c>
      <c r="Z592" s="33">
        <v>45331</v>
      </c>
      <c r="AA592" s="32" t="s">
        <v>1069</v>
      </c>
      <c r="AB592" s="32" t="s">
        <v>1085</v>
      </c>
      <c r="AC592" s="33">
        <v>45337</v>
      </c>
      <c r="AD592" s="32" t="s">
        <v>22</v>
      </c>
      <c r="AE592" s="33">
        <v>45335</v>
      </c>
      <c r="AF592" s="32" t="s">
        <v>424</v>
      </c>
      <c r="AG592" s="32"/>
      <c r="AH592" s="32" t="s">
        <v>1210</v>
      </c>
      <c r="AI592" t="s">
        <v>1311</v>
      </c>
      <c r="AJ592" t="s">
        <v>1354</v>
      </c>
      <c r="AK592" t="s">
        <v>1520</v>
      </c>
      <c r="AL592" s="32" t="s">
        <v>890</v>
      </c>
    </row>
    <row r="593" spans="1:38">
      <c r="A593" s="32">
        <v>54</v>
      </c>
      <c r="B593" s="33">
        <v>45321</v>
      </c>
      <c r="C593" s="32">
        <v>60</v>
      </c>
      <c r="D593" s="32" t="s">
        <v>1958</v>
      </c>
      <c r="E593" s="32" t="s">
        <v>1959</v>
      </c>
      <c r="F593" s="32">
        <v>8528915</v>
      </c>
      <c r="G593" s="32" t="s">
        <v>492</v>
      </c>
      <c r="H593" s="32" t="s">
        <v>2059</v>
      </c>
      <c r="I593" s="32">
        <v>53003</v>
      </c>
      <c r="J593" s="33">
        <v>45321</v>
      </c>
      <c r="K593" s="33">
        <v>45323</v>
      </c>
      <c r="L593" t="s">
        <v>1058</v>
      </c>
      <c r="M593" s="32">
        <v>6</v>
      </c>
      <c r="N593" s="32" t="s">
        <v>20</v>
      </c>
      <c r="O593" s="32">
        <v>2</v>
      </c>
      <c r="P593" s="32">
        <v>601.37</v>
      </c>
      <c r="Q593" s="32">
        <v>1202.74</v>
      </c>
      <c r="R593" s="32" t="s">
        <v>2173</v>
      </c>
      <c r="S593" s="32" t="s">
        <v>1058</v>
      </c>
      <c r="T593" s="33">
        <v>45331</v>
      </c>
      <c r="U593" s="33">
        <v>45328</v>
      </c>
      <c r="V593" s="32" t="s">
        <v>2313</v>
      </c>
      <c r="W593" s="32" t="s">
        <v>1031</v>
      </c>
      <c r="X593" s="33">
        <v>45331</v>
      </c>
      <c r="Y593" s="32" t="s">
        <v>1068</v>
      </c>
      <c r="Z593" s="33">
        <v>45331</v>
      </c>
      <c r="AA593" s="32" t="s">
        <v>1069</v>
      </c>
      <c r="AB593" s="32" t="s">
        <v>1085</v>
      </c>
      <c r="AC593" s="33">
        <v>45337</v>
      </c>
      <c r="AD593" s="32" t="s">
        <v>22</v>
      </c>
      <c r="AE593" s="33">
        <v>45335</v>
      </c>
      <c r="AF593" s="32" t="s">
        <v>425</v>
      </c>
      <c r="AG593" s="32"/>
      <c r="AH593" s="32" t="s">
        <v>1210</v>
      </c>
      <c r="AI593" t="s">
        <v>1311</v>
      </c>
      <c r="AJ593" t="s">
        <v>1354</v>
      </c>
      <c r="AK593" t="s">
        <v>1520</v>
      </c>
      <c r="AL593" s="32" t="s">
        <v>890</v>
      </c>
    </row>
    <row r="594" spans="1:38">
      <c r="A594" s="32">
        <v>54</v>
      </c>
      <c r="B594" s="33">
        <v>45321</v>
      </c>
      <c r="C594" s="32">
        <v>60</v>
      </c>
      <c r="D594" s="32" t="s">
        <v>1958</v>
      </c>
      <c r="E594" s="32" t="s">
        <v>1959</v>
      </c>
      <c r="F594" s="32">
        <v>8528915</v>
      </c>
      <c r="G594" s="32" t="s">
        <v>102</v>
      </c>
      <c r="H594" s="32" t="s">
        <v>108</v>
      </c>
      <c r="I594" s="32">
        <v>53005</v>
      </c>
      <c r="J594" s="33">
        <v>45321</v>
      </c>
      <c r="K594" s="33">
        <v>45323</v>
      </c>
      <c r="L594" t="s">
        <v>1058</v>
      </c>
      <c r="M594" s="32">
        <v>17</v>
      </c>
      <c r="N594" s="32" t="s">
        <v>20</v>
      </c>
      <c r="O594" s="32">
        <v>10</v>
      </c>
      <c r="P594" s="32">
        <v>9.9</v>
      </c>
      <c r="Q594" s="32">
        <v>99</v>
      </c>
      <c r="R594" s="32" t="s">
        <v>2171</v>
      </c>
      <c r="S594" s="32" t="s">
        <v>1058</v>
      </c>
      <c r="T594" s="33">
        <v>45326</v>
      </c>
      <c r="U594" s="33" t="s">
        <v>581</v>
      </c>
      <c r="V594" s="32" t="s">
        <v>2172</v>
      </c>
      <c r="W594" s="32" t="s">
        <v>1020</v>
      </c>
      <c r="X594" s="33">
        <v>45326</v>
      </c>
      <c r="Y594" s="32" t="s">
        <v>1068</v>
      </c>
      <c r="Z594" s="33">
        <v>45326</v>
      </c>
      <c r="AA594" s="32" t="s">
        <v>1075</v>
      </c>
      <c r="AB594" s="32" t="s">
        <v>1070</v>
      </c>
      <c r="AC594" s="33">
        <v>45347</v>
      </c>
      <c r="AD594" s="32" t="s">
        <v>22</v>
      </c>
      <c r="AE594" s="33">
        <v>45329</v>
      </c>
      <c r="AF594" s="32" t="s">
        <v>1001</v>
      </c>
      <c r="AG594" s="32"/>
      <c r="AH594" s="32" t="s">
        <v>1210</v>
      </c>
      <c r="AI594" t="s">
        <v>1311</v>
      </c>
      <c r="AJ594" t="s">
        <v>1354</v>
      </c>
      <c r="AK594" t="s">
        <v>1520</v>
      </c>
      <c r="AL594" s="32" t="s">
        <v>890</v>
      </c>
    </row>
    <row r="595" spans="1:38">
      <c r="A595" s="32">
        <v>54</v>
      </c>
      <c r="B595" s="33">
        <v>45321</v>
      </c>
      <c r="C595" s="32">
        <v>60</v>
      </c>
      <c r="D595" s="32" t="s">
        <v>1958</v>
      </c>
      <c r="E595" s="32" t="s">
        <v>1959</v>
      </c>
      <c r="F595" s="32">
        <v>8528915</v>
      </c>
      <c r="G595" s="32" t="s">
        <v>485</v>
      </c>
      <c r="H595" s="32" t="s">
        <v>554</v>
      </c>
      <c r="I595" s="32">
        <v>53003</v>
      </c>
      <c r="J595" s="33">
        <v>45321</v>
      </c>
      <c r="K595" s="33">
        <v>45323</v>
      </c>
      <c r="L595" t="s">
        <v>1058</v>
      </c>
      <c r="M595" s="32">
        <v>5</v>
      </c>
      <c r="N595" s="32" t="s">
        <v>20</v>
      </c>
      <c r="O595" s="32">
        <v>3</v>
      </c>
      <c r="P595" s="32">
        <v>17.63</v>
      </c>
      <c r="Q595" s="32">
        <v>52.89</v>
      </c>
      <c r="R595" s="32" t="s">
        <v>2173</v>
      </c>
      <c r="S595" s="32" t="s">
        <v>1058</v>
      </c>
      <c r="T595" s="33">
        <v>45331</v>
      </c>
      <c r="U595" s="33">
        <v>45328</v>
      </c>
      <c r="V595" s="32" t="s">
        <v>2313</v>
      </c>
      <c r="W595" s="32" t="s">
        <v>1029</v>
      </c>
      <c r="X595" s="33">
        <v>45331</v>
      </c>
      <c r="Y595" s="32" t="s">
        <v>1068</v>
      </c>
      <c r="Z595" s="33">
        <v>45331</v>
      </c>
      <c r="AA595" s="32" t="s">
        <v>1069</v>
      </c>
      <c r="AB595" s="32" t="s">
        <v>1085</v>
      </c>
      <c r="AC595" s="33">
        <v>45337</v>
      </c>
      <c r="AD595" s="32" t="s">
        <v>22</v>
      </c>
      <c r="AE595" s="33">
        <v>45335</v>
      </c>
      <c r="AF595" s="32" t="s">
        <v>428</v>
      </c>
      <c r="AG595" s="32"/>
      <c r="AH595" s="32" t="s">
        <v>1210</v>
      </c>
      <c r="AI595" t="s">
        <v>1311</v>
      </c>
      <c r="AJ595" t="s">
        <v>1354</v>
      </c>
      <c r="AK595" t="s">
        <v>1520</v>
      </c>
      <c r="AL595" s="32" t="s">
        <v>890</v>
      </c>
    </row>
    <row r="596" spans="1:38">
      <c r="A596" s="32">
        <v>54</v>
      </c>
      <c r="B596" s="33">
        <v>45321</v>
      </c>
      <c r="C596" s="32">
        <v>60</v>
      </c>
      <c r="D596" s="32" t="s">
        <v>1958</v>
      </c>
      <c r="E596" s="32" t="s">
        <v>1959</v>
      </c>
      <c r="F596" s="32">
        <v>8528915</v>
      </c>
      <c r="G596" s="32" t="s">
        <v>69</v>
      </c>
      <c r="H596" s="32" t="s">
        <v>70</v>
      </c>
      <c r="I596" s="32">
        <v>53005</v>
      </c>
      <c r="J596" s="33">
        <v>45321</v>
      </c>
      <c r="K596" s="33">
        <v>45323</v>
      </c>
      <c r="L596" t="s">
        <v>1058</v>
      </c>
      <c r="M596" s="32">
        <v>1</v>
      </c>
      <c r="N596" s="32" t="s">
        <v>1996</v>
      </c>
      <c r="O596" s="32">
        <v>50</v>
      </c>
      <c r="P596" s="32">
        <v>22</v>
      </c>
      <c r="Q596" s="32">
        <v>1100</v>
      </c>
      <c r="R596" s="32" t="s">
        <v>2171</v>
      </c>
      <c r="S596" s="32" t="s">
        <v>1058</v>
      </c>
      <c r="T596" s="33">
        <v>45326</v>
      </c>
      <c r="U596" s="33" t="s">
        <v>581</v>
      </c>
      <c r="V596" s="32" t="s">
        <v>2172</v>
      </c>
      <c r="W596" s="32" t="s">
        <v>1002</v>
      </c>
      <c r="X596" s="33">
        <v>45326</v>
      </c>
      <c r="Y596" s="32" t="s">
        <v>1068</v>
      </c>
      <c r="Z596" s="33">
        <v>45326</v>
      </c>
      <c r="AA596" s="32" t="s">
        <v>1075</v>
      </c>
      <c r="AB596" s="32" t="s">
        <v>1070</v>
      </c>
      <c r="AC596" s="33">
        <v>45340</v>
      </c>
      <c r="AD596" s="32" t="s">
        <v>22</v>
      </c>
      <c r="AE596" s="33">
        <v>45329</v>
      </c>
      <c r="AF596" s="32" t="s">
        <v>1034</v>
      </c>
      <c r="AG596" s="32"/>
      <c r="AH596" s="32" t="s">
        <v>1210</v>
      </c>
      <c r="AI596" t="s">
        <v>1311</v>
      </c>
      <c r="AJ596" t="s">
        <v>1354</v>
      </c>
      <c r="AK596" t="s">
        <v>1520</v>
      </c>
      <c r="AL596" s="32" t="s">
        <v>890</v>
      </c>
    </row>
    <row r="597" spans="1:38">
      <c r="A597" s="32">
        <v>54</v>
      </c>
      <c r="B597" s="33">
        <v>45321</v>
      </c>
      <c r="C597" s="32">
        <v>60</v>
      </c>
      <c r="D597" s="32" t="s">
        <v>1958</v>
      </c>
      <c r="E597" s="32" t="s">
        <v>1959</v>
      </c>
      <c r="F597" s="32">
        <v>8528915</v>
      </c>
      <c r="G597" s="32" t="s">
        <v>918</v>
      </c>
      <c r="H597" s="32" t="s">
        <v>928</v>
      </c>
      <c r="I597" s="32">
        <v>53005</v>
      </c>
      <c r="J597" s="33">
        <v>45321</v>
      </c>
      <c r="K597" s="33">
        <v>45323</v>
      </c>
      <c r="L597" t="s">
        <v>1058</v>
      </c>
      <c r="M597" s="32">
        <v>16</v>
      </c>
      <c r="N597" s="32" t="s">
        <v>20</v>
      </c>
      <c r="O597" s="32">
        <v>5</v>
      </c>
      <c r="P597" s="32">
        <v>8</v>
      </c>
      <c r="Q597" s="32">
        <v>40</v>
      </c>
      <c r="R597" s="32" t="s">
        <v>2171</v>
      </c>
      <c r="S597" s="32" t="s">
        <v>1058</v>
      </c>
      <c r="T597" s="33">
        <v>45326</v>
      </c>
      <c r="U597" s="33" t="s">
        <v>581</v>
      </c>
      <c r="V597" s="32" t="s">
        <v>2172</v>
      </c>
      <c r="W597" s="32" t="s">
        <v>1019</v>
      </c>
      <c r="X597" s="33">
        <v>45326</v>
      </c>
      <c r="Y597" s="32" t="s">
        <v>1068</v>
      </c>
      <c r="Z597" s="33">
        <v>45326</v>
      </c>
      <c r="AA597" s="32" t="s">
        <v>1075</v>
      </c>
      <c r="AB597" s="32" t="s">
        <v>1070</v>
      </c>
      <c r="AC597" s="33">
        <v>45340</v>
      </c>
      <c r="AD597" s="32" t="s">
        <v>22</v>
      </c>
      <c r="AE597" s="33">
        <v>45329</v>
      </c>
      <c r="AF597" s="32" t="s">
        <v>429</v>
      </c>
      <c r="AG597" s="32"/>
      <c r="AH597" s="32" t="s">
        <v>1210</v>
      </c>
      <c r="AI597" t="s">
        <v>1311</v>
      </c>
      <c r="AJ597" t="s">
        <v>1354</v>
      </c>
      <c r="AK597" t="s">
        <v>1520</v>
      </c>
      <c r="AL597" s="32" t="s">
        <v>890</v>
      </c>
    </row>
    <row r="598" spans="1:38">
      <c r="A598" s="32">
        <v>54</v>
      </c>
      <c r="B598" s="33">
        <v>45321</v>
      </c>
      <c r="C598" s="32">
        <v>60</v>
      </c>
      <c r="D598" s="32" t="s">
        <v>1958</v>
      </c>
      <c r="E598" s="32" t="s">
        <v>1959</v>
      </c>
      <c r="F598" s="32">
        <v>8528915</v>
      </c>
      <c r="G598" s="32" t="s">
        <v>919</v>
      </c>
      <c r="H598" s="32" t="s">
        <v>929</v>
      </c>
      <c r="I598" s="32">
        <v>53003</v>
      </c>
      <c r="J598" s="33">
        <v>45321</v>
      </c>
      <c r="K598" s="33">
        <v>45323</v>
      </c>
      <c r="L598" t="s">
        <v>1058</v>
      </c>
      <c r="M598" s="32">
        <v>4</v>
      </c>
      <c r="N598" s="32" t="s">
        <v>57</v>
      </c>
      <c r="O598" s="32">
        <v>1</v>
      </c>
      <c r="P598" s="32">
        <v>67.3</v>
      </c>
      <c r="Q598" s="32">
        <v>67.3</v>
      </c>
      <c r="R598" s="32" t="s">
        <v>2173</v>
      </c>
      <c r="S598" s="32" t="s">
        <v>1058</v>
      </c>
      <c r="T598" s="33">
        <v>45331</v>
      </c>
      <c r="U598" s="33">
        <v>45328</v>
      </c>
      <c r="V598" s="32" t="s">
        <v>2313</v>
      </c>
      <c r="W598" s="32" t="s">
        <v>1028</v>
      </c>
      <c r="X598" s="33">
        <v>45331</v>
      </c>
      <c r="Y598" s="32" t="s">
        <v>1068</v>
      </c>
      <c r="Z598" s="33">
        <v>45331</v>
      </c>
      <c r="AA598" s="32" t="s">
        <v>1069</v>
      </c>
      <c r="AB598" s="32" t="s">
        <v>1085</v>
      </c>
      <c r="AC598" s="33">
        <v>45337</v>
      </c>
      <c r="AD598" s="32" t="s">
        <v>22</v>
      </c>
      <c r="AE598" s="33">
        <v>45335</v>
      </c>
      <c r="AF598" s="32" t="s">
        <v>424</v>
      </c>
      <c r="AG598" s="32"/>
      <c r="AH598" s="32" t="s">
        <v>1210</v>
      </c>
      <c r="AI598" t="s">
        <v>1311</v>
      </c>
      <c r="AJ598" t="s">
        <v>1354</v>
      </c>
      <c r="AK598" t="s">
        <v>1520</v>
      </c>
      <c r="AL598" s="32" t="s">
        <v>890</v>
      </c>
    </row>
    <row r="599" spans="1:38">
      <c r="A599" s="32">
        <v>54</v>
      </c>
      <c r="B599" s="33">
        <v>45321</v>
      </c>
      <c r="C599" s="32">
        <v>60</v>
      </c>
      <c r="D599" s="32" t="s">
        <v>1958</v>
      </c>
      <c r="E599" s="32" t="s">
        <v>1959</v>
      </c>
      <c r="F599" s="32">
        <v>8528915</v>
      </c>
      <c r="G599" s="32" t="s">
        <v>39</v>
      </c>
      <c r="H599" s="32" t="s">
        <v>158</v>
      </c>
      <c r="I599" s="32">
        <v>53005</v>
      </c>
      <c r="J599" s="33">
        <v>45321</v>
      </c>
      <c r="K599" s="33">
        <v>45323</v>
      </c>
      <c r="L599" t="s">
        <v>1058</v>
      </c>
      <c r="M599" s="32">
        <v>15</v>
      </c>
      <c r="N599" s="32" t="s">
        <v>118</v>
      </c>
      <c r="O599" s="32">
        <v>1</v>
      </c>
      <c r="P599" s="32">
        <v>242.58</v>
      </c>
      <c r="Q599" s="32">
        <v>242.58</v>
      </c>
      <c r="R599" s="32" t="s">
        <v>2171</v>
      </c>
      <c r="S599" s="32" t="s">
        <v>1058</v>
      </c>
      <c r="T599" s="33">
        <v>45326</v>
      </c>
      <c r="U599" s="33" t="s">
        <v>581</v>
      </c>
      <c r="V599" s="32" t="s">
        <v>2172</v>
      </c>
      <c r="W599" s="32" t="s">
        <v>1018</v>
      </c>
      <c r="X599" s="33">
        <v>45326</v>
      </c>
      <c r="Y599" s="32" t="s">
        <v>1068</v>
      </c>
      <c r="Z599" s="33">
        <v>45326</v>
      </c>
      <c r="AA599" s="32" t="s">
        <v>1075</v>
      </c>
      <c r="AB599" s="32" t="s">
        <v>1070</v>
      </c>
      <c r="AC599" s="33">
        <v>45340</v>
      </c>
      <c r="AD599" s="32" t="s">
        <v>22</v>
      </c>
      <c r="AE599" s="33">
        <v>45329</v>
      </c>
      <c r="AF599" s="32" t="s">
        <v>424</v>
      </c>
      <c r="AG599" s="32"/>
      <c r="AH599" s="32" t="s">
        <v>1210</v>
      </c>
      <c r="AI599" t="s">
        <v>1311</v>
      </c>
      <c r="AJ599" t="s">
        <v>1354</v>
      </c>
      <c r="AK599" t="s">
        <v>1520</v>
      </c>
      <c r="AL599" s="32" t="s">
        <v>890</v>
      </c>
    </row>
    <row r="600" spans="1:38">
      <c r="A600" s="32">
        <v>54</v>
      </c>
      <c r="B600" s="33">
        <v>45321</v>
      </c>
      <c r="C600" s="32">
        <v>60</v>
      </c>
      <c r="D600" s="32" t="s">
        <v>1958</v>
      </c>
      <c r="E600" s="32" t="s">
        <v>1959</v>
      </c>
      <c r="F600" s="32">
        <v>8528915</v>
      </c>
      <c r="G600" s="32" t="s">
        <v>346</v>
      </c>
      <c r="H600" s="32" t="s">
        <v>347</v>
      </c>
      <c r="I600" s="32">
        <v>53005</v>
      </c>
      <c r="J600" s="33">
        <v>45321</v>
      </c>
      <c r="K600" s="33">
        <v>45323</v>
      </c>
      <c r="L600" t="s">
        <v>1058</v>
      </c>
      <c r="M600" s="32">
        <v>14</v>
      </c>
      <c r="N600" s="32" t="s">
        <v>20</v>
      </c>
      <c r="O600" s="32">
        <v>1</v>
      </c>
      <c r="P600" s="32">
        <v>16.829999999999998</v>
      </c>
      <c r="Q600" s="32">
        <v>16.829999999999998</v>
      </c>
      <c r="R600" s="32" t="s">
        <v>2171</v>
      </c>
      <c r="S600" s="32" t="s">
        <v>1058</v>
      </c>
      <c r="T600" s="33">
        <v>45326</v>
      </c>
      <c r="U600" s="33" t="s">
        <v>581</v>
      </c>
      <c r="V600" s="32" t="s">
        <v>2172</v>
      </c>
      <c r="W600" s="32" t="s">
        <v>1017</v>
      </c>
      <c r="X600" s="33">
        <v>45326</v>
      </c>
      <c r="Y600" s="32" t="s">
        <v>1068</v>
      </c>
      <c r="Z600" s="33">
        <v>45326</v>
      </c>
      <c r="AA600" s="32" t="s">
        <v>1075</v>
      </c>
      <c r="AB600" s="32" t="s">
        <v>1070</v>
      </c>
      <c r="AC600" s="33">
        <v>45340</v>
      </c>
      <c r="AD600" s="32" t="s">
        <v>22</v>
      </c>
      <c r="AE600" s="33">
        <v>45329</v>
      </c>
      <c r="AF600" s="32" t="s">
        <v>424</v>
      </c>
      <c r="AG600" s="32"/>
      <c r="AH600" s="32" t="s">
        <v>1210</v>
      </c>
      <c r="AI600" t="s">
        <v>1311</v>
      </c>
      <c r="AJ600" t="s">
        <v>1354</v>
      </c>
      <c r="AK600" t="s">
        <v>1520</v>
      </c>
      <c r="AL600" s="32" t="s">
        <v>890</v>
      </c>
    </row>
    <row r="601" spans="1:38">
      <c r="A601" s="32">
        <v>54</v>
      </c>
      <c r="B601" s="33">
        <v>45321</v>
      </c>
      <c r="C601" s="32">
        <v>60</v>
      </c>
      <c r="D601" s="32" t="s">
        <v>1958</v>
      </c>
      <c r="E601" s="32" t="s">
        <v>1959</v>
      </c>
      <c r="F601" s="32">
        <v>8528915</v>
      </c>
      <c r="G601" s="32" t="s">
        <v>2115</v>
      </c>
      <c r="H601" s="32" t="s">
        <v>2110</v>
      </c>
      <c r="I601" s="32">
        <v>53003</v>
      </c>
      <c r="J601" s="33">
        <v>45321</v>
      </c>
      <c r="K601" s="33">
        <v>45323</v>
      </c>
      <c r="L601" t="s">
        <v>1058</v>
      </c>
      <c r="M601" s="32">
        <v>3</v>
      </c>
      <c r="N601" s="32" t="s">
        <v>20</v>
      </c>
      <c r="O601" s="32">
        <v>2</v>
      </c>
      <c r="P601" s="32">
        <v>13.99</v>
      </c>
      <c r="Q601" s="32">
        <v>27.98</v>
      </c>
      <c r="R601" s="32" t="s">
        <v>2173</v>
      </c>
      <c r="S601" s="32" t="s">
        <v>1058</v>
      </c>
      <c r="T601" s="33">
        <v>45331</v>
      </c>
      <c r="U601" s="33">
        <v>45328</v>
      </c>
      <c r="V601" s="32" t="s">
        <v>2313</v>
      </c>
      <c r="W601" s="32" t="s">
        <v>1020</v>
      </c>
      <c r="X601" s="33">
        <v>45331</v>
      </c>
      <c r="Y601" s="32" t="s">
        <v>1068</v>
      </c>
      <c r="Z601" s="33">
        <v>45331</v>
      </c>
      <c r="AA601" s="32" t="s">
        <v>1069</v>
      </c>
      <c r="AB601" s="32" t="s">
        <v>1085</v>
      </c>
      <c r="AC601" s="33">
        <v>45337</v>
      </c>
      <c r="AD601" s="32" t="s">
        <v>22</v>
      </c>
      <c r="AE601" s="33">
        <v>45335</v>
      </c>
      <c r="AF601" s="32" t="s">
        <v>425</v>
      </c>
      <c r="AG601" s="32"/>
      <c r="AH601" s="32" t="s">
        <v>1210</v>
      </c>
      <c r="AI601" t="s">
        <v>1311</v>
      </c>
      <c r="AJ601" t="s">
        <v>1354</v>
      </c>
      <c r="AK601" t="s">
        <v>1520</v>
      </c>
      <c r="AL601" s="32" t="s">
        <v>890</v>
      </c>
    </row>
    <row r="602" spans="1:38">
      <c r="A602" s="32">
        <v>54</v>
      </c>
      <c r="B602" s="33">
        <v>45321</v>
      </c>
      <c r="C602" s="32">
        <v>60</v>
      </c>
      <c r="D602" s="32" t="s">
        <v>1958</v>
      </c>
      <c r="E602" s="32" t="s">
        <v>1959</v>
      </c>
      <c r="F602" s="32">
        <v>8528915</v>
      </c>
      <c r="G602" s="32" t="s">
        <v>170</v>
      </c>
      <c r="H602" s="32" t="s">
        <v>1137</v>
      </c>
      <c r="I602" s="32">
        <v>53005</v>
      </c>
      <c r="J602" s="33">
        <v>45321</v>
      </c>
      <c r="K602" s="33">
        <v>45323</v>
      </c>
      <c r="L602" t="s">
        <v>1058</v>
      </c>
      <c r="M602" s="32">
        <v>13</v>
      </c>
      <c r="N602" s="32" t="s">
        <v>20</v>
      </c>
      <c r="O602" s="32">
        <v>1</v>
      </c>
      <c r="P602" s="32">
        <v>10.1</v>
      </c>
      <c r="Q602" s="32">
        <v>10.1</v>
      </c>
      <c r="R602" s="32" t="s">
        <v>2171</v>
      </c>
      <c r="S602" s="32" t="s">
        <v>1058</v>
      </c>
      <c r="T602" s="33">
        <v>45326</v>
      </c>
      <c r="U602" s="33" t="s">
        <v>581</v>
      </c>
      <c r="V602" s="32" t="s">
        <v>2172</v>
      </c>
      <c r="W602" s="32" t="s">
        <v>1016</v>
      </c>
      <c r="X602" s="33">
        <v>45326</v>
      </c>
      <c r="Y602" s="32" t="s">
        <v>1068</v>
      </c>
      <c r="Z602" s="33">
        <v>45326</v>
      </c>
      <c r="AA602" s="32" t="s">
        <v>1075</v>
      </c>
      <c r="AB602" s="32" t="s">
        <v>1070</v>
      </c>
      <c r="AC602" s="33">
        <v>45340</v>
      </c>
      <c r="AD602" s="32" t="s">
        <v>22</v>
      </c>
      <c r="AE602" s="33">
        <v>45329</v>
      </c>
      <c r="AF602" s="32" t="s">
        <v>424</v>
      </c>
      <c r="AG602" s="32"/>
      <c r="AH602" s="32" t="s">
        <v>1210</v>
      </c>
      <c r="AI602" t="s">
        <v>1311</v>
      </c>
      <c r="AJ602" t="s">
        <v>1354</v>
      </c>
      <c r="AK602" t="s">
        <v>1520</v>
      </c>
      <c r="AL602" s="32" t="s">
        <v>890</v>
      </c>
    </row>
    <row r="603" spans="1:38">
      <c r="A603" s="32">
        <v>54</v>
      </c>
      <c r="B603" s="33">
        <v>45321</v>
      </c>
      <c r="C603" s="32">
        <v>60</v>
      </c>
      <c r="D603" s="32" t="s">
        <v>1958</v>
      </c>
      <c r="E603" s="32" t="s">
        <v>1959</v>
      </c>
      <c r="F603" s="32">
        <v>8528915</v>
      </c>
      <c r="G603" s="32" t="s">
        <v>171</v>
      </c>
      <c r="H603" s="32" t="s">
        <v>2122</v>
      </c>
      <c r="I603" s="32">
        <v>53005</v>
      </c>
      <c r="J603" s="33">
        <v>45321</v>
      </c>
      <c r="K603" s="33">
        <v>45323</v>
      </c>
      <c r="L603" t="s">
        <v>1058</v>
      </c>
      <c r="M603" s="32">
        <v>12</v>
      </c>
      <c r="N603" s="32" t="s">
        <v>20</v>
      </c>
      <c r="O603" s="32">
        <v>1</v>
      </c>
      <c r="P603" s="32">
        <v>10.1</v>
      </c>
      <c r="Q603" s="32">
        <v>10.1</v>
      </c>
      <c r="R603" s="32" t="s">
        <v>2171</v>
      </c>
      <c r="S603" s="32" t="s">
        <v>1058</v>
      </c>
      <c r="T603" s="33">
        <v>45326</v>
      </c>
      <c r="U603" s="33" t="s">
        <v>581</v>
      </c>
      <c r="V603" s="32" t="s">
        <v>2172</v>
      </c>
      <c r="W603" s="32" t="s">
        <v>1015</v>
      </c>
      <c r="X603" s="33">
        <v>45326</v>
      </c>
      <c r="Y603" s="32" t="s">
        <v>1068</v>
      </c>
      <c r="Z603" s="33">
        <v>45326</v>
      </c>
      <c r="AA603" s="32" t="s">
        <v>1075</v>
      </c>
      <c r="AB603" s="32" t="s">
        <v>1070</v>
      </c>
      <c r="AC603" s="33">
        <v>45340</v>
      </c>
      <c r="AD603" s="32" t="s">
        <v>22</v>
      </c>
      <c r="AE603" s="33">
        <v>45329</v>
      </c>
      <c r="AF603" s="32" t="s">
        <v>424</v>
      </c>
      <c r="AG603" s="32"/>
      <c r="AH603" s="32" t="s">
        <v>1210</v>
      </c>
      <c r="AI603" t="s">
        <v>1311</v>
      </c>
      <c r="AJ603" t="s">
        <v>1354</v>
      </c>
      <c r="AK603" t="s">
        <v>1520</v>
      </c>
      <c r="AL603" s="32" t="s">
        <v>890</v>
      </c>
    </row>
    <row r="604" spans="1:38">
      <c r="A604" s="32">
        <v>54</v>
      </c>
      <c r="B604" s="33">
        <v>45321</v>
      </c>
      <c r="C604" s="32">
        <v>60</v>
      </c>
      <c r="D604" s="32" t="s">
        <v>1958</v>
      </c>
      <c r="E604" s="32" t="s">
        <v>1959</v>
      </c>
      <c r="F604" s="32">
        <v>8528915</v>
      </c>
      <c r="G604" s="32" t="s">
        <v>172</v>
      </c>
      <c r="H604" s="32" t="s">
        <v>2123</v>
      </c>
      <c r="I604" s="32">
        <v>53005</v>
      </c>
      <c r="J604" s="33">
        <v>45321</v>
      </c>
      <c r="K604" s="33">
        <v>45323</v>
      </c>
      <c r="L604" t="s">
        <v>1058</v>
      </c>
      <c r="M604" s="32">
        <v>11</v>
      </c>
      <c r="N604" s="32" t="s">
        <v>20</v>
      </c>
      <c r="O604" s="32">
        <v>1</v>
      </c>
      <c r="P604" s="32">
        <v>10.1</v>
      </c>
      <c r="Q604" s="32">
        <v>10.1</v>
      </c>
      <c r="R604" s="32" t="s">
        <v>2171</v>
      </c>
      <c r="S604" s="32" t="s">
        <v>1058</v>
      </c>
      <c r="T604" s="33">
        <v>45326</v>
      </c>
      <c r="U604" s="33" t="s">
        <v>581</v>
      </c>
      <c r="V604" s="32" t="s">
        <v>2172</v>
      </c>
      <c r="W604" s="32" t="s">
        <v>1014</v>
      </c>
      <c r="X604" s="33">
        <v>45326</v>
      </c>
      <c r="Y604" s="32" t="s">
        <v>1068</v>
      </c>
      <c r="Z604" s="33">
        <v>45326</v>
      </c>
      <c r="AA604" s="32" t="s">
        <v>1075</v>
      </c>
      <c r="AB604" s="32" t="s">
        <v>1070</v>
      </c>
      <c r="AC604" s="33">
        <v>45340</v>
      </c>
      <c r="AD604" s="32" t="s">
        <v>22</v>
      </c>
      <c r="AE604" s="33">
        <v>45329</v>
      </c>
      <c r="AF604" s="32" t="s">
        <v>424</v>
      </c>
      <c r="AG604" s="32"/>
      <c r="AH604" s="32" t="s">
        <v>1210</v>
      </c>
      <c r="AI604" t="s">
        <v>1311</v>
      </c>
      <c r="AJ604" t="s">
        <v>1354</v>
      </c>
      <c r="AK604" t="s">
        <v>1520</v>
      </c>
      <c r="AL604" s="32" t="s">
        <v>890</v>
      </c>
    </row>
    <row r="605" spans="1:38">
      <c r="A605" s="32">
        <v>54</v>
      </c>
      <c r="B605" s="33">
        <v>45321</v>
      </c>
      <c r="C605" s="32">
        <v>60</v>
      </c>
      <c r="D605" s="32" t="s">
        <v>1958</v>
      </c>
      <c r="E605" s="32" t="s">
        <v>1959</v>
      </c>
      <c r="F605" s="32">
        <v>8528915</v>
      </c>
      <c r="G605" s="32" t="s">
        <v>2133</v>
      </c>
      <c r="H605" s="32" t="s">
        <v>2132</v>
      </c>
      <c r="I605" s="32">
        <v>53006</v>
      </c>
      <c r="J605" s="33">
        <v>45321</v>
      </c>
      <c r="K605" s="33">
        <v>45322</v>
      </c>
      <c r="L605" t="s">
        <v>1058</v>
      </c>
      <c r="M605" s="32">
        <v>1</v>
      </c>
      <c r="N605" s="32" t="s">
        <v>57</v>
      </c>
      <c r="O605" s="32">
        <v>2</v>
      </c>
      <c r="P605" s="32">
        <v>2.48</v>
      </c>
      <c r="Q605" s="32">
        <v>4.96</v>
      </c>
      <c r="R605" s="32" t="s">
        <v>2314</v>
      </c>
      <c r="S605" s="32" t="s">
        <v>1058</v>
      </c>
      <c r="T605" s="33">
        <v>45327</v>
      </c>
      <c r="U605" s="33">
        <v>45325</v>
      </c>
      <c r="V605" s="32" t="s">
        <v>2315</v>
      </c>
      <c r="W605" s="32" t="s">
        <v>1014</v>
      </c>
      <c r="X605" s="33">
        <v>45327</v>
      </c>
      <c r="Y605" s="32" t="s">
        <v>1068</v>
      </c>
      <c r="Z605" s="33">
        <v>45327</v>
      </c>
      <c r="AA605" s="32" t="s">
        <v>1075</v>
      </c>
      <c r="AB605" s="32" t="s">
        <v>1079</v>
      </c>
      <c r="AC605" s="33">
        <v>45342</v>
      </c>
      <c r="AD605" s="32" t="s">
        <v>22</v>
      </c>
      <c r="AE605" s="33">
        <v>45333</v>
      </c>
      <c r="AF605" s="32" t="s">
        <v>425</v>
      </c>
      <c r="AG605" s="32"/>
      <c r="AH605" s="32" t="s">
        <v>1210</v>
      </c>
      <c r="AI605" t="s">
        <v>1311</v>
      </c>
      <c r="AJ605" t="s">
        <v>1354</v>
      </c>
      <c r="AK605" t="s">
        <v>1520</v>
      </c>
      <c r="AL605" s="32" t="s">
        <v>890</v>
      </c>
    </row>
    <row r="606" spans="1:38">
      <c r="A606" s="32">
        <v>54</v>
      </c>
      <c r="B606" s="33">
        <v>45321</v>
      </c>
      <c r="C606" s="32">
        <v>60</v>
      </c>
      <c r="D606" s="32" t="s">
        <v>1958</v>
      </c>
      <c r="E606" s="32" t="s">
        <v>1959</v>
      </c>
      <c r="F606" s="32">
        <v>8528915</v>
      </c>
      <c r="G606" s="32" t="s">
        <v>164</v>
      </c>
      <c r="H606" s="32" t="s">
        <v>157</v>
      </c>
      <c r="I606" s="32">
        <v>53004</v>
      </c>
      <c r="J606" s="33">
        <v>45321</v>
      </c>
      <c r="K606" s="33">
        <v>45322</v>
      </c>
      <c r="L606" t="s">
        <v>1058</v>
      </c>
      <c r="M606" s="32">
        <v>2</v>
      </c>
      <c r="N606" s="32" t="s">
        <v>20</v>
      </c>
      <c r="O606" s="32">
        <v>100</v>
      </c>
      <c r="P606" s="32">
        <v>4.3</v>
      </c>
      <c r="Q606" s="32">
        <v>430</v>
      </c>
      <c r="R606" s="32" t="s">
        <v>2316</v>
      </c>
      <c r="S606" s="32" t="s">
        <v>1058</v>
      </c>
      <c r="T606" s="33">
        <v>45327</v>
      </c>
      <c r="U606" s="33">
        <v>45327</v>
      </c>
      <c r="V606" s="32" t="s">
        <v>2317</v>
      </c>
      <c r="W606" s="32" t="s">
        <v>1015</v>
      </c>
      <c r="X606" s="33">
        <v>45327</v>
      </c>
      <c r="Y606" s="32" t="s">
        <v>1068</v>
      </c>
      <c r="Z606" s="33">
        <v>45327</v>
      </c>
      <c r="AA606" s="32" t="s">
        <v>1710</v>
      </c>
      <c r="AB606" s="32" t="s">
        <v>1081</v>
      </c>
      <c r="AC606" s="33">
        <v>45348</v>
      </c>
      <c r="AD606" s="32" t="s">
        <v>22</v>
      </c>
      <c r="AE606" s="33">
        <v>45333</v>
      </c>
      <c r="AF606" s="32" t="s">
        <v>1030</v>
      </c>
      <c r="AG606" s="32"/>
      <c r="AH606" s="32" t="s">
        <v>1210</v>
      </c>
      <c r="AI606" t="s">
        <v>1311</v>
      </c>
      <c r="AJ606" t="s">
        <v>1354</v>
      </c>
      <c r="AK606" t="s">
        <v>1520</v>
      </c>
      <c r="AL606" s="32" t="s">
        <v>890</v>
      </c>
    </row>
    <row r="607" spans="1:38">
      <c r="A607" s="32">
        <v>54</v>
      </c>
      <c r="B607" s="33">
        <v>45321</v>
      </c>
      <c r="C607" s="32">
        <v>60</v>
      </c>
      <c r="D607" s="32" t="s">
        <v>1958</v>
      </c>
      <c r="E607" s="32" t="s">
        <v>1959</v>
      </c>
      <c r="F607" s="32">
        <v>8528915</v>
      </c>
      <c r="G607" s="32" t="s">
        <v>86</v>
      </c>
      <c r="H607" s="32" t="s">
        <v>87</v>
      </c>
      <c r="I607" s="32">
        <v>53005</v>
      </c>
      <c r="J607" s="33">
        <v>45321</v>
      </c>
      <c r="K607" s="33">
        <v>45323</v>
      </c>
      <c r="L607" t="s">
        <v>1058</v>
      </c>
      <c r="M607" s="32">
        <v>10</v>
      </c>
      <c r="N607" s="32" t="s">
        <v>55</v>
      </c>
      <c r="O607" s="32">
        <v>1</v>
      </c>
      <c r="P607" s="32">
        <v>92.02</v>
      </c>
      <c r="Q607" s="32">
        <v>92.02</v>
      </c>
      <c r="R607" s="32" t="s">
        <v>2171</v>
      </c>
      <c r="S607" s="32" t="s">
        <v>1058</v>
      </c>
      <c r="T607" s="33">
        <v>45326</v>
      </c>
      <c r="U607" s="33" t="s">
        <v>581</v>
      </c>
      <c r="V607" s="32" t="s">
        <v>2172</v>
      </c>
      <c r="W607" s="32" t="s">
        <v>1013</v>
      </c>
      <c r="X607" s="33">
        <v>45326</v>
      </c>
      <c r="Y607" s="32" t="s">
        <v>1068</v>
      </c>
      <c r="Z607" s="33">
        <v>45326</v>
      </c>
      <c r="AA607" s="32" t="s">
        <v>1075</v>
      </c>
      <c r="AB607" s="32" t="s">
        <v>1070</v>
      </c>
      <c r="AC607" s="33">
        <v>45340</v>
      </c>
      <c r="AD607" s="32" t="s">
        <v>22</v>
      </c>
      <c r="AE607" s="33">
        <v>45334</v>
      </c>
      <c r="AF607" s="32" t="s">
        <v>424</v>
      </c>
      <c r="AG607" s="32"/>
      <c r="AH607" s="32" t="s">
        <v>1210</v>
      </c>
      <c r="AI607" t="s">
        <v>1311</v>
      </c>
      <c r="AJ607" t="s">
        <v>1354</v>
      </c>
      <c r="AK607" t="s">
        <v>1520</v>
      </c>
      <c r="AL607" s="32" t="s">
        <v>890</v>
      </c>
    </row>
    <row r="608" spans="1:38">
      <c r="A608" s="32">
        <v>54</v>
      </c>
      <c r="B608" s="33">
        <v>45321</v>
      </c>
      <c r="C608" s="32">
        <v>60</v>
      </c>
      <c r="D608" s="32" t="s">
        <v>1958</v>
      </c>
      <c r="E608" s="32" t="s">
        <v>1959</v>
      </c>
      <c r="F608" s="32">
        <v>8528915</v>
      </c>
      <c r="G608" s="32" t="s">
        <v>2119</v>
      </c>
      <c r="H608" s="32" t="s">
        <v>2124</v>
      </c>
      <c r="I608" s="32">
        <v>53005</v>
      </c>
      <c r="J608" s="33">
        <v>45321</v>
      </c>
      <c r="K608" s="33">
        <v>45323</v>
      </c>
      <c r="L608" t="s">
        <v>1058</v>
      </c>
      <c r="M608" s="32">
        <v>9</v>
      </c>
      <c r="N608" s="32" t="s">
        <v>20</v>
      </c>
      <c r="O608" s="32">
        <v>1</v>
      </c>
      <c r="P608" s="32">
        <v>101.52</v>
      </c>
      <c r="Q608" s="32">
        <v>101.52</v>
      </c>
      <c r="R608" s="32" t="s">
        <v>2171</v>
      </c>
      <c r="S608" s="32" t="s">
        <v>1058</v>
      </c>
      <c r="T608" s="33">
        <v>45326</v>
      </c>
      <c r="U608" s="33" t="s">
        <v>581</v>
      </c>
      <c r="V608" s="32" t="s">
        <v>2172</v>
      </c>
      <c r="W608" s="32" t="s">
        <v>1012</v>
      </c>
      <c r="X608" s="33">
        <v>45326</v>
      </c>
      <c r="Y608" s="32" t="s">
        <v>1068</v>
      </c>
      <c r="Z608" s="33">
        <v>45326</v>
      </c>
      <c r="AA608" s="32" t="s">
        <v>1075</v>
      </c>
      <c r="AB608" s="32" t="s">
        <v>1070</v>
      </c>
      <c r="AC608" s="33">
        <v>45340</v>
      </c>
      <c r="AD608" s="32" t="s">
        <v>22</v>
      </c>
      <c r="AE608" s="33">
        <v>45329</v>
      </c>
      <c r="AF608" s="32" t="s">
        <v>424</v>
      </c>
      <c r="AG608" s="32"/>
      <c r="AH608" s="32" t="s">
        <v>1210</v>
      </c>
      <c r="AI608" t="s">
        <v>1311</v>
      </c>
      <c r="AJ608" t="s">
        <v>1354</v>
      </c>
      <c r="AK608" t="s">
        <v>1520</v>
      </c>
      <c r="AL608" s="32" t="s">
        <v>890</v>
      </c>
    </row>
    <row r="609" spans="1:38">
      <c r="A609" s="32">
        <v>54</v>
      </c>
      <c r="B609" s="33">
        <v>45321</v>
      </c>
      <c r="C609" s="32">
        <v>60</v>
      </c>
      <c r="D609" s="32" t="s">
        <v>1958</v>
      </c>
      <c r="E609" s="32" t="s">
        <v>1959</v>
      </c>
      <c r="F609" s="32">
        <v>8528915</v>
      </c>
      <c r="G609" s="32" t="s">
        <v>1905</v>
      </c>
      <c r="H609" s="32" t="s">
        <v>1900</v>
      </c>
      <c r="I609" s="32">
        <v>53003</v>
      </c>
      <c r="J609" s="33">
        <v>45321</v>
      </c>
      <c r="K609" s="33">
        <v>45323</v>
      </c>
      <c r="L609" t="s">
        <v>1058</v>
      </c>
      <c r="M609" s="32">
        <v>2</v>
      </c>
      <c r="N609" s="32" t="s">
        <v>36</v>
      </c>
      <c r="O609" s="32">
        <v>10</v>
      </c>
      <c r="P609" s="32">
        <v>2.11</v>
      </c>
      <c r="Q609" s="32">
        <v>84.4</v>
      </c>
      <c r="R609" s="32" t="s">
        <v>2173</v>
      </c>
      <c r="S609" s="32" t="s">
        <v>1058</v>
      </c>
      <c r="T609" s="33">
        <v>45331</v>
      </c>
      <c r="U609" s="33">
        <v>45328</v>
      </c>
      <c r="V609" s="32" t="s">
        <v>2313</v>
      </c>
      <c r="W609" s="32" t="s">
        <v>1019</v>
      </c>
      <c r="X609" s="33">
        <v>45331</v>
      </c>
      <c r="Y609" s="32" t="s">
        <v>1068</v>
      </c>
      <c r="Z609" s="33">
        <v>45331</v>
      </c>
      <c r="AA609" s="32" t="s">
        <v>1069</v>
      </c>
      <c r="AB609" s="32" t="s">
        <v>1085</v>
      </c>
      <c r="AC609" s="33">
        <v>45337</v>
      </c>
      <c r="AD609" s="32" t="s">
        <v>22</v>
      </c>
      <c r="AE609" s="33">
        <v>45335</v>
      </c>
      <c r="AF609" s="32" t="s">
        <v>1174</v>
      </c>
      <c r="AG609" s="32"/>
      <c r="AH609" s="32" t="s">
        <v>1210</v>
      </c>
      <c r="AI609" t="s">
        <v>1311</v>
      </c>
      <c r="AJ609" t="s">
        <v>1354</v>
      </c>
      <c r="AK609" t="s">
        <v>1520</v>
      </c>
      <c r="AL609" s="32" t="s">
        <v>890</v>
      </c>
    </row>
    <row r="610" spans="1:38">
      <c r="A610" s="32">
        <v>54</v>
      </c>
      <c r="B610" s="33">
        <v>45321</v>
      </c>
      <c r="C610" s="32">
        <v>60</v>
      </c>
      <c r="D610" s="32" t="s">
        <v>1958</v>
      </c>
      <c r="E610" s="32" t="s">
        <v>1959</v>
      </c>
      <c r="F610" s="32">
        <v>8528915</v>
      </c>
      <c r="G610" s="32" t="s">
        <v>481</v>
      </c>
      <c r="H610" s="32" t="s">
        <v>482</v>
      </c>
      <c r="I610" s="32">
        <v>53003</v>
      </c>
      <c r="J610" s="33">
        <v>45321</v>
      </c>
      <c r="K610" s="33">
        <v>45323</v>
      </c>
      <c r="L610" t="s">
        <v>1058</v>
      </c>
      <c r="M610" s="32">
        <v>1</v>
      </c>
      <c r="N610" s="32" t="s">
        <v>36</v>
      </c>
      <c r="O610" s="32">
        <v>2</v>
      </c>
      <c r="P610" s="32">
        <v>17.079999999999998</v>
      </c>
      <c r="Q610" s="32">
        <v>34.159999999999997</v>
      </c>
      <c r="R610" s="32" t="s">
        <v>2173</v>
      </c>
      <c r="S610" s="32" t="s">
        <v>1058</v>
      </c>
      <c r="T610" s="33">
        <v>45331</v>
      </c>
      <c r="U610" s="33">
        <v>45328</v>
      </c>
      <c r="V610" s="32" t="s">
        <v>2313</v>
      </c>
      <c r="W610" s="32" t="s">
        <v>1018</v>
      </c>
      <c r="X610" s="33">
        <v>45331</v>
      </c>
      <c r="Y610" s="32" t="s">
        <v>1068</v>
      </c>
      <c r="Z610" s="33">
        <v>45331</v>
      </c>
      <c r="AA610" s="32" t="s">
        <v>1069</v>
      </c>
      <c r="AB610" s="32" t="s">
        <v>1085</v>
      </c>
      <c r="AC610" s="33">
        <v>45337</v>
      </c>
      <c r="AD610" s="32" t="s">
        <v>22</v>
      </c>
      <c r="AE610" s="33">
        <v>45335</v>
      </c>
      <c r="AF610" s="32" t="s">
        <v>425</v>
      </c>
      <c r="AG610" s="32"/>
      <c r="AH610" s="32" t="s">
        <v>1210</v>
      </c>
      <c r="AI610" t="s">
        <v>1311</v>
      </c>
      <c r="AJ610" t="s">
        <v>1354</v>
      </c>
      <c r="AK610" t="s">
        <v>1520</v>
      </c>
      <c r="AL610" s="32" t="s">
        <v>890</v>
      </c>
    </row>
    <row r="611" spans="1:38">
      <c r="A611" s="32">
        <v>54</v>
      </c>
      <c r="B611" s="33">
        <v>45321</v>
      </c>
      <c r="C611" s="32">
        <v>60</v>
      </c>
      <c r="D611" s="32" t="s">
        <v>1958</v>
      </c>
      <c r="E611" s="32" t="s">
        <v>1959</v>
      </c>
      <c r="F611" s="32">
        <v>8528915</v>
      </c>
      <c r="G611" s="32" t="s">
        <v>395</v>
      </c>
      <c r="H611" s="32" t="s">
        <v>399</v>
      </c>
      <c r="I611" s="32">
        <v>53005</v>
      </c>
      <c r="J611" s="33">
        <v>45321</v>
      </c>
      <c r="K611" s="33">
        <v>45323</v>
      </c>
      <c r="L611" t="s">
        <v>1058</v>
      </c>
      <c r="M611" s="32">
        <v>8</v>
      </c>
      <c r="N611" s="32" t="s">
        <v>20</v>
      </c>
      <c r="O611" s="32">
        <v>1</v>
      </c>
      <c r="P611" s="32">
        <v>302.94</v>
      </c>
      <c r="Q611" s="32">
        <v>302.94</v>
      </c>
      <c r="R611" s="32" t="s">
        <v>2171</v>
      </c>
      <c r="S611" s="32" t="s">
        <v>1058</v>
      </c>
      <c r="T611" s="33">
        <v>45326</v>
      </c>
      <c r="U611" s="33" t="s">
        <v>581</v>
      </c>
      <c r="V611" s="32" t="s">
        <v>2172</v>
      </c>
      <c r="W611" s="32" t="s">
        <v>1011</v>
      </c>
      <c r="X611" s="33">
        <v>45326</v>
      </c>
      <c r="Y611" s="32" t="s">
        <v>1068</v>
      </c>
      <c r="Z611" s="33">
        <v>45326</v>
      </c>
      <c r="AA611" s="32" t="s">
        <v>1075</v>
      </c>
      <c r="AB611" s="32" t="s">
        <v>1070</v>
      </c>
      <c r="AC611" s="33">
        <v>45340</v>
      </c>
      <c r="AD611" s="32" t="s">
        <v>22</v>
      </c>
      <c r="AE611" s="33">
        <v>45329</v>
      </c>
      <c r="AF611" s="32" t="s">
        <v>424</v>
      </c>
      <c r="AG611" s="32"/>
      <c r="AH611" s="32" t="s">
        <v>1210</v>
      </c>
      <c r="AI611" t="s">
        <v>1311</v>
      </c>
      <c r="AJ611" t="s">
        <v>1354</v>
      </c>
      <c r="AK611" t="s">
        <v>1520</v>
      </c>
      <c r="AL611" s="32" t="s">
        <v>890</v>
      </c>
    </row>
    <row r="612" spans="1:38">
      <c r="A612" s="32">
        <v>54</v>
      </c>
      <c r="B612" s="33">
        <v>45321</v>
      </c>
      <c r="C612" s="32">
        <v>60</v>
      </c>
      <c r="D612" s="32" t="s">
        <v>1958</v>
      </c>
      <c r="E612" s="32" t="s">
        <v>1959</v>
      </c>
      <c r="F612" s="32">
        <v>8528915</v>
      </c>
      <c r="G612" s="32" t="s">
        <v>176</v>
      </c>
      <c r="H612" s="32" t="s">
        <v>280</v>
      </c>
      <c r="I612" s="32">
        <v>53005</v>
      </c>
      <c r="J612" s="33">
        <v>45321</v>
      </c>
      <c r="K612" s="33">
        <v>45323</v>
      </c>
      <c r="L612" t="s">
        <v>1058</v>
      </c>
      <c r="M612" s="32">
        <v>7</v>
      </c>
      <c r="N612" s="32" t="s">
        <v>20</v>
      </c>
      <c r="O612" s="32">
        <v>1</v>
      </c>
      <c r="P612" s="32">
        <v>58.91</v>
      </c>
      <c r="Q612" s="32">
        <v>58.91</v>
      </c>
      <c r="R612" s="32" t="s">
        <v>2171</v>
      </c>
      <c r="S612" s="32" t="s">
        <v>1058</v>
      </c>
      <c r="T612" s="33">
        <v>45326</v>
      </c>
      <c r="U612" s="33" t="s">
        <v>581</v>
      </c>
      <c r="V612" s="32" t="s">
        <v>2172</v>
      </c>
      <c r="W612" s="32" t="s">
        <v>1009</v>
      </c>
      <c r="X612" s="33">
        <v>45326</v>
      </c>
      <c r="Y612" s="32" t="s">
        <v>1068</v>
      </c>
      <c r="Z612" s="33">
        <v>45326</v>
      </c>
      <c r="AA612" s="32" t="s">
        <v>1075</v>
      </c>
      <c r="AB612" s="32" t="s">
        <v>1070</v>
      </c>
      <c r="AC612" s="33">
        <v>45340</v>
      </c>
      <c r="AD612" s="32" t="s">
        <v>22</v>
      </c>
      <c r="AE612" s="33">
        <v>45329</v>
      </c>
      <c r="AF612" s="32" t="s">
        <v>424</v>
      </c>
      <c r="AG612" s="32"/>
      <c r="AH612" s="32" t="s">
        <v>1210</v>
      </c>
      <c r="AI612" t="s">
        <v>1311</v>
      </c>
      <c r="AJ612" t="s">
        <v>1354</v>
      </c>
      <c r="AK612" t="s">
        <v>1520</v>
      </c>
      <c r="AL612" s="32" t="s">
        <v>890</v>
      </c>
    </row>
    <row r="613" spans="1:38">
      <c r="A613" s="32">
        <v>54</v>
      </c>
      <c r="B613" s="33">
        <v>45321</v>
      </c>
      <c r="C613" s="32">
        <v>60</v>
      </c>
      <c r="D613" s="32" t="s">
        <v>1958</v>
      </c>
      <c r="E613" s="32" t="s">
        <v>1959</v>
      </c>
      <c r="F613" s="32">
        <v>8528915</v>
      </c>
      <c r="G613" s="32" t="s">
        <v>487</v>
      </c>
      <c r="H613" s="32" t="s">
        <v>959</v>
      </c>
      <c r="I613" s="32">
        <v>53005</v>
      </c>
      <c r="J613" s="33">
        <v>45321</v>
      </c>
      <c r="K613" s="33">
        <v>45323</v>
      </c>
      <c r="L613" t="s">
        <v>1058</v>
      </c>
      <c r="M613" s="32">
        <v>6</v>
      </c>
      <c r="N613" s="32" t="s">
        <v>21</v>
      </c>
      <c r="O613" s="32">
        <v>1</v>
      </c>
      <c r="P613" s="32">
        <v>60.39</v>
      </c>
      <c r="Q613" s="32">
        <v>60.39</v>
      </c>
      <c r="R613" s="32" t="s">
        <v>2171</v>
      </c>
      <c r="S613" s="32" t="s">
        <v>1058</v>
      </c>
      <c r="T613" s="33">
        <v>45326</v>
      </c>
      <c r="U613" s="33" t="s">
        <v>581</v>
      </c>
      <c r="V613" s="32" t="s">
        <v>2172</v>
      </c>
      <c r="W613" s="32" t="s">
        <v>1008</v>
      </c>
      <c r="X613" s="33">
        <v>45326</v>
      </c>
      <c r="Y613" s="32" t="s">
        <v>1068</v>
      </c>
      <c r="Z613" s="33">
        <v>45326</v>
      </c>
      <c r="AA613" s="32" t="s">
        <v>1075</v>
      </c>
      <c r="AB613" s="32" t="s">
        <v>1070</v>
      </c>
      <c r="AC613" s="33">
        <v>45340</v>
      </c>
      <c r="AD613" s="32" t="s">
        <v>22</v>
      </c>
      <c r="AE613" s="33">
        <v>45329</v>
      </c>
      <c r="AF613" s="32" t="s">
        <v>424</v>
      </c>
      <c r="AG613" s="32"/>
      <c r="AH613" s="32" t="s">
        <v>1210</v>
      </c>
      <c r="AI613" t="s">
        <v>1311</v>
      </c>
      <c r="AJ613" t="s">
        <v>1354</v>
      </c>
      <c r="AK613" t="s">
        <v>1520</v>
      </c>
      <c r="AL613" s="32" t="s">
        <v>890</v>
      </c>
    </row>
    <row r="614" spans="1:38">
      <c r="A614" s="32">
        <v>54</v>
      </c>
      <c r="B614" s="33">
        <v>45321</v>
      </c>
      <c r="C614" s="32">
        <v>60</v>
      </c>
      <c r="D614" s="32" t="s">
        <v>1958</v>
      </c>
      <c r="E614" s="32" t="s">
        <v>1959</v>
      </c>
      <c r="F614" s="32">
        <v>8528915</v>
      </c>
      <c r="G614" s="32" t="s">
        <v>123</v>
      </c>
      <c r="H614" s="32" t="s">
        <v>2111</v>
      </c>
      <c r="I614" s="32">
        <v>53005</v>
      </c>
      <c r="J614" s="33">
        <v>45321</v>
      </c>
      <c r="K614" s="33">
        <v>45323</v>
      </c>
      <c r="L614" t="s">
        <v>1058</v>
      </c>
      <c r="M614" s="32">
        <v>5</v>
      </c>
      <c r="N614" s="32" t="s">
        <v>21</v>
      </c>
      <c r="O614" s="32">
        <v>1</v>
      </c>
      <c r="P614" s="32">
        <v>64.92</v>
      </c>
      <c r="Q614" s="32">
        <v>64.92</v>
      </c>
      <c r="R614" s="32" t="s">
        <v>2171</v>
      </c>
      <c r="S614" s="32" t="s">
        <v>1058</v>
      </c>
      <c r="T614" s="33">
        <v>45326</v>
      </c>
      <c r="U614" s="33" t="s">
        <v>581</v>
      </c>
      <c r="V614" s="32" t="s">
        <v>2172</v>
      </c>
      <c r="W614" s="32" t="s">
        <v>1007</v>
      </c>
      <c r="X614" s="33">
        <v>45326</v>
      </c>
      <c r="Y614" s="32" t="s">
        <v>1068</v>
      </c>
      <c r="Z614" s="33">
        <v>45326</v>
      </c>
      <c r="AA614" s="32" t="s">
        <v>1075</v>
      </c>
      <c r="AB614" s="32" t="s">
        <v>1070</v>
      </c>
      <c r="AC614" s="33">
        <v>45340</v>
      </c>
      <c r="AD614" s="32" t="s">
        <v>22</v>
      </c>
      <c r="AE614" s="33">
        <v>45329</v>
      </c>
      <c r="AF614" s="32" t="s">
        <v>424</v>
      </c>
      <c r="AG614" s="32"/>
      <c r="AH614" s="32" t="s">
        <v>1210</v>
      </c>
      <c r="AI614" t="s">
        <v>1311</v>
      </c>
      <c r="AJ614" t="s">
        <v>1354</v>
      </c>
      <c r="AK614" t="s">
        <v>1520</v>
      </c>
      <c r="AL614" s="32" t="s">
        <v>890</v>
      </c>
    </row>
    <row r="615" spans="1:38">
      <c r="A615" s="32">
        <v>54</v>
      </c>
      <c r="B615" s="33">
        <v>45321</v>
      </c>
      <c r="C615" s="32">
        <v>60</v>
      </c>
      <c r="D615" s="32" t="s">
        <v>1958</v>
      </c>
      <c r="E615" s="32" t="s">
        <v>1959</v>
      </c>
      <c r="F615" s="32">
        <v>8528915</v>
      </c>
      <c r="G615" s="32" t="s">
        <v>125</v>
      </c>
      <c r="H615" s="32" t="s">
        <v>122</v>
      </c>
      <c r="I615" s="32">
        <v>53004</v>
      </c>
      <c r="J615" s="33">
        <v>45321</v>
      </c>
      <c r="K615" s="33">
        <v>45322</v>
      </c>
      <c r="L615" t="s">
        <v>1058</v>
      </c>
      <c r="M615" s="32">
        <v>1</v>
      </c>
      <c r="N615" s="32" t="s">
        <v>21</v>
      </c>
      <c r="O615" s="32">
        <v>1</v>
      </c>
      <c r="P615" s="32">
        <v>64.5</v>
      </c>
      <c r="Q615" s="32">
        <v>64.5</v>
      </c>
      <c r="R615" s="32" t="s">
        <v>2316</v>
      </c>
      <c r="S615" s="32" t="s">
        <v>1058</v>
      </c>
      <c r="T615" s="33">
        <v>45327</v>
      </c>
      <c r="U615" s="33">
        <v>45327</v>
      </c>
      <c r="V615" s="32" t="s">
        <v>2317</v>
      </c>
      <c r="W615" s="32" t="s">
        <v>1014</v>
      </c>
      <c r="X615" s="33">
        <v>45327</v>
      </c>
      <c r="Y615" s="32" t="s">
        <v>1068</v>
      </c>
      <c r="Z615" s="33">
        <v>45327</v>
      </c>
      <c r="AA615" s="32" t="s">
        <v>1710</v>
      </c>
      <c r="AB615" s="32" t="s">
        <v>1081</v>
      </c>
      <c r="AC615" s="33">
        <v>45348</v>
      </c>
      <c r="AD615" s="32" t="s">
        <v>22</v>
      </c>
      <c r="AE615" s="33">
        <v>45333</v>
      </c>
      <c r="AF615" s="32" t="s">
        <v>424</v>
      </c>
      <c r="AG615" s="32"/>
      <c r="AH615" s="32" t="s">
        <v>1210</v>
      </c>
      <c r="AI615" t="s">
        <v>1311</v>
      </c>
      <c r="AJ615" t="s">
        <v>1354</v>
      </c>
      <c r="AK615" t="s">
        <v>1520</v>
      </c>
      <c r="AL615" s="32" t="s">
        <v>890</v>
      </c>
    </row>
    <row r="616" spans="1:38">
      <c r="A616" s="32">
        <v>54</v>
      </c>
      <c r="B616" s="33">
        <v>45321</v>
      </c>
      <c r="C616" s="32">
        <v>60</v>
      </c>
      <c r="D616" s="32" t="s">
        <v>1958</v>
      </c>
      <c r="E616" s="32" t="s">
        <v>1959</v>
      </c>
      <c r="F616" s="32">
        <v>8528915</v>
      </c>
      <c r="G616" s="32" t="s">
        <v>98</v>
      </c>
      <c r="H616" s="32" t="s">
        <v>224</v>
      </c>
      <c r="I616" s="32">
        <v>53005</v>
      </c>
      <c r="J616" s="33">
        <v>45321</v>
      </c>
      <c r="K616" s="33">
        <v>45323</v>
      </c>
      <c r="L616" t="s">
        <v>1058</v>
      </c>
      <c r="M616" s="32">
        <v>4</v>
      </c>
      <c r="N616" s="32" t="s">
        <v>21</v>
      </c>
      <c r="O616" s="32">
        <v>1</v>
      </c>
      <c r="P616" s="32">
        <v>90.56</v>
      </c>
      <c r="Q616" s="32">
        <v>90.56</v>
      </c>
      <c r="R616" s="32" t="s">
        <v>2171</v>
      </c>
      <c r="S616" s="32" t="s">
        <v>1058</v>
      </c>
      <c r="T616" s="33">
        <v>45326</v>
      </c>
      <c r="U616" s="33" t="s">
        <v>581</v>
      </c>
      <c r="V616" s="32" t="s">
        <v>2172</v>
      </c>
      <c r="W616" s="32" t="s">
        <v>1006</v>
      </c>
      <c r="X616" s="33">
        <v>45326</v>
      </c>
      <c r="Y616" s="32" t="s">
        <v>1068</v>
      </c>
      <c r="Z616" s="33">
        <v>45326</v>
      </c>
      <c r="AA616" s="32" t="s">
        <v>1075</v>
      </c>
      <c r="AB616" s="32" t="s">
        <v>1070</v>
      </c>
      <c r="AC616" s="33">
        <v>45340</v>
      </c>
      <c r="AD616" s="32" t="s">
        <v>22</v>
      </c>
      <c r="AE616" s="33">
        <v>45329</v>
      </c>
      <c r="AF616" s="32" t="s">
        <v>424</v>
      </c>
      <c r="AG616" s="32"/>
      <c r="AH616" s="32" t="s">
        <v>1210</v>
      </c>
      <c r="AI616" t="s">
        <v>1311</v>
      </c>
      <c r="AJ616" t="s">
        <v>1354</v>
      </c>
      <c r="AK616" t="s">
        <v>1520</v>
      </c>
      <c r="AL616" s="32" t="s">
        <v>890</v>
      </c>
    </row>
    <row r="617" spans="1:38">
      <c r="A617" s="32">
        <v>54</v>
      </c>
      <c r="B617" s="33">
        <v>45321</v>
      </c>
      <c r="C617" s="32">
        <v>60</v>
      </c>
      <c r="D617" s="32" t="s">
        <v>1958</v>
      </c>
      <c r="E617" s="32" t="s">
        <v>1959</v>
      </c>
      <c r="F617" s="32">
        <v>8528915</v>
      </c>
      <c r="G617" s="32" t="s">
        <v>99</v>
      </c>
      <c r="H617" s="32" t="s">
        <v>116</v>
      </c>
      <c r="I617" s="32">
        <v>53005</v>
      </c>
      <c r="J617" s="33">
        <v>45321</v>
      </c>
      <c r="K617" s="33">
        <v>45323</v>
      </c>
      <c r="L617" t="s">
        <v>1058</v>
      </c>
      <c r="M617" s="32">
        <v>3</v>
      </c>
      <c r="N617" s="32" t="s">
        <v>21</v>
      </c>
      <c r="O617" s="32">
        <v>1</v>
      </c>
      <c r="P617" s="32">
        <v>90.56</v>
      </c>
      <c r="Q617" s="32">
        <v>90.56</v>
      </c>
      <c r="R617" s="32" t="s">
        <v>2171</v>
      </c>
      <c r="S617" s="32" t="s">
        <v>1058</v>
      </c>
      <c r="T617" s="33">
        <v>45326</v>
      </c>
      <c r="U617" s="33" t="s">
        <v>581</v>
      </c>
      <c r="V617" s="32" t="s">
        <v>2172</v>
      </c>
      <c r="W617" s="32" t="s">
        <v>1005</v>
      </c>
      <c r="X617" s="33">
        <v>45326</v>
      </c>
      <c r="Y617" s="32" t="s">
        <v>1068</v>
      </c>
      <c r="Z617" s="33">
        <v>45326</v>
      </c>
      <c r="AA617" s="32" t="s">
        <v>1075</v>
      </c>
      <c r="AB617" s="32" t="s">
        <v>1070</v>
      </c>
      <c r="AC617" s="33">
        <v>45340</v>
      </c>
      <c r="AD617" s="32" t="s">
        <v>22</v>
      </c>
      <c r="AE617" s="33">
        <v>45329</v>
      </c>
      <c r="AF617" s="32" t="s">
        <v>424</v>
      </c>
      <c r="AG617" s="32"/>
      <c r="AH617" s="32" t="s">
        <v>1210</v>
      </c>
      <c r="AI617" t="s">
        <v>1311</v>
      </c>
      <c r="AJ617" t="s">
        <v>1354</v>
      </c>
      <c r="AK617" t="s">
        <v>1520</v>
      </c>
      <c r="AL617" s="32" t="s">
        <v>890</v>
      </c>
    </row>
    <row r="618" spans="1:38">
      <c r="A618" s="32">
        <v>54</v>
      </c>
      <c r="B618" s="33">
        <v>45321</v>
      </c>
      <c r="C618" s="32">
        <v>60</v>
      </c>
      <c r="D618" s="32" t="s">
        <v>1958</v>
      </c>
      <c r="E618" s="32" t="s">
        <v>1959</v>
      </c>
      <c r="F618" s="32">
        <v>8528915</v>
      </c>
      <c r="G618" s="32" t="s">
        <v>97</v>
      </c>
      <c r="H618" s="32" t="s">
        <v>355</v>
      </c>
      <c r="I618" s="32">
        <v>53005</v>
      </c>
      <c r="J618" s="33">
        <v>45321</v>
      </c>
      <c r="K618" s="33">
        <v>45323</v>
      </c>
      <c r="L618" t="s">
        <v>1058</v>
      </c>
      <c r="M618" s="32">
        <v>2</v>
      </c>
      <c r="N618" s="32" t="s">
        <v>21</v>
      </c>
      <c r="O618" s="32">
        <v>1</v>
      </c>
      <c r="P618" s="32">
        <v>90.56</v>
      </c>
      <c r="Q618" s="32">
        <v>90.56</v>
      </c>
      <c r="R618" s="32" t="s">
        <v>2171</v>
      </c>
      <c r="S618" s="32" t="s">
        <v>1058</v>
      </c>
      <c r="T618" s="33">
        <v>45326</v>
      </c>
      <c r="U618" s="33" t="s">
        <v>581</v>
      </c>
      <c r="V618" s="32" t="s">
        <v>2172</v>
      </c>
      <c r="W618" s="32" t="s">
        <v>1003</v>
      </c>
      <c r="X618" s="33">
        <v>45326</v>
      </c>
      <c r="Y618" s="32" t="s">
        <v>1068</v>
      </c>
      <c r="Z618" s="33">
        <v>45326</v>
      </c>
      <c r="AA618" s="32" t="s">
        <v>1075</v>
      </c>
      <c r="AB618" s="32" t="s">
        <v>1070</v>
      </c>
      <c r="AC618" s="33">
        <v>45340</v>
      </c>
      <c r="AD618" s="32" t="s">
        <v>22</v>
      </c>
      <c r="AE618" s="33">
        <v>45329</v>
      </c>
      <c r="AF618" s="32" t="s">
        <v>424</v>
      </c>
      <c r="AG618" s="32"/>
      <c r="AH618" s="32" t="s">
        <v>1210</v>
      </c>
      <c r="AI618" t="s">
        <v>1311</v>
      </c>
      <c r="AJ618" t="s">
        <v>1354</v>
      </c>
      <c r="AK618" t="s">
        <v>1520</v>
      </c>
      <c r="AL618" s="32" t="s">
        <v>890</v>
      </c>
    </row>
    <row r="619" spans="1:38">
      <c r="A619" s="32">
        <v>54</v>
      </c>
      <c r="B619" s="33">
        <v>45321</v>
      </c>
      <c r="C619" s="32">
        <v>70</v>
      </c>
      <c r="D619" s="32" t="s">
        <v>1958</v>
      </c>
      <c r="E619" s="32" t="s">
        <v>1959</v>
      </c>
      <c r="F619" s="32">
        <v>8528915</v>
      </c>
      <c r="G619" s="32" t="s">
        <v>479</v>
      </c>
      <c r="H619" s="32" t="s">
        <v>480</v>
      </c>
      <c r="I619" s="32">
        <v>52975</v>
      </c>
      <c r="J619" s="33">
        <v>45321</v>
      </c>
      <c r="K619" s="33">
        <v>45322</v>
      </c>
      <c r="L619" t="s">
        <v>1058</v>
      </c>
      <c r="M619" s="32">
        <v>2</v>
      </c>
      <c r="N619" s="32" t="s">
        <v>20</v>
      </c>
      <c r="O619" s="32">
        <v>1</v>
      </c>
      <c r="P619" s="32">
        <v>63.36</v>
      </c>
      <c r="Q619" s="32">
        <v>63.36</v>
      </c>
      <c r="R619" s="32" t="s">
        <v>2318</v>
      </c>
      <c r="S619" s="32" t="s">
        <v>1058</v>
      </c>
      <c r="T619" s="33">
        <v>45327</v>
      </c>
      <c r="U619" s="33">
        <v>45327</v>
      </c>
      <c r="V619" s="32" t="s">
        <v>2319</v>
      </c>
      <c r="W619" s="32" t="s">
        <v>1002</v>
      </c>
      <c r="X619" s="33">
        <v>45327</v>
      </c>
      <c r="Y619" s="32" t="s">
        <v>1068</v>
      </c>
      <c r="Z619" s="33">
        <v>45327</v>
      </c>
      <c r="AA619" s="32" t="s">
        <v>1710</v>
      </c>
      <c r="AB619" s="32" t="s">
        <v>1070</v>
      </c>
      <c r="AC619" s="33">
        <v>45337</v>
      </c>
      <c r="AD619" s="32" t="s">
        <v>22</v>
      </c>
      <c r="AE619" s="33">
        <v>45332</v>
      </c>
      <c r="AF619" s="32" t="s">
        <v>424</v>
      </c>
      <c r="AG619" s="32"/>
      <c r="AH619" s="32" t="s">
        <v>1210</v>
      </c>
      <c r="AI619" t="s">
        <v>1311</v>
      </c>
      <c r="AJ619" t="s">
        <v>1354</v>
      </c>
      <c r="AK619" t="s">
        <v>1520</v>
      </c>
      <c r="AL619" s="32" t="s">
        <v>890</v>
      </c>
    </row>
    <row r="620" spans="1:38">
      <c r="A620" s="32">
        <v>54</v>
      </c>
      <c r="B620" s="33">
        <v>45321</v>
      </c>
      <c r="C620" s="32">
        <v>70</v>
      </c>
      <c r="D620" s="32" t="s">
        <v>1958</v>
      </c>
      <c r="E620" s="32" t="s">
        <v>1959</v>
      </c>
      <c r="F620" s="32">
        <v>8528915</v>
      </c>
      <c r="G620" s="32" t="s">
        <v>2120</v>
      </c>
      <c r="H620" s="32" t="s">
        <v>2125</v>
      </c>
      <c r="I620" s="32">
        <v>52974</v>
      </c>
      <c r="J620" s="33">
        <v>45321</v>
      </c>
      <c r="K620" s="33">
        <v>45322</v>
      </c>
      <c r="L620" t="s">
        <v>1058</v>
      </c>
      <c r="M620" s="32">
        <v>2</v>
      </c>
      <c r="N620" s="32" t="s">
        <v>21</v>
      </c>
      <c r="O620" s="32">
        <v>1</v>
      </c>
      <c r="P620" s="32">
        <v>224.4</v>
      </c>
      <c r="Q620" s="32">
        <v>224.4</v>
      </c>
      <c r="R620" s="32" t="s">
        <v>2164</v>
      </c>
      <c r="S620" s="32" t="s">
        <v>1058</v>
      </c>
      <c r="T620" s="33">
        <v>45330</v>
      </c>
      <c r="U620" s="33">
        <v>45327</v>
      </c>
      <c r="V620" s="32" t="s">
        <v>2309</v>
      </c>
      <c r="W620" s="32" t="s">
        <v>1178</v>
      </c>
      <c r="X620" s="33">
        <v>45330</v>
      </c>
      <c r="Y620" s="32" t="s">
        <v>1068</v>
      </c>
      <c r="Z620" s="33">
        <v>45330</v>
      </c>
      <c r="AA620" s="32" t="s">
        <v>1069</v>
      </c>
      <c r="AB620" s="32" t="s">
        <v>1080</v>
      </c>
      <c r="AC620" s="33">
        <v>45372</v>
      </c>
      <c r="AD620" s="32" t="s">
        <v>22</v>
      </c>
      <c r="AE620" s="33">
        <v>45336</v>
      </c>
      <c r="AF620" s="32" t="s">
        <v>424</v>
      </c>
      <c r="AG620" s="32"/>
      <c r="AH620" s="32" t="s">
        <v>1210</v>
      </c>
      <c r="AI620" t="s">
        <v>1311</v>
      </c>
      <c r="AJ620" t="s">
        <v>1354</v>
      </c>
      <c r="AK620" t="s">
        <v>1520</v>
      </c>
      <c r="AL620" s="32" t="s">
        <v>890</v>
      </c>
    </row>
    <row r="621" spans="1:38">
      <c r="A621" s="32">
        <v>54</v>
      </c>
      <c r="B621" s="33">
        <v>45321</v>
      </c>
      <c r="C621" s="32">
        <v>70</v>
      </c>
      <c r="D621" s="32" t="s">
        <v>1958</v>
      </c>
      <c r="E621" s="32" t="s">
        <v>1959</v>
      </c>
      <c r="F621" s="32">
        <v>8528915</v>
      </c>
      <c r="G621" s="32" t="s">
        <v>204</v>
      </c>
      <c r="H621" s="32" t="s">
        <v>555</v>
      </c>
      <c r="I621" s="32">
        <v>52975</v>
      </c>
      <c r="J621" s="33">
        <v>45321</v>
      </c>
      <c r="K621" s="33">
        <v>45322</v>
      </c>
      <c r="L621" t="s">
        <v>1058</v>
      </c>
      <c r="M621" s="32">
        <v>1</v>
      </c>
      <c r="N621" s="32" t="s">
        <v>20</v>
      </c>
      <c r="O621" s="32">
        <v>2</v>
      </c>
      <c r="P621" s="32">
        <v>51.81</v>
      </c>
      <c r="Q621" s="32">
        <v>103.62</v>
      </c>
      <c r="R621" s="32" t="s">
        <v>2318</v>
      </c>
      <c r="S621" s="32" t="s">
        <v>1058</v>
      </c>
      <c r="T621" s="33">
        <v>45327</v>
      </c>
      <c r="U621" s="33">
        <v>45327</v>
      </c>
      <c r="V621" s="32" t="s">
        <v>2319</v>
      </c>
      <c r="W621" s="32" t="s">
        <v>143</v>
      </c>
      <c r="X621" s="33">
        <v>45327</v>
      </c>
      <c r="Y621" s="32" t="s">
        <v>1068</v>
      </c>
      <c r="Z621" s="33">
        <v>45327</v>
      </c>
      <c r="AA621" s="32" t="s">
        <v>1710</v>
      </c>
      <c r="AB621" s="32" t="s">
        <v>1070</v>
      </c>
      <c r="AC621" s="33">
        <v>45337</v>
      </c>
      <c r="AD621" s="32" t="s">
        <v>22</v>
      </c>
      <c r="AE621" s="33">
        <v>45332</v>
      </c>
      <c r="AF621" s="32" t="s">
        <v>425</v>
      </c>
      <c r="AG621" s="32"/>
      <c r="AH621" s="32" t="s">
        <v>1210</v>
      </c>
      <c r="AI621" t="s">
        <v>1311</v>
      </c>
      <c r="AJ621" t="s">
        <v>1354</v>
      </c>
      <c r="AK621" t="s">
        <v>1520</v>
      </c>
      <c r="AL621" s="32" t="s">
        <v>890</v>
      </c>
    </row>
    <row r="622" spans="1:38">
      <c r="A622" s="32">
        <v>54</v>
      </c>
      <c r="B622" s="33">
        <v>45321</v>
      </c>
      <c r="C622" s="32">
        <v>70</v>
      </c>
      <c r="D622" s="32" t="s">
        <v>1958</v>
      </c>
      <c r="E622" s="32" t="s">
        <v>1959</v>
      </c>
      <c r="F622" s="32">
        <v>8528915</v>
      </c>
      <c r="G622" s="32" t="s">
        <v>82</v>
      </c>
      <c r="H622" s="32" t="s">
        <v>83</v>
      </c>
      <c r="I622" s="32">
        <v>52972</v>
      </c>
      <c r="J622" s="33">
        <v>45321</v>
      </c>
      <c r="K622" s="33">
        <v>45322</v>
      </c>
      <c r="L622" t="s">
        <v>1058</v>
      </c>
      <c r="M622" s="32">
        <v>1</v>
      </c>
      <c r="N622" s="32" t="s">
        <v>20</v>
      </c>
      <c r="O622" s="32">
        <v>10</v>
      </c>
      <c r="P622" s="32">
        <v>26.67</v>
      </c>
      <c r="Q622" s="32">
        <v>266.7</v>
      </c>
      <c r="R622" s="32" t="s">
        <v>2318</v>
      </c>
      <c r="S622" s="32" t="s">
        <v>1058</v>
      </c>
      <c r="T622" s="33">
        <v>45327</v>
      </c>
      <c r="U622" s="33">
        <v>45327</v>
      </c>
      <c r="V622" s="32" t="s">
        <v>2319</v>
      </c>
      <c r="W622" s="32" t="s">
        <v>142</v>
      </c>
      <c r="X622" s="33">
        <v>45327</v>
      </c>
      <c r="Y622" s="32" t="s">
        <v>1068</v>
      </c>
      <c r="Z622" s="33">
        <v>45327</v>
      </c>
      <c r="AA622" s="32" t="s">
        <v>1710</v>
      </c>
      <c r="AB622" s="32" t="s">
        <v>1070</v>
      </c>
      <c r="AC622" s="33">
        <v>45337</v>
      </c>
      <c r="AD622" s="32" t="s">
        <v>22</v>
      </c>
      <c r="AE622" s="33">
        <v>45332</v>
      </c>
      <c r="AF622" s="32" t="s">
        <v>1001</v>
      </c>
      <c r="AG622" s="32"/>
      <c r="AH622" s="32" t="s">
        <v>1210</v>
      </c>
      <c r="AI622" t="s">
        <v>1311</v>
      </c>
      <c r="AJ622" t="s">
        <v>1354</v>
      </c>
      <c r="AK622" t="s">
        <v>1520</v>
      </c>
      <c r="AL622" s="32" t="s">
        <v>890</v>
      </c>
    </row>
    <row r="623" spans="1:38">
      <c r="A623" s="32">
        <v>54</v>
      </c>
      <c r="B623" s="33">
        <v>45321</v>
      </c>
      <c r="C623" s="32">
        <v>70</v>
      </c>
      <c r="D623" s="32" t="s">
        <v>1958</v>
      </c>
      <c r="E623" s="32" t="s">
        <v>1959</v>
      </c>
      <c r="F623" s="32">
        <v>8528915</v>
      </c>
      <c r="G623" s="32" t="s">
        <v>567</v>
      </c>
      <c r="H623" s="32" t="s">
        <v>568</v>
      </c>
      <c r="I623" s="32">
        <v>52973</v>
      </c>
      <c r="J623" s="33">
        <v>45321</v>
      </c>
      <c r="K623" s="33">
        <v>45322</v>
      </c>
      <c r="L623" t="s">
        <v>1058</v>
      </c>
      <c r="M623" s="32">
        <v>1</v>
      </c>
      <c r="N623" s="32" t="s">
        <v>20</v>
      </c>
      <c r="O623" s="32">
        <v>2</v>
      </c>
      <c r="P623" s="32">
        <v>41.25</v>
      </c>
      <c r="Q623" s="32">
        <v>82.5</v>
      </c>
      <c r="R623" s="32" t="s">
        <v>2316</v>
      </c>
      <c r="S623" s="32" t="s">
        <v>1058</v>
      </c>
      <c r="T623" s="33">
        <v>45327</v>
      </c>
      <c r="U623" s="33">
        <v>45327</v>
      </c>
      <c r="V623" s="32" t="s">
        <v>2317</v>
      </c>
      <c r="W623" s="32" t="s">
        <v>1012</v>
      </c>
      <c r="X623" s="33">
        <v>45327</v>
      </c>
      <c r="Y623" s="32" t="s">
        <v>1068</v>
      </c>
      <c r="Z623" s="33">
        <v>45327</v>
      </c>
      <c r="AA623" s="32" t="s">
        <v>1710</v>
      </c>
      <c r="AB623" s="32" t="s">
        <v>1081</v>
      </c>
      <c r="AC623" s="33">
        <v>45348</v>
      </c>
      <c r="AD623" s="32" t="s">
        <v>22</v>
      </c>
      <c r="AE623" s="33">
        <v>45333</v>
      </c>
      <c r="AF623" s="32" t="s">
        <v>425</v>
      </c>
      <c r="AG623" s="32"/>
      <c r="AH623" s="32" t="s">
        <v>1210</v>
      </c>
      <c r="AI623" t="s">
        <v>1311</v>
      </c>
      <c r="AJ623" t="s">
        <v>1354</v>
      </c>
      <c r="AK623" t="s">
        <v>1520</v>
      </c>
      <c r="AL623" s="32" t="s">
        <v>890</v>
      </c>
    </row>
    <row r="624" spans="1:38">
      <c r="A624" s="32">
        <v>54</v>
      </c>
      <c r="B624" s="33">
        <v>45321</v>
      </c>
      <c r="C624" s="32">
        <v>70</v>
      </c>
      <c r="D624" s="32" t="s">
        <v>1958</v>
      </c>
      <c r="E624" s="32" t="s">
        <v>1959</v>
      </c>
      <c r="F624" s="32">
        <v>8528915</v>
      </c>
      <c r="G624" s="32" t="s">
        <v>2134</v>
      </c>
      <c r="H624" s="32" t="s">
        <v>2126</v>
      </c>
      <c r="I624" s="32">
        <v>52974</v>
      </c>
      <c r="J624" s="33">
        <v>45321</v>
      </c>
      <c r="K624" s="33">
        <v>45322</v>
      </c>
      <c r="L624" t="s">
        <v>1058</v>
      </c>
      <c r="M624" s="32">
        <v>1</v>
      </c>
      <c r="N624" s="32" t="s">
        <v>20</v>
      </c>
      <c r="O624" s="32">
        <v>2</v>
      </c>
      <c r="P624" s="32">
        <v>51.48</v>
      </c>
      <c r="Q624" s="32">
        <v>102.96</v>
      </c>
      <c r="R624" s="32" t="s">
        <v>2164</v>
      </c>
      <c r="S624" s="32" t="s">
        <v>1058</v>
      </c>
      <c r="T624" s="33">
        <v>45330</v>
      </c>
      <c r="U624" s="33">
        <v>45327</v>
      </c>
      <c r="V624" s="32" t="s">
        <v>2309</v>
      </c>
      <c r="W624" s="32" t="s">
        <v>1313</v>
      </c>
      <c r="X624" s="33">
        <v>45330</v>
      </c>
      <c r="Y624" s="32" t="s">
        <v>1068</v>
      </c>
      <c r="Z624" s="33">
        <v>45330</v>
      </c>
      <c r="AA624" s="32" t="s">
        <v>1069</v>
      </c>
      <c r="AB624" s="32" t="s">
        <v>1080</v>
      </c>
      <c r="AC624" s="33">
        <v>45372</v>
      </c>
      <c r="AD624" s="32" t="s">
        <v>22</v>
      </c>
      <c r="AE624" s="33">
        <v>45350</v>
      </c>
      <c r="AF624" s="32" t="s">
        <v>425</v>
      </c>
      <c r="AG624" s="32"/>
      <c r="AH624" s="32" t="s">
        <v>1210</v>
      </c>
      <c r="AI624" t="s">
        <v>1311</v>
      </c>
      <c r="AJ624" t="s">
        <v>1354</v>
      </c>
      <c r="AK624" t="s">
        <v>1520</v>
      </c>
      <c r="AL624" s="32" t="s">
        <v>890</v>
      </c>
    </row>
    <row r="625" spans="1:38">
      <c r="A625" s="32">
        <v>54</v>
      </c>
      <c r="B625" s="33">
        <v>45318</v>
      </c>
      <c r="C625" s="32">
        <v>50</v>
      </c>
      <c r="D625" s="32" t="s">
        <v>1958</v>
      </c>
      <c r="E625" s="32" t="s">
        <v>1959</v>
      </c>
      <c r="F625" s="32">
        <v>8528915</v>
      </c>
      <c r="G625" s="32" t="s">
        <v>212</v>
      </c>
      <c r="H625" s="32" t="s">
        <v>213</v>
      </c>
      <c r="I625" s="32">
        <v>52818</v>
      </c>
      <c r="J625" s="33">
        <v>45320</v>
      </c>
      <c r="K625" s="33">
        <v>45321</v>
      </c>
      <c r="L625" t="s">
        <v>1058</v>
      </c>
      <c r="M625" s="32">
        <v>10</v>
      </c>
      <c r="N625" s="32" t="s">
        <v>21</v>
      </c>
      <c r="O625" s="32">
        <v>1</v>
      </c>
      <c r="P625" s="32">
        <v>100.5</v>
      </c>
      <c r="Q625" s="32">
        <v>100.5</v>
      </c>
      <c r="R625" s="32" t="s">
        <v>2310</v>
      </c>
      <c r="S625" s="32" t="s">
        <v>1058</v>
      </c>
      <c r="T625" s="33">
        <v>45326</v>
      </c>
      <c r="U625" s="33">
        <v>45326</v>
      </c>
      <c r="V625" s="32" t="s">
        <v>2311</v>
      </c>
      <c r="W625" s="32" t="s">
        <v>1164</v>
      </c>
      <c r="X625" s="33">
        <v>45326</v>
      </c>
      <c r="Y625" s="32" t="s">
        <v>1068</v>
      </c>
      <c r="Z625" s="33">
        <v>45326</v>
      </c>
      <c r="AA625" s="32" t="s">
        <v>1710</v>
      </c>
      <c r="AB625" s="32" t="s">
        <v>1070</v>
      </c>
      <c r="AC625" s="33">
        <v>45342</v>
      </c>
      <c r="AD625" s="32" t="s">
        <v>22</v>
      </c>
      <c r="AE625" s="33">
        <v>45329</v>
      </c>
      <c r="AF625" s="32" t="s">
        <v>424</v>
      </c>
      <c r="AG625" s="32"/>
      <c r="AH625" s="32" t="s">
        <v>1210</v>
      </c>
      <c r="AI625" t="s">
        <v>1311</v>
      </c>
      <c r="AJ625" t="s">
        <v>1354</v>
      </c>
      <c r="AK625" t="s">
        <v>1520</v>
      </c>
      <c r="AL625" s="32" t="s">
        <v>890</v>
      </c>
    </row>
    <row r="626" spans="1:38">
      <c r="A626" s="32">
        <v>54</v>
      </c>
      <c r="B626" s="33">
        <v>45318</v>
      </c>
      <c r="C626" s="32">
        <v>50</v>
      </c>
      <c r="D626" s="32" t="s">
        <v>1958</v>
      </c>
      <c r="E626" s="32" t="s">
        <v>1959</v>
      </c>
      <c r="F626" s="32">
        <v>8528915</v>
      </c>
      <c r="G626" s="32" t="s">
        <v>199</v>
      </c>
      <c r="H626" s="32" t="s">
        <v>200</v>
      </c>
      <c r="I626" s="32">
        <v>52816</v>
      </c>
      <c r="J626" s="33">
        <v>45320</v>
      </c>
      <c r="K626" s="33">
        <v>45321</v>
      </c>
      <c r="L626" t="s">
        <v>1058</v>
      </c>
      <c r="M626" s="32">
        <v>3</v>
      </c>
      <c r="N626" s="32" t="s">
        <v>21</v>
      </c>
      <c r="O626" s="32">
        <v>1</v>
      </c>
      <c r="P626" s="32">
        <v>62.4</v>
      </c>
      <c r="Q626" s="32">
        <v>62.4</v>
      </c>
      <c r="R626" s="32" t="s">
        <v>2165</v>
      </c>
      <c r="S626" s="32" t="s">
        <v>1058</v>
      </c>
      <c r="T626" s="33">
        <v>45323</v>
      </c>
      <c r="U626" s="33">
        <v>45323</v>
      </c>
      <c r="V626" s="32" t="s">
        <v>2166</v>
      </c>
      <c r="W626" s="32" t="s">
        <v>1008</v>
      </c>
      <c r="X626" s="33">
        <v>45323</v>
      </c>
      <c r="Y626" s="32" t="s">
        <v>1068</v>
      </c>
      <c r="Z626" s="33">
        <v>45323</v>
      </c>
      <c r="AA626" s="32" t="s">
        <v>1710</v>
      </c>
      <c r="AB626" s="32" t="s">
        <v>1082</v>
      </c>
      <c r="AC626" s="33">
        <v>45352</v>
      </c>
      <c r="AD626" s="32" t="s">
        <v>22</v>
      </c>
      <c r="AE626" s="33">
        <v>45327</v>
      </c>
      <c r="AF626" s="32" t="s">
        <v>424</v>
      </c>
      <c r="AG626" s="32"/>
      <c r="AH626" s="32" t="s">
        <v>1210</v>
      </c>
      <c r="AI626" t="s">
        <v>1311</v>
      </c>
      <c r="AJ626" t="s">
        <v>1354</v>
      </c>
      <c r="AK626" t="s">
        <v>1520</v>
      </c>
      <c r="AL626" s="32" t="s">
        <v>890</v>
      </c>
    </row>
    <row r="627" spans="1:38">
      <c r="A627" s="32">
        <v>54</v>
      </c>
      <c r="B627" s="33">
        <v>45318</v>
      </c>
      <c r="C627" s="32">
        <v>50</v>
      </c>
      <c r="D627" s="32" t="s">
        <v>1958</v>
      </c>
      <c r="E627" s="32" t="s">
        <v>1959</v>
      </c>
      <c r="F627" s="32">
        <v>8528915</v>
      </c>
      <c r="G627" s="32" t="s">
        <v>197</v>
      </c>
      <c r="H627" s="32" t="s">
        <v>198</v>
      </c>
      <c r="I627" s="32">
        <v>52817</v>
      </c>
      <c r="J627" s="33">
        <v>45320</v>
      </c>
      <c r="K627" s="33">
        <v>45321</v>
      </c>
      <c r="L627" t="s">
        <v>1058</v>
      </c>
      <c r="M627" s="32">
        <v>4</v>
      </c>
      <c r="N627" s="32" t="s">
        <v>20</v>
      </c>
      <c r="O627" s="32">
        <v>9</v>
      </c>
      <c r="P627" s="32">
        <v>4</v>
      </c>
      <c r="Q627" s="32">
        <v>36</v>
      </c>
      <c r="R627" s="32" t="s">
        <v>2320</v>
      </c>
      <c r="S627" s="32" t="s">
        <v>1058</v>
      </c>
      <c r="T627" s="33">
        <v>45328</v>
      </c>
      <c r="U627" s="33">
        <v>45328</v>
      </c>
      <c r="V627" s="32" t="s">
        <v>2321</v>
      </c>
      <c r="W627" s="32" t="s">
        <v>142</v>
      </c>
      <c r="X627" s="33">
        <v>45328</v>
      </c>
      <c r="Y627" s="32" t="s">
        <v>1068</v>
      </c>
      <c r="Z627" s="33">
        <v>45328</v>
      </c>
      <c r="AA627" s="32" t="s">
        <v>1710</v>
      </c>
      <c r="AB627" s="32" t="s">
        <v>1081</v>
      </c>
      <c r="AC627" s="33">
        <v>45342</v>
      </c>
      <c r="AD627" s="32" t="s">
        <v>22</v>
      </c>
      <c r="AE627" s="33">
        <v>45333</v>
      </c>
      <c r="AF627" s="32" t="s">
        <v>1172</v>
      </c>
      <c r="AG627" s="32"/>
      <c r="AH627" s="32" t="s">
        <v>1210</v>
      </c>
      <c r="AI627" t="s">
        <v>1311</v>
      </c>
      <c r="AJ627" t="s">
        <v>1354</v>
      </c>
      <c r="AK627" t="s">
        <v>1520</v>
      </c>
      <c r="AL627" s="32" t="s">
        <v>890</v>
      </c>
    </row>
    <row r="628" spans="1:38">
      <c r="A628" s="32">
        <v>54</v>
      </c>
      <c r="B628" s="33">
        <v>45318</v>
      </c>
      <c r="C628" s="32">
        <v>50</v>
      </c>
      <c r="D628" s="32" t="s">
        <v>1958</v>
      </c>
      <c r="E628" s="32" t="s">
        <v>1959</v>
      </c>
      <c r="F628" s="32">
        <v>8528915</v>
      </c>
      <c r="G628" s="32" t="s">
        <v>195</v>
      </c>
      <c r="H628" s="32" t="s">
        <v>196</v>
      </c>
      <c r="I628" s="32">
        <v>52817</v>
      </c>
      <c r="J628" s="33">
        <v>45320</v>
      </c>
      <c r="K628" s="33">
        <v>45321</v>
      </c>
      <c r="L628" t="s">
        <v>1058</v>
      </c>
      <c r="M628" s="32">
        <v>3</v>
      </c>
      <c r="N628" s="32" t="s">
        <v>20</v>
      </c>
      <c r="O628" s="32">
        <v>9</v>
      </c>
      <c r="P628" s="32">
        <v>2.6</v>
      </c>
      <c r="Q628" s="32">
        <v>23.4</v>
      </c>
      <c r="R628" s="32" t="s">
        <v>2320</v>
      </c>
      <c r="S628" s="32" t="s">
        <v>1058</v>
      </c>
      <c r="T628" s="33">
        <v>45328</v>
      </c>
      <c r="U628" s="33">
        <v>45328</v>
      </c>
      <c r="V628" s="32" t="s">
        <v>2321</v>
      </c>
      <c r="W628" s="32" t="s">
        <v>141</v>
      </c>
      <c r="X628" s="33">
        <v>45328</v>
      </c>
      <c r="Y628" s="32" t="s">
        <v>1068</v>
      </c>
      <c r="Z628" s="33">
        <v>45328</v>
      </c>
      <c r="AA628" s="32" t="s">
        <v>1710</v>
      </c>
      <c r="AB628" s="32" t="s">
        <v>1081</v>
      </c>
      <c r="AC628" s="33">
        <v>45342</v>
      </c>
      <c r="AD628" s="32" t="s">
        <v>22</v>
      </c>
      <c r="AE628" s="33">
        <v>45333</v>
      </c>
      <c r="AF628" s="32" t="s">
        <v>1172</v>
      </c>
      <c r="AG628" s="32"/>
      <c r="AH628" s="32" t="s">
        <v>1210</v>
      </c>
      <c r="AI628" t="s">
        <v>1311</v>
      </c>
      <c r="AJ628" t="s">
        <v>1354</v>
      </c>
      <c r="AK628" t="s">
        <v>1520</v>
      </c>
      <c r="AL628" s="32" t="s">
        <v>890</v>
      </c>
    </row>
    <row r="629" spans="1:38">
      <c r="A629" s="32">
        <v>54</v>
      </c>
      <c r="B629" s="33">
        <v>45318</v>
      </c>
      <c r="C629" s="32">
        <v>50</v>
      </c>
      <c r="D629" s="32" t="s">
        <v>1958</v>
      </c>
      <c r="E629" s="32" t="s">
        <v>1959</v>
      </c>
      <c r="F629" s="32">
        <v>8528915</v>
      </c>
      <c r="G629" s="32" t="s">
        <v>201</v>
      </c>
      <c r="H629" s="32" t="s">
        <v>156</v>
      </c>
      <c r="I629" s="32">
        <v>52816</v>
      </c>
      <c r="J629" s="33">
        <v>45320</v>
      </c>
      <c r="K629" s="33">
        <v>45321</v>
      </c>
      <c r="L629" t="s">
        <v>1058</v>
      </c>
      <c r="M629" s="32">
        <v>2</v>
      </c>
      <c r="N629" s="32" t="s">
        <v>20</v>
      </c>
      <c r="O629" s="32">
        <v>1</v>
      </c>
      <c r="P629" s="32">
        <v>17.5</v>
      </c>
      <c r="Q629" s="32">
        <v>17.5</v>
      </c>
      <c r="R629" s="32" t="s">
        <v>2165</v>
      </c>
      <c r="S629" s="32" t="s">
        <v>1058</v>
      </c>
      <c r="T629" s="33">
        <v>45323</v>
      </c>
      <c r="U629" s="33">
        <v>45323</v>
      </c>
      <c r="V629" s="32" t="s">
        <v>2166</v>
      </c>
      <c r="W629" s="32" t="s">
        <v>1007</v>
      </c>
      <c r="X629" s="33">
        <v>45323</v>
      </c>
      <c r="Y629" s="32" t="s">
        <v>1068</v>
      </c>
      <c r="Z629" s="33">
        <v>45323</v>
      </c>
      <c r="AA629" s="32" t="s">
        <v>1710</v>
      </c>
      <c r="AB629" s="32" t="s">
        <v>1082</v>
      </c>
      <c r="AC629" s="33">
        <v>45352</v>
      </c>
      <c r="AD629" s="32" t="s">
        <v>22</v>
      </c>
      <c r="AE629" s="33">
        <v>45327</v>
      </c>
      <c r="AF629" s="32" t="s">
        <v>424</v>
      </c>
      <c r="AG629" s="32"/>
      <c r="AH629" s="32" t="s">
        <v>1210</v>
      </c>
      <c r="AI629" t="s">
        <v>1311</v>
      </c>
      <c r="AJ629" t="s">
        <v>1354</v>
      </c>
      <c r="AK629" t="s">
        <v>1520</v>
      </c>
      <c r="AL629" s="32" t="s">
        <v>890</v>
      </c>
    </row>
    <row r="630" spans="1:38">
      <c r="A630" s="32">
        <v>54</v>
      </c>
      <c r="B630" s="33">
        <v>45318</v>
      </c>
      <c r="C630" s="32">
        <v>50</v>
      </c>
      <c r="D630" s="32" t="s">
        <v>1958</v>
      </c>
      <c r="E630" s="32" t="s">
        <v>1959</v>
      </c>
      <c r="F630" s="32">
        <v>8528915</v>
      </c>
      <c r="G630" s="32" t="s">
        <v>510</v>
      </c>
      <c r="H630" s="32" t="s">
        <v>491</v>
      </c>
      <c r="I630" s="32">
        <v>52818</v>
      </c>
      <c r="J630" s="33">
        <v>45320</v>
      </c>
      <c r="K630" s="33">
        <v>45321</v>
      </c>
      <c r="L630" t="s">
        <v>1058</v>
      </c>
      <c r="M630" s="32">
        <v>9</v>
      </c>
      <c r="N630" s="32" t="s">
        <v>55</v>
      </c>
      <c r="O630" s="32">
        <v>1</v>
      </c>
      <c r="P630" s="32">
        <v>141.9</v>
      </c>
      <c r="Q630" s="32">
        <v>141.9</v>
      </c>
      <c r="R630" s="32" t="s">
        <v>2310</v>
      </c>
      <c r="S630" s="32" t="s">
        <v>1058</v>
      </c>
      <c r="T630" s="33">
        <v>45326</v>
      </c>
      <c r="U630" s="33">
        <v>45326</v>
      </c>
      <c r="V630" s="32" t="s">
        <v>2311</v>
      </c>
      <c r="W630" s="32" t="s">
        <v>1163</v>
      </c>
      <c r="X630" s="33">
        <v>45326</v>
      </c>
      <c r="Y630" s="32" t="s">
        <v>1068</v>
      </c>
      <c r="Z630" s="33">
        <v>45326</v>
      </c>
      <c r="AA630" s="32" t="s">
        <v>1710</v>
      </c>
      <c r="AB630" s="32" t="s">
        <v>1070</v>
      </c>
      <c r="AC630" s="33">
        <v>45342</v>
      </c>
      <c r="AD630" s="32" t="s">
        <v>22</v>
      </c>
      <c r="AE630" s="33">
        <v>45329</v>
      </c>
      <c r="AF630" s="32" t="s">
        <v>424</v>
      </c>
      <c r="AG630" s="32"/>
      <c r="AH630" s="32" t="s">
        <v>1210</v>
      </c>
      <c r="AI630" t="s">
        <v>1311</v>
      </c>
      <c r="AJ630" t="s">
        <v>1354</v>
      </c>
      <c r="AK630" t="s">
        <v>1520</v>
      </c>
      <c r="AL630" s="32" t="s">
        <v>890</v>
      </c>
    </row>
    <row r="631" spans="1:38">
      <c r="A631" s="32">
        <v>54</v>
      </c>
      <c r="B631" s="33">
        <v>45318</v>
      </c>
      <c r="C631" s="32">
        <v>50</v>
      </c>
      <c r="D631" s="32" t="s">
        <v>1958</v>
      </c>
      <c r="E631" s="32" t="s">
        <v>1959</v>
      </c>
      <c r="F631" s="32">
        <v>8528915</v>
      </c>
      <c r="G631" s="32" t="s">
        <v>206</v>
      </c>
      <c r="H631" s="32" t="s">
        <v>207</v>
      </c>
      <c r="I631" s="32">
        <v>52817</v>
      </c>
      <c r="J631" s="33">
        <v>45320</v>
      </c>
      <c r="K631" s="33">
        <v>45321</v>
      </c>
      <c r="L631" t="s">
        <v>1058</v>
      </c>
      <c r="M631" s="32">
        <v>2</v>
      </c>
      <c r="N631" s="32" t="s">
        <v>21</v>
      </c>
      <c r="O631" s="32">
        <v>2</v>
      </c>
      <c r="P631" s="32">
        <v>32</v>
      </c>
      <c r="Q631" s="32">
        <v>64</v>
      </c>
      <c r="R631" s="32" t="s">
        <v>2320</v>
      </c>
      <c r="S631" s="32" t="s">
        <v>1058</v>
      </c>
      <c r="T631" s="33">
        <v>45328</v>
      </c>
      <c r="U631" s="33">
        <v>45328</v>
      </c>
      <c r="V631" s="32" t="s">
        <v>2321</v>
      </c>
      <c r="W631" s="32" t="s">
        <v>140</v>
      </c>
      <c r="X631" s="33">
        <v>45328</v>
      </c>
      <c r="Y631" s="32" t="s">
        <v>1068</v>
      </c>
      <c r="Z631" s="33">
        <v>45328</v>
      </c>
      <c r="AA631" s="32" t="s">
        <v>1710</v>
      </c>
      <c r="AB631" s="32" t="s">
        <v>1081</v>
      </c>
      <c r="AC631" s="33">
        <v>45342</v>
      </c>
      <c r="AD631" s="32" t="s">
        <v>22</v>
      </c>
      <c r="AE631" s="33">
        <v>45333</v>
      </c>
      <c r="AF631" s="32" t="s">
        <v>425</v>
      </c>
      <c r="AG631" s="32"/>
      <c r="AH631" s="32" t="s">
        <v>1210</v>
      </c>
      <c r="AI631" t="s">
        <v>1311</v>
      </c>
      <c r="AJ631" t="s">
        <v>1354</v>
      </c>
      <c r="AK631" t="s">
        <v>1520</v>
      </c>
      <c r="AL631" s="32" t="s">
        <v>890</v>
      </c>
    </row>
    <row r="632" spans="1:38">
      <c r="A632" s="32">
        <v>54</v>
      </c>
      <c r="B632" s="33">
        <v>45318</v>
      </c>
      <c r="C632" s="32">
        <v>50</v>
      </c>
      <c r="D632" s="32" t="s">
        <v>1958</v>
      </c>
      <c r="E632" s="32" t="s">
        <v>1959</v>
      </c>
      <c r="F632" s="32">
        <v>8528915</v>
      </c>
      <c r="G632" s="32" t="s">
        <v>204</v>
      </c>
      <c r="H632" s="32" t="s">
        <v>205</v>
      </c>
      <c r="I632" s="32">
        <v>52818</v>
      </c>
      <c r="J632" s="33">
        <v>45320</v>
      </c>
      <c r="K632" s="33">
        <v>45321</v>
      </c>
      <c r="L632" t="s">
        <v>1058</v>
      </c>
      <c r="M632" s="32">
        <v>8</v>
      </c>
      <c r="N632" s="32" t="s">
        <v>20</v>
      </c>
      <c r="O632" s="32">
        <v>1</v>
      </c>
      <c r="P632" s="32">
        <v>60</v>
      </c>
      <c r="Q632" s="32">
        <v>60</v>
      </c>
      <c r="R632" s="32" t="s">
        <v>2310</v>
      </c>
      <c r="S632" s="32" t="s">
        <v>1058</v>
      </c>
      <c r="T632" s="33">
        <v>45326</v>
      </c>
      <c r="U632" s="33">
        <v>45326</v>
      </c>
      <c r="V632" s="32" t="s">
        <v>2311</v>
      </c>
      <c r="W632" s="32" t="s">
        <v>1178</v>
      </c>
      <c r="X632" s="33">
        <v>45326</v>
      </c>
      <c r="Y632" s="32" t="s">
        <v>1068</v>
      </c>
      <c r="Z632" s="33">
        <v>45326</v>
      </c>
      <c r="AA632" s="32" t="s">
        <v>1710</v>
      </c>
      <c r="AB632" s="32" t="s">
        <v>1070</v>
      </c>
      <c r="AC632" s="33">
        <v>45342</v>
      </c>
      <c r="AD632" s="32" t="s">
        <v>22</v>
      </c>
      <c r="AE632" s="33">
        <v>45329</v>
      </c>
      <c r="AF632" s="32" t="s">
        <v>424</v>
      </c>
      <c r="AG632" s="32"/>
      <c r="AH632" s="32" t="s">
        <v>1210</v>
      </c>
      <c r="AI632" t="s">
        <v>1311</v>
      </c>
      <c r="AJ632" t="s">
        <v>1354</v>
      </c>
      <c r="AK632" t="s">
        <v>1520</v>
      </c>
      <c r="AL632" s="32" t="s">
        <v>890</v>
      </c>
    </row>
    <row r="633" spans="1:38">
      <c r="A633" s="32">
        <v>54</v>
      </c>
      <c r="B633" s="33">
        <v>45318</v>
      </c>
      <c r="C633" s="32">
        <v>50</v>
      </c>
      <c r="D633" s="32" t="s">
        <v>1958</v>
      </c>
      <c r="E633" s="32" t="s">
        <v>1959</v>
      </c>
      <c r="F633" s="32">
        <v>8528915</v>
      </c>
      <c r="G633" s="32" t="s">
        <v>208</v>
      </c>
      <c r="H633" s="32" t="s">
        <v>209</v>
      </c>
      <c r="I633" s="32">
        <v>52816</v>
      </c>
      <c r="J633" s="33">
        <v>45320</v>
      </c>
      <c r="K633" s="33">
        <v>45321</v>
      </c>
      <c r="L633" t="s">
        <v>1058</v>
      </c>
      <c r="M633" s="32">
        <v>1</v>
      </c>
      <c r="N633" s="32" t="s">
        <v>20</v>
      </c>
      <c r="O633" s="32">
        <v>4</v>
      </c>
      <c r="P633" s="32">
        <v>9.4</v>
      </c>
      <c r="Q633" s="32">
        <v>37.6</v>
      </c>
      <c r="R633" s="32" t="s">
        <v>2165</v>
      </c>
      <c r="S633" s="32" t="s">
        <v>1058</v>
      </c>
      <c r="T633" s="33">
        <v>45323</v>
      </c>
      <c r="U633" s="33">
        <v>45323</v>
      </c>
      <c r="V633" s="32" t="s">
        <v>2166</v>
      </c>
      <c r="W633" s="32" t="s">
        <v>1006</v>
      </c>
      <c r="X633" s="33">
        <v>45323</v>
      </c>
      <c r="Y633" s="32" t="s">
        <v>1068</v>
      </c>
      <c r="Z633" s="33">
        <v>45323</v>
      </c>
      <c r="AA633" s="32" t="s">
        <v>1710</v>
      </c>
      <c r="AB633" s="32" t="s">
        <v>1082</v>
      </c>
      <c r="AC633" s="33">
        <v>45352</v>
      </c>
      <c r="AD633" s="32" t="s">
        <v>22</v>
      </c>
      <c r="AE633" s="33">
        <v>45327</v>
      </c>
      <c r="AF633" s="32" t="s">
        <v>426</v>
      </c>
      <c r="AG633" s="32"/>
      <c r="AH633" s="32" t="s">
        <v>1210</v>
      </c>
      <c r="AI633" t="s">
        <v>1311</v>
      </c>
      <c r="AJ633" t="s">
        <v>1354</v>
      </c>
      <c r="AK633" t="s">
        <v>1520</v>
      </c>
      <c r="AL633" s="32" t="s">
        <v>890</v>
      </c>
    </row>
    <row r="634" spans="1:38">
      <c r="A634" s="32">
        <v>54</v>
      </c>
      <c r="B634" s="33">
        <v>45318</v>
      </c>
      <c r="C634" s="32">
        <v>50</v>
      </c>
      <c r="D634" s="32" t="s">
        <v>1958</v>
      </c>
      <c r="E634" s="32" t="s">
        <v>1959</v>
      </c>
      <c r="F634" s="32">
        <v>8528915</v>
      </c>
      <c r="G634" s="32" t="s">
        <v>67</v>
      </c>
      <c r="H634" s="32" t="s">
        <v>68</v>
      </c>
      <c r="I634" s="32">
        <v>52818</v>
      </c>
      <c r="J634" s="33">
        <v>45320</v>
      </c>
      <c r="K634" s="33">
        <v>45321</v>
      </c>
      <c r="L634" t="s">
        <v>1058</v>
      </c>
      <c r="M634" s="32">
        <v>7</v>
      </c>
      <c r="N634" s="32" t="s">
        <v>20</v>
      </c>
      <c r="O634" s="32">
        <v>4</v>
      </c>
      <c r="P634" s="32">
        <v>3.2</v>
      </c>
      <c r="Q634" s="32">
        <v>12.8</v>
      </c>
      <c r="R634" s="32" t="s">
        <v>2310</v>
      </c>
      <c r="S634" s="32" t="s">
        <v>1058</v>
      </c>
      <c r="T634" s="33">
        <v>45326</v>
      </c>
      <c r="U634" s="33">
        <v>45326</v>
      </c>
      <c r="V634" s="32" t="s">
        <v>2311</v>
      </c>
      <c r="W634" s="32" t="s">
        <v>1313</v>
      </c>
      <c r="X634" s="33">
        <v>45326</v>
      </c>
      <c r="Y634" s="32" t="s">
        <v>1068</v>
      </c>
      <c r="Z634" s="33">
        <v>45326</v>
      </c>
      <c r="AA634" s="32" t="s">
        <v>1710</v>
      </c>
      <c r="AB634" s="32" t="s">
        <v>1070</v>
      </c>
      <c r="AC634" s="33">
        <v>45342</v>
      </c>
      <c r="AD634" s="32" t="s">
        <v>22</v>
      </c>
      <c r="AE634" s="33">
        <v>45329</v>
      </c>
      <c r="AF634" s="32" t="s">
        <v>426</v>
      </c>
      <c r="AG634" s="32"/>
      <c r="AH634" s="32" t="s">
        <v>1210</v>
      </c>
      <c r="AI634" t="s">
        <v>1311</v>
      </c>
      <c r="AJ634" t="s">
        <v>1354</v>
      </c>
      <c r="AK634" t="s">
        <v>1520</v>
      </c>
      <c r="AL634" s="32" t="s">
        <v>890</v>
      </c>
    </row>
    <row r="635" spans="1:38">
      <c r="A635" s="32">
        <v>54</v>
      </c>
      <c r="B635" s="33">
        <v>45318</v>
      </c>
      <c r="C635" s="32">
        <v>50</v>
      </c>
      <c r="D635" s="32" t="s">
        <v>1958</v>
      </c>
      <c r="E635" s="32" t="s">
        <v>1959</v>
      </c>
      <c r="F635" s="32">
        <v>8528915</v>
      </c>
      <c r="G635" s="32" t="s">
        <v>396</v>
      </c>
      <c r="H635" s="32" t="s">
        <v>2000</v>
      </c>
      <c r="I635" s="32">
        <v>52818</v>
      </c>
      <c r="J635" s="33">
        <v>45320</v>
      </c>
      <c r="K635" s="33">
        <v>45321</v>
      </c>
      <c r="L635" t="s">
        <v>1058</v>
      </c>
      <c r="M635" s="32">
        <v>6</v>
      </c>
      <c r="N635" s="32" t="s">
        <v>21</v>
      </c>
      <c r="O635" s="32">
        <v>1</v>
      </c>
      <c r="P635" s="32">
        <v>163.19999999999999</v>
      </c>
      <c r="Q635" s="32">
        <v>163.19999999999999</v>
      </c>
      <c r="R635" s="32" t="s">
        <v>2310</v>
      </c>
      <c r="S635" s="32" t="s">
        <v>1058</v>
      </c>
      <c r="T635" s="33">
        <v>45326</v>
      </c>
      <c r="U635" s="33">
        <v>45326</v>
      </c>
      <c r="V635" s="32" t="s">
        <v>2311</v>
      </c>
      <c r="W635" s="32" t="s">
        <v>1167</v>
      </c>
      <c r="X635" s="33">
        <v>45326</v>
      </c>
      <c r="Y635" s="32" t="s">
        <v>1068</v>
      </c>
      <c r="Z635" s="33">
        <v>45326</v>
      </c>
      <c r="AA635" s="32" t="s">
        <v>1710</v>
      </c>
      <c r="AB635" s="32" t="s">
        <v>1070</v>
      </c>
      <c r="AC635" s="33">
        <v>45342</v>
      </c>
      <c r="AD635" s="32" t="s">
        <v>22</v>
      </c>
      <c r="AE635" s="33">
        <v>45329</v>
      </c>
      <c r="AF635" s="32" t="s">
        <v>424</v>
      </c>
      <c r="AG635" s="32"/>
      <c r="AH635" s="32" t="s">
        <v>1210</v>
      </c>
      <c r="AI635" t="s">
        <v>1311</v>
      </c>
      <c r="AJ635" t="s">
        <v>1354</v>
      </c>
      <c r="AK635" t="s">
        <v>1520</v>
      </c>
      <c r="AL635" s="32" t="s">
        <v>890</v>
      </c>
    </row>
    <row r="636" spans="1:38">
      <c r="A636" s="32">
        <v>54</v>
      </c>
      <c r="B636" s="33">
        <v>45318</v>
      </c>
      <c r="C636" s="32">
        <v>50</v>
      </c>
      <c r="D636" s="32" t="s">
        <v>1958</v>
      </c>
      <c r="E636" s="32" t="s">
        <v>1959</v>
      </c>
      <c r="F636" s="32">
        <v>8528915</v>
      </c>
      <c r="G636" s="32" t="s">
        <v>966</v>
      </c>
      <c r="H636" s="32" t="s">
        <v>968</v>
      </c>
      <c r="I636" s="32">
        <v>52814</v>
      </c>
      <c r="J636" s="33">
        <v>45320</v>
      </c>
      <c r="K636" s="33">
        <v>45321</v>
      </c>
      <c r="L636" t="s">
        <v>1058</v>
      </c>
      <c r="M636" s="32">
        <v>2</v>
      </c>
      <c r="N636" s="32" t="s">
        <v>21</v>
      </c>
      <c r="O636" s="32">
        <v>1</v>
      </c>
      <c r="P636" s="32">
        <v>146.52000000000001</v>
      </c>
      <c r="Q636" s="32">
        <v>146.52000000000001</v>
      </c>
      <c r="R636" s="32" t="s">
        <v>2163</v>
      </c>
      <c r="S636" s="32" t="s">
        <v>1058</v>
      </c>
      <c r="T636" s="33">
        <v>45330</v>
      </c>
      <c r="U636" s="33">
        <v>45327</v>
      </c>
      <c r="V636" s="32" t="s">
        <v>2308</v>
      </c>
      <c r="W636" s="32" t="s">
        <v>1801</v>
      </c>
      <c r="X636" s="33">
        <v>45330</v>
      </c>
      <c r="Y636" s="32" t="s">
        <v>1068</v>
      </c>
      <c r="Z636" s="33">
        <v>45330</v>
      </c>
      <c r="AA636" s="32" t="s">
        <v>1069</v>
      </c>
      <c r="AB636" s="32" t="s">
        <v>1085</v>
      </c>
      <c r="AC636" s="33">
        <v>45337</v>
      </c>
      <c r="AD636" s="32" t="s">
        <v>22</v>
      </c>
      <c r="AE636" s="33">
        <v>45336</v>
      </c>
      <c r="AF636" s="32" t="s">
        <v>424</v>
      </c>
      <c r="AG636" s="32"/>
      <c r="AH636" s="32" t="s">
        <v>1210</v>
      </c>
      <c r="AI636" t="s">
        <v>1311</v>
      </c>
      <c r="AJ636" t="s">
        <v>1354</v>
      </c>
      <c r="AK636" t="s">
        <v>1520</v>
      </c>
      <c r="AL636" s="32" t="s">
        <v>890</v>
      </c>
    </row>
    <row r="637" spans="1:38">
      <c r="A637" s="32">
        <v>54</v>
      </c>
      <c r="B637" s="33">
        <v>45318</v>
      </c>
      <c r="C637" s="32">
        <v>50</v>
      </c>
      <c r="D637" s="32" t="s">
        <v>1958</v>
      </c>
      <c r="E637" s="32" t="s">
        <v>1959</v>
      </c>
      <c r="F637" s="32">
        <v>8528915</v>
      </c>
      <c r="G637" s="32" t="s">
        <v>41</v>
      </c>
      <c r="H637" s="32" t="s">
        <v>42</v>
      </c>
      <c r="I637" s="32">
        <v>52818</v>
      </c>
      <c r="J637" s="33">
        <v>45320</v>
      </c>
      <c r="K637" s="33">
        <v>45321</v>
      </c>
      <c r="L637" t="s">
        <v>1058</v>
      </c>
      <c r="M637" s="32">
        <v>5</v>
      </c>
      <c r="N637" s="32" t="s">
        <v>20</v>
      </c>
      <c r="O637" s="32">
        <v>1</v>
      </c>
      <c r="P637" s="32">
        <v>70</v>
      </c>
      <c r="Q637" s="32">
        <v>70</v>
      </c>
      <c r="R637" s="32" t="s">
        <v>2310</v>
      </c>
      <c r="S637" s="32" t="s">
        <v>1058</v>
      </c>
      <c r="T637" s="33">
        <v>45326</v>
      </c>
      <c r="U637" s="33">
        <v>45326</v>
      </c>
      <c r="V637" s="32" t="s">
        <v>2311</v>
      </c>
      <c r="W637" s="32" t="s">
        <v>1162</v>
      </c>
      <c r="X637" s="33">
        <v>45326</v>
      </c>
      <c r="Y637" s="32" t="s">
        <v>1068</v>
      </c>
      <c r="Z637" s="33">
        <v>45326</v>
      </c>
      <c r="AA637" s="32" t="s">
        <v>1710</v>
      </c>
      <c r="AB637" s="32" t="s">
        <v>1070</v>
      </c>
      <c r="AC637" s="33">
        <v>45342</v>
      </c>
      <c r="AD637" s="32" t="s">
        <v>22</v>
      </c>
      <c r="AE637" s="33">
        <v>45329</v>
      </c>
      <c r="AF637" s="32" t="s">
        <v>424</v>
      </c>
      <c r="AG637" s="32"/>
      <c r="AH637" s="32" t="s">
        <v>1210</v>
      </c>
      <c r="AI637" t="s">
        <v>1311</v>
      </c>
      <c r="AJ637" t="s">
        <v>1354</v>
      </c>
      <c r="AK637" t="s">
        <v>1520</v>
      </c>
      <c r="AL637" s="32" t="s">
        <v>890</v>
      </c>
    </row>
    <row r="638" spans="1:38">
      <c r="A638" s="32">
        <v>54</v>
      </c>
      <c r="B638" s="33">
        <v>45318</v>
      </c>
      <c r="C638" s="32">
        <v>50</v>
      </c>
      <c r="D638" s="32" t="s">
        <v>1958</v>
      </c>
      <c r="E638" s="32" t="s">
        <v>1959</v>
      </c>
      <c r="F638" s="32">
        <v>8528915</v>
      </c>
      <c r="G638" s="32" t="s">
        <v>2006</v>
      </c>
      <c r="H638" s="32" t="s">
        <v>2001</v>
      </c>
      <c r="I638" s="32">
        <v>52812</v>
      </c>
      <c r="J638" s="33">
        <v>45320</v>
      </c>
      <c r="K638" s="33">
        <v>45320</v>
      </c>
      <c r="L638" t="s">
        <v>1058</v>
      </c>
      <c r="M638" s="32">
        <v>2</v>
      </c>
      <c r="N638" s="32" t="s">
        <v>20</v>
      </c>
      <c r="O638" s="32">
        <v>2</v>
      </c>
      <c r="P638" s="32">
        <v>13.32</v>
      </c>
      <c r="Q638" s="32">
        <v>26.64</v>
      </c>
      <c r="R638" s="32" t="s">
        <v>2163</v>
      </c>
      <c r="S638" s="32" t="s">
        <v>1058</v>
      </c>
      <c r="T638" s="33">
        <v>45330</v>
      </c>
      <c r="U638" s="33">
        <v>45327</v>
      </c>
      <c r="V638" s="32" t="s">
        <v>2308</v>
      </c>
      <c r="W638" s="32" t="s">
        <v>1727</v>
      </c>
      <c r="X638" s="33">
        <v>45330</v>
      </c>
      <c r="Y638" s="32" t="s">
        <v>1068</v>
      </c>
      <c r="Z638" s="33">
        <v>45330</v>
      </c>
      <c r="AA638" s="32" t="s">
        <v>1069</v>
      </c>
      <c r="AB638" s="32" t="s">
        <v>1085</v>
      </c>
      <c r="AC638" s="33">
        <v>45337</v>
      </c>
      <c r="AD638" s="32" t="s">
        <v>22</v>
      </c>
      <c r="AE638" s="33">
        <v>45336</v>
      </c>
      <c r="AF638" s="32" t="s">
        <v>425</v>
      </c>
      <c r="AG638" s="32"/>
      <c r="AH638" s="32" t="s">
        <v>1210</v>
      </c>
      <c r="AI638" t="s">
        <v>1311</v>
      </c>
      <c r="AJ638" t="s">
        <v>1354</v>
      </c>
      <c r="AK638" t="s">
        <v>1520</v>
      </c>
      <c r="AL638" s="32" t="s">
        <v>890</v>
      </c>
    </row>
    <row r="639" spans="1:38">
      <c r="A639" s="32">
        <v>54</v>
      </c>
      <c r="B639" s="33">
        <v>45318</v>
      </c>
      <c r="C639" s="32">
        <v>50</v>
      </c>
      <c r="D639" s="32" t="s">
        <v>1958</v>
      </c>
      <c r="E639" s="32" t="s">
        <v>1959</v>
      </c>
      <c r="F639" s="32">
        <v>8528915</v>
      </c>
      <c r="G639" s="32" t="s">
        <v>2007</v>
      </c>
      <c r="H639" s="32" t="s">
        <v>2002</v>
      </c>
      <c r="I639" s="32">
        <v>52812</v>
      </c>
      <c r="J639" s="33">
        <v>45320</v>
      </c>
      <c r="K639" s="33">
        <v>45320</v>
      </c>
      <c r="L639" t="s">
        <v>1058</v>
      </c>
      <c r="M639" s="32">
        <v>1</v>
      </c>
      <c r="N639" s="32" t="s">
        <v>20</v>
      </c>
      <c r="O639" s="32">
        <v>2</v>
      </c>
      <c r="P639" s="32">
        <v>7.33</v>
      </c>
      <c r="Q639" s="32">
        <v>14.66</v>
      </c>
      <c r="R639" s="32" t="s">
        <v>2163</v>
      </c>
      <c r="S639" s="32" t="s">
        <v>1058</v>
      </c>
      <c r="T639" s="33">
        <v>45330</v>
      </c>
      <c r="U639" s="33">
        <v>45327</v>
      </c>
      <c r="V639" s="32" t="s">
        <v>2308</v>
      </c>
      <c r="W639" s="32" t="s">
        <v>1736</v>
      </c>
      <c r="X639" s="33">
        <v>45330</v>
      </c>
      <c r="Y639" s="32" t="s">
        <v>1068</v>
      </c>
      <c r="Z639" s="33">
        <v>45330</v>
      </c>
      <c r="AA639" s="32" t="s">
        <v>1069</v>
      </c>
      <c r="AB639" s="32" t="s">
        <v>1085</v>
      </c>
      <c r="AC639" s="33">
        <v>45337</v>
      </c>
      <c r="AD639" s="32" t="s">
        <v>22</v>
      </c>
      <c r="AE639" s="33">
        <v>45336</v>
      </c>
      <c r="AF639" s="32" t="s">
        <v>425</v>
      </c>
      <c r="AG639" s="32"/>
      <c r="AH639" s="32" t="s">
        <v>1210</v>
      </c>
      <c r="AI639" t="s">
        <v>1311</v>
      </c>
      <c r="AJ639" t="s">
        <v>1354</v>
      </c>
      <c r="AK639" t="s">
        <v>1520</v>
      </c>
      <c r="AL639" s="32" t="s">
        <v>890</v>
      </c>
    </row>
    <row r="640" spans="1:38">
      <c r="A640" s="32">
        <v>54</v>
      </c>
      <c r="B640" s="33">
        <v>45318</v>
      </c>
      <c r="C640" s="32">
        <v>50</v>
      </c>
      <c r="D640" s="32" t="s">
        <v>1958</v>
      </c>
      <c r="E640" s="32" t="s">
        <v>1959</v>
      </c>
      <c r="F640" s="32">
        <v>8528915</v>
      </c>
      <c r="G640" s="32" t="s">
        <v>210</v>
      </c>
      <c r="H640" s="32" t="s">
        <v>211</v>
      </c>
      <c r="I640" s="32">
        <v>52813</v>
      </c>
      <c r="J640" s="33">
        <v>45320</v>
      </c>
      <c r="K640" s="33">
        <v>45321</v>
      </c>
      <c r="L640" t="s">
        <v>1058</v>
      </c>
      <c r="M640" s="32">
        <v>1</v>
      </c>
      <c r="N640" s="32" t="s">
        <v>36</v>
      </c>
      <c r="O640" s="32">
        <v>1</v>
      </c>
      <c r="P640" s="32">
        <v>68.599999999999994</v>
      </c>
      <c r="Q640" s="32">
        <v>68.599999999999994</v>
      </c>
      <c r="R640" s="32" t="s">
        <v>2163</v>
      </c>
      <c r="S640" s="32" t="s">
        <v>1058</v>
      </c>
      <c r="T640" s="33">
        <v>45330</v>
      </c>
      <c r="U640" s="33">
        <v>45327</v>
      </c>
      <c r="V640" s="32" t="s">
        <v>2308</v>
      </c>
      <c r="W640" s="32" t="s">
        <v>1728</v>
      </c>
      <c r="X640" s="33">
        <v>45330</v>
      </c>
      <c r="Y640" s="32" t="s">
        <v>1068</v>
      </c>
      <c r="Z640" s="33">
        <v>45330</v>
      </c>
      <c r="AA640" s="32" t="s">
        <v>1069</v>
      </c>
      <c r="AB640" s="32" t="s">
        <v>1085</v>
      </c>
      <c r="AC640" s="33">
        <v>45337</v>
      </c>
      <c r="AD640" s="32" t="s">
        <v>22</v>
      </c>
      <c r="AE640" s="33">
        <v>45336</v>
      </c>
      <c r="AF640" s="32" t="s">
        <v>424</v>
      </c>
      <c r="AG640" s="32"/>
      <c r="AH640" s="32" t="s">
        <v>1210</v>
      </c>
      <c r="AI640" t="s">
        <v>1311</v>
      </c>
      <c r="AJ640" t="s">
        <v>1354</v>
      </c>
      <c r="AK640" t="s">
        <v>1520</v>
      </c>
      <c r="AL640" s="32" t="s">
        <v>890</v>
      </c>
    </row>
    <row r="641" spans="1:38">
      <c r="A641" s="32">
        <v>54</v>
      </c>
      <c r="B641" s="33">
        <v>45318</v>
      </c>
      <c r="C641" s="32">
        <v>50</v>
      </c>
      <c r="D641" s="32" t="s">
        <v>1958</v>
      </c>
      <c r="E641" s="32" t="s">
        <v>1959</v>
      </c>
      <c r="F641" s="32">
        <v>8528915</v>
      </c>
      <c r="G641" s="32" t="s">
        <v>26</v>
      </c>
      <c r="H641" s="32" t="s">
        <v>27</v>
      </c>
      <c r="I641" s="32">
        <v>52811</v>
      </c>
      <c r="J641" s="33">
        <v>45320</v>
      </c>
      <c r="K641" s="33">
        <v>45321</v>
      </c>
      <c r="L641" t="s">
        <v>1058</v>
      </c>
      <c r="M641" s="32">
        <v>1</v>
      </c>
      <c r="N641" s="32" t="s">
        <v>20</v>
      </c>
      <c r="O641" s="32">
        <v>1</v>
      </c>
      <c r="P641" s="32">
        <v>1098.9000000000001</v>
      </c>
      <c r="Q641" s="32">
        <v>1098.9000000000001</v>
      </c>
      <c r="R641" s="32" t="s">
        <v>2175</v>
      </c>
      <c r="S641" s="32" t="s">
        <v>1058</v>
      </c>
      <c r="T641" s="33">
        <v>45330</v>
      </c>
      <c r="U641" s="33">
        <v>45327</v>
      </c>
      <c r="V641" s="32" t="s">
        <v>2322</v>
      </c>
      <c r="W641" s="32" t="s">
        <v>141</v>
      </c>
      <c r="X641" s="33">
        <v>45330</v>
      </c>
      <c r="Y641" s="32" t="s">
        <v>1068</v>
      </c>
      <c r="Z641" s="33">
        <v>45330</v>
      </c>
      <c r="AA641" s="32" t="s">
        <v>1069</v>
      </c>
      <c r="AB641" s="32" t="s">
        <v>1087</v>
      </c>
      <c r="AC641" s="33">
        <v>45383</v>
      </c>
      <c r="AD641" s="32" t="s">
        <v>581</v>
      </c>
      <c r="AE641" s="33" t="s">
        <v>581</v>
      </c>
      <c r="AF641" s="32" t="s">
        <v>581</v>
      </c>
      <c r="AG641" s="32"/>
      <c r="AH641" s="32" t="s">
        <v>1210</v>
      </c>
      <c r="AI641" t="s">
        <v>1311</v>
      </c>
      <c r="AJ641" t="s">
        <v>1354</v>
      </c>
      <c r="AK641" t="s">
        <v>1520</v>
      </c>
      <c r="AL641" s="32" t="s">
        <v>890</v>
      </c>
    </row>
    <row r="642" spans="1:38">
      <c r="A642" s="32">
        <v>54</v>
      </c>
      <c r="B642" s="33">
        <v>45318</v>
      </c>
      <c r="C642" s="32">
        <v>50</v>
      </c>
      <c r="D642" s="32" t="s">
        <v>1958</v>
      </c>
      <c r="E642" s="32" t="s">
        <v>1959</v>
      </c>
      <c r="F642" s="32">
        <v>8528915</v>
      </c>
      <c r="G642" s="32" t="s">
        <v>493</v>
      </c>
      <c r="H642" s="32" t="s">
        <v>2003</v>
      </c>
      <c r="I642" s="32">
        <v>52814</v>
      </c>
      <c r="J642" s="33">
        <v>45320</v>
      </c>
      <c r="K642" s="33">
        <v>45321</v>
      </c>
      <c r="L642" t="s">
        <v>1058</v>
      </c>
      <c r="M642" s="32">
        <v>1</v>
      </c>
      <c r="N642" s="32" t="s">
        <v>20</v>
      </c>
      <c r="O642" s="32">
        <v>1</v>
      </c>
      <c r="P642" s="32">
        <v>3.16</v>
      </c>
      <c r="Q642" s="32">
        <v>3.16</v>
      </c>
      <c r="R642" s="32" t="s">
        <v>2163</v>
      </c>
      <c r="S642" s="32" t="s">
        <v>1058</v>
      </c>
      <c r="T642" s="33">
        <v>45330</v>
      </c>
      <c r="U642" s="33">
        <v>45327</v>
      </c>
      <c r="V642" s="32" t="s">
        <v>2308</v>
      </c>
      <c r="W642" s="32" t="s">
        <v>1796</v>
      </c>
      <c r="X642" s="33">
        <v>45330</v>
      </c>
      <c r="Y642" s="32" t="s">
        <v>1068</v>
      </c>
      <c r="Z642" s="33">
        <v>45330</v>
      </c>
      <c r="AA642" s="32" t="s">
        <v>1069</v>
      </c>
      <c r="AB642" s="32" t="s">
        <v>1085</v>
      </c>
      <c r="AC642" s="33">
        <v>45337</v>
      </c>
      <c r="AD642" s="32" t="s">
        <v>22</v>
      </c>
      <c r="AE642" s="33">
        <v>45336</v>
      </c>
      <c r="AF642" s="32" t="s">
        <v>424</v>
      </c>
      <c r="AG642" s="32"/>
      <c r="AH642" s="32" t="s">
        <v>1210</v>
      </c>
      <c r="AI642" t="s">
        <v>1311</v>
      </c>
      <c r="AJ642" t="s">
        <v>1354</v>
      </c>
      <c r="AK642" t="s">
        <v>1520</v>
      </c>
      <c r="AL642" s="32" t="s">
        <v>890</v>
      </c>
    </row>
    <row r="643" spans="1:38">
      <c r="A643" s="32">
        <v>54</v>
      </c>
      <c r="B643" s="33">
        <v>45318</v>
      </c>
      <c r="C643" s="32">
        <v>50</v>
      </c>
      <c r="D643" s="32" t="s">
        <v>1958</v>
      </c>
      <c r="E643" s="32" t="s">
        <v>1959</v>
      </c>
      <c r="F643" s="32">
        <v>8528915</v>
      </c>
      <c r="G643" s="32" t="s">
        <v>162</v>
      </c>
      <c r="H643" s="32" t="s">
        <v>155</v>
      </c>
      <c r="I643" s="32">
        <v>52817</v>
      </c>
      <c r="J643" s="33">
        <v>45320</v>
      </c>
      <c r="K643" s="33">
        <v>45321</v>
      </c>
      <c r="L643" t="s">
        <v>1058</v>
      </c>
      <c r="M643" s="32">
        <v>1</v>
      </c>
      <c r="N643" s="32" t="s">
        <v>20</v>
      </c>
      <c r="O643" s="32">
        <v>1</v>
      </c>
      <c r="P643" s="32">
        <v>3.6</v>
      </c>
      <c r="Q643" s="32">
        <v>3.6</v>
      </c>
      <c r="R643" s="32" t="s">
        <v>2320</v>
      </c>
      <c r="S643" s="32" t="s">
        <v>1058</v>
      </c>
      <c r="T643" s="33">
        <v>45328</v>
      </c>
      <c r="U643" s="33">
        <v>45328</v>
      </c>
      <c r="V643" s="32" t="s">
        <v>2321</v>
      </c>
      <c r="W643" s="32" t="s">
        <v>139</v>
      </c>
      <c r="X643" s="33">
        <v>45328</v>
      </c>
      <c r="Y643" s="32" t="s">
        <v>1068</v>
      </c>
      <c r="Z643" s="33">
        <v>45328</v>
      </c>
      <c r="AA643" s="32" t="s">
        <v>1710</v>
      </c>
      <c r="AB643" s="32" t="s">
        <v>1081</v>
      </c>
      <c r="AC643" s="33">
        <v>45342</v>
      </c>
      <c r="AD643" s="32" t="s">
        <v>22</v>
      </c>
      <c r="AE643" s="33">
        <v>45333</v>
      </c>
      <c r="AF643" s="32" t="s">
        <v>424</v>
      </c>
      <c r="AG643" s="32"/>
      <c r="AH643" s="32" t="s">
        <v>1210</v>
      </c>
      <c r="AI643" t="s">
        <v>1311</v>
      </c>
      <c r="AJ643" t="s">
        <v>1354</v>
      </c>
      <c r="AK643" t="s">
        <v>1520</v>
      </c>
      <c r="AL643" s="32" t="s">
        <v>890</v>
      </c>
    </row>
    <row r="644" spans="1:38">
      <c r="A644" s="32">
        <v>54</v>
      </c>
      <c r="B644" s="33">
        <v>45318</v>
      </c>
      <c r="C644" s="32">
        <v>50</v>
      </c>
      <c r="D644" s="32" t="s">
        <v>1958</v>
      </c>
      <c r="E644" s="32" t="s">
        <v>1959</v>
      </c>
      <c r="F644" s="32">
        <v>8528915</v>
      </c>
      <c r="G644" s="32" t="s">
        <v>2008</v>
      </c>
      <c r="H644" s="32" t="s">
        <v>2004</v>
      </c>
      <c r="I644" s="32">
        <v>52818</v>
      </c>
      <c r="J644" s="33">
        <v>45320</v>
      </c>
      <c r="K644" s="33">
        <v>45321</v>
      </c>
      <c r="L644" t="s">
        <v>1058</v>
      </c>
      <c r="M644" s="32">
        <v>4</v>
      </c>
      <c r="N644" s="32" t="s">
        <v>55</v>
      </c>
      <c r="O644" s="32">
        <v>1</v>
      </c>
      <c r="P644" s="32">
        <v>702.78</v>
      </c>
      <c r="Q644" s="32">
        <v>702.78</v>
      </c>
      <c r="R644" s="32" t="s">
        <v>2310</v>
      </c>
      <c r="S644" s="32" t="s">
        <v>1058</v>
      </c>
      <c r="T644" s="33">
        <v>45326</v>
      </c>
      <c r="U644" s="33">
        <v>45326</v>
      </c>
      <c r="V644" s="32" t="s">
        <v>2311</v>
      </c>
      <c r="W644" s="32" t="s">
        <v>1314</v>
      </c>
      <c r="X644" s="33">
        <v>45326</v>
      </c>
      <c r="Y644" s="32" t="s">
        <v>1068</v>
      </c>
      <c r="Z644" s="33">
        <v>45326</v>
      </c>
      <c r="AA644" s="32" t="s">
        <v>1710</v>
      </c>
      <c r="AB644" s="32" t="s">
        <v>1070</v>
      </c>
      <c r="AC644" s="33">
        <v>45342</v>
      </c>
      <c r="AD644" s="32" t="s">
        <v>22</v>
      </c>
      <c r="AE644" s="33">
        <v>45332</v>
      </c>
      <c r="AF644" s="32" t="s">
        <v>424</v>
      </c>
      <c r="AG644" s="32"/>
      <c r="AH644" s="32" t="s">
        <v>1210</v>
      </c>
      <c r="AI644" t="s">
        <v>1311</v>
      </c>
      <c r="AJ644" t="s">
        <v>1354</v>
      </c>
      <c r="AK644" t="s">
        <v>1520</v>
      </c>
      <c r="AL644" s="32" t="s">
        <v>890</v>
      </c>
    </row>
    <row r="645" spans="1:38">
      <c r="A645" s="32">
        <v>54</v>
      </c>
      <c r="B645" s="33">
        <v>45318</v>
      </c>
      <c r="C645" s="32">
        <v>50</v>
      </c>
      <c r="D645" s="32" t="s">
        <v>1958</v>
      </c>
      <c r="E645" s="32" t="s">
        <v>1959</v>
      </c>
      <c r="F645" s="32">
        <v>8528915</v>
      </c>
      <c r="G645" s="32" t="s">
        <v>39</v>
      </c>
      <c r="H645" s="32" t="s">
        <v>158</v>
      </c>
      <c r="I645" s="32">
        <v>52818</v>
      </c>
      <c r="J645" s="33">
        <v>45320</v>
      </c>
      <c r="K645" s="33">
        <v>45321</v>
      </c>
      <c r="L645" t="s">
        <v>1058</v>
      </c>
      <c r="M645" s="32">
        <v>3</v>
      </c>
      <c r="N645" s="32" t="s">
        <v>21</v>
      </c>
      <c r="O645" s="32">
        <v>1</v>
      </c>
      <c r="P645" s="32">
        <v>242.58</v>
      </c>
      <c r="Q645" s="32">
        <v>242.58</v>
      </c>
      <c r="R645" s="32" t="s">
        <v>2310</v>
      </c>
      <c r="S645" s="32" t="s">
        <v>1058</v>
      </c>
      <c r="T645" s="33">
        <v>45326</v>
      </c>
      <c r="U645" s="33">
        <v>45326</v>
      </c>
      <c r="V645" s="32" t="s">
        <v>2311</v>
      </c>
      <c r="W645" s="32" t="s">
        <v>1166</v>
      </c>
      <c r="X645" s="33">
        <v>45326</v>
      </c>
      <c r="Y645" s="32" t="s">
        <v>1068</v>
      </c>
      <c r="Z645" s="33">
        <v>45326</v>
      </c>
      <c r="AA645" s="32" t="s">
        <v>1710</v>
      </c>
      <c r="AB645" s="32" t="s">
        <v>1070</v>
      </c>
      <c r="AC645" s="33">
        <v>45342</v>
      </c>
      <c r="AD645" s="32" t="s">
        <v>22</v>
      </c>
      <c r="AE645" s="33">
        <v>45329</v>
      </c>
      <c r="AF645" s="32" t="s">
        <v>424</v>
      </c>
      <c r="AG645" s="32"/>
      <c r="AH645" s="32" t="s">
        <v>1210</v>
      </c>
      <c r="AI645" t="s">
        <v>1311</v>
      </c>
      <c r="AJ645" t="s">
        <v>1354</v>
      </c>
      <c r="AK645" t="s">
        <v>1520</v>
      </c>
      <c r="AL645" s="32" t="s">
        <v>890</v>
      </c>
    </row>
    <row r="646" spans="1:38">
      <c r="A646" s="32">
        <v>54</v>
      </c>
      <c r="B646" s="33">
        <v>45318</v>
      </c>
      <c r="C646" s="32">
        <v>50</v>
      </c>
      <c r="D646" s="32" t="s">
        <v>1958</v>
      </c>
      <c r="E646" s="32" t="s">
        <v>1959</v>
      </c>
      <c r="F646" s="32">
        <v>8528915</v>
      </c>
      <c r="G646" s="32" t="s">
        <v>173</v>
      </c>
      <c r="H646" s="32" t="s">
        <v>282</v>
      </c>
      <c r="I646" s="32">
        <v>52818</v>
      </c>
      <c r="J646" s="33">
        <v>45320</v>
      </c>
      <c r="K646" s="33">
        <v>45321</v>
      </c>
      <c r="L646" t="s">
        <v>1058</v>
      </c>
      <c r="M646" s="32">
        <v>2</v>
      </c>
      <c r="N646" s="32" t="s">
        <v>21</v>
      </c>
      <c r="O646" s="32">
        <v>1</v>
      </c>
      <c r="P646" s="32">
        <v>21.11</v>
      </c>
      <c r="Q646" s="32">
        <v>21.11</v>
      </c>
      <c r="R646" s="32" t="s">
        <v>2310</v>
      </c>
      <c r="S646" s="32" t="s">
        <v>1058</v>
      </c>
      <c r="T646" s="33">
        <v>45326</v>
      </c>
      <c r="U646" s="33">
        <v>45326</v>
      </c>
      <c r="V646" s="32" t="s">
        <v>2311</v>
      </c>
      <c r="W646" s="32" t="s">
        <v>1165</v>
      </c>
      <c r="X646" s="33">
        <v>45326</v>
      </c>
      <c r="Y646" s="32" t="s">
        <v>1068</v>
      </c>
      <c r="Z646" s="33">
        <v>45326</v>
      </c>
      <c r="AA646" s="32" t="s">
        <v>1710</v>
      </c>
      <c r="AB646" s="32" t="s">
        <v>1070</v>
      </c>
      <c r="AC646" s="33">
        <v>45342</v>
      </c>
      <c r="AD646" s="32" t="s">
        <v>22</v>
      </c>
      <c r="AE646" s="33">
        <v>45329</v>
      </c>
      <c r="AF646" s="32" t="s">
        <v>424</v>
      </c>
      <c r="AG646" s="32"/>
      <c r="AH646" s="32" t="s">
        <v>1210</v>
      </c>
      <c r="AI646" t="s">
        <v>1311</v>
      </c>
      <c r="AJ646" t="s">
        <v>1354</v>
      </c>
      <c r="AK646" t="s">
        <v>1520</v>
      </c>
      <c r="AL646" s="32" t="s">
        <v>890</v>
      </c>
    </row>
    <row r="647" spans="1:38">
      <c r="A647" s="32">
        <v>54</v>
      </c>
      <c r="B647" s="33">
        <v>45318</v>
      </c>
      <c r="C647" s="32">
        <v>50</v>
      </c>
      <c r="D647" s="32" t="s">
        <v>1958</v>
      </c>
      <c r="E647" s="32" t="s">
        <v>1959</v>
      </c>
      <c r="F647" s="32">
        <v>8528915</v>
      </c>
      <c r="G647" s="32" t="s">
        <v>346</v>
      </c>
      <c r="H647" s="32" t="s">
        <v>347</v>
      </c>
      <c r="I647" s="32">
        <v>52818</v>
      </c>
      <c r="J647" s="33">
        <v>45320</v>
      </c>
      <c r="K647" s="33">
        <v>45321</v>
      </c>
      <c r="L647" t="s">
        <v>1058</v>
      </c>
      <c r="M647" s="32">
        <v>1</v>
      </c>
      <c r="N647" s="32" t="s">
        <v>20</v>
      </c>
      <c r="O647" s="32">
        <v>1</v>
      </c>
      <c r="P647" s="32">
        <v>16.829999999999998</v>
      </c>
      <c r="Q647" s="32">
        <v>16.829999999999998</v>
      </c>
      <c r="R647" s="32" t="s">
        <v>2310</v>
      </c>
      <c r="S647" s="32" t="s">
        <v>1058</v>
      </c>
      <c r="T647" s="33">
        <v>45326</v>
      </c>
      <c r="U647" s="33">
        <v>45326</v>
      </c>
      <c r="V647" s="32" t="s">
        <v>2311</v>
      </c>
      <c r="W647" s="32" t="s">
        <v>1171</v>
      </c>
      <c r="X647" s="33">
        <v>45326</v>
      </c>
      <c r="Y647" s="32" t="s">
        <v>1068</v>
      </c>
      <c r="Z647" s="33">
        <v>45326</v>
      </c>
      <c r="AA647" s="32" t="s">
        <v>1710</v>
      </c>
      <c r="AB647" s="32" t="s">
        <v>1070</v>
      </c>
      <c r="AC647" s="33">
        <v>45342</v>
      </c>
      <c r="AD647" s="32" t="s">
        <v>22</v>
      </c>
      <c r="AE647" s="33">
        <v>45329</v>
      </c>
      <c r="AF647" s="32" t="s">
        <v>424</v>
      </c>
      <c r="AG647" s="32"/>
      <c r="AH647" s="32" t="s">
        <v>1210</v>
      </c>
      <c r="AI647" t="s">
        <v>1311</v>
      </c>
      <c r="AJ647" t="s">
        <v>1354</v>
      </c>
      <c r="AK647" t="s">
        <v>1520</v>
      </c>
      <c r="AL647" s="32" t="s">
        <v>890</v>
      </c>
    </row>
    <row r="648" spans="1:38">
      <c r="A648" s="32">
        <v>54</v>
      </c>
      <c r="B648" s="33">
        <v>45318</v>
      </c>
      <c r="C648" s="32">
        <v>50</v>
      </c>
      <c r="D648" s="32" t="s">
        <v>1958</v>
      </c>
      <c r="E648" s="32" t="s">
        <v>1959</v>
      </c>
      <c r="F648" s="32">
        <v>8528915</v>
      </c>
      <c r="G648" s="32" t="s">
        <v>596</v>
      </c>
      <c r="H648" s="32" t="s">
        <v>597</v>
      </c>
      <c r="I648" s="32">
        <v>52820</v>
      </c>
      <c r="J648" s="33">
        <v>45320</v>
      </c>
      <c r="K648" s="33">
        <v>45321</v>
      </c>
      <c r="L648" t="s">
        <v>1058</v>
      </c>
      <c r="M648" s="32">
        <v>1</v>
      </c>
      <c r="N648" s="32" t="s">
        <v>293</v>
      </c>
      <c r="O648" s="32">
        <v>1</v>
      </c>
      <c r="P648" s="32">
        <v>53.63</v>
      </c>
      <c r="Q648" s="32">
        <v>53.63</v>
      </c>
      <c r="R648" s="32" t="s">
        <v>2164</v>
      </c>
      <c r="S648" s="32" t="s">
        <v>1058</v>
      </c>
      <c r="T648" s="33">
        <v>45330</v>
      </c>
      <c r="U648" s="33">
        <v>45327</v>
      </c>
      <c r="V648" s="32" t="s">
        <v>2309</v>
      </c>
      <c r="W648" s="32" t="s">
        <v>1031</v>
      </c>
      <c r="X648" s="33">
        <v>45330</v>
      </c>
      <c r="Y648" s="32" t="s">
        <v>1068</v>
      </c>
      <c r="Z648" s="33">
        <v>45330</v>
      </c>
      <c r="AA648" s="32" t="s">
        <v>1069</v>
      </c>
      <c r="AB648" s="32" t="s">
        <v>1080</v>
      </c>
      <c r="AC648" s="33">
        <v>45337</v>
      </c>
      <c r="AD648" s="32" t="s">
        <v>22</v>
      </c>
      <c r="AE648" s="33">
        <v>45342</v>
      </c>
      <c r="AF648" s="32" t="s">
        <v>424</v>
      </c>
      <c r="AG648" s="32"/>
      <c r="AH648" s="32" t="s">
        <v>1210</v>
      </c>
      <c r="AI648" t="s">
        <v>1311</v>
      </c>
      <c r="AJ648" t="s">
        <v>1354</v>
      </c>
      <c r="AK648" t="s">
        <v>1520</v>
      </c>
      <c r="AL648" s="32" t="s">
        <v>890</v>
      </c>
    </row>
    <row r="649" spans="1:38">
      <c r="A649" s="32">
        <v>54</v>
      </c>
      <c r="B649" s="33">
        <v>45318</v>
      </c>
      <c r="C649" s="32">
        <v>50</v>
      </c>
      <c r="D649" s="32" t="s">
        <v>1958</v>
      </c>
      <c r="E649" s="32" t="s">
        <v>1959</v>
      </c>
      <c r="F649" s="32">
        <v>8528915</v>
      </c>
      <c r="G649" s="32" t="s">
        <v>2009</v>
      </c>
      <c r="H649" s="32" t="s">
        <v>2005</v>
      </c>
      <c r="I649" s="32">
        <v>52815</v>
      </c>
      <c r="J649" s="33">
        <v>45320</v>
      </c>
      <c r="K649" s="33">
        <v>45321</v>
      </c>
      <c r="L649" t="s">
        <v>1058</v>
      </c>
      <c r="M649" s="32">
        <v>1</v>
      </c>
      <c r="N649" s="32" t="s">
        <v>20</v>
      </c>
      <c r="O649" s="32">
        <v>4</v>
      </c>
      <c r="P649" s="32">
        <v>91.74</v>
      </c>
      <c r="Q649" s="32">
        <v>366.96</v>
      </c>
      <c r="R649" s="32" t="s">
        <v>2163</v>
      </c>
      <c r="S649" s="32" t="s">
        <v>1058</v>
      </c>
      <c r="T649" s="33">
        <v>45330</v>
      </c>
      <c r="U649" s="33">
        <v>45327</v>
      </c>
      <c r="V649" s="32" t="s">
        <v>2308</v>
      </c>
      <c r="W649" s="32" t="s">
        <v>1797</v>
      </c>
      <c r="X649" s="33">
        <v>45330</v>
      </c>
      <c r="Y649" s="32" t="s">
        <v>1068</v>
      </c>
      <c r="Z649" s="33">
        <v>45330</v>
      </c>
      <c r="AA649" s="32" t="s">
        <v>1069</v>
      </c>
      <c r="AB649" s="32" t="s">
        <v>1085</v>
      </c>
      <c r="AC649" s="33">
        <v>45342</v>
      </c>
      <c r="AD649" s="32" t="s">
        <v>22</v>
      </c>
      <c r="AE649" s="33">
        <v>45341</v>
      </c>
      <c r="AF649" s="32" t="s">
        <v>426</v>
      </c>
      <c r="AG649" s="32"/>
      <c r="AH649" s="32" t="s">
        <v>1210</v>
      </c>
      <c r="AI649" t="s">
        <v>1311</v>
      </c>
      <c r="AJ649" t="s">
        <v>1354</v>
      </c>
      <c r="AK649" t="s">
        <v>1520</v>
      </c>
      <c r="AL649" s="32" t="s">
        <v>890</v>
      </c>
    </row>
    <row r="650" spans="1:38">
      <c r="A650" s="32">
        <v>54</v>
      </c>
      <c r="B650" s="33">
        <v>45318</v>
      </c>
      <c r="C650" s="32">
        <v>50</v>
      </c>
      <c r="D650" s="32" t="s">
        <v>1958</v>
      </c>
      <c r="E650" s="32" t="s">
        <v>1959</v>
      </c>
      <c r="F650" s="32">
        <v>8528915</v>
      </c>
      <c r="G650" s="32" t="s">
        <v>137</v>
      </c>
      <c r="H650" s="32" t="s">
        <v>138</v>
      </c>
      <c r="I650" s="32">
        <v>52819</v>
      </c>
      <c r="J650" s="33">
        <v>45320</v>
      </c>
      <c r="K650" s="33">
        <v>45321</v>
      </c>
      <c r="L650" t="s">
        <v>1058</v>
      </c>
      <c r="M650" s="32">
        <v>1</v>
      </c>
      <c r="N650" s="32" t="s">
        <v>127</v>
      </c>
      <c r="O650" s="32">
        <v>1</v>
      </c>
      <c r="P650" s="32">
        <v>145</v>
      </c>
      <c r="Q650" s="32">
        <v>145</v>
      </c>
      <c r="R650" s="32" t="s">
        <v>2176</v>
      </c>
      <c r="S650" s="32" t="s">
        <v>1058</v>
      </c>
      <c r="T650" s="33">
        <v>45323</v>
      </c>
      <c r="U650" s="33">
        <v>45323</v>
      </c>
      <c r="V650" s="32" t="s">
        <v>2177</v>
      </c>
      <c r="W650" s="32" t="s">
        <v>1006</v>
      </c>
      <c r="X650" s="33">
        <v>45323</v>
      </c>
      <c r="Y650" s="32" t="s">
        <v>1068</v>
      </c>
      <c r="Z650" s="33">
        <v>45323</v>
      </c>
      <c r="AA650" s="32" t="s">
        <v>1710</v>
      </c>
      <c r="AB650" s="32" t="s">
        <v>1070</v>
      </c>
      <c r="AC650" s="33">
        <v>45332</v>
      </c>
      <c r="AD650" s="32" t="s">
        <v>22</v>
      </c>
      <c r="AE650" s="33">
        <v>45328</v>
      </c>
      <c r="AF650" s="32" t="s">
        <v>424</v>
      </c>
      <c r="AG650" s="32"/>
      <c r="AH650" s="32" t="s">
        <v>1210</v>
      </c>
      <c r="AI650" t="s">
        <v>1311</v>
      </c>
      <c r="AJ650" t="s">
        <v>1354</v>
      </c>
      <c r="AK650" t="s">
        <v>1520</v>
      </c>
      <c r="AL650" s="32" t="s">
        <v>890</v>
      </c>
    </row>
    <row r="651" spans="1:38">
      <c r="A651" s="32">
        <v>54</v>
      </c>
      <c r="B651" s="33">
        <v>45318</v>
      </c>
      <c r="C651" s="32">
        <v>30</v>
      </c>
      <c r="D651" s="32" t="s">
        <v>1958</v>
      </c>
      <c r="E651" s="32" t="s">
        <v>1959</v>
      </c>
      <c r="F651" s="32">
        <v>8528915</v>
      </c>
      <c r="G651" s="32" t="s">
        <v>575</v>
      </c>
      <c r="H651" s="32" t="s">
        <v>2010</v>
      </c>
      <c r="I651" s="32">
        <v>52772</v>
      </c>
      <c r="J651" s="33">
        <v>45319</v>
      </c>
      <c r="K651" s="33">
        <v>45320</v>
      </c>
      <c r="L651" t="s">
        <v>1058</v>
      </c>
      <c r="M651" s="32">
        <v>1</v>
      </c>
      <c r="N651" s="32" t="s">
        <v>20</v>
      </c>
      <c r="O651" s="32">
        <v>1</v>
      </c>
      <c r="P651" s="32">
        <v>277.22000000000003</v>
      </c>
      <c r="Q651" s="32">
        <v>277.22000000000003</v>
      </c>
      <c r="R651" s="32" t="s">
        <v>2163</v>
      </c>
      <c r="S651" s="32" t="s">
        <v>1058</v>
      </c>
      <c r="T651" s="33">
        <v>45330</v>
      </c>
      <c r="U651" s="33">
        <v>45327</v>
      </c>
      <c r="V651" s="32" t="s">
        <v>2308</v>
      </c>
      <c r="W651" s="32" t="s">
        <v>1738</v>
      </c>
      <c r="X651" s="33">
        <v>45330</v>
      </c>
      <c r="Y651" s="32" t="s">
        <v>1068</v>
      </c>
      <c r="Z651" s="33">
        <v>45330</v>
      </c>
      <c r="AA651" s="32" t="s">
        <v>1069</v>
      </c>
      <c r="AB651" s="32" t="s">
        <v>1085</v>
      </c>
      <c r="AC651" s="33">
        <v>45382</v>
      </c>
      <c r="AD651" s="32" t="s">
        <v>581</v>
      </c>
      <c r="AE651" s="33" t="s">
        <v>581</v>
      </c>
      <c r="AF651" s="32" t="s">
        <v>581</v>
      </c>
      <c r="AG651" s="32"/>
      <c r="AH651" s="32" t="s">
        <v>1210</v>
      </c>
      <c r="AI651" t="s">
        <v>1311</v>
      </c>
      <c r="AJ651" t="s">
        <v>1354</v>
      </c>
      <c r="AK651" t="s">
        <v>1520</v>
      </c>
      <c r="AL651" s="32" t="s">
        <v>890</v>
      </c>
    </row>
    <row r="652" spans="1:38">
      <c r="A652" s="32">
        <v>54</v>
      </c>
      <c r="B652" s="33">
        <v>45318</v>
      </c>
      <c r="C652" s="32">
        <v>30</v>
      </c>
      <c r="D652" s="32" t="s">
        <v>1958</v>
      </c>
      <c r="E652" s="32" t="s">
        <v>1959</v>
      </c>
      <c r="F652" s="32">
        <v>8528915</v>
      </c>
      <c r="G652" s="32" t="s">
        <v>286</v>
      </c>
      <c r="H652" s="32" t="s">
        <v>287</v>
      </c>
      <c r="I652" s="32">
        <v>52771</v>
      </c>
      <c r="J652" s="33">
        <v>45319</v>
      </c>
      <c r="K652" s="33">
        <v>45320</v>
      </c>
      <c r="L652" t="s">
        <v>1058</v>
      </c>
      <c r="M652" s="32">
        <v>1</v>
      </c>
      <c r="N652" s="32" t="s">
        <v>20</v>
      </c>
      <c r="O652" s="32">
        <v>3</v>
      </c>
      <c r="P652" s="32">
        <v>28.97</v>
      </c>
      <c r="Q652" s="32">
        <v>86.91</v>
      </c>
      <c r="R652" s="32" t="s">
        <v>2163</v>
      </c>
      <c r="S652" s="32" t="s">
        <v>1058</v>
      </c>
      <c r="T652" s="33">
        <v>45330</v>
      </c>
      <c r="U652" s="33">
        <v>45327</v>
      </c>
      <c r="V652" s="32" t="s">
        <v>2308</v>
      </c>
      <c r="W652" s="32" t="s">
        <v>1739</v>
      </c>
      <c r="X652" s="33">
        <v>45330</v>
      </c>
      <c r="Y652" s="32" t="s">
        <v>1068</v>
      </c>
      <c r="Z652" s="33">
        <v>45330</v>
      </c>
      <c r="AA652" s="32" t="s">
        <v>1069</v>
      </c>
      <c r="AB652" s="32" t="s">
        <v>1085</v>
      </c>
      <c r="AC652" s="33">
        <v>45337</v>
      </c>
      <c r="AD652" s="32" t="s">
        <v>22</v>
      </c>
      <c r="AE652" s="33">
        <v>45336</v>
      </c>
      <c r="AF652" s="32" t="s">
        <v>428</v>
      </c>
      <c r="AG652" s="32"/>
      <c r="AH652" s="32" t="s">
        <v>1210</v>
      </c>
      <c r="AI652" t="s">
        <v>1311</v>
      </c>
      <c r="AJ652" t="s">
        <v>1354</v>
      </c>
      <c r="AK652" t="s">
        <v>1520</v>
      </c>
      <c r="AL652" s="32" t="s">
        <v>890</v>
      </c>
    </row>
    <row r="653" spans="1:38">
      <c r="A653" s="32">
        <v>54</v>
      </c>
      <c r="B653" s="33">
        <v>45318</v>
      </c>
      <c r="C653" s="32">
        <v>40</v>
      </c>
      <c r="D653" s="32" t="s">
        <v>1958</v>
      </c>
      <c r="E653" s="32" t="s">
        <v>1959</v>
      </c>
      <c r="F653" s="32">
        <v>8528915</v>
      </c>
      <c r="G653" s="32" t="s">
        <v>498</v>
      </c>
      <c r="H653" s="32" t="s">
        <v>515</v>
      </c>
      <c r="I653" s="32">
        <v>52801</v>
      </c>
      <c r="J653" s="33">
        <v>45320</v>
      </c>
      <c r="K653" s="33">
        <v>45320</v>
      </c>
      <c r="L653" t="s">
        <v>1058</v>
      </c>
      <c r="M653" s="32">
        <v>1</v>
      </c>
      <c r="N653" s="32" t="s">
        <v>21</v>
      </c>
      <c r="O653" s="32">
        <v>1</v>
      </c>
      <c r="P653" s="32">
        <v>214.45</v>
      </c>
      <c r="Q653" s="32">
        <v>214.45</v>
      </c>
      <c r="R653" s="32" t="s">
        <v>2174</v>
      </c>
      <c r="S653" s="32" t="s">
        <v>1058</v>
      </c>
      <c r="T653" s="33">
        <v>45327</v>
      </c>
      <c r="U653" s="33">
        <v>45325</v>
      </c>
      <c r="V653" s="32" t="s">
        <v>2323</v>
      </c>
      <c r="W653" s="32" t="s">
        <v>1002</v>
      </c>
      <c r="X653" s="33">
        <v>45327</v>
      </c>
      <c r="Y653" s="32" t="s">
        <v>1068</v>
      </c>
      <c r="Z653" s="33">
        <v>45327</v>
      </c>
      <c r="AA653" s="32" t="s">
        <v>1075</v>
      </c>
      <c r="AB653" s="32" t="s">
        <v>1079</v>
      </c>
      <c r="AC653" s="33">
        <v>45342</v>
      </c>
      <c r="AD653" s="32" t="s">
        <v>22</v>
      </c>
      <c r="AE653" s="33">
        <v>45333</v>
      </c>
      <c r="AF653" s="32" t="s">
        <v>424</v>
      </c>
      <c r="AG653" s="32"/>
      <c r="AH653" s="32" t="s">
        <v>1210</v>
      </c>
      <c r="AI653" t="s">
        <v>1311</v>
      </c>
      <c r="AJ653" t="s">
        <v>1354</v>
      </c>
      <c r="AK653" t="s">
        <v>1520</v>
      </c>
      <c r="AL653" s="32" t="s">
        <v>890</v>
      </c>
    </row>
    <row r="654" spans="1:38">
      <c r="A654" s="32">
        <v>54</v>
      </c>
      <c r="B654" s="33">
        <v>45318</v>
      </c>
      <c r="C654" s="32">
        <v>40</v>
      </c>
      <c r="D654" s="32" t="s">
        <v>1958</v>
      </c>
      <c r="E654" s="32" t="s">
        <v>1959</v>
      </c>
      <c r="F654" s="32">
        <v>8528915</v>
      </c>
      <c r="G654" s="32" t="s">
        <v>2011</v>
      </c>
      <c r="H654" s="32" t="s">
        <v>2022</v>
      </c>
      <c r="I654" s="32">
        <v>52807</v>
      </c>
      <c r="J654" s="33">
        <v>45320</v>
      </c>
      <c r="K654" s="33">
        <v>45320</v>
      </c>
      <c r="L654" t="s">
        <v>1058</v>
      </c>
      <c r="M654" s="32">
        <v>4</v>
      </c>
      <c r="N654" s="32" t="s">
        <v>20</v>
      </c>
      <c r="O654" s="32">
        <v>60</v>
      </c>
      <c r="P654" s="32">
        <v>37.46</v>
      </c>
      <c r="Q654" s="32">
        <v>299.68</v>
      </c>
      <c r="R654" s="32" t="s">
        <v>2174</v>
      </c>
      <c r="S654" s="32" t="s">
        <v>1058</v>
      </c>
      <c r="T654" s="33">
        <v>45327</v>
      </c>
      <c r="U654" s="33">
        <v>45325</v>
      </c>
      <c r="V654" s="32" t="s">
        <v>2323</v>
      </c>
      <c r="W654" s="32" t="s">
        <v>1009</v>
      </c>
      <c r="X654" s="33">
        <v>45327</v>
      </c>
      <c r="Y654" s="32" t="s">
        <v>1068</v>
      </c>
      <c r="Z654" s="33">
        <v>45327</v>
      </c>
      <c r="AA654" s="32" t="s">
        <v>1075</v>
      </c>
      <c r="AB654" s="32" t="s">
        <v>1079</v>
      </c>
      <c r="AC654" s="33">
        <v>45342</v>
      </c>
      <c r="AD654" s="32" t="s">
        <v>22</v>
      </c>
      <c r="AE654" s="33">
        <v>45333</v>
      </c>
      <c r="AF654" s="32" t="s">
        <v>1025</v>
      </c>
      <c r="AG654" s="32"/>
      <c r="AH654" s="32" t="s">
        <v>1210</v>
      </c>
      <c r="AI654" t="s">
        <v>1311</v>
      </c>
      <c r="AJ654" t="s">
        <v>1354</v>
      </c>
      <c r="AK654" t="s">
        <v>1520</v>
      </c>
      <c r="AL654" s="32" t="s">
        <v>890</v>
      </c>
    </row>
    <row r="655" spans="1:38">
      <c r="A655" s="32">
        <v>54</v>
      </c>
      <c r="B655" s="33">
        <v>45318</v>
      </c>
      <c r="C655" s="32">
        <v>40</v>
      </c>
      <c r="D655" s="32" t="s">
        <v>1958</v>
      </c>
      <c r="E655" s="32" t="s">
        <v>1959</v>
      </c>
      <c r="F655" s="32">
        <v>8528915</v>
      </c>
      <c r="G655" s="32" t="s">
        <v>187</v>
      </c>
      <c r="H655" s="32" t="s">
        <v>183</v>
      </c>
      <c r="I655" s="32">
        <v>52808</v>
      </c>
      <c r="J655" s="33">
        <v>45320</v>
      </c>
      <c r="K655" s="33">
        <v>45320</v>
      </c>
      <c r="L655" t="s">
        <v>1058</v>
      </c>
      <c r="M655" s="32">
        <v>10</v>
      </c>
      <c r="N655" s="32" t="s">
        <v>55</v>
      </c>
      <c r="O655" s="32">
        <v>3</v>
      </c>
      <c r="P655" s="32">
        <v>19.600000000000001</v>
      </c>
      <c r="Q655" s="32">
        <v>58.8</v>
      </c>
      <c r="R655" s="32" t="s">
        <v>2324</v>
      </c>
      <c r="S655" s="32" t="s">
        <v>1058</v>
      </c>
      <c r="T655" s="33">
        <v>45327</v>
      </c>
      <c r="U655" s="33">
        <v>45327</v>
      </c>
      <c r="V655" s="32" t="s">
        <v>2325</v>
      </c>
      <c r="W655" s="32" t="s">
        <v>1007</v>
      </c>
      <c r="X655" s="33">
        <v>45327</v>
      </c>
      <c r="Y655" s="32" t="s">
        <v>1068</v>
      </c>
      <c r="Z655" s="33">
        <v>45327</v>
      </c>
      <c r="AA655" s="32" t="s">
        <v>1710</v>
      </c>
      <c r="AB655" s="32" t="s">
        <v>1081</v>
      </c>
      <c r="AC655" s="33">
        <v>45351</v>
      </c>
      <c r="AD655" s="32" t="s">
        <v>22</v>
      </c>
      <c r="AE655" s="33">
        <v>45332</v>
      </c>
      <c r="AF655" s="32" t="s">
        <v>428</v>
      </c>
      <c r="AG655" s="32"/>
      <c r="AH655" s="32" t="s">
        <v>1210</v>
      </c>
      <c r="AI655" t="s">
        <v>1311</v>
      </c>
      <c r="AJ655" t="s">
        <v>1354</v>
      </c>
      <c r="AK655" t="s">
        <v>1520</v>
      </c>
      <c r="AL655" s="32" t="s">
        <v>890</v>
      </c>
    </row>
    <row r="656" spans="1:38">
      <c r="A656" s="32">
        <v>54</v>
      </c>
      <c r="B656" s="33">
        <v>45318</v>
      </c>
      <c r="C656" s="32">
        <v>40</v>
      </c>
      <c r="D656" s="32" t="s">
        <v>1958</v>
      </c>
      <c r="E656" s="32" t="s">
        <v>1959</v>
      </c>
      <c r="F656" s="32">
        <v>8528915</v>
      </c>
      <c r="G656" s="32" t="s">
        <v>984</v>
      </c>
      <c r="H656" s="32" t="s">
        <v>989</v>
      </c>
      <c r="I656" s="32">
        <v>52807</v>
      </c>
      <c r="J656" s="33">
        <v>45320</v>
      </c>
      <c r="K656" s="33">
        <v>45320</v>
      </c>
      <c r="L656" t="s">
        <v>1058</v>
      </c>
      <c r="M656" s="32">
        <v>3</v>
      </c>
      <c r="N656" s="32" t="s">
        <v>55</v>
      </c>
      <c r="O656" s="32">
        <v>3</v>
      </c>
      <c r="P656" s="32">
        <v>35.96</v>
      </c>
      <c r="Q656" s="32">
        <v>107.88</v>
      </c>
      <c r="R656" s="32" t="s">
        <v>2178</v>
      </c>
      <c r="S656" s="32" t="s">
        <v>1058</v>
      </c>
      <c r="T656" s="33">
        <v>45325</v>
      </c>
      <c r="U656" s="33" t="s">
        <v>581</v>
      </c>
      <c r="V656" s="32" t="s">
        <v>2179</v>
      </c>
      <c r="W656" s="32" t="s">
        <v>143</v>
      </c>
      <c r="X656" s="33">
        <v>45325</v>
      </c>
      <c r="Y656" s="32" t="s">
        <v>1068</v>
      </c>
      <c r="Z656" s="33">
        <v>45325</v>
      </c>
      <c r="AA656" s="32" t="s">
        <v>1075</v>
      </c>
      <c r="AB656" s="32" t="s">
        <v>1081</v>
      </c>
      <c r="AC656" s="33">
        <v>45342</v>
      </c>
      <c r="AD656" s="32" t="s">
        <v>22</v>
      </c>
      <c r="AE656" s="33">
        <v>45328</v>
      </c>
      <c r="AF656" s="32" t="s">
        <v>428</v>
      </c>
      <c r="AG656" s="32"/>
      <c r="AH656" s="32" t="s">
        <v>1210</v>
      </c>
      <c r="AI656" t="s">
        <v>1311</v>
      </c>
      <c r="AJ656" t="s">
        <v>1354</v>
      </c>
      <c r="AK656" t="s">
        <v>1520</v>
      </c>
      <c r="AL656" s="32" t="s">
        <v>890</v>
      </c>
    </row>
    <row r="657" spans="1:38">
      <c r="A657" s="32">
        <v>54</v>
      </c>
      <c r="B657" s="33">
        <v>45318</v>
      </c>
      <c r="C657" s="32">
        <v>40</v>
      </c>
      <c r="D657" s="32" t="s">
        <v>1958</v>
      </c>
      <c r="E657" s="32" t="s">
        <v>1959</v>
      </c>
      <c r="F657" s="32">
        <v>8528915</v>
      </c>
      <c r="G657" s="32" t="s">
        <v>276</v>
      </c>
      <c r="H657" s="32" t="s">
        <v>277</v>
      </c>
      <c r="I657" s="32">
        <v>52808</v>
      </c>
      <c r="J657" s="33">
        <v>45320</v>
      </c>
      <c r="K657" s="33">
        <v>45320</v>
      </c>
      <c r="L657" t="s">
        <v>1058</v>
      </c>
      <c r="M657" s="32">
        <v>9</v>
      </c>
      <c r="N657" s="32" t="s">
        <v>118</v>
      </c>
      <c r="O657" s="32">
        <v>1</v>
      </c>
      <c r="P657" s="32">
        <v>716.1</v>
      </c>
      <c r="Q657" s="32">
        <v>716.1</v>
      </c>
      <c r="R657" s="32" t="s">
        <v>2324</v>
      </c>
      <c r="S657" s="32" t="s">
        <v>1058</v>
      </c>
      <c r="T657" s="33">
        <v>45327</v>
      </c>
      <c r="U657" s="33">
        <v>45327</v>
      </c>
      <c r="V657" s="32" t="s">
        <v>2325</v>
      </c>
      <c r="W657" s="32" t="s">
        <v>1006</v>
      </c>
      <c r="X657" s="33">
        <v>45327</v>
      </c>
      <c r="Y657" s="32" t="s">
        <v>1068</v>
      </c>
      <c r="Z657" s="33">
        <v>45327</v>
      </c>
      <c r="AA657" s="32" t="s">
        <v>1710</v>
      </c>
      <c r="AB657" s="32" t="s">
        <v>1081</v>
      </c>
      <c r="AC657" s="33">
        <v>45351</v>
      </c>
      <c r="AD657" s="32" t="s">
        <v>22</v>
      </c>
      <c r="AE657" s="33">
        <v>45337</v>
      </c>
      <c r="AF657" s="32" t="s">
        <v>424</v>
      </c>
      <c r="AG657" s="32"/>
      <c r="AH657" s="32" t="s">
        <v>1210</v>
      </c>
      <c r="AI657" t="s">
        <v>1311</v>
      </c>
      <c r="AJ657" t="s">
        <v>1354</v>
      </c>
      <c r="AK657" t="s">
        <v>1520</v>
      </c>
      <c r="AL657" s="32" t="s">
        <v>890</v>
      </c>
    </row>
    <row r="658" spans="1:38">
      <c r="A658" s="32">
        <v>54</v>
      </c>
      <c r="B658" s="33">
        <v>45318</v>
      </c>
      <c r="C658" s="32">
        <v>40</v>
      </c>
      <c r="D658" s="32" t="s">
        <v>1958</v>
      </c>
      <c r="E658" s="32" t="s">
        <v>1959</v>
      </c>
      <c r="F658" s="32">
        <v>8528915</v>
      </c>
      <c r="G658" s="32" t="s">
        <v>90</v>
      </c>
      <c r="H658" s="32" t="s">
        <v>91</v>
      </c>
      <c r="I658" s="32">
        <v>52809</v>
      </c>
      <c r="J658" s="33">
        <v>45320</v>
      </c>
      <c r="K658" s="33">
        <v>45320</v>
      </c>
      <c r="L658" t="s">
        <v>1058</v>
      </c>
      <c r="M658" s="32">
        <v>6</v>
      </c>
      <c r="N658" s="32" t="s">
        <v>88</v>
      </c>
      <c r="O658" s="32">
        <v>4</v>
      </c>
      <c r="P658" s="32">
        <v>185.7</v>
      </c>
      <c r="Q658" s="32">
        <v>742.8</v>
      </c>
      <c r="R658" s="32" t="s">
        <v>2310</v>
      </c>
      <c r="S658" s="32" t="s">
        <v>1058</v>
      </c>
      <c r="T658" s="33">
        <v>45326</v>
      </c>
      <c r="U658" s="33">
        <v>45326</v>
      </c>
      <c r="V658" s="32" t="s">
        <v>2311</v>
      </c>
      <c r="W658" s="32" t="s">
        <v>1010</v>
      </c>
      <c r="X658" s="33">
        <v>45326</v>
      </c>
      <c r="Y658" s="32" t="s">
        <v>1068</v>
      </c>
      <c r="Z658" s="33">
        <v>45326</v>
      </c>
      <c r="AA658" s="32" t="s">
        <v>1710</v>
      </c>
      <c r="AB658" s="32" t="s">
        <v>1070</v>
      </c>
      <c r="AC658" s="33">
        <v>45342</v>
      </c>
      <c r="AD658" s="32" t="s">
        <v>22</v>
      </c>
      <c r="AE658" s="33">
        <v>45329</v>
      </c>
      <c r="AF658" s="32" t="s">
        <v>426</v>
      </c>
      <c r="AG658" s="32"/>
      <c r="AH658" s="32" t="s">
        <v>1210</v>
      </c>
      <c r="AI658" t="s">
        <v>1311</v>
      </c>
      <c r="AJ658" t="s">
        <v>1354</v>
      </c>
      <c r="AK658" t="s">
        <v>1520</v>
      </c>
      <c r="AL658" s="32" t="s">
        <v>890</v>
      </c>
    </row>
    <row r="659" spans="1:38">
      <c r="A659" s="32">
        <v>54</v>
      </c>
      <c r="B659" s="33">
        <v>45318</v>
      </c>
      <c r="C659" s="32">
        <v>40</v>
      </c>
      <c r="D659" s="32" t="s">
        <v>1958</v>
      </c>
      <c r="E659" s="32" t="s">
        <v>1959</v>
      </c>
      <c r="F659" s="32">
        <v>8528915</v>
      </c>
      <c r="G659" s="32" t="s">
        <v>1611</v>
      </c>
      <c r="H659" s="32" t="s">
        <v>1621</v>
      </c>
      <c r="I659" s="32">
        <v>52800</v>
      </c>
      <c r="J659" s="33">
        <v>45320</v>
      </c>
      <c r="K659" s="33">
        <v>45320</v>
      </c>
      <c r="L659" t="s">
        <v>1058</v>
      </c>
      <c r="M659" s="32">
        <v>6</v>
      </c>
      <c r="N659" s="32" t="s">
        <v>37</v>
      </c>
      <c r="O659" s="32">
        <v>8</v>
      </c>
      <c r="P659" s="32">
        <v>42.62</v>
      </c>
      <c r="Q659" s="32">
        <v>340.96</v>
      </c>
      <c r="R659" s="32" t="s">
        <v>2180</v>
      </c>
      <c r="S659" s="32" t="s">
        <v>1058</v>
      </c>
      <c r="T659" s="33">
        <v>45325</v>
      </c>
      <c r="U659" s="33" t="s">
        <v>581</v>
      </c>
      <c r="V659" s="32" t="s">
        <v>2181</v>
      </c>
      <c r="W659" s="32" t="s">
        <v>1007</v>
      </c>
      <c r="X659" s="33">
        <v>45325</v>
      </c>
      <c r="Y659" s="32" t="s">
        <v>1068</v>
      </c>
      <c r="Z659" s="33">
        <v>45325</v>
      </c>
      <c r="AA659" s="32" t="s">
        <v>1075</v>
      </c>
      <c r="AB659" s="32" t="s">
        <v>1070</v>
      </c>
      <c r="AC659" s="33">
        <v>45337</v>
      </c>
      <c r="AD659" s="32" t="s">
        <v>22</v>
      </c>
      <c r="AE659" s="33">
        <v>45328</v>
      </c>
      <c r="AF659" s="32" t="s">
        <v>1025</v>
      </c>
      <c r="AG659" s="32"/>
      <c r="AH659" s="32" t="s">
        <v>1210</v>
      </c>
      <c r="AI659" t="s">
        <v>1311</v>
      </c>
      <c r="AJ659" t="s">
        <v>1354</v>
      </c>
      <c r="AK659" t="s">
        <v>1520</v>
      </c>
      <c r="AL659" s="32" t="s">
        <v>890</v>
      </c>
    </row>
    <row r="660" spans="1:38">
      <c r="A660" s="32">
        <v>54</v>
      </c>
      <c r="B660" s="33">
        <v>45318</v>
      </c>
      <c r="C660" s="32">
        <v>40</v>
      </c>
      <c r="D660" s="32" t="s">
        <v>1958</v>
      </c>
      <c r="E660" s="32" t="s">
        <v>1959</v>
      </c>
      <c r="F660" s="32">
        <v>8528915</v>
      </c>
      <c r="G660" s="32" t="s">
        <v>71</v>
      </c>
      <c r="H660" s="32" t="s">
        <v>72</v>
      </c>
      <c r="I660" s="32">
        <v>52809</v>
      </c>
      <c r="J660" s="33">
        <v>45320</v>
      </c>
      <c r="K660" s="33">
        <v>45320</v>
      </c>
      <c r="L660" t="s">
        <v>1058</v>
      </c>
      <c r="M660" s="32">
        <v>5</v>
      </c>
      <c r="N660" s="32" t="s">
        <v>20</v>
      </c>
      <c r="O660" s="32">
        <v>10</v>
      </c>
      <c r="P660" s="32">
        <v>13.9</v>
      </c>
      <c r="Q660" s="32">
        <v>139</v>
      </c>
      <c r="R660" s="32" t="s">
        <v>2310</v>
      </c>
      <c r="S660" s="32" t="s">
        <v>1058</v>
      </c>
      <c r="T660" s="33">
        <v>45326</v>
      </c>
      <c r="U660" s="33">
        <v>45326</v>
      </c>
      <c r="V660" s="32" t="s">
        <v>2311</v>
      </c>
      <c r="W660" s="32" t="s">
        <v>1037</v>
      </c>
      <c r="X660" s="33">
        <v>45326</v>
      </c>
      <c r="Y660" s="32" t="s">
        <v>1068</v>
      </c>
      <c r="Z660" s="33">
        <v>45326</v>
      </c>
      <c r="AA660" s="32" t="s">
        <v>1710</v>
      </c>
      <c r="AB660" s="32" t="s">
        <v>1070</v>
      </c>
      <c r="AC660" s="33">
        <v>45342</v>
      </c>
      <c r="AD660" s="32" t="s">
        <v>22</v>
      </c>
      <c r="AE660" s="33">
        <v>45329</v>
      </c>
      <c r="AF660" s="32" t="s">
        <v>1001</v>
      </c>
      <c r="AG660" s="32"/>
      <c r="AH660" s="32" t="s">
        <v>1210</v>
      </c>
      <c r="AI660" t="s">
        <v>1311</v>
      </c>
      <c r="AJ660" t="s">
        <v>1354</v>
      </c>
      <c r="AK660" t="s">
        <v>1520</v>
      </c>
      <c r="AL660" s="32" t="s">
        <v>890</v>
      </c>
    </row>
    <row r="661" spans="1:38">
      <c r="A661" s="32">
        <v>54</v>
      </c>
      <c r="B661" s="33">
        <v>45318</v>
      </c>
      <c r="C661" s="32">
        <v>40</v>
      </c>
      <c r="D661" s="32" t="s">
        <v>1958</v>
      </c>
      <c r="E661" s="32" t="s">
        <v>1959</v>
      </c>
      <c r="F661" s="32">
        <v>8528915</v>
      </c>
      <c r="G661" s="32" t="s">
        <v>81</v>
      </c>
      <c r="H661" s="32" t="s">
        <v>534</v>
      </c>
      <c r="I661" s="32">
        <v>52806</v>
      </c>
      <c r="J661" s="33">
        <v>45320</v>
      </c>
      <c r="K661" s="33">
        <v>45320</v>
      </c>
      <c r="L661" t="s">
        <v>1058</v>
      </c>
      <c r="M661" s="32">
        <v>1</v>
      </c>
      <c r="N661" s="32" t="s">
        <v>55</v>
      </c>
      <c r="O661" s="32">
        <v>1</v>
      </c>
      <c r="P661" s="32">
        <v>16.5</v>
      </c>
      <c r="Q661" s="32">
        <v>16.5</v>
      </c>
      <c r="R661" s="32" t="s">
        <v>2326</v>
      </c>
      <c r="S661" s="32" t="s">
        <v>1058</v>
      </c>
      <c r="T661" s="33">
        <v>45326</v>
      </c>
      <c r="U661" s="33">
        <v>45326</v>
      </c>
      <c r="V661" s="32" t="s">
        <v>2327</v>
      </c>
      <c r="W661" s="32" t="s">
        <v>142</v>
      </c>
      <c r="X661" s="33">
        <v>45326</v>
      </c>
      <c r="Y661" s="32" t="s">
        <v>1068</v>
      </c>
      <c r="Z661" s="33">
        <v>45326</v>
      </c>
      <c r="AA661" s="32" t="s">
        <v>1710</v>
      </c>
      <c r="AB661" s="32" t="s">
        <v>1084</v>
      </c>
      <c r="AC661" s="33">
        <v>45366</v>
      </c>
      <c r="AD661" s="32" t="s">
        <v>22</v>
      </c>
      <c r="AE661" s="33">
        <v>45332</v>
      </c>
      <c r="AF661" s="32" t="s">
        <v>424</v>
      </c>
      <c r="AG661" s="32"/>
      <c r="AH661" s="32" t="s">
        <v>1210</v>
      </c>
      <c r="AI661" t="s">
        <v>1311</v>
      </c>
      <c r="AJ661" t="s">
        <v>1354</v>
      </c>
      <c r="AK661" t="s">
        <v>1520</v>
      </c>
      <c r="AL661" s="32" t="s">
        <v>890</v>
      </c>
    </row>
    <row r="662" spans="1:38">
      <c r="A662" s="32">
        <v>54</v>
      </c>
      <c r="B662" s="33">
        <v>45318</v>
      </c>
      <c r="C662" s="32">
        <v>40</v>
      </c>
      <c r="D662" s="32" t="s">
        <v>1958</v>
      </c>
      <c r="E662" s="32" t="s">
        <v>1959</v>
      </c>
      <c r="F662" s="32">
        <v>8528915</v>
      </c>
      <c r="G662" s="32" t="s">
        <v>1985</v>
      </c>
      <c r="H662" s="32" t="s">
        <v>1504</v>
      </c>
      <c r="I662" s="32">
        <v>52808</v>
      </c>
      <c r="J662" s="33">
        <v>45320</v>
      </c>
      <c r="K662" s="33">
        <v>45320</v>
      </c>
      <c r="L662" t="s">
        <v>1058</v>
      </c>
      <c r="M662" s="32">
        <v>8</v>
      </c>
      <c r="N662" s="32" t="s">
        <v>36</v>
      </c>
      <c r="O662" s="32">
        <v>3</v>
      </c>
      <c r="P662" s="32">
        <v>23</v>
      </c>
      <c r="Q662" s="32">
        <v>69</v>
      </c>
      <c r="R662" s="32" t="s">
        <v>2324</v>
      </c>
      <c r="S662" s="32" t="s">
        <v>1058</v>
      </c>
      <c r="T662" s="33">
        <v>45327</v>
      </c>
      <c r="U662" s="33">
        <v>45327</v>
      </c>
      <c r="V662" s="32" t="s">
        <v>2325</v>
      </c>
      <c r="W662" s="32" t="s">
        <v>1005</v>
      </c>
      <c r="X662" s="33">
        <v>45327</v>
      </c>
      <c r="Y662" s="32" t="s">
        <v>1068</v>
      </c>
      <c r="Z662" s="33">
        <v>45327</v>
      </c>
      <c r="AA662" s="32" t="s">
        <v>1710</v>
      </c>
      <c r="AB662" s="32" t="s">
        <v>1081</v>
      </c>
      <c r="AC662" s="33">
        <v>45351</v>
      </c>
      <c r="AD662" s="32" t="s">
        <v>22</v>
      </c>
      <c r="AE662" s="33">
        <v>45332</v>
      </c>
      <c r="AF662" s="32" t="s">
        <v>428</v>
      </c>
      <c r="AG662" s="32"/>
      <c r="AH662" s="32" t="s">
        <v>1210</v>
      </c>
      <c r="AI662" t="s">
        <v>1311</v>
      </c>
      <c r="AJ662" t="s">
        <v>1354</v>
      </c>
      <c r="AK662" t="s">
        <v>1520</v>
      </c>
      <c r="AL662" s="32" t="s">
        <v>890</v>
      </c>
    </row>
    <row r="663" spans="1:38">
      <c r="A663" s="32">
        <v>54</v>
      </c>
      <c r="B663" s="33">
        <v>45318</v>
      </c>
      <c r="C663" s="32">
        <v>40</v>
      </c>
      <c r="D663" s="32" t="s">
        <v>1958</v>
      </c>
      <c r="E663" s="32" t="s">
        <v>1959</v>
      </c>
      <c r="F663" s="32">
        <v>8528915</v>
      </c>
      <c r="G663" s="32" t="s">
        <v>268</v>
      </c>
      <c r="H663" s="32" t="s">
        <v>269</v>
      </c>
      <c r="I663" s="32">
        <v>52808</v>
      </c>
      <c r="J663" s="33">
        <v>45320</v>
      </c>
      <c r="K663" s="33">
        <v>45320</v>
      </c>
      <c r="L663" t="s">
        <v>1058</v>
      </c>
      <c r="M663" s="32">
        <v>7</v>
      </c>
      <c r="N663" s="32" t="s">
        <v>20</v>
      </c>
      <c r="O663" s="32">
        <v>10</v>
      </c>
      <c r="P663" s="32">
        <v>15.2</v>
      </c>
      <c r="Q663" s="32">
        <v>152</v>
      </c>
      <c r="R663" s="32" t="s">
        <v>2324</v>
      </c>
      <c r="S663" s="32" t="s">
        <v>1058</v>
      </c>
      <c r="T663" s="33">
        <v>45327</v>
      </c>
      <c r="U663" s="33">
        <v>45327</v>
      </c>
      <c r="V663" s="32" t="s">
        <v>2325</v>
      </c>
      <c r="W663" s="32" t="s">
        <v>1003</v>
      </c>
      <c r="X663" s="33">
        <v>45327</v>
      </c>
      <c r="Y663" s="32" t="s">
        <v>1068</v>
      </c>
      <c r="Z663" s="33">
        <v>45327</v>
      </c>
      <c r="AA663" s="32" t="s">
        <v>1710</v>
      </c>
      <c r="AB663" s="32" t="s">
        <v>1081</v>
      </c>
      <c r="AC663" s="33">
        <v>45351</v>
      </c>
      <c r="AD663" s="32" t="s">
        <v>22</v>
      </c>
      <c r="AE663" s="33">
        <v>45332</v>
      </c>
      <c r="AF663" s="32" t="s">
        <v>1001</v>
      </c>
      <c r="AG663" s="32"/>
      <c r="AH663" s="32" t="s">
        <v>1210</v>
      </c>
      <c r="AI663" t="s">
        <v>1311</v>
      </c>
      <c r="AJ663" t="s">
        <v>1354</v>
      </c>
      <c r="AK663" t="s">
        <v>1520</v>
      </c>
      <c r="AL663" s="32" t="s">
        <v>890</v>
      </c>
    </row>
    <row r="664" spans="1:38">
      <c r="A664" s="32">
        <v>54</v>
      </c>
      <c r="B664" s="33">
        <v>45318</v>
      </c>
      <c r="C664" s="32">
        <v>40</v>
      </c>
      <c r="D664" s="32" t="s">
        <v>1958</v>
      </c>
      <c r="E664" s="32" t="s">
        <v>1959</v>
      </c>
      <c r="F664" s="32">
        <v>8528915</v>
      </c>
      <c r="G664" s="32" t="s">
        <v>500</v>
      </c>
      <c r="H664" s="32" t="s">
        <v>518</v>
      </c>
      <c r="I664" s="32">
        <v>52809</v>
      </c>
      <c r="J664" s="33">
        <v>45320</v>
      </c>
      <c r="K664" s="33">
        <v>45320</v>
      </c>
      <c r="L664" t="s">
        <v>1058</v>
      </c>
      <c r="M664" s="32">
        <v>4</v>
      </c>
      <c r="N664" s="32" t="s">
        <v>20</v>
      </c>
      <c r="O664" s="32">
        <v>8</v>
      </c>
      <c r="P664" s="32">
        <v>29</v>
      </c>
      <c r="Q664" s="32">
        <v>232</v>
      </c>
      <c r="R664" s="32" t="s">
        <v>2310</v>
      </c>
      <c r="S664" s="32" t="s">
        <v>1058</v>
      </c>
      <c r="T664" s="33">
        <v>45326</v>
      </c>
      <c r="U664" s="33">
        <v>45326</v>
      </c>
      <c r="V664" s="32" t="s">
        <v>2311</v>
      </c>
      <c r="W664" s="32" t="s">
        <v>1036</v>
      </c>
      <c r="X664" s="33">
        <v>45326</v>
      </c>
      <c r="Y664" s="32" t="s">
        <v>1068</v>
      </c>
      <c r="Z664" s="33">
        <v>45326</v>
      </c>
      <c r="AA664" s="32" t="s">
        <v>1710</v>
      </c>
      <c r="AB664" s="32" t="s">
        <v>1070</v>
      </c>
      <c r="AC664" s="33">
        <v>45342</v>
      </c>
      <c r="AD664" s="32" t="s">
        <v>22</v>
      </c>
      <c r="AE664" s="33">
        <v>45329</v>
      </c>
      <c r="AF664" s="32" t="s">
        <v>1025</v>
      </c>
      <c r="AG664" s="32"/>
      <c r="AH664" s="32" t="s">
        <v>1210</v>
      </c>
      <c r="AI664" t="s">
        <v>1311</v>
      </c>
      <c r="AJ664" t="s">
        <v>1354</v>
      </c>
      <c r="AK664" t="s">
        <v>1520</v>
      </c>
      <c r="AL664" s="32" t="s">
        <v>890</v>
      </c>
    </row>
    <row r="665" spans="1:38">
      <c r="A665" s="32">
        <v>54</v>
      </c>
      <c r="B665" s="33">
        <v>45318</v>
      </c>
      <c r="C665" s="32">
        <v>40</v>
      </c>
      <c r="D665" s="32" t="s">
        <v>1958</v>
      </c>
      <c r="E665" s="32" t="s">
        <v>1959</v>
      </c>
      <c r="F665" s="32">
        <v>8528915</v>
      </c>
      <c r="G665" s="32" t="s">
        <v>288</v>
      </c>
      <c r="H665" s="32" t="s">
        <v>291</v>
      </c>
      <c r="I665" s="32">
        <v>52808</v>
      </c>
      <c r="J665" s="33">
        <v>45320</v>
      </c>
      <c r="K665" s="33">
        <v>45320</v>
      </c>
      <c r="L665" t="s">
        <v>1058</v>
      </c>
      <c r="M665" s="32">
        <v>6</v>
      </c>
      <c r="N665" s="32" t="s">
        <v>20</v>
      </c>
      <c r="O665" s="32">
        <v>11</v>
      </c>
      <c r="P665" s="32">
        <v>45.4</v>
      </c>
      <c r="Q665" s="32">
        <v>499.4</v>
      </c>
      <c r="R665" s="32" t="s">
        <v>2324</v>
      </c>
      <c r="S665" s="32" t="s">
        <v>1058</v>
      </c>
      <c r="T665" s="33">
        <v>45327</v>
      </c>
      <c r="U665" s="33">
        <v>45327</v>
      </c>
      <c r="V665" s="32" t="s">
        <v>2325</v>
      </c>
      <c r="W665" s="32" t="s">
        <v>1002</v>
      </c>
      <c r="X665" s="33">
        <v>45327</v>
      </c>
      <c r="Y665" s="32" t="s">
        <v>1068</v>
      </c>
      <c r="Z665" s="33">
        <v>45327</v>
      </c>
      <c r="AA665" s="32" t="s">
        <v>1710</v>
      </c>
      <c r="AB665" s="32" t="s">
        <v>1081</v>
      </c>
      <c r="AC665" s="33">
        <v>45351</v>
      </c>
      <c r="AD665" s="32" t="s">
        <v>22</v>
      </c>
      <c r="AE665" s="33">
        <v>45332</v>
      </c>
      <c r="AF665" s="32" t="s">
        <v>1023</v>
      </c>
      <c r="AG665" s="32"/>
      <c r="AH665" s="32" t="s">
        <v>1210</v>
      </c>
      <c r="AI665" t="s">
        <v>1311</v>
      </c>
      <c r="AJ665" t="s">
        <v>1354</v>
      </c>
      <c r="AK665" t="s">
        <v>1520</v>
      </c>
      <c r="AL665" s="32" t="s">
        <v>890</v>
      </c>
    </row>
    <row r="666" spans="1:38">
      <c r="A666" s="32">
        <v>54</v>
      </c>
      <c r="B666" s="33">
        <v>45318</v>
      </c>
      <c r="C666" s="32">
        <v>40</v>
      </c>
      <c r="D666" s="32" t="s">
        <v>1958</v>
      </c>
      <c r="E666" s="32" t="s">
        <v>1959</v>
      </c>
      <c r="F666" s="32">
        <v>8528915</v>
      </c>
      <c r="G666" s="32" t="s">
        <v>510</v>
      </c>
      <c r="H666" s="32" t="s">
        <v>2023</v>
      </c>
      <c r="I666" s="32">
        <v>52809</v>
      </c>
      <c r="J666" s="33">
        <v>45320</v>
      </c>
      <c r="K666" s="33">
        <v>45320</v>
      </c>
      <c r="L666" t="s">
        <v>1058</v>
      </c>
      <c r="M666" s="32">
        <v>3</v>
      </c>
      <c r="N666" s="32" t="s">
        <v>55</v>
      </c>
      <c r="O666" s="32">
        <v>1</v>
      </c>
      <c r="P666" s="32">
        <v>141.9</v>
      </c>
      <c r="Q666" s="32">
        <v>141.9</v>
      </c>
      <c r="R666" s="32" t="s">
        <v>2310</v>
      </c>
      <c r="S666" s="32" t="s">
        <v>1058</v>
      </c>
      <c r="T666" s="33">
        <v>45326</v>
      </c>
      <c r="U666" s="33">
        <v>45326</v>
      </c>
      <c r="V666" s="32" t="s">
        <v>2311</v>
      </c>
      <c r="W666" s="32" t="s">
        <v>1035</v>
      </c>
      <c r="X666" s="33">
        <v>45326</v>
      </c>
      <c r="Y666" s="32" t="s">
        <v>1068</v>
      </c>
      <c r="Z666" s="33">
        <v>45326</v>
      </c>
      <c r="AA666" s="32" t="s">
        <v>1710</v>
      </c>
      <c r="AB666" s="32" t="s">
        <v>1070</v>
      </c>
      <c r="AC666" s="33">
        <v>45342</v>
      </c>
      <c r="AD666" s="32" t="s">
        <v>22</v>
      </c>
      <c r="AE666" s="33">
        <v>45329</v>
      </c>
      <c r="AF666" s="32" t="s">
        <v>424</v>
      </c>
      <c r="AG666" s="32"/>
      <c r="AH666" s="32" t="s">
        <v>1210</v>
      </c>
      <c r="AI666" t="s">
        <v>1311</v>
      </c>
      <c r="AJ666" t="s">
        <v>1354</v>
      </c>
      <c r="AK666" t="s">
        <v>1520</v>
      </c>
      <c r="AL666" s="32" t="s">
        <v>890</v>
      </c>
    </row>
    <row r="667" spans="1:38">
      <c r="A667" s="32">
        <v>54</v>
      </c>
      <c r="B667" s="33">
        <v>45318</v>
      </c>
      <c r="C667" s="32">
        <v>40</v>
      </c>
      <c r="D667" s="32" t="s">
        <v>1958</v>
      </c>
      <c r="E667" s="32" t="s">
        <v>1959</v>
      </c>
      <c r="F667" s="32">
        <v>8528915</v>
      </c>
      <c r="G667" s="32" t="s">
        <v>289</v>
      </c>
      <c r="H667" s="32" t="s">
        <v>560</v>
      </c>
      <c r="I667" s="32">
        <v>52809</v>
      </c>
      <c r="J667" s="33">
        <v>45320</v>
      </c>
      <c r="K667" s="33">
        <v>45320</v>
      </c>
      <c r="L667" t="s">
        <v>1058</v>
      </c>
      <c r="M667" s="32">
        <v>2</v>
      </c>
      <c r="N667" s="32" t="s">
        <v>37</v>
      </c>
      <c r="O667" s="32">
        <v>3</v>
      </c>
      <c r="P667" s="32">
        <v>41.3</v>
      </c>
      <c r="Q667" s="32">
        <v>123.9</v>
      </c>
      <c r="R667" s="32" t="s">
        <v>2310</v>
      </c>
      <c r="S667" s="32" t="s">
        <v>1058</v>
      </c>
      <c r="T667" s="33">
        <v>45326</v>
      </c>
      <c r="U667" s="33">
        <v>45326</v>
      </c>
      <c r="V667" s="32" t="s">
        <v>2311</v>
      </c>
      <c r="W667" s="32" t="s">
        <v>1159</v>
      </c>
      <c r="X667" s="33">
        <v>45326</v>
      </c>
      <c r="Y667" s="32" t="s">
        <v>1068</v>
      </c>
      <c r="Z667" s="33">
        <v>45326</v>
      </c>
      <c r="AA667" s="32" t="s">
        <v>1710</v>
      </c>
      <c r="AB667" s="32" t="s">
        <v>1070</v>
      </c>
      <c r="AC667" s="33">
        <v>45342</v>
      </c>
      <c r="AD667" s="32" t="s">
        <v>22</v>
      </c>
      <c r="AE667" s="33">
        <v>45329</v>
      </c>
      <c r="AF667" s="32" t="s">
        <v>428</v>
      </c>
      <c r="AG667" s="32"/>
      <c r="AH667" s="32" t="s">
        <v>1210</v>
      </c>
      <c r="AI667" t="s">
        <v>1311</v>
      </c>
      <c r="AJ667" t="s">
        <v>1354</v>
      </c>
      <c r="AK667" t="s">
        <v>1520</v>
      </c>
      <c r="AL667" s="32" t="s">
        <v>890</v>
      </c>
    </row>
    <row r="668" spans="1:38">
      <c r="A668" s="32">
        <v>54</v>
      </c>
      <c r="B668" s="33">
        <v>45318</v>
      </c>
      <c r="C668" s="32">
        <v>40</v>
      </c>
      <c r="D668" s="32" t="s">
        <v>1958</v>
      </c>
      <c r="E668" s="32" t="s">
        <v>1959</v>
      </c>
      <c r="F668" s="32">
        <v>8528915</v>
      </c>
      <c r="G668" s="32" t="s">
        <v>2012</v>
      </c>
      <c r="H668" s="32" t="s">
        <v>2024</v>
      </c>
      <c r="I668" s="32">
        <v>52800</v>
      </c>
      <c r="J668" s="33">
        <v>45320</v>
      </c>
      <c r="K668" s="33">
        <v>45320</v>
      </c>
      <c r="L668" t="s">
        <v>1058</v>
      </c>
      <c r="M668" s="32">
        <v>5</v>
      </c>
      <c r="N668" s="32" t="s">
        <v>37</v>
      </c>
      <c r="O668" s="32">
        <v>6</v>
      </c>
      <c r="P668" s="32">
        <v>49.62</v>
      </c>
      <c r="Q668" s="32">
        <v>297.72000000000003</v>
      </c>
      <c r="R668" s="32" t="s">
        <v>2180</v>
      </c>
      <c r="S668" s="32" t="s">
        <v>1058</v>
      </c>
      <c r="T668" s="33">
        <v>45325</v>
      </c>
      <c r="U668" s="33" t="s">
        <v>581</v>
      </c>
      <c r="V668" s="32" t="s">
        <v>2181</v>
      </c>
      <c r="W668" s="32" t="s">
        <v>1006</v>
      </c>
      <c r="X668" s="33">
        <v>45325</v>
      </c>
      <c r="Y668" s="32" t="s">
        <v>1068</v>
      </c>
      <c r="Z668" s="33">
        <v>45325</v>
      </c>
      <c r="AA668" s="32" t="s">
        <v>1075</v>
      </c>
      <c r="AB668" s="32" t="s">
        <v>1070</v>
      </c>
      <c r="AC668" s="33">
        <v>45337</v>
      </c>
      <c r="AD668" s="32" t="s">
        <v>22</v>
      </c>
      <c r="AE668" s="33">
        <v>45328</v>
      </c>
      <c r="AF668" s="32" t="s">
        <v>427</v>
      </c>
      <c r="AG668" s="32"/>
      <c r="AH668" s="32" t="s">
        <v>1210</v>
      </c>
      <c r="AI668" t="s">
        <v>1311</v>
      </c>
      <c r="AJ668" t="s">
        <v>1354</v>
      </c>
      <c r="AK668" t="s">
        <v>1520</v>
      </c>
      <c r="AL668" s="32" t="s">
        <v>890</v>
      </c>
    </row>
    <row r="669" spans="1:38">
      <c r="A669" s="32">
        <v>54</v>
      </c>
      <c r="B669" s="33">
        <v>45318</v>
      </c>
      <c r="C669" s="32">
        <v>40</v>
      </c>
      <c r="D669" s="32" t="s">
        <v>1958</v>
      </c>
      <c r="E669" s="32" t="s">
        <v>1959</v>
      </c>
      <c r="F669" s="32">
        <v>8528915</v>
      </c>
      <c r="G669" s="32" t="s">
        <v>495</v>
      </c>
      <c r="H669" s="32" t="s">
        <v>496</v>
      </c>
      <c r="I669" s="32">
        <v>52807</v>
      </c>
      <c r="J669" s="33">
        <v>45320</v>
      </c>
      <c r="K669" s="33">
        <v>45320</v>
      </c>
      <c r="L669" t="s">
        <v>1058</v>
      </c>
      <c r="M669" s="32">
        <v>2</v>
      </c>
      <c r="N669" s="32" t="s">
        <v>190</v>
      </c>
      <c r="O669" s="32">
        <v>1</v>
      </c>
      <c r="P669" s="32">
        <v>88.25</v>
      </c>
      <c r="Q669" s="32">
        <v>88.25</v>
      </c>
      <c r="R669" s="32" t="s">
        <v>2174</v>
      </c>
      <c r="S669" s="32" t="s">
        <v>1058</v>
      </c>
      <c r="T669" s="33">
        <v>45327</v>
      </c>
      <c r="U669" s="33">
        <v>45325</v>
      </c>
      <c r="V669" s="32" t="s">
        <v>2323</v>
      </c>
      <c r="W669" s="32" t="s">
        <v>1008</v>
      </c>
      <c r="X669" s="33">
        <v>45327</v>
      </c>
      <c r="Y669" s="32" t="s">
        <v>1068</v>
      </c>
      <c r="Z669" s="33">
        <v>45327</v>
      </c>
      <c r="AA669" s="32" t="s">
        <v>1075</v>
      </c>
      <c r="AB669" s="32" t="s">
        <v>1079</v>
      </c>
      <c r="AC669" s="33">
        <v>45342</v>
      </c>
      <c r="AD669" s="32" t="s">
        <v>22</v>
      </c>
      <c r="AE669" s="33">
        <v>45333</v>
      </c>
      <c r="AF669" s="32" t="s">
        <v>424</v>
      </c>
      <c r="AG669" s="32"/>
      <c r="AH669" s="32" t="s">
        <v>1210</v>
      </c>
      <c r="AI669" t="s">
        <v>1311</v>
      </c>
      <c r="AJ669" t="s">
        <v>1354</v>
      </c>
      <c r="AK669" t="s">
        <v>1520</v>
      </c>
      <c r="AL669" s="32" t="s">
        <v>890</v>
      </c>
    </row>
    <row r="670" spans="1:38">
      <c r="A670" s="32">
        <v>54</v>
      </c>
      <c r="B670" s="33">
        <v>45318</v>
      </c>
      <c r="C670" s="32">
        <v>40</v>
      </c>
      <c r="D670" s="32" t="s">
        <v>1958</v>
      </c>
      <c r="E670" s="32" t="s">
        <v>1959</v>
      </c>
      <c r="F670" s="32">
        <v>8528915</v>
      </c>
      <c r="G670" s="32" t="s">
        <v>2013</v>
      </c>
      <c r="H670" s="32" t="s">
        <v>2025</v>
      </c>
      <c r="I670" s="32">
        <v>52810</v>
      </c>
      <c r="J670" s="33">
        <v>45320</v>
      </c>
      <c r="K670" s="33">
        <v>45320</v>
      </c>
      <c r="L670" t="s">
        <v>1058</v>
      </c>
      <c r="M670" s="32">
        <v>3</v>
      </c>
      <c r="N670" s="32" t="s">
        <v>20</v>
      </c>
      <c r="O670" s="32">
        <v>7</v>
      </c>
      <c r="P670" s="32">
        <v>37.1</v>
      </c>
      <c r="Q670" s="32">
        <v>259.7</v>
      </c>
      <c r="R670" s="32" t="s">
        <v>2174</v>
      </c>
      <c r="S670" s="32" t="s">
        <v>1058</v>
      </c>
      <c r="T670" s="33">
        <v>45327</v>
      </c>
      <c r="U670" s="33">
        <v>45325</v>
      </c>
      <c r="V670" s="32" t="s">
        <v>2323</v>
      </c>
      <c r="W670" s="32" t="s">
        <v>1013</v>
      </c>
      <c r="X670" s="33">
        <v>45327</v>
      </c>
      <c r="Y670" s="32" t="s">
        <v>1068</v>
      </c>
      <c r="Z670" s="33">
        <v>45327</v>
      </c>
      <c r="AA670" s="32" t="s">
        <v>1075</v>
      </c>
      <c r="AB670" s="32" t="s">
        <v>1079</v>
      </c>
      <c r="AC670" s="33">
        <v>45342</v>
      </c>
      <c r="AD670" s="32" t="s">
        <v>22</v>
      </c>
      <c r="AE670" s="33">
        <v>45333</v>
      </c>
      <c r="AF670" s="32" t="s">
        <v>1160</v>
      </c>
      <c r="AG670" s="32"/>
      <c r="AH670" s="32" t="s">
        <v>1210</v>
      </c>
      <c r="AI670" t="s">
        <v>1311</v>
      </c>
      <c r="AJ670" t="s">
        <v>1354</v>
      </c>
      <c r="AK670" t="s">
        <v>1520</v>
      </c>
      <c r="AL670" s="32" t="s">
        <v>890</v>
      </c>
    </row>
    <row r="671" spans="1:38">
      <c r="A671" s="32">
        <v>54</v>
      </c>
      <c r="B671" s="33">
        <v>45318</v>
      </c>
      <c r="C671" s="32">
        <v>40</v>
      </c>
      <c r="D671" s="32" t="s">
        <v>1958</v>
      </c>
      <c r="E671" s="32" t="s">
        <v>1959</v>
      </c>
      <c r="F671" s="32">
        <v>8528915</v>
      </c>
      <c r="G671" s="32" t="s">
        <v>2014</v>
      </c>
      <c r="H671" s="32" t="s">
        <v>2026</v>
      </c>
      <c r="I671" s="32">
        <v>52807</v>
      </c>
      <c r="J671" s="33">
        <v>45320</v>
      </c>
      <c r="K671" s="33">
        <v>45320</v>
      </c>
      <c r="L671" t="s">
        <v>1058</v>
      </c>
      <c r="M671" s="32">
        <v>1</v>
      </c>
      <c r="N671" s="32" t="s">
        <v>20</v>
      </c>
      <c r="O671" s="32">
        <v>1</v>
      </c>
      <c r="P671" s="32">
        <v>599.4</v>
      </c>
      <c r="Q671" s="32">
        <v>599.4</v>
      </c>
      <c r="R671" s="32" t="s">
        <v>2178</v>
      </c>
      <c r="S671" s="32" t="s">
        <v>1058</v>
      </c>
      <c r="T671" s="33">
        <v>45325</v>
      </c>
      <c r="U671" s="33" t="s">
        <v>581</v>
      </c>
      <c r="V671" s="32" t="s">
        <v>2179</v>
      </c>
      <c r="W671" s="32" t="s">
        <v>141</v>
      </c>
      <c r="X671" s="33">
        <v>45325</v>
      </c>
      <c r="Y671" s="32" t="s">
        <v>1068</v>
      </c>
      <c r="Z671" s="33">
        <v>45325</v>
      </c>
      <c r="AA671" s="32" t="s">
        <v>1075</v>
      </c>
      <c r="AB671" s="32" t="s">
        <v>1081</v>
      </c>
      <c r="AC671" s="33">
        <v>45342</v>
      </c>
      <c r="AD671" s="32" t="s">
        <v>22</v>
      </c>
      <c r="AE671" s="33">
        <v>45328</v>
      </c>
      <c r="AF671" s="32" t="s">
        <v>424</v>
      </c>
      <c r="AG671" s="32"/>
      <c r="AH671" s="32" t="s">
        <v>1210</v>
      </c>
      <c r="AI671" t="s">
        <v>1311</v>
      </c>
      <c r="AJ671" t="s">
        <v>1354</v>
      </c>
      <c r="AK671" t="s">
        <v>1520</v>
      </c>
      <c r="AL671" s="32" t="s">
        <v>890</v>
      </c>
    </row>
    <row r="672" spans="1:38">
      <c r="A672" s="32">
        <v>54</v>
      </c>
      <c r="B672" s="33">
        <v>45318</v>
      </c>
      <c r="C672" s="32">
        <v>40</v>
      </c>
      <c r="D672" s="32" t="s">
        <v>1958</v>
      </c>
      <c r="E672" s="32" t="s">
        <v>1959</v>
      </c>
      <c r="F672" s="32">
        <v>8528915</v>
      </c>
      <c r="G672" s="32" t="s">
        <v>2015</v>
      </c>
      <c r="H672" s="32" t="s">
        <v>2027</v>
      </c>
      <c r="I672" s="32">
        <v>52810</v>
      </c>
      <c r="J672" s="33">
        <v>45320</v>
      </c>
      <c r="K672" s="33">
        <v>45320</v>
      </c>
      <c r="L672" t="s">
        <v>1058</v>
      </c>
      <c r="M672" s="32">
        <v>2</v>
      </c>
      <c r="N672" s="32" t="s">
        <v>20</v>
      </c>
      <c r="O672" s="32">
        <v>3</v>
      </c>
      <c r="P672" s="32">
        <v>35.64</v>
      </c>
      <c r="Q672" s="32">
        <v>106.92</v>
      </c>
      <c r="R672" s="32" t="s">
        <v>2174</v>
      </c>
      <c r="S672" s="32" t="s">
        <v>1058</v>
      </c>
      <c r="T672" s="33">
        <v>45327</v>
      </c>
      <c r="U672" s="33">
        <v>45325</v>
      </c>
      <c r="V672" s="32" t="s">
        <v>2323</v>
      </c>
      <c r="W672" s="32" t="s">
        <v>1012</v>
      </c>
      <c r="X672" s="33">
        <v>45327</v>
      </c>
      <c r="Y672" s="32" t="s">
        <v>1068</v>
      </c>
      <c r="Z672" s="33">
        <v>45327</v>
      </c>
      <c r="AA672" s="32" t="s">
        <v>1075</v>
      </c>
      <c r="AB672" s="32" t="s">
        <v>1079</v>
      </c>
      <c r="AC672" s="33">
        <v>45342</v>
      </c>
      <c r="AD672" s="32" t="s">
        <v>22</v>
      </c>
      <c r="AE672" s="33">
        <v>45339</v>
      </c>
      <c r="AF672" s="32" t="s">
        <v>428</v>
      </c>
      <c r="AG672" s="32"/>
      <c r="AH672" s="32" t="s">
        <v>1210</v>
      </c>
      <c r="AI672" t="s">
        <v>1311</v>
      </c>
      <c r="AJ672" t="s">
        <v>1354</v>
      </c>
      <c r="AK672" t="s">
        <v>1520</v>
      </c>
      <c r="AL672" s="32" t="s">
        <v>890</v>
      </c>
    </row>
    <row r="673" spans="1:38">
      <c r="A673" s="32">
        <v>54</v>
      </c>
      <c r="B673" s="33">
        <v>45318</v>
      </c>
      <c r="C673" s="32">
        <v>40</v>
      </c>
      <c r="D673" s="32" t="s">
        <v>1958</v>
      </c>
      <c r="E673" s="32" t="s">
        <v>1959</v>
      </c>
      <c r="F673" s="32">
        <v>8528915</v>
      </c>
      <c r="G673" s="32" t="s">
        <v>2016</v>
      </c>
      <c r="H673" s="32" t="s">
        <v>2028</v>
      </c>
      <c r="I673" s="32">
        <v>52981</v>
      </c>
      <c r="J673" s="33">
        <v>45320</v>
      </c>
      <c r="K673" s="33">
        <v>45322</v>
      </c>
      <c r="L673" t="s">
        <v>1058</v>
      </c>
      <c r="M673" s="32">
        <v>1</v>
      </c>
      <c r="N673" s="32" t="s">
        <v>127</v>
      </c>
      <c r="O673" s="32">
        <v>3</v>
      </c>
      <c r="P673" s="32">
        <v>23.71</v>
      </c>
      <c r="Q673" s="32">
        <v>71.13</v>
      </c>
      <c r="R673" s="32" t="s">
        <v>2314</v>
      </c>
      <c r="S673" s="32" t="s">
        <v>1058</v>
      </c>
      <c r="T673" s="33">
        <v>45327</v>
      </c>
      <c r="U673" s="33">
        <v>45325</v>
      </c>
      <c r="V673" s="32" t="s">
        <v>2315</v>
      </c>
      <c r="W673" s="32" t="s">
        <v>1007</v>
      </c>
      <c r="X673" s="33">
        <v>45327</v>
      </c>
      <c r="Y673" s="32" t="s">
        <v>1068</v>
      </c>
      <c r="Z673" s="33">
        <v>45327</v>
      </c>
      <c r="AA673" s="32" t="s">
        <v>1075</v>
      </c>
      <c r="AB673" s="32" t="s">
        <v>1079</v>
      </c>
      <c r="AC673" s="33">
        <v>45342</v>
      </c>
      <c r="AD673" s="32" t="s">
        <v>22</v>
      </c>
      <c r="AE673" s="33">
        <v>45337</v>
      </c>
      <c r="AF673" s="32" t="s">
        <v>428</v>
      </c>
      <c r="AG673" s="32"/>
      <c r="AH673" s="32" t="s">
        <v>1210</v>
      </c>
      <c r="AI673" t="s">
        <v>1311</v>
      </c>
      <c r="AJ673" t="s">
        <v>1354</v>
      </c>
      <c r="AK673" t="s">
        <v>1520</v>
      </c>
      <c r="AL673" s="32" t="s">
        <v>890</v>
      </c>
    </row>
    <row r="674" spans="1:38">
      <c r="A674" s="32">
        <v>54</v>
      </c>
      <c r="B674" s="33">
        <v>45318</v>
      </c>
      <c r="C674" s="32">
        <v>40</v>
      </c>
      <c r="D674" s="32" t="s">
        <v>1958</v>
      </c>
      <c r="E674" s="32" t="s">
        <v>1959</v>
      </c>
      <c r="F674" s="32">
        <v>8528915</v>
      </c>
      <c r="G674" s="32" t="s">
        <v>2017</v>
      </c>
      <c r="H674" s="32" t="s">
        <v>2029</v>
      </c>
      <c r="I674" s="32">
        <v>52805</v>
      </c>
      <c r="J674" s="33">
        <v>45320</v>
      </c>
      <c r="K674" s="33">
        <v>45320</v>
      </c>
      <c r="L674" t="s">
        <v>1058</v>
      </c>
      <c r="M674" s="32">
        <v>2</v>
      </c>
      <c r="N674" s="32" t="s">
        <v>20</v>
      </c>
      <c r="O674" s="32">
        <v>3</v>
      </c>
      <c r="P674" s="32">
        <v>19.649999999999999</v>
      </c>
      <c r="Q674" s="32">
        <v>58.95</v>
      </c>
      <c r="R674" s="32" t="s">
        <v>2178</v>
      </c>
      <c r="S674" s="32" t="s">
        <v>1058</v>
      </c>
      <c r="T674" s="33">
        <v>45325</v>
      </c>
      <c r="U674" s="33" t="s">
        <v>581</v>
      </c>
      <c r="V674" s="32" t="s">
        <v>2179</v>
      </c>
      <c r="W674" s="32" t="s">
        <v>142</v>
      </c>
      <c r="X674" s="33">
        <v>45325</v>
      </c>
      <c r="Y674" s="32" t="s">
        <v>1068</v>
      </c>
      <c r="Z674" s="33">
        <v>45325</v>
      </c>
      <c r="AA674" s="32" t="s">
        <v>1075</v>
      </c>
      <c r="AB674" s="32" t="s">
        <v>1081</v>
      </c>
      <c r="AC674" s="33">
        <v>45342</v>
      </c>
      <c r="AD674" s="32" t="s">
        <v>22</v>
      </c>
      <c r="AE674" s="33">
        <v>45328</v>
      </c>
      <c r="AF674" s="32" t="s">
        <v>428</v>
      </c>
      <c r="AG674" s="32"/>
      <c r="AH674" s="32" t="s">
        <v>1210</v>
      </c>
      <c r="AI674" t="s">
        <v>1311</v>
      </c>
      <c r="AJ674" t="s">
        <v>1354</v>
      </c>
      <c r="AK674" t="s">
        <v>1520</v>
      </c>
      <c r="AL674" s="32" t="s">
        <v>890</v>
      </c>
    </row>
    <row r="675" spans="1:38">
      <c r="A675" s="32">
        <v>54</v>
      </c>
      <c r="B675" s="33">
        <v>45318</v>
      </c>
      <c r="C675" s="32">
        <v>40</v>
      </c>
      <c r="D675" s="32" t="s">
        <v>1958</v>
      </c>
      <c r="E675" s="32" t="s">
        <v>1959</v>
      </c>
      <c r="F675" s="32">
        <v>8528915</v>
      </c>
      <c r="G675" s="32" t="s">
        <v>189</v>
      </c>
      <c r="H675" s="32" t="s">
        <v>185</v>
      </c>
      <c r="I675" s="32">
        <v>52805</v>
      </c>
      <c r="J675" s="33">
        <v>45320</v>
      </c>
      <c r="K675" s="33">
        <v>45320</v>
      </c>
      <c r="L675" t="s">
        <v>1058</v>
      </c>
      <c r="M675" s="32">
        <v>1</v>
      </c>
      <c r="N675" s="32" t="s">
        <v>20</v>
      </c>
      <c r="O675" s="32">
        <v>1</v>
      </c>
      <c r="P675" s="32">
        <v>18.649999999999999</v>
      </c>
      <c r="Q675" s="32">
        <v>18.649999999999999</v>
      </c>
      <c r="R675" s="32" t="s">
        <v>2174</v>
      </c>
      <c r="S675" s="32" t="s">
        <v>1058</v>
      </c>
      <c r="T675" s="33">
        <v>45327</v>
      </c>
      <c r="U675" s="33">
        <v>45325</v>
      </c>
      <c r="V675" s="32" t="s">
        <v>2323</v>
      </c>
      <c r="W675" s="32" t="s">
        <v>1007</v>
      </c>
      <c r="X675" s="33">
        <v>45327</v>
      </c>
      <c r="Y675" s="32" t="s">
        <v>1068</v>
      </c>
      <c r="Z675" s="33">
        <v>45327</v>
      </c>
      <c r="AA675" s="32" t="s">
        <v>1075</v>
      </c>
      <c r="AB675" s="32" t="s">
        <v>1079</v>
      </c>
      <c r="AC675" s="33">
        <v>45342</v>
      </c>
      <c r="AD675" s="32" t="s">
        <v>22</v>
      </c>
      <c r="AE675" s="33">
        <v>45333</v>
      </c>
      <c r="AF675" s="32" t="s">
        <v>424</v>
      </c>
      <c r="AG675" s="32"/>
      <c r="AH675" s="32" t="s">
        <v>1210</v>
      </c>
      <c r="AI675" t="s">
        <v>1311</v>
      </c>
      <c r="AJ675" t="s">
        <v>1354</v>
      </c>
      <c r="AK675" t="s">
        <v>1520</v>
      </c>
      <c r="AL675" s="32" t="s">
        <v>890</v>
      </c>
    </row>
    <row r="676" spans="1:38">
      <c r="A676" s="32">
        <v>54</v>
      </c>
      <c r="B676" s="33">
        <v>45318</v>
      </c>
      <c r="C676" s="32">
        <v>40</v>
      </c>
      <c r="D676" s="32" t="s">
        <v>1958</v>
      </c>
      <c r="E676" s="32" t="s">
        <v>1959</v>
      </c>
      <c r="F676" s="32">
        <v>8528915</v>
      </c>
      <c r="G676" s="32" t="s">
        <v>2018</v>
      </c>
      <c r="H676" s="32" t="s">
        <v>2030</v>
      </c>
      <c r="I676" s="32">
        <v>52802</v>
      </c>
      <c r="J676" s="33">
        <v>45320</v>
      </c>
      <c r="K676" s="33">
        <v>45320</v>
      </c>
      <c r="L676" t="s">
        <v>1058</v>
      </c>
      <c r="M676" s="32">
        <v>2</v>
      </c>
      <c r="N676" s="32" t="s">
        <v>20</v>
      </c>
      <c r="O676" s="32">
        <v>6</v>
      </c>
      <c r="P676" s="32">
        <v>30.47</v>
      </c>
      <c r="Q676" s="32">
        <v>182.82</v>
      </c>
      <c r="R676" s="32" t="s">
        <v>2328</v>
      </c>
      <c r="S676" s="32" t="s">
        <v>1058</v>
      </c>
      <c r="T676" s="33">
        <v>45326</v>
      </c>
      <c r="U676" s="33">
        <v>45326</v>
      </c>
      <c r="V676" s="32" t="s">
        <v>2329</v>
      </c>
      <c r="W676" s="32" t="s">
        <v>1005</v>
      </c>
      <c r="X676" s="33">
        <v>45326</v>
      </c>
      <c r="Y676" s="32" t="s">
        <v>1068</v>
      </c>
      <c r="Z676" s="33">
        <v>45326</v>
      </c>
      <c r="AA676" s="32" t="s">
        <v>1710</v>
      </c>
      <c r="AB676" s="32" t="s">
        <v>1081</v>
      </c>
      <c r="AC676" s="33">
        <v>45337</v>
      </c>
      <c r="AD676" s="32" t="s">
        <v>22</v>
      </c>
      <c r="AE676" s="33">
        <v>45332</v>
      </c>
      <c r="AF676" s="32" t="s">
        <v>427</v>
      </c>
      <c r="AG676" s="32"/>
      <c r="AH676" s="32" t="s">
        <v>1210</v>
      </c>
      <c r="AI676" t="s">
        <v>1311</v>
      </c>
      <c r="AJ676" t="s">
        <v>1354</v>
      </c>
      <c r="AK676" t="s">
        <v>1520</v>
      </c>
      <c r="AL676" s="32" t="s">
        <v>890</v>
      </c>
    </row>
    <row r="677" spans="1:38">
      <c r="A677" s="32">
        <v>54</v>
      </c>
      <c r="B677" s="33">
        <v>45318</v>
      </c>
      <c r="C677" s="32">
        <v>40</v>
      </c>
      <c r="D677" s="32" t="s">
        <v>1958</v>
      </c>
      <c r="E677" s="32" t="s">
        <v>1959</v>
      </c>
      <c r="F677" s="32">
        <v>8528915</v>
      </c>
      <c r="G677" s="32" t="s">
        <v>60</v>
      </c>
      <c r="H677" s="32" t="s">
        <v>61</v>
      </c>
      <c r="I677" s="32">
        <v>52800</v>
      </c>
      <c r="J677" s="33">
        <v>45320</v>
      </c>
      <c r="K677" s="33">
        <v>45320</v>
      </c>
      <c r="L677" t="s">
        <v>1058</v>
      </c>
      <c r="M677" s="32">
        <v>4</v>
      </c>
      <c r="N677" s="32" t="s">
        <v>20</v>
      </c>
      <c r="O677" s="32">
        <v>5</v>
      </c>
      <c r="P677" s="32">
        <v>19.5</v>
      </c>
      <c r="Q677" s="32">
        <v>97.5</v>
      </c>
      <c r="R677" s="32" t="s">
        <v>2180</v>
      </c>
      <c r="S677" s="32" t="s">
        <v>1058</v>
      </c>
      <c r="T677" s="33">
        <v>45325</v>
      </c>
      <c r="U677" s="33" t="s">
        <v>581</v>
      </c>
      <c r="V677" s="32" t="s">
        <v>2181</v>
      </c>
      <c r="W677" s="32" t="s">
        <v>1005</v>
      </c>
      <c r="X677" s="33">
        <v>45325</v>
      </c>
      <c r="Y677" s="32" t="s">
        <v>1068</v>
      </c>
      <c r="Z677" s="33">
        <v>45325</v>
      </c>
      <c r="AA677" s="32" t="s">
        <v>1075</v>
      </c>
      <c r="AB677" s="32" t="s">
        <v>1070</v>
      </c>
      <c r="AC677" s="33">
        <v>45337</v>
      </c>
      <c r="AD677" s="32" t="s">
        <v>22</v>
      </c>
      <c r="AE677" s="33">
        <v>45328</v>
      </c>
      <c r="AF677" s="32" t="s">
        <v>429</v>
      </c>
      <c r="AG677" s="32"/>
      <c r="AH677" s="32" t="s">
        <v>1210</v>
      </c>
      <c r="AI677" t="s">
        <v>1311</v>
      </c>
      <c r="AJ677" t="s">
        <v>1354</v>
      </c>
      <c r="AK677" t="s">
        <v>1520</v>
      </c>
      <c r="AL677" s="32" t="s">
        <v>890</v>
      </c>
    </row>
    <row r="678" spans="1:38">
      <c r="A678" s="32">
        <v>54</v>
      </c>
      <c r="B678" s="33">
        <v>45318</v>
      </c>
      <c r="C678" s="32">
        <v>40</v>
      </c>
      <c r="D678" s="32" t="s">
        <v>1958</v>
      </c>
      <c r="E678" s="32" t="s">
        <v>1959</v>
      </c>
      <c r="F678" s="32">
        <v>8528915</v>
      </c>
      <c r="G678" s="32" t="s">
        <v>188</v>
      </c>
      <c r="H678" s="32" t="s">
        <v>184</v>
      </c>
      <c r="I678" s="32">
        <v>52808</v>
      </c>
      <c r="J678" s="33">
        <v>45320</v>
      </c>
      <c r="K678" s="33">
        <v>45320</v>
      </c>
      <c r="L678" t="s">
        <v>1058</v>
      </c>
      <c r="M678" s="32">
        <v>5</v>
      </c>
      <c r="N678" s="32" t="s">
        <v>37</v>
      </c>
      <c r="O678" s="32">
        <v>3</v>
      </c>
      <c r="P678" s="32">
        <v>37</v>
      </c>
      <c r="Q678" s="32">
        <v>111</v>
      </c>
      <c r="R678" s="32" t="s">
        <v>2324</v>
      </c>
      <c r="S678" s="32" t="s">
        <v>1058</v>
      </c>
      <c r="T678" s="33">
        <v>45327</v>
      </c>
      <c r="U678" s="33">
        <v>45327</v>
      </c>
      <c r="V678" s="32" t="s">
        <v>2325</v>
      </c>
      <c r="W678" s="32" t="s">
        <v>143</v>
      </c>
      <c r="X678" s="33">
        <v>45327</v>
      </c>
      <c r="Y678" s="32" t="s">
        <v>1068</v>
      </c>
      <c r="Z678" s="33">
        <v>45327</v>
      </c>
      <c r="AA678" s="32" t="s">
        <v>1710</v>
      </c>
      <c r="AB678" s="32" t="s">
        <v>1081</v>
      </c>
      <c r="AC678" s="33">
        <v>45351</v>
      </c>
      <c r="AD678" s="32" t="s">
        <v>22</v>
      </c>
      <c r="AE678" s="33">
        <v>45332</v>
      </c>
      <c r="AF678" s="32" t="s">
        <v>428</v>
      </c>
      <c r="AG678" s="32"/>
      <c r="AH678" s="32" t="s">
        <v>1210</v>
      </c>
      <c r="AI678" t="s">
        <v>1311</v>
      </c>
      <c r="AJ678" t="s">
        <v>1354</v>
      </c>
      <c r="AK678" t="s">
        <v>1520</v>
      </c>
      <c r="AL678" s="32" t="s">
        <v>890</v>
      </c>
    </row>
    <row r="679" spans="1:38">
      <c r="A679" s="32">
        <v>54</v>
      </c>
      <c r="B679" s="33">
        <v>45318</v>
      </c>
      <c r="C679" s="32">
        <v>40</v>
      </c>
      <c r="D679" s="32" t="s">
        <v>1958</v>
      </c>
      <c r="E679" s="32" t="s">
        <v>1959</v>
      </c>
      <c r="F679" s="32">
        <v>8528915</v>
      </c>
      <c r="G679" s="32" t="s">
        <v>561</v>
      </c>
      <c r="H679" s="32" t="s">
        <v>562</v>
      </c>
      <c r="I679" s="32">
        <v>52803</v>
      </c>
      <c r="J679" s="33">
        <v>45320</v>
      </c>
      <c r="K679" s="33">
        <v>45320</v>
      </c>
      <c r="L679" t="s">
        <v>1058</v>
      </c>
      <c r="M679" s="32">
        <v>1</v>
      </c>
      <c r="N679" s="32" t="s">
        <v>20</v>
      </c>
      <c r="O679" s="32">
        <v>7</v>
      </c>
      <c r="P679" s="32">
        <v>35.799999999999997</v>
      </c>
      <c r="Q679" s="32">
        <v>250.6</v>
      </c>
      <c r="R679" s="32" t="s">
        <v>2165</v>
      </c>
      <c r="S679" s="32" t="s">
        <v>1058</v>
      </c>
      <c r="T679" s="33">
        <v>45323</v>
      </c>
      <c r="U679" s="33">
        <v>45323</v>
      </c>
      <c r="V679" s="32" t="s">
        <v>2166</v>
      </c>
      <c r="W679" s="32" t="s">
        <v>1005</v>
      </c>
      <c r="X679" s="33">
        <v>45323</v>
      </c>
      <c r="Y679" s="32" t="s">
        <v>1068</v>
      </c>
      <c r="Z679" s="33">
        <v>45323</v>
      </c>
      <c r="AA679" s="32" t="s">
        <v>1710</v>
      </c>
      <c r="AB679" s="32" t="s">
        <v>1082</v>
      </c>
      <c r="AC679" s="33">
        <v>45352</v>
      </c>
      <c r="AD679" s="32" t="s">
        <v>22</v>
      </c>
      <c r="AE679" s="33">
        <v>45329</v>
      </c>
      <c r="AF679" s="32" t="s">
        <v>1160</v>
      </c>
      <c r="AG679" s="32"/>
      <c r="AH679" s="32" t="s">
        <v>1210</v>
      </c>
      <c r="AI679" t="s">
        <v>1311</v>
      </c>
      <c r="AJ679" t="s">
        <v>1354</v>
      </c>
      <c r="AK679" t="s">
        <v>1520</v>
      </c>
      <c r="AL679" s="32" t="s">
        <v>890</v>
      </c>
    </row>
    <row r="680" spans="1:38">
      <c r="A680" s="32">
        <v>54</v>
      </c>
      <c r="B680" s="33">
        <v>45318</v>
      </c>
      <c r="C680" s="32">
        <v>40</v>
      </c>
      <c r="D680" s="32" t="s">
        <v>1958</v>
      </c>
      <c r="E680" s="32" t="s">
        <v>1959</v>
      </c>
      <c r="F680" s="32">
        <v>8528915</v>
      </c>
      <c r="G680" s="32" t="s">
        <v>502</v>
      </c>
      <c r="H680" s="32" t="s">
        <v>519</v>
      </c>
      <c r="I680" s="32">
        <v>52808</v>
      </c>
      <c r="J680" s="33">
        <v>45320</v>
      </c>
      <c r="K680" s="33">
        <v>45320</v>
      </c>
      <c r="L680" t="s">
        <v>1058</v>
      </c>
      <c r="M680" s="32">
        <v>4</v>
      </c>
      <c r="N680" s="32" t="s">
        <v>55</v>
      </c>
      <c r="O680" s="32">
        <v>1</v>
      </c>
      <c r="P680" s="32">
        <v>30.4</v>
      </c>
      <c r="Q680" s="32">
        <v>30.4</v>
      </c>
      <c r="R680" s="32" t="s">
        <v>2324</v>
      </c>
      <c r="S680" s="32" t="s">
        <v>1058</v>
      </c>
      <c r="T680" s="33">
        <v>45327</v>
      </c>
      <c r="U680" s="33">
        <v>45327</v>
      </c>
      <c r="V680" s="32" t="s">
        <v>2325</v>
      </c>
      <c r="W680" s="32" t="s">
        <v>142</v>
      </c>
      <c r="X680" s="33">
        <v>45327</v>
      </c>
      <c r="Y680" s="32" t="s">
        <v>1068</v>
      </c>
      <c r="Z680" s="33">
        <v>45327</v>
      </c>
      <c r="AA680" s="32" t="s">
        <v>1710</v>
      </c>
      <c r="AB680" s="32" t="s">
        <v>1081</v>
      </c>
      <c r="AC680" s="33">
        <v>45351</v>
      </c>
      <c r="AD680" s="32" t="s">
        <v>22</v>
      </c>
      <c r="AE680" s="33">
        <v>45332</v>
      </c>
      <c r="AF680" s="32" t="s">
        <v>424</v>
      </c>
      <c r="AG680" s="32"/>
      <c r="AH680" s="32" t="s">
        <v>1210</v>
      </c>
      <c r="AI680" t="s">
        <v>1311</v>
      </c>
      <c r="AJ680" t="s">
        <v>1354</v>
      </c>
      <c r="AK680" t="s">
        <v>1520</v>
      </c>
      <c r="AL680" s="32" t="s">
        <v>890</v>
      </c>
    </row>
    <row r="681" spans="1:38">
      <c r="A681" s="32">
        <v>54</v>
      </c>
      <c r="B681" s="33">
        <v>45318</v>
      </c>
      <c r="C681" s="32">
        <v>40</v>
      </c>
      <c r="D681" s="32" t="s">
        <v>1958</v>
      </c>
      <c r="E681" s="32" t="s">
        <v>1959</v>
      </c>
      <c r="F681" s="32">
        <v>8528915</v>
      </c>
      <c r="G681" s="32" t="s">
        <v>2019</v>
      </c>
      <c r="H681" s="32" t="s">
        <v>2031</v>
      </c>
      <c r="I681" s="32">
        <v>52802</v>
      </c>
      <c r="J681" s="33">
        <v>45320</v>
      </c>
      <c r="K681" s="33">
        <v>45320</v>
      </c>
      <c r="L681" t="s">
        <v>1058</v>
      </c>
      <c r="M681" s="32">
        <v>1</v>
      </c>
      <c r="N681" s="32" t="s">
        <v>55</v>
      </c>
      <c r="O681" s="32">
        <v>1</v>
      </c>
      <c r="P681" s="32">
        <v>20.98</v>
      </c>
      <c r="Q681" s="32">
        <v>20.98</v>
      </c>
      <c r="R681" s="32" t="s">
        <v>2328</v>
      </c>
      <c r="S681" s="32" t="s">
        <v>1058</v>
      </c>
      <c r="T681" s="33">
        <v>45326</v>
      </c>
      <c r="U681" s="33">
        <v>45326</v>
      </c>
      <c r="V681" s="32" t="s">
        <v>2329</v>
      </c>
      <c r="W681" s="32" t="s">
        <v>1003</v>
      </c>
      <c r="X681" s="33">
        <v>45326</v>
      </c>
      <c r="Y681" s="32" t="s">
        <v>1068</v>
      </c>
      <c r="Z681" s="33">
        <v>45326</v>
      </c>
      <c r="AA681" s="32" t="s">
        <v>1710</v>
      </c>
      <c r="AB681" s="32" t="s">
        <v>1081</v>
      </c>
      <c r="AC681" s="33">
        <v>45337</v>
      </c>
      <c r="AD681" s="32" t="s">
        <v>22</v>
      </c>
      <c r="AE681" s="33">
        <v>45332</v>
      </c>
      <c r="AF681" s="32" t="s">
        <v>424</v>
      </c>
      <c r="AG681" s="32"/>
      <c r="AH681" s="32" t="s">
        <v>1210</v>
      </c>
      <c r="AI681" t="s">
        <v>1311</v>
      </c>
      <c r="AJ681" t="s">
        <v>1354</v>
      </c>
      <c r="AK681" t="s">
        <v>1520</v>
      </c>
      <c r="AL681" s="32" t="s">
        <v>890</v>
      </c>
    </row>
    <row r="682" spans="1:38">
      <c r="A682" s="32">
        <v>54</v>
      </c>
      <c r="B682" s="33">
        <v>45318</v>
      </c>
      <c r="C682" s="32">
        <v>40</v>
      </c>
      <c r="D682" s="32" t="s">
        <v>1958</v>
      </c>
      <c r="E682" s="32" t="s">
        <v>1959</v>
      </c>
      <c r="F682" s="32">
        <v>8528915</v>
      </c>
      <c r="G682" s="32" t="s">
        <v>2020</v>
      </c>
      <c r="H682" s="32" t="s">
        <v>2032</v>
      </c>
      <c r="I682" s="32">
        <v>52804</v>
      </c>
      <c r="J682" s="33">
        <v>45320</v>
      </c>
      <c r="K682" s="33">
        <v>45320</v>
      </c>
      <c r="L682" t="s">
        <v>1058</v>
      </c>
      <c r="M682" s="32">
        <v>1</v>
      </c>
      <c r="N682" s="32" t="s">
        <v>36</v>
      </c>
      <c r="O682" s="32">
        <v>1</v>
      </c>
      <c r="P682" s="32">
        <v>67.930000000000007</v>
      </c>
      <c r="Q682" s="32">
        <v>67.930000000000007</v>
      </c>
      <c r="R682" s="32" t="s">
        <v>2328</v>
      </c>
      <c r="S682" s="32" t="s">
        <v>1058</v>
      </c>
      <c r="T682" s="33">
        <v>45326</v>
      </c>
      <c r="U682" s="33">
        <v>45326</v>
      </c>
      <c r="V682" s="32" t="s">
        <v>2329</v>
      </c>
      <c r="W682" s="32" t="s">
        <v>1006</v>
      </c>
      <c r="X682" s="33">
        <v>45326</v>
      </c>
      <c r="Y682" s="32" t="s">
        <v>1068</v>
      </c>
      <c r="Z682" s="33">
        <v>45326</v>
      </c>
      <c r="AA682" s="32" t="s">
        <v>1710</v>
      </c>
      <c r="AB682" s="32" t="s">
        <v>1081</v>
      </c>
      <c r="AC682" s="33">
        <v>45337</v>
      </c>
      <c r="AD682" s="32" t="s">
        <v>22</v>
      </c>
      <c r="AE682" s="33">
        <v>45332</v>
      </c>
      <c r="AF682" s="32" t="s">
        <v>424</v>
      </c>
      <c r="AG682" s="32"/>
      <c r="AH682" s="32" t="s">
        <v>1210</v>
      </c>
      <c r="AI682" t="s">
        <v>1311</v>
      </c>
      <c r="AJ682" t="s">
        <v>1354</v>
      </c>
      <c r="AK682" t="s">
        <v>1520</v>
      </c>
      <c r="AL682" s="32" t="s">
        <v>890</v>
      </c>
    </row>
    <row r="683" spans="1:38">
      <c r="A683" s="32">
        <v>54</v>
      </c>
      <c r="B683" s="33">
        <v>45318</v>
      </c>
      <c r="C683" s="32">
        <v>40</v>
      </c>
      <c r="D683" s="32" t="s">
        <v>1958</v>
      </c>
      <c r="E683" s="32" t="s">
        <v>1959</v>
      </c>
      <c r="F683" s="32">
        <v>8528915</v>
      </c>
      <c r="G683" s="32" t="s">
        <v>988</v>
      </c>
      <c r="H683" s="32" t="s">
        <v>991</v>
      </c>
      <c r="I683" s="32">
        <v>52808</v>
      </c>
      <c r="J683" s="33">
        <v>45320</v>
      </c>
      <c r="K683" s="33">
        <v>45320</v>
      </c>
      <c r="L683" t="s">
        <v>1058</v>
      </c>
      <c r="M683" s="32">
        <v>3</v>
      </c>
      <c r="N683" s="32" t="s">
        <v>20</v>
      </c>
      <c r="O683" s="32">
        <v>1</v>
      </c>
      <c r="P683" s="32">
        <v>52</v>
      </c>
      <c r="Q683" s="32">
        <v>52</v>
      </c>
      <c r="R683" s="32" t="s">
        <v>2324</v>
      </c>
      <c r="S683" s="32" t="s">
        <v>1058</v>
      </c>
      <c r="T683" s="33">
        <v>45327</v>
      </c>
      <c r="U683" s="33">
        <v>45327</v>
      </c>
      <c r="V683" s="32" t="s">
        <v>2325</v>
      </c>
      <c r="W683" s="32" t="s">
        <v>141</v>
      </c>
      <c r="X683" s="33">
        <v>45327</v>
      </c>
      <c r="Y683" s="32" t="s">
        <v>1068</v>
      </c>
      <c r="Z683" s="33">
        <v>45327</v>
      </c>
      <c r="AA683" s="32" t="s">
        <v>1710</v>
      </c>
      <c r="AB683" s="32" t="s">
        <v>1081</v>
      </c>
      <c r="AC683" s="33">
        <v>45351</v>
      </c>
      <c r="AD683" s="32" t="s">
        <v>22</v>
      </c>
      <c r="AE683" s="33">
        <v>45333</v>
      </c>
      <c r="AF683" s="32" t="s">
        <v>424</v>
      </c>
      <c r="AG683" s="32"/>
      <c r="AH683" s="32" t="s">
        <v>1210</v>
      </c>
      <c r="AI683" t="s">
        <v>1311</v>
      </c>
      <c r="AJ683" t="s">
        <v>1354</v>
      </c>
      <c r="AK683" t="s">
        <v>1520</v>
      </c>
      <c r="AL683" s="32" t="s">
        <v>890</v>
      </c>
    </row>
    <row r="684" spans="1:38">
      <c r="A684" s="32">
        <v>54</v>
      </c>
      <c r="B684" s="33">
        <v>45318</v>
      </c>
      <c r="C684" s="32">
        <v>40</v>
      </c>
      <c r="D684" s="32" t="s">
        <v>1958</v>
      </c>
      <c r="E684" s="32" t="s">
        <v>1959</v>
      </c>
      <c r="F684" s="32">
        <v>8528915</v>
      </c>
      <c r="G684" s="32" t="s">
        <v>1488</v>
      </c>
      <c r="H684" s="32" t="s">
        <v>1498</v>
      </c>
      <c r="I684" s="32">
        <v>52808</v>
      </c>
      <c r="J684" s="33">
        <v>45320</v>
      </c>
      <c r="K684" s="33">
        <v>45320</v>
      </c>
      <c r="L684" t="s">
        <v>1058</v>
      </c>
      <c r="M684" s="32">
        <v>2</v>
      </c>
      <c r="N684" s="32" t="s">
        <v>20</v>
      </c>
      <c r="O684" s="32">
        <v>4</v>
      </c>
      <c r="P684" s="32">
        <v>35.299999999999997</v>
      </c>
      <c r="Q684" s="32">
        <v>141.19999999999999</v>
      </c>
      <c r="R684" s="32" t="s">
        <v>2324</v>
      </c>
      <c r="S684" s="32" t="s">
        <v>1058</v>
      </c>
      <c r="T684" s="33">
        <v>45327</v>
      </c>
      <c r="U684" s="33">
        <v>45327</v>
      </c>
      <c r="V684" s="32" t="s">
        <v>2325</v>
      </c>
      <c r="W684" s="32" t="s">
        <v>140</v>
      </c>
      <c r="X684" s="33">
        <v>45327</v>
      </c>
      <c r="Y684" s="32" t="s">
        <v>1068</v>
      </c>
      <c r="Z684" s="33">
        <v>45327</v>
      </c>
      <c r="AA684" s="32" t="s">
        <v>1710</v>
      </c>
      <c r="AB684" s="32" t="s">
        <v>1081</v>
      </c>
      <c r="AC684" s="33">
        <v>45351</v>
      </c>
      <c r="AD684" s="32" t="s">
        <v>22</v>
      </c>
      <c r="AE684" s="33">
        <v>45332</v>
      </c>
      <c r="AF684" s="32" t="s">
        <v>426</v>
      </c>
      <c r="AG684" s="32"/>
      <c r="AH684" s="32" t="s">
        <v>1210</v>
      </c>
      <c r="AI684" t="s">
        <v>1311</v>
      </c>
      <c r="AJ684" t="s">
        <v>1354</v>
      </c>
      <c r="AK684" t="s">
        <v>1520</v>
      </c>
      <c r="AL684" s="32" t="s">
        <v>890</v>
      </c>
    </row>
    <row r="685" spans="1:38">
      <c r="A685" s="32">
        <v>54</v>
      </c>
      <c r="B685" s="33">
        <v>45318</v>
      </c>
      <c r="C685" s="32">
        <v>40</v>
      </c>
      <c r="D685" s="32" t="s">
        <v>1958</v>
      </c>
      <c r="E685" s="32" t="s">
        <v>1959</v>
      </c>
      <c r="F685" s="32">
        <v>8528915</v>
      </c>
      <c r="G685" s="32" t="s">
        <v>2021</v>
      </c>
      <c r="H685" s="32" t="s">
        <v>2033</v>
      </c>
      <c r="I685" s="32">
        <v>52809</v>
      </c>
      <c r="J685" s="33">
        <v>45320</v>
      </c>
      <c r="K685" s="33">
        <v>45320</v>
      </c>
      <c r="L685" t="s">
        <v>1058</v>
      </c>
      <c r="M685" s="32">
        <v>1</v>
      </c>
      <c r="N685" s="32" t="s">
        <v>21</v>
      </c>
      <c r="O685" s="32">
        <v>2</v>
      </c>
      <c r="P685" s="32">
        <v>19.8</v>
      </c>
      <c r="Q685" s="32">
        <v>39.6</v>
      </c>
      <c r="R685" s="32" t="s">
        <v>2310</v>
      </c>
      <c r="S685" s="32" t="s">
        <v>1058</v>
      </c>
      <c r="T685" s="33">
        <v>45326</v>
      </c>
      <c r="U685" s="33">
        <v>45326</v>
      </c>
      <c r="V685" s="32" t="s">
        <v>2311</v>
      </c>
      <c r="W685" s="32" t="s">
        <v>1031</v>
      </c>
      <c r="X685" s="33">
        <v>45326</v>
      </c>
      <c r="Y685" s="32" t="s">
        <v>1068</v>
      </c>
      <c r="Z685" s="33">
        <v>45326</v>
      </c>
      <c r="AA685" s="32" t="s">
        <v>1710</v>
      </c>
      <c r="AB685" s="32" t="s">
        <v>1070</v>
      </c>
      <c r="AC685" s="33">
        <v>45342</v>
      </c>
      <c r="AD685" s="32" t="s">
        <v>22</v>
      </c>
      <c r="AE685" s="33">
        <v>45329</v>
      </c>
      <c r="AF685" s="32" t="s">
        <v>425</v>
      </c>
      <c r="AG685" s="32"/>
      <c r="AH685" s="32" t="s">
        <v>1210</v>
      </c>
      <c r="AI685" t="s">
        <v>1311</v>
      </c>
      <c r="AJ685" t="s">
        <v>1354</v>
      </c>
      <c r="AK685" t="s">
        <v>1520</v>
      </c>
      <c r="AL685" s="32" t="s">
        <v>890</v>
      </c>
    </row>
    <row r="686" spans="1:38">
      <c r="A686" s="32">
        <v>54</v>
      </c>
      <c r="B686" s="33">
        <v>45318</v>
      </c>
      <c r="C686" s="32">
        <v>40</v>
      </c>
      <c r="D686" s="32" t="s">
        <v>1958</v>
      </c>
      <c r="E686" s="32" t="s">
        <v>1959</v>
      </c>
      <c r="F686" s="32">
        <v>8528915</v>
      </c>
      <c r="G686" s="32" t="s">
        <v>986</v>
      </c>
      <c r="H686" s="32" t="s">
        <v>2034</v>
      </c>
      <c r="I686" s="32">
        <v>52800</v>
      </c>
      <c r="J686" s="33">
        <v>45320</v>
      </c>
      <c r="K686" s="33">
        <v>45320</v>
      </c>
      <c r="L686" t="s">
        <v>1058</v>
      </c>
      <c r="M686" s="32">
        <v>3</v>
      </c>
      <c r="N686" s="32" t="s">
        <v>20</v>
      </c>
      <c r="O686" s="32">
        <v>2</v>
      </c>
      <c r="P686" s="32">
        <v>16.62</v>
      </c>
      <c r="Q686" s="32">
        <v>33.24</v>
      </c>
      <c r="R686" s="32" t="s">
        <v>2174</v>
      </c>
      <c r="S686" s="32" t="s">
        <v>1058</v>
      </c>
      <c r="T686" s="33">
        <v>45327</v>
      </c>
      <c r="U686" s="33">
        <v>45325</v>
      </c>
      <c r="V686" s="32" t="s">
        <v>2323</v>
      </c>
      <c r="W686" s="32" t="s">
        <v>1006</v>
      </c>
      <c r="X686" s="33">
        <v>45327</v>
      </c>
      <c r="Y686" s="32" t="s">
        <v>1068</v>
      </c>
      <c r="Z686" s="33">
        <v>45327</v>
      </c>
      <c r="AA686" s="32" t="s">
        <v>1075</v>
      </c>
      <c r="AB686" s="32" t="s">
        <v>1079</v>
      </c>
      <c r="AC686" s="33">
        <v>45342</v>
      </c>
      <c r="AD686" s="32" t="s">
        <v>22</v>
      </c>
      <c r="AE686" s="33">
        <v>45333</v>
      </c>
      <c r="AF686" s="32" t="s">
        <v>425</v>
      </c>
      <c r="AG686" s="32"/>
      <c r="AH686" s="32" t="s">
        <v>1210</v>
      </c>
      <c r="AI686" t="s">
        <v>1311</v>
      </c>
      <c r="AJ686" t="s">
        <v>1354</v>
      </c>
      <c r="AK686" t="s">
        <v>1520</v>
      </c>
      <c r="AL686" s="32" t="s">
        <v>890</v>
      </c>
    </row>
    <row r="687" spans="1:38">
      <c r="A687" s="32">
        <v>54</v>
      </c>
      <c r="B687" s="33">
        <v>45318</v>
      </c>
      <c r="C687" s="32">
        <v>40</v>
      </c>
      <c r="D687" s="32" t="s">
        <v>1958</v>
      </c>
      <c r="E687" s="32" t="s">
        <v>1959</v>
      </c>
      <c r="F687" s="32">
        <v>8528915</v>
      </c>
      <c r="G687" s="32" t="s">
        <v>469</v>
      </c>
      <c r="H687" s="32" t="s">
        <v>470</v>
      </c>
      <c r="I687" s="32">
        <v>52800</v>
      </c>
      <c r="J687" s="33">
        <v>45320</v>
      </c>
      <c r="K687" s="33">
        <v>45320</v>
      </c>
      <c r="L687" t="s">
        <v>1058</v>
      </c>
      <c r="M687" s="32">
        <v>1</v>
      </c>
      <c r="N687" s="32" t="s">
        <v>20</v>
      </c>
      <c r="O687" s="32">
        <v>2</v>
      </c>
      <c r="P687" s="32">
        <v>30.47</v>
      </c>
      <c r="Q687" s="32">
        <v>60.94</v>
      </c>
      <c r="R687" s="32" t="s">
        <v>2182</v>
      </c>
      <c r="S687" s="32" t="s">
        <v>1058</v>
      </c>
      <c r="T687" s="33">
        <v>45331</v>
      </c>
      <c r="U687" s="33">
        <v>45328</v>
      </c>
      <c r="V687" s="32" t="s">
        <v>2330</v>
      </c>
      <c r="W687" s="32" t="s">
        <v>1006</v>
      </c>
      <c r="X687" s="33">
        <v>45331</v>
      </c>
      <c r="Y687" s="32" t="s">
        <v>1068</v>
      </c>
      <c r="Z687" s="33">
        <v>45331</v>
      </c>
      <c r="AA687" s="32" t="s">
        <v>1075</v>
      </c>
      <c r="AB687" s="32" t="s">
        <v>1072</v>
      </c>
      <c r="AC687" s="33">
        <v>45342</v>
      </c>
      <c r="AD687" s="32" t="s">
        <v>22</v>
      </c>
      <c r="AE687" s="33">
        <v>45335</v>
      </c>
      <c r="AF687" s="32" t="s">
        <v>425</v>
      </c>
      <c r="AG687" s="32"/>
      <c r="AH687" s="32" t="s">
        <v>1210</v>
      </c>
      <c r="AI687" t="s">
        <v>1311</v>
      </c>
      <c r="AJ687" t="s">
        <v>1354</v>
      </c>
      <c r="AK687" t="s">
        <v>1520</v>
      </c>
      <c r="AL687" s="32" t="s">
        <v>890</v>
      </c>
    </row>
    <row r="688" spans="1:38">
      <c r="A688" s="32">
        <v>54</v>
      </c>
      <c r="B688" s="33">
        <v>45318</v>
      </c>
      <c r="C688" s="32">
        <v>40</v>
      </c>
      <c r="D688" s="32" t="s">
        <v>1958</v>
      </c>
      <c r="E688" s="32" t="s">
        <v>1959</v>
      </c>
      <c r="F688" s="32">
        <v>8528915</v>
      </c>
      <c r="G688" s="32" t="s">
        <v>985</v>
      </c>
      <c r="H688" s="32" t="s">
        <v>990</v>
      </c>
      <c r="I688" s="32">
        <v>52800</v>
      </c>
      <c r="J688" s="33">
        <v>45320</v>
      </c>
      <c r="K688" s="33">
        <v>45320</v>
      </c>
      <c r="L688" t="s">
        <v>1058</v>
      </c>
      <c r="M688" s="32">
        <v>2</v>
      </c>
      <c r="N688" s="32" t="s">
        <v>20</v>
      </c>
      <c r="O688" s="32">
        <v>1</v>
      </c>
      <c r="P688" s="32">
        <v>49.45</v>
      </c>
      <c r="Q688" s="32">
        <v>49.45</v>
      </c>
      <c r="R688" s="32" t="s">
        <v>2174</v>
      </c>
      <c r="S688" s="32" t="s">
        <v>1058</v>
      </c>
      <c r="T688" s="33">
        <v>45327</v>
      </c>
      <c r="U688" s="33">
        <v>45325</v>
      </c>
      <c r="V688" s="32" t="s">
        <v>2323</v>
      </c>
      <c r="W688" s="32" t="s">
        <v>1005</v>
      </c>
      <c r="X688" s="33">
        <v>45327</v>
      </c>
      <c r="Y688" s="32" t="s">
        <v>1068</v>
      </c>
      <c r="Z688" s="33">
        <v>45327</v>
      </c>
      <c r="AA688" s="32" t="s">
        <v>1075</v>
      </c>
      <c r="AB688" s="32" t="s">
        <v>1079</v>
      </c>
      <c r="AC688" s="33">
        <v>45342</v>
      </c>
      <c r="AD688" s="32" t="s">
        <v>22</v>
      </c>
      <c r="AE688" s="33">
        <v>45333</v>
      </c>
      <c r="AF688" s="32" t="s">
        <v>424</v>
      </c>
      <c r="AG688" s="32"/>
      <c r="AH688" s="32" t="s">
        <v>1210</v>
      </c>
      <c r="AI688" t="s">
        <v>1311</v>
      </c>
      <c r="AJ688" t="s">
        <v>1354</v>
      </c>
      <c r="AK688" t="s">
        <v>1520</v>
      </c>
      <c r="AL688" s="32" t="s">
        <v>890</v>
      </c>
    </row>
    <row r="689" spans="1:38">
      <c r="A689" s="32">
        <v>54</v>
      </c>
      <c r="B689" s="33">
        <v>45318</v>
      </c>
      <c r="C689" s="32">
        <v>40</v>
      </c>
      <c r="D689" s="32" t="s">
        <v>1958</v>
      </c>
      <c r="E689" s="32" t="s">
        <v>1959</v>
      </c>
      <c r="F689" s="32">
        <v>8528915</v>
      </c>
      <c r="G689" s="32" t="s">
        <v>160</v>
      </c>
      <c r="H689" s="32" t="s">
        <v>153</v>
      </c>
      <c r="I689" s="32">
        <v>52808</v>
      </c>
      <c r="J689" s="33">
        <v>45320</v>
      </c>
      <c r="K689" s="33">
        <v>45320</v>
      </c>
      <c r="L689" t="s">
        <v>1058</v>
      </c>
      <c r="M689" s="32">
        <v>1</v>
      </c>
      <c r="N689" s="32" t="s">
        <v>55</v>
      </c>
      <c r="O689" s="32">
        <v>2</v>
      </c>
      <c r="P689" s="32">
        <v>29</v>
      </c>
      <c r="Q689" s="32">
        <v>58</v>
      </c>
      <c r="R689" s="32" t="s">
        <v>2324</v>
      </c>
      <c r="S689" s="32" t="s">
        <v>1058</v>
      </c>
      <c r="T689" s="33">
        <v>45327</v>
      </c>
      <c r="U689" s="33">
        <v>45327</v>
      </c>
      <c r="V689" s="32" t="s">
        <v>2325</v>
      </c>
      <c r="W689" s="32" t="s">
        <v>139</v>
      </c>
      <c r="X689" s="33">
        <v>45327</v>
      </c>
      <c r="Y689" s="32" t="s">
        <v>1068</v>
      </c>
      <c r="Z689" s="33">
        <v>45327</v>
      </c>
      <c r="AA689" s="32" t="s">
        <v>1710</v>
      </c>
      <c r="AB689" s="32" t="s">
        <v>1081</v>
      </c>
      <c r="AC689" s="33">
        <v>45351</v>
      </c>
      <c r="AD689" s="32" t="s">
        <v>22</v>
      </c>
      <c r="AE689" s="33">
        <v>45332</v>
      </c>
      <c r="AF689" s="32" t="s">
        <v>425</v>
      </c>
      <c r="AG689" s="32"/>
      <c r="AH689" s="32" t="s">
        <v>1210</v>
      </c>
      <c r="AI689" t="s">
        <v>1311</v>
      </c>
      <c r="AJ689" t="s">
        <v>1354</v>
      </c>
      <c r="AK689" t="s">
        <v>1520</v>
      </c>
      <c r="AL689" s="32" t="s">
        <v>890</v>
      </c>
    </row>
    <row r="690" spans="1:38">
      <c r="A690" s="32">
        <v>54</v>
      </c>
      <c r="B690" s="33">
        <v>45318</v>
      </c>
      <c r="C690" s="32">
        <v>40</v>
      </c>
      <c r="D690" s="32" t="s">
        <v>1958</v>
      </c>
      <c r="E690" s="32" t="s">
        <v>1959</v>
      </c>
      <c r="F690" s="32">
        <v>8528915</v>
      </c>
      <c r="G690" s="32" t="s">
        <v>2035</v>
      </c>
      <c r="H690" s="32" t="s">
        <v>2036</v>
      </c>
      <c r="I690" s="32">
        <v>52810</v>
      </c>
      <c r="J690" s="33">
        <v>45320</v>
      </c>
      <c r="K690" s="33">
        <v>45320</v>
      </c>
      <c r="L690" t="s">
        <v>1058</v>
      </c>
      <c r="M690" s="32">
        <v>1</v>
      </c>
      <c r="N690" s="32" t="s">
        <v>37</v>
      </c>
      <c r="O690" s="32">
        <v>1</v>
      </c>
      <c r="P690" s="32">
        <v>76.19</v>
      </c>
      <c r="Q690" s="32">
        <v>76.19</v>
      </c>
      <c r="R690" s="32" t="s">
        <v>2174</v>
      </c>
      <c r="S690" s="32" t="s">
        <v>1058</v>
      </c>
      <c r="T690" s="33">
        <v>45327</v>
      </c>
      <c r="U690" s="33">
        <v>45325</v>
      </c>
      <c r="V690" s="32" t="s">
        <v>2323</v>
      </c>
      <c r="W690" s="32" t="s">
        <v>1011</v>
      </c>
      <c r="X690" s="33">
        <v>45327</v>
      </c>
      <c r="Y690" s="32" t="s">
        <v>1068</v>
      </c>
      <c r="Z690" s="33">
        <v>45327</v>
      </c>
      <c r="AA690" s="32" t="s">
        <v>1075</v>
      </c>
      <c r="AB690" s="32" t="s">
        <v>1079</v>
      </c>
      <c r="AC690" s="33">
        <v>45342</v>
      </c>
      <c r="AD690" s="32" t="s">
        <v>22</v>
      </c>
      <c r="AE690" s="33">
        <v>45334</v>
      </c>
      <c r="AF690" s="32" t="s">
        <v>424</v>
      </c>
      <c r="AG690" s="32"/>
      <c r="AH690" s="32" t="s">
        <v>1210</v>
      </c>
      <c r="AI690" t="s">
        <v>1311</v>
      </c>
      <c r="AJ690" t="s">
        <v>1354</v>
      </c>
      <c r="AK690" t="s">
        <v>1520</v>
      </c>
      <c r="AL690" s="32" t="s">
        <v>890</v>
      </c>
    </row>
    <row r="691" spans="1:38">
      <c r="A691" s="32">
        <v>55</v>
      </c>
      <c r="B691" s="33">
        <v>45318</v>
      </c>
      <c r="C691" s="32">
        <v>70</v>
      </c>
      <c r="D691" s="32" t="s">
        <v>668</v>
      </c>
      <c r="E691" s="32" t="s">
        <v>1969</v>
      </c>
      <c r="F691" s="32">
        <v>6871039</v>
      </c>
      <c r="G691" s="32" t="s">
        <v>1651</v>
      </c>
      <c r="H691" s="32" t="s">
        <v>2055</v>
      </c>
      <c r="I691" s="32">
        <v>52874</v>
      </c>
      <c r="J691" s="33">
        <v>45320</v>
      </c>
      <c r="K691" s="33">
        <v>45321</v>
      </c>
      <c r="L691" t="s">
        <v>1058</v>
      </c>
      <c r="M691" s="32">
        <v>2</v>
      </c>
      <c r="N691" s="32" t="s">
        <v>20</v>
      </c>
      <c r="O691" s="32">
        <v>12</v>
      </c>
      <c r="P691" s="32">
        <v>6.17</v>
      </c>
      <c r="Q691" s="32">
        <v>74.040000000000006</v>
      </c>
      <c r="R691" s="32" t="s">
        <v>2164</v>
      </c>
      <c r="S691" s="32" t="s">
        <v>1058</v>
      </c>
      <c r="T691" s="33">
        <v>45330</v>
      </c>
      <c r="U691" s="33">
        <v>45327</v>
      </c>
      <c r="V691" s="32" t="s">
        <v>2309</v>
      </c>
      <c r="W691" s="32" t="s">
        <v>1171</v>
      </c>
      <c r="X691" s="33">
        <v>45330</v>
      </c>
      <c r="Y691" s="32" t="s">
        <v>1068</v>
      </c>
      <c r="Z691" s="33">
        <v>45330</v>
      </c>
      <c r="AA691" s="32" t="s">
        <v>1069</v>
      </c>
      <c r="AB691" s="32" t="s">
        <v>1080</v>
      </c>
      <c r="AC691" s="33">
        <v>45337</v>
      </c>
      <c r="AD691" s="32" t="s">
        <v>22</v>
      </c>
      <c r="AE691" s="33">
        <v>45336</v>
      </c>
      <c r="AF691" s="32" t="s">
        <v>1027</v>
      </c>
      <c r="AG691" s="32"/>
      <c r="AH691" s="32" t="s">
        <v>1210</v>
      </c>
      <c r="AI691" t="s">
        <v>1311</v>
      </c>
      <c r="AJ691" t="s">
        <v>1354</v>
      </c>
      <c r="AK691" t="s">
        <v>1520</v>
      </c>
      <c r="AL691" s="32" t="s">
        <v>890</v>
      </c>
    </row>
    <row r="692" spans="1:38">
      <c r="A692" s="32">
        <v>55</v>
      </c>
      <c r="B692" s="33">
        <v>45318</v>
      </c>
      <c r="C692" s="32">
        <v>70</v>
      </c>
      <c r="D692" s="32" t="s">
        <v>668</v>
      </c>
      <c r="E692" s="32" t="s">
        <v>1969</v>
      </c>
      <c r="F692" s="32">
        <v>6871039</v>
      </c>
      <c r="G692" s="32" t="s">
        <v>1606</v>
      </c>
      <c r="H692" s="32" t="s">
        <v>1615</v>
      </c>
      <c r="I692" s="32">
        <v>52875</v>
      </c>
      <c r="J692" s="33">
        <v>45320</v>
      </c>
      <c r="K692" s="33">
        <v>45321</v>
      </c>
      <c r="L692" t="s">
        <v>1058</v>
      </c>
      <c r="M692" s="32">
        <v>7</v>
      </c>
      <c r="N692" s="32" t="s">
        <v>55</v>
      </c>
      <c r="O692" s="32">
        <v>1</v>
      </c>
      <c r="P692" s="32">
        <v>46.95</v>
      </c>
      <c r="Q692" s="32">
        <v>46.95</v>
      </c>
      <c r="R692" s="32" t="s">
        <v>2178</v>
      </c>
      <c r="S692" s="32" t="s">
        <v>1058</v>
      </c>
      <c r="T692" s="33">
        <v>45325</v>
      </c>
      <c r="U692" s="33" t="s">
        <v>581</v>
      </c>
      <c r="V692" s="32" t="s">
        <v>2179</v>
      </c>
      <c r="W692" s="32" t="s">
        <v>1016</v>
      </c>
      <c r="X692" s="33">
        <v>45325</v>
      </c>
      <c r="Y692" s="32" t="s">
        <v>1068</v>
      </c>
      <c r="Z692" s="33">
        <v>45325</v>
      </c>
      <c r="AA692" s="32" t="s">
        <v>1075</v>
      </c>
      <c r="AB692" s="32" t="s">
        <v>1081</v>
      </c>
      <c r="AC692" s="33">
        <v>45342</v>
      </c>
      <c r="AD692" s="32" t="s">
        <v>22</v>
      </c>
      <c r="AE692" s="33">
        <v>45328</v>
      </c>
      <c r="AF692" s="32" t="s">
        <v>424</v>
      </c>
      <c r="AG692" s="32"/>
      <c r="AH692" s="32" t="s">
        <v>1210</v>
      </c>
      <c r="AI692" t="s">
        <v>1311</v>
      </c>
      <c r="AJ692" t="s">
        <v>1354</v>
      </c>
      <c r="AK692" t="s">
        <v>1520</v>
      </c>
      <c r="AL692" s="32" t="s">
        <v>890</v>
      </c>
    </row>
    <row r="693" spans="1:38">
      <c r="A693" s="32">
        <v>55</v>
      </c>
      <c r="B693" s="33">
        <v>45318</v>
      </c>
      <c r="C693" s="32">
        <v>70</v>
      </c>
      <c r="D693" s="32" t="s">
        <v>668</v>
      </c>
      <c r="E693" s="32" t="s">
        <v>1969</v>
      </c>
      <c r="F693" s="32">
        <v>6871039</v>
      </c>
      <c r="G693" s="32" t="s">
        <v>665</v>
      </c>
      <c r="H693" s="32" t="s">
        <v>666</v>
      </c>
      <c r="I693" s="32">
        <v>52875</v>
      </c>
      <c r="J693" s="33">
        <v>45320</v>
      </c>
      <c r="K693" s="33">
        <v>45321</v>
      </c>
      <c r="L693" t="s">
        <v>1058</v>
      </c>
      <c r="M693" s="32">
        <v>6</v>
      </c>
      <c r="N693" s="32" t="s">
        <v>55</v>
      </c>
      <c r="O693" s="32">
        <v>1</v>
      </c>
      <c r="P693" s="32">
        <v>52.02</v>
      </c>
      <c r="Q693" s="32">
        <v>52.02</v>
      </c>
      <c r="R693" s="32" t="s">
        <v>2174</v>
      </c>
      <c r="S693" s="32" t="s">
        <v>1058</v>
      </c>
      <c r="T693" s="33">
        <v>45327</v>
      </c>
      <c r="U693" s="33">
        <v>45325</v>
      </c>
      <c r="V693" s="32" t="s">
        <v>2323</v>
      </c>
      <c r="W693" s="32" t="s">
        <v>1166</v>
      </c>
      <c r="X693" s="33">
        <v>45327</v>
      </c>
      <c r="Y693" s="32" t="s">
        <v>1068</v>
      </c>
      <c r="Z693" s="33">
        <v>45327</v>
      </c>
      <c r="AA693" s="32" t="s">
        <v>1075</v>
      </c>
      <c r="AB693" s="32" t="s">
        <v>1079</v>
      </c>
      <c r="AC693" s="33">
        <v>45342</v>
      </c>
      <c r="AD693" s="32" t="s">
        <v>22</v>
      </c>
      <c r="AE693" s="33">
        <v>45333</v>
      </c>
      <c r="AF693" s="32" t="s">
        <v>424</v>
      </c>
      <c r="AG693" s="32"/>
      <c r="AH693" s="32" t="s">
        <v>1210</v>
      </c>
      <c r="AI693" t="s">
        <v>1311</v>
      </c>
      <c r="AJ693" t="s">
        <v>1354</v>
      </c>
      <c r="AK693" t="s">
        <v>1520</v>
      </c>
      <c r="AL693" s="32" t="s">
        <v>890</v>
      </c>
    </row>
    <row r="694" spans="1:38">
      <c r="A694" s="32">
        <v>55</v>
      </c>
      <c r="B694" s="33">
        <v>45318</v>
      </c>
      <c r="C694" s="32">
        <v>70</v>
      </c>
      <c r="D694" s="32" t="s">
        <v>668</v>
      </c>
      <c r="E694" s="32" t="s">
        <v>1969</v>
      </c>
      <c r="F694" s="32">
        <v>6871039</v>
      </c>
      <c r="G694" s="32" t="s">
        <v>497</v>
      </c>
      <c r="H694" s="32" t="s">
        <v>1617</v>
      </c>
      <c r="I694" s="32">
        <v>52875</v>
      </c>
      <c r="J694" s="33">
        <v>45320</v>
      </c>
      <c r="K694" s="33">
        <v>45321</v>
      </c>
      <c r="L694" t="s">
        <v>1058</v>
      </c>
      <c r="M694" s="32">
        <v>5</v>
      </c>
      <c r="N694" s="32" t="s">
        <v>2105</v>
      </c>
      <c r="O694" s="32">
        <v>2</v>
      </c>
      <c r="P694" s="32">
        <v>22.74</v>
      </c>
      <c r="Q694" s="32">
        <v>45.48</v>
      </c>
      <c r="R694" s="32" t="s">
        <v>2174</v>
      </c>
      <c r="S694" s="32" t="s">
        <v>1058</v>
      </c>
      <c r="T694" s="33">
        <v>45327</v>
      </c>
      <c r="U694" s="33">
        <v>45325</v>
      </c>
      <c r="V694" s="32" t="s">
        <v>2323</v>
      </c>
      <c r="W694" s="32" t="s">
        <v>1165</v>
      </c>
      <c r="X694" s="33">
        <v>45327</v>
      </c>
      <c r="Y694" s="32" t="s">
        <v>1068</v>
      </c>
      <c r="Z694" s="33">
        <v>45327</v>
      </c>
      <c r="AA694" s="32" t="s">
        <v>1075</v>
      </c>
      <c r="AB694" s="32" t="s">
        <v>1079</v>
      </c>
      <c r="AC694" s="33">
        <v>45342</v>
      </c>
      <c r="AD694" s="32" t="s">
        <v>22</v>
      </c>
      <c r="AE694" s="33">
        <v>45333</v>
      </c>
      <c r="AF694" s="32" t="s">
        <v>425</v>
      </c>
      <c r="AG694" s="32"/>
      <c r="AH694" s="32" t="s">
        <v>1210</v>
      </c>
      <c r="AI694" t="s">
        <v>1311</v>
      </c>
      <c r="AJ694" t="s">
        <v>1354</v>
      </c>
      <c r="AK694" t="s">
        <v>1520</v>
      </c>
      <c r="AL694" s="32" t="s">
        <v>890</v>
      </c>
    </row>
    <row r="695" spans="1:38">
      <c r="A695" s="32">
        <v>55</v>
      </c>
      <c r="B695" s="33">
        <v>45318</v>
      </c>
      <c r="C695" s="32">
        <v>70</v>
      </c>
      <c r="D695" s="32" t="s">
        <v>668</v>
      </c>
      <c r="E695" s="32" t="s">
        <v>1969</v>
      </c>
      <c r="F695" s="32">
        <v>6871039</v>
      </c>
      <c r="G695" s="32" t="s">
        <v>1608</v>
      </c>
      <c r="H695" s="32" t="s">
        <v>147</v>
      </c>
      <c r="I695" s="32">
        <v>52875</v>
      </c>
      <c r="J695" s="33">
        <v>45320</v>
      </c>
      <c r="K695" s="33">
        <v>45321</v>
      </c>
      <c r="L695" t="s">
        <v>1058</v>
      </c>
      <c r="M695" s="32">
        <v>4</v>
      </c>
      <c r="N695" s="32" t="s">
        <v>20</v>
      </c>
      <c r="O695" s="32">
        <v>8</v>
      </c>
      <c r="P695" s="32">
        <v>12.67</v>
      </c>
      <c r="Q695" s="32">
        <v>101.36</v>
      </c>
      <c r="R695" s="32" t="s">
        <v>2174</v>
      </c>
      <c r="S695" s="32" t="s">
        <v>1058</v>
      </c>
      <c r="T695" s="33">
        <v>45327</v>
      </c>
      <c r="U695" s="33">
        <v>45325</v>
      </c>
      <c r="V695" s="32" t="s">
        <v>2323</v>
      </c>
      <c r="W695" s="32" t="s">
        <v>1171</v>
      </c>
      <c r="X695" s="33">
        <v>45327</v>
      </c>
      <c r="Y695" s="32" t="s">
        <v>1068</v>
      </c>
      <c r="Z695" s="33">
        <v>45327</v>
      </c>
      <c r="AA695" s="32" t="s">
        <v>1075</v>
      </c>
      <c r="AB695" s="32" t="s">
        <v>1079</v>
      </c>
      <c r="AC695" s="33">
        <v>45342</v>
      </c>
      <c r="AD695" s="32" t="s">
        <v>22</v>
      </c>
      <c r="AE695" s="33">
        <v>45333</v>
      </c>
      <c r="AF695" s="32" t="s">
        <v>1025</v>
      </c>
      <c r="AG695" s="32"/>
      <c r="AH695" s="32" t="s">
        <v>1210</v>
      </c>
      <c r="AI695" t="s">
        <v>1311</v>
      </c>
      <c r="AJ695" t="s">
        <v>1354</v>
      </c>
      <c r="AK695" t="s">
        <v>1520</v>
      </c>
      <c r="AL695" s="32" t="s">
        <v>890</v>
      </c>
    </row>
    <row r="696" spans="1:38">
      <c r="A696" s="32">
        <v>55</v>
      </c>
      <c r="B696" s="33">
        <v>45318</v>
      </c>
      <c r="C696" s="32">
        <v>70</v>
      </c>
      <c r="D696" s="32" t="s">
        <v>668</v>
      </c>
      <c r="E696" s="32" t="s">
        <v>1969</v>
      </c>
      <c r="F696" s="32">
        <v>6871039</v>
      </c>
      <c r="G696" s="32" t="s">
        <v>1609</v>
      </c>
      <c r="H696" s="32" t="s">
        <v>1619</v>
      </c>
      <c r="I696" s="32">
        <v>52875</v>
      </c>
      <c r="J696" s="33">
        <v>45320</v>
      </c>
      <c r="K696" s="33">
        <v>45321</v>
      </c>
      <c r="L696" t="s">
        <v>1058</v>
      </c>
      <c r="M696" s="32">
        <v>3</v>
      </c>
      <c r="N696" s="32" t="s">
        <v>20</v>
      </c>
      <c r="O696" s="32">
        <v>4</v>
      </c>
      <c r="P696" s="32">
        <v>52.08</v>
      </c>
      <c r="Q696" s="32">
        <v>208.32</v>
      </c>
      <c r="R696" s="32" t="s">
        <v>2174</v>
      </c>
      <c r="S696" s="32" t="s">
        <v>1058</v>
      </c>
      <c r="T696" s="33">
        <v>45327</v>
      </c>
      <c r="U696" s="33">
        <v>45325</v>
      </c>
      <c r="V696" s="32" t="s">
        <v>2323</v>
      </c>
      <c r="W696" s="32" t="s">
        <v>1176</v>
      </c>
      <c r="X696" s="33">
        <v>45327</v>
      </c>
      <c r="Y696" s="32" t="s">
        <v>1068</v>
      </c>
      <c r="Z696" s="33">
        <v>45327</v>
      </c>
      <c r="AA696" s="32" t="s">
        <v>1075</v>
      </c>
      <c r="AB696" s="32" t="s">
        <v>1079</v>
      </c>
      <c r="AC696" s="33">
        <v>45342</v>
      </c>
      <c r="AD696" s="32" t="s">
        <v>22</v>
      </c>
      <c r="AE696" s="33">
        <v>45334</v>
      </c>
      <c r="AF696" s="32" t="s">
        <v>426</v>
      </c>
      <c r="AG696" s="32"/>
      <c r="AH696" s="32" t="s">
        <v>1210</v>
      </c>
      <c r="AI696" t="s">
        <v>1311</v>
      </c>
      <c r="AJ696" t="s">
        <v>1354</v>
      </c>
      <c r="AK696" t="s">
        <v>1520</v>
      </c>
      <c r="AL696" s="32" t="s">
        <v>890</v>
      </c>
    </row>
    <row r="697" spans="1:38">
      <c r="A697" s="32">
        <v>55</v>
      </c>
      <c r="B697" s="33">
        <v>45318</v>
      </c>
      <c r="C697" s="32">
        <v>70</v>
      </c>
      <c r="D697" s="32" t="s">
        <v>668</v>
      </c>
      <c r="E697" s="32" t="s">
        <v>1969</v>
      </c>
      <c r="F697" s="32">
        <v>6871039</v>
      </c>
      <c r="G697" s="32" t="s">
        <v>1538</v>
      </c>
      <c r="H697" s="32" t="s">
        <v>1539</v>
      </c>
      <c r="I697" s="32">
        <v>52872</v>
      </c>
      <c r="J697" s="33">
        <v>45320</v>
      </c>
      <c r="K697" s="33">
        <v>45321</v>
      </c>
      <c r="L697" t="s">
        <v>1058</v>
      </c>
      <c r="M697" s="32">
        <v>1</v>
      </c>
      <c r="N697" s="32" t="s">
        <v>37</v>
      </c>
      <c r="O697" s="32">
        <v>1</v>
      </c>
      <c r="P697" s="32">
        <v>162.1</v>
      </c>
      <c r="Q697" s="32">
        <v>162.1</v>
      </c>
      <c r="R697" s="32" t="s">
        <v>2163</v>
      </c>
      <c r="S697" s="32" t="s">
        <v>1058</v>
      </c>
      <c r="T697" s="33">
        <v>45330</v>
      </c>
      <c r="U697" s="33">
        <v>45327</v>
      </c>
      <c r="V697" s="32" t="s">
        <v>2308</v>
      </c>
      <c r="W697" s="32" t="s">
        <v>2331</v>
      </c>
      <c r="X697" s="33">
        <v>45330</v>
      </c>
      <c r="Y697" s="32" t="s">
        <v>1068</v>
      </c>
      <c r="Z697" s="33">
        <v>45330</v>
      </c>
      <c r="AA697" s="32" t="s">
        <v>1069</v>
      </c>
      <c r="AB697" s="32" t="s">
        <v>1085</v>
      </c>
      <c r="AC697" s="33">
        <v>45342</v>
      </c>
      <c r="AD697" s="32" t="s">
        <v>22</v>
      </c>
      <c r="AE697" s="33">
        <v>45339</v>
      </c>
      <c r="AF697" s="32" t="s">
        <v>424</v>
      </c>
      <c r="AG697" s="32"/>
      <c r="AH697" s="32" t="s">
        <v>1210</v>
      </c>
      <c r="AI697" t="s">
        <v>1311</v>
      </c>
      <c r="AJ697" t="s">
        <v>1354</v>
      </c>
      <c r="AK697" t="s">
        <v>1520</v>
      </c>
      <c r="AL697" s="32" t="s">
        <v>890</v>
      </c>
    </row>
    <row r="698" spans="1:38">
      <c r="A698" s="32">
        <v>55</v>
      </c>
      <c r="B698" s="33">
        <v>45318</v>
      </c>
      <c r="C698" s="32">
        <v>70</v>
      </c>
      <c r="D698" s="32" t="s">
        <v>668</v>
      </c>
      <c r="E698" s="32" t="s">
        <v>1969</v>
      </c>
      <c r="F698" s="32">
        <v>6871039</v>
      </c>
      <c r="G698" s="32" t="s">
        <v>1982</v>
      </c>
      <c r="H698" s="32" t="s">
        <v>1972</v>
      </c>
      <c r="I698" s="32">
        <v>52878</v>
      </c>
      <c r="J698" s="33">
        <v>45320</v>
      </c>
      <c r="K698" s="33">
        <v>45321</v>
      </c>
      <c r="L698" t="s">
        <v>1058</v>
      </c>
      <c r="M698" s="32">
        <v>3</v>
      </c>
      <c r="N698" s="32" t="s">
        <v>37</v>
      </c>
      <c r="O698" s="32">
        <v>5</v>
      </c>
      <c r="P698" s="32">
        <v>55.4</v>
      </c>
      <c r="Q698" s="32">
        <v>277</v>
      </c>
      <c r="R698" s="32" t="s">
        <v>2332</v>
      </c>
      <c r="S698" s="32" t="s">
        <v>1058</v>
      </c>
      <c r="T698" s="33">
        <v>45327</v>
      </c>
      <c r="U698" s="33">
        <v>45327</v>
      </c>
      <c r="V698" s="32" t="s">
        <v>2333</v>
      </c>
      <c r="W698" s="32" t="s">
        <v>1011</v>
      </c>
      <c r="X698" s="33">
        <v>45327</v>
      </c>
      <c r="Y698" s="32" t="s">
        <v>1068</v>
      </c>
      <c r="Z698" s="33">
        <v>45327</v>
      </c>
      <c r="AA698" s="32" t="s">
        <v>1710</v>
      </c>
      <c r="AB698" s="32" t="s">
        <v>1070</v>
      </c>
      <c r="AC698" s="33">
        <v>45341</v>
      </c>
      <c r="AD698" s="32" t="s">
        <v>22</v>
      </c>
      <c r="AE698" s="33">
        <v>45333</v>
      </c>
      <c r="AF698" s="32" t="s">
        <v>429</v>
      </c>
      <c r="AG698" s="32"/>
      <c r="AH698" s="32" t="s">
        <v>1210</v>
      </c>
      <c r="AI698" t="s">
        <v>1311</v>
      </c>
      <c r="AJ698" t="s">
        <v>1354</v>
      </c>
      <c r="AK698" t="s">
        <v>1520</v>
      </c>
      <c r="AL698" s="32" t="s">
        <v>890</v>
      </c>
    </row>
    <row r="699" spans="1:38">
      <c r="A699" s="32">
        <v>55</v>
      </c>
      <c r="B699" s="33">
        <v>45318</v>
      </c>
      <c r="C699" s="32">
        <v>70</v>
      </c>
      <c r="D699" s="32" t="s">
        <v>668</v>
      </c>
      <c r="E699" s="32" t="s">
        <v>1969</v>
      </c>
      <c r="F699" s="32">
        <v>6871039</v>
      </c>
      <c r="G699" s="32" t="s">
        <v>1261</v>
      </c>
      <c r="H699" s="32" t="s">
        <v>1266</v>
      </c>
      <c r="I699" s="32">
        <v>52876</v>
      </c>
      <c r="J699" s="33">
        <v>45320</v>
      </c>
      <c r="K699" s="33">
        <v>45321</v>
      </c>
      <c r="L699" t="s">
        <v>1058</v>
      </c>
      <c r="M699" s="32">
        <v>2</v>
      </c>
      <c r="N699" s="32" t="s">
        <v>20</v>
      </c>
      <c r="O699" s="32">
        <v>10</v>
      </c>
      <c r="P699" s="32">
        <v>14.6</v>
      </c>
      <c r="Q699" s="32">
        <v>146</v>
      </c>
      <c r="R699" s="32" t="s">
        <v>2334</v>
      </c>
      <c r="S699" s="32" t="s">
        <v>1058</v>
      </c>
      <c r="T699" s="33">
        <v>45326</v>
      </c>
      <c r="U699" s="33">
        <v>45326</v>
      </c>
      <c r="V699" s="32" t="s">
        <v>2335</v>
      </c>
      <c r="W699" s="32" t="s">
        <v>1006</v>
      </c>
      <c r="X699" s="33">
        <v>45326</v>
      </c>
      <c r="Y699" s="32" t="s">
        <v>1068</v>
      </c>
      <c r="Z699" s="33">
        <v>45326</v>
      </c>
      <c r="AA699" s="32" t="s">
        <v>1710</v>
      </c>
      <c r="AB699" s="32" t="s">
        <v>1082</v>
      </c>
      <c r="AC699" s="33">
        <v>45386</v>
      </c>
      <c r="AD699" s="32" t="s">
        <v>22</v>
      </c>
      <c r="AE699" s="33">
        <v>45329</v>
      </c>
      <c r="AF699" s="32" t="s">
        <v>1001</v>
      </c>
      <c r="AG699" s="32"/>
      <c r="AH699" s="32" t="s">
        <v>1210</v>
      </c>
      <c r="AI699" t="s">
        <v>1311</v>
      </c>
      <c r="AJ699" t="s">
        <v>1354</v>
      </c>
      <c r="AK699" t="s">
        <v>1520</v>
      </c>
      <c r="AL699" s="32" t="s">
        <v>890</v>
      </c>
    </row>
    <row r="700" spans="1:38">
      <c r="A700" s="32">
        <v>55</v>
      </c>
      <c r="B700" s="33">
        <v>45318</v>
      </c>
      <c r="C700" s="32">
        <v>70</v>
      </c>
      <c r="D700" s="32" t="s">
        <v>668</v>
      </c>
      <c r="E700" s="32" t="s">
        <v>1969</v>
      </c>
      <c r="F700" s="32">
        <v>6871039</v>
      </c>
      <c r="G700" s="32" t="s">
        <v>1493</v>
      </c>
      <c r="H700" s="32" t="s">
        <v>1503</v>
      </c>
      <c r="I700" s="32">
        <v>52878</v>
      </c>
      <c r="J700" s="33">
        <v>45320</v>
      </c>
      <c r="K700" s="33">
        <v>45321</v>
      </c>
      <c r="L700" t="s">
        <v>1058</v>
      </c>
      <c r="M700" s="32">
        <v>2</v>
      </c>
      <c r="N700" s="32" t="s">
        <v>20</v>
      </c>
      <c r="O700" s="32">
        <v>6</v>
      </c>
      <c r="P700" s="32">
        <v>12.54</v>
      </c>
      <c r="Q700" s="32">
        <v>75.239999999999995</v>
      </c>
      <c r="R700" s="32" t="s">
        <v>2332</v>
      </c>
      <c r="S700" s="32" t="s">
        <v>1058</v>
      </c>
      <c r="T700" s="33">
        <v>45327</v>
      </c>
      <c r="U700" s="33">
        <v>45327</v>
      </c>
      <c r="V700" s="32" t="s">
        <v>2333</v>
      </c>
      <c r="W700" s="32" t="s">
        <v>1009</v>
      </c>
      <c r="X700" s="33">
        <v>45327</v>
      </c>
      <c r="Y700" s="32" t="s">
        <v>1068</v>
      </c>
      <c r="Z700" s="33">
        <v>45327</v>
      </c>
      <c r="AA700" s="32" t="s">
        <v>1710</v>
      </c>
      <c r="AB700" s="32" t="s">
        <v>1070</v>
      </c>
      <c r="AC700" s="33">
        <v>45341</v>
      </c>
      <c r="AD700" s="32" t="s">
        <v>22</v>
      </c>
      <c r="AE700" s="33">
        <v>45332</v>
      </c>
      <c r="AF700" s="32" t="s">
        <v>427</v>
      </c>
      <c r="AG700" s="32"/>
      <c r="AH700" s="32" t="s">
        <v>1210</v>
      </c>
      <c r="AI700" t="s">
        <v>1311</v>
      </c>
      <c r="AJ700" t="s">
        <v>1354</v>
      </c>
      <c r="AK700" t="s">
        <v>1520</v>
      </c>
      <c r="AL700" s="32" t="s">
        <v>890</v>
      </c>
    </row>
    <row r="701" spans="1:38">
      <c r="A701" s="32">
        <v>55</v>
      </c>
      <c r="B701" s="33">
        <v>45318</v>
      </c>
      <c r="C701" s="32">
        <v>70</v>
      </c>
      <c r="D701" s="32" t="s">
        <v>668</v>
      </c>
      <c r="E701" s="32" t="s">
        <v>1969</v>
      </c>
      <c r="F701" s="32">
        <v>6871039</v>
      </c>
      <c r="G701" s="32" t="s">
        <v>500</v>
      </c>
      <c r="H701" s="32" t="s">
        <v>1622</v>
      </c>
      <c r="I701" s="32">
        <v>52878</v>
      </c>
      <c r="J701" s="33">
        <v>45320</v>
      </c>
      <c r="K701" s="33">
        <v>45321</v>
      </c>
      <c r="L701" t="s">
        <v>1058</v>
      </c>
      <c r="M701" s="32">
        <v>1</v>
      </c>
      <c r="N701" s="32" t="s">
        <v>20</v>
      </c>
      <c r="O701" s="32">
        <v>6</v>
      </c>
      <c r="P701" s="32">
        <v>29.04</v>
      </c>
      <c r="Q701" s="32">
        <v>174.24</v>
      </c>
      <c r="R701" s="32" t="s">
        <v>2332</v>
      </c>
      <c r="S701" s="32" t="s">
        <v>1058</v>
      </c>
      <c r="T701" s="33">
        <v>45327</v>
      </c>
      <c r="U701" s="33">
        <v>45327</v>
      </c>
      <c r="V701" s="32" t="s">
        <v>2333</v>
      </c>
      <c r="W701" s="32" t="s">
        <v>1008</v>
      </c>
      <c r="X701" s="33">
        <v>45327</v>
      </c>
      <c r="Y701" s="32" t="s">
        <v>1068</v>
      </c>
      <c r="Z701" s="33">
        <v>45327</v>
      </c>
      <c r="AA701" s="32" t="s">
        <v>1710</v>
      </c>
      <c r="AB701" s="32" t="s">
        <v>1070</v>
      </c>
      <c r="AC701" s="33">
        <v>45341</v>
      </c>
      <c r="AD701" s="32" t="s">
        <v>22</v>
      </c>
      <c r="AE701" s="33">
        <v>45332</v>
      </c>
      <c r="AF701" s="32" t="s">
        <v>427</v>
      </c>
      <c r="AG701" s="32"/>
      <c r="AH701" s="32" t="s">
        <v>1210</v>
      </c>
      <c r="AI701" t="s">
        <v>1311</v>
      </c>
      <c r="AJ701" t="s">
        <v>1354</v>
      </c>
      <c r="AK701" t="s">
        <v>1520</v>
      </c>
      <c r="AL701" s="32" t="s">
        <v>890</v>
      </c>
    </row>
    <row r="702" spans="1:38">
      <c r="A702" s="32">
        <v>55</v>
      </c>
      <c r="B702" s="33">
        <v>45318</v>
      </c>
      <c r="C702" s="32">
        <v>70</v>
      </c>
      <c r="D702" s="32" t="s">
        <v>668</v>
      </c>
      <c r="E702" s="32" t="s">
        <v>1969</v>
      </c>
      <c r="F702" s="32">
        <v>6871039</v>
      </c>
      <c r="G702" s="32" t="s">
        <v>495</v>
      </c>
      <c r="H702" s="32" t="s">
        <v>496</v>
      </c>
      <c r="I702" s="32">
        <v>52875</v>
      </c>
      <c r="J702" s="33">
        <v>45320</v>
      </c>
      <c r="K702" s="33">
        <v>45321</v>
      </c>
      <c r="L702" t="s">
        <v>1058</v>
      </c>
      <c r="M702" s="32">
        <v>2</v>
      </c>
      <c r="N702" s="32" t="s">
        <v>20</v>
      </c>
      <c r="O702" s="32">
        <v>8</v>
      </c>
      <c r="P702" s="32">
        <v>86.1</v>
      </c>
      <c r="Q702" s="32">
        <v>688.8</v>
      </c>
      <c r="R702" s="32" t="s">
        <v>2174</v>
      </c>
      <c r="S702" s="32" t="s">
        <v>1058</v>
      </c>
      <c r="T702" s="33">
        <v>45327</v>
      </c>
      <c r="U702" s="33">
        <v>45325</v>
      </c>
      <c r="V702" s="32" t="s">
        <v>2323</v>
      </c>
      <c r="W702" s="32" t="s">
        <v>1010</v>
      </c>
      <c r="X702" s="33">
        <v>45327</v>
      </c>
      <c r="Y702" s="32" t="s">
        <v>1068</v>
      </c>
      <c r="Z702" s="33">
        <v>45327</v>
      </c>
      <c r="AA702" s="32" t="s">
        <v>1075</v>
      </c>
      <c r="AB702" s="32" t="s">
        <v>1079</v>
      </c>
      <c r="AC702" s="33">
        <v>45342</v>
      </c>
      <c r="AD702" s="32" t="s">
        <v>22</v>
      </c>
      <c r="AE702" s="33">
        <v>45333</v>
      </c>
      <c r="AF702" s="32" t="s">
        <v>1025</v>
      </c>
      <c r="AG702" s="32"/>
      <c r="AH702" s="32" t="s">
        <v>1210</v>
      </c>
      <c r="AI702" t="s">
        <v>1311</v>
      </c>
      <c r="AJ702" t="s">
        <v>1354</v>
      </c>
      <c r="AK702" t="s">
        <v>1520</v>
      </c>
      <c r="AL702" s="32" t="s">
        <v>890</v>
      </c>
    </row>
    <row r="703" spans="1:38">
      <c r="A703" s="32">
        <v>55</v>
      </c>
      <c r="B703" s="33">
        <v>45318</v>
      </c>
      <c r="C703" s="32">
        <v>70</v>
      </c>
      <c r="D703" s="32" t="s">
        <v>668</v>
      </c>
      <c r="E703" s="32" t="s">
        <v>1969</v>
      </c>
      <c r="F703" s="32">
        <v>6871039</v>
      </c>
      <c r="G703" s="32" t="s">
        <v>1248</v>
      </c>
      <c r="H703" s="32" t="s">
        <v>1254</v>
      </c>
      <c r="I703" s="32">
        <v>52872</v>
      </c>
      <c r="J703" s="33">
        <v>45320</v>
      </c>
      <c r="K703" s="33">
        <v>45321</v>
      </c>
      <c r="L703" t="s">
        <v>1058</v>
      </c>
      <c r="M703" s="32">
        <v>2</v>
      </c>
      <c r="N703" s="32" t="s">
        <v>20</v>
      </c>
      <c r="O703" s="32">
        <v>3</v>
      </c>
      <c r="P703" s="32">
        <v>36.299999999999997</v>
      </c>
      <c r="Q703" s="32">
        <v>108.9</v>
      </c>
      <c r="R703" s="32" t="s">
        <v>2163</v>
      </c>
      <c r="S703" s="32" t="s">
        <v>1058</v>
      </c>
      <c r="T703" s="33">
        <v>45330</v>
      </c>
      <c r="U703" s="33">
        <v>45327</v>
      </c>
      <c r="V703" s="32" t="s">
        <v>2308</v>
      </c>
      <c r="W703" s="32" t="s">
        <v>2336</v>
      </c>
      <c r="X703" s="33">
        <v>45330</v>
      </c>
      <c r="Y703" s="32" t="s">
        <v>1068</v>
      </c>
      <c r="Z703" s="33">
        <v>45330</v>
      </c>
      <c r="AA703" s="32" t="s">
        <v>1069</v>
      </c>
      <c r="AB703" s="32" t="s">
        <v>1085</v>
      </c>
      <c r="AC703" s="33">
        <v>45337</v>
      </c>
      <c r="AD703" s="32" t="s">
        <v>22</v>
      </c>
      <c r="AE703" s="33">
        <v>45336</v>
      </c>
      <c r="AF703" s="32" t="s">
        <v>428</v>
      </c>
      <c r="AG703" s="32"/>
      <c r="AH703" s="32" t="s">
        <v>1210</v>
      </c>
      <c r="AI703" t="s">
        <v>1311</v>
      </c>
      <c r="AJ703" t="s">
        <v>1354</v>
      </c>
      <c r="AK703" t="s">
        <v>1520</v>
      </c>
      <c r="AL703" s="32" t="s">
        <v>890</v>
      </c>
    </row>
    <row r="704" spans="1:38">
      <c r="A704" s="32">
        <v>55</v>
      </c>
      <c r="B704" s="33">
        <v>45318</v>
      </c>
      <c r="C704" s="32">
        <v>70</v>
      </c>
      <c r="D704" s="32" t="s">
        <v>668</v>
      </c>
      <c r="E704" s="32" t="s">
        <v>1969</v>
      </c>
      <c r="F704" s="32">
        <v>6871039</v>
      </c>
      <c r="G704" s="32" t="s">
        <v>501</v>
      </c>
      <c r="H704" s="32" t="s">
        <v>664</v>
      </c>
      <c r="I704" s="32">
        <v>52876</v>
      </c>
      <c r="J704" s="33">
        <v>45320</v>
      </c>
      <c r="K704" s="33">
        <v>45321</v>
      </c>
      <c r="L704" t="s">
        <v>1058</v>
      </c>
      <c r="M704" s="32">
        <v>1</v>
      </c>
      <c r="N704" s="32" t="s">
        <v>20</v>
      </c>
      <c r="O704" s="32">
        <v>1</v>
      </c>
      <c r="P704" s="32">
        <v>19.47</v>
      </c>
      <c r="Q704" s="32">
        <v>19.47</v>
      </c>
      <c r="R704" s="32" t="s">
        <v>2334</v>
      </c>
      <c r="S704" s="32" t="s">
        <v>1058</v>
      </c>
      <c r="T704" s="33">
        <v>45326</v>
      </c>
      <c r="U704" s="33">
        <v>45326</v>
      </c>
      <c r="V704" s="32" t="s">
        <v>2337</v>
      </c>
      <c r="W704" s="32" t="s">
        <v>1011</v>
      </c>
      <c r="X704" s="33">
        <v>45326</v>
      </c>
      <c r="Y704" s="32" t="s">
        <v>1068</v>
      </c>
      <c r="Z704" s="33">
        <v>45326</v>
      </c>
      <c r="AA704" s="32" t="s">
        <v>1710</v>
      </c>
      <c r="AB704" s="32" t="s">
        <v>1081</v>
      </c>
      <c r="AC704" s="33">
        <v>45342</v>
      </c>
      <c r="AD704" s="32" t="s">
        <v>22</v>
      </c>
      <c r="AE704" s="33">
        <v>45329</v>
      </c>
      <c r="AF704" s="32" t="s">
        <v>424</v>
      </c>
      <c r="AG704" s="32"/>
      <c r="AH704" s="32" t="s">
        <v>1210</v>
      </c>
      <c r="AI704" t="s">
        <v>1311</v>
      </c>
      <c r="AJ704" t="s">
        <v>1354</v>
      </c>
      <c r="AK704" t="s">
        <v>1520</v>
      </c>
      <c r="AL704" s="32" t="s">
        <v>890</v>
      </c>
    </row>
    <row r="705" spans="1:38">
      <c r="A705" s="32">
        <v>55</v>
      </c>
      <c r="B705" s="33">
        <v>45318</v>
      </c>
      <c r="C705" s="32">
        <v>70</v>
      </c>
      <c r="D705" s="32" t="s">
        <v>668</v>
      </c>
      <c r="E705" s="32" t="s">
        <v>1969</v>
      </c>
      <c r="F705" s="32">
        <v>6871039</v>
      </c>
      <c r="G705" s="32" t="s">
        <v>533</v>
      </c>
      <c r="H705" s="32" t="s">
        <v>473</v>
      </c>
      <c r="I705" s="32">
        <v>52875</v>
      </c>
      <c r="J705" s="33">
        <v>45320</v>
      </c>
      <c r="K705" s="33">
        <v>45321</v>
      </c>
      <c r="L705" t="s">
        <v>1058</v>
      </c>
      <c r="M705" s="32">
        <v>1</v>
      </c>
      <c r="N705" s="32" t="s">
        <v>20</v>
      </c>
      <c r="O705" s="32">
        <v>4</v>
      </c>
      <c r="P705" s="32">
        <v>49.83</v>
      </c>
      <c r="Q705" s="32">
        <v>199.32</v>
      </c>
      <c r="R705" s="32" t="s">
        <v>2174</v>
      </c>
      <c r="S705" s="32" t="s">
        <v>1058</v>
      </c>
      <c r="T705" s="33">
        <v>45327</v>
      </c>
      <c r="U705" s="33">
        <v>45325</v>
      </c>
      <c r="V705" s="32" t="s">
        <v>2323</v>
      </c>
      <c r="W705" s="32" t="s">
        <v>1037</v>
      </c>
      <c r="X705" s="33">
        <v>45327</v>
      </c>
      <c r="Y705" s="32" t="s">
        <v>1068</v>
      </c>
      <c r="Z705" s="33">
        <v>45327</v>
      </c>
      <c r="AA705" s="32" t="s">
        <v>1075</v>
      </c>
      <c r="AB705" s="32" t="s">
        <v>1079</v>
      </c>
      <c r="AC705" s="33">
        <v>45362</v>
      </c>
      <c r="AD705" s="32" t="s">
        <v>22</v>
      </c>
      <c r="AE705" s="33">
        <v>45342</v>
      </c>
      <c r="AF705" s="32" t="s">
        <v>426</v>
      </c>
      <c r="AG705" s="32"/>
      <c r="AH705" s="32" t="s">
        <v>1210</v>
      </c>
      <c r="AI705" t="s">
        <v>1311</v>
      </c>
      <c r="AJ705" t="s">
        <v>1354</v>
      </c>
      <c r="AK705" t="s">
        <v>1520</v>
      </c>
      <c r="AL705" s="32" t="s">
        <v>890</v>
      </c>
    </row>
    <row r="706" spans="1:38">
      <c r="A706" s="32">
        <v>55</v>
      </c>
      <c r="B706" s="33">
        <v>45318</v>
      </c>
      <c r="C706" s="32">
        <v>70</v>
      </c>
      <c r="D706" s="32" t="s">
        <v>668</v>
      </c>
      <c r="E706" s="32" t="s">
        <v>1969</v>
      </c>
      <c r="F706" s="32">
        <v>6871039</v>
      </c>
      <c r="G706" s="32" t="s">
        <v>506</v>
      </c>
      <c r="H706" s="32" t="s">
        <v>523</v>
      </c>
      <c r="I706" s="32">
        <v>52877</v>
      </c>
      <c r="J706" s="33">
        <v>45320</v>
      </c>
      <c r="K706" s="33">
        <v>45321</v>
      </c>
      <c r="L706" t="s">
        <v>1058</v>
      </c>
      <c r="M706" s="32">
        <v>2</v>
      </c>
      <c r="N706" s="32" t="s">
        <v>20</v>
      </c>
      <c r="O706" s="32">
        <v>10</v>
      </c>
      <c r="P706" s="32">
        <v>30.4</v>
      </c>
      <c r="Q706" s="32">
        <v>304</v>
      </c>
      <c r="R706" s="32" t="s">
        <v>2320</v>
      </c>
      <c r="S706" s="32" t="s">
        <v>1058</v>
      </c>
      <c r="T706" s="33">
        <v>45328</v>
      </c>
      <c r="U706" s="33">
        <v>45328</v>
      </c>
      <c r="V706" s="32" t="s">
        <v>2321</v>
      </c>
      <c r="W706" s="32" t="s">
        <v>1019</v>
      </c>
      <c r="X706" s="33">
        <v>45328</v>
      </c>
      <c r="Y706" s="32" t="s">
        <v>1068</v>
      </c>
      <c r="Z706" s="33">
        <v>45328</v>
      </c>
      <c r="AA706" s="32" t="s">
        <v>1710</v>
      </c>
      <c r="AB706" s="32" t="s">
        <v>1081</v>
      </c>
      <c r="AC706" s="33">
        <v>45342</v>
      </c>
      <c r="AD706" s="32" t="s">
        <v>22</v>
      </c>
      <c r="AE706" s="33">
        <v>45333</v>
      </c>
      <c r="AF706" s="32" t="s">
        <v>1001</v>
      </c>
      <c r="AG706" s="32"/>
      <c r="AH706" s="32" t="s">
        <v>1210</v>
      </c>
      <c r="AI706" t="s">
        <v>1311</v>
      </c>
      <c r="AJ706" t="s">
        <v>1354</v>
      </c>
      <c r="AK706" t="s">
        <v>1520</v>
      </c>
      <c r="AL706" s="32" t="s">
        <v>890</v>
      </c>
    </row>
    <row r="707" spans="1:38">
      <c r="A707" s="32">
        <v>55</v>
      </c>
      <c r="B707" s="33">
        <v>45318</v>
      </c>
      <c r="C707" s="32">
        <v>40</v>
      </c>
      <c r="D707" s="32" t="s">
        <v>668</v>
      </c>
      <c r="E707" s="32" t="s">
        <v>1969</v>
      </c>
      <c r="F707" s="32">
        <v>6871039</v>
      </c>
      <c r="G707" s="32" t="s">
        <v>1688</v>
      </c>
      <c r="H707" s="32" t="s">
        <v>1975</v>
      </c>
      <c r="I707" s="32">
        <v>52874</v>
      </c>
      <c r="J707" s="33">
        <v>45320</v>
      </c>
      <c r="K707" s="33">
        <v>45321</v>
      </c>
      <c r="L707" t="s">
        <v>1058</v>
      </c>
      <c r="M707" s="32">
        <v>1</v>
      </c>
      <c r="N707" s="32" t="s">
        <v>37</v>
      </c>
      <c r="O707" s="32">
        <v>1</v>
      </c>
      <c r="P707" s="32">
        <v>55.07</v>
      </c>
      <c r="Q707" s="32">
        <v>55.07</v>
      </c>
      <c r="R707" s="32" t="s">
        <v>2164</v>
      </c>
      <c r="S707" s="32" t="s">
        <v>1058</v>
      </c>
      <c r="T707" s="33">
        <v>45330</v>
      </c>
      <c r="U707" s="33">
        <v>45327</v>
      </c>
      <c r="V707" s="32" t="s">
        <v>2309</v>
      </c>
      <c r="W707" s="32" t="s">
        <v>1176</v>
      </c>
      <c r="X707" s="33">
        <v>45330</v>
      </c>
      <c r="Y707" s="32" t="s">
        <v>1068</v>
      </c>
      <c r="Z707" s="33">
        <v>45330</v>
      </c>
      <c r="AA707" s="32" t="s">
        <v>1069</v>
      </c>
      <c r="AB707" s="32" t="s">
        <v>1080</v>
      </c>
      <c r="AC707" s="33">
        <v>45340</v>
      </c>
      <c r="AD707" s="32" t="s">
        <v>22</v>
      </c>
      <c r="AE707" s="33">
        <v>45341</v>
      </c>
      <c r="AF707" s="32" t="s">
        <v>424</v>
      </c>
      <c r="AG707" s="32"/>
      <c r="AH707" s="32" t="s">
        <v>1210</v>
      </c>
      <c r="AI707" t="s">
        <v>1311</v>
      </c>
      <c r="AJ707" t="s">
        <v>1354</v>
      </c>
      <c r="AK707" t="s">
        <v>1520</v>
      </c>
      <c r="AL707" s="32" t="s">
        <v>890</v>
      </c>
    </row>
    <row r="708" spans="1:38">
      <c r="A708" s="32">
        <v>55</v>
      </c>
      <c r="B708" s="33">
        <v>45318</v>
      </c>
      <c r="C708" s="32">
        <v>80</v>
      </c>
      <c r="D708" s="32" t="s">
        <v>668</v>
      </c>
      <c r="E708" s="32" t="s">
        <v>1969</v>
      </c>
      <c r="F708" s="32">
        <v>6871039</v>
      </c>
      <c r="G708" s="32" t="s">
        <v>86</v>
      </c>
      <c r="H708" s="32" t="s">
        <v>87</v>
      </c>
      <c r="I708" s="32">
        <v>52954</v>
      </c>
      <c r="J708" s="33">
        <v>45321</v>
      </c>
      <c r="K708" s="33">
        <v>45322</v>
      </c>
      <c r="L708" t="s">
        <v>1058</v>
      </c>
      <c r="M708" s="32">
        <v>4</v>
      </c>
      <c r="N708" s="32" t="s">
        <v>21</v>
      </c>
      <c r="O708" s="32">
        <v>2</v>
      </c>
      <c r="P708" s="32">
        <v>92.02</v>
      </c>
      <c r="Q708" s="32">
        <v>184.04</v>
      </c>
      <c r="R708" s="32" t="s">
        <v>2180</v>
      </c>
      <c r="S708" s="32" t="s">
        <v>1058</v>
      </c>
      <c r="T708" s="33">
        <v>45325</v>
      </c>
      <c r="U708" s="33" t="s">
        <v>581</v>
      </c>
      <c r="V708" s="32" t="s">
        <v>2181</v>
      </c>
      <c r="W708" s="32" t="s">
        <v>1314</v>
      </c>
      <c r="X708" s="33">
        <v>45325</v>
      </c>
      <c r="Y708" s="32" t="s">
        <v>1068</v>
      </c>
      <c r="Z708" s="33">
        <v>45325</v>
      </c>
      <c r="AA708" s="32" t="s">
        <v>1075</v>
      </c>
      <c r="AB708" s="32" t="s">
        <v>1070</v>
      </c>
      <c r="AC708" s="33">
        <v>45342</v>
      </c>
      <c r="AD708" s="32" t="s">
        <v>22</v>
      </c>
      <c r="AE708" s="33">
        <v>45328</v>
      </c>
      <c r="AF708" s="32" t="s">
        <v>425</v>
      </c>
      <c r="AG708" s="32"/>
      <c r="AH708" s="32" t="s">
        <v>1210</v>
      </c>
      <c r="AI708" t="s">
        <v>1311</v>
      </c>
      <c r="AJ708" t="s">
        <v>1354</v>
      </c>
      <c r="AK708" t="s">
        <v>1520</v>
      </c>
      <c r="AL708" s="32" t="s">
        <v>890</v>
      </c>
    </row>
    <row r="709" spans="1:38">
      <c r="A709" s="32">
        <v>55</v>
      </c>
      <c r="B709" s="33">
        <v>45318</v>
      </c>
      <c r="C709" s="32">
        <v>80</v>
      </c>
      <c r="D709" s="32" t="s">
        <v>668</v>
      </c>
      <c r="E709" s="32" t="s">
        <v>1969</v>
      </c>
      <c r="F709" s="32">
        <v>6871039</v>
      </c>
      <c r="G709" s="32" t="s">
        <v>82</v>
      </c>
      <c r="H709" s="32" t="s">
        <v>83</v>
      </c>
      <c r="I709" s="32">
        <v>52953</v>
      </c>
      <c r="J709" s="33">
        <v>45321</v>
      </c>
      <c r="K709" s="33">
        <v>45322</v>
      </c>
      <c r="L709" t="s">
        <v>1058</v>
      </c>
      <c r="M709" s="32">
        <v>2</v>
      </c>
      <c r="N709" s="32" t="s">
        <v>20</v>
      </c>
      <c r="O709" s="32">
        <v>20</v>
      </c>
      <c r="P709" s="32">
        <v>27.06</v>
      </c>
      <c r="Q709" s="32">
        <v>541.20000000000005</v>
      </c>
      <c r="R709" s="32" t="s">
        <v>2180</v>
      </c>
      <c r="S709" s="32" t="s">
        <v>1058</v>
      </c>
      <c r="T709" s="33">
        <v>45325</v>
      </c>
      <c r="U709" s="33" t="s">
        <v>581</v>
      </c>
      <c r="V709" s="32" t="s">
        <v>2181</v>
      </c>
      <c r="W709" s="32" t="s">
        <v>1020</v>
      </c>
      <c r="X709" s="33">
        <v>45325</v>
      </c>
      <c r="Y709" s="32" t="s">
        <v>1068</v>
      </c>
      <c r="Z709" s="33">
        <v>45325</v>
      </c>
      <c r="AA709" s="32" t="s">
        <v>1075</v>
      </c>
      <c r="AB709" s="32" t="s">
        <v>1070</v>
      </c>
      <c r="AC709" s="33">
        <v>45342</v>
      </c>
      <c r="AD709" s="32" t="s">
        <v>22</v>
      </c>
      <c r="AE709" s="33">
        <v>45328</v>
      </c>
      <c r="AF709" s="32" t="s">
        <v>1026</v>
      </c>
      <c r="AG709" s="32"/>
      <c r="AH709" s="32" t="s">
        <v>1210</v>
      </c>
      <c r="AI709" t="s">
        <v>1311</v>
      </c>
      <c r="AJ709" t="s">
        <v>1354</v>
      </c>
      <c r="AK709" t="s">
        <v>1520</v>
      </c>
      <c r="AL709" s="32" t="s">
        <v>890</v>
      </c>
    </row>
    <row r="710" spans="1:38">
      <c r="A710" s="32">
        <v>55</v>
      </c>
      <c r="B710" s="33">
        <v>45318</v>
      </c>
      <c r="C710" s="32">
        <v>80</v>
      </c>
      <c r="D710" s="32" t="s">
        <v>668</v>
      </c>
      <c r="E710" s="32" t="s">
        <v>1969</v>
      </c>
      <c r="F710" s="32">
        <v>6871039</v>
      </c>
      <c r="G710" s="32" t="s">
        <v>193</v>
      </c>
      <c r="H710" s="32" t="s">
        <v>194</v>
      </c>
      <c r="I710" s="32">
        <v>52954</v>
      </c>
      <c r="J710" s="33">
        <v>45321</v>
      </c>
      <c r="K710" s="33">
        <v>45322</v>
      </c>
      <c r="L710" t="s">
        <v>1058</v>
      </c>
      <c r="M710" s="32">
        <v>3</v>
      </c>
      <c r="N710" s="32" t="s">
        <v>20</v>
      </c>
      <c r="O710" s="32">
        <v>6</v>
      </c>
      <c r="P710" s="32">
        <v>33.25</v>
      </c>
      <c r="Q710" s="32">
        <v>199.5</v>
      </c>
      <c r="R710" s="32" t="s">
        <v>2180</v>
      </c>
      <c r="S710" s="32" t="s">
        <v>1058</v>
      </c>
      <c r="T710" s="33">
        <v>45325</v>
      </c>
      <c r="U710" s="33" t="s">
        <v>581</v>
      </c>
      <c r="V710" s="32" t="s">
        <v>2181</v>
      </c>
      <c r="W710" s="32" t="s">
        <v>1166</v>
      </c>
      <c r="X710" s="33">
        <v>45325</v>
      </c>
      <c r="Y710" s="32" t="s">
        <v>1068</v>
      </c>
      <c r="Z710" s="33">
        <v>45325</v>
      </c>
      <c r="AA710" s="32" t="s">
        <v>1075</v>
      </c>
      <c r="AB710" s="32" t="s">
        <v>1070</v>
      </c>
      <c r="AC710" s="33">
        <v>45342</v>
      </c>
      <c r="AD710" s="32" t="s">
        <v>22</v>
      </c>
      <c r="AE710" s="33">
        <v>45328</v>
      </c>
      <c r="AF710" s="32" t="s">
        <v>427</v>
      </c>
      <c r="AG710" s="32"/>
      <c r="AH710" s="32" t="s">
        <v>1210</v>
      </c>
      <c r="AI710" t="s">
        <v>1311</v>
      </c>
      <c r="AJ710" t="s">
        <v>1354</v>
      </c>
      <c r="AK710" t="s">
        <v>1520</v>
      </c>
      <c r="AL710" s="32" t="s">
        <v>890</v>
      </c>
    </row>
    <row r="711" spans="1:38">
      <c r="A711" s="32">
        <v>55</v>
      </c>
      <c r="B711" s="33">
        <v>45318</v>
      </c>
      <c r="C711" s="32">
        <v>80</v>
      </c>
      <c r="D711" s="32" t="s">
        <v>668</v>
      </c>
      <c r="E711" s="32" t="s">
        <v>1969</v>
      </c>
      <c r="F711" s="32">
        <v>6871039</v>
      </c>
      <c r="G711" s="32" t="s">
        <v>2081</v>
      </c>
      <c r="H711" s="32" t="s">
        <v>2056</v>
      </c>
      <c r="I711" s="32">
        <v>52956</v>
      </c>
      <c r="J711" s="33">
        <v>45321</v>
      </c>
      <c r="K711" s="33">
        <v>45322</v>
      </c>
      <c r="L711" t="s">
        <v>1058</v>
      </c>
      <c r="M711" s="32">
        <v>1</v>
      </c>
      <c r="N711" s="32" t="s">
        <v>31</v>
      </c>
      <c r="O711" s="32">
        <v>50</v>
      </c>
      <c r="P711" s="32">
        <v>6.51</v>
      </c>
      <c r="Q711" s="32">
        <v>325.5</v>
      </c>
      <c r="R711" s="32" t="s">
        <v>2334</v>
      </c>
      <c r="S711" s="32" t="s">
        <v>1058</v>
      </c>
      <c r="T711" s="33">
        <v>45326</v>
      </c>
      <c r="U711" s="33">
        <v>45326</v>
      </c>
      <c r="V711" s="32" t="s">
        <v>2335</v>
      </c>
      <c r="W711" s="32" t="s">
        <v>1011</v>
      </c>
      <c r="X711" s="33">
        <v>45326</v>
      </c>
      <c r="Y711" s="32" t="s">
        <v>1068</v>
      </c>
      <c r="Z711" s="33">
        <v>45326</v>
      </c>
      <c r="AA711" s="32" t="s">
        <v>1710</v>
      </c>
      <c r="AB711" s="32" t="s">
        <v>1082</v>
      </c>
      <c r="AC711" s="33">
        <v>45386</v>
      </c>
      <c r="AD711" s="32" t="s">
        <v>22</v>
      </c>
      <c r="AE711" s="33">
        <v>45329</v>
      </c>
      <c r="AF711" s="32" t="s">
        <v>1034</v>
      </c>
      <c r="AG711" s="32"/>
      <c r="AH711" s="32" t="s">
        <v>1210</v>
      </c>
      <c r="AI711" t="s">
        <v>1311</v>
      </c>
      <c r="AJ711" t="s">
        <v>1354</v>
      </c>
      <c r="AK711" t="s">
        <v>1520</v>
      </c>
      <c r="AL711" s="32" t="s">
        <v>890</v>
      </c>
    </row>
    <row r="712" spans="1:38">
      <c r="A712" s="32">
        <v>55</v>
      </c>
      <c r="B712" s="33">
        <v>45318</v>
      </c>
      <c r="C712" s="32">
        <v>80</v>
      </c>
      <c r="D712" s="32" t="s">
        <v>668</v>
      </c>
      <c r="E712" s="32" t="s">
        <v>1969</v>
      </c>
      <c r="F712" s="32">
        <v>6871039</v>
      </c>
      <c r="G712" s="32" t="s">
        <v>992</v>
      </c>
      <c r="H712" s="32" t="s">
        <v>993</v>
      </c>
      <c r="I712" s="32">
        <v>52958</v>
      </c>
      <c r="J712" s="33">
        <v>45321</v>
      </c>
      <c r="K712" s="33">
        <v>45322</v>
      </c>
      <c r="L712" t="s">
        <v>1058</v>
      </c>
      <c r="M712" s="32">
        <v>1</v>
      </c>
      <c r="N712" s="32" t="s">
        <v>36</v>
      </c>
      <c r="O712" s="32">
        <v>3</v>
      </c>
      <c r="P712" s="32">
        <v>82.5</v>
      </c>
      <c r="Q712" s="32">
        <v>247.5</v>
      </c>
      <c r="R712" s="32" t="s">
        <v>2163</v>
      </c>
      <c r="S712" s="32" t="s">
        <v>1058</v>
      </c>
      <c r="T712" s="33">
        <v>45330</v>
      </c>
      <c r="U712" s="33">
        <v>45327</v>
      </c>
      <c r="V712" s="32" t="s">
        <v>2308</v>
      </c>
      <c r="W712" s="32" t="s">
        <v>2338</v>
      </c>
      <c r="X712" s="33">
        <v>45330</v>
      </c>
      <c r="Y712" s="32" t="s">
        <v>1068</v>
      </c>
      <c r="Z712" s="33">
        <v>45330</v>
      </c>
      <c r="AA712" s="32" t="s">
        <v>1069</v>
      </c>
      <c r="AB712" s="32" t="s">
        <v>1085</v>
      </c>
      <c r="AC712" s="33">
        <v>45337</v>
      </c>
      <c r="AD712" s="32" t="s">
        <v>22</v>
      </c>
      <c r="AE712" s="33">
        <v>45336</v>
      </c>
      <c r="AF712" s="32" t="s">
        <v>428</v>
      </c>
      <c r="AG712" s="32"/>
      <c r="AH712" s="32" t="s">
        <v>1210</v>
      </c>
      <c r="AI712" t="s">
        <v>1311</v>
      </c>
      <c r="AJ712" t="s">
        <v>1354</v>
      </c>
      <c r="AK712" t="s">
        <v>1520</v>
      </c>
      <c r="AL712" s="32" t="s">
        <v>890</v>
      </c>
    </row>
    <row r="713" spans="1:38">
      <c r="A713" s="32">
        <v>55</v>
      </c>
      <c r="B713" s="33">
        <v>45318</v>
      </c>
      <c r="C713" s="32">
        <v>80</v>
      </c>
      <c r="D713" s="32" t="s">
        <v>668</v>
      </c>
      <c r="E713" s="32" t="s">
        <v>1969</v>
      </c>
      <c r="F713" s="32">
        <v>6871039</v>
      </c>
      <c r="G713" s="32" t="s">
        <v>2082</v>
      </c>
      <c r="H713" s="32" t="s">
        <v>2127</v>
      </c>
      <c r="I713" s="32">
        <v>52960</v>
      </c>
      <c r="J713" s="33">
        <v>45321</v>
      </c>
      <c r="K713" s="33">
        <v>45322</v>
      </c>
      <c r="L713" t="s">
        <v>1058</v>
      </c>
      <c r="M713" s="32">
        <v>3</v>
      </c>
      <c r="N713" s="32" t="s">
        <v>20</v>
      </c>
      <c r="O713" s="32">
        <v>50</v>
      </c>
      <c r="P713" s="32">
        <v>5.29</v>
      </c>
      <c r="Q713" s="32">
        <v>264.5</v>
      </c>
      <c r="R713" s="32" t="s">
        <v>2314</v>
      </c>
      <c r="S713" s="32" t="s">
        <v>1058</v>
      </c>
      <c r="T713" s="33">
        <v>45327</v>
      </c>
      <c r="U713" s="33">
        <v>45325</v>
      </c>
      <c r="V713" s="32" t="s">
        <v>2315</v>
      </c>
      <c r="W713" s="32" t="s">
        <v>1005</v>
      </c>
      <c r="X713" s="33">
        <v>45327</v>
      </c>
      <c r="Y713" s="32" t="s">
        <v>1068</v>
      </c>
      <c r="Z713" s="33">
        <v>45327</v>
      </c>
      <c r="AA713" s="32" t="s">
        <v>1075</v>
      </c>
      <c r="AB713" s="32" t="s">
        <v>1079</v>
      </c>
      <c r="AC713" s="33">
        <v>45362</v>
      </c>
      <c r="AD713" s="32" t="s">
        <v>22</v>
      </c>
      <c r="AE713" s="33">
        <v>45334</v>
      </c>
      <c r="AF713" s="32" t="s">
        <v>1034</v>
      </c>
      <c r="AG713" s="32"/>
      <c r="AH713" s="32" t="s">
        <v>1210</v>
      </c>
      <c r="AI713" t="s">
        <v>1311</v>
      </c>
      <c r="AJ713" t="s">
        <v>1354</v>
      </c>
      <c r="AK713" t="s">
        <v>1520</v>
      </c>
      <c r="AL713" s="32" t="s">
        <v>890</v>
      </c>
    </row>
    <row r="714" spans="1:38">
      <c r="A714" s="32">
        <v>55</v>
      </c>
      <c r="B714" s="33">
        <v>45318</v>
      </c>
      <c r="C714" s="32">
        <v>80</v>
      </c>
      <c r="D714" s="32" t="s">
        <v>668</v>
      </c>
      <c r="E714" s="32" t="s">
        <v>1969</v>
      </c>
      <c r="F714" s="32">
        <v>6871039</v>
      </c>
      <c r="G714" s="32" t="s">
        <v>2083</v>
      </c>
      <c r="H714" s="32" t="s">
        <v>2057</v>
      </c>
      <c r="I714" s="32">
        <v>52960</v>
      </c>
      <c r="J714" s="33">
        <v>45321</v>
      </c>
      <c r="K714" s="33">
        <v>45322</v>
      </c>
      <c r="L714" t="s">
        <v>1068</v>
      </c>
      <c r="M714" s="32">
        <v>2</v>
      </c>
      <c r="N714" s="32" t="s">
        <v>20</v>
      </c>
      <c r="O714" s="32">
        <v>40</v>
      </c>
      <c r="P714" s="32">
        <v>15.11</v>
      </c>
      <c r="Q714" s="32">
        <v>604.4</v>
      </c>
      <c r="R714" s="32" t="s">
        <v>581</v>
      </c>
      <c r="S714" s="32" t="s">
        <v>581</v>
      </c>
      <c r="T714" s="33" t="s">
        <v>581</v>
      </c>
      <c r="U714" s="33" t="s">
        <v>581</v>
      </c>
      <c r="V714" s="32" t="s">
        <v>581</v>
      </c>
      <c r="W714" s="32" t="s">
        <v>581</v>
      </c>
      <c r="X714" s="33" t="s">
        <v>581</v>
      </c>
      <c r="Y714" s="32" t="s">
        <v>581</v>
      </c>
      <c r="Z714" s="33" t="s">
        <v>581</v>
      </c>
      <c r="AA714" s="32" t="s">
        <v>581</v>
      </c>
      <c r="AB714" s="32" t="s">
        <v>581</v>
      </c>
      <c r="AC714" s="33" t="s">
        <v>581</v>
      </c>
      <c r="AD714" s="32" t="s">
        <v>22</v>
      </c>
      <c r="AE714" s="33" t="s">
        <v>581</v>
      </c>
      <c r="AF714" s="32" t="s">
        <v>581</v>
      </c>
      <c r="AG714" s="32"/>
      <c r="AH714" s="32" t="s">
        <v>1210</v>
      </c>
      <c r="AI714" t="s">
        <v>1311</v>
      </c>
      <c r="AJ714" t="s">
        <v>1354</v>
      </c>
      <c r="AK714" t="s">
        <v>1520</v>
      </c>
      <c r="AL714" s="32" t="s">
        <v>890</v>
      </c>
    </row>
    <row r="715" spans="1:38">
      <c r="A715" s="32">
        <v>55</v>
      </c>
      <c r="B715" s="33">
        <v>45318</v>
      </c>
      <c r="C715" s="32">
        <v>80</v>
      </c>
      <c r="D715" s="32" t="s">
        <v>668</v>
      </c>
      <c r="E715" s="32" t="s">
        <v>1969</v>
      </c>
      <c r="F715" s="32">
        <v>6871039</v>
      </c>
      <c r="G715" s="32" t="s">
        <v>2084</v>
      </c>
      <c r="H715" s="32" t="s">
        <v>2128</v>
      </c>
      <c r="I715" s="32">
        <v>52960</v>
      </c>
      <c r="J715" s="33">
        <v>45321</v>
      </c>
      <c r="K715" s="33">
        <v>45322</v>
      </c>
      <c r="L715" t="s">
        <v>1058</v>
      </c>
      <c r="M715" s="32">
        <v>1</v>
      </c>
      <c r="N715" s="32" t="s">
        <v>20</v>
      </c>
      <c r="O715" s="32">
        <v>50</v>
      </c>
      <c r="P715" s="32">
        <v>1.94</v>
      </c>
      <c r="Q715" s="32">
        <v>97</v>
      </c>
      <c r="R715" s="32" t="s">
        <v>2314</v>
      </c>
      <c r="S715" s="32" t="s">
        <v>1058</v>
      </c>
      <c r="T715" s="33">
        <v>45327</v>
      </c>
      <c r="U715" s="33">
        <v>45325</v>
      </c>
      <c r="V715" s="32" t="s">
        <v>2315</v>
      </c>
      <c r="W715" s="32" t="s">
        <v>1002</v>
      </c>
      <c r="X715" s="33">
        <v>45327</v>
      </c>
      <c r="Y715" s="32" t="s">
        <v>1068</v>
      </c>
      <c r="Z715" s="33">
        <v>45327</v>
      </c>
      <c r="AA715" s="32" t="s">
        <v>1075</v>
      </c>
      <c r="AB715" s="32" t="s">
        <v>1079</v>
      </c>
      <c r="AC715" s="33">
        <v>45362</v>
      </c>
      <c r="AD715" s="32" t="s">
        <v>22</v>
      </c>
      <c r="AE715" s="33">
        <v>45334</v>
      </c>
      <c r="AF715" s="32" t="s">
        <v>1034</v>
      </c>
      <c r="AG715" s="32"/>
      <c r="AH715" s="32" t="s">
        <v>1210</v>
      </c>
      <c r="AI715" t="s">
        <v>1311</v>
      </c>
      <c r="AJ715" t="s">
        <v>1354</v>
      </c>
      <c r="AK715" t="s">
        <v>1520</v>
      </c>
      <c r="AL715" s="32" t="s">
        <v>890</v>
      </c>
    </row>
    <row r="716" spans="1:38">
      <c r="A716" s="32">
        <v>55</v>
      </c>
      <c r="B716" s="33">
        <v>45318</v>
      </c>
      <c r="C716" s="32">
        <v>80</v>
      </c>
      <c r="D716" s="32" t="s">
        <v>668</v>
      </c>
      <c r="E716" s="32" t="s">
        <v>1969</v>
      </c>
      <c r="F716" s="32">
        <v>6871039</v>
      </c>
      <c r="G716" s="32" t="s">
        <v>2085</v>
      </c>
      <c r="H716" s="32" t="s">
        <v>2058</v>
      </c>
      <c r="I716" s="32">
        <v>52962</v>
      </c>
      <c r="J716" s="33">
        <v>45321</v>
      </c>
      <c r="K716" s="33">
        <v>45322</v>
      </c>
      <c r="L716" t="s">
        <v>1058</v>
      </c>
      <c r="M716" s="32">
        <v>1</v>
      </c>
      <c r="N716" s="32" t="s">
        <v>20</v>
      </c>
      <c r="O716" s="32">
        <v>22</v>
      </c>
      <c r="P716" s="32">
        <v>50.4</v>
      </c>
      <c r="Q716" s="32">
        <v>1108.8</v>
      </c>
      <c r="R716" s="32" t="s">
        <v>2314</v>
      </c>
      <c r="S716" s="32" t="s">
        <v>1058</v>
      </c>
      <c r="T716" s="33">
        <v>45327</v>
      </c>
      <c r="U716" s="33">
        <v>45325</v>
      </c>
      <c r="V716" s="32" t="s">
        <v>2315</v>
      </c>
      <c r="W716" s="32" t="s">
        <v>1006</v>
      </c>
      <c r="X716" s="33">
        <v>45327</v>
      </c>
      <c r="Y716" s="32" t="s">
        <v>1068</v>
      </c>
      <c r="Z716" s="33">
        <v>45327</v>
      </c>
      <c r="AA716" s="32" t="s">
        <v>1075</v>
      </c>
      <c r="AB716" s="32" t="s">
        <v>1079</v>
      </c>
      <c r="AC716" s="33">
        <v>45342</v>
      </c>
      <c r="AD716" s="32" t="s">
        <v>22</v>
      </c>
      <c r="AE716" s="33">
        <v>45334</v>
      </c>
      <c r="AF716" s="32" t="s">
        <v>2384</v>
      </c>
      <c r="AG716" s="32"/>
      <c r="AH716" s="32" t="s">
        <v>1210</v>
      </c>
      <c r="AI716" t="s">
        <v>1311</v>
      </c>
      <c r="AJ716" t="s">
        <v>1354</v>
      </c>
      <c r="AK716" t="s">
        <v>1520</v>
      </c>
      <c r="AL716" s="32" t="s">
        <v>890</v>
      </c>
    </row>
    <row r="717" spans="1:38">
      <c r="A717" s="32">
        <v>55</v>
      </c>
      <c r="B717" s="33">
        <v>45318</v>
      </c>
      <c r="C717" s="32">
        <v>80</v>
      </c>
      <c r="D717" s="32" t="s">
        <v>668</v>
      </c>
      <c r="E717" s="32" t="s">
        <v>1969</v>
      </c>
      <c r="F717" s="32">
        <v>6871039</v>
      </c>
      <c r="G717" s="32" t="s">
        <v>492</v>
      </c>
      <c r="H717" s="32" t="s">
        <v>2059</v>
      </c>
      <c r="I717" s="32">
        <v>52953</v>
      </c>
      <c r="J717" s="33">
        <v>45321</v>
      </c>
      <c r="K717" s="33">
        <v>45322</v>
      </c>
      <c r="L717" t="s">
        <v>1058</v>
      </c>
      <c r="M717" s="32">
        <v>1</v>
      </c>
      <c r="N717" s="32" t="s">
        <v>20</v>
      </c>
      <c r="O717" s="32">
        <v>2</v>
      </c>
      <c r="P717" s="32">
        <v>631.95000000000005</v>
      </c>
      <c r="Q717" s="32">
        <v>1263.9000000000001</v>
      </c>
      <c r="R717" s="32" t="s">
        <v>2314</v>
      </c>
      <c r="S717" s="32" t="s">
        <v>1058</v>
      </c>
      <c r="T717" s="33">
        <v>45327</v>
      </c>
      <c r="U717" s="33">
        <v>45325</v>
      </c>
      <c r="V717" s="32" t="s">
        <v>2315</v>
      </c>
      <c r="W717" s="32" t="s">
        <v>143</v>
      </c>
      <c r="X717" s="33">
        <v>45327</v>
      </c>
      <c r="Y717" s="32" t="s">
        <v>1068</v>
      </c>
      <c r="Z717" s="33">
        <v>45327</v>
      </c>
      <c r="AA717" s="32" t="s">
        <v>1075</v>
      </c>
      <c r="AB717" s="32" t="s">
        <v>1079</v>
      </c>
      <c r="AC717" s="33">
        <v>45342</v>
      </c>
      <c r="AD717" s="32" t="s">
        <v>22</v>
      </c>
      <c r="AE717" s="33">
        <v>45333</v>
      </c>
      <c r="AF717" s="32" t="s">
        <v>425</v>
      </c>
      <c r="AG717" s="32"/>
      <c r="AH717" s="32" t="s">
        <v>1210</v>
      </c>
      <c r="AI717" t="s">
        <v>1311</v>
      </c>
      <c r="AJ717" t="s">
        <v>1354</v>
      </c>
      <c r="AK717" t="s">
        <v>1520</v>
      </c>
      <c r="AL717" s="32" t="s">
        <v>890</v>
      </c>
    </row>
    <row r="718" spans="1:38">
      <c r="A718" s="32">
        <v>55</v>
      </c>
      <c r="B718" s="33">
        <v>45318</v>
      </c>
      <c r="C718" s="32">
        <v>80</v>
      </c>
      <c r="D718" s="32" t="s">
        <v>668</v>
      </c>
      <c r="E718" s="32" t="s">
        <v>1969</v>
      </c>
      <c r="F718" s="32">
        <v>6871039</v>
      </c>
      <c r="G718" s="32" t="s">
        <v>164</v>
      </c>
      <c r="H718" s="32" t="s">
        <v>157</v>
      </c>
      <c r="I718" s="32">
        <v>52959</v>
      </c>
      <c r="J718" s="33">
        <v>45321</v>
      </c>
      <c r="K718" s="33">
        <v>45322</v>
      </c>
      <c r="L718" t="s">
        <v>1058</v>
      </c>
      <c r="M718" s="32">
        <v>1</v>
      </c>
      <c r="N718" s="32" t="s">
        <v>20</v>
      </c>
      <c r="O718" s="32">
        <v>50</v>
      </c>
      <c r="P718" s="32">
        <v>4.3</v>
      </c>
      <c r="Q718" s="32">
        <v>215</v>
      </c>
      <c r="R718" s="32" t="s">
        <v>2316</v>
      </c>
      <c r="S718" s="32" t="s">
        <v>1058</v>
      </c>
      <c r="T718" s="33">
        <v>45327</v>
      </c>
      <c r="U718" s="33">
        <v>45327</v>
      </c>
      <c r="V718" s="32" t="s">
        <v>2317</v>
      </c>
      <c r="W718" s="32" t="s">
        <v>1008</v>
      </c>
      <c r="X718" s="33">
        <v>45327</v>
      </c>
      <c r="Y718" s="32" t="s">
        <v>1068</v>
      </c>
      <c r="Z718" s="33">
        <v>45327</v>
      </c>
      <c r="AA718" s="32" t="s">
        <v>1710</v>
      </c>
      <c r="AB718" s="32" t="s">
        <v>1081</v>
      </c>
      <c r="AC718" s="33">
        <v>45348</v>
      </c>
      <c r="AD718" s="32" t="s">
        <v>22</v>
      </c>
      <c r="AE718" s="33">
        <v>45333</v>
      </c>
      <c r="AF718" s="32" t="s">
        <v>1034</v>
      </c>
      <c r="AG718" s="32"/>
      <c r="AH718" s="32" t="s">
        <v>1210</v>
      </c>
      <c r="AI718" t="s">
        <v>1311</v>
      </c>
      <c r="AJ718" t="s">
        <v>1354</v>
      </c>
      <c r="AK718" t="s">
        <v>1520</v>
      </c>
      <c r="AL718" s="32" t="s">
        <v>890</v>
      </c>
    </row>
    <row r="719" spans="1:38">
      <c r="A719" s="32">
        <v>55</v>
      </c>
      <c r="B719" s="33">
        <v>45318</v>
      </c>
      <c r="C719" s="32">
        <v>80</v>
      </c>
      <c r="D719" s="32" t="s">
        <v>668</v>
      </c>
      <c r="E719" s="32" t="s">
        <v>1969</v>
      </c>
      <c r="F719" s="32">
        <v>6871039</v>
      </c>
      <c r="G719" s="32" t="s">
        <v>2086</v>
      </c>
      <c r="H719" s="32" t="s">
        <v>2060</v>
      </c>
      <c r="I719" s="32">
        <v>52996</v>
      </c>
      <c r="J719" s="33">
        <v>45321</v>
      </c>
      <c r="K719" s="33">
        <v>45322</v>
      </c>
      <c r="L719" t="s">
        <v>1058</v>
      </c>
      <c r="M719" s="32">
        <v>1</v>
      </c>
      <c r="N719" s="32" t="s">
        <v>20</v>
      </c>
      <c r="O719" s="32">
        <v>2</v>
      </c>
      <c r="P719" s="32">
        <v>93.1</v>
      </c>
      <c r="Q719" s="32">
        <v>186.2</v>
      </c>
      <c r="R719" s="32" t="s">
        <v>2314</v>
      </c>
      <c r="S719" s="32" t="s">
        <v>1058</v>
      </c>
      <c r="T719" s="33">
        <v>45327</v>
      </c>
      <c r="U719" s="33">
        <v>45325</v>
      </c>
      <c r="V719" s="32" t="s">
        <v>2315</v>
      </c>
      <c r="W719" s="32" t="s">
        <v>1009</v>
      </c>
      <c r="X719" s="33">
        <v>45327</v>
      </c>
      <c r="Y719" s="32" t="s">
        <v>1068</v>
      </c>
      <c r="Z719" s="33">
        <v>45327</v>
      </c>
      <c r="AA719" s="32" t="s">
        <v>1075</v>
      </c>
      <c r="AB719" s="32" t="s">
        <v>1079</v>
      </c>
      <c r="AC719" s="33">
        <v>45342</v>
      </c>
      <c r="AD719" s="32" t="s">
        <v>22</v>
      </c>
      <c r="AE719" s="33">
        <v>45333</v>
      </c>
      <c r="AF719" s="32" t="s">
        <v>425</v>
      </c>
      <c r="AG719" s="32"/>
      <c r="AH719" s="32" t="s">
        <v>1210</v>
      </c>
      <c r="AI719" t="s">
        <v>1311</v>
      </c>
      <c r="AJ719" t="s">
        <v>1354</v>
      </c>
      <c r="AK719" t="s">
        <v>1520</v>
      </c>
      <c r="AL719" s="32" t="s">
        <v>890</v>
      </c>
    </row>
    <row r="720" spans="1:38">
      <c r="A720" s="32">
        <v>55</v>
      </c>
      <c r="B720" s="33">
        <v>45318</v>
      </c>
      <c r="C720" s="32">
        <v>80</v>
      </c>
      <c r="D720" s="32" t="s">
        <v>668</v>
      </c>
      <c r="E720" s="32" t="s">
        <v>1969</v>
      </c>
      <c r="F720" s="32">
        <v>6871039</v>
      </c>
      <c r="G720" s="32" t="s">
        <v>2087</v>
      </c>
      <c r="H720" s="32" t="s">
        <v>2061</v>
      </c>
      <c r="I720" s="32">
        <v>52957</v>
      </c>
      <c r="J720" s="33">
        <v>45321</v>
      </c>
      <c r="K720" s="33">
        <v>45322</v>
      </c>
      <c r="L720" t="s">
        <v>1058</v>
      </c>
      <c r="M720" s="32">
        <v>1</v>
      </c>
      <c r="N720" s="32" t="s">
        <v>20</v>
      </c>
      <c r="O720" s="32">
        <v>3</v>
      </c>
      <c r="P720" s="32">
        <v>7.26</v>
      </c>
      <c r="Q720" s="32">
        <v>21.78</v>
      </c>
      <c r="R720" s="32" t="s">
        <v>2316</v>
      </c>
      <c r="S720" s="32" t="s">
        <v>1058</v>
      </c>
      <c r="T720" s="33">
        <v>45327</v>
      </c>
      <c r="U720" s="33">
        <v>45327</v>
      </c>
      <c r="V720" s="32" t="s">
        <v>2317</v>
      </c>
      <c r="W720" s="32" t="s">
        <v>1007</v>
      </c>
      <c r="X720" s="33">
        <v>45327</v>
      </c>
      <c r="Y720" s="32" t="s">
        <v>1068</v>
      </c>
      <c r="Z720" s="33">
        <v>45327</v>
      </c>
      <c r="AA720" s="32" t="s">
        <v>1710</v>
      </c>
      <c r="AB720" s="32" t="s">
        <v>1081</v>
      </c>
      <c r="AC720" s="33">
        <v>45348</v>
      </c>
      <c r="AD720" s="32" t="s">
        <v>22</v>
      </c>
      <c r="AE720" s="33">
        <v>45333</v>
      </c>
      <c r="AF720" s="32" t="s">
        <v>428</v>
      </c>
      <c r="AG720" s="32"/>
      <c r="AH720" s="32" t="s">
        <v>1210</v>
      </c>
      <c r="AI720" t="s">
        <v>1311</v>
      </c>
      <c r="AJ720" t="s">
        <v>1354</v>
      </c>
      <c r="AK720" t="s">
        <v>1520</v>
      </c>
      <c r="AL720" s="32" t="s">
        <v>890</v>
      </c>
    </row>
    <row r="721" spans="1:38">
      <c r="A721" s="32">
        <v>55</v>
      </c>
      <c r="B721" s="33">
        <v>45318</v>
      </c>
      <c r="C721" s="32">
        <v>90</v>
      </c>
      <c r="D721" s="32" t="s">
        <v>668</v>
      </c>
      <c r="E721" s="32" t="s">
        <v>1969</v>
      </c>
      <c r="F721" s="32">
        <v>6871039</v>
      </c>
      <c r="G721" s="32" t="s">
        <v>949</v>
      </c>
      <c r="H721" s="32" t="s">
        <v>2062</v>
      </c>
      <c r="I721" s="32">
        <v>52954</v>
      </c>
      <c r="J721" s="33">
        <v>45321</v>
      </c>
      <c r="K721" s="33">
        <v>45322</v>
      </c>
      <c r="L721" t="s">
        <v>1058</v>
      </c>
      <c r="M721" s="32">
        <v>2</v>
      </c>
      <c r="N721" s="32" t="s">
        <v>20</v>
      </c>
      <c r="O721" s="32">
        <v>20</v>
      </c>
      <c r="P721" s="32">
        <v>265</v>
      </c>
      <c r="Q721" s="32">
        <v>5300</v>
      </c>
      <c r="R721" s="32" t="s">
        <v>2180</v>
      </c>
      <c r="S721" s="32" t="s">
        <v>1058</v>
      </c>
      <c r="T721" s="33">
        <v>45325</v>
      </c>
      <c r="U721" s="33" t="s">
        <v>581</v>
      </c>
      <c r="V721" s="32" t="s">
        <v>2181</v>
      </c>
      <c r="W721" s="32" t="s">
        <v>1029</v>
      </c>
      <c r="X721" s="33">
        <v>45325</v>
      </c>
      <c r="Y721" s="32" t="s">
        <v>1068</v>
      </c>
      <c r="Z721" s="33">
        <v>45325</v>
      </c>
      <c r="AA721" s="32" t="s">
        <v>1075</v>
      </c>
      <c r="AB721" s="32" t="s">
        <v>1070</v>
      </c>
      <c r="AC721" s="33">
        <v>45342</v>
      </c>
      <c r="AD721" s="32" t="s">
        <v>22</v>
      </c>
      <c r="AE721" s="33">
        <v>45328</v>
      </c>
      <c r="AF721" s="32" t="s">
        <v>1026</v>
      </c>
      <c r="AG721" s="32"/>
      <c r="AH721" s="32" t="s">
        <v>1210</v>
      </c>
      <c r="AI721" t="s">
        <v>1311</v>
      </c>
      <c r="AJ721" t="s">
        <v>1354</v>
      </c>
      <c r="AK721" t="s">
        <v>1520</v>
      </c>
      <c r="AL721" s="32" t="s">
        <v>890</v>
      </c>
    </row>
    <row r="722" spans="1:38">
      <c r="A722" s="32">
        <v>55</v>
      </c>
      <c r="B722" s="33">
        <v>45318</v>
      </c>
      <c r="C722" s="32">
        <v>90</v>
      </c>
      <c r="D722" s="32" t="s">
        <v>668</v>
      </c>
      <c r="E722" s="32" t="s">
        <v>1969</v>
      </c>
      <c r="F722" s="32">
        <v>6871039</v>
      </c>
      <c r="G722" s="32" t="s">
        <v>49</v>
      </c>
      <c r="H722" s="32" t="s">
        <v>50</v>
      </c>
      <c r="I722" s="32">
        <v>52954</v>
      </c>
      <c r="J722" s="33">
        <v>45321</v>
      </c>
      <c r="K722" s="33">
        <v>45322</v>
      </c>
      <c r="L722" t="s">
        <v>1058</v>
      </c>
      <c r="M722" s="32">
        <v>1</v>
      </c>
      <c r="N722" s="32" t="s">
        <v>20</v>
      </c>
      <c r="O722" s="32">
        <v>20</v>
      </c>
      <c r="P722" s="32">
        <v>242.35</v>
      </c>
      <c r="Q722" s="32">
        <v>4847</v>
      </c>
      <c r="R722" s="32" t="s">
        <v>2180</v>
      </c>
      <c r="S722" s="32" t="s">
        <v>1058</v>
      </c>
      <c r="T722" s="33">
        <v>45325</v>
      </c>
      <c r="U722" s="33" t="s">
        <v>581</v>
      </c>
      <c r="V722" s="32" t="s">
        <v>2181</v>
      </c>
      <c r="W722" s="32" t="s">
        <v>1028</v>
      </c>
      <c r="X722" s="33">
        <v>45325</v>
      </c>
      <c r="Y722" s="32" t="s">
        <v>1068</v>
      </c>
      <c r="Z722" s="33">
        <v>45325</v>
      </c>
      <c r="AA722" s="32" t="s">
        <v>1075</v>
      </c>
      <c r="AB722" s="32" t="s">
        <v>1070</v>
      </c>
      <c r="AC722" s="33">
        <v>45342</v>
      </c>
      <c r="AD722" s="32" t="s">
        <v>22</v>
      </c>
      <c r="AE722" s="33">
        <v>45328</v>
      </c>
      <c r="AF722" s="32" t="s">
        <v>1026</v>
      </c>
      <c r="AG722" s="32"/>
      <c r="AH722" s="32" t="s">
        <v>1210</v>
      </c>
      <c r="AI722" t="s">
        <v>1311</v>
      </c>
      <c r="AJ722" t="s">
        <v>1354</v>
      </c>
      <c r="AK722" t="s">
        <v>1520</v>
      </c>
      <c r="AL722" s="32" t="s">
        <v>890</v>
      </c>
    </row>
    <row r="723" spans="1:38">
      <c r="A723" s="32">
        <v>55</v>
      </c>
      <c r="B723" s="33">
        <v>45318</v>
      </c>
      <c r="C723" s="32">
        <v>90</v>
      </c>
      <c r="D723" s="32" t="s">
        <v>668</v>
      </c>
      <c r="E723" s="32" t="s">
        <v>1969</v>
      </c>
      <c r="F723" s="32">
        <v>6871039</v>
      </c>
      <c r="G723" s="32" t="s">
        <v>2088</v>
      </c>
      <c r="H723" s="32" t="s">
        <v>2063</v>
      </c>
      <c r="I723" s="32">
        <v>53001</v>
      </c>
      <c r="J723" s="33">
        <v>45321</v>
      </c>
      <c r="K723" s="33">
        <v>45323</v>
      </c>
      <c r="L723" t="s">
        <v>1058</v>
      </c>
      <c r="M723" s="32">
        <v>10</v>
      </c>
      <c r="N723" s="32" t="s">
        <v>2106</v>
      </c>
      <c r="O723" s="32">
        <v>1</v>
      </c>
      <c r="P723" s="32">
        <v>761.3</v>
      </c>
      <c r="Q723" s="32">
        <v>761.3</v>
      </c>
      <c r="R723" s="32" t="s">
        <v>2173</v>
      </c>
      <c r="S723" s="32" t="s">
        <v>1058</v>
      </c>
      <c r="T723" s="33">
        <v>45331</v>
      </c>
      <c r="U723" s="33">
        <v>45328</v>
      </c>
      <c r="V723" s="32" t="s">
        <v>2313</v>
      </c>
      <c r="W723" s="32" t="s">
        <v>1017</v>
      </c>
      <c r="X723" s="33">
        <v>45331</v>
      </c>
      <c r="Y723" s="32" t="s">
        <v>1068</v>
      </c>
      <c r="Z723" s="33">
        <v>45331</v>
      </c>
      <c r="AA723" s="32" t="s">
        <v>1069</v>
      </c>
      <c r="AB723" s="32" t="s">
        <v>1085</v>
      </c>
      <c r="AC723" s="33">
        <v>45337</v>
      </c>
      <c r="AD723" s="32" t="s">
        <v>22</v>
      </c>
      <c r="AE723" s="33">
        <v>45335</v>
      </c>
      <c r="AF723" s="32" t="s">
        <v>424</v>
      </c>
      <c r="AG723" s="32"/>
      <c r="AH723" s="32" t="s">
        <v>1210</v>
      </c>
      <c r="AI723" t="s">
        <v>1311</v>
      </c>
      <c r="AJ723" t="s">
        <v>1354</v>
      </c>
      <c r="AK723" t="s">
        <v>1520</v>
      </c>
      <c r="AL723" s="32" t="s">
        <v>890</v>
      </c>
    </row>
    <row r="724" spans="1:38">
      <c r="A724" s="32">
        <v>55</v>
      </c>
      <c r="B724" s="33">
        <v>45318</v>
      </c>
      <c r="C724" s="32">
        <v>90</v>
      </c>
      <c r="D724" s="32" t="s">
        <v>668</v>
      </c>
      <c r="E724" s="32" t="s">
        <v>1969</v>
      </c>
      <c r="F724" s="32">
        <v>6871039</v>
      </c>
      <c r="G724" s="32" t="s">
        <v>2089</v>
      </c>
      <c r="H724" s="32" t="s">
        <v>2064</v>
      </c>
      <c r="I724" s="32">
        <v>52997</v>
      </c>
      <c r="J724" s="33">
        <v>45321</v>
      </c>
      <c r="K724" s="33">
        <v>45323</v>
      </c>
      <c r="L724" t="s">
        <v>1058</v>
      </c>
      <c r="M724" s="32">
        <v>9</v>
      </c>
      <c r="N724" s="32" t="s">
        <v>20</v>
      </c>
      <c r="O724" s="32">
        <v>2</v>
      </c>
      <c r="P724" s="32">
        <v>24.72</v>
      </c>
      <c r="Q724" s="32">
        <v>49.44</v>
      </c>
      <c r="R724" s="32" t="s">
        <v>2173</v>
      </c>
      <c r="S724" s="32" t="s">
        <v>1058</v>
      </c>
      <c r="T724" s="33">
        <v>45331</v>
      </c>
      <c r="U724" s="33">
        <v>45328</v>
      </c>
      <c r="V724" s="32" t="s">
        <v>2313</v>
      </c>
      <c r="W724" s="32" t="s">
        <v>1006</v>
      </c>
      <c r="X724" s="33">
        <v>45331</v>
      </c>
      <c r="Y724" s="32" t="s">
        <v>1068</v>
      </c>
      <c r="Z724" s="33">
        <v>45331</v>
      </c>
      <c r="AA724" s="32" t="s">
        <v>1069</v>
      </c>
      <c r="AB724" s="32" t="s">
        <v>1085</v>
      </c>
      <c r="AC724" s="33">
        <v>45337</v>
      </c>
      <c r="AD724" s="32" t="s">
        <v>22</v>
      </c>
      <c r="AE724" s="33">
        <v>45335</v>
      </c>
      <c r="AF724" s="32" t="s">
        <v>425</v>
      </c>
      <c r="AG724" s="32"/>
      <c r="AH724" s="32" t="s">
        <v>1210</v>
      </c>
      <c r="AI724" t="s">
        <v>1311</v>
      </c>
      <c r="AJ724" t="s">
        <v>1354</v>
      </c>
      <c r="AK724" t="s">
        <v>1520</v>
      </c>
      <c r="AL724" s="32" t="s">
        <v>890</v>
      </c>
    </row>
    <row r="725" spans="1:38">
      <c r="A725" s="32">
        <v>55</v>
      </c>
      <c r="B725" s="33">
        <v>45318</v>
      </c>
      <c r="C725" s="32">
        <v>90</v>
      </c>
      <c r="D725" s="32" t="s">
        <v>668</v>
      </c>
      <c r="E725" s="32" t="s">
        <v>1969</v>
      </c>
      <c r="F725" s="32">
        <v>6871039</v>
      </c>
      <c r="G725" s="32" t="s">
        <v>2090</v>
      </c>
      <c r="H725" s="32" t="s">
        <v>2065</v>
      </c>
      <c r="I725" s="32">
        <v>52997</v>
      </c>
      <c r="J725" s="33">
        <v>45321</v>
      </c>
      <c r="K725" s="33">
        <v>45323</v>
      </c>
      <c r="L725" t="s">
        <v>1058</v>
      </c>
      <c r="M725" s="32">
        <v>8</v>
      </c>
      <c r="N725" s="32" t="s">
        <v>20</v>
      </c>
      <c r="O725" s="32">
        <v>2</v>
      </c>
      <c r="P725" s="32">
        <v>91.07</v>
      </c>
      <c r="Q725" s="32">
        <v>182.14</v>
      </c>
      <c r="R725" s="32" t="s">
        <v>2173</v>
      </c>
      <c r="S725" s="32" t="s">
        <v>1058</v>
      </c>
      <c r="T725" s="33">
        <v>45331</v>
      </c>
      <c r="U725" s="33">
        <v>45328</v>
      </c>
      <c r="V725" s="32" t="s">
        <v>2313</v>
      </c>
      <c r="W725" s="32" t="s">
        <v>1005</v>
      </c>
      <c r="X725" s="33">
        <v>45331</v>
      </c>
      <c r="Y725" s="32" t="s">
        <v>1068</v>
      </c>
      <c r="Z725" s="33">
        <v>45331</v>
      </c>
      <c r="AA725" s="32" t="s">
        <v>1069</v>
      </c>
      <c r="AB725" s="32" t="s">
        <v>1085</v>
      </c>
      <c r="AC725" s="33">
        <v>45337</v>
      </c>
      <c r="AD725" s="32" t="s">
        <v>22</v>
      </c>
      <c r="AE725" s="33">
        <v>45335</v>
      </c>
      <c r="AF725" s="32" t="s">
        <v>425</v>
      </c>
      <c r="AG725" s="32"/>
      <c r="AH725" s="32" t="s">
        <v>1210</v>
      </c>
      <c r="AI725" t="s">
        <v>1311</v>
      </c>
      <c r="AJ725" t="s">
        <v>1354</v>
      </c>
      <c r="AK725" t="s">
        <v>1520</v>
      </c>
      <c r="AL725" s="32" t="s">
        <v>890</v>
      </c>
    </row>
    <row r="726" spans="1:38">
      <c r="A726" s="32">
        <v>55</v>
      </c>
      <c r="B726" s="33">
        <v>45318</v>
      </c>
      <c r="C726" s="32">
        <v>90</v>
      </c>
      <c r="D726" s="32" t="s">
        <v>668</v>
      </c>
      <c r="E726" s="32" t="s">
        <v>1969</v>
      </c>
      <c r="F726" s="32">
        <v>6871039</v>
      </c>
      <c r="G726" s="32" t="s">
        <v>2091</v>
      </c>
      <c r="H726" s="32" t="s">
        <v>2066</v>
      </c>
      <c r="I726" s="32">
        <v>52967</v>
      </c>
      <c r="J726" s="33">
        <v>45321</v>
      </c>
      <c r="K726" s="33">
        <v>45322</v>
      </c>
      <c r="L726" t="s">
        <v>1058</v>
      </c>
      <c r="M726" s="32">
        <v>1</v>
      </c>
      <c r="N726" s="32" t="s">
        <v>55</v>
      </c>
      <c r="O726" s="32">
        <v>3</v>
      </c>
      <c r="P726" s="32">
        <v>37</v>
      </c>
      <c r="Q726" s="32">
        <v>111</v>
      </c>
      <c r="R726" s="32" t="s">
        <v>2316</v>
      </c>
      <c r="S726" s="32" t="s">
        <v>1058</v>
      </c>
      <c r="T726" s="33">
        <v>45327</v>
      </c>
      <c r="U726" s="33">
        <v>45327</v>
      </c>
      <c r="V726" s="32" t="s">
        <v>2317</v>
      </c>
      <c r="W726" s="32" t="s">
        <v>1011</v>
      </c>
      <c r="X726" s="33">
        <v>45327</v>
      </c>
      <c r="Y726" s="32" t="s">
        <v>1068</v>
      </c>
      <c r="Z726" s="33">
        <v>45327</v>
      </c>
      <c r="AA726" s="32" t="s">
        <v>1710</v>
      </c>
      <c r="AB726" s="32" t="s">
        <v>1081</v>
      </c>
      <c r="AC726" s="33">
        <v>45348</v>
      </c>
      <c r="AD726" s="32" t="s">
        <v>22</v>
      </c>
      <c r="AE726" s="33">
        <v>45333</v>
      </c>
      <c r="AF726" s="32" t="s">
        <v>428</v>
      </c>
      <c r="AG726" s="32"/>
      <c r="AH726" s="32" t="s">
        <v>1210</v>
      </c>
      <c r="AI726" t="s">
        <v>1311</v>
      </c>
      <c r="AJ726" t="s">
        <v>1354</v>
      </c>
      <c r="AK726" t="s">
        <v>1520</v>
      </c>
      <c r="AL726" s="32" t="s">
        <v>890</v>
      </c>
    </row>
    <row r="727" spans="1:38">
      <c r="A727" s="32">
        <v>55</v>
      </c>
      <c r="B727" s="33">
        <v>45318</v>
      </c>
      <c r="C727" s="32">
        <v>90</v>
      </c>
      <c r="D727" s="32" t="s">
        <v>668</v>
      </c>
      <c r="E727" s="32" t="s">
        <v>1969</v>
      </c>
      <c r="F727" s="32">
        <v>6871039</v>
      </c>
      <c r="G727" s="32" t="s">
        <v>23</v>
      </c>
      <c r="H727" s="32" t="s">
        <v>2067</v>
      </c>
      <c r="I727" s="32">
        <v>53000</v>
      </c>
      <c r="J727" s="33">
        <v>45321</v>
      </c>
      <c r="K727" s="33">
        <v>45322</v>
      </c>
      <c r="L727" t="s">
        <v>1058</v>
      </c>
      <c r="M727" s="32">
        <v>1</v>
      </c>
      <c r="N727" s="32" t="s">
        <v>20</v>
      </c>
      <c r="O727" s="32">
        <v>7</v>
      </c>
      <c r="P727" s="32">
        <v>15.5</v>
      </c>
      <c r="Q727" s="32">
        <v>108.5</v>
      </c>
      <c r="R727" s="32" t="s">
        <v>2316</v>
      </c>
      <c r="S727" s="32" t="s">
        <v>1058</v>
      </c>
      <c r="T727" s="33">
        <v>45327</v>
      </c>
      <c r="U727" s="33">
        <v>45327</v>
      </c>
      <c r="V727" s="32" t="s">
        <v>2317</v>
      </c>
      <c r="W727" s="32" t="s">
        <v>1013</v>
      </c>
      <c r="X727" s="33">
        <v>45327</v>
      </c>
      <c r="Y727" s="32" t="s">
        <v>1068</v>
      </c>
      <c r="Z727" s="33">
        <v>45327</v>
      </c>
      <c r="AA727" s="32" t="s">
        <v>1710</v>
      </c>
      <c r="AB727" s="32" t="s">
        <v>1081</v>
      </c>
      <c r="AC727" s="33">
        <v>45348</v>
      </c>
      <c r="AD727" s="32" t="s">
        <v>22</v>
      </c>
      <c r="AE727" s="33">
        <v>45333</v>
      </c>
      <c r="AF727" s="32" t="s">
        <v>1160</v>
      </c>
      <c r="AG727" s="32"/>
      <c r="AH727" s="32" t="s">
        <v>1210</v>
      </c>
      <c r="AI727" t="s">
        <v>1311</v>
      </c>
      <c r="AJ727" t="s">
        <v>1354</v>
      </c>
      <c r="AK727" t="s">
        <v>1520</v>
      </c>
      <c r="AL727" s="32" t="s">
        <v>890</v>
      </c>
    </row>
    <row r="728" spans="1:38">
      <c r="A728" s="32">
        <v>55</v>
      </c>
      <c r="B728" s="33">
        <v>45318</v>
      </c>
      <c r="C728" s="32">
        <v>90</v>
      </c>
      <c r="D728" s="32" t="s">
        <v>668</v>
      </c>
      <c r="E728" s="32" t="s">
        <v>1969</v>
      </c>
      <c r="F728" s="32">
        <v>6871039</v>
      </c>
      <c r="G728" s="32" t="s">
        <v>2085</v>
      </c>
      <c r="H728" s="32" t="s">
        <v>2058</v>
      </c>
      <c r="I728" s="32">
        <v>53001</v>
      </c>
      <c r="J728" s="33">
        <v>45321</v>
      </c>
      <c r="K728" s="33">
        <v>45323</v>
      </c>
      <c r="L728" t="s">
        <v>1058</v>
      </c>
      <c r="M728" s="32">
        <v>9</v>
      </c>
      <c r="N728" s="32" t="s">
        <v>20</v>
      </c>
      <c r="O728" s="32">
        <v>5</v>
      </c>
      <c r="P728" s="32">
        <v>50.4</v>
      </c>
      <c r="Q728" s="32">
        <v>252</v>
      </c>
      <c r="R728" s="32" t="s">
        <v>2173</v>
      </c>
      <c r="S728" s="32" t="s">
        <v>1058</v>
      </c>
      <c r="T728" s="33">
        <v>45331</v>
      </c>
      <c r="U728" s="33">
        <v>45328</v>
      </c>
      <c r="V728" s="32" t="s">
        <v>2313</v>
      </c>
      <c r="W728" s="32" t="s">
        <v>1016</v>
      </c>
      <c r="X728" s="33">
        <v>45331</v>
      </c>
      <c r="Y728" s="32" t="s">
        <v>1068</v>
      </c>
      <c r="Z728" s="33">
        <v>45331</v>
      </c>
      <c r="AA728" s="32" t="s">
        <v>1069</v>
      </c>
      <c r="AB728" s="32" t="s">
        <v>1085</v>
      </c>
      <c r="AC728" s="33">
        <v>45337</v>
      </c>
      <c r="AD728" s="32" t="s">
        <v>22</v>
      </c>
      <c r="AE728" s="33">
        <v>45336</v>
      </c>
      <c r="AF728" s="32" t="s">
        <v>429</v>
      </c>
      <c r="AG728" s="32"/>
      <c r="AH728" s="32" t="s">
        <v>1210</v>
      </c>
      <c r="AI728" t="s">
        <v>1311</v>
      </c>
      <c r="AJ728" t="s">
        <v>1354</v>
      </c>
      <c r="AK728" t="s">
        <v>1520</v>
      </c>
      <c r="AL728" s="32" t="s">
        <v>890</v>
      </c>
    </row>
    <row r="729" spans="1:38">
      <c r="A729" s="32">
        <v>55</v>
      </c>
      <c r="B729" s="33">
        <v>45318</v>
      </c>
      <c r="C729" s="32">
        <v>90</v>
      </c>
      <c r="D729" s="32" t="s">
        <v>668</v>
      </c>
      <c r="E729" s="32" t="s">
        <v>1969</v>
      </c>
      <c r="F729" s="32">
        <v>6871039</v>
      </c>
      <c r="G729" s="32" t="s">
        <v>2092</v>
      </c>
      <c r="H729" s="32" t="s">
        <v>2068</v>
      </c>
      <c r="I729" s="32">
        <v>52966</v>
      </c>
      <c r="J729" s="33">
        <v>45321</v>
      </c>
      <c r="K729" s="33">
        <v>45322</v>
      </c>
      <c r="L729" t="s">
        <v>1058</v>
      </c>
      <c r="M729" s="32">
        <v>1</v>
      </c>
      <c r="N729" s="32" t="s">
        <v>37</v>
      </c>
      <c r="O729" s="32">
        <v>1</v>
      </c>
      <c r="P729" s="32">
        <v>49.1</v>
      </c>
      <c r="Q729" s="32">
        <v>49.1</v>
      </c>
      <c r="R729" s="32" t="s">
        <v>2332</v>
      </c>
      <c r="S729" s="32" t="s">
        <v>1058</v>
      </c>
      <c r="T729" s="33">
        <v>45327</v>
      </c>
      <c r="U729" s="33">
        <v>45327</v>
      </c>
      <c r="V729" s="32" t="s">
        <v>2333</v>
      </c>
      <c r="W729" s="32" t="s">
        <v>1016</v>
      </c>
      <c r="X729" s="33">
        <v>45327</v>
      </c>
      <c r="Y729" s="32" t="s">
        <v>1068</v>
      </c>
      <c r="Z729" s="33">
        <v>45327</v>
      </c>
      <c r="AA729" s="32" t="s">
        <v>1710</v>
      </c>
      <c r="AB729" s="32" t="s">
        <v>1070</v>
      </c>
      <c r="AC729" s="33">
        <v>45341</v>
      </c>
      <c r="AD729" s="32" t="s">
        <v>22</v>
      </c>
      <c r="AE729" s="33">
        <v>45332</v>
      </c>
      <c r="AF729" s="32" t="s">
        <v>424</v>
      </c>
      <c r="AG729" s="32"/>
      <c r="AH729" s="32" t="s">
        <v>1210</v>
      </c>
      <c r="AI729" t="s">
        <v>1311</v>
      </c>
      <c r="AJ729" t="s">
        <v>1354</v>
      </c>
      <c r="AK729" t="s">
        <v>1520</v>
      </c>
      <c r="AL729" s="32" t="s">
        <v>890</v>
      </c>
    </row>
    <row r="730" spans="1:38">
      <c r="A730" s="32">
        <v>55</v>
      </c>
      <c r="B730" s="33">
        <v>45318</v>
      </c>
      <c r="C730" s="32">
        <v>90</v>
      </c>
      <c r="D730" s="32" t="s">
        <v>668</v>
      </c>
      <c r="E730" s="32" t="s">
        <v>1969</v>
      </c>
      <c r="F730" s="32">
        <v>6871039</v>
      </c>
      <c r="G730" s="32" t="s">
        <v>474</v>
      </c>
      <c r="H730" s="32" t="s">
        <v>475</v>
      </c>
      <c r="I730" s="32">
        <v>52968</v>
      </c>
      <c r="J730" s="33">
        <v>45321</v>
      </c>
      <c r="K730" s="33">
        <v>45322</v>
      </c>
      <c r="L730" t="s">
        <v>1058</v>
      </c>
      <c r="M730" s="32">
        <v>3</v>
      </c>
      <c r="N730" s="32" t="s">
        <v>37</v>
      </c>
      <c r="O730" s="32">
        <v>1</v>
      </c>
      <c r="P730" s="32">
        <v>41.4</v>
      </c>
      <c r="Q730" s="32">
        <v>41.4</v>
      </c>
      <c r="R730" s="32" t="s">
        <v>2318</v>
      </c>
      <c r="S730" s="32" t="s">
        <v>1058</v>
      </c>
      <c r="T730" s="33">
        <v>45327</v>
      </c>
      <c r="U730" s="33">
        <v>45327</v>
      </c>
      <c r="V730" s="32" t="s">
        <v>2319</v>
      </c>
      <c r="W730" s="32" t="s">
        <v>141</v>
      </c>
      <c r="X730" s="33">
        <v>45327</v>
      </c>
      <c r="Y730" s="32" t="s">
        <v>1068</v>
      </c>
      <c r="Z730" s="33">
        <v>45327</v>
      </c>
      <c r="AA730" s="32" t="s">
        <v>1710</v>
      </c>
      <c r="AB730" s="32" t="s">
        <v>1070</v>
      </c>
      <c r="AC730" s="33">
        <v>45337</v>
      </c>
      <c r="AD730" s="32" t="s">
        <v>22</v>
      </c>
      <c r="AE730" s="33">
        <v>45333</v>
      </c>
      <c r="AF730" s="32" t="s">
        <v>424</v>
      </c>
      <c r="AG730" s="32"/>
      <c r="AH730" s="32" t="s">
        <v>1210</v>
      </c>
      <c r="AI730" t="s">
        <v>1311</v>
      </c>
      <c r="AJ730" t="s">
        <v>1354</v>
      </c>
      <c r="AK730" t="s">
        <v>1520</v>
      </c>
      <c r="AL730" s="32" t="s">
        <v>890</v>
      </c>
    </row>
    <row r="731" spans="1:38">
      <c r="A731" s="32">
        <v>55</v>
      </c>
      <c r="B731" s="33">
        <v>45318</v>
      </c>
      <c r="C731" s="32">
        <v>90</v>
      </c>
      <c r="D731" s="32" t="s">
        <v>668</v>
      </c>
      <c r="E731" s="32" t="s">
        <v>1969</v>
      </c>
      <c r="F731" s="32">
        <v>6871039</v>
      </c>
      <c r="G731" s="32" t="s">
        <v>1458</v>
      </c>
      <c r="H731" s="32" t="s">
        <v>2069</v>
      </c>
      <c r="I731" s="32">
        <v>52969</v>
      </c>
      <c r="J731" s="33">
        <v>45321</v>
      </c>
      <c r="K731" s="33">
        <v>45322</v>
      </c>
      <c r="L731" t="s">
        <v>1058</v>
      </c>
      <c r="M731" s="32">
        <v>1</v>
      </c>
      <c r="N731" s="32" t="s">
        <v>20</v>
      </c>
      <c r="O731" s="32">
        <v>4</v>
      </c>
      <c r="P731" s="32">
        <v>21.8</v>
      </c>
      <c r="Q731" s="32">
        <v>87.2</v>
      </c>
      <c r="R731" s="32" t="s">
        <v>2332</v>
      </c>
      <c r="S731" s="32" t="s">
        <v>1058</v>
      </c>
      <c r="T731" s="33">
        <v>45327</v>
      </c>
      <c r="U731" s="33">
        <v>45327</v>
      </c>
      <c r="V731" s="32" t="s">
        <v>2333</v>
      </c>
      <c r="W731" s="32" t="s">
        <v>1017</v>
      </c>
      <c r="X731" s="33">
        <v>45327</v>
      </c>
      <c r="Y731" s="32" t="s">
        <v>1068</v>
      </c>
      <c r="Z731" s="33">
        <v>45327</v>
      </c>
      <c r="AA731" s="32" t="s">
        <v>1710</v>
      </c>
      <c r="AB731" s="32" t="s">
        <v>1070</v>
      </c>
      <c r="AC731" s="33">
        <v>45341</v>
      </c>
      <c r="AD731" s="32" t="s">
        <v>22</v>
      </c>
      <c r="AE731" s="33">
        <v>45332</v>
      </c>
      <c r="AF731" s="32" t="s">
        <v>426</v>
      </c>
      <c r="AG731" s="32"/>
      <c r="AH731" s="32" t="s">
        <v>1210</v>
      </c>
      <c r="AI731" t="s">
        <v>1311</v>
      </c>
      <c r="AJ731" t="s">
        <v>1354</v>
      </c>
      <c r="AK731" t="s">
        <v>1520</v>
      </c>
      <c r="AL731" s="32" t="s">
        <v>890</v>
      </c>
    </row>
    <row r="732" spans="1:38">
      <c r="A732" s="32">
        <v>55</v>
      </c>
      <c r="B732" s="33">
        <v>45318</v>
      </c>
      <c r="C732" s="32">
        <v>90</v>
      </c>
      <c r="D732" s="32" t="s">
        <v>668</v>
      </c>
      <c r="E732" s="32" t="s">
        <v>1969</v>
      </c>
      <c r="F732" s="32">
        <v>6871039</v>
      </c>
      <c r="G732" s="32" t="s">
        <v>1493</v>
      </c>
      <c r="H732" s="32" t="s">
        <v>1503</v>
      </c>
      <c r="I732" s="32">
        <v>52968</v>
      </c>
      <c r="J732" s="33">
        <v>45321</v>
      </c>
      <c r="K732" s="33">
        <v>45322</v>
      </c>
      <c r="L732" t="s">
        <v>1058</v>
      </c>
      <c r="M732" s="32">
        <v>2</v>
      </c>
      <c r="N732" s="32" t="s">
        <v>20</v>
      </c>
      <c r="O732" s="32">
        <v>4</v>
      </c>
      <c r="P732" s="32">
        <v>12.4</v>
      </c>
      <c r="Q732" s="32">
        <v>49.6</v>
      </c>
      <c r="R732" s="32" t="s">
        <v>2318</v>
      </c>
      <c r="S732" s="32" t="s">
        <v>1058</v>
      </c>
      <c r="T732" s="33">
        <v>45327</v>
      </c>
      <c r="U732" s="33">
        <v>45327</v>
      </c>
      <c r="V732" s="32" t="s">
        <v>2319</v>
      </c>
      <c r="W732" s="32" t="s">
        <v>140</v>
      </c>
      <c r="X732" s="33">
        <v>45327</v>
      </c>
      <c r="Y732" s="32" t="s">
        <v>1068</v>
      </c>
      <c r="Z732" s="33">
        <v>45327</v>
      </c>
      <c r="AA732" s="32" t="s">
        <v>1710</v>
      </c>
      <c r="AB732" s="32" t="s">
        <v>1070</v>
      </c>
      <c r="AC732" s="33">
        <v>45337</v>
      </c>
      <c r="AD732" s="32" t="s">
        <v>22</v>
      </c>
      <c r="AE732" s="33">
        <v>45332</v>
      </c>
      <c r="AF732" s="32" t="s">
        <v>426</v>
      </c>
      <c r="AG732" s="32"/>
      <c r="AH732" s="32" t="s">
        <v>1210</v>
      </c>
      <c r="AI732" t="s">
        <v>1311</v>
      </c>
      <c r="AJ732" t="s">
        <v>1354</v>
      </c>
      <c r="AK732" t="s">
        <v>1520</v>
      </c>
      <c r="AL732" s="32" t="s">
        <v>890</v>
      </c>
    </row>
    <row r="733" spans="1:38">
      <c r="A733" s="32">
        <v>55</v>
      </c>
      <c r="B733" s="33">
        <v>45318</v>
      </c>
      <c r="C733" s="32">
        <v>90</v>
      </c>
      <c r="D733" s="32" t="s">
        <v>668</v>
      </c>
      <c r="E733" s="32" t="s">
        <v>1969</v>
      </c>
      <c r="F733" s="32">
        <v>6871039</v>
      </c>
      <c r="G733" s="32" t="s">
        <v>2093</v>
      </c>
      <c r="H733" s="32" t="s">
        <v>2070</v>
      </c>
      <c r="I733" s="32">
        <v>52968</v>
      </c>
      <c r="J733" s="33">
        <v>45321</v>
      </c>
      <c r="K733" s="33">
        <v>45322</v>
      </c>
      <c r="L733" t="s">
        <v>1058</v>
      </c>
      <c r="M733" s="32">
        <v>1</v>
      </c>
      <c r="N733" s="32" t="s">
        <v>20</v>
      </c>
      <c r="O733" s="32">
        <v>3</v>
      </c>
      <c r="P733" s="32">
        <v>10</v>
      </c>
      <c r="Q733" s="32">
        <v>30</v>
      </c>
      <c r="R733" s="32" t="s">
        <v>2318</v>
      </c>
      <c r="S733" s="32" t="s">
        <v>1058</v>
      </c>
      <c r="T733" s="33">
        <v>45327</v>
      </c>
      <c r="U733" s="33">
        <v>45327</v>
      </c>
      <c r="V733" s="32" t="s">
        <v>2319</v>
      </c>
      <c r="W733" s="32" t="s">
        <v>139</v>
      </c>
      <c r="X733" s="33">
        <v>45327</v>
      </c>
      <c r="Y733" s="32" t="s">
        <v>1068</v>
      </c>
      <c r="Z733" s="33">
        <v>45327</v>
      </c>
      <c r="AA733" s="32" t="s">
        <v>1710</v>
      </c>
      <c r="AB733" s="32" t="s">
        <v>1070</v>
      </c>
      <c r="AC733" s="33">
        <v>45337</v>
      </c>
      <c r="AD733" s="32" t="s">
        <v>22</v>
      </c>
      <c r="AE733" s="33">
        <v>45334</v>
      </c>
      <c r="AF733" s="32" t="s">
        <v>428</v>
      </c>
      <c r="AG733" s="32"/>
      <c r="AH733" s="32" t="s">
        <v>1210</v>
      </c>
      <c r="AI733" t="s">
        <v>1311</v>
      </c>
      <c r="AJ733" t="s">
        <v>1354</v>
      </c>
      <c r="AK733" t="s">
        <v>1520</v>
      </c>
      <c r="AL733" s="32" t="s">
        <v>890</v>
      </c>
    </row>
    <row r="734" spans="1:38">
      <c r="A734" s="32">
        <v>55</v>
      </c>
      <c r="B734" s="33">
        <v>45318</v>
      </c>
      <c r="C734" s="32">
        <v>90</v>
      </c>
      <c r="D734" s="32" t="s">
        <v>668</v>
      </c>
      <c r="E734" s="32" t="s">
        <v>1969</v>
      </c>
      <c r="F734" s="32">
        <v>6871039</v>
      </c>
      <c r="G734" s="32" t="s">
        <v>2008</v>
      </c>
      <c r="H734" s="32" t="s">
        <v>2004</v>
      </c>
      <c r="I734" s="32">
        <v>53001</v>
      </c>
      <c r="J734" s="33">
        <v>45321</v>
      </c>
      <c r="K734" s="33">
        <v>45323</v>
      </c>
      <c r="L734" t="s">
        <v>1058</v>
      </c>
      <c r="M734" s="32">
        <v>8</v>
      </c>
      <c r="N734" s="32" t="s">
        <v>21</v>
      </c>
      <c r="O734" s="32">
        <v>1</v>
      </c>
      <c r="P734" s="32">
        <v>702.78</v>
      </c>
      <c r="Q734" s="32">
        <v>702.78</v>
      </c>
      <c r="R734" s="32" t="s">
        <v>2173</v>
      </c>
      <c r="S734" s="32" t="s">
        <v>1058</v>
      </c>
      <c r="T734" s="33">
        <v>45331</v>
      </c>
      <c r="U734" s="33">
        <v>45328</v>
      </c>
      <c r="V734" s="32" t="s">
        <v>2313</v>
      </c>
      <c r="W734" s="32" t="s">
        <v>1015</v>
      </c>
      <c r="X734" s="33">
        <v>45331</v>
      </c>
      <c r="Y734" s="32" t="s">
        <v>1068</v>
      </c>
      <c r="Z734" s="33">
        <v>45331</v>
      </c>
      <c r="AA734" s="32" t="s">
        <v>1069</v>
      </c>
      <c r="AB734" s="32" t="s">
        <v>1085</v>
      </c>
      <c r="AC734" s="33">
        <v>45337</v>
      </c>
      <c r="AD734" s="32" t="s">
        <v>22</v>
      </c>
      <c r="AE734" s="33">
        <v>45335</v>
      </c>
      <c r="AF734" s="32" t="s">
        <v>424</v>
      </c>
      <c r="AG734" s="32"/>
      <c r="AH734" s="32" t="s">
        <v>1210</v>
      </c>
      <c r="AI734" t="s">
        <v>1311</v>
      </c>
      <c r="AJ734" t="s">
        <v>1354</v>
      </c>
      <c r="AK734" t="s">
        <v>1520</v>
      </c>
      <c r="AL734" s="32" t="s">
        <v>890</v>
      </c>
    </row>
    <row r="735" spans="1:38">
      <c r="A735" s="32">
        <v>55</v>
      </c>
      <c r="B735" s="33">
        <v>45318</v>
      </c>
      <c r="C735" s="32">
        <v>90</v>
      </c>
      <c r="D735" s="32" t="s">
        <v>668</v>
      </c>
      <c r="E735" s="32" t="s">
        <v>1969</v>
      </c>
      <c r="F735" s="32">
        <v>6871039</v>
      </c>
      <c r="G735" s="32" t="s">
        <v>32</v>
      </c>
      <c r="H735" s="32" t="s">
        <v>33</v>
      </c>
      <c r="I735" s="32">
        <v>53001</v>
      </c>
      <c r="J735" s="33">
        <v>45321</v>
      </c>
      <c r="K735" s="33">
        <v>45323</v>
      </c>
      <c r="L735" t="s">
        <v>1058</v>
      </c>
      <c r="M735" s="32">
        <v>7</v>
      </c>
      <c r="N735" s="32" t="s">
        <v>20</v>
      </c>
      <c r="O735" s="32">
        <v>16</v>
      </c>
      <c r="P735" s="32">
        <v>24</v>
      </c>
      <c r="Q735" s="32">
        <v>384</v>
      </c>
      <c r="R735" s="32" t="s">
        <v>2173</v>
      </c>
      <c r="S735" s="32" t="s">
        <v>1058</v>
      </c>
      <c r="T735" s="33">
        <v>45331</v>
      </c>
      <c r="U735" s="33">
        <v>45328</v>
      </c>
      <c r="V735" s="32" t="s">
        <v>2313</v>
      </c>
      <c r="W735" s="32" t="s">
        <v>1014</v>
      </c>
      <c r="X735" s="33">
        <v>45331</v>
      </c>
      <c r="Y735" s="32" t="s">
        <v>1068</v>
      </c>
      <c r="Z735" s="33">
        <v>45331</v>
      </c>
      <c r="AA735" s="32" t="s">
        <v>1069</v>
      </c>
      <c r="AB735" s="32" t="s">
        <v>1085</v>
      </c>
      <c r="AC735" s="33">
        <v>45337</v>
      </c>
      <c r="AD735" s="32" t="s">
        <v>22</v>
      </c>
      <c r="AE735" s="33">
        <v>45335</v>
      </c>
      <c r="AF735" s="32" t="s">
        <v>1157</v>
      </c>
      <c r="AG735" s="32"/>
      <c r="AH735" s="32" t="s">
        <v>1210</v>
      </c>
      <c r="AI735" t="s">
        <v>1311</v>
      </c>
      <c r="AJ735" t="s">
        <v>1354</v>
      </c>
      <c r="AK735" t="s">
        <v>1520</v>
      </c>
      <c r="AL735" s="32" t="s">
        <v>890</v>
      </c>
    </row>
    <row r="736" spans="1:38">
      <c r="A736" s="32">
        <v>55</v>
      </c>
      <c r="B736" s="33">
        <v>45318</v>
      </c>
      <c r="C736" s="32">
        <v>90</v>
      </c>
      <c r="D736" s="32" t="s">
        <v>668</v>
      </c>
      <c r="E736" s="32" t="s">
        <v>1969</v>
      </c>
      <c r="F736" s="32">
        <v>6871039</v>
      </c>
      <c r="G736" s="32" t="s">
        <v>39</v>
      </c>
      <c r="H736" s="32" t="s">
        <v>158</v>
      </c>
      <c r="I736" s="32">
        <v>53001</v>
      </c>
      <c r="J736" s="33">
        <v>45321</v>
      </c>
      <c r="K736" s="33">
        <v>45323</v>
      </c>
      <c r="L736" t="s">
        <v>1058</v>
      </c>
      <c r="M736" s="32">
        <v>6</v>
      </c>
      <c r="N736" s="32" t="s">
        <v>21</v>
      </c>
      <c r="O736" s="32">
        <v>1</v>
      </c>
      <c r="P736" s="32">
        <v>242.58</v>
      </c>
      <c r="Q736" s="32">
        <v>242.58</v>
      </c>
      <c r="R736" s="32" t="s">
        <v>2173</v>
      </c>
      <c r="S736" s="32" t="s">
        <v>1058</v>
      </c>
      <c r="T736" s="33">
        <v>45331</v>
      </c>
      <c r="U736" s="33">
        <v>45328</v>
      </c>
      <c r="V736" s="32" t="s">
        <v>2313</v>
      </c>
      <c r="W736" s="32" t="s">
        <v>1013</v>
      </c>
      <c r="X736" s="33">
        <v>45331</v>
      </c>
      <c r="Y736" s="32" t="s">
        <v>1068</v>
      </c>
      <c r="Z736" s="33">
        <v>45331</v>
      </c>
      <c r="AA736" s="32" t="s">
        <v>1069</v>
      </c>
      <c r="AB736" s="32" t="s">
        <v>1085</v>
      </c>
      <c r="AC736" s="33">
        <v>45337</v>
      </c>
      <c r="AD736" s="32" t="s">
        <v>22</v>
      </c>
      <c r="AE736" s="33">
        <v>45335</v>
      </c>
      <c r="AF736" s="32" t="s">
        <v>424</v>
      </c>
      <c r="AG736" s="32"/>
      <c r="AH736" s="32" t="s">
        <v>1210</v>
      </c>
      <c r="AI736" t="s">
        <v>1311</v>
      </c>
      <c r="AJ736" t="s">
        <v>1354</v>
      </c>
      <c r="AK736" t="s">
        <v>1520</v>
      </c>
      <c r="AL736" s="32" t="s">
        <v>890</v>
      </c>
    </row>
    <row r="737" spans="1:38">
      <c r="A737" s="32">
        <v>55</v>
      </c>
      <c r="B737" s="33">
        <v>45318</v>
      </c>
      <c r="C737" s="32">
        <v>90</v>
      </c>
      <c r="D737" s="32" t="s">
        <v>668</v>
      </c>
      <c r="E737" s="32" t="s">
        <v>1969</v>
      </c>
      <c r="F737" s="32">
        <v>6871039</v>
      </c>
      <c r="G737" s="32" t="s">
        <v>100</v>
      </c>
      <c r="H737" s="32" t="s">
        <v>573</v>
      </c>
      <c r="I737" s="32">
        <v>52997</v>
      </c>
      <c r="J737" s="33">
        <v>45321</v>
      </c>
      <c r="K737" s="33">
        <v>45323</v>
      </c>
      <c r="L737" t="s">
        <v>1058</v>
      </c>
      <c r="M737" s="32">
        <v>7</v>
      </c>
      <c r="N737" s="32" t="s">
        <v>21</v>
      </c>
      <c r="O737" s="32">
        <v>1</v>
      </c>
      <c r="P737" s="32">
        <v>48.14</v>
      </c>
      <c r="Q737" s="32">
        <v>48.14</v>
      </c>
      <c r="R737" s="32" t="s">
        <v>2173</v>
      </c>
      <c r="S737" s="32" t="s">
        <v>1058</v>
      </c>
      <c r="T737" s="33">
        <v>45331</v>
      </c>
      <c r="U737" s="33">
        <v>45328</v>
      </c>
      <c r="V737" s="32" t="s">
        <v>2313</v>
      </c>
      <c r="W737" s="32" t="s">
        <v>1003</v>
      </c>
      <c r="X737" s="33">
        <v>45331</v>
      </c>
      <c r="Y737" s="32" t="s">
        <v>1068</v>
      </c>
      <c r="Z737" s="33">
        <v>45331</v>
      </c>
      <c r="AA737" s="32" t="s">
        <v>1069</v>
      </c>
      <c r="AB737" s="32" t="s">
        <v>1085</v>
      </c>
      <c r="AC737" s="33">
        <v>45337</v>
      </c>
      <c r="AD737" s="32" t="s">
        <v>22</v>
      </c>
      <c r="AE737" s="33">
        <v>45335</v>
      </c>
      <c r="AF737" s="32" t="s">
        <v>424</v>
      </c>
      <c r="AG737" s="32"/>
      <c r="AH737" s="32" t="s">
        <v>1210</v>
      </c>
      <c r="AI737" t="s">
        <v>1311</v>
      </c>
      <c r="AJ737" t="s">
        <v>1354</v>
      </c>
      <c r="AK737" t="s">
        <v>1520</v>
      </c>
      <c r="AL737" s="32" t="s">
        <v>890</v>
      </c>
    </row>
    <row r="738" spans="1:38">
      <c r="A738" s="32">
        <v>55</v>
      </c>
      <c r="B738" s="33">
        <v>45318</v>
      </c>
      <c r="C738" s="32">
        <v>90</v>
      </c>
      <c r="D738" s="32" t="s">
        <v>668</v>
      </c>
      <c r="E738" s="32" t="s">
        <v>1969</v>
      </c>
      <c r="F738" s="32">
        <v>6871039</v>
      </c>
      <c r="G738" s="32" t="s">
        <v>101</v>
      </c>
      <c r="H738" s="32" t="s">
        <v>574</v>
      </c>
      <c r="I738" s="32">
        <v>52997</v>
      </c>
      <c r="J738" s="33">
        <v>45321</v>
      </c>
      <c r="K738" s="33">
        <v>45323</v>
      </c>
      <c r="L738" t="s">
        <v>1058</v>
      </c>
      <c r="M738" s="32">
        <v>6</v>
      </c>
      <c r="N738" s="32" t="s">
        <v>21</v>
      </c>
      <c r="O738" s="32">
        <v>1</v>
      </c>
      <c r="P738" s="32">
        <v>41.14</v>
      </c>
      <c r="Q738" s="32">
        <v>41.14</v>
      </c>
      <c r="R738" s="32" t="s">
        <v>2173</v>
      </c>
      <c r="S738" s="32" t="s">
        <v>1058</v>
      </c>
      <c r="T738" s="33">
        <v>45331</v>
      </c>
      <c r="U738" s="33">
        <v>45328</v>
      </c>
      <c r="V738" s="32" t="s">
        <v>2313</v>
      </c>
      <c r="W738" s="32" t="s">
        <v>1002</v>
      </c>
      <c r="X738" s="33">
        <v>45331</v>
      </c>
      <c r="Y738" s="32" t="s">
        <v>1068</v>
      </c>
      <c r="Z738" s="33">
        <v>45331</v>
      </c>
      <c r="AA738" s="32" t="s">
        <v>1069</v>
      </c>
      <c r="AB738" s="32" t="s">
        <v>1085</v>
      </c>
      <c r="AC738" s="33">
        <v>45337</v>
      </c>
      <c r="AD738" s="32" t="s">
        <v>22</v>
      </c>
      <c r="AE738" s="33">
        <v>45335</v>
      </c>
      <c r="AF738" s="32" t="s">
        <v>424</v>
      </c>
      <c r="AG738" s="32"/>
      <c r="AH738" s="32" t="s">
        <v>1210</v>
      </c>
      <c r="AI738" t="s">
        <v>1311</v>
      </c>
      <c r="AJ738" t="s">
        <v>1354</v>
      </c>
      <c r="AK738" t="s">
        <v>1520</v>
      </c>
      <c r="AL738" s="32" t="s">
        <v>890</v>
      </c>
    </row>
    <row r="739" spans="1:38">
      <c r="A739" s="32">
        <v>55</v>
      </c>
      <c r="B739" s="33">
        <v>45318</v>
      </c>
      <c r="C739" s="32">
        <v>90</v>
      </c>
      <c r="D739" s="32" t="s">
        <v>668</v>
      </c>
      <c r="E739" s="32" t="s">
        <v>1969</v>
      </c>
      <c r="F739" s="32">
        <v>6871039</v>
      </c>
      <c r="G739" s="32" t="s">
        <v>148</v>
      </c>
      <c r="H739" s="32" t="s">
        <v>577</v>
      </c>
      <c r="I739" s="32">
        <v>53001</v>
      </c>
      <c r="J739" s="33">
        <v>45321</v>
      </c>
      <c r="K739" s="33">
        <v>45323</v>
      </c>
      <c r="L739" t="s">
        <v>1058</v>
      </c>
      <c r="M739" s="32">
        <v>5</v>
      </c>
      <c r="N739" s="32" t="s">
        <v>20</v>
      </c>
      <c r="O739" s="32">
        <v>10</v>
      </c>
      <c r="P739" s="32">
        <v>5</v>
      </c>
      <c r="Q739" s="32">
        <v>50</v>
      </c>
      <c r="R739" s="32" t="s">
        <v>2173</v>
      </c>
      <c r="S739" s="32" t="s">
        <v>1058</v>
      </c>
      <c r="T739" s="33">
        <v>45331</v>
      </c>
      <c r="U739" s="33">
        <v>45328</v>
      </c>
      <c r="V739" s="32" t="s">
        <v>2313</v>
      </c>
      <c r="W739" s="32" t="s">
        <v>1012</v>
      </c>
      <c r="X739" s="33">
        <v>45331</v>
      </c>
      <c r="Y739" s="32" t="s">
        <v>1068</v>
      </c>
      <c r="Z739" s="33">
        <v>45331</v>
      </c>
      <c r="AA739" s="32" t="s">
        <v>1069</v>
      </c>
      <c r="AB739" s="32" t="s">
        <v>1085</v>
      </c>
      <c r="AC739" s="33">
        <v>45337</v>
      </c>
      <c r="AD739" s="32" t="s">
        <v>22</v>
      </c>
      <c r="AE739" s="33">
        <v>45335</v>
      </c>
      <c r="AF739" s="32" t="s">
        <v>1001</v>
      </c>
      <c r="AG739" s="32"/>
      <c r="AH739" s="32" t="s">
        <v>1210</v>
      </c>
      <c r="AI739" t="s">
        <v>1311</v>
      </c>
      <c r="AJ739" t="s">
        <v>1354</v>
      </c>
      <c r="AK739" t="s">
        <v>1520</v>
      </c>
      <c r="AL739" s="32" t="s">
        <v>890</v>
      </c>
    </row>
    <row r="740" spans="1:38">
      <c r="A740" s="32">
        <v>55</v>
      </c>
      <c r="B740" s="33">
        <v>45318</v>
      </c>
      <c r="C740" s="32">
        <v>90</v>
      </c>
      <c r="D740" s="32" t="s">
        <v>668</v>
      </c>
      <c r="E740" s="32" t="s">
        <v>1969</v>
      </c>
      <c r="F740" s="32">
        <v>6871039</v>
      </c>
      <c r="G740" s="32" t="s">
        <v>2094</v>
      </c>
      <c r="H740" s="32" t="s">
        <v>2071</v>
      </c>
      <c r="I740" s="32">
        <v>52998</v>
      </c>
      <c r="J740" s="33">
        <v>45321</v>
      </c>
      <c r="K740" s="33">
        <v>45322</v>
      </c>
      <c r="L740" t="s">
        <v>1058</v>
      </c>
      <c r="M740" s="32">
        <v>2</v>
      </c>
      <c r="N740" s="32" t="s">
        <v>36</v>
      </c>
      <c r="O740" s="32">
        <v>1</v>
      </c>
      <c r="P740" s="32">
        <v>132.83000000000001</v>
      </c>
      <c r="Q740" s="32">
        <v>132.83000000000001</v>
      </c>
      <c r="R740" s="32" t="s">
        <v>2180</v>
      </c>
      <c r="S740" s="32" t="s">
        <v>1058</v>
      </c>
      <c r="T740" s="33">
        <v>45325</v>
      </c>
      <c r="U740" s="33" t="s">
        <v>581</v>
      </c>
      <c r="V740" s="32" t="s">
        <v>2181</v>
      </c>
      <c r="W740" s="32" t="s">
        <v>1313</v>
      </c>
      <c r="X740" s="33">
        <v>45325</v>
      </c>
      <c r="Y740" s="32" t="s">
        <v>1068</v>
      </c>
      <c r="Z740" s="33">
        <v>45325</v>
      </c>
      <c r="AA740" s="32" t="s">
        <v>1075</v>
      </c>
      <c r="AB740" s="32" t="s">
        <v>1070</v>
      </c>
      <c r="AC740" s="33">
        <v>45351</v>
      </c>
      <c r="AD740" s="32" t="s">
        <v>22</v>
      </c>
      <c r="AE740" s="33">
        <v>45350</v>
      </c>
      <c r="AF740" s="32" t="s">
        <v>424</v>
      </c>
      <c r="AG740" s="32"/>
      <c r="AH740" s="32" t="s">
        <v>1210</v>
      </c>
      <c r="AI740" t="s">
        <v>1311</v>
      </c>
      <c r="AJ740" t="s">
        <v>1354</v>
      </c>
      <c r="AK740" t="s">
        <v>1520</v>
      </c>
      <c r="AL740" s="32" t="s">
        <v>890</v>
      </c>
    </row>
    <row r="741" spans="1:38">
      <c r="A741" s="32">
        <v>55</v>
      </c>
      <c r="B741" s="33">
        <v>45318</v>
      </c>
      <c r="C741" s="32">
        <v>90</v>
      </c>
      <c r="D741" s="32" t="s">
        <v>668</v>
      </c>
      <c r="E741" s="32" t="s">
        <v>1969</v>
      </c>
      <c r="F741" s="32">
        <v>6871039</v>
      </c>
      <c r="G741" s="32" t="s">
        <v>2095</v>
      </c>
      <c r="H741" s="32" t="s">
        <v>2072</v>
      </c>
      <c r="I741" s="32">
        <v>52997</v>
      </c>
      <c r="J741" s="33">
        <v>45321</v>
      </c>
      <c r="K741" s="33">
        <v>45323</v>
      </c>
      <c r="L741" t="s">
        <v>1058</v>
      </c>
      <c r="M741" s="32">
        <v>5</v>
      </c>
      <c r="N741" s="32" t="s">
        <v>20</v>
      </c>
      <c r="O741" s="32">
        <v>4</v>
      </c>
      <c r="P741" s="32">
        <v>5.27</v>
      </c>
      <c r="Q741" s="32">
        <v>21.08</v>
      </c>
      <c r="R741" s="32" t="s">
        <v>2173</v>
      </c>
      <c r="S741" s="32" t="s">
        <v>1058</v>
      </c>
      <c r="T741" s="33">
        <v>45331</v>
      </c>
      <c r="U741" s="33">
        <v>45328</v>
      </c>
      <c r="V741" s="32" t="s">
        <v>2313</v>
      </c>
      <c r="W741" s="32" t="s">
        <v>143</v>
      </c>
      <c r="X741" s="33">
        <v>45331</v>
      </c>
      <c r="Y741" s="32" t="s">
        <v>1068</v>
      </c>
      <c r="Z741" s="33">
        <v>45331</v>
      </c>
      <c r="AA741" s="32" t="s">
        <v>1069</v>
      </c>
      <c r="AB741" s="32" t="s">
        <v>1085</v>
      </c>
      <c r="AC741" s="33">
        <v>45359</v>
      </c>
      <c r="AD741" s="32" t="s">
        <v>22</v>
      </c>
      <c r="AE741" s="33">
        <v>45335</v>
      </c>
      <c r="AF741" s="32" t="s">
        <v>426</v>
      </c>
      <c r="AG741" s="32"/>
      <c r="AH741" s="32" t="s">
        <v>1210</v>
      </c>
      <c r="AI741" t="s">
        <v>1311</v>
      </c>
      <c r="AJ741" t="s">
        <v>1354</v>
      </c>
      <c r="AK741" t="s">
        <v>1520</v>
      </c>
      <c r="AL741" s="32" t="s">
        <v>890</v>
      </c>
    </row>
    <row r="742" spans="1:38">
      <c r="A742" s="32">
        <v>55</v>
      </c>
      <c r="B742" s="33">
        <v>45318</v>
      </c>
      <c r="C742" s="32">
        <v>90</v>
      </c>
      <c r="D742" s="32" t="s">
        <v>668</v>
      </c>
      <c r="E742" s="32" t="s">
        <v>1969</v>
      </c>
      <c r="F742" s="32">
        <v>6871039</v>
      </c>
      <c r="G742" s="32" t="s">
        <v>2096</v>
      </c>
      <c r="H742" s="32" t="s">
        <v>2073</v>
      </c>
      <c r="I742" s="32">
        <v>52997</v>
      </c>
      <c r="J742" s="33">
        <v>45321</v>
      </c>
      <c r="K742" s="33">
        <v>45323</v>
      </c>
      <c r="L742" t="s">
        <v>1058</v>
      </c>
      <c r="M742" s="32">
        <v>4</v>
      </c>
      <c r="N742" s="32" t="s">
        <v>20</v>
      </c>
      <c r="O742" s="32">
        <v>4</v>
      </c>
      <c r="P742" s="32">
        <v>4.29</v>
      </c>
      <c r="Q742" s="32">
        <v>17.16</v>
      </c>
      <c r="R742" s="32" t="s">
        <v>2173</v>
      </c>
      <c r="S742" s="32" t="s">
        <v>1058</v>
      </c>
      <c r="T742" s="33">
        <v>45331</v>
      </c>
      <c r="U742" s="33">
        <v>45328</v>
      </c>
      <c r="V742" s="32" t="s">
        <v>2313</v>
      </c>
      <c r="W742" s="32" t="s">
        <v>142</v>
      </c>
      <c r="X742" s="33">
        <v>45331</v>
      </c>
      <c r="Y742" s="32" t="s">
        <v>1068</v>
      </c>
      <c r="Z742" s="33">
        <v>45331</v>
      </c>
      <c r="AA742" s="32" t="s">
        <v>1069</v>
      </c>
      <c r="AB742" s="32" t="s">
        <v>1085</v>
      </c>
      <c r="AC742" s="33">
        <v>45337</v>
      </c>
      <c r="AD742" s="32" t="s">
        <v>22</v>
      </c>
      <c r="AE742" s="33">
        <v>45335</v>
      </c>
      <c r="AF742" s="32" t="s">
        <v>426</v>
      </c>
      <c r="AG742" s="32"/>
      <c r="AH742" s="32" t="s">
        <v>1210</v>
      </c>
      <c r="AI742" t="s">
        <v>1311</v>
      </c>
      <c r="AJ742" t="s">
        <v>1354</v>
      </c>
      <c r="AK742" t="s">
        <v>1520</v>
      </c>
      <c r="AL742" s="32" t="s">
        <v>890</v>
      </c>
    </row>
    <row r="743" spans="1:38">
      <c r="A743" s="32">
        <v>55</v>
      </c>
      <c r="B743" s="33">
        <v>45318</v>
      </c>
      <c r="C743" s="32">
        <v>90</v>
      </c>
      <c r="D743" s="32" t="s">
        <v>668</v>
      </c>
      <c r="E743" s="32" t="s">
        <v>1969</v>
      </c>
      <c r="F743" s="32">
        <v>6871039</v>
      </c>
      <c r="G743" s="32" t="s">
        <v>351</v>
      </c>
      <c r="H743" s="32" t="s">
        <v>352</v>
      </c>
      <c r="I743" s="32">
        <v>52965</v>
      </c>
      <c r="J743" s="33">
        <v>45321</v>
      </c>
      <c r="K743" s="33">
        <v>45322</v>
      </c>
      <c r="L743" t="s">
        <v>1058</v>
      </c>
      <c r="M743" s="32">
        <v>1</v>
      </c>
      <c r="N743" s="32" t="s">
        <v>55</v>
      </c>
      <c r="O743" s="32">
        <v>2</v>
      </c>
      <c r="P743" s="32">
        <v>19.14</v>
      </c>
      <c r="Q743" s="32">
        <v>38.28</v>
      </c>
      <c r="R743" s="32" t="s">
        <v>2316</v>
      </c>
      <c r="S743" s="32" t="s">
        <v>1058</v>
      </c>
      <c r="T743" s="33">
        <v>45327</v>
      </c>
      <c r="U743" s="33">
        <v>45327</v>
      </c>
      <c r="V743" s="32" t="s">
        <v>2317</v>
      </c>
      <c r="W743" s="32" t="s">
        <v>1009</v>
      </c>
      <c r="X743" s="33">
        <v>45327</v>
      </c>
      <c r="Y743" s="32" t="s">
        <v>1068</v>
      </c>
      <c r="Z743" s="33">
        <v>45327</v>
      </c>
      <c r="AA743" s="32" t="s">
        <v>1710</v>
      </c>
      <c r="AB743" s="32" t="s">
        <v>1081</v>
      </c>
      <c r="AC743" s="33">
        <v>45348</v>
      </c>
      <c r="AD743" s="32" t="s">
        <v>22</v>
      </c>
      <c r="AE743" s="33">
        <v>45333</v>
      </c>
      <c r="AF743" s="32" t="s">
        <v>425</v>
      </c>
      <c r="AG743" s="32"/>
      <c r="AH743" s="32" t="s">
        <v>1210</v>
      </c>
      <c r="AI743" t="s">
        <v>1311</v>
      </c>
      <c r="AJ743" t="s">
        <v>1354</v>
      </c>
      <c r="AK743" t="s">
        <v>1520</v>
      </c>
      <c r="AL743" s="32" t="s">
        <v>890</v>
      </c>
    </row>
    <row r="744" spans="1:38">
      <c r="A744" s="32">
        <v>55</v>
      </c>
      <c r="B744" s="33">
        <v>45318</v>
      </c>
      <c r="C744" s="32">
        <v>90</v>
      </c>
      <c r="D744" s="32" t="s">
        <v>668</v>
      </c>
      <c r="E744" s="32" t="s">
        <v>1969</v>
      </c>
      <c r="F744" s="32">
        <v>6871039</v>
      </c>
      <c r="G744" s="32" t="s">
        <v>2097</v>
      </c>
      <c r="H744" s="32" t="s">
        <v>553</v>
      </c>
      <c r="I744" s="32">
        <v>52964</v>
      </c>
      <c r="J744" s="33">
        <v>45321</v>
      </c>
      <c r="K744" s="33">
        <v>45322</v>
      </c>
      <c r="L744" t="s">
        <v>1058</v>
      </c>
      <c r="M744" s="32">
        <v>1</v>
      </c>
      <c r="N744" s="32" t="s">
        <v>36</v>
      </c>
      <c r="O744" s="32">
        <v>1</v>
      </c>
      <c r="P744" s="32">
        <v>4.72</v>
      </c>
      <c r="Q744" s="32">
        <v>4.72</v>
      </c>
      <c r="R744" s="32" t="s">
        <v>2163</v>
      </c>
      <c r="S744" s="32" t="s">
        <v>1058</v>
      </c>
      <c r="T744" s="33">
        <v>45330</v>
      </c>
      <c r="U744" s="33">
        <v>45327</v>
      </c>
      <c r="V744" s="32" t="s">
        <v>2308</v>
      </c>
      <c r="W744" s="32" t="s">
        <v>2339</v>
      </c>
      <c r="X744" s="33">
        <v>45330</v>
      </c>
      <c r="Y744" s="32" t="s">
        <v>1068</v>
      </c>
      <c r="Z744" s="33">
        <v>45330</v>
      </c>
      <c r="AA744" s="32" t="s">
        <v>1069</v>
      </c>
      <c r="AB744" s="32" t="s">
        <v>1085</v>
      </c>
      <c r="AC744" s="33">
        <v>45337</v>
      </c>
      <c r="AD744" s="32" t="s">
        <v>22</v>
      </c>
      <c r="AE744" s="33">
        <v>45336</v>
      </c>
      <c r="AF744" s="32" t="s">
        <v>424</v>
      </c>
      <c r="AG744" s="32"/>
      <c r="AH744" s="32" t="s">
        <v>1210</v>
      </c>
      <c r="AI744" t="s">
        <v>1311</v>
      </c>
      <c r="AJ744" t="s">
        <v>1354</v>
      </c>
      <c r="AK744" t="s">
        <v>1520</v>
      </c>
      <c r="AL744" s="32" t="s">
        <v>890</v>
      </c>
    </row>
    <row r="745" spans="1:38">
      <c r="A745" s="32">
        <v>55</v>
      </c>
      <c r="B745" s="33">
        <v>45318</v>
      </c>
      <c r="C745" s="32">
        <v>90</v>
      </c>
      <c r="D745" s="32" t="s">
        <v>668</v>
      </c>
      <c r="E745" s="32" t="s">
        <v>1969</v>
      </c>
      <c r="F745" s="32">
        <v>6871039</v>
      </c>
      <c r="G745" s="32" t="s">
        <v>2098</v>
      </c>
      <c r="H745" s="32" t="s">
        <v>2074</v>
      </c>
      <c r="I745" s="32">
        <v>52995</v>
      </c>
      <c r="J745" s="33">
        <v>45321</v>
      </c>
      <c r="K745" s="33">
        <v>45322</v>
      </c>
      <c r="L745" t="s">
        <v>1058</v>
      </c>
      <c r="M745" s="32">
        <v>1</v>
      </c>
      <c r="N745" s="32" t="s">
        <v>36</v>
      </c>
      <c r="O745" s="32">
        <v>2</v>
      </c>
      <c r="P745" s="32">
        <v>3</v>
      </c>
      <c r="Q745" s="32">
        <v>6</v>
      </c>
      <c r="R745" s="32" t="s">
        <v>2314</v>
      </c>
      <c r="S745" s="32" t="s">
        <v>1058</v>
      </c>
      <c r="T745" s="33">
        <v>45327</v>
      </c>
      <c r="U745" s="33">
        <v>45325</v>
      </c>
      <c r="V745" s="32" t="s">
        <v>2315</v>
      </c>
      <c r="W745" s="32" t="s">
        <v>1008</v>
      </c>
      <c r="X745" s="33">
        <v>45327</v>
      </c>
      <c r="Y745" s="32" t="s">
        <v>1068</v>
      </c>
      <c r="Z745" s="33">
        <v>45327</v>
      </c>
      <c r="AA745" s="32" t="s">
        <v>1075</v>
      </c>
      <c r="AB745" s="32" t="s">
        <v>1079</v>
      </c>
      <c r="AC745" s="33">
        <v>45342</v>
      </c>
      <c r="AD745" s="32" t="s">
        <v>22</v>
      </c>
      <c r="AE745" s="33">
        <v>45333</v>
      </c>
      <c r="AF745" s="32" t="s">
        <v>425</v>
      </c>
      <c r="AG745" s="32"/>
      <c r="AH745" s="32" t="s">
        <v>1210</v>
      </c>
      <c r="AI745" t="s">
        <v>1311</v>
      </c>
      <c r="AJ745" t="s">
        <v>1354</v>
      </c>
      <c r="AK745" t="s">
        <v>1520</v>
      </c>
      <c r="AL745" s="32" t="s">
        <v>890</v>
      </c>
    </row>
    <row r="746" spans="1:38">
      <c r="A746" s="32">
        <v>55</v>
      </c>
      <c r="B746" s="33">
        <v>45318</v>
      </c>
      <c r="C746" s="32">
        <v>90</v>
      </c>
      <c r="D746" s="32" t="s">
        <v>668</v>
      </c>
      <c r="E746" s="32" t="s">
        <v>1969</v>
      </c>
      <c r="F746" s="32">
        <v>6871039</v>
      </c>
      <c r="G746" s="32" t="s">
        <v>2099</v>
      </c>
      <c r="H746" s="32" t="s">
        <v>2075</v>
      </c>
      <c r="I746" s="32">
        <v>52998</v>
      </c>
      <c r="J746" s="33">
        <v>45321</v>
      </c>
      <c r="K746" s="33">
        <v>45322</v>
      </c>
      <c r="L746" t="s">
        <v>1058</v>
      </c>
      <c r="M746" s="32">
        <v>1</v>
      </c>
      <c r="N746" s="32" t="s">
        <v>36</v>
      </c>
      <c r="O746" s="32">
        <v>2</v>
      </c>
      <c r="P746" s="32">
        <v>5.28</v>
      </c>
      <c r="Q746" s="32">
        <v>10.56</v>
      </c>
      <c r="R746" s="32" t="s">
        <v>2180</v>
      </c>
      <c r="S746" s="32" t="s">
        <v>1058</v>
      </c>
      <c r="T746" s="33">
        <v>45325</v>
      </c>
      <c r="U746" s="33" t="s">
        <v>581</v>
      </c>
      <c r="V746" s="32" t="s">
        <v>2181</v>
      </c>
      <c r="W746" s="32" t="s">
        <v>1167</v>
      </c>
      <c r="X746" s="33">
        <v>45325</v>
      </c>
      <c r="Y746" s="32" t="s">
        <v>1068</v>
      </c>
      <c r="Z746" s="33">
        <v>45325</v>
      </c>
      <c r="AA746" s="32" t="s">
        <v>1075</v>
      </c>
      <c r="AB746" s="32" t="s">
        <v>1070</v>
      </c>
      <c r="AC746" s="33">
        <v>45342</v>
      </c>
      <c r="AD746" s="32" t="s">
        <v>22</v>
      </c>
      <c r="AE746" s="33">
        <v>45328</v>
      </c>
      <c r="AF746" s="32" t="s">
        <v>425</v>
      </c>
      <c r="AG746" s="32"/>
      <c r="AH746" s="32" t="s">
        <v>1210</v>
      </c>
      <c r="AI746" t="s">
        <v>1311</v>
      </c>
      <c r="AJ746" t="s">
        <v>1354</v>
      </c>
      <c r="AK746" t="s">
        <v>1520</v>
      </c>
      <c r="AL746" s="32" t="s">
        <v>890</v>
      </c>
    </row>
    <row r="747" spans="1:38">
      <c r="A747" s="32">
        <v>55</v>
      </c>
      <c r="B747" s="33">
        <v>45318</v>
      </c>
      <c r="C747" s="32">
        <v>90</v>
      </c>
      <c r="D747" s="32" t="s">
        <v>668</v>
      </c>
      <c r="E747" s="32" t="s">
        <v>1969</v>
      </c>
      <c r="F747" s="32">
        <v>6871039</v>
      </c>
      <c r="G747" s="32" t="s">
        <v>1134</v>
      </c>
      <c r="H747" s="32" t="s">
        <v>1144</v>
      </c>
      <c r="I747" s="32">
        <v>52999</v>
      </c>
      <c r="J747" s="33">
        <v>45321</v>
      </c>
      <c r="K747" s="33">
        <v>45322</v>
      </c>
      <c r="L747" t="s">
        <v>1058</v>
      </c>
      <c r="M747" s="32">
        <v>1</v>
      </c>
      <c r="N747" s="32" t="s">
        <v>36</v>
      </c>
      <c r="O747" s="32">
        <v>2</v>
      </c>
      <c r="P747" s="32">
        <v>13.66</v>
      </c>
      <c r="Q747" s="32">
        <v>27.32</v>
      </c>
      <c r="R747" s="32" t="s">
        <v>2314</v>
      </c>
      <c r="S747" s="32" t="s">
        <v>1058</v>
      </c>
      <c r="T747" s="33">
        <v>45327</v>
      </c>
      <c r="U747" s="33">
        <v>45325</v>
      </c>
      <c r="V747" s="32" t="s">
        <v>2315</v>
      </c>
      <c r="W747" s="32" t="s">
        <v>1011</v>
      </c>
      <c r="X747" s="33">
        <v>45327</v>
      </c>
      <c r="Y747" s="32" t="s">
        <v>1068</v>
      </c>
      <c r="Z747" s="33">
        <v>45327</v>
      </c>
      <c r="AA747" s="32" t="s">
        <v>1075</v>
      </c>
      <c r="AB747" s="32" t="s">
        <v>1079</v>
      </c>
      <c r="AC747" s="33">
        <v>45342</v>
      </c>
      <c r="AD747" s="32" t="s">
        <v>22</v>
      </c>
      <c r="AE747" s="33">
        <v>45333</v>
      </c>
      <c r="AF747" s="32" t="s">
        <v>425</v>
      </c>
      <c r="AG747" s="32"/>
      <c r="AH747" s="32" t="s">
        <v>1210</v>
      </c>
      <c r="AI747" t="s">
        <v>1311</v>
      </c>
      <c r="AJ747" t="s">
        <v>1354</v>
      </c>
      <c r="AK747" t="s">
        <v>1520</v>
      </c>
      <c r="AL747" s="32" t="s">
        <v>890</v>
      </c>
    </row>
    <row r="748" spans="1:38">
      <c r="A748" s="32">
        <v>55</v>
      </c>
      <c r="B748" s="33">
        <v>45318</v>
      </c>
      <c r="C748" s="32">
        <v>90</v>
      </c>
      <c r="D748" s="32" t="s">
        <v>668</v>
      </c>
      <c r="E748" s="32" t="s">
        <v>1969</v>
      </c>
      <c r="F748" s="32">
        <v>6871039</v>
      </c>
      <c r="G748" s="32" t="s">
        <v>106</v>
      </c>
      <c r="H748" s="32" t="s">
        <v>111</v>
      </c>
      <c r="I748" s="32">
        <v>53001</v>
      </c>
      <c r="J748" s="33">
        <v>45321</v>
      </c>
      <c r="K748" s="33">
        <v>45323</v>
      </c>
      <c r="L748" t="s">
        <v>1058</v>
      </c>
      <c r="M748" s="32">
        <v>4</v>
      </c>
      <c r="N748" s="32" t="s">
        <v>20</v>
      </c>
      <c r="O748" s="32">
        <v>10</v>
      </c>
      <c r="P748" s="32">
        <v>13.6</v>
      </c>
      <c r="Q748" s="32">
        <v>136</v>
      </c>
      <c r="R748" s="32" t="s">
        <v>2173</v>
      </c>
      <c r="S748" s="32" t="s">
        <v>1058</v>
      </c>
      <c r="T748" s="33">
        <v>45331</v>
      </c>
      <c r="U748" s="33">
        <v>45328</v>
      </c>
      <c r="V748" s="32" t="s">
        <v>2313</v>
      </c>
      <c r="W748" s="32" t="s">
        <v>1011</v>
      </c>
      <c r="X748" s="33">
        <v>45331</v>
      </c>
      <c r="Y748" s="32" t="s">
        <v>1068</v>
      </c>
      <c r="Z748" s="33">
        <v>45331</v>
      </c>
      <c r="AA748" s="32" t="s">
        <v>1069</v>
      </c>
      <c r="AB748" s="32" t="s">
        <v>1085</v>
      </c>
      <c r="AC748" s="33">
        <v>45337</v>
      </c>
      <c r="AD748" s="32" t="s">
        <v>22</v>
      </c>
      <c r="AE748" s="33">
        <v>45335</v>
      </c>
      <c r="AF748" s="32" t="s">
        <v>1001</v>
      </c>
      <c r="AG748" s="32"/>
      <c r="AH748" s="32" t="s">
        <v>1210</v>
      </c>
      <c r="AI748" t="s">
        <v>1311</v>
      </c>
      <c r="AJ748" t="s">
        <v>1354</v>
      </c>
      <c r="AK748" t="s">
        <v>1520</v>
      </c>
      <c r="AL748" s="32" t="s">
        <v>890</v>
      </c>
    </row>
    <row r="749" spans="1:38">
      <c r="A749" s="32">
        <v>55</v>
      </c>
      <c r="B749" s="33">
        <v>45318</v>
      </c>
      <c r="C749" s="32">
        <v>90</v>
      </c>
      <c r="D749" s="32" t="s">
        <v>668</v>
      </c>
      <c r="E749" s="32" t="s">
        <v>1969</v>
      </c>
      <c r="F749" s="32">
        <v>6871039</v>
      </c>
      <c r="G749" s="32" t="s">
        <v>1905</v>
      </c>
      <c r="H749" s="32" t="s">
        <v>1900</v>
      </c>
      <c r="I749" s="32">
        <v>52997</v>
      </c>
      <c r="J749" s="33">
        <v>45321</v>
      </c>
      <c r="K749" s="33">
        <v>45323</v>
      </c>
      <c r="L749" t="s">
        <v>1058</v>
      </c>
      <c r="M749" s="32">
        <v>3</v>
      </c>
      <c r="N749" s="32" t="s">
        <v>20</v>
      </c>
      <c r="O749" s="32">
        <v>40</v>
      </c>
      <c r="P749" s="32">
        <v>2.11</v>
      </c>
      <c r="Q749" s="32">
        <v>84.4</v>
      </c>
      <c r="R749" s="32" t="s">
        <v>2173</v>
      </c>
      <c r="S749" s="32" t="s">
        <v>1058</v>
      </c>
      <c r="T749" s="33">
        <v>45331</v>
      </c>
      <c r="U749" s="33">
        <v>45328</v>
      </c>
      <c r="V749" s="32" t="s">
        <v>2313</v>
      </c>
      <c r="W749" s="32" t="s">
        <v>141</v>
      </c>
      <c r="X749" s="33">
        <v>45331</v>
      </c>
      <c r="Y749" s="32" t="s">
        <v>1068</v>
      </c>
      <c r="Z749" s="33">
        <v>45331</v>
      </c>
      <c r="AA749" s="32" t="s">
        <v>1069</v>
      </c>
      <c r="AB749" s="32" t="s">
        <v>1085</v>
      </c>
      <c r="AC749" s="33">
        <v>45337</v>
      </c>
      <c r="AD749" s="32" t="s">
        <v>22</v>
      </c>
      <c r="AE749" s="33">
        <v>45335</v>
      </c>
      <c r="AF749" s="32" t="s">
        <v>1174</v>
      </c>
      <c r="AG749" s="32"/>
      <c r="AH749" s="32" t="s">
        <v>1210</v>
      </c>
      <c r="AI749" t="s">
        <v>1311</v>
      </c>
      <c r="AJ749" t="s">
        <v>1354</v>
      </c>
      <c r="AK749" t="s">
        <v>1520</v>
      </c>
      <c r="AL749" s="32" t="s">
        <v>890</v>
      </c>
    </row>
    <row r="750" spans="1:38">
      <c r="A750" s="32">
        <v>55</v>
      </c>
      <c r="B750" s="33">
        <v>45318</v>
      </c>
      <c r="C750" s="32">
        <v>90</v>
      </c>
      <c r="D750" s="32" t="s">
        <v>668</v>
      </c>
      <c r="E750" s="32" t="s">
        <v>1969</v>
      </c>
      <c r="F750" s="32">
        <v>6871039</v>
      </c>
      <c r="G750" s="32" t="s">
        <v>2100</v>
      </c>
      <c r="H750" s="32" t="s">
        <v>2076</v>
      </c>
      <c r="I750" s="32">
        <v>53001</v>
      </c>
      <c r="J750" s="33">
        <v>45321</v>
      </c>
      <c r="K750" s="33">
        <v>45323</v>
      </c>
      <c r="L750" t="s">
        <v>1058</v>
      </c>
      <c r="M750" s="32">
        <v>3</v>
      </c>
      <c r="N750" s="32" t="s">
        <v>20</v>
      </c>
      <c r="O750" s="32">
        <v>6</v>
      </c>
      <c r="P750" s="32">
        <v>9.7899999999999991</v>
      </c>
      <c r="Q750" s="32">
        <v>58.74</v>
      </c>
      <c r="R750" s="32" t="s">
        <v>2173</v>
      </c>
      <c r="S750" s="32" t="s">
        <v>1058</v>
      </c>
      <c r="T750" s="33">
        <v>45331</v>
      </c>
      <c r="U750" s="33">
        <v>45328</v>
      </c>
      <c r="V750" s="32" t="s">
        <v>2313</v>
      </c>
      <c r="W750" s="32" t="s">
        <v>1009</v>
      </c>
      <c r="X750" s="33">
        <v>45331</v>
      </c>
      <c r="Y750" s="32" t="s">
        <v>1068</v>
      </c>
      <c r="Z750" s="33">
        <v>45331</v>
      </c>
      <c r="AA750" s="32" t="s">
        <v>1069</v>
      </c>
      <c r="AB750" s="32" t="s">
        <v>1085</v>
      </c>
      <c r="AC750" s="33">
        <v>45337</v>
      </c>
      <c r="AD750" s="32" t="s">
        <v>22</v>
      </c>
      <c r="AE750" s="33">
        <v>45335</v>
      </c>
      <c r="AF750" s="32" t="s">
        <v>427</v>
      </c>
      <c r="AG750" s="32"/>
      <c r="AH750" s="32" t="s">
        <v>1210</v>
      </c>
      <c r="AI750" t="s">
        <v>1311</v>
      </c>
      <c r="AJ750" t="s">
        <v>1354</v>
      </c>
      <c r="AK750" t="s">
        <v>1520</v>
      </c>
      <c r="AL750" s="32" t="s">
        <v>890</v>
      </c>
    </row>
    <row r="751" spans="1:38">
      <c r="A751" s="32">
        <v>55</v>
      </c>
      <c r="B751" s="33">
        <v>45318</v>
      </c>
      <c r="C751" s="32">
        <v>90</v>
      </c>
      <c r="D751" s="32" t="s">
        <v>668</v>
      </c>
      <c r="E751" s="32" t="s">
        <v>1969</v>
      </c>
      <c r="F751" s="32">
        <v>6871039</v>
      </c>
      <c r="G751" s="32" t="s">
        <v>2101</v>
      </c>
      <c r="H751" s="32" t="s">
        <v>2077</v>
      </c>
      <c r="I751" s="32">
        <v>52997</v>
      </c>
      <c r="J751" s="33">
        <v>45321</v>
      </c>
      <c r="K751" s="33">
        <v>45323</v>
      </c>
      <c r="L751" t="s">
        <v>1058</v>
      </c>
      <c r="M751" s="32">
        <v>2</v>
      </c>
      <c r="N751" s="32" t="s">
        <v>20</v>
      </c>
      <c r="O751" s="32">
        <v>4</v>
      </c>
      <c r="P751" s="32">
        <v>1.63</v>
      </c>
      <c r="Q751" s="32">
        <v>6.52</v>
      </c>
      <c r="R751" s="32" t="s">
        <v>2173</v>
      </c>
      <c r="S751" s="32" t="s">
        <v>1058</v>
      </c>
      <c r="T751" s="33">
        <v>45331</v>
      </c>
      <c r="U751" s="33">
        <v>45328</v>
      </c>
      <c r="V751" s="32" t="s">
        <v>2313</v>
      </c>
      <c r="W751" s="32" t="s">
        <v>140</v>
      </c>
      <c r="X751" s="33">
        <v>45331</v>
      </c>
      <c r="Y751" s="32" t="s">
        <v>1068</v>
      </c>
      <c r="Z751" s="33">
        <v>45331</v>
      </c>
      <c r="AA751" s="32" t="s">
        <v>1069</v>
      </c>
      <c r="AB751" s="32" t="s">
        <v>1085</v>
      </c>
      <c r="AC751" s="33">
        <v>45337</v>
      </c>
      <c r="AD751" s="32" t="s">
        <v>22</v>
      </c>
      <c r="AE751" s="33">
        <v>45335</v>
      </c>
      <c r="AF751" s="32" t="s">
        <v>426</v>
      </c>
      <c r="AG751" s="32"/>
      <c r="AH751" s="32" t="s">
        <v>1210</v>
      </c>
      <c r="AI751" t="s">
        <v>1311</v>
      </c>
      <c r="AJ751" t="s">
        <v>1354</v>
      </c>
      <c r="AK751" t="s">
        <v>1520</v>
      </c>
      <c r="AL751" s="32" t="s">
        <v>890</v>
      </c>
    </row>
    <row r="752" spans="1:38">
      <c r="A752" s="32">
        <v>55</v>
      </c>
      <c r="B752" s="33">
        <v>45318</v>
      </c>
      <c r="C752" s="32">
        <v>90</v>
      </c>
      <c r="D752" s="32" t="s">
        <v>668</v>
      </c>
      <c r="E752" s="32" t="s">
        <v>1969</v>
      </c>
      <c r="F752" s="32">
        <v>6871039</v>
      </c>
      <c r="G752" s="32" t="s">
        <v>2102</v>
      </c>
      <c r="H752" s="32" t="s">
        <v>2078</v>
      </c>
      <c r="I752" s="32">
        <v>53002</v>
      </c>
      <c r="J752" s="33">
        <v>45321</v>
      </c>
      <c r="K752" s="33">
        <v>45322</v>
      </c>
      <c r="L752" t="s">
        <v>1058</v>
      </c>
      <c r="M752" s="32">
        <v>2</v>
      </c>
      <c r="N752" s="32" t="s">
        <v>20</v>
      </c>
      <c r="O752" s="32">
        <v>4</v>
      </c>
      <c r="P752" s="32">
        <v>0.73</v>
      </c>
      <c r="Q752" s="32">
        <v>2.92</v>
      </c>
      <c r="R752" s="32" t="s">
        <v>2314</v>
      </c>
      <c r="S752" s="32" t="s">
        <v>1058</v>
      </c>
      <c r="T752" s="33">
        <v>45327</v>
      </c>
      <c r="U752" s="33">
        <v>45325</v>
      </c>
      <c r="V752" s="32" t="s">
        <v>2315</v>
      </c>
      <c r="W752" s="32" t="s">
        <v>1013</v>
      </c>
      <c r="X752" s="33">
        <v>45327</v>
      </c>
      <c r="Y752" s="32" t="s">
        <v>1068</v>
      </c>
      <c r="Z752" s="33">
        <v>45327</v>
      </c>
      <c r="AA752" s="32" t="s">
        <v>1075</v>
      </c>
      <c r="AB752" s="32" t="s">
        <v>1079</v>
      </c>
      <c r="AC752" s="33">
        <v>45342</v>
      </c>
      <c r="AD752" s="32" t="s">
        <v>22</v>
      </c>
      <c r="AE752" s="33">
        <v>45333</v>
      </c>
      <c r="AF752" s="32" t="s">
        <v>426</v>
      </c>
      <c r="AG752" s="32"/>
      <c r="AH752" s="32" t="s">
        <v>1210</v>
      </c>
      <c r="AI752" t="s">
        <v>1311</v>
      </c>
      <c r="AJ752" t="s">
        <v>1354</v>
      </c>
      <c r="AK752" t="s">
        <v>1520</v>
      </c>
      <c r="AL752" s="32" t="s">
        <v>890</v>
      </c>
    </row>
    <row r="753" spans="1:38">
      <c r="A753" s="32">
        <v>55</v>
      </c>
      <c r="B753" s="33">
        <v>45318</v>
      </c>
      <c r="C753" s="32">
        <v>90</v>
      </c>
      <c r="D753" s="32" t="s">
        <v>668</v>
      </c>
      <c r="E753" s="32" t="s">
        <v>1969</v>
      </c>
      <c r="F753" s="32">
        <v>6871039</v>
      </c>
      <c r="G753" s="32" t="s">
        <v>170</v>
      </c>
      <c r="H753" s="32" t="s">
        <v>285</v>
      </c>
      <c r="I753" s="32">
        <v>53001</v>
      </c>
      <c r="J753" s="33">
        <v>45321</v>
      </c>
      <c r="K753" s="33">
        <v>45323</v>
      </c>
      <c r="L753" t="s">
        <v>1058</v>
      </c>
      <c r="M753" s="32">
        <v>2</v>
      </c>
      <c r="N753" s="32" t="s">
        <v>21</v>
      </c>
      <c r="O753" s="32">
        <v>1</v>
      </c>
      <c r="P753" s="32">
        <v>10.1</v>
      </c>
      <c r="Q753" s="32">
        <v>10.1</v>
      </c>
      <c r="R753" s="32" t="s">
        <v>2173</v>
      </c>
      <c r="S753" s="32" t="s">
        <v>1058</v>
      </c>
      <c r="T753" s="33">
        <v>45331</v>
      </c>
      <c r="U753" s="33">
        <v>45328</v>
      </c>
      <c r="V753" s="32" t="s">
        <v>2313</v>
      </c>
      <c r="W753" s="32" t="s">
        <v>1008</v>
      </c>
      <c r="X753" s="33">
        <v>45331</v>
      </c>
      <c r="Y753" s="32" t="s">
        <v>1068</v>
      </c>
      <c r="Z753" s="33">
        <v>45331</v>
      </c>
      <c r="AA753" s="32" t="s">
        <v>1069</v>
      </c>
      <c r="AB753" s="32" t="s">
        <v>1085</v>
      </c>
      <c r="AC753" s="33">
        <v>45337</v>
      </c>
      <c r="AD753" s="32" t="s">
        <v>22</v>
      </c>
      <c r="AE753" s="33">
        <v>45335</v>
      </c>
      <c r="AF753" s="32" t="s">
        <v>424</v>
      </c>
      <c r="AG753" s="32"/>
      <c r="AH753" s="32" t="s">
        <v>1210</v>
      </c>
      <c r="AI753" t="s">
        <v>1311</v>
      </c>
      <c r="AJ753" t="s">
        <v>1354</v>
      </c>
      <c r="AK753" t="s">
        <v>1520</v>
      </c>
      <c r="AL753" s="32" t="s">
        <v>890</v>
      </c>
    </row>
    <row r="754" spans="1:38">
      <c r="A754" s="32">
        <v>55</v>
      </c>
      <c r="B754" s="33">
        <v>45318</v>
      </c>
      <c r="C754" s="32">
        <v>90</v>
      </c>
      <c r="D754" s="32" t="s">
        <v>668</v>
      </c>
      <c r="E754" s="32" t="s">
        <v>1969</v>
      </c>
      <c r="F754" s="32">
        <v>6871039</v>
      </c>
      <c r="G754" s="32" t="s">
        <v>346</v>
      </c>
      <c r="H754" s="32" t="s">
        <v>347</v>
      </c>
      <c r="I754" s="32">
        <v>53001</v>
      </c>
      <c r="J754" s="33">
        <v>45321</v>
      </c>
      <c r="K754" s="33">
        <v>45323</v>
      </c>
      <c r="L754" t="s">
        <v>1058</v>
      </c>
      <c r="M754" s="32">
        <v>1</v>
      </c>
      <c r="N754" s="32" t="s">
        <v>20</v>
      </c>
      <c r="O754" s="32">
        <v>1</v>
      </c>
      <c r="P754" s="32">
        <v>16.829999999999998</v>
      </c>
      <c r="Q754" s="32">
        <v>16.829999999999998</v>
      </c>
      <c r="R754" s="32" t="s">
        <v>2173</v>
      </c>
      <c r="S754" s="32" t="s">
        <v>1058</v>
      </c>
      <c r="T754" s="33">
        <v>45331</v>
      </c>
      <c r="U754" s="33">
        <v>45328</v>
      </c>
      <c r="V754" s="32" t="s">
        <v>2313</v>
      </c>
      <c r="W754" s="32" t="s">
        <v>1007</v>
      </c>
      <c r="X754" s="33">
        <v>45331</v>
      </c>
      <c r="Y754" s="32" t="s">
        <v>1068</v>
      </c>
      <c r="Z754" s="33">
        <v>45331</v>
      </c>
      <c r="AA754" s="32" t="s">
        <v>1069</v>
      </c>
      <c r="AB754" s="32" t="s">
        <v>1085</v>
      </c>
      <c r="AC754" s="33">
        <v>45337</v>
      </c>
      <c r="AD754" s="32" t="s">
        <v>22</v>
      </c>
      <c r="AE754" s="33">
        <v>45335</v>
      </c>
      <c r="AF754" s="32" t="s">
        <v>424</v>
      </c>
      <c r="AG754" s="32"/>
      <c r="AH754" s="32" t="s">
        <v>1210</v>
      </c>
      <c r="AI754" t="s">
        <v>1311</v>
      </c>
      <c r="AJ754" t="s">
        <v>1354</v>
      </c>
      <c r="AK754" t="s">
        <v>1520</v>
      </c>
      <c r="AL754" s="32" t="s">
        <v>890</v>
      </c>
    </row>
    <row r="755" spans="1:38">
      <c r="A755" s="32">
        <v>55</v>
      </c>
      <c r="B755" s="33">
        <v>45318</v>
      </c>
      <c r="C755" s="32">
        <v>90</v>
      </c>
      <c r="D755" s="32" t="s">
        <v>668</v>
      </c>
      <c r="E755" s="32" t="s">
        <v>1969</v>
      </c>
      <c r="F755" s="32">
        <v>6871039</v>
      </c>
      <c r="G755" s="32" t="s">
        <v>2103</v>
      </c>
      <c r="H755" s="32" t="s">
        <v>2079</v>
      </c>
      <c r="I755" s="32">
        <v>53002</v>
      </c>
      <c r="J755" s="33">
        <v>45321</v>
      </c>
      <c r="K755" s="33">
        <v>45322</v>
      </c>
      <c r="L755" t="s">
        <v>1058</v>
      </c>
      <c r="M755" s="32">
        <v>1</v>
      </c>
      <c r="N755" s="32" t="s">
        <v>36</v>
      </c>
      <c r="O755" s="32">
        <v>1</v>
      </c>
      <c r="P755" s="32">
        <v>99</v>
      </c>
      <c r="Q755" s="32">
        <v>99</v>
      </c>
      <c r="R755" s="32" t="s">
        <v>2314</v>
      </c>
      <c r="S755" s="32" t="s">
        <v>1058</v>
      </c>
      <c r="T755" s="33">
        <v>45327</v>
      </c>
      <c r="U755" s="33">
        <v>45325</v>
      </c>
      <c r="V755" s="32" t="s">
        <v>2315</v>
      </c>
      <c r="W755" s="32" t="s">
        <v>1012</v>
      </c>
      <c r="X755" s="33">
        <v>45327</v>
      </c>
      <c r="Y755" s="32" t="s">
        <v>1068</v>
      </c>
      <c r="Z755" s="33">
        <v>45327</v>
      </c>
      <c r="AA755" s="32" t="s">
        <v>1075</v>
      </c>
      <c r="AB755" s="32" t="s">
        <v>1079</v>
      </c>
      <c r="AC755" s="33">
        <v>45342</v>
      </c>
      <c r="AD755" s="32" t="s">
        <v>22</v>
      </c>
      <c r="AE755" s="33">
        <v>45333</v>
      </c>
      <c r="AF755" s="32" t="s">
        <v>424</v>
      </c>
      <c r="AG755" s="32"/>
      <c r="AH755" s="32" t="s">
        <v>1210</v>
      </c>
      <c r="AI755" t="s">
        <v>1311</v>
      </c>
      <c r="AJ755" t="s">
        <v>1354</v>
      </c>
      <c r="AK755" t="s">
        <v>1520</v>
      </c>
      <c r="AL755" s="32" t="s">
        <v>890</v>
      </c>
    </row>
    <row r="756" spans="1:38">
      <c r="A756" s="32">
        <v>55</v>
      </c>
      <c r="B756" s="33">
        <v>45318</v>
      </c>
      <c r="C756" s="32">
        <v>90</v>
      </c>
      <c r="D756" s="32" t="s">
        <v>668</v>
      </c>
      <c r="E756" s="32" t="s">
        <v>1969</v>
      </c>
      <c r="F756" s="32">
        <v>6871039</v>
      </c>
      <c r="G756" s="32" t="s">
        <v>2104</v>
      </c>
      <c r="H756" s="32" t="s">
        <v>2080</v>
      </c>
      <c r="I756" s="32">
        <v>52997</v>
      </c>
      <c r="J756" s="33">
        <v>45321</v>
      </c>
      <c r="K756" s="33">
        <v>45323</v>
      </c>
      <c r="L756" t="s">
        <v>1058</v>
      </c>
      <c r="M756" s="32">
        <v>1</v>
      </c>
      <c r="N756" s="32" t="s">
        <v>36</v>
      </c>
      <c r="O756" s="32">
        <v>1</v>
      </c>
      <c r="P756" s="32">
        <v>99.82</v>
      </c>
      <c r="Q756" s="32">
        <v>99.82</v>
      </c>
      <c r="R756" s="32" t="s">
        <v>2173</v>
      </c>
      <c r="S756" s="32" t="s">
        <v>1058</v>
      </c>
      <c r="T756" s="33">
        <v>45331</v>
      </c>
      <c r="U756" s="33">
        <v>45328</v>
      </c>
      <c r="V756" s="32" t="s">
        <v>2313</v>
      </c>
      <c r="W756" s="32" t="s">
        <v>139</v>
      </c>
      <c r="X756" s="33">
        <v>45331</v>
      </c>
      <c r="Y756" s="32" t="s">
        <v>1068</v>
      </c>
      <c r="Z756" s="33">
        <v>45331</v>
      </c>
      <c r="AA756" s="32" t="s">
        <v>1069</v>
      </c>
      <c r="AB756" s="32" t="s">
        <v>1085</v>
      </c>
      <c r="AC756" s="33">
        <v>45337</v>
      </c>
      <c r="AD756" s="32" t="s">
        <v>22</v>
      </c>
      <c r="AE756" s="33">
        <v>45335</v>
      </c>
      <c r="AF756" s="32" t="s">
        <v>424</v>
      </c>
      <c r="AG756" s="32"/>
      <c r="AH756" s="32" t="s">
        <v>1210</v>
      </c>
      <c r="AI756" t="s">
        <v>1311</v>
      </c>
      <c r="AJ756" t="s">
        <v>1354</v>
      </c>
      <c r="AK756" t="s">
        <v>1520</v>
      </c>
      <c r="AL756" s="32" t="s">
        <v>890</v>
      </c>
    </row>
    <row r="757" spans="1:38">
      <c r="A757" s="32">
        <v>56</v>
      </c>
      <c r="B757" s="33">
        <v>45318</v>
      </c>
      <c r="C757" s="32">
        <v>30</v>
      </c>
      <c r="D757" s="32" t="s">
        <v>1970</v>
      </c>
      <c r="E757" s="32" t="s">
        <v>1971</v>
      </c>
      <c r="F757" s="32">
        <v>9243520</v>
      </c>
      <c r="G757" s="32" t="s">
        <v>1629</v>
      </c>
      <c r="H757" s="32" t="s">
        <v>1637</v>
      </c>
      <c r="I757" s="32">
        <v>52744</v>
      </c>
      <c r="J757" s="33">
        <v>45318</v>
      </c>
      <c r="K757" s="33">
        <v>45320</v>
      </c>
      <c r="L757" t="s">
        <v>1058</v>
      </c>
      <c r="M757" s="32">
        <v>4</v>
      </c>
      <c r="N757" s="32" t="s">
        <v>20</v>
      </c>
      <c r="O757" s="32">
        <v>4</v>
      </c>
      <c r="P757" s="32">
        <v>11.38</v>
      </c>
      <c r="Q757" s="32">
        <v>45.52</v>
      </c>
      <c r="R757" s="32" t="s">
        <v>2163</v>
      </c>
      <c r="S757" s="32" t="s">
        <v>1058</v>
      </c>
      <c r="T757" s="33">
        <v>45330</v>
      </c>
      <c r="U757" s="33">
        <v>45327</v>
      </c>
      <c r="V757" s="32" t="s">
        <v>2308</v>
      </c>
      <c r="W757" s="32" t="s">
        <v>1742</v>
      </c>
      <c r="X757" s="33">
        <v>45330</v>
      </c>
      <c r="Y757" s="32" t="s">
        <v>1068</v>
      </c>
      <c r="Z757" s="33">
        <v>45330</v>
      </c>
      <c r="AA757" s="32" t="s">
        <v>1069</v>
      </c>
      <c r="AB757" s="32" t="s">
        <v>1085</v>
      </c>
      <c r="AC757" s="33">
        <v>45337</v>
      </c>
      <c r="AD757" s="32" t="s">
        <v>22</v>
      </c>
      <c r="AE757" s="33">
        <v>45336</v>
      </c>
      <c r="AF757" s="32" t="s">
        <v>426</v>
      </c>
      <c r="AG757" s="32"/>
      <c r="AH757" s="32" t="s">
        <v>1210</v>
      </c>
      <c r="AI757" t="s">
        <v>1311</v>
      </c>
      <c r="AJ757" t="s">
        <v>1354</v>
      </c>
      <c r="AK757" t="s">
        <v>1520</v>
      </c>
      <c r="AL757" s="32" t="s">
        <v>890</v>
      </c>
    </row>
    <row r="758" spans="1:38">
      <c r="A758" s="32">
        <v>56</v>
      </c>
      <c r="B758" s="33">
        <v>45318</v>
      </c>
      <c r="C758" s="32">
        <v>30</v>
      </c>
      <c r="D758" s="32" t="s">
        <v>1970</v>
      </c>
      <c r="E758" s="32" t="s">
        <v>1971</v>
      </c>
      <c r="F758" s="32">
        <v>9243520</v>
      </c>
      <c r="G758" s="32" t="s">
        <v>274</v>
      </c>
      <c r="H758" s="32" t="s">
        <v>275</v>
      </c>
      <c r="I758" s="32">
        <v>52741</v>
      </c>
      <c r="J758" s="33">
        <v>45318</v>
      </c>
      <c r="K758" s="33">
        <v>45320</v>
      </c>
      <c r="L758" t="s">
        <v>1058</v>
      </c>
      <c r="M758" s="32">
        <v>4</v>
      </c>
      <c r="N758" s="32" t="s">
        <v>20</v>
      </c>
      <c r="O758" s="32">
        <v>30</v>
      </c>
      <c r="P758" s="32">
        <v>18.850000000000001</v>
      </c>
      <c r="Q758" s="32">
        <v>565.5</v>
      </c>
      <c r="R758" s="32" t="s">
        <v>2163</v>
      </c>
      <c r="S758" s="32" t="s">
        <v>1058</v>
      </c>
      <c r="T758" s="33">
        <v>45330</v>
      </c>
      <c r="U758" s="33">
        <v>45327</v>
      </c>
      <c r="V758" s="32" t="s">
        <v>2308</v>
      </c>
      <c r="W758" s="32" t="s">
        <v>1731</v>
      </c>
      <c r="X758" s="33">
        <v>45330</v>
      </c>
      <c r="Y758" s="32" t="s">
        <v>1068</v>
      </c>
      <c r="Z758" s="33">
        <v>45330</v>
      </c>
      <c r="AA758" s="32" t="s">
        <v>1069</v>
      </c>
      <c r="AB758" s="32" t="s">
        <v>1085</v>
      </c>
      <c r="AC758" s="33">
        <v>45337</v>
      </c>
      <c r="AD758" s="32" t="s">
        <v>22</v>
      </c>
      <c r="AE758" s="33">
        <v>45336</v>
      </c>
      <c r="AF758" s="32" t="s">
        <v>1033</v>
      </c>
      <c r="AG758" s="32"/>
      <c r="AH758" s="32" t="s">
        <v>1210</v>
      </c>
      <c r="AI758" t="s">
        <v>1311</v>
      </c>
      <c r="AJ758" t="s">
        <v>1354</v>
      </c>
      <c r="AK758" t="s">
        <v>1520</v>
      </c>
      <c r="AL758" s="32" t="s">
        <v>890</v>
      </c>
    </row>
    <row r="759" spans="1:38">
      <c r="A759" s="32">
        <v>56</v>
      </c>
      <c r="B759" s="33">
        <v>45318</v>
      </c>
      <c r="C759" s="32">
        <v>30</v>
      </c>
      <c r="D759" s="32" t="s">
        <v>1970</v>
      </c>
      <c r="E759" s="32" t="s">
        <v>1971</v>
      </c>
      <c r="F759" s="32">
        <v>9243520</v>
      </c>
      <c r="G759" s="32" t="s">
        <v>288</v>
      </c>
      <c r="H759" s="32" t="s">
        <v>291</v>
      </c>
      <c r="I759" s="32">
        <v>52738</v>
      </c>
      <c r="J759" s="33">
        <v>45318</v>
      </c>
      <c r="K759" s="33">
        <v>45320</v>
      </c>
      <c r="L759" t="s">
        <v>1058</v>
      </c>
      <c r="M759" s="32">
        <v>2</v>
      </c>
      <c r="N759" s="32" t="s">
        <v>20</v>
      </c>
      <c r="O759" s="32">
        <v>72</v>
      </c>
      <c r="P759" s="32">
        <v>44.69</v>
      </c>
      <c r="Q759" s="32">
        <v>3217.68</v>
      </c>
      <c r="R759" s="32" t="s">
        <v>2178</v>
      </c>
      <c r="S759" s="32" t="s">
        <v>1058</v>
      </c>
      <c r="T759" s="33">
        <v>45325</v>
      </c>
      <c r="U759" s="33" t="s">
        <v>581</v>
      </c>
      <c r="V759" s="32" t="s">
        <v>2179</v>
      </c>
      <c r="W759" s="32" t="s">
        <v>140</v>
      </c>
      <c r="X759" s="33">
        <v>45325</v>
      </c>
      <c r="Y759" s="32" t="s">
        <v>1068</v>
      </c>
      <c r="Z759" s="33">
        <v>45325</v>
      </c>
      <c r="AA759" s="32" t="s">
        <v>1075</v>
      </c>
      <c r="AB759" s="32" t="s">
        <v>1081</v>
      </c>
      <c r="AC759" s="33">
        <v>45342</v>
      </c>
      <c r="AD759" s="32" t="s">
        <v>22</v>
      </c>
      <c r="AE759" s="33">
        <v>45328</v>
      </c>
      <c r="AF759" s="32" t="s">
        <v>1161</v>
      </c>
      <c r="AG759" s="32"/>
      <c r="AH759" s="32" t="s">
        <v>1210</v>
      </c>
      <c r="AI759" t="s">
        <v>1311</v>
      </c>
      <c r="AJ759" t="s">
        <v>1354</v>
      </c>
      <c r="AK759" t="s">
        <v>1520</v>
      </c>
      <c r="AL759" s="32" t="s">
        <v>890</v>
      </c>
    </row>
    <row r="760" spans="1:38">
      <c r="A760" s="32">
        <v>56</v>
      </c>
      <c r="B760" s="33">
        <v>45318</v>
      </c>
      <c r="C760" s="32">
        <v>30</v>
      </c>
      <c r="D760" s="32" t="s">
        <v>1970</v>
      </c>
      <c r="E760" s="32" t="s">
        <v>1971</v>
      </c>
      <c r="F760" s="32">
        <v>9243520</v>
      </c>
      <c r="G760" s="32" t="s">
        <v>565</v>
      </c>
      <c r="H760" s="32" t="s">
        <v>566</v>
      </c>
      <c r="I760" s="32">
        <v>52741</v>
      </c>
      <c r="J760" s="33">
        <v>45318</v>
      </c>
      <c r="K760" s="33">
        <v>45320</v>
      </c>
      <c r="L760" t="s">
        <v>1058</v>
      </c>
      <c r="M760" s="32">
        <v>3</v>
      </c>
      <c r="N760" s="32" t="s">
        <v>20</v>
      </c>
      <c r="O760" s="32">
        <v>4</v>
      </c>
      <c r="P760" s="32">
        <v>11.7</v>
      </c>
      <c r="Q760" s="32">
        <v>46.8</v>
      </c>
      <c r="R760" s="32" t="s">
        <v>2163</v>
      </c>
      <c r="S760" s="32" t="s">
        <v>1058</v>
      </c>
      <c r="T760" s="33">
        <v>45330</v>
      </c>
      <c r="U760" s="33">
        <v>45327</v>
      </c>
      <c r="V760" s="32" t="s">
        <v>2308</v>
      </c>
      <c r="W760" s="32" t="s">
        <v>1732</v>
      </c>
      <c r="X760" s="33">
        <v>45330</v>
      </c>
      <c r="Y760" s="32" t="s">
        <v>1068</v>
      </c>
      <c r="Z760" s="33">
        <v>45330</v>
      </c>
      <c r="AA760" s="32" t="s">
        <v>1069</v>
      </c>
      <c r="AB760" s="32" t="s">
        <v>1085</v>
      </c>
      <c r="AC760" s="33">
        <v>45337</v>
      </c>
      <c r="AD760" s="32" t="s">
        <v>22</v>
      </c>
      <c r="AE760" s="33">
        <v>45336</v>
      </c>
      <c r="AF760" s="32" t="s">
        <v>426</v>
      </c>
      <c r="AG760" s="32"/>
      <c r="AH760" s="32" t="s">
        <v>1210</v>
      </c>
      <c r="AI760" t="s">
        <v>1311</v>
      </c>
      <c r="AJ760" t="s">
        <v>1354</v>
      </c>
      <c r="AK760" t="s">
        <v>1520</v>
      </c>
      <c r="AL760" s="32" t="s">
        <v>890</v>
      </c>
    </row>
    <row r="761" spans="1:38">
      <c r="A761" s="32">
        <v>56</v>
      </c>
      <c r="B761" s="33">
        <v>45318</v>
      </c>
      <c r="C761" s="32">
        <v>30</v>
      </c>
      <c r="D761" s="32" t="s">
        <v>1970</v>
      </c>
      <c r="E761" s="32" t="s">
        <v>1971</v>
      </c>
      <c r="F761" s="32">
        <v>9243520</v>
      </c>
      <c r="G761" s="32" t="s">
        <v>1982</v>
      </c>
      <c r="H761" s="32" t="s">
        <v>1972</v>
      </c>
      <c r="I761" s="32">
        <v>52747</v>
      </c>
      <c r="J761" s="33">
        <v>45318</v>
      </c>
      <c r="K761" s="33">
        <v>45320</v>
      </c>
      <c r="L761" t="s">
        <v>1058</v>
      </c>
      <c r="M761" s="32">
        <v>10</v>
      </c>
      <c r="N761" s="32" t="s">
        <v>37</v>
      </c>
      <c r="O761" s="32">
        <v>43</v>
      </c>
      <c r="P761" s="32">
        <v>55.4</v>
      </c>
      <c r="Q761" s="32">
        <v>2382.1999999999998</v>
      </c>
      <c r="R761" s="32" t="s">
        <v>2310</v>
      </c>
      <c r="S761" s="32" t="s">
        <v>1058</v>
      </c>
      <c r="T761" s="33">
        <v>45326</v>
      </c>
      <c r="U761" s="33">
        <v>45326</v>
      </c>
      <c r="V761" s="32" t="s">
        <v>2311</v>
      </c>
      <c r="W761" s="32" t="s">
        <v>1016</v>
      </c>
      <c r="X761" s="33">
        <v>45326</v>
      </c>
      <c r="Y761" s="32" t="s">
        <v>1068</v>
      </c>
      <c r="Z761" s="33">
        <v>45326</v>
      </c>
      <c r="AA761" s="32" t="s">
        <v>1710</v>
      </c>
      <c r="AB761" s="32" t="s">
        <v>1070</v>
      </c>
      <c r="AC761" s="33">
        <v>45342</v>
      </c>
      <c r="AD761" s="32" t="s">
        <v>22</v>
      </c>
      <c r="AE761" s="33">
        <v>45336</v>
      </c>
      <c r="AF761" s="32" t="s">
        <v>2460</v>
      </c>
      <c r="AG761" s="32"/>
      <c r="AH761" s="32" t="s">
        <v>1210</v>
      </c>
      <c r="AI761" t="s">
        <v>1311</v>
      </c>
      <c r="AJ761" t="s">
        <v>1354</v>
      </c>
      <c r="AK761" t="s">
        <v>1520</v>
      </c>
      <c r="AL761" s="32" t="s">
        <v>890</v>
      </c>
    </row>
    <row r="762" spans="1:38">
      <c r="A762" s="32">
        <v>56</v>
      </c>
      <c r="B762" s="33">
        <v>45318</v>
      </c>
      <c r="C762" s="32">
        <v>30</v>
      </c>
      <c r="D762" s="32" t="s">
        <v>1970</v>
      </c>
      <c r="E762" s="32" t="s">
        <v>1971</v>
      </c>
      <c r="F762" s="32">
        <v>9243520</v>
      </c>
      <c r="G762" s="32" t="s">
        <v>188</v>
      </c>
      <c r="H762" s="32" t="s">
        <v>184</v>
      </c>
      <c r="I762" s="32">
        <v>52746</v>
      </c>
      <c r="J762" s="33">
        <v>45318</v>
      </c>
      <c r="K762" s="33">
        <v>45320</v>
      </c>
      <c r="L762" t="s">
        <v>1058</v>
      </c>
      <c r="M762" s="32">
        <v>5</v>
      </c>
      <c r="N762" s="32" t="s">
        <v>37</v>
      </c>
      <c r="O762" s="32">
        <v>4</v>
      </c>
      <c r="P762" s="32">
        <v>37</v>
      </c>
      <c r="Q762" s="32">
        <v>148</v>
      </c>
      <c r="R762" s="32" t="s">
        <v>2334</v>
      </c>
      <c r="S762" s="32" t="s">
        <v>1058</v>
      </c>
      <c r="T762" s="33">
        <v>45326</v>
      </c>
      <c r="U762" s="33">
        <v>45326</v>
      </c>
      <c r="V762" s="32" t="s">
        <v>2337</v>
      </c>
      <c r="W762" s="32" t="s">
        <v>1005</v>
      </c>
      <c r="X762" s="33">
        <v>45326</v>
      </c>
      <c r="Y762" s="32" t="s">
        <v>1068</v>
      </c>
      <c r="Z762" s="33">
        <v>45326</v>
      </c>
      <c r="AA762" s="32" t="s">
        <v>1710</v>
      </c>
      <c r="AB762" s="32" t="s">
        <v>1081</v>
      </c>
      <c r="AC762" s="33">
        <v>45342</v>
      </c>
      <c r="AD762" s="32" t="s">
        <v>22</v>
      </c>
      <c r="AE762" s="33">
        <v>45329</v>
      </c>
      <c r="AF762" s="32" t="s">
        <v>426</v>
      </c>
      <c r="AG762" s="32"/>
      <c r="AH762" s="32" t="s">
        <v>1210</v>
      </c>
      <c r="AI762" t="s">
        <v>1311</v>
      </c>
      <c r="AJ762" t="s">
        <v>1354</v>
      </c>
      <c r="AK762" t="s">
        <v>1520</v>
      </c>
      <c r="AL762" s="32" t="s">
        <v>890</v>
      </c>
    </row>
    <row r="763" spans="1:38">
      <c r="A763" s="32">
        <v>56</v>
      </c>
      <c r="B763" s="33">
        <v>45318</v>
      </c>
      <c r="C763" s="32">
        <v>30</v>
      </c>
      <c r="D763" s="32" t="s">
        <v>1970</v>
      </c>
      <c r="E763" s="32" t="s">
        <v>1971</v>
      </c>
      <c r="F763" s="32">
        <v>9243520</v>
      </c>
      <c r="G763" s="32" t="s">
        <v>500</v>
      </c>
      <c r="H763" s="32" t="s">
        <v>518</v>
      </c>
      <c r="I763" s="32">
        <v>52747</v>
      </c>
      <c r="J763" s="33">
        <v>45318</v>
      </c>
      <c r="K763" s="33">
        <v>45320</v>
      </c>
      <c r="L763" t="s">
        <v>1058</v>
      </c>
      <c r="M763" s="32">
        <v>1</v>
      </c>
      <c r="N763" s="32" t="s">
        <v>20</v>
      </c>
      <c r="O763" s="32">
        <v>10</v>
      </c>
      <c r="P763" s="32">
        <v>29</v>
      </c>
      <c r="Q763" s="32">
        <v>290</v>
      </c>
      <c r="R763" s="32" t="s">
        <v>2310</v>
      </c>
      <c r="S763" s="32" t="s">
        <v>1058</v>
      </c>
      <c r="T763" s="33">
        <v>45326</v>
      </c>
      <c r="U763" s="33">
        <v>45326</v>
      </c>
      <c r="V763" s="32" t="s">
        <v>2311</v>
      </c>
      <c r="W763" s="32" t="s">
        <v>1006</v>
      </c>
      <c r="X763" s="33">
        <v>45326</v>
      </c>
      <c r="Y763" s="32" t="s">
        <v>1068</v>
      </c>
      <c r="Z763" s="33">
        <v>45326</v>
      </c>
      <c r="AA763" s="32" t="s">
        <v>1710</v>
      </c>
      <c r="AB763" s="32" t="s">
        <v>1070</v>
      </c>
      <c r="AC763" s="33">
        <v>45342</v>
      </c>
      <c r="AD763" s="32" t="s">
        <v>22</v>
      </c>
      <c r="AE763" s="33">
        <v>45329</v>
      </c>
      <c r="AF763" s="32" t="s">
        <v>1001</v>
      </c>
      <c r="AG763" s="32"/>
      <c r="AH763" s="32" t="s">
        <v>1210</v>
      </c>
      <c r="AI763" t="s">
        <v>1311</v>
      </c>
      <c r="AJ763" t="s">
        <v>1354</v>
      </c>
      <c r="AK763" t="s">
        <v>1520</v>
      </c>
      <c r="AL763" s="32" t="s">
        <v>890</v>
      </c>
    </row>
    <row r="764" spans="1:38">
      <c r="A764" s="32">
        <v>56</v>
      </c>
      <c r="B764" s="33">
        <v>45318</v>
      </c>
      <c r="C764" s="32">
        <v>30</v>
      </c>
      <c r="D764" s="32" t="s">
        <v>1970</v>
      </c>
      <c r="E764" s="32" t="s">
        <v>1971</v>
      </c>
      <c r="F764" s="32">
        <v>9243520</v>
      </c>
      <c r="G764" s="32" t="s">
        <v>1983</v>
      </c>
      <c r="H764" s="32" t="s">
        <v>1973</v>
      </c>
      <c r="I764" s="32">
        <v>52747</v>
      </c>
      <c r="J764" s="33">
        <v>45318</v>
      </c>
      <c r="K764" s="33">
        <v>45320</v>
      </c>
      <c r="L764" t="s">
        <v>1058</v>
      </c>
      <c r="M764" s="32">
        <v>9</v>
      </c>
      <c r="N764" s="32" t="s">
        <v>20</v>
      </c>
      <c r="O764" s="32">
        <v>10</v>
      </c>
      <c r="P764" s="32">
        <v>14.2</v>
      </c>
      <c r="Q764" s="32">
        <v>142</v>
      </c>
      <c r="R764" s="32" t="s">
        <v>2310</v>
      </c>
      <c r="S764" s="32" t="s">
        <v>1058</v>
      </c>
      <c r="T764" s="33">
        <v>45326</v>
      </c>
      <c r="U764" s="33">
        <v>45326</v>
      </c>
      <c r="V764" s="32" t="s">
        <v>2311</v>
      </c>
      <c r="W764" s="32" t="s">
        <v>1015</v>
      </c>
      <c r="X764" s="33">
        <v>45326</v>
      </c>
      <c r="Y764" s="32" t="s">
        <v>1068</v>
      </c>
      <c r="Z764" s="33">
        <v>45326</v>
      </c>
      <c r="AA764" s="32" t="s">
        <v>1710</v>
      </c>
      <c r="AB764" s="32" t="s">
        <v>1070</v>
      </c>
      <c r="AC764" s="33">
        <v>45342</v>
      </c>
      <c r="AD764" s="32" t="s">
        <v>22</v>
      </c>
      <c r="AE764" s="33">
        <v>45329</v>
      </c>
      <c r="AF764" s="32" t="s">
        <v>1001</v>
      </c>
      <c r="AG764" s="32"/>
      <c r="AH764" s="32" t="s">
        <v>1210</v>
      </c>
      <c r="AI764" t="s">
        <v>1311</v>
      </c>
      <c r="AJ764" t="s">
        <v>1354</v>
      </c>
      <c r="AK764" t="s">
        <v>1520</v>
      </c>
      <c r="AL764" s="32" t="s">
        <v>890</v>
      </c>
    </row>
    <row r="765" spans="1:38">
      <c r="A765" s="32">
        <v>56</v>
      </c>
      <c r="B765" s="33">
        <v>45318</v>
      </c>
      <c r="C765" s="32">
        <v>30</v>
      </c>
      <c r="D765" s="32" t="s">
        <v>1970</v>
      </c>
      <c r="E765" s="32" t="s">
        <v>1971</v>
      </c>
      <c r="F765" s="32">
        <v>9243520</v>
      </c>
      <c r="G765" s="32" t="s">
        <v>71</v>
      </c>
      <c r="H765" s="32" t="s">
        <v>72</v>
      </c>
      <c r="I765" s="32">
        <v>52747</v>
      </c>
      <c r="J765" s="33">
        <v>45318</v>
      </c>
      <c r="K765" s="33">
        <v>45320</v>
      </c>
      <c r="L765" t="s">
        <v>1058</v>
      </c>
      <c r="M765" s="32">
        <v>8</v>
      </c>
      <c r="N765" s="32" t="s">
        <v>20</v>
      </c>
      <c r="O765" s="32">
        <v>6</v>
      </c>
      <c r="P765" s="32">
        <v>13.9</v>
      </c>
      <c r="Q765" s="32">
        <v>83.4</v>
      </c>
      <c r="R765" s="32" t="s">
        <v>2310</v>
      </c>
      <c r="S765" s="32" t="s">
        <v>1058</v>
      </c>
      <c r="T765" s="33">
        <v>45326</v>
      </c>
      <c r="U765" s="33">
        <v>45326</v>
      </c>
      <c r="V765" s="32" t="s">
        <v>2311</v>
      </c>
      <c r="W765" s="32" t="s">
        <v>1014</v>
      </c>
      <c r="X765" s="33">
        <v>45326</v>
      </c>
      <c r="Y765" s="32" t="s">
        <v>1068</v>
      </c>
      <c r="Z765" s="33">
        <v>45326</v>
      </c>
      <c r="AA765" s="32" t="s">
        <v>1710</v>
      </c>
      <c r="AB765" s="32" t="s">
        <v>1070</v>
      </c>
      <c r="AC765" s="33">
        <v>45342</v>
      </c>
      <c r="AD765" s="32" t="s">
        <v>22</v>
      </c>
      <c r="AE765" s="33">
        <v>45329</v>
      </c>
      <c r="AF765" s="32" t="s">
        <v>427</v>
      </c>
      <c r="AG765" s="32"/>
      <c r="AH765" s="32" t="s">
        <v>1210</v>
      </c>
      <c r="AI765" t="s">
        <v>1311</v>
      </c>
      <c r="AJ765" t="s">
        <v>1354</v>
      </c>
      <c r="AK765" t="s">
        <v>1520</v>
      </c>
      <c r="AL765" s="32" t="s">
        <v>890</v>
      </c>
    </row>
    <row r="766" spans="1:38">
      <c r="A766" s="32">
        <v>56</v>
      </c>
      <c r="B766" s="33">
        <v>45318</v>
      </c>
      <c r="C766" s="32">
        <v>30</v>
      </c>
      <c r="D766" s="32" t="s">
        <v>1970</v>
      </c>
      <c r="E766" s="32" t="s">
        <v>1971</v>
      </c>
      <c r="F766" s="32">
        <v>9243520</v>
      </c>
      <c r="G766" s="32" t="s">
        <v>1261</v>
      </c>
      <c r="H766" s="32" t="s">
        <v>1266</v>
      </c>
      <c r="I766" s="32">
        <v>52745</v>
      </c>
      <c r="J766" s="33">
        <v>45318</v>
      </c>
      <c r="K766" s="33">
        <v>45320</v>
      </c>
      <c r="L766" t="s">
        <v>1058</v>
      </c>
      <c r="M766" s="32">
        <v>2</v>
      </c>
      <c r="N766" s="32" t="s">
        <v>20</v>
      </c>
      <c r="O766" s="32">
        <v>10</v>
      </c>
      <c r="P766" s="32">
        <v>14.6</v>
      </c>
      <c r="Q766" s="32">
        <v>146</v>
      </c>
      <c r="R766" s="32" t="s">
        <v>2165</v>
      </c>
      <c r="S766" s="32" t="s">
        <v>1058</v>
      </c>
      <c r="T766" s="33">
        <v>45323</v>
      </c>
      <c r="U766" s="33">
        <v>45323</v>
      </c>
      <c r="V766" s="32" t="s">
        <v>2166</v>
      </c>
      <c r="W766" s="32" t="s">
        <v>142</v>
      </c>
      <c r="X766" s="33">
        <v>45323</v>
      </c>
      <c r="Y766" s="32" t="s">
        <v>1068</v>
      </c>
      <c r="Z766" s="33">
        <v>45323</v>
      </c>
      <c r="AA766" s="32" t="s">
        <v>1710</v>
      </c>
      <c r="AB766" s="32" t="s">
        <v>1082</v>
      </c>
      <c r="AC766" s="33">
        <v>45352</v>
      </c>
      <c r="AD766" s="32" t="s">
        <v>22</v>
      </c>
      <c r="AE766" s="33">
        <v>45327</v>
      </c>
      <c r="AF766" s="32" t="s">
        <v>1001</v>
      </c>
      <c r="AG766" s="32"/>
      <c r="AH766" s="32" t="s">
        <v>1210</v>
      </c>
      <c r="AI766" t="s">
        <v>1311</v>
      </c>
      <c r="AJ766" t="s">
        <v>1354</v>
      </c>
      <c r="AK766" t="s">
        <v>1520</v>
      </c>
      <c r="AL766" s="32" t="s">
        <v>890</v>
      </c>
    </row>
    <row r="767" spans="1:38">
      <c r="A767" s="32">
        <v>56</v>
      </c>
      <c r="B767" s="33">
        <v>45318</v>
      </c>
      <c r="C767" s="32">
        <v>30</v>
      </c>
      <c r="D767" s="32" t="s">
        <v>1970</v>
      </c>
      <c r="E767" s="32" t="s">
        <v>1971</v>
      </c>
      <c r="F767" s="32">
        <v>9243520</v>
      </c>
      <c r="G767" s="32" t="s">
        <v>1984</v>
      </c>
      <c r="H767" s="32" t="s">
        <v>1974</v>
      </c>
      <c r="I767" s="32">
        <v>52748</v>
      </c>
      <c r="J767" s="33">
        <v>45318</v>
      </c>
      <c r="K767" s="33">
        <v>45320</v>
      </c>
      <c r="L767" t="s">
        <v>1058</v>
      </c>
      <c r="M767" s="32">
        <v>3</v>
      </c>
      <c r="N767" s="32" t="s">
        <v>37</v>
      </c>
      <c r="O767" s="32">
        <v>4</v>
      </c>
      <c r="P767" s="32">
        <v>29.02</v>
      </c>
      <c r="Q767" s="32">
        <v>116.08</v>
      </c>
      <c r="R767" s="32" t="s">
        <v>2164</v>
      </c>
      <c r="S767" s="32" t="s">
        <v>1058</v>
      </c>
      <c r="T767" s="33">
        <v>45330</v>
      </c>
      <c r="U767" s="33">
        <v>45327</v>
      </c>
      <c r="V767" s="32" t="s">
        <v>2309</v>
      </c>
      <c r="W767" s="32" t="s">
        <v>1029</v>
      </c>
      <c r="X767" s="33">
        <v>45330</v>
      </c>
      <c r="Y767" s="32" t="s">
        <v>1068</v>
      </c>
      <c r="Z767" s="33">
        <v>45330</v>
      </c>
      <c r="AA767" s="32" t="s">
        <v>1069</v>
      </c>
      <c r="AB767" s="32" t="s">
        <v>1080</v>
      </c>
      <c r="AC767" s="33">
        <v>45344</v>
      </c>
      <c r="AD767" s="32" t="s">
        <v>22</v>
      </c>
      <c r="AE767" s="33">
        <v>45339</v>
      </c>
      <c r="AF767" s="32" t="s">
        <v>426</v>
      </c>
      <c r="AG767" s="32"/>
      <c r="AH767" s="32" t="s">
        <v>1210</v>
      </c>
      <c r="AI767" t="s">
        <v>1311</v>
      </c>
      <c r="AJ767" t="s">
        <v>1354</v>
      </c>
      <c r="AK767" t="s">
        <v>1520</v>
      </c>
      <c r="AL767" s="32" t="s">
        <v>890</v>
      </c>
    </row>
    <row r="768" spans="1:38">
      <c r="A768" s="32">
        <v>56</v>
      </c>
      <c r="B768" s="33">
        <v>45318</v>
      </c>
      <c r="C768" s="32">
        <v>30</v>
      </c>
      <c r="D768" s="32" t="s">
        <v>1970</v>
      </c>
      <c r="E768" s="32" t="s">
        <v>1971</v>
      </c>
      <c r="F768" s="32">
        <v>9243520</v>
      </c>
      <c r="G768" s="32" t="s">
        <v>476</v>
      </c>
      <c r="H768" s="32" t="s">
        <v>1465</v>
      </c>
      <c r="I768" s="32">
        <v>52747</v>
      </c>
      <c r="J768" s="33">
        <v>45318</v>
      </c>
      <c r="K768" s="33">
        <v>45320</v>
      </c>
      <c r="L768" t="s">
        <v>1058</v>
      </c>
      <c r="M768" s="32">
        <v>7</v>
      </c>
      <c r="N768" s="32" t="s">
        <v>88</v>
      </c>
      <c r="O768" s="32">
        <v>2</v>
      </c>
      <c r="P768" s="32">
        <v>228.6</v>
      </c>
      <c r="Q768" s="32">
        <v>457.2</v>
      </c>
      <c r="R768" s="32" t="s">
        <v>2310</v>
      </c>
      <c r="S768" s="32" t="s">
        <v>1058</v>
      </c>
      <c r="T768" s="33">
        <v>45326</v>
      </c>
      <c r="U768" s="33">
        <v>45326</v>
      </c>
      <c r="V768" s="32" t="s">
        <v>2311</v>
      </c>
      <c r="W768" s="32" t="s">
        <v>1013</v>
      </c>
      <c r="X768" s="33">
        <v>45326</v>
      </c>
      <c r="Y768" s="32" t="s">
        <v>1068</v>
      </c>
      <c r="Z768" s="33">
        <v>45326</v>
      </c>
      <c r="AA768" s="32" t="s">
        <v>1710</v>
      </c>
      <c r="AB768" s="32" t="s">
        <v>1070</v>
      </c>
      <c r="AC768" s="33">
        <v>45342</v>
      </c>
      <c r="AD768" s="32" t="s">
        <v>22</v>
      </c>
      <c r="AE768" s="33">
        <v>45329</v>
      </c>
      <c r="AF768" s="32" t="s">
        <v>425</v>
      </c>
      <c r="AG768" s="32"/>
      <c r="AH768" s="32" t="s">
        <v>1210</v>
      </c>
      <c r="AI768" t="s">
        <v>1311</v>
      </c>
      <c r="AJ768" t="s">
        <v>1354</v>
      </c>
      <c r="AK768" t="s">
        <v>1520</v>
      </c>
      <c r="AL768" s="32" t="s">
        <v>890</v>
      </c>
    </row>
    <row r="769" spans="1:38">
      <c r="A769" s="32">
        <v>56</v>
      </c>
      <c r="B769" s="33">
        <v>45318</v>
      </c>
      <c r="C769" s="32">
        <v>30</v>
      </c>
      <c r="D769" s="32" t="s">
        <v>1970</v>
      </c>
      <c r="E769" s="32" t="s">
        <v>1971</v>
      </c>
      <c r="F769" s="32">
        <v>9243520</v>
      </c>
      <c r="G769" s="32" t="s">
        <v>535</v>
      </c>
      <c r="H769" s="32" t="s">
        <v>536</v>
      </c>
      <c r="I769" s="32">
        <v>52744</v>
      </c>
      <c r="J769" s="33">
        <v>45318</v>
      </c>
      <c r="K769" s="33">
        <v>45320</v>
      </c>
      <c r="L769" t="s">
        <v>1058</v>
      </c>
      <c r="M769" s="32">
        <v>3</v>
      </c>
      <c r="N769" s="32" t="s">
        <v>37</v>
      </c>
      <c r="O769" s="32">
        <v>1</v>
      </c>
      <c r="P769" s="32">
        <v>120.27</v>
      </c>
      <c r="Q769" s="32">
        <v>120.27</v>
      </c>
      <c r="R769" s="32" t="s">
        <v>2163</v>
      </c>
      <c r="S769" s="32" t="s">
        <v>1058</v>
      </c>
      <c r="T769" s="33">
        <v>45330</v>
      </c>
      <c r="U769" s="33">
        <v>45327</v>
      </c>
      <c r="V769" s="32" t="s">
        <v>2308</v>
      </c>
      <c r="W769" s="32" t="s">
        <v>1888</v>
      </c>
      <c r="X769" s="33">
        <v>45330</v>
      </c>
      <c r="Y769" s="32" t="s">
        <v>1068</v>
      </c>
      <c r="Z769" s="33">
        <v>45330</v>
      </c>
      <c r="AA769" s="32" t="s">
        <v>1069</v>
      </c>
      <c r="AB769" s="32" t="s">
        <v>1085</v>
      </c>
      <c r="AC769" s="33">
        <v>45342</v>
      </c>
      <c r="AD769" s="32" t="s">
        <v>22</v>
      </c>
      <c r="AE769" s="33">
        <v>45339</v>
      </c>
      <c r="AF769" s="32" t="s">
        <v>424</v>
      </c>
      <c r="AG769" s="32"/>
      <c r="AH769" s="32" t="s">
        <v>1210</v>
      </c>
      <c r="AI769" t="s">
        <v>1311</v>
      </c>
      <c r="AJ769" t="s">
        <v>1354</v>
      </c>
      <c r="AK769" t="s">
        <v>1520</v>
      </c>
      <c r="AL769" s="32" t="s">
        <v>890</v>
      </c>
    </row>
    <row r="770" spans="1:38">
      <c r="A770" s="32">
        <v>56</v>
      </c>
      <c r="B770" s="33">
        <v>45318</v>
      </c>
      <c r="C770" s="32">
        <v>30</v>
      </c>
      <c r="D770" s="32" t="s">
        <v>1970</v>
      </c>
      <c r="E770" s="32" t="s">
        <v>1971</v>
      </c>
      <c r="F770" s="32">
        <v>9243520</v>
      </c>
      <c r="G770" s="32" t="s">
        <v>561</v>
      </c>
      <c r="H770" s="32" t="s">
        <v>562</v>
      </c>
      <c r="I770" s="32">
        <v>52740</v>
      </c>
      <c r="J770" s="33">
        <v>45318</v>
      </c>
      <c r="K770" s="33">
        <v>45320</v>
      </c>
      <c r="L770" t="s">
        <v>1058</v>
      </c>
      <c r="M770" s="32">
        <v>1</v>
      </c>
      <c r="N770" s="32" t="s">
        <v>20</v>
      </c>
      <c r="O770" s="32">
        <v>43</v>
      </c>
      <c r="P770" s="32">
        <v>32.18</v>
      </c>
      <c r="Q770" s="32">
        <v>1383.74</v>
      </c>
      <c r="R770" s="32" t="s">
        <v>2165</v>
      </c>
      <c r="S770" s="32" t="s">
        <v>1058</v>
      </c>
      <c r="T770" s="33">
        <v>45323</v>
      </c>
      <c r="U770" s="33">
        <v>45323</v>
      </c>
      <c r="V770" s="32" t="s">
        <v>2166</v>
      </c>
      <c r="W770" s="32" t="s">
        <v>140</v>
      </c>
      <c r="X770" s="33">
        <v>45323</v>
      </c>
      <c r="Y770" s="32" t="s">
        <v>1068</v>
      </c>
      <c r="Z770" s="33">
        <v>45323</v>
      </c>
      <c r="AA770" s="32" t="s">
        <v>1710</v>
      </c>
      <c r="AB770" s="32" t="s">
        <v>1082</v>
      </c>
      <c r="AC770" s="33">
        <v>45352</v>
      </c>
      <c r="AD770" s="32" t="s">
        <v>22</v>
      </c>
      <c r="AE770" s="33">
        <v>45329</v>
      </c>
      <c r="AF770" s="32" t="s">
        <v>427</v>
      </c>
      <c r="AG770" s="32"/>
      <c r="AH770" s="32" t="s">
        <v>1210</v>
      </c>
      <c r="AI770" t="s">
        <v>1311</v>
      </c>
      <c r="AJ770" t="s">
        <v>1354</v>
      </c>
      <c r="AK770" t="s">
        <v>1520</v>
      </c>
      <c r="AL770" s="32" t="s">
        <v>890</v>
      </c>
    </row>
    <row r="771" spans="1:38">
      <c r="A771" s="32">
        <v>56</v>
      </c>
      <c r="B771" s="33">
        <v>45318</v>
      </c>
      <c r="C771" s="32">
        <v>30</v>
      </c>
      <c r="D771" s="32" t="s">
        <v>1970</v>
      </c>
      <c r="E771" s="32" t="s">
        <v>1971</v>
      </c>
      <c r="F771" s="32">
        <v>9243520</v>
      </c>
      <c r="G771" s="32" t="s">
        <v>81</v>
      </c>
      <c r="H771" s="32" t="s">
        <v>534</v>
      </c>
      <c r="I771" s="32">
        <v>52742</v>
      </c>
      <c r="J771" s="33">
        <v>45318</v>
      </c>
      <c r="K771" s="33">
        <v>45320</v>
      </c>
      <c r="L771" t="s">
        <v>1058</v>
      </c>
      <c r="M771" s="32">
        <v>1</v>
      </c>
      <c r="N771" s="32" t="s">
        <v>55</v>
      </c>
      <c r="O771" s="32">
        <v>1</v>
      </c>
      <c r="P771" s="32">
        <v>16.5</v>
      </c>
      <c r="Q771" s="32">
        <v>16.5</v>
      </c>
      <c r="R771" s="32" t="s">
        <v>2326</v>
      </c>
      <c r="S771" s="32" t="s">
        <v>1058</v>
      </c>
      <c r="T771" s="33">
        <v>45326</v>
      </c>
      <c r="U771" s="33">
        <v>45326</v>
      </c>
      <c r="V771" s="32" t="s">
        <v>2327</v>
      </c>
      <c r="W771" s="32" t="s">
        <v>140</v>
      </c>
      <c r="X771" s="33">
        <v>45326</v>
      </c>
      <c r="Y771" s="32" t="s">
        <v>1068</v>
      </c>
      <c r="Z771" s="33">
        <v>45326</v>
      </c>
      <c r="AA771" s="32" t="s">
        <v>1710</v>
      </c>
      <c r="AB771" s="32" t="s">
        <v>1084</v>
      </c>
      <c r="AC771" s="33">
        <v>45366</v>
      </c>
      <c r="AD771" s="32" t="s">
        <v>22</v>
      </c>
      <c r="AE771" s="33">
        <v>45332</v>
      </c>
      <c r="AF771" s="32" t="s">
        <v>424</v>
      </c>
      <c r="AG771" s="32"/>
      <c r="AH771" s="32" t="s">
        <v>1210</v>
      </c>
      <c r="AI771" t="s">
        <v>1311</v>
      </c>
      <c r="AJ771" t="s">
        <v>1354</v>
      </c>
      <c r="AK771" t="s">
        <v>1520</v>
      </c>
      <c r="AL771" s="32" t="s">
        <v>890</v>
      </c>
    </row>
    <row r="772" spans="1:38">
      <c r="A772" s="32">
        <v>56</v>
      </c>
      <c r="B772" s="33">
        <v>45318</v>
      </c>
      <c r="C772" s="32">
        <v>30</v>
      </c>
      <c r="D772" s="32" t="s">
        <v>1970</v>
      </c>
      <c r="E772" s="32" t="s">
        <v>1971</v>
      </c>
      <c r="F772" s="32">
        <v>9243520</v>
      </c>
      <c r="G772" s="32" t="s">
        <v>1490</v>
      </c>
      <c r="H772" s="32" t="s">
        <v>1500</v>
      </c>
      <c r="I772" s="32">
        <v>52739</v>
      </c>
      <c r="J772" s="33">
        <v>45318</v>
      </c>
      <c r="K772" s="33">
        <v>45320</v>
      </c>
      <c r="L772" t="s">
        <v>1058</v>
      </c>
      <c r="M772" s="32">
        <v>1</v>
      </c>
      <c r="N772" s="32" t="s">
        <v>55</v>
      </c>
      <c r="O772" s="32">
        <v>2</v>
      </c>
      <c r="P772" s="32">
        <v>93.29</v>
      </c>
      <c r="Q772" s="32">
        <v>186.58</v>
      </c>
      <c r="R772" s="32" t="s">
        <v>2174</v>
      </c>
      <c r="S772" s="32" t="s">
        <v>1058</v>
      </c>
      <c r="T772" s="33">
        <v>45327</v>
      </c>
      <c r="U772" s="33">
        <v>45325</v>
      </c>
      <c r="V772" s="32" t="s">
        <v>2323</v>
      </c>
      <c r="W772" s="32" t="s">
        <v>142</v>
      </c>
      <c r="X772" s="33">
        <v>45327</v>
      </c>
      <c r="Y772" s="32" t="s">
        <v>1068</v>
      </c>
      <c r="Z772" s="33">
        <v>45327</v>
      </c>
      <c r="AA772" s="32" t="s">
        <v>1075</v>
      </c>
      <c r="AB772" s="32" t="s">
        <v>1079</v>
      </c>
      <c r="AC772" s="33">
        <v>45342</v>
      </c>
      <c r="AD772" s="32" t="s">
        <v>22</v>
      </c>
      <c r="AE772" s="33">
        <v>45333</v>
      </c>
      <c r="AF772" s="32" t="s">
        <v>425</v>
      </c>
      <c r="AG772" s="32"/>
      <c r="AH772" s="32" t="s">
        <v>1210</v>
      </c>
      <c r="AI772" t="s">
        <v>1311</v>
      </c>
      <c r="AJ772" t="s">
        <v>1354</v>
      </c>
      <c r="AK772" t="s">
        <v>1520</v>
      </c>
      <c r="AL772" s="32" t="s">
        <v>890</v>
      </c>
    </row>
    <row r="773" spans="1:38">
      <c r="A773" s="32">
        <v>56</v>
      </c>
      <c r="B773" s="33">
        <v>45318</v>
      </c>
      <c r="C773" s="32">
        <v>30</v>
      </c>
      <c r="D773" s="32" t="s">
        <v>1970</v>
      </c>
      <c r="E773" s="32" t="s">
        <v>1971</v>
      </c>
      <c r="F773" s="32">
        <v>9243520</v>
      </c>
      <c r="G773" s="32" t="s">
        <v>1491</v>
      </c>
      <c r="H773" s="32" t="s">
        <v>1501</v>
      </c>
      <c r="I773" s="32">
        <v>52738</v>
      </c>
      <c r="J773" s="33">
        <v>45318</v>
      </c>
      <c r="K773" s="33">
        <v>45320</v>
      </c>
      <c r="L773" t="s">
        <v>1058</v>
      </c>
      <c r="M773" s="32">
        <v>1</v>
      </c>
      <c r="N773" s="32" t="s">
        <v>20</v>
      </c>
      <c r="O773" s="32">
        <v>5</v>
      </c>
      <c r="P773" s="32">
        <v>28.28</v>
      </c>
      <c r="Q773" s="32">
        <v>141.4</v>
      </c>
      <c r="R773" s="32" t="s">
        <v>2174</v>
      </c>
      <c r="S773" s="32" t="s">
        <v>1058</v>
      </c>
      <c r="T773" s="33">
        <v>45327</v>
      </c>
      <c r="U773" s="33">
        <v>45325</v>
      </c>
      <c r="V773" s="32" t="s">
        <v>2323</v>
      </c>
      <c r="W773" s="32" t="s">
        <v>139</v>
      </c>
      <c r="X773" s="33">
        <v>45327</v>
      </c>
      <c r="Y773" s="32" t="s">
        <v>1068</v>
      </c>
      <c r="Z773" s="33">
        <v>45327</v>
      </c>
      <c r="AA773" s="32" t="s">
        <v>1075</v>
      </c>
      <c r="AB773" s="32" t="s">
        <v>1079</v>
      </c>
      <c r="AC773" s="33">
        <v>45342</v>
      </c>
      <c r="AD773" s="32" t="s">
        <v>22</v>
      </c>
      <c r="AE773" s="33">
        <v>45333</v>
      </c>
      <c r="AF773" s="32" t="s">
        <v>429</v>
      </c>
      <c r="AG773" s="32"/>
      <c r="AH773" s="32" t="s">
        <v>1210</v>
      </c>
      <c r="AI773" t="s">
        <v>1311</v>
      </c>
      <c r="AJ773" t="s">
        <v>1354</v>
      </c>
      <c r="AK773" t="s">
        <v>1520</v>
      </c>
      <c r="AL773" s="32" t="s">
        <v>890</v>
      </c>
    </row>
    <row r="774" spans="1:38">
      <c r="A774" s="32">
        <v>56</v>
      </c>
      <c r="B774" s="33">
        <v>45318</v>
      </c>
      <c r="C774" s="32">
        <v>30</v>
      </c>
      <c r="D774" s="32" t="s">
        <v>1970</v>
      </c>
      <c r="E774" s="32" t="s">
        <v>1971</v>
      </c>
      <c r="F774" s="32">
        <v>9243520</v>
      </c>
      <c r="G774" s="32" t="s">
        <v>146</v>
      </c>
      <c r="H774" s="32" t="s">
        <v>147</v>
      </c>
      <c r="I774" s="32">
        <v>52745</v>
      </c>
      <c r="J774" s="33">
        <v>45318</v>
      </c>
      <c r="K774" s="33">
        <v>45320</v>
      </c>
      <c r="L774" t="s">
        <v>1058</v>
      </c>
      <c r="M774" s="32">
        <v>1</v>
      </c>
      <c r="N774" s="32" t="s">
        <v>20</v>
      </c>
      <c r="O774" s="32">
        <v>15</v>
      </c>
      <c r="P774" s="32">
        <v>8</v>
      </c>
      <c r="Q774" s="32">
        <v>120</v>
      </c>
      <c r="R774" s="32" t="s">
        <v>2165</v>
      </c>
      <c r="S774" s="32" t="s">
        <v>1058</v>
      </c>
      <c r="T774" s="33">
        <v>45323</v>
      </c>
      <c r="U774" s="33">
        <v>45323</v>
      </c>
      <c r="V774" s="32" t="s">
        <v>2166</v>
      </c>
      <c r="W774" s="32" t="s">
        <v>141</v>
      </c>
      <c r="X774" s="33">
        <v>45323</v>
      </c>
      <c r="Y774" s="32" t="s">
        <v>1068</v>
      </c>
      <c r="Z774" s="33">
        <v>45323</v>
      </c>
      <c r="AA774" s="32" t="s">
        <v>1710</v>
      </c>
      <c r="AB774" s="32" t="s">
        <v>1082</v>
      </c>
      <c r="AC774" s="33">
        <v>45352</v>
      </c>
      <c r="AD774" s="32" t="s">
        <v>22</v>
      </c>
      <c r="AE774" s="33">
        <v>45327</v>
      </c>
      <c r="AF774" s="32" t="s">
        <v>1021</v>
      </c>
      <c r="AG774" s="32"/>
      <c r="AH774" s="32" t="s">
        <v>1210</v>
      </c>
      <c r="AI774" t="s">
        <v>1311</v>
      </c>
      <c r="AJ774" t="s">
        <v>1354</v>
      </c>
      <c r="AK774" t="s">
        <v>1520</v>
      </c>
      <c r="AL774" s="32" t="s">
        <v>890</v>
      </c>
    </row>
    <row r="775" spans="1:38">
      <c r="A775" s="32">
        <v>56</v>
      </c>
      <c r="B775" s="33">
        <v>45318</v>
      </c>
      <c r="C775" s="32">
        <v>30</v>
      </c>
      <c r="D775" s="32" t="s">
        <v>1970</v>
      </c>
      <c r="E775" s="32" t="s">
        <v>1971</v>
      </c>
      <c r="F775" s="32">
        <v>9243520</v>
      </c>
      <c r="G775" s="32" t="s">
        <v>497</v>
      </c>
      <c r="H775" s="32" t="s">
        <v>1617</v>
      </c>
      <c r="I775" s="32">
        <v>52744</v>
      </c>
      <c r="J775" s="33">
        <v>45318</v>
      </c>
      <c r="K775" s="33">
        <v>45320</v>
      </c>
      <c r="L775" t="s">
        <v>1058</v>
      </c>
      <c r="M775" s="32">
        <v>2</v>
      </c>
      <c r="N775" s="32" t="s">
        <v>55</v>
      </c>
      <c r="O775" s="32">
        <v>5</v>
      </c>
      <c r="P775" s="32">
        <v>22.75</v>
      </c>
      <c r="Q775" s="32">
        <v>113.75</v>
      </c>
      <c r="R775" s="32" t="s">
        <v>2163</v>
      </c>
      <c r="S775" s="32" t="s">
        <v>1058</v>
      </c>
      <c r="T775" s="33">
        <v>45330</v>
      </c>
      <c r="U775" s="33">
        <v>45327</v>
      </c>
      <c r="V775" s="32" t="s">
        <v>2308</v>
      </c>
      <c r="W775" s="32" t="s">
        <v>1890</v>
      </c>
      <c r="X775" s="33">
        <v>45330</v>
      </c>
      <c r="Y775" s="32" t="s">
        <v>1068</v>
      </c>
      <c r="Z775" s="33">
        <v>45330</v>
      </c>
      <c r="AA775" s="32" t="s">
        <v>1069</v>
      </c>
      <c r="AB775" s="32" t="s">
        <v>1085</v>
      </c>
      <c r="AC775" s="33">
        <v>45337</v>
      </c>
      <c r="AD775" s="32" t="s">
        <v>22</v>
      </c>
      <c r="AE775" s="33">
        <v>45336</v>
      </c>
      <c r="AF775" s="32" t="s">
        <v>429</v>
      </c>
      <c r="AG775" s="32"/>
      <c r="AH775" s="32" t="s">
        <v>1210</v>
      </c>
      <c r="AI775" t="s">
        <v>1311</v>
      </c>
      <c r="AJ775" t="s">
        <v>1354</v>
      </c>
      <c r="AK775" t="s">
        <v>1520</v>
      </c>
      <c r="AL775" s="32" t="s">
        <v>890</v>
      </c>
    </row>
    <row r="776" spans="1:38">
      <c r="A776" s="32">
        <v>56</v>
      </c>
      <c r="B776" s="33">
        <v>45318</v>
      </c>
      <c r="C776" s="32">
        <v>30</v>
      </c>
      <c r="D776" s="32" t="s">
        <v>1970</v>
      </c>
      <c r="E776" s="32" t="s">
        <v>1971</v>
      </c>
      <c r="F776" s="32">
        <v>9243520</v>
      </c>
      <c r="G776" s="32" t="s">
        <v>1985</v>
      </c>
      <c r="H776" s="32" t="s">
        <v>1504</v>
      </c>
      <c r="I776" s="32">
        <v>52746</v>
      </c>
      <c r="J776" s="33">
        <v>45318</v>
      </c>
      <c r="K776" s="33">
        <v>45320</v>
      </c>
      <c r="L776" t="s">
        <v>1058</v>
      </c>
      <c r="M776" s="32">
        <v>4</v>
      </c>
      <c r="N776" s="32" t="s">
        <v>57</v>
      </c>
      <c r="O776" s="32">
        <v>5</v>
      </c>
      <c r="P776" s="32">
        <v>23</v>
      </c>
      <c r="Q776" s="32">
        <v>115</v>
      </c>
      <c r="R776" s="32" t="s">
        <v>2334</v>
      </c>
      <c r="S776" s="32" t="s">
        <v>1058</v>
      </c>
      <c r="T776" s="33">
        <v>45326</v>
      </c>
      <c r="U776" s="33">
        <v>45326</v>
      </c>
      <c r="V776" s="32" t="s">
        <v>2337</v>
      </c>
      <c r="W776" s="32" t="s">
        <v>1003</v>
      </c>
      <c r="X776" s="33">
        <v>45326</v>
      </c>
      <c r="Y776" s="32" t="s">
        <v>1068</v>
      </c>
      <c r="Z776" s="33">
        <v>45326</v>
      </c>
      <c r="AA776" s="32" t="s">
        <v>1710</v>
      </c>
      <c r="AB776" s="32" t="s">
        <v>1081</v>
      </c>
      <c r="AC776" s="33">
        <v>45342</v>
      </c>
      <c r="AD776" s="32" t="s">
        <v>22</v>
      </c>
      <c r="AE776" s="33">
        <v>45329</v>
      </c>
      <c r="AF776" s="32" t="s">
        <v>429</v>
      </c>
      <c r="AG776" s="32"/>
      <c r="AH776" s="32" t="s">
        <v>1210</v>
      </c>
      <c r="AI776" t="s">
        <v>1311</v>
      </c>
      <c r="AJ776" t="s">
        <v>1354</v>
      </c>
      <c r="AK776" t="s">
        <v>1520</v>
      </c>
      <c r="AL776" s="32" t="s">
        <v>890</v>
      </c>
    </row>
    <row r="777" spans="1:38">
      <c r="A777" s="32">
        <v>56</v>
      </c>
      <c r="B777" s="33">
        <v>45318</v>
      </c>
      <c r="C777" s="32">
        <v>30</v>
      </c>
      <c r="D777" s="32" t="s">
        <v>1970</v>
      </c>
      <c r="E777" s="32" t="s">
        <v>1971</v>
      </c>
      <c r="F777" s="32">
        <v>9243520</v>
      </c>
      <c r="G777" s="32" t="s">
        <v>1495</v>
      </c>
      <c r="H777" s="32" t="s">
        <v>1505</v>
      </c>
      <c r="I777" s="32">
        <v>52746</v>
      </c>
      <c r="J777" s="33">
        <v>45318</v>
      </c>
      <c r="K777" s="33">
        <v>45320</v>
      </c>
      <c r="L777" t="s">
        <v>1058</v>
      </c>
      <c r="M777" s="32">
        <v>3</v>
      </c>
      <c r="N777" s="32" t="s">
        <v>190</v>
      </c>
      <c r="O777" s="32">
        <v>30</v>
      </c>
      <c r="P777" s="32">
        <v>3.2</v>
      </c>
      <c r="Q777" s="32">
        <v>96</v>
      </c>
      <c r="R777" s="32" t="s">
        <v>2334</v>
      </c>
      <c r="S777" s="32" t="s">
        <v>1058</v>
      </c>
      <c r="T777" s="33">
        <v>45326</v>
      </c>
      <c r="U777" s="33">
        <v>45326</v>
      </c>
      <c r="V777" s="32" t="s">
        <v>2337</v>
      </c>
      <c r="W777" s="32" t="s">
        <v>1002</v>
      </c>
      <c r="X777" s="33">
        <v>45326</v>
      </c>
      <c r="Y777" s="32" t="s">
        <v>1068</v>
      </c>
      <c r="Z777" s="33">
        <v>45326</v>
      </c>
      <c r="AA777" s="32" t="s">
        <v>1710</v>
      </c>
      <c r="AB777" s="32" t="s">
        <v>1081</v>
      </c>
      <c r="AC777" s="33">
        <v>45342</v>
      </c>
      <c r="AD777" s="32" t="s">
        <v>22</v>
      </c>
      <c r="AE777" s="33">
        <v>45329</v>
      </c>
      <c r="AF777" s="32" t="s">
        <v>1033</v>
      </c>
      <c r="AG777" s="32"/>
      <c r="AH777" s="32" t="s">
        <v>1210</v>
      </c>
      <c r="AI777" t="s">
        <v>1311</v>
      </c>
      <c r="AJ777" t="s">
        <v>1354</v>
      </c>
      <c r="AK777" t="s">
        <v>1520</v>
      </c>
      <c r="AL777" s="32" t="s">
        <v>890</v>
      </c>
    </row>
    <row r="778" spans="1:38">
      <c r="A778" s="32">
        <v>56</v>
      </c>
      <c r="B778" s="33">
        <v>45318</v>
      </c>
      <c r="C778" s="32">
        <v>30</v>
      </c>
      <c r="D778" s="32" t="s">
        <v>1970</v>
      </c>
      <c r="E778" s="32" t="s">
        <v>1971</v>
      </c>
      <c r="F778" s="32">
        <v>9243520</v>
      </c>
      <c r="G778" s="32" t="s">
        <v>1688</v>
      </c>
      <c r="H778" s="32" t="s">
        <v>1975</v>
      </c>
      <c r="I778" s="32">
        <v>52743</v>
      </c>
      <c r="J778" s="33">
        <v>45318</v>
      </c>
      <c r="K778" s="33">
        <v>45320</v>
      </c>
      <c r="L778" t="s">
        <v>1058</v>
      </c>
      <c r="M778" s="32">
        <v>2</v>
      </c>
      <c r="N778" s="32" t="s">
        <v>1992</v>
      </c>
      <c r="O778" s="32">
        <v>1</v>
      </c>
      <c r="P778" s="32">
        <v>55.1</v>
      </c>
      <c r="Q778" s="32">
        <v>55.1</v>
      </c>
      <c r="R778" s="32" t="s">
        <v>2164</v>
      </c>
      <c r="S778" s="32" t="s">
        <v>1058</v>
      </c>
      <c r="T778" s="33">
        <v>45330</v>
      </c>
      <c r="U778" s="33">
        <v>45327</v>
      </c>
      <c r="V778" s="32" t="s">
        <v>2309</v>
      </c>
      <c r="W778" s="32" t="s">
        <v>1019</v>
      </c>
      <c r="X778" s="33">
        <v>45330</v>
      </c>
      <c r="Y778" s="32" t="s">
        <v>1068</v>
      </c>
      <c r="Z778" s="33">
        <v>45330</v>
      </c>
      <c r="AA778" s="32" t="s">
        <v>1069</v>
      </c>
      <c r="AB778" s="32" t="s">
        <v>1080</v>
      </c>
      <c r="AC778" s="33">
        <v>45340</v>
      </c>
      <c r="AD778" s="32" t="s">
        <v>22</v>
      </c>
      <c r="AE778" s="33">
        <v>45341</v>
      </c>
      <c r="AF778" s="32" t="s">
        <v>424</v>
      </c>
      <c r="AG778" s="32"/>
      <c r="AH778" s="32" t="s">
        <v>1210</v>
      </c>
      <c r="AI778" t="s">
        <v>1311</v>
      </c>
      <c r="AJ778" t="s">
        <v>1354</v>
      </c>
      <c r="AK778" t="s">
        <v>1520</v>
      </c>
      <c r="AL778" s="32" t="s">
        <v>890</v>
      </c>
    </row>
    <row r="779" spans="1:38">
      <c r="A779" s="32">
        <v>56</v>
      </c>
      <c r="B779" s="33">
        <v>45318</v>
      </c>
      <c r="C779" s="32">
        <v>30</v>
      </c>
      <c r="D779" s="32" t="s">
        <v>1970</v>
      </c>
      <c r="E779" s="32" t="s">
        <v>1971</v>
      </c>
      <c r="F779" s="32">
        <v>9243520</v>
      </c>
      <c r="G779" s="32" t="s">
        <v>510</v>
      </c>
      <c r="H779" s="32" t="s">
        <v>491</v>
      </c>
      <c r="I779" s="32">
        <v>52747</v>
      </c>
      <c r="J779" s="33">
        <v>45318</v>
      </c>
      <c r="K779" s="33">
        <v>45320</v>
      </c>
      <c r="L779" t="s">
        <v>1058</v>
      </c>
      <c r="M779" s="32">
        <v>6</v>
      </c>
      <c r="N779" s="32" t="s">
        <v>55</v>
      </c>
      <c r="O779" s="32">
        <v>4</v>
      </c>
      <c r="P779" s="32">
        <v>142</v>
      </c>
      <c r="Q779" s="32">
        <v>568</v>
      </c>
      <c r="R779" s="32" t="s">
        <v>2310</v>
      </c>
      <c r="S779" s="32" t="s">
        <v>1058</v>
      </c>
      <c r="T779" s="33">
        <v>45326</v>
      </c>
      <c r="U779" s="33">
        <v>45326</v>
      </c>
      <c r="V779" s="32" t="s">
        <v>2311</v>
      </c>
      <c r="W779" s="32" t="s">
        <v>1012</v>
      </c>
      <c r="X779" s="33">
        <v>45326</v>
      </c>
      <c r="Y779" s="32" t="s">
        <v>1068</v>
      </c>
      <c r="Z779" s="33">
        <v>45326</v>
      </c>
      <c r="AA779" s="32" t="s">
        <v>1710</v>
      </c>
      <c r="AB779" s="32" t="s">
        <v>1070</v>
      </c>
      <c r="AC779" s="33">
        <v>45342</v>
      </c>
      <c r="AD779" s="32" t="s">
        <v>22</v>
      </c>
      <c r="AE779" s="33">
        <v>45329</v>
      </c>
      <c r="AF779" s="32" t="s">
        <v>426</v>
      </c>
      <c r="AG779" s="32"/>
      <c r="AH779" s="32" t="s">
        <v>1210</v>
      </c>
      <c r="AI779" t="s">
        <v>1311</v>
      </c>
      <c r="AJ779" t="s">
        <v>1354</v>
      </c>
      <c r="AK779" t="s">
        <v>1520</v>
      </c>
      <c r="AL779" s="32" t="s">
        <v>890</v>
      </c>
    </row>
    <row r="780" spans="1:38">
      <c r="A780" s="32">
        <v>56</v>
      </c>
      <c r="B780" s="33">
        <v>45318</v>
      </c>
      <c r="C780" s="32">
        <v>30</v>
      </c>
      <c r="D780" s="32" t="s">
        <v>1970</v>
      </c>
      <c r="E780" s="32" t="s">
        <v>1971</v>
      </c>
      <c r="F780" s="32">
        <v>9243520</v>
      </c>
      <c r="G780" s="32" t="s">
        <v>290</v>
      </c>
      <c r="H780" s="32" t="s">
        <v>292</v>
      </c>
      <c r="I780" s="32">
        <v>52747</v>
      </c>
      <c r="J780" s="33">
        <v>45318</v>
      </c>
      <c r="K780" s="33">
        <v>45320</v>
      </c>
      <c r="L780" t="s">
        <v>1058</v>
      </c>
      <c r="M780" s="32">
        <v>5</v>
      </c>
      <c r="N780" s="32" t="s">
        <v>1993</v>
      </c>
      <c r="O780" s="32">
        <v>1</v>
      </c>
      <c r="P780" s="32">
        <v>39.6</v>
      </c>
      <c r="Q780" s="32">
        <v>39.6</v>
      </c>
      <c r="R780" s="32" t="s">
        <v>2310</v>
      </c>
      <c r="S780" s="32" t="s">
        <v>1058</v>
      </c>
      <c r="T780" s="33">
        <v>45326</v>
      </c>
      <c r="U780" s="33">
        <v>45326</v>
      </c>
      <c r="V780" s="32" t="s">
        <v>2311</v>
      </c>
      <c r="W780" s="32" t="s">
        <v>1011</v>
      </c>
      <c r="X780" s="33">
        <v>45326</v>
      </c>
      <c r="Y780" s="32" t="s">
        <v>1068</v>
      </c>
      <c r="Z780" s="33">
        <v>45326</v>
      </c>
      <c r="AA780" s="32" t="s">
        <v>1710</v>
      </c>
      <c r="AB780" s="32" t="s">
        <v>1070</v>
      </c>
      <c r="AC780" s="33">
        <v>45342</v>
      </c>
      <c r="AD780" s="32" t="s">
        <v>22</v>
      </c>
      <c r="AE780" s="33">
        <v>45332</v>
      </c>
      <c r="AF780" s="32" t="s">
        <v>424</v>
      </c>
      <c r="AG780" s="32"/>
      <c r="AH780" s="32" t="s">
        <v>1210</v>
      </c>
      <c r="AI780" t="s">
        <v>1311</v>
      </c>
      <c r="AJ780" t="s">
        <v>1354</v>
      </c>
      <c r="AK780" t="s">
        <v>1520</v>
      </c>
      <c r="AL780" s="32" t="s">
        <v>890</v>
      </c>
    </row>
    <row r="781" spans="1:38">
      <c r="A781" s="32">
        <v>56</v>
      </c>
      <c r="B781" s="33">
        <v>45318</v>
      </c>
      <c r="C781" s="32">
        <v>30</v>
      </c>
      <c r="D781" s="32" t="s">
        <v>1970</v>
      </c>
      <c r="E781" s="32" t="s">
        <v>1971</v>
      </c>
      <c r="F781" s="32">
        <v>9243520</v>
      </c>
      <c r="G781" s="32" t="s">
        <v>58</v>
      </c>
      <c r="H781" s="32" t="s">
        <v>59</v>
      </c>
      <c r="I781" s="32">
        <v>52747</v>
      </c>
      <c r="J781" s="33">
        <v>45318</v>
      </c>
      <c r="K781" s="33">
        <v>45320</v>
      </c>
      <c r="L781" t="s">
        <v>1058</v>
      </c>
      <c r="M781" s="32">
        <v>4</v>
      </c>
      <c r="N781" s="32" t="s">
        <v>119</v>
      </c>
      <c r="O781" s="32">
        <v>2</v>
      </c>
      <c r="P781" s="32">
        <v>124</v>
      </c>
      <c r="Q781" s="32">
        <v>248</v>
      </c>
      <c r="R781" s="32" t="s">
        <v>2310</v>
      </c>
      <c r="S781" s="32" t="s">
        <v>1058</v>
      </c>
      <c r="T781" s="33">
        <v>45326</v>
      </c>
      <c r="U781" s="33">
        <v>45326</v>
      </c>
      <c r="V781" s="32" t="s">
        <v>2311</v>
      </c>
      <c r="W781" s="32" t="s">
        <v>1009</v>
      </c>
      <c r="X781" s="33">
        <v>45326</v>
      </c>
      <c r="Y781" s="32" t="s">
        <v>1068</v>
      </c>
      <c r="Z781" s="33">
        <v>45326</v>
      </c>
      <c r="AA781" s="32" t="s">
        <v>1710</v>
      </c>
      <c r="AB781" s="32" t="s">
        <v>1070</v>
      </c>
      <c r="AC781" s="33">
        <v>45342</v>
      </c>
      <c r="AD781" s="32" t="s">
        <v>22</v>
      </c>
      <c r="AE781" s="33">
        <v>45333</v>
      </c>
      <c r="AF781" s="32" t="s">
        <v>425</v>
      </c>
      <c r="AG781" s="32"/>
      <c r="AH781" s="32" t="s">
        <v>1210</v>
      </c>
      <c r="AI781" t="s">
        <v>1311</v>
      </c>
      <c r="AJ781" t="s">
        <v>1354</v>
      </c>
      <c r="AK781" t="s">
        <v>1520</v>
      </c>
      <c r="AL781" s="32" t="s">
        <v>890</v>
      </c>
    </row>
    <row r="782" spans="1:38">
      <c r="A782" s="32">
        <v>56</v>
      </c>
      <c r="B782" s="33">
        <v>45318</v>
      </c>
      <c r="C782" s="32">
        <v>30</v>
      </c>
      <c r="D782" s="32" t="s">
        <v>1970</v>
      </c>
      <c r="E782" s="32" t="s">
        <v>1971</v>
      </c>
      <c r="F782" s="32">
        <v>9243520</v>
      </c>
      <c r="G782" s="32" t="s">
        <v>56</v>
      </c>
      <c r="H782" s="32" t="s">
        <v>1618</v>
      </c>
      <c r="I782" s="32">
        <v>52744</v>
      </c>
      <c r="J782" s="33">
        <v>45318</v>
      </c>
      <c r="K782" s="33">
        <v>45320</v>
      </c>
      <c r="L782" t="s">
        <v>1058</v>
      </c>
      <c r="M782" s="32">
        <v>1</v>
      </c>
      <c r="N782" s="32" t="s">
        <v>36</v>
      </c>
      <c r="O782" s="32">
        <v>2</v>
      </c>
      <c r="P782" s="32">
        <v>44.86</v>
      </c>
      <c r="Q782" s="32">
        <v>89.72</v>
      </c>
      <c r="R782" s="32" t="s">
        <v>2163</v>
      </c>
      <c r="S782" s="32" t="s">
        <v>1058</v>
      </c>
      <c r="T782" s="33">
        <v>45330</v>
      </c>
      <c r="U782" s="33">
        <v>45327</v>
      </c>
      <c r="V782" s="32" t="s">
        <v>2308</v>
      </c>
      <c r="W782" s="32" t="s">
        <v>1789</v>
      </c>
      <c r="X782" s="33">
        <v>45330</v>
      </c>
      <c r="Y782" s="32" t="s">
        <v>1068</v>
      </c>
      <c r="Z782" s="33">
        <v>45330</v>
      </c>
      <c r="AA782" s="32" t="s">
        <v>1069</v>
      </c>
      <c r="AB782" s="32" t="s">
        <v>1085</v>
      </c>
      <c r="AC782" s="33">
        <v>45337</v>
      </c>
      <c r="AD782" s="32" t="s">
        <v>22</v>
      </c>
      <c r="AE782" s="33">
        <v>45336</v>
      </c>
      <c r="AF782" s="32" t="s">
        <v>425</v>
      </c>
      <c r="AG782" s="32"/>
      <c r="AH782" s="32" t="s">
        <v>1210</v>
      </c>
      <c r="AI782" t="s">
        <v>1311</v>
      </c>
      <c r="AJ782" t="s">
        <v>1354</v>
      </c>
      <c r="AK782" t="s">
        <v>1520</v>
      </c>
      <c r="AL782" s="32" t="s">
        <v>890</v>
      </c>
    </row>
    <row r="783" spans="1:38">
      <c r="A783" s="32">
        <v>56</v>
      </c>
      <c r="B783" s="33">
        <v>45318</v>
      </c>
      <c r="C783" s="32">
        <v>30</v>
      </c>
      <c r="D783" s="32" t="s">
        <v>1970</v>
      </c>
      <c r="E783" s="32" t="s">
        <v>1971</v>
      </c>
      <c r="F783" s="32">
        <v>9243520</v>
      </c>
      <c r="G783" s="32" t="s">
        <v>1986</v>
      </c>
      <c r="H783" s="32" t="s">
        <v>1976</v>
      </c>
      <c r="I783" s="32">
        <v>52748</v>
      </c>
      <c r="J783" s="33">
        <v>45318</v>
      </c>
      <c r="K783" s="33">
        <v>45320</v>
      </c>
      <c r="L783" t="s">
        <v>1058</v>
      </c>
      <c r="M783" s="32">
        <v>2</v>
      </c>
      <c r="N783" s="32" t="s">
        <v>20</v>
      </c>
      <c r="O783" s="32">
        <v>2</v>
      </c>
      <c r="P783" s="32">
        <v>44.55</v>
      </c>
      <c r="Q783" s="32">
        <v>89.1</v>
      </c>
      <c r="R783" s="32" t="s">
        <v>2164</v>
      </c>
      <c r="S783" s="32" t="s">
        <v>1058</v>
      </c>
      <c r="T783" s="33">
        <v>45330</v>
      </c>
      <c r="U783" s="33">
        <v>45327</v>
      </c>
      <c r="V783" s="32" t="s">
        <v>2309</v>
      </c>
      <c r="W783" s="32" t="s">
        <v>1028</v>
      </c>
      <c r="X783" s="33">
        <v>45330</v>
      </c>
      <c r="Y783" s="32" t="s">
        <v>1068</v>
      </c>
      <c r="Z783" s="33">
        <v>45330</v>
      </c>
      <c r="AA783" s="32" t="s">
        <v>1069</v>
      </c>
      <c r="AB783" s="32" t="s">
        <v>1080</v>
      </c>
      <c r="AC783" s="33">
        <v>45372</v>
      </c>
      <c r="AD783" s="32" t="s">
        <v>22</v>
      </c>
      <c r="AE783" s="33">
        <v>45357</v>
      </c>
      <c r="AF783" s="32" t="s">
        <v>425</v>
      </c>
      <c r="AG783" s="32"/>
      <c r="AH783" s="32" t="s">
        <v>1210</v>
      </c>
      <c r="AI783" t="s">
        <v>1311</v>
      </c>
      <c r="AJ783" t="s">
        <v>1354</v>
      </c>
      <c r="AK783" t="s">
        <v>1520</v>
      </c>
      <c r="AL783" s="32" t="s">
        <v>890</v>
      </c>
    </row>
    <row r="784" spans="1:38">
      <c r="A784" s="32">
        <v>56</v>
      </c>
      <c r="B784" s="33">
        <v>45318</v>
      </c>
      <c r="C784" s="32">
        <v>30</v>
      </c>
      <c r="D784" s="32" t="s">
        <v>1970</v>
      </c>
      <c r="E784" s="32" t="s">
        <v>1971</v>
      </c>
      <c r="F784" s="32">
        <v>9243520</v>
      </c>
      <c r="G784" s="32" t="s">
        <v>1987</v>
      </c>
      <c r="H784" s="32" t="s">
        <v>1977</v>
      </c>
      <c r="I784" s="32">
        <v>52748</v>
      </c>
      <c r="J784" s="33">
        <v>45318</v>
      </c>
      <c r="K784" s="33">
        <v>45320</v>
      </c>
      <c r="L784" t="s">
        <v>1058</v>
      </c>
      <c r="M784" s="32">
        <v>1</v>
      </c>
      <c r="N784" s="32" t="s">
        <v>20</v>
      </c>
      <c r="O784" s="32">
        <v>10</v>
      </c>
      <c r="P784" s="32">
        <v>14.19</v>
      </c>
      <c r="Q784" s="32">
        <v>141.9</v>
      </c>
      <c r="R784" s="32" t="s">
        <v>2164</v>
      </c>
      <c r="S784" s="32" t="s">
        <v>1058</v>
      </c>
      <c r="T784" s="33">
        <v>45330</v>
      </c>
      <c r="U784" s="33">
        <v>45327</v>
      </c>
      <c r="V784" s="32" t="s">
        <v>2309</v>
      </c>
      <c r="W784" s="32" t="s">
        <v>1020</v>
      </c>
      <c r="X784" s="33">
        <v>45330</v>
      </c>
      <c r="Y784" s="32" t="s">
        <v>1068</v>
      </c>
      <c r="Z784" s="33">
        <v>45330</v>
      </c>
      <c r="AA784" s="32" t="s">
        <v>1069</v>
      </c>
      <c r="AB784" s="32" t="s">
        <v>1080</v>
      </c>
      <c r="AC784" s="33">
        <v>45372</v>
      </c>
      <c r="AD784" s="32" t="s">
        <v>22</v>
      </c>
      <c r="AE784" s="33">
        <v>45339</v>
      </c>
      <c r="AF784" s="32" t="s">
        <v>1001</v>
      </c>
      <c r="AG784" s="32"/>
      <c r="AH784" s="32" t="s">
        <v>1210</v>
      </c>
      <c r="AI784" t="s">
        <v>1311</v>
      </c>
      <c r="AJ784" t="s">
        <v>1354</v>
      </c>
      <c r="AK784" t="s">
        <v>1520</v>
      </c>
      <c r="AL784" s="32" t="s">
        <v>890</v>
      </c>
    </row>
    <row r="785" spans="1:38">
      <c r="A785" s="32">
        <v>56</v>
      </c>
      <c r="B785" s="33">
        <v>45318</v>
      </c>
      <c r="C785" s="32">
        <v>30</v>
      </c>
      <c r="D785" s="32" t="s">
        <v>1970</v>
      </c>
      <c r="E785" s="32" t="s">
        <v>1971</v>
      </c>
      <c r="F785" s="32">
        <v>9243520</v>
      </c>
      <c r="G785" s="32" t="s">
        <v>1605</v>
      </c>
      <c r="H785" s="32" t="s">
        <v>1614</v>
      </c>
      <c r="I785" s="32">
        <v>52743</v>
      </c>
      <c r="J785" s="33">
        <v>45318</v>
      </c>
      <c r="K785" s="33">
        <v>45320</v>
      </c>
      <c r="L785" t="s">
        <v>1058</v>
      </c>
      <c r="M785" s="32">
        <v>1</v>
      </c>
      <c r="N785" s="32" t="s">
        <v>55</v>
      </c>
      <c r="O785" s="32">
        <v>4</v>
      </c>
      <c r="P785" s="32">
        <v>13</v>
      </c>
      <c r="Q785" s="32">
        <v>52</v>
      </c>
      <c r="R785" s="32" t="s">
        <v>2164</v>
      </c>
      <c r="S785" s="32" t="s">
        <v>1058</v>
      </c>
      <c r="T785" s="33">
        <v>45330</v>
      </c>
      <c r="U785" s="33">
        <v>45327</v>
      </c>
      <c r="V785" s="32" t="s">
        <v>2309</v>
      </c>
      <c r="W785" s="32" t="s">
        <v>1018</v>
      </c>
      <c r="X785" s="33">
        <v>45330</v>
      </c>
      <c r="Y785" s="32" t="s">
        <v>1068</v>
      </c>
      <c r="Z785" s="33">
        <v>45330</v>
      </c>
      <c r="AA785" s="32" t="s">
        <v>1069</v>
      </c>
      <c r="AB785" s="32" t="s">
        <v>1080</v>
      </c>
      <c r="AC785" s="33">
        <v>45337</v>
      </c>
      <c r="AD785" s="32" t="s">
        <v>22</v>
      </c>
      <c r="AE785" s="33">
        <v>45336</v>
      </c>
      <c r="AF785" s="32" t="s">
        <v>426</v>
      </c>
      <c r="AG785" s="32"/>
      <c r="AH785" s="32" t="s">
        <v>1210</v>
      </c>
      <c r="AI785" t="s">
        <v>1311</v>
      </c>
      <c r="AJ785" t="s">
        <v>1354</v>
      </c>
      <c r="AK785" t="s">
        <v>1520</v>
      </c>
      <c r="AL785" s="32" t="s">
        <v>890</v>
      </c>
    </row>
    <row r="786" spans="1:38">
      <c r="A786" s="32">
        <v>56</v>
      </c>
      <c r="B786" s="33">
        <v>45318</v>
      </c>
      <c r="C786" s="32">
        <v>30</v>
      </c>
      <c r="D786" s="32" t="s">
        <v>1970</v>
      </c>
      <c r="E786" s="32" t="s">
        <v>1971</v>
      </c>
      <c r="F786" s="32">
        <v>9243520</v>
      </c>
      <c r="G786" s="32" t="s">
        <v>1988</v>
      </c>
      <c r="H786" s="32" t="s">
        <v>1634</v>
      </c>
      <c r="I786" s="32">
        <v>52741</v>
      </c>
      <c r="J786" s="33">
        <v>45318</v>
      </c>
      <c r="K786" s="33">
        <v>45320</v>
      </c>
      <c r="L786" t="s">
        <v>1058</v>
      </c>
      <c r="M786" s="32">
        <v>2</v>
      </c>
      <c r="N786" s="32" t="s">
        <v>20</v>
      </c>
      <c r="O786" s="32">
        <v>4</v>
      </c>
      <c r="P786" s="32">
        <v>19.5</v>
      </c>
      <c r="Q786" s="32">
        <v>78</v>
      </c>
      <c r="R786" s="32" t="s">
        <v>2163</v>
      </c>
      <c r="S786" s="32" t="s">
        <v>1058</v>
      </c>
      <c r="T786" s="33">
        <v>45330</v>
      </c>
      <c r="U786" s="33">
        <v>45327</v>
      </c>
      <c r="V786" s="32" t="s">
        <v>2308</v>
      </c>
      <c r="W786" s="32" t="s">
        <v>1885</v>
      </c>
      <c r="X786" s="33">
        <v>45330</v>
      </c>
      <c r="Y786" s="32" t="s">
        <v>1068</v>
      </c>
      <c r="Z786" s="33">
        <v>45330</v>
      </c>
      <c r="AA786" s="32" t="s">
        <v>1069</v>
      </c>
      <c r="AB786" s="32" t="s">
        <v>1085</v>
      </c>
      <c r="AC786" s="33">
        <v>45372</v>
      </c>
      <c r="AD786" s="32" t="s">
        <v>22</v>
      </c>
      <c r="AE786" s="33">
        <v>45336</v>
      </c>
      <c r="AF786" s="32" t="s">
        <v>426</v>
      </c>
      <c r="AG786" s="32"/>
      <c r="AH786" s="32" t="s">
        <v>1210</v>
      </c>
      <c r="AI786" t="s">
        <v>1311</v>
      </c>
      <c r="AJ786" t="s">
        <v>1354</v>
      </c>
      <c r="AK786" t="s">
        <v>1520</v>
      </c>
      <c r="AL786" s="32" t="s">
        <v>890</v>
      </c>
    </row>
    <row r="787" spans="1:38">
      <c r="A787" s="32">
        <v>56</v>
      </c>
      <c r="B787" s="33">
        <v>45318</v>
      </c>
      <c r="C787" s="32">
        <v>30</v>
      </c>
      <c r="D787" s="32" t="s">
        <v>1970</v>
      </c>
      <c r="E787" s="32" t="s">
        <v>1971</v>
      </c>
      <c r="F787" s="32">
        <v>9243520</v>
      </c>
      <c r="G787" s="32" t="s">
        <v>1989</v>
      </c>
      <c r="H787" s="32" t="s">
        <v>1978</v>
      </c>
      <c r="I787" s="32">
        <v>52741</v>
      </c>
      <c r="J787" s="33">
        <v>45318</v>
      </c>
      <c r="K787" s="33">
        <v>45320</v>
      </c>
      <c r="L787" t="s">
        <v>1058</v>
      </c>
      <c r="M787" s="32">
        <v>1</v>
      </c>
      <c r="N787" s="32" t="s">
        <v>1994</v>
      </c>
      <c r="O787" s="32">
        <v>1</v>
      </c>
      <c r="P787" s="32">
        <v>196.65</v>
      </c>
      <c r="Q787" s="32">
        <v>196.65</v>
      </c>
      <c r="R787" s="32" t="s">
        <v>2163</v>
      </c>
      <c r="S787" s="32" t="s">
        <v>1058</v>
      </c>
      <c r="T787" s="33">
        <v>45330</v>
      </c>
      <c r="U787" s="33">
        <v>45327</v>
      </c>
      <c r="V787" s="32" t="s">
        <v>2308</v>
      </c>
      <c r="W787" s="32" t="s">
        <v>1713</v>
      </c>
      <c r="X787" s="33">
        <v>45330</v>
      </c>
      <c r="Y787" s="32" t="s">
        <v>1068</v>
      </c>
      <c r="Z787" s="33">
        <v>45330</v>
      </c>
      <c r="AA787" s="32" t="s">
        <v>1069</v>
      </c>
      <c r="AB787" s="32" t="s">
        <v>1085</v>
      </c>
      <c r="AC787" s="33">
        <v>45337</v>
      </c>
      <c r="AD787" s="32" t="s">
        <v>22</v>
      </c>
      <c r="AE787" s="33">
        <v>45336</v>
      </c>
      <c r="AF787" s="32" t="s">
        <v>424</v>
      </c>
      <c r="AG787" s="32"/>
      <c r="AH787" s="32" t="s">
        <v>1210</v>
      </c>
      <c r="AI787" t="s">
        <v>1311</v>
      </c>
      <c r="AJ787" t="s">
        <v>1354</v>
      </c>
      <c r="AK787" t="s">
        <v>1520</v>
      </c>
      <c r="AL787" s="32" t="s">
        <v>890</v>
      </c>
    </row>
    <row r="788" spans="1:38">
      <c r="A788" s="32">
        <v>56</v>
      </c>
      <c r="B788" s="33">
        <v>45318</v>
      </c>
      <c r="C788" s="32">
        <v>30</v>
      </c>
      <c r="D788" s="32" t="s">
        <v>1970</v>
      </c>
      <c r="E788" s="32" t="s">
        <v>1971</v>
      </c>
      <c r="F788" s="32">
        <v>9243520</v>
      </c>
      <c r="G788" s="32" t="s">
        <v>24</v>
      </c>
      <c r="H788" s="32" t="s">
        <v>25</v>
      </c>
      <c r="I788" s="32">
        <v>52782</v>
      </c>
      <c r="J788" s="33">
        <v>45318</v>
      </c>
      <c r="K788" s="33">
        <v>45320</v>
      </c>
      <c r="L788" t="s">
        <v>1058</v>
      </c>
      <c r="M788" s="32">
        <v>1</v>
      </c>
      <c r="N788" s="32" t="s">
        <v>20</v>
      </c>
      <c r="O788" s="32">
        <v>24</v>
      </c>
      <c r="P788" s="32">
        <v>14.85</v>
      </c>
      <c r="Q788" s="32">
        <v>356.4</v>
      </c>
      <c r="R788" s="32" t="s">
        <v>2174</v>
      </c>
      <c r="S788" s="32" t="s">
        <v>1058</v>
      </c>
      <c r="T788" s="33">
        <v>45327</v>
      </c>
      <c r="U788" s="33">
        <v>45325</v>
      </c>
      <c r="V788" s="32" t="s">
        <v>2323</v>
      </c>
      <c r="W788" s="32" t="s">
        <v>143</v>
      </c>
      <c r="X788" s="33">
        <v>45327</v>
      </c>
      <c r="Y788" s="32" t="s">
        <v>1068</v>
      </c>
      <c r="Z788" s="33">
        <v>45327</v>
      </c>
      <c r="AA788" s="32" t="s">
        <v>1075</v>
      </c>
      <c r="AB788" s="32" t="s">
        <v>1079</v>
      </c>
      <c r="AC788" s="33">
        <v>45362</v>
      </c>
      <c r="AD788" s="32" t="s">
        <v>22</v>
      </c>
      <c r="AE788" s="33">
        <v>45346</v>
      </c>
      <c r="AF788" s="32" t="s">
        <v>1231</v>
      </c>
      <c r="AG788" s="32"/>
      <c r="AH788" s="32" t="s">
        <v>1210</v>
      </c>
      <c r="AI788" t="s">
        <v>1311</v>
      </c>
      <c r="AJ788" t="s">
        <v>1354</v>
      </c>
      <c r="AK788" t="s">
        <v>1520</v>
      </c>
      <c r="AL788" s="32" t="s">
        <v>890</v>
      </c>
    </row>
    <row r="789" spans="1:38">
      <c r="A789" s="32">
        <v>56</v>
      </c>
      <c r="B789" s="33">
        <v>45318</v>
      </c>
      <c r="C789" s="32">
        <v>30</v>
      </c>
      <c r="D789" s="32" t="s">
        <v>1970</v>
      </c>
      <c r="E789" s="32" t="s">
        <v>1971</v>
      </c>
      <c r="F789" s="32">
        <v>9243520</v>
      </c>
      <c r="G789" s="32" t="s">
        <v>1990</v>
      </c>
      <c r="H789" s="32" t="s">
        <v>1979</v>
      </c>
      <c r="I789" s="32">
        <v>52746</v>
      </c>
      <c r="J789" s="33">
        <v>45318</v>
      </c>
      <c r="K789" s="33">
        <v>45320</v>
      </c>
      <c r="L789" t="s">
        <v>1058</v>
      </c>
      <c r="M789" s="32">
        <v>2</v>
      </c>
      <c r="N789" s="32" t="s">
        <v>1995</v>
      </c>
      <c r="O789" s="32">
        <v>2</v>
      </c>
      <c r="P789" s="32">
        <v>35.1</v>
      </c>
      <c r="Q789" s="32">
        <v>70.2</v>
      </c>
      <c r="R789" s="32" t="s">
        <v>2334</v>
      </c>
      <c r="S789" s="32" t="s">
        <v>1058</v>
      </c>
      <c r="T789" s="33">
        <v>45326</v>
      </c>
      <c r="U789" s="33">
        <v>45326</v>
      </c>
      <c r="V789" s="32" t="s">
        <v>2335</v>
      </c>
      <c r="W789" s="32" t="s">
        <v>142</v>
      </c>
      <c r="X789" s="33">
        <v>45326</v>
      </c>
      <c r="Y789" s="32" t="s">
        <v>1068</v>
      </c>
      <c r="Z789" s="33">
        <v>45326</v>
      </c>
      <c r="AA789" s="32" t="s">
        <v>1710</v>
      </c>
      <c r="AB789" s="32" t="s">
        <v>1082</v>
      </c>
      <c r="AC789" s="33">
        <v>45386</v>
      </c>
      <c r="AD789" s="32" t="s">
        <v>22</v>
      </c>
      <c r="AE789" s="33">
        <v>45329</v>
      </c>
      <c r="AF789" s="32" t="s">
        <v>425</v>
      </c>
      <c r="AG789" s="32"/>
      <c r="AH789" s="32" t="s">
        <v>1210</v>
      </c>
      <c r="AI789" t="s">
        <v>1311</v>
      </c>
      <c r="AJ789" t="s">
        <v>1354</v>
      </c>
      <c r="AK789" t="s">
        <v>1520</v>
      </c>
      <c r="AL789" s="32" t="s">
        <v>890</v>
      </c>
    </row>
    <row r="790" spans="1:38">
      <c r="A790" s="32">
        <v>56</v>
      </c>
      <c r="B790" s="33">
        <v>45318</v>
      </c>
      <c r="C790" s="32">
        <v>30</v>
      </c>
      <c r="D790" s="32" t="s">
        <v>1970</v>
      </c>
      <c r="E790" s="32" t="s">
        <v>1971</v>
      </c>
      <c r="F790" s="32">
        <v>9243520</v>
      </c>
      <c r="G790" s="32" t="s">
        <v>1493</v>
      </c>
      <c r="H790" s="32" t="s">
        <v>1503</v>
      </c>
      <c r="I790" s="32">
        <v>52747</v>
      </c>
      <c r="J790" s="33">
        <v>45318</v>
      </c>
      <c r="K790" s="33">
        <v>45320</v>
      </c>
      <c r="L790" t="s">
        <v>1058</v>
      </c>
      <c r="M790" s="32">
        <v>3</v>
      </c>
      <c r="N790" s="32" t="s">
        <v>20</v>
      </c>
      <c r="O790" s="32">
        <v>4</v>
      </c>
      <c r="P790" s="32">
        <v>12.4</v>
      </c>
      <c r="Q790" s="32">
        <v>49.6</v>
      </c>
      <c r="R790" s="32" t="s">
        <v>2310</v>
      </c>
      <c r="S790" s="32" t="s">
        <v>1058</v>
      </c>
      <c r="T790" s="33">
        <v>45326</v>
      </c>
      <c r="U790" s="33">
        <v>45326</v>
      </c>
      <c r="V790" s="32" t="s">
        <v>2311</v>
      </c>
      <c r="W790" s="32" t="s">
        <v>1008</v>
      </c>
      <c r="X790" s="33">
        <v>45326</v>
      </c>
      <c r="Y790" s="32" t="s">
        <v>1068</v>
      </c>
      <c r="Z790" s="33">
        <v>45326</v>
      </c>
      <c r="AA790" s="32" t="s">
        <v>1710</v>
      </c>
      <c r="AB790" s="32" t="s">
        <v>1070</v>
      </c>
      <c r="AC790" s="33">
        <v>45342</v>
      </c>
      <c r="AD790" s="32" t="s">
        <v>22</v>
      </c>
      <c r="AE790" s="33">
        <v>45329</v>
      </c>
      <c r="AF790" s="32" t="s">
        <v>426</v>
      </c>
      <c r="AG790" s="32"/>
      <c r="AH790" s="32" t="s">
        <v>1210</v>
      </c>
      <c r="AI790" t="s">
        <v>1311</v>
      </c>
      <c r="AJ790" t="s">
        <v>1354</v>
      </c>
      <c r="AK790" t="s">
        <v>1520</v>
      </c>
      <c r="AL790" s="32" t="s">
        <v>890</v>
      </c>
    </row>
    <row r="791" spans="1:38">
      <c r="A791" s="32">
        <v>56</v>
      </c>
      <c r="B791" s="33">
        <v>45318</v>
      </c>
      <c r="C791" s="32">
        <v>30</v>
      </c>
      <c r="D791" s="32" t="s">
        <v>1970</v>
      </c>
      <c r="E791" s="32" t="s">
        <v>1971</v>
      </c>
      <c r="F791" s="32">
        <v>9243520</v>
      </c>
      <c r="G791" s="32" t="s">
        <v>1991</v>
      </c>
      <c r="H791" s="32" t="s">
        <v>1980</v>
      </c>
      <c r="I791" s="32">
        <v>52747</v>
      </c>
      <c r="J791" s="33">
        <v>45318</v>
      </c>
      <c r="K791" s="33">
        <v>45320</v>
      </c>
      <c r="L791" t="s">
        <v>1058</v>
      </c>
      <c r="M791" s="32">
        <v>2</v>
      </c>
      <c r="N791" s="32" t="s">
        <v>20</v>
      </c>
      <c r="O791" s="32">
        <v>8</v>
      </c>
      <c r="P791" s="32">
        <v>14.2</v>
      </c>
      <c r="Q791" s="32">
        <v>113.6</v>
      </c>
      <c r="R791" s="32" t="s">
        <v>2310</v>
      </c>
      <c r="S791" s="32" t="s">
        <v>1058</v>
      </c>
      <c r="T791" s="33">
        <v>45326</v>
      </c>
      <c r="U791" s="33">
        <v>45326</v>
      </c>
      <c r="V791" s="32" t="s">
        <v>2311</v>
      </c>
      <c r="W791" s="32" t="s">
        <v>1007</v>
      </c>
      <c r="X791" s="33">
        <v>45326</v>
      </c>
      <c r="Y791" s="32" t="s">
        <v>1068</v>
      </c>
      <c r="Z791" s="33">
        <v>45326</v>
      </c>
      <c r="AA791" s="32" t="s">
        <v>1710</v>
      </c>
      <c r="AB791" s="32" t="s">
        <v>1070</v>
      </c>
      <c r="AC791" s="33">
        <v>45342</v>
      </c>
      <c r="AD791" s="32" t="s">
        <v>22</v>
      </c>
      <c r="AE791" s="33">
        <v>45329</v>
      </c>
      <c r="AF791" s="32" t="s">
        <v>1025</v>
      </c>
      <c r="AG791" s="32"/>
      <c r="AH791" s="32" t="s">
        <v>1210</v>
      </c>
      <c r="AI791" t="s">
        <v>1311</v>
      </c>
      <c r="AJ791" t="s">
        <v>1354</v>
      </c>
      <c r="AK791" t="s">
        <v>1520</v>
      </c>
      <c r="AL791" s="32" t="s">
        <v>890</v>
      </c>
    </row>
    <row r="792" spans="1:38">
      <c r="A792" s="32">
        <v>56</v>
      </c>
      <c r="B792" s="33">
        <v>45318</v>
      </c>
      <c r="C792" s="32">
        <v>30</v>
      </c>
      <c r="D792" s="32" t="s">
        <v>1970</v>
      </c>
      <c r="E792" s="32" t="s">
        <v>1971</v>
      </c>
      <c r="F792" s="32">
        <v>9243520</v>
      </c>
      <c r="G792" s="32" t="s">
        <v>1277</v>
      </c>
      <c r="H792" s="32" t="s">
        <v>1981</v>
      </c>
      <c r="I792" s="32">
        <v>52746</v>
      </c>
      <c r="J792" s="33">
        <v>45318</v>
      </c>
      <c r="K792" s="33">
        <v>45320</v>
      </c>
      <c r="L792" t="s">
        <v>1058</v>
      </c>
      <c r="M792" s="32">
        <v>1</v>
      </c>
      <c r="N792" s="32" t="s">
        <v>20</v>
      </c>
      <c r="O792" s="32">
        <v>2</v>
      </c>
      <c r="P792" s="32">
        <v>164</v>
      </c>
      <c r="Q792" s="32">
        <v>328</v>
      </c>
      <c r="R792" s="32" t="s">
        <v>2334</v>
      </c>
      <c r="S792" s="32" t="s">
        <v>1058</v>
      </c>
      <c r="T792" s="33">
        <v>45326</v>
      </c>
      <c r="U792" s="33">
        <v>45326</v>
      </c>
      <c r="V792" s="32" t="s">
        <v>2337</v>
      </c>
      <c r="W792" s="32" t="s">
        <v>143</v>
      </c>
      <c r="X792" s="33">
        <v>45326</v>
      </c>
      <c r="Y792" s="32" t="s">
        <v>1068</v>
      </c>
      <c r="Z792" s="33">
        <v>45326</v>
      </c>
      <c r="AA792" s="32" t="s">
        <v>1710</v>
      </c>
      <c r="AB792" s="32" t="s">
        <v>1081</v>
      </c>
      <c r="AC792" s="33">
        <v>45342</v>
      </c>
      <c r="AD792" s="32" t="s">
        <v>22</v>
      </c>
      <c r="AE792" s="33">
        <v>45329</v>
      </c>
      <c r="AF792" s="32" t="s">
        <v>425</v>
      </c>
      <c r="AG792" s="32"/>
      <c r="AH792" s="32" t="s">
        <v>1210</v>
      </c>
      <c r="AI792" t="s">
        <v>1311</v>
      </c>
      <c r="AJ792" t="s">
        <v>1354</v>
      </c>
      <c r="AK792" t="s">
        <v>1520</v>
      </c>
      <c r="AL792" s="32" t="s">
        <v>890</v>
      </c>
    </row>
    <row r="793" spans="1:38">
      <c r="A793" s="32">
        <v>57</v>
      </c>
      <c r="B793" s="33">
        <v>45288</v>
      </c>
      <c r="C793" s="32">
        <v>170</v>
      </c>
      <c r="D793" s="32" t="s">
        <v>2841</v>
      </c>
      <c r="E793" s="32" t="s">
        <v>2040</v>
      </c>
      <c r="F793" s="32">
        <v>8570569</v>
      </c>
      <c r="G793" s="32" t="s">
        <v>976</v>
      </c>
      <c r="H793" s="32" t="s">
        <v>981</v>
      </c>
      <c r="I793" s="32">
        <v>52781</v>
      </c>
      <c r="J793" s="33">
        <v>45319</v>
      </c>
      <c r="K793" s="33">
        <v>45320</v>
      </c>
      <c r="L793" t="s">
        <v>1058</v>
      </c>
      <c r="M793" s="32">
        <v>4</v>
      </c>
      <c r="N793" s="32" t="s">
        <v>20</v>
      </c>
      <c r="O793" s="32">
        <v>2</v>
      </c>
      <c r="P793" s="32">
        <v>9.9</v>
      </c>
      <c r="Q793" s="32">
        <v>19.8</v>
      </c>
      <c r="R793" s="32" t="s">
        <v>2310</v>
      </c>
      <c r="S793" s="32" t="s">
        <v>1058</v>
      </c>
      <c r="T793" s="33">
        <v>45326</v>
      </c>
      <c r="U793" s="33">
        <v>45326</v>
      </c>
      <c r="V793" s="32" t="s">
        <v>2311</v>
      </c>
      <c r="W793" s="32" t="s">
        <v>1028</v>
      </c>
      <c r="X793" s="33">
        <v>45326</v>
      </c>
      <c r="Y793" s="32" t="s">
        <v>1068</v>
      </c>
      <c r="Z793" s="33">
        <v>45326</v>
      </c>
      <c r="AA793" s="32" t="s">
        <v>1710</v>
      </c>
      <c r="AB793" s="32" t="s">
        <v>1070</v>
      </c>
      <c r="AC793" s="33">
        <v>45342</v>
      </c>
      <c r="AD793" s="32" t="s">
        <v>22</v>
      </c>
      <c r="AE793" s="33">
        <v>45334</v>
      </c>
      <c r="AF793" s="32" t="s">
        <v>425</v>
      </c>
      <c r="AG793" s="32"/>
      <c r="AH793" s="32" t="s">
        <v>1210</v>
      </c>
      <c r="AI793" t="s">
        <v>1311</v>
      </c>
      <c r="AJ793" t="s">
        <v>1363</v>
      </c>
      <c r="AK793" t="s">
        <v>1302</v>
      </c>
      <c r="AL793" s="32" t="s">
        <v>890</v>
      </c>
    </row>
    <row r="794" spans="1:38">
      <c r="A794" s="32">
        <v>57</v>
      </c>
      <c r="B794" s="33">
        <v>45288</v>
      </c>
      <c r="C794" s="32">
        <v>170</v>
      </c>
      <c r="D794" s="32" t="s">
        <v>2841</v>
      </c>
      <c r="E794" s="32" t="s">
        <v>2040</v>
      </c>
      <c r="F794" s="32">
        <v>8570569</v>
      </c>
      <c r="G794" s="32" t="s">
        <v>2041</v>
      </c>
      <c r="H794" s="32" t="s">
        <v>2046</v>
      </c>
      <c r="I794" s="32">
        <v>52777</v>
      </c>
      <c r="J794" s="33">
        <v>45319</v>
      </c>
      <c r="K794" s="33">
        <v>45320</v>
      </c>
      <c r="L794" t="s">
        <v>1058</v>
      </c>
      <c r="M794" s="32">
        <v>2</v>
      </c>
      <c r="N794" s="32" t="s">
        <v>20</v>
      </c>
      <c r="O794" s="32">
        <v>2</v>
      </c>
      <c r="P794" s="32">
        <v>9.9</v>
      </c>
      <c r="Q794" s="32">
        <v>19.8</v>
      </c>
      <c r="R794" s="32" t="s">
        <v>2340</v>
      </c>
      <c r="S794" s="32" t="s">
        <v>1058</v>
      </c>
      <c r="T794" s="33">
        <v>45327</v>
      </c>
      <c r="U794" s="33">
        <v>45327</v>
      </c>
      <c r="V794" s="32" t="s">
        <v>2341</v>
      </c>
      <c r="W794" s="32" t="s">
        <v>141</v>
      </c>
      <c r="X794" s="33">
        <v>45327</v>
      </c>
      <c r="Y794" s="32" t="s">
        <v>1068</v>
      </c>
      <c r="Z794" s="33">
        <v>45327</v>
      </c>
      <c r="AA794" s="32" t="s">
        <v>1710</v>
      </c>
      <c r="AB794" s="32" t="s">
        <v>1070</v>
      </c>
      <c r="AC794" s="33">
        <v>45381</v>
      </c>
      <c r="AD794" s="32" t="s">
        <v>22</v>
      </c>
      <c r="AE794" s="33">
        <v>45333</v>
      </c>
      <c r="AF794" s="32" t="s">
        <v>425</v>
      </c>
      <c r="AG794" s="32"/>
      <c r="AH794" s="32" t="s">
        <v>1210</v>
      </c>
      <c r="AI794" t="s">
        <v>1311</v>
      </c>
      <c r="AJ794" t="s">
        <v>1363</v>
      </c>
      <c r="AK794" t="s">
        <v>1302</v>
      </c>
      <c r="AL794" s="32" t="s">
        <v>890</v>
      </c>
    </row>
    <row r="795" spans="1:38">
      <c r="A795" s="32">
        <v>57</v>
      </c>
      <c r="B795" s="33">
        <v>45288</v>
      </c>
      <c r="C795" s="32">
        <v>170</v>
      </c>
      <c r="D795" s="32" t="s">
        <v>2841</v>
      </c>
      <c r="E795" s="32" t="s">
        <v>2040</v>
      </c>
      <c r="F795" s="32">
        <v>8570569</v>
      </c>
      <c r="G795" s="32" t="s">
        <v>962</v>
      </c>
      <c r="H795" s="32" t="s">
        <v>963</v>
      </c>
      <c r="I795" s="32">
        <v>52781</v>
      </c>
      <c r="J795" s="33">
        <v>45319</v>
      </c>
      <c r="K795" s="33">
        <v>45320</v>
      </c>
      <c r="L795" t="s">
        <v>1058</v>
      </c>
      <c r="M795" s="32">
        <v>3</v>
      </c>
      <c r="N795" s="32" t="s">
        <v>20</v>
      </c>
      <c r="O795" s="32">
        <v>2</v>
      </c>
      <c r="P795" s="32">
        <v>146.47</v>
      </c>
      <c r="Q795" s="32">
        <v>292.94</v>
      </c>
      <c r="R795" s="32" t="s">
        <v>2310</v>
      </c>
      <c r="S795" s="32" t="s">
        <v>1058</v>
      </c>
      <c r="T795" s="33">
        <v>45326</v>
      </c>
      <c r="U795" s="33">
        <v>45326</v>
      </c>
      <c r="V795" s="32" t="s">
        <v>2311</v>
      </c>
      <c r="W795" s="32" t="s">
        <v>1020</v>
      </c>
      <c r="X795" s="33">
        <v>45326</v>
      </c>
      <c r="Y795" s="32" t="s">
        <v>1068</v>
      </c>
      <c r="Z795" s="33">
        <v>45326</v>
      </c>
      <c r="AA795" s="32" t="s">
        <v>1710</v>
      </c>
      <c r="AB795" s="32" t="s">
        <v>1070</v>
      </c>
      <c r="AC795" s="33">
        <v>45342</v>
      </c>
      <c r="AD795" s="32" t="s">
        <v>22</v>
      </c>
      <c r="AE795" s="33">
        <v>45329</v>
      </c>
      <c r="AF795" s="32" t="s">
        <v>425</v>
      </c>
      <c r="AG795" s="32"/>
      <c r="AH795" s="32" t="s">
        <v>1210</v>
      </c>
      <c r="AI795" t="s">
        <v>1311</v>
      </c>
      <c r="AJ795" t="s">
        <v>1363</v>
      </c>
      <c r="AK795" t="s">
        <v>1302</v>
      </c>
      <c r="AL795" s="32" t="s">
        <v>890</v>
      </c>
    </row>
    <row r="796" spans="1:38">
      <c r="A796" s="32">
        <v>57</v>
      </c>
      <c r="B796" s="33">
        <v>45288</v>
      </c>
      <c r="C796" s="32">
        <v>170</v>
      </c>
      <c r="D796" s="32" t="s">
        <v>2841</v>
      </c>
      <c r="E796" s="32" t="s">
        <v>2040</v>
      </c>
      <c r="F796" s="32">
        <v>8570569</v>
      </c>
      <c r="G796" s="32" t="s">
        <v>966</v>
      </c>
      <c r="H796" s="32" t="s">
        <v>968</v>
      </c>
      <c r="I796" s="32">
        <v>52779</v>
      </c>
      <c r="J796" s="33">
        <v>45319</v>
      </c>
      <c r="K796" s="33">
        <v>45320</v>
      </c>
      <c r="L796" t="s">
        <v>1058</v>
      </c>
      <c r="M796" s="32">
        <v>1</v>
      </c>
      <c r="N796" s="32" t="s">
        <v>21</v>
      </c>
      <c r="O796" s="32">
        <v>1</v>
      </c>
      <c r="P796" s="32">
        <v>145.19999999999999</v>
      </c>
      <c r="Q796" s="32">
        <v>145.19999999999999</v>
      </c>
      <c r="R796" s="32" t="s">
        <v>2342</v>
      </c>
      <c r="S796" s="32" t="s">
        <v>1058</v>
      </c>
      <c r="T796" s="33">
        <v>45326</v>
      </c>
      <c r="U796" s="33">
        <v>45326</v>
      </c>
      <c r="V796" s="32" t="s">
        <v>2343</v>
      </c>
      <c r="W796" s="32" t="s">
        <v>141</v>
      </c>
      <c r="X796" s="33">
        <v>45326</v>
      </c>
      <c r="Y796" s="32" t="s">
        <v>1068</v>
      </c>
      <c r="Z796" s="33">
        <v>45326</v>
      </c>
      <c r="AA796" s="32" t="s">
        <v>1710</v>
      </c>
      <c r="AB796" s="32" t="s">
        <v>1070</v>
      </c>
      <c r="AC796" s="33">
        <v>45337</v>
      </c>
      <c r="AD796" s="32" t="s">
        <v>22</v>
      </c>
      <c r="AE796" s="33">
        <v>45329</v>
      </c>
      <c r="AF796" s="32" t="s">
        <v>424</v>
      </c>
      <c r="AG796" s="32"/>
      <c r="AH796" s="32" t="s">
        <v>1210</v>
      </c>
      <c r="AI796" t="s">
        <v>1311</v>
      </c>
      <c r="AJ796" t="s">
        <v>1363</v>
      </c>
      <c r="AK796" t="s">
        <v>1302</v>
      </c>
      <c r="AL796" s="32" t="s">
        <v>890</v>
      </c>
    </row>
    <row r="797" spans="1:38">
      <c r="A797" s="32">
        <v>57</v>
      </c>
      <c r="B797" s="33">
        <v>45288</v>
      </c>
      <c r="C797" s="32">
        <v>170</v>
      </c>
      <c r="D797" s="32" t="s">
        <v>2841</v>
      </c>
      <c r="E797" s="32" t="s">
        <v>2040</v>
      </c>
      <c r="F797" s="32">
        <v>8570569</v>
      </c>
      <c r="G797" s="32" t="s">
        <v>2042</v>
      </c>
      <c r="H797" s="32" t="s">
        <v>2047</v>
      </c>
      <c r="I797" s="32">
        <v>52776</v>
      </c>
      <c r="J797" s="33">
        <v>45319</v>
      </c>
      <c r="K797" s="33">
        <v>45320</v>
      </c>
      <c r="L797" t="s">
        <v>1058</v>
      </c>
      <c r="M797" s="32">
        <v>1</v>
      </c>
      <c r="N797" s="32" t="s">
        <v>20</v>
      </c>
      <c r="O797" s="32">
        <v>4</v>
      </c>
      <c r="P797" s="32">
        <v>5.77</v>
      </c>
      <c r="Q797" s="32">
        <v>23.08</v>
      </c>
      <c r="R797" s="32" t="s">
        <v>2163</v>
      </c>
      <c r="S797" s="32" t="s">
        <v>1058</v>
      </c>
      <c r="T797" s="33">
        <v>45330</v>
      </c>
      <c r="U797" s="33">
        <v>45327</v>
      </c>
      <c r="V797" s="32" t="s">
        <v>2308</v>
      </c>
      <c r="W797" s="32" t="s">
        <v>1737</v>
      </c>
      <c r="X797" s="33">
        <v>45330</v>
      </c>
      <c r="Y797" s="32" t="s">
        <v>1068</v>
      </c>
      <c r="Z797" s="33">
        <v>45330</v>
      </c>
      <c r="AA797" s="32" t="s">
        <v>1069</v>
      </c>
      <c r="AB797" s="32" t="s">
        <v>1085</v>
      </c>
      <c r="AC797" s="33">
        <v>45337</v>
      </c>
      <c r="AD797" s="32" t="s">
        <v>22</v>
      </c>
      <c r="AE797" s="33">
        <v>45336</v>
      </c>
      <c r="AF797" s="32" t="s">
        <v>426</v>
      </c>
      <c r="AG797" s="32"/>
      <c r="AH797" s="32" t="s">
        <v>1210</v>
      </c>
      <c r="AI797" t="s">
        <v>1311</v>
      </c>
      <c r="AJ797" t="s">
        <v>1363</v>
      </c>
      <c r="AK797" t="s">
        <v>1302</v>
      </c>
      <c r="AL797" s="32" t="s">
        <v>890</v>
      </c>
    </row>
    <row r="798" spans="1:38">
      <c r="A798" s="32">
        <v>57</v>
      </c>
      <c r="B798" s="33">
        <v>45288</v>
      </c>
      <c r="C798" s="32">
        <v>170</v>
      </c>
      <c r="D798" s="32" t="s">
        <v>2841</v>
      </c>
      <c r="E798" s="32" t="s">
        <v>2040</v>
      </c>
      <c r="F798" s="32">
        <v>8570569</v>
      </c>
      <c r="G798" s="32" t="s">
        <v>2043</v>
      </c>
      <c r="H798" s="32" t="s">
        <v>2048</v>
      </c>
      <c r="I798" s="32">
        <v>52777</v>
      </c>
      <c r="J798" s="33">
        <v>45319</v>
      </c>
      <c r="K798" s="33">
        <v>45320</v>
      </c>
      <c r="L798" t="s">
        <v>1058</v>
      </c>
      <c r="M798" s="32">
        <v>1</v>
      </c>
      <c r="N798" s="32" t="s">
        <v>20</v>
      </c>
      <c r="O798" s="32">
        <v>4</v>
      </c>
      <c r="P798" s="32">
        <v>11.55</v>
      </c>
      <c r="Q798" s="32">
        <v>46.2</v>
      </c>
      <c r="R798" s="32" t="s">
        <v>2340</v>
      </c>
      <c r="S798" s="32" t="s">
        <v>1058</v>
      </c>
      <c r="T798" s="33">
        <v>45327</v>
      </c>
      <c r="U798" s="33">
        <v>45327</v>
      </c>
      <c r="V798" s="32" t="s">
        <v>2344</v>
      </c>
      <c r="W798" s="32" t="s">
        <v>1002</v>
      </c>
      <c r="X798" s="33">
        <v>45327</v>
      </c>
      <c r="Y798" s="32" t="s">
        <v>1068</v>
      </c>
      <c r="Z798" s="33">
        <v>45327</v>
      </c>
      <c r="AA798" s="32" t="s">
        <v>1710</v>
      </c>
      <c r="AB798" s="32" t="s">
        <v>1081</v>
      </c>
      <c r="AC798" s="33">
        <v>45348</v>
      </c>
      <c r="AD798" s="32" t="s">
        <v>22</v>
      </c>
      <c r="AE798" s="33">
        <v>45332</v>
      </c>
      <c r="AF798" s="32" t="s">
        <v>426</v>
      </c>
      <c r="AG798" s="32"/>
      <c r="AH798" s="32" t="s">
        <v>1210</v>
      </c>
      <c r="AI798" t="s">
        <v>1311</v>
      </c>
      <c r="AJ798" t="s">
        <v>1363</v>
      </c>
      <c r="AK798" t="s">
        <v>1302</v>
      </c>
      <c r="AL798" s="32" t="s">
        <v>890</v>
      </c>
    </row>
    <row r="799" spans="1:38">
      <c r="A799" s="32">
        <v>57</v>
      </c>
      <c r="B799" s="33">
        <v>45288</v>
      </c>
      <c r="C799" s="32">
        <v>170</v>
      </c>
      <c r="D799" s="32" t="s">
        <v>2841</v>
      </c>
      <c r="E799" s="32" t="s">
        <v>2040</v>
      </c>
      <c r="F799" s="32">
        <v>8570569</v>
      </c>
      <c r="G799" s="32" t="s">
        <v>975</v>
      </c>
      <c r="H799" s="32" t="s">
        <v>2150</v>
      </c>
      <c r="I799" s="32">
        <v>52780</v>
      </c>
      <c r="J799" s="33">
        <v>45319</v>
      </c>
      <c r="K799" s="33">
        <v>45320</v>
      </c>
      <c r="L799" t="s">
        <v>1058</v>
      </c>
      <c r="M799" s="32">
        <v>2</v>
      </c>
      <c r="N799" s="32" t="s">
        <v>20</v>
      </c>
      <c r="O799" s="32">
        <v>4</v>
      </c>
      <c r="P799" s="32">
        <v>6.2</v>
      </c>
      <c r="Q799" s="32">
        <v>24.8</v>
      </c>
      <c r="R799" s="32" t="s">
        <v>2340</v>
      </c>
      <c r="S799" s="32" t="s">
        <v>1058</v>
      </c>
      <c r="T799" s="33">
        <v>45327</v>
      </c>
      <c r="U799" s="33">
        <v>45327</v>
      </c>
      <c r="V799" s="32" t="s">
        <v>2344</v>
      </c>
      <c r="W799" s="32" t="s">
        <v>1003</v>
      </c>
      <c r="X799" s="33">
        <v>45327</v>
      </c>
      <c r="Y799" s="32" t="s">
        <v>1068</v>
      </c>
      <c r="Z799" s="33">
        <v>45327</v>
      </c>
      <c r="AA799" s="32" t="s">
        <v>1710</v>
      </c>
      <c r="AB799" s="32" t="s">
        <v>1081</v>
      </c>
      <c r="AC799" s="33">
        <v>45348</v>
      </c>
      <c r="AD799" s="32" t="s">
        <v>22</v>
      </c>
      <c r="AE799" s="33">
        <v>45332</v>
      </c>
      <c r="AF799" s="32" t="s">
        <v>426</v>
      </c>
      <c r="AG799" s="32"/>
      <c r="AH799" s="32" t="s">
        <v>1210</v>
      </c>
      <c r="AI799" t="s">
        <v>1311</v>
      </c>
      <c r="AJ799" t="s">
        <v>1363</v>
      </c>
      <c r="AK799" t="s">
        <v>1302</v>
      </c>
      <c r="AL799" s="32" t="s">
        <v>890</v>
      </c>
    </row>
    <row r="800" spans="1:38">
      <c r="A800" s="32">
        <v>57</v>
      </c>
      <c r="B800" s="33">
        <v>45288</v>
      </c>
      <c r="C800" s="32">
        <v>170</v>
      </c>
      <c r="D800" s="32" t="s">
        <v>2841</v>
      </c>
      <c r="E800" s="32" t="s">
        <v>2040</v>
      </c>
      <c r="F800" s="32">
        <v>8570569</v>
      </c>
      <c r="G800" s="32" t="s">
        <v>2044</v>
      </c>
      <c r="H800" s="32" t="s">
        <v>2049</v>
      </c>
      <c r="I800" s="32">
        <v>52780</v>
      </c>
      <c r="J800" s="33">
        <v>45319</v>
      </c>
      <c r="K800" s="33">
        <v>45320</v>
      </c>
      <c r="L800" t="s">
        <v>1058</v>
      </c>
      <c r="M800" s="32">
        <v>1</v>
      </c>
      <c r="N800" s="32" t="s">
        <v>20</v>
      </c>
      <c r="O800" s="32">
        <v>10</v>
      </c>
      <c r="P800" s="32">
        <v>3.63</v>
      </c>
      <c r="Q800" s="32">
        <v>36.299999999999997</v>
      </c>
      <c r="R800" s="32" t="s">
        <v>2340</v>
      </c>
      <c r="S800" s="32" t="s">
        <v>1058</v>
      </c>
      <c r="T800" s="33">
        <v>45327</v>
      </c>
      <c r="U800" s="33">
        <v>45327</v>
      </c>
      <c r="V800" s="32" t="s">
        <v>2341</v>
      </c>
      <c r="W800" s="32" t="s">
        <v>142</v>
      </c>
      <c r="X800" s="33">
        <v>45327</v>
      </c>
      <c r="Y800" s="32" t="s">
        <v>1068</v>
      </c>
      <c r="Z800" s="33">
        <v>45327</v>
      </c>
      <c r="AA800" s="32" t="s">
        <v>1710</v>
      </c>
      <c r="AB800" s="32" t="s">
        <v>1070</v>
      </c>
      <c r="AC800" s="33">
        <v>45381</v>
      </c>
      <c r="AD800" s="32" t="s">
        <v>22</v>
      </c>
      <c r="AE800" s="33">
        <v>45333</v>
      </c>
      <c r="AF800" s="32" t="s">
        <v>1001</v>
      </c>
      <c r="AG800" s="32"/>
      <c r="AH800" s="32" t="s">
        <v>1210</v>
      </c>
      <c r="AI800" t="s">
        <v>1311</v>
      </c>
      <c r="AJ800" t="s">
        <v>1363</v>
      </c>
      <c r="AK800" t="s">
        <v>1302</v>
      </c>
      <c r="AL800" s="32" t="s">
        <v>890</v>
      </c>
    </row>
    <row r="801" spans="1:38">
      <c r="A801" s="32">
        <v>57</v>
      </c>
      <c r="B801" s="33">
        <v>45288</v>
      </c>
      <c r="C801" s="32">
        <v>170</v>
      </c>
      <c r="D801" s="32" t="s">
        <v>2841</v>
      </c>
      <c r="E801" s="32" t="s">
        <v>2040</v>
      </c>
      <c r="F801" s="32">
        <v>8570569</v>
      </c>
      <c r="G801" s="32" t="s">
        <v>1400</v>
      </c>
      <c r="H801" s="32" t="s">
        <v>1402</v>
      </c>
      <c r="I801" s="32">
        <v>52781</v>
      </c>
      <c r="J801" s="33">
        <v>45319</v>
      </c>
      <c r="K801" s="33">
        <v>45320</v>
      </c>
      <c r="L801" t="s">
        <v>1058</v>
      </c>
      <c r="M801" s="32">
        <v>2</v>
      </c>
      <c r="N801" s="32" t="s">
        <v>20</v>
      </c>
      <c r="O801" s="32">
        <v>6</v>
      </c>
      <c r="P801" s="32">
        <v>4.54</v>
      </c>
      <c r="Q801" s="32">
        <v>27.24</v>
      </c>
      <c r="R801" s="32" t="s">
        <v>2310</v>
      </c>
      <c r="S801" s="32" t="s">
        <v>1058</v>
      </c>
      <c r="T801" s="33">
        <v>45326</v>
      </c>
      <c r="U801" s="33">
        <v>45326</v>
      </c>
      <c r="V801" s="32" t="s">
        <v>2311</v>
      </c>
      <c r="W801" s="32" t="s">
        <v>1019</v>
      </c>
      <c r="X801" s="33">
        <v>45326</v>
      </c>
      <c r="Y801" s="32" t="s">
        <v>1068</v>
      </c>
      <c r="Z801" s="33">
        <v>45326</v>
      </c>
      <c r="AA801" s="32" t="s">
        <v>1710</v>
      </c>
      <c r="AB801" s="32" t="s">
        <v>1070</v>
      </c>
      <c r="AC801" s="33">
        <v>45342</v>
      </c>
      <c r="AD801" s="32" t="s">
        <v>22</v>
      </c>
      <c r="AE801" s="33">
        <v>45329</v>
      </c>
      <c r="AF801" s="32" t="s">
        <v>427</v>
      </c>
      <c r="AG801" s="32"/>
      <c r="AH801" s="32" t="s">
        <v>1210</v>
      </c>
      <c r="AI801" t="s">
        <v>1311</v>
      </c>
      <c r="AJ801" t="s">
        <v>1363</v>
      </c>
      <c r="AK801" t="s">
        <v>1302</v>
      </c>
      <c r="AL801" s="32" t="s">
        <v>890</v>
      </c>
    </row>
    <row r="802" spans="1:38">
      <c r="A802" s="32">
        <v>57</v>
      </c>
      <c r="B802" s="33">
        <v>45288</v>
      </c>
      <c r="C802" s="32">
        <v>170</v>
      </c>
      <c r="D802" s="32" t="s">
        <v>2841</v>
      </c>
      <c r="E802" s="32" t="s">
        <v>2040</v>
      </c>
      <c r="F802" s="32">
        <v>8570569</v>
      </c>
      <c r="G802" s="32" t="s">
        <v>397</v>
      </c>
      <c r="H802" s="32" t="s">
        <v>400</v>
      </c>
      <c r="I802" s="32">
        <v>52781</v>
      </c>
      <c r="J802" s="33">
        <v>45319</v>
      </c>
      <c r="K802" s="33">
        <v>45320</v>
      </c>
      <c r="L802" t="s">
        <v>1058</v>
      </c>
      <c r="M802" s="32">
        <v>1</v>
      </c>
      <c r="N802" s="32" t="s">
        <v>20</v>
      </c>
      <c r="O802" s="32">
        <v>1</v>
      </c>
      <c r="P802" s="32">
        <v>3.5</v>
      </c>
      <c r="Q802" s="32">
        <v>3.5</v>
      </c>
      <c r="R802" s="32" t="s">
        <v>2310</v>
      </c>
      <c r="S802" s="32" t="s">
        <v>1058</v>
      </c>
      <c r="T802" s="33">
        <v>45326</v>
      </c>
      <c r="U802" s="33">
        <v>45326</v>
      </c>
      <c r="V802" s="32" t="s">
        <v>2311</v>
      </c>
      <c r="W802" s="32" t="s">
        <v>1018</v>
      </c>
      <c r="X802" s="33">
        <v>45326</v>
      </c>
      <c r="Y802" s="32" t="s">
        <v>1068</v>
      </c>
      <c r="Z802" s="33">
        <v>45326</v>
      </c>
      <c r="AA802" s="32" t="s">
        <v>1710</v>
      </c>
      <c r="AB802" s="32" t="s">
        <v>1070</v>
      </c>
      <c r="AC802" s="33">
        <v>45342</v>
      </c>
      <c r="AD802" s="32" t="s">
        <v>22</v>
      </c>
      <c r="AE802" s="33">
        <v>45329</v>
      </c>
      <c r="AF802" s="32" t="s">
        <v>424</v>
      </c>
      <c r="AG802" s="32"/>
      <c r="AH802" s="32" t="s">
        <v>1210</v>
      </c>
      <c r="AI802" t="s">
        <v>1311</v>
      </c>
      <c r="AJ802" t="s">
        <v>1363</v>
      </c>
      <c r="AK802" t="s">
        <v>1302</v>
      </c>
      <c r="AL802" s="32" t="s">
        <v>890</v>
      </c>
    </row>
    <row r="803" spans="1:38">
      <c r="A803" s="32">
        <v>57</v>
      </c>
      <c r="B803" s="33">
        <v>45288</v>
      </c>
      <c r="C803" s="32">
        <v>180</v>
      </c>
      <c r="D803" s="32" t="s">
        <v>2841</v>
      </c>
      <c r="E803" s="32" t="s">
        <v>2040</v>
      </c>
      <c r="F803" s="32">
        <v>8570569</v>
      </c>
      <c r="G803" s="32" t="s">
        <v>397</v>
      </c>
      <c r="H803" s="32" t="s">
        <v>400</v>
      </c>
      <c r="I803" s="32">
        <v>52783</v>
      </c>
      <c r="J803" s="33">
        <v>45319</v>
      </c>
      <c r="K803" s="33">
        <v>45320</v>
      </c>
      <c r="L803" t="s">
        <v>1058</v>
      </c>
      <c r="M803" s="32">
        <v>1</v>
      </c>
      <c r="N803" s="32" t="s">
        <v>20</v>
      </c>
      <c r="O803" s="32">
        <v>5</v>
      </c>
      <c r="P803" s="32">
        <v>3.5</v>
      </c>
      <c r="Q803" s="32">
        <v>17.5</v>
      </c>
      <c r="R803" s="32" t="s">
        <v>2342</v>
      </c>
      <c r="S803" s="32" t="s">
        <v>1058</v>
      </c>
      <c r="T803" s="33">
        <v>45326</v>
      </c>
      <c r="U803" s="33">
        <v>45326</v>
      </c>
      <c r="V803" s="32" t="s">
        <v>2343</v>
      </c>
      <c r="W803" s="32" t="s">
        <v>142</v>
      </c>
      <c r="X803" s="33">
        <v>45326</v>
      </c>
      <c r="Y803" s="32" t="s">
        <v>1068</v>
      </c>
      <c r="Z803" s="33">
        <v>45326</v>
      </c>
      <c r="AA803" s="32" t="s">
        <v>1710</v>
      </c>
      <c r="AB803" s="32" t="s">
        <v>1070</v>
      </c>
      <c r="AC803" s="33">
        <v>45337</v>
      </c>
      <c r="AD803" s="32" t="s">
        <v>22</v>
      </c>
      <c r="AE803" s="33">
        <v>45329</v>
      </c>
      <c r="AF803" s="32" t="s">
        <v>429</v>
      </c>
      <c r="AG803" s="32"/>
      <c r="AH803" s="32" t="s">
        <v>1210</v>
      </c>
      <c r="AI803" t="s">
        <v>1311</v>
      </c>
      <c r="AJ803" t="s">
        <v>1363</v>
      </c>
      <c r="AK803" t="s">
        <v>1302</v>
      </c>
      <c r="AL803" s="32" t="s">
        <v>890</v>
      </c>
    </row>
    <row r="804" spans="1:38">
      <c r="A804" s="32">
        <v>57</v>
      </c>
      <c r="B804" s="33">
        <v>45288</v>
      </c>
      <c r="C804" s="32">
        <v>170</v>
      </c>
      <c r="D804" s="32" t="s">
        <v>2841</v>
      </c>
      <c r="E804" s="32" t="s">
        <v>2040</v>
      </c>
      <c r="F804" s="32">
        <v>8570569</v>
      </c>
      <c r="G804" s="32" t="s">
        <v>2045</v>
      </c>
      <c r="H804" s="32" t="s">
        <v>2050</v>
      </c>
      <c r="I804" s="32">
        <v>52778</v>
      </c>
      <c r="J804" s="33">
        <v>45319</v>
      </c>
      <c r="K804" s="33">
        <v>45320</v>
      </c>
      <c r="L804" t="s">
        <v>1058</v>
      </c>
      <c r="M804" s="32">
        <v>1</v>
      </c>
      <c r="N804" s="32" t="s">
        <v>55</v>
      </c>
      <c r="O804" s="32">
        <v>1</v>
      </c>
      <c r="P804" s="32">
        <v>12.68</v>
      </c>
      <c r="Q804" s="32">
        <v>12.68</v>
      </c>
      <c r="R804" s="32" t="s">
        <v>2328</v>
      </c>
      <c r="S804" s="32" t="s">
        <v>1058</v>
      </c>
      <c r="T804" s="33">
        <v>45326</v>
      </c>
      <c r="U804" s="33">
        <v>45326</v>
      </c>
      <c r="V804" s="32" t="s">
        <v>2329</v>
      </c>
      <c r="W804" s="32" t="s">
        <v>141</v>
      </c>
      <c r="X804" s="33">
        <v>45326</v>
      </c>
      <c r="Y804" s="32" t="s">
        <v>1068</v>
      </c>
      <c r="Z804" s="33">
        <v>45326</v>
      </c>
      <c r="AA804" s="32" t="s">
        <v>1710</v>
      </c>
      <c r="AB804" s="32" t="s">
        <v>1081</v>
      </c>
      <c r="AC804" s="33">
        <v>45337</v>
      </c>
      <c r="AD804" s="32" t="s">
        <v>22</v>
      </c>
      <c r="AE804" s="33">
        <v>45332</v>
      </c>
      <c r="AF804" s="32" t="s">
        <v>424</v>
      </c>
      <c r="AG804" s="32"/>
      <c r="AH804" s="32" t="s">
        <v>1210</v>
      </c>
      <c r="AI804" t="s">
        <v>1311</v>
      </c>
      <c r="AJ804" t="s">
        <v>1363</v>
      </c>
      <c r="AK804" t="s">
        <v>1302</v>
      </c>
      <c r="AL804" s="32" t="s">
        <v>890</v>
      </c>
    </row>
    <row r="805" spans="1:38">
      <c r="A805" s="32">
        <v>58</v>
      </c>
      <c r="B805" s="33">
        <v>45320</v>
      </c>
      <c r="C805" s="32">
        <v>30</v>
      </c>
      <c r="D805" s="32" t="s">
        <v>2108</v>
      </c>
      <c r="E805" s="32" t="s">
        <v>2109</v>
      </c>
      <c r="F805" s="32">
        <v>9333709</v>
      </c>
      <c r="G805" s="32" t="s">
        <v>45</v>
      </c>
      <c r="H805" s="32" t="s">
        <v>46</v>
      </c>
      <c r="I805" s="32">
        <v>52943</v>
      </c>
      <c r="J805" s="33">
        <v>45321</v>
      </c>
      <c r="K805" s="33">
        <v>45322</v>
      </c>
      <c r="L805" t="s">
        <v>1058</v>
      </c>
      <c r="M805" s="32">
        <v>10</v>
      </c>
      <c r="N805" s="32" t="s">
        <v>20</v>
      </c>
      <c r="O805" s="32">
        <v>2</v>
      </c>
      <c r="P805" s="32">
        <v>656.37</v>
      </c>
      <c r="Q805" s="32">
        <v>1312.74</v>
      </c>
      <c r="R805" s="32" t="s">
        <v>2180</v>
      </c>
      <c r="S805" s="32" t="s">
        <v>1058</v>
      </c>
      <c r="T805" s="33">
        <v>45325</v>
      </c>
      <c r="U805" s="33" t="s">
        <v>581</v>
      </c>
      <c r="V805" s="32" t="s">
        <v>2181</v>
      </c>
      <c r="W805" s="32" t="s">
        <v>1010</v>
      </c>
      <c r="X805" s="33">
        <v>45325</v>
      </c>
      <c r="Y805" s="32" t="s">
        <v>1068</v>
      </c>
      <c r="Z805" s="33">
        <v>45325</v>
      </c>
      <c r="AA805" s="32" t="s">
        <v>1075</v>
      </c>
      <c r="AB805" s="32" t="s">
        <v>1070</v>
      </c>
      <c r="AC805" s="33">
        <v>45342</v>
      </c>
      <c r="AD805" s="32" t="s">
        <v>22</v>
      </c>
      <c r="AE805" s="33">
        <v>45328</v>
      </c>
      <c r="AF805" s="32" t="s">
        <v>425</v>
      </c>
      <c r="AG805" s="32"/>
      <c r="AH805" s="32" t="s">
        <v>1210</v>
      </c>
      <c r="AI805" t="s">
        <v>1311</v>
      </c>
      <c r="AJ805" t="s">
        <v>1354</v>
      </c>
      <c r="AK805" t="s">
        <v>1520</v>
      </c>
      <c r="AL805" s="32" t="s">
        <v>890</v>
      </c>
    </row>
    <row r="806" spans="1:38">
      <c r="A806" s="32">
        <v>58</v>
      </c>
      <c r="B806" s="33">
        <v>45320</v>
      </c>
      <c r="C806" s="32">
        <v>30</v>
      </c>
      <c r="D806" s="32" t="s">
        <v>2108</v>
      </c>
      <c r="E806" s="32" t="s">
        <v>2109</v>
      </c>
      <c r="F806" s="32">
        <v>9333709</v>
      </c>
      <c r="G806" s="32" t="s">
        <v>47</v>
      </c>
      <c r="H806" s="32" t="s">
        <v>48</v>
      </c>
      <c r="I806" s="32">
        <v>52943</v>
      </c>
      <c r="J806" s="33">
        <v>45321</v>
      </c>
      <c r="K806" s="33">
        <v>45322</v>
      </c>
      <c r="L806" t="s">
        <v>1058</v>
      </c>
      <c r="M806" s="32">
        <v>9</v>
      </c>
      <c r="N806" s="32" t="s">
        <v>20</v>
      </c>
      <c r="O806" s="32">
        <v>2</v>
      </c>
      <c r="P806" s="32">
        <v>260.02</v>
      </c>
      <c r="Q806" s="32">
        <v>520.04</v>
      </c>
      <c r="R806" s="32" t="s">
        <v>2180</v>
      </c>
      <c r="S806" s="32" t="s">
        <v>1058</v>
      </c>
      <c r="T806" s="33">
        <v>45325</v>
      </c>
      <c r="U806" s="33" t="s">
        <v>581</v>
      </c>
      <c r="V806" s="32" t="s">
        <v>2181</v>
      </c>
      <c r="W806" s="32" t="s">
        <v>1037</v>
      </c>
      <c r="X806" s="33">
        <v>45325</v>
      </c>
      <c r="Y806" s="32" t="s">
        <v>1068</v>
      </c>
      <c r="Z806" s="33">
        <v>45325</v>
      </c>
      <c r="AA806" s="32" t="s">
        <v>1075</v>
      </c>
      <c r="AB806" s="32" t="s">
        <v>1070</v>
      </c>
      <c r="AC806" s="33">
        <v>45342</v>
      </c>
      <c r="AD806" s="32" t="s">
        <v>22</v>
      </c>
      <c r="AE806" s="33">
        <v>45328</v>
      </c>
      <c r="AF806" s="32" t="s">
        <v>425</v>
      </c>
      <c r="AG806" s="32"/>
      <c r="AH806" s="32" t="s">
        <v>1210</v>
      </c>
      <c r="AI806" t="s">
        <v>1311</v>
      </c>
      <c r="AJ806" t="s">
        <v>1354</v>
      </c>
      <c r="AK806" t="s">
        <v>1520</v>
      </c>
      <c r="AL806" s="32" t="s">
        <v>890</v>
      </c>
    </row>
    <row r="807" spans="1:38">
      <c r="A807" s="32">
        <v>58</v>
      </c>
      <c r="B807" s="33">
        <v>45320</v>
      </c>
      <c r="C807" s="32">
        <v>30</v>
      </c>
      <c r="D807" s="32" t="s">
        <v>2108</v>
      </c>
      <c r="E807" s="32" t="s">
        <v>2109</v>
      </c>
      <c r="F807" s="32">
        <v>9333709</v>
      </c>
      <c r="G807" s="32" t="s">
        <v>82</v>
      </c>
      <c r="H807" s="32" t="s">
        <v>83</v>
      </c>
      <c r="I807" s="32">
        <v>52940</v>
      </c>
      <c r="J807" s="33">
        <v>45321</v>
      </c>
      <c r="K807" s="33">
        <v>45322</v>
      </c>
      <c r="L807" t="s">
        <v>1058</v>
      </c>
      <c r="M807" s="32">
        <v>2</v>
      </c>
      <c r="N807" s="32" t="s">
        <v>20</v>
      </c>
      <c r="O807" s="32">
        <v>5</v>
      </c>
      <c r="P807" s="32">
        <v>27.06</v>
      </c>
      <c r="Q807" s="32">
        <v>135.30000000000001</v>
      </c>
      <c r="R807" s="32" t="s">
        <v>2332</v>
      </c>
      <c r="S807" s="32" t="s">
        <v>1058</v>
      </c>
      <c r="T807" s="33">
        <v>45327</v>
      </c>
      <c r="U807" s="33">
        <v>45327</v>
      </c>
      <c r="V807" s="32" t="s">
        <v>2333</v>
      </c>
      <c r="W807" s="32" t="s">
        <v>1014</v>
      </c>
      <c r="X807" s="33">
        <v>45327</v>
      </c>
      <c r="Y807" s="32" t="s">
        <v>1068</v>
      </c>
      <c r="Z807" s="33">
        <v>45327</v>
      </c>
      <c r="AA807" s="32" t="s">
        <v>1710</v>
      </c>
      <c r="AB807" s="32" t="s">
        <v>1070</v>
      </c>
      <c r="AC807" s="33">
        <v>45341</v>
      </c>
      <c r="AD807" s="32" t="s">
        <v>22</v>
      </c>
      <c r="AE807" s="33">
        <v>45332</v>
      </c>
      <c r="AF807" s="32" t="s">
        <v>429</v>
      </c>
      <c r="AG807" s="32"/>
      <c r="AH807" s="32" t="s">
        <v>1210</v>
      </c>
      <c r="AI807" t="s">
        <v>1311</v>
      </c>
      <c r="AJ807" t="s">
        <v>1354</v>
      </c>
      <c r="AK807" t="s">
        <v>1520</v>
      </c>
      <c r="AL807" s="32" t="s">
        <v>890</v>
      </c>
    </row>
    <row r="808" spans="1:38">
      <c r="A808" s="32">
        <v>58</v>
      </c>
      <c r="B808" s="33">
        <v>45320</v>
      </c>
      <c r="C808" s="32">
        <v>30</v>
      </c>
      <c r="D808" s="32" t="s">
        <v>2108</v>
      </c>
      <c r="E808" s="32" t="s">
        <v>2109</v>
      </c>
      <c r="F808" s="32">
        <v>9333709</v>
      </c>
      <c r="G808" s="32" t="s">
        <v>216</v>
      </c>
      <c r="H808" s="32" t="s">
        <v>217</v>
      </c>
      <c r="I808" s="32">
        <v>52943</v>
      </c>
      <c r="J808" s="33">
        <v>45321</v>
      </c>
      <c r="K808" s="33">
        <v>45322</v>
      </c>
      <c r="L808" t="s">
        <v>1058</v>
      </c>
      <c r="M808" s="32">
        <v>8</v>
      </c>
      <c r="N808" s="32" t="s">
        <v>57</v>
      </c>
      <c r="O808" s="32">
        <v>2</v>
      </c>
      <c r="P808" s="32">
        <v>28.9</v>
      </c>
      <c r="Q808" s="32">
        <v>57.8</v>
      </c>
      <c r="R808" s="32" t="s">
        <v>2180</v>
      </c>
      <c r="S808" s="32" t="s">
        <v>1058</v>
      </c>
      <c r="T808" s="33">
        <v>45325</v>
      </c>
      <c r="U808" s="33" t="s">
        <v>581</v>
      </c>
      <c r="V808" s="32" t="s">
        <v>2181</v>
      </c>
      <c r="W808" s="32" t="s">
        <v>1036</v>
      </c>
      <c r="X808" s="33">
        <v>45325</v>
      </c>
      <c r="Y808" s="32" t="s">
        <v>1068</v>
      </c>
      <c r="Z808" s="33">
        <v>45325</v>
      </c>
      <c r="AA808" s="32" t="s">
        <v>1075</v>
      </c>
      <c r="AB808" s="32" t="s">
        <v>1070</v>
      </c>
      <c r="AC808" s="33">
        <v>45342</v>
      </c>
      <c r="AD808" s="32" t="s">
        <v>22</v>
      </c>
      <c r="AE808" s="33">
        <v>45328</v>
      </c>
      <c r="AF808" s="32" t="s">
        <v>425</v>
      </c>
      <c r="AG808" s="32"/>
      <c r="AH808" s="32" t="s">
        <v>1210</v>
      </c>
      <c r="AI808" t="s">
        <v>1311</v>
      </c>
      <c r="AJ808" t="s">
        <v>1354</v>
      </c>
      <c r="AK808" t="s">
        <v>1520</v>
      </c>
      <c r="AL808" s="32" t="s">
        <v>890</v>
      </c>
    </row>
    <row r="809" spans="1:38">
      <c r="A809" s="32">
        <v>58</v>
      </c>
      <c r="B809" s="33">
        <v>45320</v>
      </c>
      <c r="C809" s="32">
        <v>30</v>
      </c>
      <c r="D809" s="32" t="s">
        <v>2108</v>
      </c>
      <c r="E809" s="32" t="s">
        <v>2109</v>
      </c>
      <c r="F809" s="32">
        <v>9333709</v>
      </c>
      <c r="G809" s="32" t="s">
        <v>950</v>
      </c>
      <c r="H809" s="32" t="s">
        <v>955</v>
      </c>
      <c r="I809" s="32">
        <v>52941</v>
      </c>
      <c r="J809" s="33">
        <v>45321</v>
      </c>
      <c r="K809" s="33">
        <v>45322</v>
      </c>
      <c r="L809" t="s">
        <v>1058</v>
      </c>
      <c r="M809" s="32">
        <v>2</v>
      </c>
      <c r="N809" s="32" t="s">
        <v>20</v>
      </c>
      <c r="O809" s="32">
        <v>50</v>
      </c>
      <c r="P809" s="32">
        <v>1.58</v>
      </c>
      <c r="Q809" s="32">
        <v>79</v>
      </c>
      <c r="R809" s="32" t="s">
        <v>2316</v>
      </c>
      <c r="S809" s="32" t="s">
        <v>1058</v>
      </c>
      <c r="T809" s="33">
        <v>45327</v>
      </c>
      <c r="U809" s="33">
        <v>45327</v>
      </c>
      <c r="V809" s="32" t="s">
        <v>2317</v>
      </c>
      <c r="W809" s="32" t="s">
        <v>1002</v>
      </c>
      <c r="X809" s="33">
        <v>45327</v>
      </c>
      <c r="Y809" s="32" t="s">
        <v>1068</v>
      </c>
      <c r="Z809" s="33">
        <v>45327</v>
      </c>
      <c r="AA809" s="32" t="s">
        <v>1710</v>
      </c>
      <c r="AB809" s="32" t="s">
        <v>1081</v>
      </c>
      <c r="AC809" s="33">
        <v>45348</v>
      </c>
      <c r="AD809" s="32" t="s">
        <v>22</v>
      </c>
      <c r="AE809" s="33">
        <v>45333</v>
      </c>
      <c r="AF809" s="32" t="s">
        <v>1034</v>
      </c>
      <c r="AG809" s="32"/>
      <c r="AH809" s="32" t="s">
        <v>1210</v>
      </c>
      <c r="AI809" t="s">
        <v>1311</v>
      </c>
      <c r="AJ809" t="s">
        <v>1354</v>
      </c>
      <c r="AK809" t="s">
        <v>1520</v>
      </c>
      <c r="AL809" s="32" t="s">
        <v>890</v>
      </c>
    </row>
    <row r="810" spans="1:38">
      <c r="A810" s="32">
        <v>58</v>
      </c>
      <c r="B810" s="33">
        <v>45320</v>
      </c>
      <c r="C810" s="32">
        <v>30</v>
      </c>
      <c r="D810" s="32" t="s">
        <v>2108</v>
      </c>
      <c r="E810" s="32" t="s">
        <v>2109</v>
      </c>
      <c r="F810" s="32">
        <v>9333709</v>
      </c>
      <c r="G810" s="32" t="s">
        <v>949</v>
      </c>
      <c r="H810" s="32" t="s">
        <v>954</v>
      </c>
      <c r="I810" s="32">
        <v>52943</v>
      </c>
      <c r="J810" s="33">
        <v>45321</v>
      </c>
      <c r="K810" s="33">
        <v>45322</v>
      </c>
      <c r="L810" t="s">
        <v>1058</v>
      </c>
      <c r="M810" s="32">
        <v>7</v>
      </c>
      <c r="N810" s="32" t="s">
        <v>20</v>
      </c>
      <c r="O810" s="32">
        <v>15</v>
      </c>
      <c r="P810" s="32">
        <v>265</v>
      </c>
      <c r="Q810" s="32">
        <v>3975</v>
      </c>
      <c r="R810" s="32" t="s">
        <v>2180</v>
      </c>
      <c r="S810" s="32" t="s">
        <v>1058</v>
      </c>
      <c r="T810" s="33">
        <v>45325</v>
      </c>
      <c r="U810" s="33" t="s">
        <v>581</v>
      </c>
      <c r="V810" s="32" t="s">
        <v>2181</v>
      </c>
      <c r="W810" s="32" t="s">
        <v>1035</v>
      </c>
      <c r="X810" s="33">
        <v>45325</v>
      </c>
      <c r="Y810" s="32" t="s">
        <v>1068</v>
      </c>
      <c r="Z810" s="33">
        <v>45325</v>
      </c>
      <c r="AA810" s="32" t="s">
        <v>1075</v>
      </c>
      <c r="AB810" s="32" t="s">
        <v>1070</v>
      </c>
      <c r="AC810" s="33">
        <v>45342</v>
      </c>
      <c r="AD810" s="32" t="s">
        <v>22</v>
      </c>
      <c r="AE810" s="33">
        <v>45328</v>
      </c>
      <c r="AF810" s="32" t="s">
        <v>1021</v>
      </c>
      <c r="AG810" s="32"/>
      <c r="AH810" s="32" t="s">
        <v>1210</v>
      </c>
      <c r="AI810" t="s">
        <v>1311</v>
      </c>
      <c r="AJ810" t="s">
        <v>1354</v>
      </c>
      <c r="AK810" t="s">
        <v>1520</v>
      </c>
      <c r="AL810" s="32" t="s">
        <v>890</v>
      </c>
    </row>
    <row r="811" spans="1:38">
      <c r="A811" s="32">
        <v>58</v>
      </c>
      <c r="B811" s="33">
        <v>45320</v>
      </c>
      <c r="C811" s="32">
        <v>30</v>
      </c>
      <c r="D811" s="32" t="s">
        <v>2108</v>
      </c>
      <c r="E811" s="32" t="s">
        <v>2109</v>
      </c>
      <c r="F811" s="32">
        <v>9333709</v>
      </c>
      <c r="G811" s="32" t="s">
        <v>86</v>
      </c>
      <c r="H811" s="32" t="s">
        <v>87</v>
      </c>
      <c r="I811" s="32">
        <v>52943</v>
      </c>
      <c r="J811" s="33">
        <v>45321</v>
      </c>
      <c r="K811" s="33">
        <v>45322</v>
      </c>
      <c r="L811" t="s">
        <v>1058</v>
      </c>
      <c r="M811" s="32">
        <v>6</v>
      </c>
      <c r="N811" s="32" t="s">
        <v>55</v>
      </c>
      <c r="O811" s="32">
        <v>1</v>
      </c>
      <c r="P811" s="32">
        <v>92.02</v>
      </c>
      <c r="Q811" s="32">
        <v>92.02</v>
      </c>
      <c r="R811" s="32" t="s">
        <v>2180</v>
      </c>
      <c r="S811" s="32" t="s">
        <v>1058</v>
      </c>
      <c r="T811" s="33">
        <v>45325</v>
      </c>
      <c r="U811" s="33" t="s">
        <v>581</v>
      </c>
      <c r="V811" s="32" t="s">
        <v>2181</v>
      </c>
      <c r="W811" s="32" t="s">
        <v>1159</v>
      </c>
      <c r="X811" s="33">
        <v>45325</v>
      </c>
      <c r="Y811" s="32" t="s">
        <v>1068</v>
      </c>
      <c r="Z811" s="33">
        <v>45325</v>
      </c>
      <c r="AA811" s="32" t="s">
        <v>1075</v>
      </c>
      <c r="AB811" s="32" t="s">
        <v>1070</v>
      </c>
      <c r="AC811" s="33">
        <v>45342</v>
      </c>
      <c r="AD811" s="32" t="s">
        <v>22</v>
      </c>
      <c r="AE811" s="33">
        <v>45328</v>
      </c>
      <c r="AF811" s="32" t="s">
        <v>424</v>
      </c>
      <c r="AG811" s="32"/>
      <c r="AH811" s="32" t="s">
        <v>1210</v>
      </c>
      <c r="AI811" t="s">
        <v>1311</v>
      </c>
      <c r="AJ811" t="s">
        <v>1354</v>
      </c>
      <c r="AK811" t="s">
        <v>1520</v>
      </c>
      <c r="AL811" s="32" t="s">
        <v>890</v>
      </c>
    </row>
    <row r="812" spans="1:38">
      <c r="A812" s="32">
        <v>58</v>
      </c>
      <c r="B812" s="33">
        <v>45320</v>
      </c>
      <c r="C812" s="32">
        <v>30</v>
      </c>
      <c r="D812" s="32" t="s">
        <v>2108</v>
      </c>
      <c r="E812" s="32" t="s">
        <v>2109</v>
      </c>
      <c r="F812" s="32">
        <v>9333709</v>
      </c>
      <c r="G812" s="32" t="s">
        <v>349</v>
      </c>
      <c r="H812" s="32" t="s">
        <v>350</v>
      </c>
      <c r="I812" s="32">
        <v>52943</v>
      </c>
      <c r="J812" s="33">
        <v>45321</v>
      </c>
      <c r="K812" s="33">
        <v>45322</v>
      </c>
      <c r="L812" t="s">
        <v>1058</v>
      </c>
      <c r="M812" s="32">
        <v>5</v>
      </c>
      <c r="N812" s="32" t="s">
        <v>57</v>
      </c>
      <c r="O812" s="32">
        <v>1</v>
      </c>
      <c r="P812" s="32">
        <v>15</v>
      </c>
      <c r="Q812" s="32">
        <v>15</v>
      </c>
      <c r="R812" s="32" t="s">
        <v>2180</v>
      </c>
      <c r="S812" s="32" t="s">
        <v>1058</v>
      </c>
      <c r="T812" s="33">
        <v>45325</v>
      </c>
      <c r="U812" s="33" t="s">
        <v>581</v>
      </c>
      <c r="V812" s="32" t="s">
        <v>2181</v>
      </c>
      <c r="W812" s="32" t="s">
        <v>1031</v>
      </c>
      <c r="X812" s="33">
        <v>45325</v>
      </c>
      <c r="Y812" s="32" t="s">
        <v>1068</v>
      </c>
      <c r="Z812" s="33">
        <v>45325</v>
      </c>
      <c r="AA812" s="32" t="s">
        <v>1075</v>
      </c>
      <c r="AB812" s="32" t="s">
        <v>1070</v>
      </c>
      <c r="AC812" s="33">
        <v>45342</v>
      </c>
      <c r="AD812" s="32" t="s">
        <v>22</v>
      </c>
      <c r="AE812" s="33">
        <v>45328</v>
      </c>
      <c r="AF812" s="32" t="s">
        <v>424</v>
      </c>
      <c r="AG812" s="32"/>
      <c r="AH812" s="32" t="s">
        <v>1210</v>
      </c>
      <c r="AI812" t="s">
        <v>1311</v>
      </c>
      <c r="AJ812" t="s">
        <v>1354</v>
      </c>
      <c r="AK812" t="s">
        <v>1520</v>
      </c>
      <c r="AL812" s="32" t="s">
        <v>890</v>
      </c>
    </row>
    <row r="813" spans="1:38">
      <c r="A813" s="32">
        <v>58</v>
      </c>
      <c r="B813" s="33">
        <v>45320</v>
      </c>
      <c r="C813" s="32">
        <v>30</v>
      </c>
      <c r="D813" s="32" t="s">
        <v>2108</v>
      </c>
      <c r="E813" s="32" t="s">
        <v>2109</v>
      </c>
      <c r="F813" s="32">
        <v>9333709</v>
      </c>
      <c r="G813" s="32" t="s">
        <v>2115</v>
      </c>
      <c r="H813" s="32" t="s">
        <v>2110</v>
      </c>
      <c r="I813" s="32">
        <v>52940</v>
      </c>
      <c r="J813" s="33">
        <v>45321</v>
      </c>
      <c r="K813" s="33">
        <v>45322</v>
      </c>
      <c r="L813" t="s">
        <v>1058</v>
      </c>
      <c r="M813" s="32">
        <v>1</v>
      </c>
      <c r="N813" s="32" t="s">
        <v>20</v>
      </c>
      <c r="O813" s="32">
        <v>1</v>
      </c>
      <c r="P813" s="32">
        <v>14.19</v>
      </c>
      <c r="Q813" s="32">
        <v>14.19</v>
      </c>
      <c r="R813" s="32" t="s">
        <v>2332</v>
      </c>
      <c r="S813" s="32" t="s">
        <v>1058</v>
      </c>
      <c r="T813" s="33">
        <v>45327</v>
      </c>
      <c r="U813" s="33">
        <v>45327</v>
      </c>
      <c r="V813" s="32" t="s">
        <v>2333</v>
      </c>
      <c r="W813" s="32" t="s">
        <v>1013</v>
      </c>
      <c r="X813" s="33">
        <v>45327</v>
      </c>
      <c r="Y813" s="32" t="s">
        <v>1068</v>
      </c>
      <c r="Z813" s="33">
        <v>45327</v>
      </c>
      <c r="AA813" s="32" t="s">
        <v>1710</v>
      </c>
      <c r="AB813" s="32" t="s">
        <v>1070</v>
      </c>
      <c r="AC813" s="33">
        <v>45341</v>
      </c>
      <c r="AD813" s="32" t="s">
        <v>22</v>
      </c>
      <c r="AE813" s="33">
        <v>45332</v>
      </c>
      <c r="AF813" s="32" t="s">
        <v>424</v>
      </c>
      <c r="AG813" s="32"/>
      <c r="AH813" s="32" t="s">
        <v>1210</v>
      </c>
      <c r="AI813" t="s">
        <v>1311</v>
      </c>
      <c r="AJ813" t="s">
        <v>1354</v>
      </c>
      <c r="AK813" t="s">
        <v>1520</v>
      </c>
      <c r="AL813" s="32" t="s">
        <v>890</v>
      </c>
    </row>
    <row r="814" spans="1:38">
      <c r="A814" s="32">
        <v>58</v>
      </c>
      <c r="B814" s="33">
        <v>45320</v>
      </c>
      <c r="C814" s="32">
        <v>30</v>
      </c>
      <c r="D814" s="32" t="s">
        <v>2108</v>
      </c>
      <c r="E814" s="32" t="s">
        <v>2109</v>
      </c>
      <c r="F814" s="32">
        <v>9333709</v>
      </c>
      <c r="G814" s="32" t="s">
        <v>164</v>
      </c>
      <c r="H814" s="32" t="s">
        <v>157</v>
      </c>
      <c r="I814" s="32">
        <v>52942</v>
      </c>
      <c r="J814" s="33">
        <v>45321</v>
      </c>
      <c r="K814" s="33">
        <v>45322</v>
      </c>
      <c r="L814" t="s">
        <v>1058</v>
      </c>
      <c r="M814" s="32">
        <v>2</v>
      </c>
      <c r="N814" s="32" t="s">
        <v>20</v>
      </c>
      <c r="O814" s="32">
        <v>50</v>
      </c>
      <c r="P814" s="32">
        <v>4.3</v>
      </c>
      <c r="Q814" s="32">
        <v>215</v>
      </c>
      <c r="R814" s="32" t="s">
        <v>2316</v>
      </c>
      <c r="S814" s="32" t="s">
        <v>1058</v>
      </c>
      <c r="T814" s="33">
        <v>45327</v>
      </c>
      <c r="U814" s="33">
        <v>45327</v>
      </c>
      <c r="V814" s="32" t="s">
        <v>2317</v>
      </c>
      <c r="W814" s="32" t="s">
        <v>1005</v>
      </c>
      <c r="X814" s="33">
        <v>45327</v>
      </c>
      <c r="Y814" s="32" t="s">
        <v>1068</v>
      </c>
      <c r="Z814" s="33">
        <v>45327</v>
      </c>
      <c r="AA814" s="32" t="s">
        <v>1710</v>
      </c>
      <c r="AB814" s="32" t="s">
        <v>1081</v>
      </c>
      <c r="AC814" s="33">
        <v>45348</v>
      </c>
      <c r="AD814" s="32" t="s">
        <v>22</v>
      </c>
      <c r="AE814" s="33">
        <v>45333</v>
      </c>
      <c r="AF814" s="32" t="s">
        <v>1034</v>
      </c>
      <c r="AG814" s="32"/>
      <c r="AH814" s="32" t="s">
        <v>1210</v>
      </c>
      <c r="AI814" t="s">
        <v>1311</v>
      </c>
      <c r="AJ814" t="s">
        <v>1354</v>
      </c>
      <c r="AK814" t="s">
        <v>1520</v>
      </c>
      <c r="AL814" s="32" t="s">
        <v>890</v>
      </c>
    </row>
    <row r="815" spans="1:38">
      <c r="A815" s="32">
        <v>58</v>
      </c>
      <c r="B815" s="33">
        <v>45320</v>
      </c>
      <c r="C815" s="32">
        <v>30</v>
      </c>
      <c r="D815" s="32" t="s">
        <v>2108</v>
      </c>
      <c r="E815" s="32" t="s">
        <v>2109</v>
      </c>
      <c r="F815" s="32">
        <v>9333709</v>
      </c>
      <c r="G815" s="32" t="s">
        <v>1904</v>
      </c>
      <c r="H815" s="32" t="s">
        <v>1899</v>
      </c>
      <c r="I815" s="32">
        <v>52944</v>
      </c>
      <c r="J815" s="33">
        <v>45321</v>
      </c>
      <c r="K815" s="33">
        <v>45322</v>
      </c>
      <c r="L815" t="s">
        <v>1058</v>
      </c>
      <c r="M815" s="32">
        <v>4</v>
      </c>
      <c r="N815" s="32" t="s">
        <v>20</v>
      </c>
      <c r="O815" s="32">
        <v>10</v>
      </c>
      <c r="P815" s="32">
        <v>9.24</v>
      </c>
      <c r="Q815" s="32">
        <v>92.4</v>
      </c>
      <c r="R815" s="32" t="s">
        <v>2314</v>
      </c>
      <c r="S815" s="32" t="s">
        <v>1058</v>
      </c>
      <c r="T815" s="33">
        <v>45327</v>
      </c>
      <c r="U815" s="33">
        <v>45325</v>
      </c>
      <c r="V815" s="32" t="s">
        <v>2315</v>
      </c>
      <c r="W815" s="32" t="s">
        <v>142</v>
      </c>
      <c r="X815" s="33">
        <v>45327</v>
      </c>
      <c r="Y815" s="32" t="s">
        <v>1068</v>
      </c>
      <c r="Z815" s="33">
        <v>45327</v>
      </c>
      <c r="AA815" s="32" t="s">
        <v>1075</v>
      </c>
      <c r="AB815" s="32" t="s">
        <v>1079</v>
      </c>
      <c r="AC815" s="33">
        <v>45342</v>
      </c>
      <c r="AD815" s="32" t="s">
        <v>22</v>
      </c>
      <c r="AE815" s="33">
        <v>45333</v>
      </c>
      <c r="AF815" s="32" t="s">
        <v>1001</v>
      </c>
      <c r="AG815" s="32"/>
      <c r="AH815" s="32" t="s">
        <v>1210</v>
      </c>
      <c r="AI815" t="s">
        <v>1311</v>
      </c>
      <c r="AJ815" t="s">
        <v>1354</v>
      </c>
      <c r="AK815" t="s">
        <v>1520</v>
      </c>
      <c r="AL815" s="32" t="s">
        <v>890</v>
      </c>
    </row>
    <row r="816" spans="1:38">
      <c r="A816" s="32">
        <v>58</v>
      </c>
      <c r="B816" s="33">
        <v>45320</v>
      </c>
      <c r="C816" s="32">
        <v>30</v>
      </c>
      <c r="D816" s="32" t="s">
        <v>2108</v>
      </c>
      <c r="E816" s="32" t="s">
        <v>2109</v>
      </c>
      <c r="F816" s="32">
        <v>9333709</v>
      </c>
      <c r="G816" s="32" t="s">
        <v>105</v>
      </c>
      <c r="H816" s="32" t="s">
        <v>348</v>
      </c>
      <c r="I816" s="32">
        <v>52943</v>
      </c>
      <c r="J816" s="33">
        <v>45321</v>
      </c>
      <c r="K816" s="33">
        <v>45322</v>
      </c>
      <c r="L816" t="s">
        <v>1058</v>
      </c>
      <c r="M816" s="32">
        <v>4</v>
      </c>
      <c r="N816" s="32" t="s">
        <v>20</v>
      </c>
      <c r="O816" s="32">
        <v>15</v>
      </c>
      <c r="P816" s="32">
        <v>5</v>
      </c>
      <c r="Q816" s="32">
        <v>75</v>
      </c>
      <c r="R816" s="32" t="s">
        <v>2171</v>
      </c>
      <c r="S816" s="32" t="s">
        <v>1058</v>
      </c>
      <c r="T816" s="33">
        <v>45326</v>
      </c>
      <c r="U816" s="33" t="s">
        <v>581</v>
      </c>
      <c r="V816" s="32" t="s">
        <v>2172</v>
      </c>
      <c r="W816" s="32" t="s">
        <v>143</v>
      </c>
      <c r="X816" s="33">
        <v>45326</v>
      </c>
      <c r="Y816" s="32" t="s">
        <v>1068</v>
      </c>
      <c r="Z816" s="33">
        <v>45326</v>
      </c>
      <c r="AA816" s="32" t="s">
        <v>1075</v>
      </c>
      <c r="AB816" s="32" t="s">
        <v>1070</v>
      </c>
      <c r="AC816" s="33">
        <v>45340</v>
      </c>
      <c r="AD816" s="32" t="s">
        <v>22</v>
      </c>
      <c r="AE816" s="33">
        <v>45332</v>
      </c>
      <c r="AF816" s="32" t="s">
        <v>1021</v>
      </c>
      <c r="AG816" s="32"/>
      <c r="AH816" s="32" t="s">
        <v>1210</v>
      </c>
      <c r="AI816" t="s">
        <v>1311</v>
      </c>
      <c r="AJ816" t="s">
        <v>1354</v>
      </c>
      <c r="AK816" t="s">
        <v>1520</v>
      </c>
      <c r="AL816" s="32" t="s">
        <v>890</v>
      </c>
    </row>
    <row r="817" spans="1:38">
      <c r="A817" s="32">
        <v>58</v>
      </c>
      <c r="B817" s="33">
        <v>45320</v>
      </c>
      <c r="C817" s="32">
        <v>30</v>
      </c>
      <c r="D817" s="32" t="s">
        <v>2108</v>
      </c>
      <c r="E817" s="32" t="s">
        <v>2109</v>
      </c>
      <c r="F817" s="32">
        <v>9333709</v>
      </c>
      <c r="G817" s="32" t="s">
        <v>487</v>
      </c>
      <c r="H817" s="32" t="s">
        <v>959</v>
      </c>
      <c r="I817" s="32">
        <v>52943</v>
      </c>
      <c r="J817" s="33">
        <v>45321</v>
      </c>
      <c r="K817" s="33">
        <v>45322</v>
      </c>
      <c r="L817" t="s">
        <v>1058</v>
      </c>
      <c r="M817" s="32">
        <v>3</v>
      </c>
      <c r="N817" s="32" t="s">
        <v>21</v>
      </c>
      <c r="O817" s="32">
        <v>1</v>
      </c>
      <c r="P817" s="32">
        <v>57</v>
      </c>
      <c r="Q817" s="32">
        <v>57</v>
      </c>
      <c r="R817" s="32" t="s">
        <v>2180</v>
      </c>
      <c r="S817" s="32" t="s">
        <v>1058</v>
      </c>
      <c r="T817" s="33">
        <v>45325</v>
      </c>
      <c r="U817" s="33" t="s">
        <v>581</v>
      </c>
      <c r="V817" s="32" t="s">
        <v>2181</v>
      </c>
      <c r="W817" s="32" t="s">
        <v>1018</v>
      </c>
      <c r="X817" s="33">
        <v>45325</v>
      </c>
      <c r="Y817" s="32" t="s">
        <v>1068</v>
      </c>
      <c r="Z817" s="33">
        <v>45325</v>
      </c>
      <c r="AA817" s="32" t="s">
        <v>1075</v>
      </c>
      <c r="AB817" s="32" t="s">
        <v>1070</v>
      </c>
      <c r="AC817" s="33">
        <v>45342</v>
      </c>
      <c r="AD817" s="32" t="s">
        <v>22</v>
      </c>
      <c r="AE817" s="33">
        <v>45328</v>
      </c>
      <c r="AF817" s="32" t="s">
        <v>424</v>
      </c>
      <c r="AG817" s="32"/>
      <c r="AH817" s="32" t="s">
        <v>1210</v>
      </c>
      <c r="AI817" t="s">
        <v>1311</v>
      </c>
      <c r="AJ817" t="s">
        <v>1354</v>
      </c>
      <c r="AK817" t="s">
        <v>1520</v>
      </c>
      <c r="AL817" s="32" t="s">
        <v>890</v>
      </c>
    </row>
    <row r="818" spans="1:38">
      <c r="A818" s="32">
        <v>58</v>
      </c>
      <c r="B818" s="33">
        <v>45320</v>
      </c>
      <c r="C818" s="32">
        <v>30</v>
      </c>
      <c r="D818" s="32" t="s">
        <v>2108</v>
      </c>
      <c r="E818" s="32" t="s">
        <v>2109</v>
      </c>
      <c r="F818" s="32">
        <v>9333709</v>
      </c>
      <c r="G818" s="32" t="s">
        <v>123</v>
      </c>
      <c r="H818" s="32" t="s">
        <v>2111</v>
      </c>
      <c r="I818" s="32">
        <v>52943</v>
      </c>
      <c r="J818" s="33">
        <v>45321</v>
      </c>
      <c r="K818" s="33">
        <v>45322</v>
      </c>
      <c r="L818" t="s">
        <v>1058</v>
      </c>
      <c r="M818" s="32">
        <v>2</v>
      </c>
      <c r="N818" s="32" t="s">
        <v>21</v>
      </c>
      <c r="O818" s="32">
        <v>1</v>
      </c>
      <c r="P818" s="32">
        <v>64.92</v>
      </c>
      <c r="Q818" s="32">
        <v>64.92</v>
      </c>
      <c r="R818" s="32" t="s">
        <v>2180</v>
      </c>
      <c r="S818" s="32" t="s">
        <v>1058</v>
      </c>
      <c r="T818" s="33">
        <v>45325</v>
      </c>
      <c r="U818" s="33" t="s">
        <v>581</v>
      </c>
      <c r="V818" s="32" t="s">
        <v>2181</v>
      </c>
      <c r="W818" s="32" t="s">
        <v>1017</v>
      </c>
      <c r="X818" s="33">
        <v>45325</v>
      </c>
      <c r="Y818" s="32" t="s">
        <v>1068</v>
      </c>
      <c r="Z818" s="33">
        <v>45325</v>
      </c>
      <c r="AA818" s="32" t="s">
        <v>1075</v>
      </c>
      <c r="AB818" s="32" t="s">
        <v>1070</v>
      </c>
      <c r="AC818" s="33">
        <v>45342</v>
      </c>
      <c r="AD818" s="32" t="s">
        <v>22</v>
      </c>
      <c r="AE818" s="33">
        <v>45328</v>
      </c>
      <c r="AF818" s="32" t="s">
        <v>424</v>
      </c>
      <c r="AG818" s="32"/>
      <c r="AH818" s="32" t="s">
        <v>1210</v>
      </c>
      <c r="AI818" t="s">
        <v>1311</v>
      </c>
      <c r="AJ818" t="s">
        <v>1354</v>
      </c>
      <c r="AK818" t="s">
        <v>1520</v>
      </c>
      <c r="AL818" s="32" t="s">
        <v>890</v>
      </c>
    </row>
    <row r="819" spans="1:38">
      <c r="A819" s="32">
        <v>58</v>
      </c>
      <c r="B819" s="33">
        <v>45320</v>
      </c>
      <c r="C819" s="32">
        <v>30</v>
      </c>
      <c r="D819" s="32" t="s">
        <v>2108</v>
      </c>
      <c r="E819" s="32" t="s">
        <v>2109</v>
      </c>
      <c r="F819" s="32">
        <v>9333709</v>
      </c>
      <c r="G819" s="32" t="s">
        <v>125</v>
      </c>
      <c r="H819" s="32" t="s">
        <v>122</v>
      </c>
      <c r="I819" s="32">
        <v>52942</v>
      </c>
      <c r="J819" s="33">
        <v>45321</v>
      </c>
      <c r="K819" s="33">
        <v>45322</v>
      </c>
      <c r="L819" t="s">
        <v>1058</v>
      </c>
      <c r="M819" s="32">
        <v>1</v>
      </c>
      <c r="N819" s="32" t="s">
        <v>21</v>
      </c>
      <c r="O819" s="32">
        <v>1</v>
      </c>
      <c r="P819" s="32">
        <v>65.010000000000005</v>
      </c>
      <c r="Q819" s="32">
        <v>65.010000000000005</v>
      </c>
      <c r="R819" s="32" t="s">
        <v>2316</v>
      </c>
      <c r="S819" s="32" t="s">
        <v>1058</v>
      </c>
      <c r="T819" s="33">
        <v>45327</v>
      </c>
      <c r="U819" s="33">
        <v>45327</v>
      </c>
      <c r="V819" s="32" t="s">
        <v>2317</v>
      </c>
      <c r="W819" s="32" t="s">
        <v>1003</v>
      </c>
      <c r="X819" s="33">
        <v>45327</v>
      </c>
      <c r="Y819" s="32" t="s">
        <v>1068</v>
      </c>
      <c r="Z819" s="33">
        <v>45327</v>
      </c>
      <c r="AA819" s="32" t="s">
        <v>1710</v>
      </c>
      <c r="AB819" s="32" t="s">
        <v>1081</v>
      </c>
      <c r="AC819" s="33">
        <v>45348</v>
      </c>
      <c r="AD819" s="32" t="s">
        <v>22</v>
      </c>
      <c r="AE819" s="33">
        <v>45333</v>
      </c>
      <c r="AF819" s="32" t="s">
        <v>424</v>
      </c>
      <c r="AG819" s="32"/>
      <c r="AH819" s="32" t="s">
        <v>1210</v>
      </c>
      <c r="AI819" t="s">
        <v>1311</v>
      </c>
      <c r="AJ819" t="s">
        <v>1354</v>
      </c>
      <c r="AK819" t="s">
        <v>1520</v>
      </c>
      <c r="AL819" s="32" t="s">
        <v>890</v>
      </c>
    </row>
    <row r="820" spans="1:38">
      <c r="A820" s="32">
        <v>58</v>
      </c>
      <c r="B820" s="33">
        <v>45320</v>
      </c>
      <c r="C820" s="32">
        <v>30</v>
      </c>
      <c r="D820" s="32" t="s">
        <v>2108</v>
      </c>
      <c r="E820" s="32" t="s">
        <v>2109</v>
      </c>
      <c r="F820" s="32">
        <v>9333709</v>
      </c>
      <c r="G820" s="32" t="s">
        <v>351</v>
      </c>
      <c r="H820" s="32" t="s">
        <v>402</v>
      </c>
      <c r="I820" s="32">
        <v>52941</v>
      </c>
      <c r="J820" s="33">
        <v>45321</v>
      </c>
      <c r="K820" s="33">
        <v>45322</v>
      </c>
      <c r="L820" t="s">
        <v>1058</v>
      </c>
      <c r="M820" s="32">
        <v>1</v>
      </c>
      <c r="N820" s="32" t="s">
        <v>55</v>
      </c>
      <c r="O820" s="32">
        <v>1</v>
      </c>
      <c r="P820" s="32">
        <v>19.14</v>
      </c>
      <c r="Q820" s="32">
        <v>19.14</v>
      </c>
      <c r="R820" s="32" t="s">
        <v>2316</v>
      </c>
      <c r="S820" s="32" t="s">
        <v>1058</v>
      </c>
      <c r="T820" s="33">
        <v>45327</v>
      </c>
      <c r="U820" s="33">
        <v>45327</v>
      </c>
      <c r="V820" s="32" t="s">
        <v>2317</v>
      </c>
      <c r="W820" s="32" t="s">
        <v>143</v>
      </c>
      <c r="X820" s="33">
        <v>45327</v>
      </c>
      <c r="Y820" s="32" t="s">
        <v>1068</v>
      </c>
      <c r="Z820" s="33">
        <v>45327</v>
      </c>
      <c r="AA820" s="32" t="s">
        <v>1710</v>
      </c>
      <c r="AB820" s="32" t="s">
        <v>1081</v>
      </c>
      <c r="AC820" s="33">
        <v>45348</v>
      </c>
      <c r="AD820" s="32" t="s">
        <v>22</v>
      </c>
      <c r="AE820" s="33">
        <v>45333</v>
      </c>
      <c r="AF820" s="32" t="s">
        <v>424</v>
      </c>
      <c r="AG820" s="32"/>
      <c r="AH820" s="32" t="s">
        <v>1210</v>
      </c>
      <c r="AI820" t="s">
        <v>1311</v>
      </c>
      <c r="AJ820" t="s">
        <v>1354</v>
      </c>
      <c r="AK820" t="s">
        <v>1520</v>
      </c>
      <c r="AL820" s="32" t="s">
        <v>890</v>
      </c>
    </row>
    <row r="821" spans="1:38">
      <c r="A821" s="32">
        <v>58</v>
      </c>
      <c r="B821" s="33">
        <v>45320</v>
      </c>
      <c r="C821" s="32">
        <v>30</v>
      </c>
      <c r="D821" s="32" t="s">
        <v>2108</v>
      </c>
      <c r="E821" s="32" t="s">
        <v>2109</v>
      </c>
      <c r="F821" s="32">
        <v>9333709</v>
      </c>
      <c r="G821" s="32" t="s">
        <v>479</v>
      </c>
      <c r="H821" s="32" t="s">
        <v>480</v>
      </c>
      <c r="I821" s="32">
        <v>52943</v>
      </c>
      <c r="J821" s="33">
        <v>45321</v>
      </c>
      <c r="K821" s="33">
        <v>45322</v>
      </c>
      <c r="L821" t="s">
        <v>1058</v>
      </c>
      <c r="M821" s="32">
        <v>1</v>
      </c>
      <c r="N821" s="32" t="s">
        <v>20</v>
      </c>
      <c r="O821" s="32">
        <v>1</v>
      </c>
      <c r="P821" s="32">
        <v>74.8</v>
      </c>
      <c r="Q821" s="32">
        <v>74.8</v>
      </c>
      <c r="R821" s="32" t="s">
        <v>2180</v>
      </c>
      <c r="S821" s="32" t="s">
        <v>1058</v>
      </c>
      <c r="T821" s="33">
        <v>45325</v>
      </c>
      <c r="U821" s="33" t="s">
        <v>581</v>
      </c>
      <c r="V821" s="32" t="s">
        <v>2181</v>
      </c>
      <c r="W821" s="32" t="s">
        <v>1016</v>
      </c>
      <c r="X821" s="33">
        <v>45325</v>
      </c>
      <c r="Y821" s="32" t="s">
        <v>1068</v>
      </c>
      <c r="Z821" s="33">
        <v>45325</v>
      </c>
      <c r="AA821" s="32" t="s">
        <v>1075</v>
      </c>
      <c r="AB821" s="32" t="s">
        <v>1070</v>
      </c>
      <c r="AC821" s="33">
        <v>45342</v>
      </c>
      <c r="AD821" s="32" t="s">
        <v>22</v>
      </c>
      <c r="AE821" s="33">
        <v>45328</v>
      </c>
      <c r="AF821" s="32" t="s">
        <v>424</v>
      </c>
      <c r="AG821" s="32"/>
      <c r="AH821" s="32" t="s">
        <v>1210</v>
      </c>
      <c r="AI821" t="s">
        <v>1311</v>
      </c>
      <c r="AJ821" t="s">
        <v>1354</v>
      </c>
      <c r="AK821" t="s">
        <v>1520</v>
      </c>
      <c r="AL821" s="32" t="s">
        <v>890</v>
      </c>
    </row>
    <row r="822" spans="1:38">
      <c r="A822" s="32">
        <v>58</v>
      </c>
      <c r="B822" s="33">
        <v>45320</v>
      </c>
      <c r="C822" s="32">
        <v>30</v>
      </c>
      <c r="D822" s="32" t="s">
        <v>2108</v>
      </c>
      <c r="E822" s="32" t="s">
        <v>2109</v>
      </c>
      <c r="F822" s="32">
        <v>9333709</v>
      </c>
      <c r="G822" s="32" t="s">
        <v>2116</v>
      </c>
      <c r="H822" s="32" t="s">
        <v>2112</v>
      </c>
      <c r="I822" s="32">
        <v>52944</v>
      </c>
      <c r="J822" s="33">
        <v>45321</v>
      </c>
      <c r="K822" s="33">
        <v>45322</v>
      </c>
      <c r="L822" t="s">
        <v>1058</v>
      </c>
      <c r="M822" s="32">
        <v>3</v>
      </c>
      <c r="N822" s="32" t="s">
        <v>20</v>
      </c>
      <c r="O822" s="32">
        <v>1</v>
      </c>
      <c r="P822" s="32">
        <v>16</v>
      </c>
      <c r="Q822" s="32">
        <v>16</v>
      </c>
      <c r="R822" s="32" t="s">
        <v>2180</v>
      </c>
      <c r="S822" s="32" t="s">
        <v>1058</v>
      </c>
      <c r="T822" s="33">
        <v>45325</v>
      </c>
      <c r="U822" s="33" t="s">
        <v>581</v>
      </c>
      <c r="V822" s="32" t="s">
        <v>2181</v>
      </c>
      <c r="W822" s="32" t="s">
        <v>1019</v>
      </c>
      <c r="X822" s="33">
        <v>45325</v>
      </c>
      <c r="Y822" s="32" t="s">
        <v>1068</v>
      </c>
      <c r="Z822" s="33">
        <v>45325</v>
      </c>
      <c r="AA822" s="32" t="s">
        <v>1075</v>
      </c>
      <c r="AB822" s="32" t="s">
        <v>1070</v>
      </c>
      <c r="AC822" s="33">
        <v>45361</v>
      </c>
      <c r="AD822" s="32" t="s">
        <v>22</v>
      </c>
      <c r="AE822" s="33">
        <v>45333</v>
      </c>
      <c r="AF822" s="32" t="s">
        <v>424</v>
      </c>
      <c r="AG822" s="32"/>
      <c r="AH822" s="32" t="s">
        <v>1210</v>
      </c>
      <c r="AI822" t="s">
        <v>1311</v>
      </c>
      <c r="AJ822" t="s">
        <v>1354</v>
      </c>
      <c r="AK822" t="s">
        <v>1520</v>
      </c>
      <c r="AL822" s="32" t="s">
        <v>890</v>
      </c>
    </row>
    <row r="823" spans="1:38">
      <c r="A823" s="32">
        <v>58</v>
      </c>
      <c r="B823" s="33">
        <v>45320</v>
      </c>
      <c r="C823" s="32">
        <v>30</v>
      </c>
      <c r="D823" s="32" t="s">
        <v>2108</v>
      </c>
      <c r="E823" s="32" t="s">
        <v>2109</v>
      </c>
      <c r="F823" s="32">
        <v>9333709</v>
      </c>
      <c r="G823" s="32" t="s">
        <v>2117</v>
      </c>
      <c r="H823" s="32" t="s">
        <v>2113</v>
      </c>
      <c r="I823" s="32">
        <v>52944</v>
      </c>
      <c r="J823" s="33">
        <v>45321</v>
      </c>
      <c r="K823" s="33">
        <v>45322</v>
      </c>
      <c r="L823" t="s">
        <v>1058</v>
      </c>
      <c r="M823" s="32">
        <v>2</v>
      </c>
      <c r="N823" s="32" t="s">
        <v>20</v>
      </c>
      <c r="O823" s="32">
        <v>2</v>
      </c>
      <c r="P823" s="32">
        <v>22.63</v>
      </c>
      <c r="Q823" s="32">
        <v>45.26</v>
      </c>
      <c r="R823" s="32" t="s">
        <v>2314</v>
      </c>
      <c r="S823" s="32" t="s">
        <v>1058</v>
      </c>
      <c r="T823" s="33">
        <v>45327</v>
      </c>
      <c r="U823" s="33">
        <v>45325</v>
      </c>
      <c r="V823" s="32" t="s">
        <v>2315</v>
      </c>
      <c r="W823" s="32" t="s">
        <v>141</v>
      </c>
      <c r="X823" s="33">
        <v>45327</v>
      </c>
      <c r="Y823" s="32" t="s">
        <v>1068</v>
      </c>
      <c r="Z823" s="33">
        <v>45327</v>
      </c>
      <c r="AA823" s="32" t="s">
        <v>1075</v>
      </c>
      <c r="AB823" s="32" t="s">
        <v>1079</v>
      </c>
      <c r="AC823" s="33">
        <v>45362</v>
      </c>
      <c r="AD823" s="32" t="s">
        <v>22</v>
      </c>
      <c r="AE823" s="33">
        <v>45334</v>
      </c>
      <c r="AF823" s="32" t="s">
        <v>425</v>
      </c>
      <c r="AG823" s="32"/>
      <c r="AH823" s="32" t="s">
        <v>1210</v>
      </c>
      <c r="AI823" t="s">
        <v>1311</v>
      </c>
      <c r="AJ823" t="s">
        <v>1354</v>
      </c>
      <c r="AK823" t="s">
        <v>1520</v>
      </c>
      <c r="AL823" s="32" t="s">
        <v>890</v>
      </c>
    </row>
    <row r="824" spans="1:38">
      <c r="A824" s="32">
        <v>58</v>
      </c>
      <c r="B824" s="33">
        <v>45320</v>
      </c>
      <c r="C824" s="32">
        <v>30</v>
      </c>
      <c r="D824" s="32" t="s">
        <v>2108</v>
      </c>
      <c r="E824" s="32" t="s">
        <v>2109</v>
      </c>
      <c r="F824" s="32">
        <v>9333709</v>
      </c>
      <c r="G824" s="32" t="s">
        <v>2118</v>
      </c>
      <c r="H824" s="32" t="s">
        <v>2114</v>
      </c>
      <c r="I824" s="32">
        <v>52944</v>
      </c>
      <c r="J824" s="33">
        <v>45321</v>
      </c>
      <c r="K824" s="33">
        <v>45322</v>
      </c>
      <c r="L824" t="s">
        <v>1058</v>
      </c>
      <c r="M824" s="32">
        <v>1</v>
      </c>
      <c r="N824" s="32" t="s">
        <v>20</v>
      </c>
      <c r="O824" s="32">
        <v>2</v>
      </c>
      <c r="P824" s="32">
        <v>36.299999999999997</v>
      </c>
      <c r="Q824" s="32">
        <v>72.599999999999994</v>
      </c>
      <c r="R824" s="32" t="s">
        <v>2314</v>
      </c>
      <c r="S824" s="32" t="s">
        <v>1058</v>
      </c>
      <c r="T824" s="33">
        <v>45327</v>
      </c>
      <c r="U824" s="33">
        <v>45325</v>
      </c>
      <c r="V824" s="32" t="s">
        <v>2315</v>
      </c>
      <c r="W824" s="32" t="s">
        <v>140</v>
      </c>
      <c r="X824" s="33">
        <v>45327</v>
      </c>
      <c r="Y824" s="32" t="s">
        <v>1068</v>
      </c>
      <c r="Z824" s="33">
        <v>45327</v>
      </c>
      <c r="AA824" s="32" t="s">
        <v>1075</v>
      </c>
      <c r="AB824" s="32" t="s">
        <v>1079</v>
      </c>
      <c r="AC824" s="33">
        <v>45362</v>
      </c>
      <c r="AD824" s="32" t="s">
        <v>22</v>
      </c>
      <c r="AE824" s="33">
        <v>45341</v>
      </c>
      <c r="AF824" s="32" t="s">
        <v>425</v>
      </c>
      <c r="AG824" s="32"/>
      <c r="AH824" s="32" t="s">
        <v>1210</v>
      </c>
      <c r="AI824" t="s">
        <v>1311</v>
      </c>
      <c r="AJ824" t="s">
        <v>1354</v>
      </c>
      <c r="AK824" t="s">
        <v>1520</v>
      </c>
      <c r="AL824" s="32" t="s">
        <v>890</v>
      </c>
    </row>
    <row r="825" spans="1:38">
      <c r="A825" s="32">
        <v>59</v>
      </c>
      <c r="B825" s="33">
        <v>45329</v>
      </c>
      <c r="C825" s="32">
        <v>30</v>
      </c>
      <c r="D825" s="32" t="s">
        <v>2192</v>
      </c>
      <c r="E825" s="32" t="s">
        <v>2193</v>
      </c>
      <c r="F825" s="32">
        <v>9522604</v>
      </c>
      <c r="G825" s="32" t="s">
        <v>2194</v>
      </c>
      <c r="H825" s="32" t="s">
        <v>2195</v>
      </c>
      <c r="I825" s="32">
        <v>53597</v>
      </c>
      <c r="J825" s="33">
        <v>45329</v>
      </c>
      <c r="K825" s="33">
        <v>45332</v>
      </c>
      <c r="L825" t="s">
        <v>1058</v>
      </c>
      <c r="M825" s="32">
        <v>2</v>
      </c>
      <c r="N825" s="32" t="s">
        <v>20</v>
      </c>
      <c r="O825" s="32">
        <v>1</v>
      </c>
      <c r="P825" s="32">
        <v>656.4</v>
      </c>
      <c r="Q825" s="32">
        <v>656.4</v>
      </c>
      <c r="R825" s="32" t="s">
        <v>2461</v>
      </c>
      <c r="S825" s="32" t="s">
        <v>1058</v>
      </c>
      <c r="T825" s="33">
        <v>45337</v>
      </c>
      <c r="U825" s="33" t="s">
        <v>581</v>
      </c>
      <c r="V825" s="32" t="s">
        <v>2462</v>
      </c>
      <c r="W825" s="32" t="s">
        <v>1341</v>
      </c>
      <c r="X825" s="33">
        <v>45337</v>
      </c>
      <c r="Y825" s="32" t="s">
        <v>1068</v>
      </c>
      <c r="Z825" s="33">
        <v>45337</v>
      </c>
      <c r="AA825" s="32" t="s">
        <v>1075</v>
      </c>
      <c r="AB825" s="32" t="s">
        <v>1081</v>
      </c>
      <c r="AC825" s="33">
        <v>45351</v>
      </c>
      <c r="AD825" s="32" t="s">
        <v>22</v>
      </c>
      <c r="AE825" s="33">
        <v>45341</v>
      </c>
      <c r="AF825" s="32" t="s">
        <v>424</v>
      </c>
      <c r="AG825" s="32"/>
      <c r="AH825" s="32" t="s">
        <v>1210</v>
      </c>
      <c r="AI825" t="s">
        <v>1311</v>
      </c>
      <c r="AJ825" t="s">
        <v>1355</v>
      </c>
      <c r="AK825" t="s">
        <v>1520</v>
      </c>
      <c r="AL825" s="32" t="s">
        <v>890</v>
      </c>
    </row>
    <row r="826" spans="1:38">
      <c r="A826" s="32">
        <v>59</v>
      </c>
      <c r="B826" s="33">
        <v>45329</v>
      </c>
      <c r="C826" s="32">
        <v>30</v>
      </c>
      <c r="D826" s="32" t="s">
        <v>2192</v>
      </c>
      <c r="E826" s="32" t="s">
        <v>2193</v>
      </c>
      <c r="F826" s="32">
        <v>9522604</v>
      </c>
      <c r="G826" s="32" t="s">
        <v>466</v>
      </c>
      <c r="H826" s="32" t="s">
        <v>467</v>
      </c>
      <c r="I826" s="32">
        <v>53597</v>
      </c>
      <c r="J826" s="33">
        <v>45329</v>
      </c>
      <c r="K826" s="33">
        <v>45332</v>
      </c>
      <c r="L826" t="s">
        <v>1058</v>
      </c>
      <c r="M826" s="32">
        <v>1</v>
      </c>
      <c r="N826" s="32" t="s">
        <v>20</v>
      </c>
      <c r="O826" s="32">
        <v>1</v>
      </c>
      <c r="P826" s="32">
        <v>2227.5</v>
      </c>
      <c r="Q826" s="32">
        <v>2227.5</v>
      </c>
      <c r="R826" s="32" t="s">
        <v>2461</v>
      </c>
      <c r="S826" s="32" t="s">
        <v>1058</v>
      </c>
      <c r="T826" s="33">
        <v>45337</v>
      </c>
      <c r="U826" s="33" t="s">
        <v>581</v>
      </c>
      <c r="V826" s="32" t="s">
        <v>2462</v>
      </c>
      <c r="W826" s="32" t="s">
        <v>1325</v>
      </c>
      <c r="X826" s="33">
        <v>45337</v>
      </c>
      <c r="Y826" s="32" t="s">
        <v>1068</v>
      </c>
      <c r="Z826" s="33">
        <v>45337</v>
      </c>
      <c r="AA826" s="32" t="s">
        <v>1075</v>
      </c>
      <c r="AB826" s="32" t="s">
        <v>1081</v>
      </c>
      <c r="AC826" s="33">
        <v>45351</v>
      </c>
      <c r="AD826" s="32" t="s">
        <v>22</v>
      </c>
      <c r="AE826" s="33">
        <v>45341</v>
      </c>
      <c r="AF826" s="32" t="s">
        <v>424</v>
      </c>
      <c r="AG826" s="32"/>
      <c r="AH826" s="32" t="s">
        <v>1210</v>
      </c>
      <c r="AI826" t="s">
        <v>1311</v>
      </c>
      <c r="AJ826" t="s">
        <v>1355</v>
      </c>
      <c r="AK826" t="s">
        <v>1520</v>
      </c>
      <c r="AL826" s="32" t="s">
        <v>890</v>
      </c>
    </row>
    <row r="827" spans="1:38">
      <c r="A827" s="32">
        <v>60</v>
      </c>
      <c r="B827" s="33">
        <v>45329</v>
      </c>
      <c r="C827" s="32">
        <v>70</v>
      </c>
      <c r="D827" s="32" t="s">
        <v>2196</v>
      </c>
      <c r="E827" s="32" t="s">
        <v>2197</v>
      </c>
      <c r="F827" s="32">
        <v>6185444</v>
      </c>
      <c r="G827" s="32" t="s">
        <v>1649</v>
      </c>
      <c r="H827" s="32" t="s">
        <v>1650</v>
      </c>
      <c r="I827" s="32">
        <v>53647</v>
      </c>
      <c r="J827" s="33">
        <v>45330</v>
      </c>
      <c r="K827" s="33">
        <v>45332</v>
      </c>
      <c r="L827" t="s">
        <v>1058</v>
      </c>
      <c r="M827" s="32">
        <v>6</v>
      </c>
      <c r="N827" s="32" t="s">
        <v>20</v>
      </c>
      <c r="O827" s="32">
        <v>600</v>
      </c>
      <c r="P827" s="32">
        <v>6.34</v>
      </c>
      <c r="Q827" s="32">
        <v>3804</v>
      </c>
      <c r="R827" s="32" t="s">
        <v>2461</v>
      </c>
      <c r="S827" s="32" t="s">
        <v>1058</v>
      </c>
      <c r="T827" s="33">
        <v>45337</v>
      </c>
      <c r="U827" s="33" t="s">
        <v>581</v>
      </c>
      <c r="V827" s="32" t="s">
        <v>2462</v>
      </c>
      <c r="W827" s="32" t="s">
        <v>1159</v>
      </c>
      <c r="X827" s="33">
        <v>45337</v>
      </c>
      <c r="Y827" s="32" t="s">
        <v>1068</v>
      </c>
      <c r="Z827" s="33">
        <v>45337</v>
      </c>
      <c r="AA827" s="32" t="s">
        <v>1075</v>
      </c>
      <c r="AB827" s="32" t="s">
        <v>1081</v>
      </c>
      <c r="AC827" s="33">
        <v>45351</v>
      </c>
      <c r="AD827" s="32" t="s">
        <v>22</v>
      </c>
      <c r="AE827" s="33">
        <v>45341</v>
      </c>
      <c r="AF827" s="32" t="s">
        <v>2609</v>
      </c>
      <c r="AG827" s="32"/>
      <c r="AH827" s="32" t="s">
        <v>1210</v>
      </c>
      <c r="AI827" t="s">
        <v>1311</v>
      </c>
      <c r="AJ827" t="s">
        <v>1355</v>
      </c>
      <c r="AK827" t="s">
        <v>1520</v>
      </c>
      <c r="AL827" s="32" t="s">
        <v>890</v>
      </c>
    </row>
    <row r="828" spans="1:38">
      <c r="A828" s="32">
        <v>60</v>
      </c>
      <c r="B828" s="33">
        <v>45329</v>
      </c>
      <c r="C828" s="32">
        <v>70</v>
      </c>
      <c r="D828" s="32" t="s">
        <v>2196</v>
      </c>
      <c r="E828" s="32" t="s">
        <v>2197</v>
      </c>
      <c r="F828" s="32">
        <v>6185444</v>
      </c>
      <c r="G828" s="32" t="s">
        <v>1651</v>
      </c>
      <c r="H828" s="32" t="s">
        <v>2209</v>
      </c>
      <c r="I828" s="32">
        <v>53647</v>
      </c>
      <c r="J828" s="33">
        <v>45330</v>
      </c>
      <c r="K828" s="33">
        <v>45332</v>
      </c>
      <c r="L828" t="s">
        <v>1058</v>
      </c>
      <c r="M828" s="32">
        <v>5</v>
      </c>
      <c r="N828" s="32" t="s">
        <v>20</v>
      </c>
      <c r="O828" s="32">
        <v>100</v>
      </c>
      <c r="P828" s="32">
        <v>6.27</v>
      </c>
      <c r="Q828" s="32">
        <v>627</v>
      </c>
      <c r="R828" s="32" t="s">
        <v>2461</v>
      </c>
      <c r="S828" s="32" t="s">
        <v>1058</v>
      </c>
      <c r="T828" s="33">
        <v>45337</v>
      </c>
      <c r="U828" s="33" t="s">
        <v>581</v>
      </c>
      <c r="V828" s="32" t="s">
        <v>2462</v>
      </c>
      <c r="W828" s="32" t="s">
        <v>1031</v>
      </c>
      <c r="X828" s="33">
        <v>45337</v>
      </c>
      <c r="Y828" s="32" t="s">
        <v>1068</v>
      </c>
      <c r="Z828" s="33">
        <v>45337</v>
      </c>
      <c r="AA828" s="32" t="s">
        <v>1075</v>
      </c>
      <c r="AB828" s="32" t="s">
        <v>1081</v>
      </c>
      <c r="AC828" s="33">
        <v>45351</v>
      </c>
      <c r="AD828" s="32" t="s">
        <v>22</v>
      </c>
      <c r="AE828" s="33">
        <v>45341</v>
      </c>
      <c r="AF828" s="32" t="s">
        <v>1030</v>
      </c>
      <c r="AG828" s="32"/>
      <c r="AH828" s="32" t="s">
        <v>1210</v>
      </c>
      <c r="AI828" t="s">
        <v>1311</v>
      </c>
      <c r="AJ828" t="s">
        <v>1355</v>
      </c>
      <c r="AK828" t="s">
        <v>1520</v>
      </c>
      <c r="AL828" s="32" t="s">
        <v>890</v>
      </c>
    </row>
    <row r="829" spans="1:38">
      <c r="A829" s="32">
        <v>60</v>
      </c>
      <c r="B829" s="33">
        <v>45329</v>
      </c>
      <c r="C829" s="32">
        <v>70</v>
      </c>
      <c r="D829" s="32" t="s">
        <v>2196</v>
      </c>
      <c r="E829" s="32" t="s">
        <v>2197</v>
      </c>
      <c r="F829" s="32">
        <v>6185444</v>
      </c>
      <c r="G829" s="32" t="s">
        <v>1605</v>
      </c>
      <c r="H829" s="32" t="s">
        <v>1614</v>
      </c>
      <c r="I829" s="32">
        <v>53647</v>
      </c>
      <c r="J829" s="33">
        <v>45330</v>
      </c>
      <c r="K829" s="33">
        <v>45332</v>
      </c>
      <c r="L829" t="s">
        <v>1058</v>
      </c>
      <c r="M829" s="32">
        <v>4</v>
      </c>
      <c r="N829" s="32" t="s">
        <v>57</v>
      </c>
      <c r="O829" s="32">
        <v>35</v>
      </c>
      <c r="P829" s="32">
        <v>21.15</v>
      </c>
      <c r="Q829" s="32">
        <v>740.25</v>
      </c>
      <c r="R829" s="32" t="s">
        <v>2461</v>
      </c>
      <c r="S829" s="32" t="s">
        <v>1058</v>
      </c>
      <c r="T829" s="33">
        <v>45337</v>
      </c>
      <c r="U829" s="33" t="s">
        <v>581</v>
      </c>
      <c r="V829" s="32" t="s">
        <v>2462</v>
      </c>
      <c r="W829" s="32" t="s">
        <v>1029</v>
      </c>
      <c r="X829" s="33">
        <v>45337</v>
      </c>
      <c r="Y829" s="32" t="s">
        <v>1068</v>
      </c>
      <c r="Z829" s="33">
        <v>45337</v>
      </c>
      <c r="AA829" s="32" t="s">
        <v>1075</v>
      </c>
      <c r="AB829" s="32" t="s">
        <v>1081</v>
      </c>
      <c r="AC829" s="33">
        <v>45351</v>
      </c>
      <c r="AD829" s="32" t="s">
        <v>22</v>
      </c>
      <c r="AE829" s="33">
        <v>45341</v>
      </c>
      <c r="AF829" s="32" t="s">
        <v>1703</v>
      </c>
      <c r="AG829" s="32"/>
      <c r="AH829" s="32" t="s">
        <v>1210</v>
      </c>
      <c r="AI829" t="s">
        <v>1311</v>
      </c>
      <c r="AJ829" t="s">
        <v>1355</v>
      </c>
      <c r="AK829" t="s">
        <v>1520</v>
      </c>
      <c r="AL829" s="32" t="s">
        <v>890</v>
      </c>
    </row>
    <row r="830" spans="1:38">
      <c r="A830" s="32">
        <v>60</v>
      </c>
      <c r="B830" s="33">
        <v>45329</v>
      </c>
      <c r="C830" s="32">
        <v>70</v>
      </c>
      <c r="D830" s="32" t="s">
        <v>2196</v>
      </c>
      <c r="E830" s="32" t="s">
        <v>2197</v>
      </c>
      <c r="F830" s="32">
        <v>6185444</v>
      </c>
      <c r="G830" s="32" t="s">
        <v>1606</v>
      </c>
      <c r="H830" s="32" t="s">
        <v>2210</v>
      </c>
      <c r="I830" s="32">
        <v>53650</v>
      </c>
      <c r="J830" s="33">
        <v>45330</v>
      </c>
      <c r="K830" s="33">
        <v>45332</v>
      </c>
      <c r="L830" t="s">
        <v>1058</v>
      </c>
      <c r="M830" s="32">
        <v>9</v>
      </c>
      <c r="N830" s="32" t="s">
        <v>36</v>
      </c>
      <c r="O830" s="32">
        <v>18</v>
      </c>
      <c r="P830" s="32">
        <v>44.9</v>
      </c>
      <c r="Q830" s="32">
        <v>808.2</v>
      </c>
      <c r="R830" s="32" t="s">
        <v>2461</v>
      </c>
      <c r="S830" s="32" t="s">
        <v>1058</v>
      </c>
      <c r="T830" s="33">
        <v>45337</v>
      </c>
      <c r="U830" s="33" t="s">
        <v>581</v>
      </c>
      <c r="V830" s="32" t="s">
        <v>2462</v>
      </c>
      <c r="W830" s="32" t="s">
        <v>1313</v>
      </c>
      <c r="X830" s="33">
        <v>45337</v>
      </c>
      <c r="Y830" s="32" t="s">
        <v>1068</v>
      </c>
      <c r="Z830" s="33">
        <v>45337</v>
      </c>
      <c r="AA830" s="32" t="s">
        <v>1075</v>
      </c>
      <c r="AB830" s="32" t="s">
        <v>1081</v>
      </c>
      <c r="AC830" s="33">
        <v>45351</v>
      </c>
      <c r="AD830" s="32" t="s">
        <v>22</v>
      </c>
      <c r="AE830" s="33">
        <v>45341</v>
      </c>
      <c r="AF830" s="32" t="s">
        <v>1022</v>
      </c>
      <c r="AG830" s="32"/>
      <c r="AH830" s="32" t="s">
        <v>1210</v>
      </c>
      <c r="AI830" t="s">
        <v>1311</v>
      </c>
      <c r="AJ830" t="s">
        <v>1355</v>
      </c>
      <c r="AK830" t="s">
        <v>1520</v>
      </c>
      <c r="AL830" s="32" t="s">
        <v>890</v>
      </c>
    </row>
    <row r="831" spans="1:38">
      <c r="A831" s="32">
        <v>60</v>
      </c>
      <c r="B831" s="33">
        <v>45329</v>
      </c>
      <c r="C831" s="32">
        <v>70</v>
      </c>
      <c r="D831" s="32" t="s">
        <v>2196</v>
      </c>
      <c r="E831" s="32" t="s">
        <v>2197</v>
      </c>
      <c r="F831" s="32">
        <v>6185444</v>
      </c>
      <c r="G831" s="32" t="s">
        <v>665</v>
      </c>
      <c r="H831" s="32" t="s">
        <v>666</v>
      </c>
      <c r="I831" s="32">
        <v>53645</v>
      </c>
      <c r="J831" s="33">
        <v>45330</v>
      </c>
      <c r="K831" s="33">
        <v>45332</v>
      </c>
      <c r="L831" t="s">
        <v>1058</v>
      </c>
      <c r="M831" s="32">
        <v>7</v>
      </c>
      <c r="N831" s="32" t="s">
        <v>55</v>
      </c>
      <c r="O831" s="32">
        <v>2</v>
      </c>
      <c r="P831" s="32">
        <v>51.99</v>
      </c>
      <c r="Q831" s="32">
        <v>103.98</v>
      </c>
      <c r="R831" s="32" t="s">
        <v>2463</v>
      </c>
      <c r="S831" s="32" t="s">
        <v>1059</v>
      </c>
      <c r="T831" s="33">
        <v>45366</v>
      </c>
      <c r="U831" s="33">
        <v>45338</v>
      </c>
      <c r="V831" s="32" t="s">
        <v>2610</v>
      </c>
      <c r="W831" s="32" t="s">
        <v>1036</v>
      </c>
      <c r="X831" s="33">
        <v>45344</v>
      </c>
      <c r="Y831" s="32" t="s">
        <v>1068</v>
      </c>
      <c r="Z831" s="33">
        <v>45344</v>
      </c>
      <c r="AA831" s="32" t="s">
        <v>1075</v>
      </c>
      <c r="AB831" s="32" t="s">
        <v>1089</v>
      </c>
      <c r="AC831" s="33">
        <v>45358</v>
      </c>
      <c r="AD831" s="32" t="s">
        <v>22</v>
      </c>
      <c r="AE831" s="33">
        <v>45347</v>
      </c>
      <c r="AF831" s="32" t="s">
        <v>425</v>
      </c>
      <c r="AG831" s="32"/>
      <c r="AH831" s="32" t="s">
        <v>1210</v>
      </c>
      <c r="AI831" t="s">
        <v>1311</v>
      </c>
      <c r="AJ831" t="s">
        <v>1355</v>
      </c>
      <c r="AK831" t="s">
        <v>1520</v>
      </c>
      <c r="AL831" s="32" t="s">
        <v>890</v>
      </c>
    </row>
    <row r="832" spans="1:38">
      <c r="A832" s="32">
        <v>60</v>
      </c>
      <c r="B832" s="33">
        <v>45329</v>
      </c>
      <c r="C832" s="32">
        <v>70</v>
      </c>
      <c r="D832" s="32" t="s">
        <v>2196</v>
      </c>
      <c r="E832" s="32" t="s">
        <v>2197</v>
      </c>
      <c r="F832" s="32">
        <v>6185444</v>
      </c>
      <c r="G832" s="32" t="s">
        <v>274</v>
      </c>
      <c r="H832" s="32" t="s">
        <v>275</v>
      </c>
      <c r="I832" s="32">
        <v>53644</v>
      </c>
      <c r="J832" s="33">
        <v>45330</v>
      </c>
      <c r="K832" s="33">
        <v>45332</v>
      </c>
      <c r="L832" t="s">
        <v>1058</v>
      </c>
      <c r="M832" s="32">
        <v>1</v>
      </c>
      <c r="N832" s="32" t="s">
        <v>20</v>
      </c>
      <c r="O832" s="32">
        <v>190</v>
      </c>
      <c r="P832" s="32">
        <v>19.14</v>
      </c>
      <c r="Q832" s="32">
        <v>3636.6</v>
      </c>
      <c r="R832" s="32" t="s">
        <v>2461</v>
      </c>
      <c r="S832" s="32" t="s">
        <v>1058</v>
      </c>
      <c r="T832" s="33">
        <v>45337</v>
      </c>
      <c r="U832" s="33" t="s">
        <v>581</v>
      </c>
      <c r="V832" s="32" t="s">
        <v>2462</v>
      </c>
      <c r="W832" s="32" t="s">
        <v>1037</v>
      </c>
      <c r="X832" s="33">
        <v>45337</v>
      </c>
      <c r="Y832" s="32" t="s">
        <v>1068</v>
      </c>
      <c r="Z832" s="33">
        <v>45337</v>
      </c>
      <c r="AA832" s="32" t="s">
        <v>1075</v>
      </c>
      <c r="AB832" s="32" t="s">
        <v>1081</v>
      </c>
      <c r="AC832" s="33">
        <v>45351</v>
      </c>
      <c r="AD832" s="32" t="s">
        <v>22</v>
      </c>
      <c r="AE832" s="33">
        <v>45341</v>
      </c>
      <c r="AF832" s="32" t="s">
        <v>2611</v>
      </c>
      <c r="AG832" s="32"/>
      <c r="AH832" s="32" t="s">
        <v>1210</v>
      </c>
      <c r="AI832" t="s">
        <v>1311</v>
      </c>
      <c r="AJ832" t="s">
        <v>1355</v>
      </c>
      <c r="AK832" t="s">
        <v>1520</v>
      </c>
      <c r="AL832" s="32" t="s">
        <v>890</v>
      </c>
    </row>
    <row r="833" spans="1:38">
      <c r="A833" s="32">
        <v>60</v>
      </c>
      <c r="B833" s="33">
        <v>45329</v>
      </c>
      <c r="C833" s="32">
        <v>70</v>
      </c>
      <c r="D833" s="32" t="s">
        <v>2196</v>
      </c>
      <c r="E833" s="32" t="s">
        <v>2197</v>
      </c>
      <c r="F833" s="32">
        <v>6185444</v>
      </c>
      <c r="G833" s="32" t="s">
        <v>497</v>
      </c>
      <c r="H833" s="32" t="s">
        <v>1617</v>
      </c>
      <c r="I833" s="32">
        <v>53645</v>
      </c>
      <c r="J833" s="33">
        <v>45330</v>
      </c>
      <c r="K833" s="33">
        <v>45332</v>
      </c>
      <c r="L833" t="s">
        <v>1058</v>
      </c>
      <c r="M833" s="32">
        <v>6</v>
      </c>
      <c r="N833" s="32" t="s">
        <v>55</v>
      </c>
      <c r="O833" s="32">
        <v>12</v>
      </c>
      <c r="P833" s="32">
        <v>23.1</v>
      </c>
      <c r="Q833" s="32">
        <v>277.2</v>
      </c>
      <c r="R833" s="32" t="s">
        <v>2463</v>
      </c>
      <c r="S833" s="32" t="s">
        <v>1059</v>
      </c>
      <c r="T833" s="33">
        <v>45366</v>
      </c>
      <c r="U833" s="33">
        <v>45338</v>
      </c>
      <c r="V833" s="32" t="s">
        <v>2610</v>
      </c>
      <c r="W833" s="32" t="s">
        <v>1035</v>
      </c>
      <c r="X833" s="33">
        <v>45344</v>
      </c>
      <c r="Y833" s="32" t="s">
        <v>1068</v>
      </c>
      <c r="Z833" s="33">
        <v>45344</v>
      </c>
      <c r="AA833" s="32" t="s">
        <v>1075</v>
      </c>
      <c r="AB833" s="32" t="s">
        <v>1089</v>
      </c>
      <c r="AC833" s="33">
        <v>45358</v>
      </c>
      <c r="AD833" s="32" t="s">
        <v>22</v>
      </c>
      <c r="AE833" s="33">
        <v>45347</v>
      </c>
      <c r="AF833" s="32" t="s">
        <v>1027</v>
      </c>
      <c r="AG833" s="32"/>
      <c r="AH833" s="32" t="s">
        <v>1210</v>
      </c>
      <c r="AI833" t="s">
        <v>1311</v>
      </c>
      <c r="AJ833" t="s">
        <v>1355</v>
      </c>
      <c r="AK833" t="s">
        <v>1520</v>
      </c>
      <c r="AL833" s="32" t="s">
        <v>890</v>
      </c>
    </row>
    <row r="834" spans="1:38">
      <c r="A834" s="32">
        <v>60</v>
      </c>
      <c r="B834" s="33">
        <v>45329</v>
      </c>
      <c r="C834" s="32">
        <v>70</v>
      </c>
      <c r="D834" s="32" t="s">
        <v>2196</v>
      </c>
      <c r="E834" s="32" t="s">
        <v>2197</v>
      </c>
      <c r="F834" s="32">
        <v>6185444</v>
      </c>
      <c r="G834" s="32" t="s">
        <v>189</v>
      </c>
      <c r="H834" s="32" t="s">
        <v>185</v>
      </c>
      <c r="I834" s="32">
        <v>53645</v>
      </c>
      <c r="J834" s="33">
        <v>45330</v>
      </c>
      <c r="K834" s="33">
        <v>45332</v>
      </c>
      <c r="L834" t="s">
        <v>1058</v>
      </c>
      <c r="M834" s="32">
        <v>5</v>
      </c>
      <c r="N834" s="32" t="s">
        <v>20</v>
      </c>
      <c r="O834" s="32">
        <v>6</v>
      </c>
      <c r="P834" s="32">
        <v>18.48</v>
      </c>
      <c r="Q834" s="32">
        <v>110.88</v>
      </c>
      <c r="R834" s="32" t="s">
        <v>2461</v>
      </c>
      <c r="S834" s="32" t="s">
        <v>1058</v>
      </c>
      <c r="T834" s="33">
        <v>45337</v>
      </c>
      <c r="U834" s="33" t="s">
        <v>581</v>
      </c>
      <c r="V834" s="32" t="s">
        <v>2462</v>
      </c>
      <c r="W834" s="32" t="s">
        <v>1040</v>
      </c>
      <c r="X834" s="33">
        <v>45337</v>
      </c>
      <c r="Y834" s="32" t="s">
        <v>1068</v>
      </c>
      <c r="Z834" s="33">
        <v>45337</v>
      </c>
      <c r="AA834" s="32" t="s">
        <v>1075</v>
      </c>
      <c r="AB834" s="32" t="s">
        <v>1081</v>
      </c>
      <c r="AC834" s="33">
        <v>45351</v>
      </c>
      <c r="AD834" s="32" t="s">
        <v>22</v>
      </c>
      <c r="AE834" s="33">
        <v>45341</v>
      </c>
      <c r="AF834" s="32" t="s">
        <v>427</v>
      </c>
      <c r="AG834" s="32"/>
      <c r="AH834" s="32" t="s">
        <v>1210</v>
      </c>
      <c r="AI834" t="s">
        <v>1311</v>
      </c>
      <c r="AJ834" t="s">
        <v>1355</v>
      </c>
      <c r="AK834" t="s">
        <v>1520</v>
      </c>
      <c r="AL834" s="32" t="s">
        <v>890</v>
      </c>
    </row>
    <row r="835" spans="1:38">
      <c r="A835" s="32">
        <v>60</v>
      </c>
      <c r="B835" s="33">
        <v>45329</v>
      </c>
      <c r="C835" s="32">
        <v>70</v>
      </c>
      <c r="D835" s="32" t="s">
        <v>2196</v>
      </c>
      <c r="E835" s="32" t="s">
        <v>2197</v>
      </c>
      <c r="F835" s="32">
        <v>6185444</v>
      </c>
      <c r="G835" s="32" t="s">
        <v>188</v>
      </c>
      <c r="H835" s="32" t="s">
        <v>184</v>
      </c>
      <c r="I835" s="32">
        <v>53650</v>
      </c>
      <c r="J835" s="33">
        <v>45330</v>
      </c>
      <c r="K835" s="33">
        <v>45332</v>
      </c>
      <c r="L835" t="s">
        <v>1058</v>
      </c>
      <c r="M835" s="32">
        <v>8</v>
      </c>
      <c r="N835" s="32" t="s">
        <v>37</v>
      </c>
      <c r="O835" s="32">
        <v>8</v>
      </c>
      <c r="P835" s="32">
        <v>37</v>
      </c>
      <c r="Q835" s="32">
        <v>296</v>
      </c>
      <c r="R835" s="32" t="s">
        <v>2461</v>
      </c>
      <c r="S835" s="32" t="s">
        <v>1058</v>
      </c>
      <c r="T835" s="33">
        <v>45337</v>
      </c>
      <c r="U835" s="33" t="s">
        <v>581</v>
      </c>
      <c r="V835" s="32" t="s">
        <v>2462</v>
      </c>
      <c r="W835" s="32" t="s">
        <v>1167</v>
      </c>
      <c r="X835" s="33">
        <v>45337</v>
      </c>
      <c r="Y835" s="32" t="s">
        <v>1068</v>
      </c>
      <c r="Z835" s="33">
        <v>45337</v>
      </c>
      <c r="AA835" s="32" t="s">
        <v>1075</v>
      </c>
      <c r="AB835" s="32" t="s">
        <v>1081</v>
      </c>
      <c r="AC835" s="33">
        <v>45351</v>
      </c>
      <c r="AD835" s="32" t="s">
        <v>22</v>
      </c>
      <c r="AE835" s="33">
        <v>45341</v>
      </c>
      <c r="AF835" s="32" t="s">
        <v>1025</v>
      </c>
      <c r="AG835" s="32"/>
      <c r="AH835" s="32" t="s">
        <v>1210</v>
      </c>
      <c r="AI835" t="s">
        <v>1311</v>
      </c>
      <c r="AJ835" t="s">
        <v>1355</v>
      </c>
      <c r="AK835" t="s">
        <v>1520</v>
      </c>
      <c r="AL835" s="32" t="s">
        <v>890</v>
      </c>
    </row>
    <row r="836" spans="1:38">
      <c r="A836" s="32">
        <v>60</v>
      </c>
      <c r="B836" s="33">
        <v>45329</v>
      </c>
      <c r="C836" s="32">
        <v>70</v>
      </c>
      <c r="D836" s="32" t="s">
        <v>2196</v>
      </c>
      <c r="E836" s="32" t="s">
        <v>2197</v>
      </c>
      <c r="F836" s="32">
        <v>6185444</v>
      </c>
      <c r="G836" s="32" t="s">
        <v>1608</v>
      </c>
      <c r="H836" s="32" t="s">
        <v>147</v>
      </c>
      <c r="I836" s="32">
        <v>53645</v>
      </c>
      <c r="J836" s="33">
        <v>45330</v>
      </c>
      <c r="K836" s="33">
        <v>45332</v>
      </c>
      <c r="L836" t="s">
        <v>1058</v>
      </c>
      <c r="M836" s="32">
        <v>4</v>
      </c>
      <c r="N836" s="32" t="s">
        <v>1380</v>
      </c>
      <c r="O836" s="32">
        <v>6</v>
      </c>
      <c r="P836" s="32">
        <v>12.69</v>
      </c>
      <c r="Q836" s="32">
        <v>76.14</v>
      </c>
      <c r="R836" s="32" t="s">
        <v>2463</v>
      </c>
      <c r="S836" s="32" t="s">
        <v>1059</v>
      </c>
      <c r="T836" s="33">
        <v>45366</v>
      </c>
      <c r="U836" s="33">
        <v>45338</v>
      </c>
      <c r="V836" s="32" t="s">
        <v>2610</v>
      </c>
      <c r="W836" s="32" t="s">
        <v>1159</v>
      </c>
      <c r="X836" s="33">
        <v>45344</v>
      </c>
      <c r="Y836" s="32" t="s">
        <v>1068</v>
      </c>
      <c r="Z836" s="33">
        <v>45344</v>
      </c>
      <c r="AA836" s="32" t="s">
        <v>1075</v>
      </c>
      <c r="AB836" s="32" t="s">
        <v>1089</v>
      </c>
      <c r="AC836" s="33">
        <v>45358</v>
      </c>
      <c r="AD836" s="32" t="s">
        <v>22</v>
      </c>
      <c r="AE836" s="33">
        <v>45347</v>
      </c>
      <c r="AF836" s="32" t="s">
        <v>427</v>
      </c>
      <c r="AG836" s="32"/>
      <c r="AH836" s="32" t="s">
        <v>1210</v>
      </c>
      <c r="AI836" t="s">
        <v>1311</v>
      </c>
      <c r="AJ836" t="s">
        <v>1355</v>
      </c>
      <c r="AK836" t="s">
        <v>1520</v>
      </c>
      <c r="AL836" s="32" t="s">
        <v>890</v>
      </c>
    </row>
    <row r="837" spans="1:38">
      <c r="A837" s="32">
        <v>60</v>
      </c>
      <c r="B837" s="33">
        <v>45329</v>
      </c>
      <c r="C837" s="32">
        <v>70</v>
      </c>
      <c r="D837" s="32" t="s">
        <v>2196</v>
      </c>
      <c r="E837" s="32" t="s">
        <v>2197</v>
      </c>
      <c r="F837" s="32">
        <v>6185444</v>
      </c>
      <c r="G837" s="32" t="s">
        <v>56</v>
      </c>
      <c r="H837" s="32" t="s">
        <v>1618</v>
      </c>
      <c r="I837" s="32">
        <v>53648</v>
      </c>
      <c r="J837" s="33">
        <v>45330</v>
      </c>
      <c r="K837" s="33">
        <v>45332</v>
      </c>
      <c r="L837" t="s">
        <v>1058</v>
      </c>
      <c r="M837" s="32">
        <v>5</v>
      </c>
      <c r="N837" s="32" t="s">
        <v>36</v>
      </c>
      <c r="O837" s="32">
        <v>5</v>
      </c>
      <c r="P837" s="32">
        <v>45.54</v>
      </c>
      <c r="Q837" s="32">
        <v>227.7</v>
      </c>
      <c r="R837" s="32" t="s">
        <v>2461</v>
      </c>
      <c r="S837" s="32" t="s">
        <v>1058</v>
      </c>
      <c r="T837" s="33">
        <v>45337</v>
      </c>
      <c r="U837" s="33" t="s">
        <v>581</v>
      </c>
      <c r="V837" s="32" t="s">
        <v>2462</v>
      </c>
      <c r="W837" s="32" t="s">
        <v>1163</v>
      </c>
      <c r="X837" s="33">
        <v>45337</v>
      </c>
      <c r="Y837" s="32" t="s">
        <v>1068</v>
      </c>
      <c r="Z837" s="33">
        <v>45337</v>
      </c>
      <c r="AA837" s="32" t="s">
        <v>1075</v>
      </c>
      <c r="AB837" s="32" t="s">
        <v>1081</v>
      </c>
      <c r="AC837" s="33">
        <v>45351</v>
      </c>
      <c r="AD837" s="32" t="s">
        <v>22</v>
      </c>
      <c r="AE837" s="33">
        <v>45341</v>
      </c>
      <c r="AF837" s="32" t="s">
        <v>429</v>
      </c>
      <c r="AG837" s="32"/>
      <c r="AH837" s="32" t="s">
        <v>1210</v>
      </c>
      <c r="AI837" t="s">
        <v>1311</v>
      </c>
      <c r="AJ837" t="s">
        <v>1355</v>
      </c>
      <c r="AK837" t="s">
        <v>1520</v>
      </c>
      <c r="AL837" s="32" t="s">
        <v>890</v>
      </c>
    </row>
    <row r="838" spans="1:38">
      <c r="A838" s="32">
        <v>60</v>
      </c>
      <c r="B838" s="33">
        <v>45329</v>
      </c>
      <c r="C838" s="32">
        <v>70</v>
      </c>
      <c r="D838" s="32" t="s">
        <v>2196</v>
      </c>
      <c r="E838" s="32" t="s">
        <v>2197</v>
      </c>
      <c r="F838" s="32">
        <v>6185444</v>
      </c>
      <c r="G838" s="32" t="s">
        <v>1609</v>
      </c>
      <c r="H838" s="32" t="s">
        <v>2211</v>
      </c>
      <c r="I838" s="32">
        <v>53645</v>
      </c>
      <c r="J838" s="33">
        <v>45330</v>
      </c>
      <c r="K838" s="33">
        <v>45332</v>
      </c>
      <c r="L838" t="s">
        <v>1058</v>
      </c>
      <c r="M838" s="32">
        <v>3</v>
      </c>
      <c r="N838" s="32" t="s">
        <v>20</v>
      </c>
      <c r="O838" s="32">
        <v>70</v>
      </c>
      <c r="P838" s="32">
        <v>108.9</v>
      </c>
      <c r="Q838" s="32">
        <v>7623</v>
      </c>
      <c r="R838" s="32" t="s">
        <v>2612</v>
      </c>
      <c r="S838" s="32" t="s">
        <v>1058</v>
      </c>
      <c r="T838" s="33">
        <v>45344</v>
      </c>
      <c r="U838" s="33">
        <v>45338</v>
      </c>
      <c r="V838" s="32" t="s">
        <v>2613</v>
      </c>
      <c r="W838" s="32" t="s">
        <v>141</v>
      </c>
      <c r="X838" s="33">
        <v>45344</v>
      </c>
      <c r="Y838" s="32" t="s">
        <v>1068</v>
      </c>
      <c r="Z838" s="33">
        <v>45344</v>
      </c>
      <c r="AA838" s="32" t="s">
        <v>1075</v>
      </c>
      <c r="AB838" s="32" t="s">
        <v>1089</v>
      </c>
      <c r="AC838" s="33">
        <v>45361</v>
      </c>
      <c r="AD838" s="32" t="s">
        <v>22</v>
      </c>
      <c r="AE838" s="33">
        <v>45348</v>
      </c>
      <c r="AF838" s="32" t="s">
        <v>1559</v>
      </c>
      <c r="AG838" s="32"/>
      <c r="AH838" s="32" t="s">
        <v>1210</v>
      </c>
      <c r="AI838" t="s">
        <v>1311</v>
      </c>
      <c r="AJ838" t="s">
        <v>1355</v>
      </c>
      <c r="AK838" t="s">
        <v>1520</v>
      </c>
      <c r="AL838" s="32" t="s">
        <v>890</v>
      </c>
    </row>
    <row r="839" spans="1:38">
      <c r="A839" s="32">
        <v>60</v>
      </c>
      <c r="B839" s="33">
        <v>45329</v>
      </c>
      <c r="C839" s="32">
        <v>70</v>
      </c>
      <c r="D839" s="32" t="s">
        <v>2196</v>
      </c>
      <c r="E839" s="32" t="s">
        <v>2197</v>
      </c>
      <c r="F839" s="32">
        <v>6185444</v>
      </c>
      <c r="G839" s="32" t="s">
        <v>1610</v>
      </c>
      <c r="H839" s="32" t="s">
        <v>1620</v>
      </c>
      <c r="I839" s="32">
        <v>53650</v>
      </c>
      <c r="J839" s="33">
        <v>45330</v>
      </c>
      <c r="K839" s="33">
        <v>45332</v>
      </c>
      <c r="L839" t="s">
        <v>1058</v>
      </c>
      <c r="M839" s="32">
        <v>7</v>
      </c>
      <c r="N839" s="32" t="s">
        <v>20</v>
      </c>
      <c r="O839" s="32">
        <v>40</v>
      </c>
      <c r="P839" s="32">
        <v>4.2</v>
      </c>
      <c r="Q839" s="32">
        <v>168</v>
      </c>
      <c r="R839" s="32" t="s">
        <v>2461</v>
      </c>
      <c r="S839" s="32" t="s">
        <v>1058</v>
      </c>
      <c r="T839" s="33">
        <v>45337</v>
      </c>
      <c r="U839" s="33" t="s">
        <v>581</v>
      </c>
      <c r="V839" s="32" t="s">
        <v>2462</v>
      </c>
      <c r="W839" s="32" t="s">
        <v>1162</v>
      </c>
      <c r="X839" s="33">
        <v>45337</v>
      </c>
      <c r="Y839" s="32" t="s">
        <v>1068</v>
      </c>
      <c r="Z839" s="33">
        <v>45337</v>
      </c>
      <c r="AA839" s="32" t="s">
        <v>1075</v>
      </c>
      <c r="AB839" s="32" t="s">
        <v>1081</v>
      </c>
      <c r="AC839" s="33">
        <v>45351</v>
      </c>
      <c r="AD839" s="32" t="s">
        <v>22</v>
      </c>
      <c r="AE839" s="33">
        <v>45341</v>
      </c>
      <c r="AF839" s="32" t="s">
        <v>1174</v>
      </c>
      <c r="AG839" s="32"/>
      <c r="AH839" s="32" t="s">
        <v>1210</v>
      </c>
      <c r="AI839" t="s">
        <v>1311</v>
      </c>
      <c r="AJ839" t="s">
        <v>1355</v>
      </c>
      <c r="AK839" t="s">
        <v>1520</v>
      </c>
      <c r="AL839" s="32" t="s">
        <v>890</v>
      </c>
    </row>
    <row r="840" spans="1:38">
      <c r="A840" s="32">
        <v>60</v>
      </c>
      <c r="B840" s="33">
        <v>45329</v>
      </c>
      <c r="C840" s="32">
        <v>70</v>
      </c>
      <c r="D840" s="32" t="s">
        <v>2196</v>
      </c>
      <c r="E840" s="32" t="s">
        <v>2197</v>
      </c>
      <c r="F840" s="32">
        <v>6185444</v>
      </c>
      <c r="G840" s="32" t="s">
        <v>1688</v>
      </c>
      <c r="H840" s="32" t="s">
        <v>1975</v>
      </c>
      <c r="I840" s="32">
        <v>53647</v>
      </c>
      <c r="J840" s="33">
        <v>45330</v>
      </c>
      <c r="K840" s="33">
        <v>45332</v>
      </c>
      <c r="L840" t="s">
        <v>1058</v>
      </c>
      <c r="M840" s="32">
        <v>3</v>
      </c>
      <c r="N840" s="32" t="s">
        <v>37</v>
      </c>
      <c r="O840" s="32">
        <v>1</v>
      </c>
      <c r="P840" s="32">
        <v>55.08</v>
      </c>
      <c r="Q840" s="32">
        <v>55.08</v>
      </c>
      <c r="R840" s="32" t="s">
        <v>2461</v>
      </c>
      <c r="S840" s="32" t="s">
        <v>1058</v>
      </c>
      <c r="T840" s="33">
        <v>45337</v>
      </c>
      <c r="U840" s="33" t="s">
        <v>581</v>
      </c>
      <c r="V840" s="32" t="s">
        <v>2462</v>
      </c>
      <c r="W840" s="32" t="s">
        <v>1028</v>
      </c>
      <c r="X840" s="33">
        <v>45337</v>
      </c>
      <c r="Y840" s="32" t="s">
        <v>1068</v>
      </c>
      <c r="Z840" s="33">
        <v>45337</v>
      </c>
      <c r="AA840" s="32" t="s">
        <v>1075</v>
      </c>
      <c r="AB840" s="32" t="s">
        <v>1081</v>
      </c>
      <c r="AC840" s="33">
        <v>45358</v>
      </c>
      <c r="AD840" s="32" t="s">
        <v>22</v>
      </c>
      <c r="AE840" s="33">
        <v>45341</v>
      </c>
      <c r="AF840" s="32" t="s">
        <v>424</v>
      </c>
      <c r="AG840" s="32"/>
      <c r="AH840" s="32" t="s">
        <v>1210</v>
      </c>
      <c r="AI840" t="s">
        <v>1311</v>
      </c>
      <c r="AJ840" t="s">
        <v>1355</v>
      </c>
      <c r="AK840" t="s">
        <v>1520</v>
      </c>
      <c r="AL840" s="32" t="s">
        <v>890</v>
      </c>
    </row>
    <row r="841" spans="1:38">
      <c r="A841" s="32">
        <v>60</v>
      </c>
      <c r="B841" s="33">
        <v>45329</v>
      </c>
      <c r="C841" s="32">
        <v>70</v>
      </c>
      <c r="D841" s="32" t="s">
        <v>2196</v>
      </c>
      <c r="E841" s="32" t="s">
        <v>2197</v>
      </c>
      <c r="F841" s="32">
        <v>6185444</v>
      </c>
      <c r="G841" s="32" t="s">
        <v>505</v>
      </c>
      <c r="H841" s="32" t="s">
        <v>2212</v>
      </c>
      <c r="I841" s="32">
        <v>53648</v>
      </c>
      <c r="J841" s="33">
        <v>45330</v>
      </c>
      <c r="K841" s="33">
        <v>45332</v>
      </c>
      <c r="L841" t="s">
        <v>1058</v>
      </c>
      <c r="M841" s="32">
        <v>4</v>
      </c>
      <c r="N841" s="32" t="s">
        <v>37</v>
      </c>
      <c r="O841" s="32">
        <v>8</v>
      </c>
      <c r="P841" s="32">
        <v>39.6</v>
      </c>
      <c r="Q841" s="32">
        <v>316.8</v>
      </c>
      <c r="R841" s="32" t="s">
        <v>2463</v>
      </c>
      <c r="S841" s="32" t="s">
        <v>1059</v>
      </c>
      <c r="T841" s="33">
        <v>45366</v>
      </c>
      <c r="U841" s="33">
        <v>45338</v>
      </c>
      <c r="V841" s="32" t="s">
        <v>2610</v>
      </c>
      <c r="W841" s="32" t="s">
        <v>1031</v>
      </c>
      <c r="X841" s="33">
        <v>45344</v>
      </c>
      <c r="Y841" s="32" t="s">
        <v>1068</v>
      </c>
      <c r="Z841" s="33">
        <v>45344</v>
      </c>
      <c r="AA841" s="32" t="s">
        <v>1075</v>
      </c>
      <c r="AB841" s="32" t="s">
        <v>1089</v>
      </c>
      <c r="AC841" s="33">
        <v>45371</v>
      </c>
      <c r="AD841" s="32" t="s">
        <v>581</v>
      </c>
      <c r="AE841" s="33" t="s">
        <v>581</v>
      </c>
      <c r="AF841" s="32" t="s">
        <v>581</v>
      </c>
      <c r="AG841" s="32" t="s">
        <v>2247</v>
      </c>
      <c r="AH841" s="32" t="s">
        <v>1210</v>
      </c>
      <c r="AI841" t="s">
        <v>1311</v>
      </c>
      <c r="AJ841" t="s">
        <v>1355</v>
      </c>
      <c r="AK841" t="s">
        <v>1520</v>
      </c>
      <c r="AL841" s="32" t="s">
        <v>890</v>
      </c>
    </row>
    <row r="842" spans="1:38">
      <c r="A842" s="32">
        <v>60</v>
      </c>
      <c r="B842" s="33">
        <v>45329</v>
      </c>
      <c r="C842" s="32">
        <v>70</v>
      </c>
      <c r="D842" s="32" t="s">
        <v>2196</v>
      </c>
      <c r="E842" s="32" t="s">
        <v>2197</v>
      </c>
      <c r="F842" s="32">
        <v>6185444</v>
      </c>
      <c r="G842" s="32" t="s">
        <v>535</v>
      </c>
      <c r="H842" s="32" t="s">
        <v>536</v>
      </c>
      <c r="I842" s="32">
        <v>53648</v>
      </c>
      <c r="J842" s="33">
        <v>45330</v>
      </c>
      <c r="K842" s="33">
        <v>45332</v>
      </c>
      <c r="L842" t="s">
        <v>1058</v>
      </c>
      <c r="M842" s="32">
        <v>3</v>
      </c>
      <c r="N842" s="32" t="s">
        <v>37</v>
      </c>
      <c r="O842" s="32">
        <v>1</v>
      </c>
      <c r="P842" s="32">
        <v>122.1</v>
      </c>
      <c r="Q842" s="32">
        <v>122.1</v>
      </c>
      <c r="R842" s="32" t="s">
        <v>2463</v>
      </c>
      <c r="S842" s="32" t="s">
        <v>1059</v>
      </c>
      <c r="T842" s="33">
        <v>45366</v>
      </c>
      <c r="U842" s="33">
        <v>45338</v>
      </c>
      <c r="V842" s="32" t="s">
        <v>2610</v>
      </c>
      <c r="W842" s="32" t="s">
        <v>1029</v>
      </c>
      <c r="X842" s="33">
        <v>45344</v>
      </c>
      <c r="Y842" s="32" t="s">
        <v>1068</v>
      </c>
      <c r="Z842" s="33">
        <v>45344</v>
      </c>
      <c r="AA842" s="32" t="s">
        <v>1075</v>
      </c>
      <c r="AB842" s="32" t="s">
        <v>1089</v>
      </c>
      <c r="AC842" s="33">
        <v>45358</v>
      </c>
      <c r="AD842" s="32" t="s">
        <v>22</v>
      </c>
      <c r="AE842" s="33">
        <v>45350</v>
      </c>
      <c r="AF842" s="32" t="s">
        <v>424</v>
      </c>
      <c r="AG842" s="32"/>
      <c r="AH842" s="32" t="s">
        <v>1210</v>
      </c>
      <c r="AI842" t="s">
        <v>1311</v>
      </c>
      <c r="AJ842" t="s">
        <v>1355</v>
      </c>
      <c r="AK842" t="s">
        <v>1520</v>
      </c>
      <c r="AL842" s="32" t="s">
        <v>890</v>
      </c>
    </row>
    <row r="843" spans="1:38">
      <c r="A843" s="32">
        <v>60</v>
      </c>
      <c r="B843" s="33">
        <v>45329</v>
      </c>
      <c r="C843" s="32">
        <v>70</v>
      </c>
      <c r="D843" s="32" t="s">
        <v>2196</v>
      </c>
      <c r="E843" s="32" t="s">
        <v>2197</v>
      </c>
      <c r="F843" s="32">
        <v>6185444</v>
      </c>
      <c r="G843" s="32" t="s">
        <v>270</v>
      </c>
      <c r="H843" s="32" t="s">
        <v>271</v>
      </c>
      <c r="I843" s="32">
        <v>53651</v>
      </c>
      <c r="J843" s="33">
        <v>45330</v>
      </c>
      <c r="K843" s="33">
        <v>45332</v>
      </c>
      <c r="L843" t="s">
        <v>1058</v>
      </c>
      <c r="M843" s="32">
        <v>10</v>
      </c>
      <c r="N843" s="32" t="s">
        <v>37</v>
      </c>
      <c r="O843" s="32">
        <v>45</v>
      </c>
      <c r="P843" s="32">
        <v>44</v>
      </c>
      <c r="Q843" s="32">
        <v>1980</v>
      </c>
      <c r="R843" s="32" t="s">
        <v>2464</v>
      </c>
      <c r="S843" s="32" t="s">
        <v>1058</v>
      </c>
      <c r="T843" s="33">
        <v>45337</v>
      </c>
      <c r="U843" s="33" t="s">
        <v>581</v>
      </c>
      <c r="V843" s="32" t="s">
        <v>2465</v>
      </c>
      <c r="W843" s="32" t="s">
        <v>1036</v>
      </c>
      <c r="X843" s="33">
        <v>45342</v>
      </c>
      <c r="Y843" s="32" t="s">
        <v>1068</v>
      </c>
      <c r="Z843" s="33">
        <v>45342</v>
      </c>
      <c r="AA843" s="32" t="s">
        <v>1075</v>
      </c>
      <c r="AB843" s="32" t="s">
        <v>1070</v>
      </c>
      <c r="AC843" s="33">
        <v>45351</v>
      </c>
      <c r="AD843" s="32" t="s">
        <v>22</v>
      </c>
      <c r="AE843" s="33" t="s">
        <v>581</v>
      </c>
      <c r="AF843" s="32" t="s">
        <v>581</v>
      </c>
      <c r="AG843" s="32"/>
      <c r="AH843" s="32" t="s">
        <v>1210</v>
      </c>
      <c r="AI843" t="s">
        <v>1311</v>
      </c>
      <c r="AJ843" t="s">
        <v>1355</v>
      </c>
      <c r="AK843" t="s">
        <v>1520</v>
      </c>
      <c r="AL843" s="32" t="s">
        <v>890</v>
      </c>
    </row>
    <row r="844" spans="1:38">
      <c r="A844" s="32">
        <v>60</v>
      </c>
      <c r="B844" s="33">
        <v>45329</v>
      </c>
      <c r="C844" s="32">
        <v>70</v>
      </c>
      <c r="D844" s="32" t="s">
        <v>2196</v>
      </c>
      <c r="E844" s="32" t="s">
        <v>2197</v>
      </c>
      <c r="F844" s="32">
        <v>6185444</v>
      </c>
      <c r="G844" s="32" t="s">
        <v>504</v>
      </c>
      <c r="H844" s="32" t="s">
        <v>521</v>
      </c>
      <c r="I844" s="32">
        <v>53651</v>
      </c>
      <c r="J844" s="33">
        <v>45330</v>
      </c>
      <c r="K844" s="33">
        <v>45332</v>
      </c>
      <c r="L844" t="s">
        <v>1058</v>
      </c>
      <c r="M844" s="32">
        <v>9</v>
      </c>
      <c r="N844" s="32" t="s">
        <v>37</v>
      </c>
      <c r="O844" s="32">
        <v>2</v>
      </c>
      <c r="P844" s="32">
        <v>41.3</v>
      </c>
      <c r="Q844" s="32">
        <v>82.6</v>
      </c>
      <c r="R844" s="32" t="s">
        <v>2464</v>
      </c>
      <c r="S844" s="32" t="s">
        <v>1058</v>
      </c>
      <c r="T844" s="33">
        <v>45337</v>
      </c>
      <c r="U844" s="33" t="s">
        <v>581</v>
      </c>
      <c r="V844" s="32" t="s">
        <v>2465</v>
      </c>
      <c r="W844" s="32" t="s">
        <v>1035</v>
      </c>
      <c r="X844" s="33">
        <v>45342</v>
      </c>
      <c r="Y844" s="32" t="s">
        <v>1068</v>
      </c>
      <c r="Z844" s="33">
        <v>45342</v>
      </c>
      <c r="AA844" s="32" t="s">
        <v>1075</v>
      </c>
      <c r="AB844" s="32" t="s">
        <v>1070</v>
      </c>
      <c r="AC844" s="33">
        <v>45351</v>
      </c>
      <c r="AD844" s="32" t="s">
        <v>22</v>
      </c>
      <c r="AE844" s="33" t="s">
        <v>581</v>
      </c>
      <c r="AF844" s="32" t="s">
        <v>581</v>
      </c>
      <c r="AG844" s="32"/>
      <c r="AH844" s="32" t="s">
        <v>1210</v>
      </c>
      <c r="AI844" t="s">
        <v>1311</v>
      </c>
      <c r="AJ844" t="s">
        <v>1355</v>
      </c>
      <c r="AK844" t="s">
        <v>1520</v>
      </c>
      <c r="AL844" s="32" t="s">
        <v>890</v>
      </c>
    </row>
    <row r="845" spans="1:38">
      <c r="A845" s="32">
        <v>60</v>
      </c>
      <c r="B845" s="33">
        <v>45329</v>
      </c>
      <c r="C845" s="32">
        <v>70</v>
      </c>
      <c r="D845" s="32" t="s">
        <v>2196</v>
      </c>
      <c r="E845" s="32" t="s">
        <v>2197</v>
      </c>
      <c r="F845" s="32">
        <v>6185444</v>
      </c>
      <c r="G845" s="32" t="s">
        <v>2204</v>
      </c>
      <c r="H845" s="32" t="s">
        <v>2213</v>
      </c>
      <c r="I845" s="32">
        <v>53651</v>
      </c>
      <c r="J845" s="33">
        <v>45330</v>
      </c>
      <c r="K845" s="33">
        <v>45332</v>
      </c>
      <c r="L845" t="s">
        <v>1058</v>
      </c>
      <c r="M845" s="32">
        <v>8</v>
      </c>
      <c r="N845" s="32" t="s">
        <v>1993</v>
      </c>
      <c r="O845" s="32">
        <v>3</v>
      </c>
      <c r="P845" s="32">
        <v>44.55</v>
      </c>
      <c r="Q845" s="32">
        <v>133.65</v>
      </c>
      <c r="R845" s="32" t="s">
        <v>2464</v>
      </c>
      <c r="S845" s="32" t="s">
        <v>1058</v>
      </c>
      <c r="T845" s="33">
        <v>45337</v>
      </c>
      <c r="U845" s="33" t="s">
        <v>581</v>
      </c>
      <c r="V845" s="32" t="s">
        <v>2465</v>
      </c>
      <c r="W845" s="32" t="s">
        <v>1159</v>
      </c>
      <c r="X845" s="33">
        <v>45342</v>
      </c>
      <c r="Y845" s="32" t="s">
        <v>1068</v>
      </c>
      <c r="Z845" s="33">
        <v>45342</v>
      </c>
      <c r="AA845" s="32" t="s">
        <v>1075</v>
      </c>
      <c r="AB845" s="32" t="s">
        <v>1070</v>
      </c>
      <c r="AC845" s="33">
        <v>45351</v>
      </c>
      <c r="AD845" s="32" t="s">
        <v>22</v>
      </c>
      <c r="AE845" s="33" t="s">
        <v>581</v>
      </c>
      <c r="AF845" s="32" t="s">
        <v>581</v>
      </c>
      <c r="AG845" s="32"/>
      <c r="AH845" s="32" t="s">
        <v>1210</v>
      </c>
      <c r="AI845" t="s">
        <v>1311</v>
      </c>
      <c r="AJ845" t="s">
        <v>1355</v>
      </c>
      <c r="AK845" t="s">
        <v>1520</v>
      </c>
      <c r="AL845" s="32" t="s">
        <v>890</v>
      </c>
    </row>
    <row r="846" spans="1:38">
      <c r="A846" s="32">
        <v>60</v>
      </c>
      <c r="B846" s="33">
        <v>45329</v>
      </c>
      <c r="C846" s="32">
        <v>70</v>
      </c>
      <c r="D846" s="32" t="s">
        <v>2196</v>
      </c>
      <c r="E846" s="32" t="s">
        <v>2197</v>
      </c>
      <c r="F846" s="32">
        <v>6185444</v>
      </c>
      <c r="G846" s="32" t="s">
        <v>1261</v>
      </c>
      <c r="H846" s="32" t="s">
        <v>1266</v>
      </c>
      <c r="I846" s="32">
        <v>53649</v>
      </c>
      <c r="J846" s="33">
        <v>45330</v>
      </c>
      <c r="K846" s="33">
        <v>45332</v>
      </c>
      <c r="L846" t="s">
        <v>1058</v>
      </c>
      <c r="M846" s="32">
        <v>1</v>
      </c>
      <c r="N846" s="32" t="s">
        <v>20</v>
      </c>
      <c r="O846" s="32">
        <v>12</v>
      </c>
      <c r="P846" s="32">
        <v>14.6</v>
      </c>
      <c r="Q846" s="32">
        <v>175.2</v>
      </c>
      <c r="R846" s="32" t="s">
        <v>2466</v>
      </c>
      <c r="S846" s="32" t="s">
        <v>1058</v>
      </c>
      <c r="T846" s="33">
        <v>45339</v>
      </c>
      <c r="U846" s="33" t="s">
        <v>581</v>
      </c>
      <c r="V846" s="32" t="s">
        <v>2467</v>
      </c>
      <c r="W846" s="32" t="s">
        <v>142</v>
      </c>
      <c r="X846" s="33">
        <v>45339</v>
      </c>
      <c r="Y846" s="32" t="s">
        <v>1068</v>
      </c>
      <c r="Z846" s="33">
        <v>45339</v>
      </c>
      <c r="AA846" s="32" t="s">
        <v>1075</v>
      </c>
      <c r="AB846" s="32" t="s">
        <v>1082</v>
      </c>
      <c r="AC846" s="33">
        <v>45374</v>
      </c>
      <c r="AD846" s="32" t="s">
        <v>22</v>
      </c>
      <c r="AE846" s="33">
        <v>45342</v>
      </c>
      <c r="AF846" s="32" t="s">
        <v>1027</v>
      </c>
      <c r="AG846" s="32"/>
      <c r="AH846" s="32" t="s">
        <v>1210</v>
      </c>
      <c r="AI846" t="s">
        <v>1311</v>
      </c>
      <c r="AJ846" t="s">
        <v>1355</v>
      </c>
      <c r="AK846" t="s">
        <v>1520</v>
      </c>
      <c r="AL846" s="32" t="s">
        <v>890</v>
      </c>
    </row>
    <row r="847" spans="1:38">
      <c r="A847" s="32">
        <v>60</v>
      </c>
      <c r="B847" s="33">
        <v>45329</v>
      </c>
      <c r="C847" s="32">
        <v>70</v>
      </c>
      <c r="D847" s="32" t="s">
        <v>2196</v>
      </c>
      <c r="E847" s="32" t="s">
        <v>2197</v>
      </c>
      <c r="F847" s="32">
        <v>6185444</v>
      </c>
      <c r="G847" s="32" t="s">
        <v>1493</v>
      </c>
      <c r="H847" s="32" t="s">
        <v>1503</v>
      </c>
      <c r="I847" s="32">
        <v>53651</v>
      </c>
      <c r="J847" s="33">
        <v>45330</v>
      </c>
      <c r="K847" s="33">
        <v>45332</v>
      </c>
      <c r="L847" t="s">
        <v>1058</v>
      </c>
      <c r="M847" s="32">
        <v>7</v>
      </c>
      <c r="N847" s="32" t="s">
        <v>20</v>
      </c>
      <c r="O847" s="32">
        <v>4</v>
      </c>
      <c r="P847" s="32">
        <v>12.4</v>
      </c>
      <c r="Q847" s="32">
        <v>49.6</v>
      </c>
      <c r="R847" s="32" t="s">
        <v>2464</v>
      </c>
      <c r="S847" s="32" t="s">
        <v>1058</v>
      </c>
      <c r="T847" s="33">
        <v>45337</v>
      </c>
      <c r="U847" s="33" t="s">
        <v>581</v>
      </c>
      <c r="V847" s="32" t="s">
        <v>2465</v>
      </c>
      <c r="W847" s="32" t="s">
        <v>1031</v>
      </c>
      <c r="X847" s="33">
        <v>45342</v>
      </c>
      <c r="Y847" s="32" t="s">
        <v>1068</v>
      </c>
      <c r="Z847" s="33">
        <v>45342</v>
      </c>
      <c r="AA847" s="32" t="s">
        <v>1075</v>
      </c>
      <c r="AB847" s="32" t="s">
        <v>1070</v>
      </c>
      <c r="AC847" s="33">
        <v>45351</v>
      </c>
      <c r="AD847" s="32" t="s">
        <v>22</v>
      </c>
      <c r="AE847" s="33" t="s">
        <v>581</v>
      </c>
      <c r="AF847" s="32" t="s">
        <v>581</v>
      </c>
      <c r="AG847" s="32"/>
      <c r="AH847" s="32" t="s">
        <v>1210</v>
      </c>
      <c r="AI847" t="s">
        <v>1311</v>
      </c>
      <c r="AJ847" t="s">
        <v>1355</v>
      </c>
      <c r="AK847" t="s">
        <v>1520</v>
      </c>
      <c r="AL847" s="32" t="s">
        <v>890</v>
      </c>
    </row>
    <row r="848" spans="1:38">
      <c r="A848" s="32">
        <v>60</v>
      </c>
      <c r="B848" s="33">
        <v>45329</v>
      </c>
      <c r="C848" s="32">
        <v>70</v>
      </c>
      <c r="D848" s="32" t="s">
        <v>2196</v>
      </c>
      <c r="E848" s="32" t="s">
        <v>2197</v>
      </c>
      <c r="F848" s="32">
        <v>6185444</v>
      </c>
      <c r="G848" s="32" t="s">
        <v>2205</v>
      </c>
      <c r="H848" s="32" t="s">
        <v>2214</v>
      </c>
      <c r="I848" s="32">
        <v>53653</v>
      </c>
      <c r="J848" s="33">
        <v>45330</v>
      </c>
      <c r="K848" s="33">
        <v>45332</v>
      </c>
      <c r="L848" t="s">
        <v>1058</v>
      </c>
      <c r="M848" s="32">
        <v>6</v>
      </c>
      <c r="N848" s="32" t="s">
        <v>20</v>
      </c>
      <c r="O848" s="32">
        <v>10</v>
      </c>
      <c r="P848" s="32">
        <v>8.1999999999999993</v>
      </c>
      <c r="Q848" s="32">
        <v>82</v>
      </c>
      <c r="R848" s="32" t="s">
        <v>2463</v>
      </c>
      <c r="S848" s="32" t="s">
        <v>1059</v>
      </c>
      <c r="T848" s="33">
        <v>45366</v>
      </c>
      <c r="U848" s="33">
        <v>45338</v>
      </c>
      <c r="V848" s="32" t="s">
        <v>2610</v>
      </c>
      <c r="W848" s="32" t="s">
        <v>1009</v>
      </c>
      <c r="X848" s="33">
        <v>45344</v>
      </c>
      <c r="Y848" s="32" t="s">
        <v>1068</v>
      </c>
      <c r="Z848" s="33">
        <v>45344</v>
      </c>
      <c r="AA848" s="32" t="s">
        <v>1075</v>
      </c>
      <c r="AB848" s="32" t="s">
        <v>1089</v>
      </c>
      <c r="AC848" s="33">
        <v>45382</v>
      </c>
      <c r="AD848" s="32" t="s">
        <v>22</v>
      </c>
      <c r="AE848" s="33">
        <v>45360</v>
      </c>
      <c r="AF848" s="32" t="s">
        <v>1001</v>
      </c>
      <c r="AG848" s="32"/>
      <c r="AH848" s="32" t="s">
        <v>1210</v>
      </c>
      <c r="AI848" t="s">
        <v>1311</v>
      </c>
      <c r="AJ848" t="s">
        <v>1355</v>
      </c>
      <c r="AK848" t="s">
        <v>1520</v>
      </c>
      <c r="AL848" s="32" t="s">
        <v>890</v>
      </c>
    </row>
    <row r="849" spans="1:38">
      <c r="A849" s="32">
        <v>60</v>
      </c>
      <c r="B849" s="33">
        <v>45329</v>
      </c>
      <c r="C849" s="32">
        <v>70</v>
      </c>
      <c r="D849" s="32" t="s">
        <v>2196</v>
      </c>
      <c r="E849" s="32" t="s">
        <v>2197</v>
      </c>
      <c r="F849" s="32">
        <v>6185444</v>
      </c>
      <c r="G849" s="32" t="s">
        <v>71</v>
      </c>
      <c r="H849" s="32" t="s">
        <v>72</v>
      </c>
      <c r="I849" s="32">
        <v>53651</v>
      </c>
      <c r="J849" s="33">
        <v>45330</v>
      </c>
      <c r="K849" s="33">
        <v>45332</v>
      </c>
      <c r="L849" t="s">
        <v>1058</v>
      </c>
      <c r="M849" s="32">
        <v>6</v>
      </c>
      <c r="N849" s="32" t="s">
        <v>20</v>
      </c>
      <c r="O849" s="32">
        <v>15</v>
      </c>
      <c r="P849" s="32">
        <v>13.9</v>
      </c>
      <c r="Q849" s="32">
        <v>208.5</v>
      </c>
      <c r="R849" s="32" t="s">
        <v>2464</v>
      </c>
      <c r="S849" s="32" t="s">
        <v>1058</v>
      </c>
      <c r="T849" s="33">
        <v>45337</v>
      </c>
      <c r="U849" s="33" t="s">
        <v>581</v>
      </c>
      <c r="V849" s="32" t="s">
        <v>2465</v>
      </c>
      <c r="W849" s="32" t="s">
        <v>1029</v>
      </c>
      <c r="X849" s="33">
        <v>45342</v>
      </c>
      <c r="Y849" s="32" t="s">
        <v>1068</v>
      </c>
      <c r="Z849" s="33">
        <v>45342</v>
      </c>
      <c r="AA849" s="32" t="s">
        <v>1075</v>
      </c>
      <c r="AB849" s="32" t="s">
        <v>1070</v>
      </c>
      <c r="AC849" s="33">
        <v>45351</v>
      </c>
      <c r="AD849" s="32" t="s">
        <v>22</v>
      </c>
      <c r="AE849" s="33" t="s">
        <v>581</v>
      </c>
      <c r="AF849" s="32" t="s">
        <v>581</v>
      </c>
      <c r="AG849" s="32"/>
      <c r="AH849" s="32" t="s">
        <v>1210</v>
      </c>
      <c r="AI849" t="s">
        <v>1311</v>
      </c>
      <c r="AJ849" t="s">
        <v>1355</v>
      </c>
      <c r="AK849" t="s">
        <v>1520</v>
      </c>
      <c r="AL849" s="32" t="s">
        <v>890</v>
      </c>
    </row>
    <row r="850" spans="1:38">
      <c r="A850" s="32">
        <v>60</v>
      </c>
      <c r="B850" s="33">
        <v>45329</v>
      </c>
      <c r="C850" s="32">
        <v>70</v>
      </c>
      <c r="D850" s="32" t="s">
        <v>2196</v>
      </c>
      <c r="E850" s="32" t="s">
        <v>2197</v>
      </c>
      <c r="F850" s="32">
        <v>6185444</v>
      </c>
      <c r="G850" s="32" t="s">
        <v>500</v>
      </c>
      <c r="H850" s="32" t="s">
        <v>518</v>
      </c>
      <c r="I850" s="32">
        <v>53651</v>
      </c>
      <c r="J850" s="33">
        <v>45330</v>
      </c>
      <c r="K850" s="33">
        <v>45332</v>
      </c>
      <c r="L850" t="s">
        <v>1058</v>
      </c>
      <c r="M850" s="32">
        <v>5</v>
      </c>
      <c r="N850" s="32" t="s">
        <v>20</v>
      </c>
      <c r="O850" s="32">
        <v>8</v>
      </c>
      <c r="P850" s="32">
        <v>29</v>
      </c>
      <c r="Q850" s="32">
        <v>232</v>
      </c>
      <c r="R850" s="32" t="s">
        <v>2464</v>
      </c>
      <c r="S850" s="32" t="s">
        <v>1058</v>
      </c>
      <c r="T850" s="33">
        <v>45337</v>
      </c>
      <c r="U850" s="33" t="s">
        <v>581</v>
      </c>
      <c r="V850" s="32" t="s">
        <v>2465</v>
      </c>
      <c r="W850" s="32" t="s">
        <v>1028</v>
      </c>
      <c r="X850" s="33">
        <v>45342</v>
      </c>
      <c r="Y850" s="32" t="s">
        <v>1068</v>
      </c>
      <c r="Z850" s="33">
        <v>45342</v>
      </c>
      <c r="AA850" s="32" t="s">
        <v>1075</v>
      </c>
      <c r="AB850" s="32" t="s">
        <v>1070</v>
      </c>
      <c r="AC850" s="33">
        <v>45351</v>
      </c>
      <c r="AD850" s="32" t="s">
        <v>22</v>
      </c>
      <c r="AE850" s="33" t="s">
        <v>581</v>
      </c>
      <c r="AF850" s="32" t="s">
        <v>581</v>
      </c>
      <c r="AG850" s="32"/>
      <c r="AH850" s="32" t="s">
        <v>1210</v>
      </c>
      <c r="AI850" t="s">
        <v>1311</v>
      </c>
      <c r="AJ850" t="s">
        <v>1355</v>
      </c>
      <c r="AK850" t="s">
        <v>1520</v>
      </c>
      <c r="AL850" s="32" t="s">
        <v>890</v>
      </c>
    </row>
    <row r="851" spans="1:38">
      <c r="A851" s="32">
        <v>60</v>
      </c>
      <c r="B851" s="33">
        <v>45329</v>
      </c>
      <c r="C851" s="32">
        <v>70</v>
      </c>
      <c r="D851" s="32" t="s">
        <v>2196</v>
      </c>
      <c r="E851" s="32" t="s">
        <v>2197</v>
      </c>
      <c r="F851" s="32">
        <v>6185444</v>
      </c>
      <c r="G851" s="32" t="s">
        <v>81</v>
      </c>
      <c r="H851" s="32" t="s">
        <v>534</v>
      </c>
      <c r="I851" s="32">
        <v>53646</v>
      </c>
      <c r="J851" s="33">
        <v>45330</v>
      </c>
      <c r="K851" s="33">
        <v>45332</v>
      </c>
      <c r="L851" t="s">
        <v>1058</v>
      </c>
      <c r="M851" s="32">
        <v>1</v>
      </c>
      <c r="N851" s="32" t="s">
        <v>55</v>
      </c>
      <c r="O851" s="32">
        <v>3</v>
      </c>
      <c r="P851" s="32">
        <v>16.5</v>
      </c>
      <c r="Q851" s="32">
        <v>49.5</v>
      </c>
      <c r="R851" s="32" t="s">
        <v>2468</v>
      </c>
      <c r="S851" s="32" t="s">
        <v>1058</v>
      </c>
      <c r="T851" s="33">
        <v>45339</v>
      </c>
      <c r="U851" s="33" t="s">
        <v>581</v>
      </c>
      <c r="V851" s="32" t="s">
        <v>2469</v>
      </c>
      <c r="W851" s="32" t="s">
        <v>143</v>
      </c>
      <c r="X851" s="33">
        <v>45339</v>
      </c>
      <c r="Y851" s="32" t="s">
        <v>1068</v>
      </c>
      <c r="Z851" s="33">
        <v>45339</v>
      </c>
      <c r="AA851" s="32" t="s">
        <v>1075</v>
      </c>
      <c r="AB851" s="32" t="s">
        <v>1084</v>
      </c>
      <c r="AC851" s="33">
        <v>45374</v>
      </c>
      <c r="AD851" s="32" t="s">
        <v>22</v>
      </c>
      <c r="AE851" s="33">
        <v>45341</v>
      </c>
      <c r="AF851" s="32" t="s">
        <v>428</v>
      </c>
      <c r="AG851" s="32"/>
      <c r="AH851" s="32" t="s">
        <v>1210</v>
      </c>
      <c r="AI851" t="s">
        <v>1311</v>
      </c>
      <c r="AJ851" t="s">
        <v>1355</v>
      </c>
      <c r="AK851" t="s">
        <v>1520</v>
      </c>
      <c r="AL851" s="32" t="s">
        <v>890</v>
      </c>
    </row>
    <row r="852" spans="1:38">
      <c r="A852" s="32">
        <v>60</v>
      </c>
      <c r="B852" s="33">
        <v>45329</v>
      </c>
      <c r="C852" s="32">
        <v>70</v>
      </c>
      <c r="D852" s="32" t="s">
        <v>2196</v>
      </c>
      <c r="E852" s="32" t="s">
        <v>2197</v>
      </c>
      <c r="F852" s="32">
        <v>6185444</v>
      </c>
      <c r="G852" s="32" t="s">
        <v>1613</v>
      </c>
      <c r="H852" s="32" t="s">
        <v>1624</v>
      </c>
      <c r="I852" s="32">
        <v>53647</v>
      </c>
      <c r="J852" s="33">
        <v>45330</v>
      </c>
      <c r="K852" s="33">
        <v>45332</v>
      </c>
      <c r="L852" t="s">
        <v>1058</v>
      </c>
      <c r="M852" s="32">
        <v>2</v>
      </c>
      <c r="N852" s="32" t="s">
        <v>20</v>
      </c>
      <c r="O852" s="32">
        <v>18</v>
      </c>
      <c r="P852" s="32">
        <v>32.67</v>
      </c>
      <c r="Q852" s="32">
        <v>588.05999999999995</v>
      </c>
      <c r="R852" s="32" t="s">
        <v>2461</v>
      </c>
      <c r="S852" s="32" t="s">
        <v>1058</v>
      </c>
      <c r="T852" s="33">
        <v>45337</v>
      </c>
      <c r="U852" s="33" t="s">
        <v>581</v>
      </c>
      <c r="V852" s="32" t="s">
        <v>2462</v>
      </c>
      <c r="W852" s="32" t="s">
        <v>1020</v>
      </c>
      <c r="X852" s="33">
        <v>45337</v>
      </c>
      <c r="Y852" s="32" t="s">
        <v>1068</v>
      </c>
      <c r="Z852" s="33">
        <v>45337</v>
      </c>
      <c r="AA852" s="32" t="s">
        <v>1075</v>
      </c>
      <c r="AB852" s="32" t="s">
        <v>1081</v>
      </c>
      <c r="AC852" s="33">
        <v>45351</v>
      </c>
      <c r="AD852" s="32" t="s">
        <v>22</v>
      </c>
      <c r="AE852" s="33">
        <v>45341</v>
      </c>
      <c r="AF852" s="32" t="s">
        <v>1022</v>
      </c>
      <c r="AG852" s="32"/>
      <c r="AH852" s="32" t="s">
        <v>1210</v>
      </c>
      <c r="AI852" t="s">
        <v>1311</v>
      </c>
      <c r="AJ852" t="s">
        <v>1355</v>
      </c>
      <c r="AK852" t="s">
        <v>1520</v>
      </c>
      <c r="AL852" s="32" t="s">
        <v>890</v>
      </c>
    </row>
    <row r="853" spans="1:38">
      <c r="A853" s="32">
        <v>60</v>
      </c>
      <c r="B853" s="33">
        <v>45329</v>
      </c>
      <c r="C853" s="32">
        <v>70</v>
      </c>
      <c r="D853" s="32" t="s">
        <v>2196</v>
      </c>
      <c r="E853" s="32" t="s">
        <v>2197</v>
      </c>
      <c r="F853" s="32">
        <v>6185444</v>
      </c>
      <c r="G853" s="32" t="s">
        <v>476</v>
      </c>
      <c r="H853" s="32" t="s">
        <v>477</v>
      </c>
      <c r="I853" s="32">
        <v>53651</v>
      </c>
      <c r="J853" s="33">
        <v>45330</v>
      </c>
      <c r="K853" s="33">
        <v>45332</v>
      </c>
      <c r="L853" t="s">
        <v>1058</v>
      </c>
      <c r="M853" s="32">
        <v>4</v>
      </c>
      <c r="N853" s="32" t="s">
        <v>88</v>
      </c>
      <c r="O853" s="32">
        <v>5</v>
      </c>
      <c r="P853" s="32">
        <v>220.5</v>
      </c>
      <c r="Q853" s="32">
        <v>1102.5</v>
      </c>
      <c r="R853" s="32" t="s">
        <v>2464</v>
      </c>
      <c r="S853" s="32" t="s">
        <v>1058</v>
      </c>
      <c r="T853" s="33">
        <v>45337</v>
      </c>
      <c r="U853" s="33" t="s">
        <v>581</v>
      </c>
      <c r="V853" s="32" t="s">
        <v>2465</v>
      </c>
      <c r="W853" s="32" t="s">
        <v>1020</v>
      </c>
      <c r="X853" s="33">
        <v>45342</v>
      </c>
      <c r="Y853" s="32" t="s">
        <v>1068</v>
      </c>
      <c r="Z853" s="33">
        <v>45342</v>
      </c>
      <c r="AA853" s="32" t="s">
        <v>1075</v>
      </c>
      <c r="AB853" s="32" t="s">
        <v>1070</v>
      </c>
      <c r="AC853" s="33">
        <v>45351</v>
      </c>
      <c r="AD853" s="32" t="s">
        <v>22</v>
      </c>
      <c r="AE853" s="33" t="s">
        <v>581</v>
      </c>
      <c r="AF853" s="32" t="s">
        <v>581</v>
      </c>
      <c r="AG853" s="32"/>
      <c r="AH853" s="32" t="s">
        <v>1210</v>
      </c>
      <c r="AI853" t="s">
        <v>1311</v>
      </c>
      <c r="AJ853" t="s">
        <v>1355</v>
      </c>
      <c r="AK853" t="s">
        <v>1520</v>
      </c>
      <c r="AL853" s="32" t="s">
        <v>890</v>
      </c>
    </row>
    <row r="854" spans="1:38">
      <c r="A854" s="32">
        <v>60</v>
      </c>
      <c r="B854" s="33">
        <v>45329</v>
      </c>
      <c r="C854" s="32">
        <v>70</v>
      </c>
      <c r="D854" s="32" t="s">
        <v>2196</v>
      </c>
      <c r="E854" s="32" t="s">
        <v>2197</v>
      </c>
      <c r="F854" s="32">
        <v>6185444</v>
      </c>
      <c r="G854" s="32" t="s">
        <v>1625</v>
      </c>
      <c r="H854" s="32" t="s">
        <v>1631</v>
      </c>
      <c r="I854" s="32">
        <v>53650</v>
      </c>
      <c r="J854" s="33">
        <v>45330</v>
      </c>
      <c r="K854" s="33">
        <v>45332</v>
      </c>
      <c r="L854" t="s">
        <v>1058</v>
      </c>
      <c r="M854" s="32">
        <v>6</v>
      </c>
      <c r="N854" s="32" t="s">
        <v>20</v>
      </c>
      <c r="O854" s="32">
        <v>10</v>
      </c>
      <c r="P854" s="32">
        <v>97.35</v>
      </c>
      <c r="Q854" s="32">
        <v>973.5</v>
      </c>
      <c r="R854" s="32" t="s">
        <v>2461</v>
      </c>
      <c r="S854" s="32" t="s">
        <v>1058</v>
      </c>
      <c r="T854" s="33">
        <v>45337</v>
      </c>
      <c r="U854" s="33" t="s">
        <v>581</v>
      </c>
      <c r="V854" s="32" t="s">
        <v>2462</v>
      </c>
      <c r="W854" s="32" t="s">
        <v>1314</v>
      </c>
      <c r="X854" s="33">
        <v>45337</v>
      </c>
      <c r="Y854" s="32" t="s">
        <v>1068</v>
      </c>
      <c r="Z854" s="33">
        <v>45337</v>
      </c>
      <c r="AA854" s="32" t="s">
        <v>1075</v>
      </c>
      <c r="AB854" s="32" t="s">
        <v>1081</v>
      </c>
      <c r="AC854" s="33">
        <v>45351</v>
      </c>
      <c r="AD854" s="32" t="s">
        <v>22</v>
      </c>
      <c r="AE854" s="33">
        <v>45341</v>
      </c>
      <c r="AF854" s="32" t="s">
        <v>1001</v>
      </c>
      <c r="AG854" s="32"/>
      <c r="AH854" s="32" t="s">
        <v>1210</v>
      </c>
      <c r="AI854" t="s">
        <v>1311</v>
      </c>
      <c r="AJ854" t="s">
        <v>1355</v>
      </c>
      <c r="AK854" t="s">
        <v>1520</v>
      </c>
      <c r="AL854" s="32" t="s">
        <v>890</v>
      </c>
    </row>
    <row r="855" spans="1:38">
      <c r="A855" s="32">
        <v>60</v>
      </c>
      <c r="B855" s="33">
        <v>45329</v>
      </c>
      <c r="C855" s="32">
        <v>70</v>
      </c>
      <c r="D855" s="32" t="s">
        <v>2196</v>
      </c>
      <c r="E855" s="32" t="s">
        <v>2197</v>
      </c>
      <c r="F855" s="32">
        <v>6185444</v>
      </c>
      <c r="G855" s="32" t="s">
        <v>501</v>
      </c>
      <c r="H855" s="32" t="s">
        <v>664</v>
      </c>
      <c r="I855" s="32">
        <v>53650</v>
      </c>
      <c r="J855" s="33">
        <v>45330</v>
      </c>
      <c r="K855" s="33">
        <v>45332</v>
      </c>
      <c r="L855" t="s">
        <v>1058</v>
      </c>
      <c r="M855" s="32">
        <v>5</v>
      </c>
      <c r="N855" s="32" t="s">
        <v>20</v>
      </c>
      <c r="O855" s="32">
        <v>10</v>
      </c>
      <c r="P855" s="32">
        <v>18</v>
      </c>
      <c r="Q855" s="32">
        <v>180</v>
      </c>
      <c r="R855" s="32" t="s">
        <v>2461</v>
      </c>
      <c r="S855" s="32" t="s">
        <v>1058</v>
      </c>
      <c r="T855" s="33">
        <v>45337</v>
      </c>
      <c r="U855" s="33" t="s">
        <v>581</v>
      </c>
      <c r="V855" s="32" t="s">
        <v>2462</v>
      </c>
      <c r="W855" s="32" t="s">
        <v>1166</v>
      </c>
      <c r="X855" s="33">
        <v>45337</v>
      </c>
      <c r="Y855" s="32" t="s">
        <v>1068</v>
      </c>
      <c r="Z855" s="33">
        <v>45337</v>
      </c>
      <c r="AA855" s="32" t="s">
        <v>1075</v>
      </c>
      <c r="AB855" s="32" t="s">
        <v>1081</v>
      </c>
      <c r="AC855" s="33">
        <v>45351</v>
      </c>
      <c r="AD855" s="32" t="s">
        <v>22</v>
      </c>
      <c r="AE855" s="33">
        <v>45341</v>
      </c>
      <c r="AF855" s="32" t="s">
        <v>1001</v>
      </c>
      <c r="AG855" s="32"/>
      <c r="AH855" s="32" t="s">
        <v>1210</v>
      </c>
      <c r="AI855" t="s">
        <v>1311</v>
      </c>
      <c r="AJ855" t="s">
        <v>1355</v>
      </c>
      <c r="AK855" t="s">
        <v>1520</v>
      </c>
      <c r="AL855" s="32" t="s">
        <v>890</v>
      </c>
    </row>
    <row r="856" spans="1:38">
      <c r="A856" s="32">
        <v>60</v>
      </c>
      <c r="B856" s="33">
        <v>45329</v>
      </c>
      <c r="C856" s="32">
        <v>70</v>
      </c>
      <c r="D856" s="32" t="s">
        <v>2196</v>
      </c>
      <c r="E856" s="32" t="s">
        <v>2197</v>
      </c>
      <c r="F856" s="32">
        <v>6185444</v>
      </c>
      <c r="G856" s="32" t="s">
        <v>471</v>
      </c>
      <c r="H856" s="32" t="s">
        <v>472</v>
      </c>
      <c r="I856" s="32">
        <v>53648</v>
      </c>
      <c r="J856" s="33">
        <v>45330</v>
      </c>
      <c r="K856" s="33">
        <v>45332</v>
      </c>
      <c r="L856" t="s">
        <v>1058</v>
      </c>
      <c r="M856" s="32">
        <v>2</v>
      </c>
      <c r="N856" s="32" t="s">
        <v>20</v>
      </c>
      <c r="O856" s="32">
        <v>10</v>
      </c>
      <c r="P856" s="32">
        <v>9.57</v>
      </c>
      <c r="Q856" s="32">
        <v>95.7</v>
      </c>
      <c r="R856" s="32" t="s">
        <v>2463</v>
      </c>
      <c r="S856" s="32" t="s">
        <v>1059</v>
      </c>
      <c r="T856" s="33">
        <v>45366</v>
      </c>
      <c r="U856" s="33">
        <v>45338</v>
      </c>
      <c r="V856" s="32" t="s">
        <v>2610</v>
      </c>
      <c r="W856" s="32" t="s">
        <v>1028</v>
      </c>
      <c r="X856" s="33">
        <v>45344</v>
      </c>
      <c r="Y856" s="32" t="s">
        <v>1068</v>
      </c>
      <c r="Z856" s="33">
        <v>45344</v>
      </c>
      <c r="AA856" s="32" t="s">
        <v>1075</v>
      </c>
      <c r="AB856" s="32" t="s">
        <v>1089</v>
      </c>
      <c r="AC856" s="33">
        <v>45358</v>
      </c>
      <c r="AD856" s="32" t="s">
        <v>22</v>
      </c>
      <c r="AE856" s="33">
        <v>45347</v>
      </c>
      <c r="AF856" s="32" t="s">
        <v>1001</v>
      </c>
      <c r="AG856" s="32"/>
      <c r="AH856" s="32" t="s">
        <v>1210</v>
      </c>
      <c r="AI856" t="s">
        <v>1311</v>
      </c>
      <c r="AJ856" t="s">
        <v>1355</v>
      </c>
      <c r="AK856" t="s">
        <v>1520</v>
      </c>
      <c r="AL856" s="32" t="s">
        <v>890</v>
      </c>
    </row>
    <row r="857" spans="1:38">
      <c r="A857" s="32">
        <v>60</v>
      </c>
      <c r="B857" s="33">
        <v>45329</v>
      </c>
      <c r="C857" s="32">
        <v>70</v>
      </c>
      <c r="D857" s="32" t="s">
        <v>2196</v>
      </c>
      <c r="E857" s="32" t="s">
        <v>2197</v>
      </c>
      <c r="F857" s="32">
        <v>6185444</v>
      </c>
      <c r="G857" s="32" t="s">
        <v>469</v>
      </c>
      <c r="H857" s="32" t="s">
        <v>470</v>
      </c>
      <c r="I857" s="32">
        <v>53643</v>
      </c>
      <c r="J857" s="33">
        <v>45330</v>
      </c>
      <c r="K857" s="33">
        <v>45332</v>
      </c>
      <c r="L857" t="s">
        <v>1058</v>
      </c>
      <c r="M857" s="32">
        <v>3</v>
      </c>
      <c r="N857" s="32" t="s">
        <v>20</v>
      </c>
      <c r="O857" s="32">
        <v>10</v>
      </c>
      <c r="P857" s="32">
        <v>30.19</v>
      </c>
      <c r="Q857" s="32">
        <v>301.89999999999998</v>
      </c>
      <c r="R857" s="32" t="s">
        <v>2463</v>
      </c>
      <c r="S857" s="32" t="s">
        <v>1059</v>
      </c>
      <c r="T857" s="33">
        <v>45366</v>
      </c>
      <c r="U857" s="33">
        <v>45338</v>
      </c>
      <c r="V857" s="32" t="s">
        <v>2610</v>
      </c>
      <c r="W857" s="32" t="s">
        <v>1037</v>
      </c>
      <c r="X857" s="33">
        <v>45344</v>
      </c>
      <c r="Y857" s="32" t="s">
        <v>1068</v>
      </c>
      <c r="Z857" s="33">
        <v>45344</v>
      </c>
      <c r="AA857" s="32" t="s">
        <v>1075</v>
      </c>
      <c r="AB857" s="32" t="s">
        <v>1089</v>
      </c>
      <c r="AC857" s="33">
        <v>45358</v>
      </c>
      <c r="AD857" s="32" t="s">
        <v>22</v>
      </c>
      <c r="AE857" s="33">
        <v>45347</v>
      </c>
      <c r="AF857" s="32" t="s">
        <v>1001</v>
      </c>
      <c r="AG857" s="32"/>
      <c r="AH857" s="32" t="s">
        <v>1210</v>
      </c>
      <c r="AI857" t="s">
        <v>1311</v>
      </c>
      <c r="AJ857" t="s">
        <v>1355</v>
      </c>
      <c r="AK857" t="s">
        <v>1520</v>
      </c>
      <c r="AL857" s="32" t="s">
        <v>890</v>
      </c>
    </row>
    <row r="858" spans="1:38">
      <c r="A858" s="32">
        <v>60</v>
      </c>
      <c r="B858" s="33">
        <v>45329</v>
      </c>
      <c r="C858" s="32">
        <v>70</v>
      </c>
      <c r="D858" s="32" t="s">
        <v>2196</v>
      </c>
      <c r="E858" s="32" t="s">
        <v>2197</v>
      </c>
      <c r="F858" s="32">
        <v>6185444</v>
      </c>
      <c r="G858" s="32" t="s">
        <v>24</v>
      </c>
      <c r="H858" s="32" t="s">
        <v>25</v>
      </c>
      <c r="I858" s="32">
        <v>53645</v>
      </c>
      <c r="J858" s="33">
        <v>45330</v>
      </c>
      <c r="K858" s="33">
        <v>45332</v>
      </c>
      <c r="L858" t="s">
        <v>1058</v>
      </c>
      <c r="M858" s="32">
        <v>2</v>
      </c>
      <c r="N858" s="32" t="s">
        <v>20</v>
      </c>
      <c r="O858" s="32">
        <v>24</v>
      </c>
      <c r="P858" s="32">
        <v>14.85</v>
      </c>
      <c r="Q858" s="32">
        <v>356.4</v>
      </c>
      <c r="R858" s="32" t="s">
        <v>2461</v>
      </c>
      <c r="S858" s="32" t="s">
        <v>1058</v>
      </c>
      <c r="T858" s="33">
        <v>45337</v>
      </c>
      <c r="U858" s="33" t="s">
        <v>581</v>
      </c>
      <c r="V858" s="32" t="s">
        <v>2462</v>
      </c>
      <c r="W858" s="32" t="s">
        <v>1039</v>
      </c>
      <c r="X858" s="33">
        <v>45337</v>
      </c>
      <c r="Y858" s="32" t="s">
        <v>1068</v>
      </c>
      <c r="Z858" s="33">
        <v>45337</v>
      </c>
      <c r="AA858" s="32" t="s">
        <v>1075</v>
      </c>
      <c r="AB858" s="32" t="s">
        <v>1081</v>
      </c>
      <c r="AC858" s="33">
        <v>45351</v>
      </c>
      <c r="AD858" s="32" t="s">
        <v>22</v>
      </c>
      <c r="AE858" s="33">
        <v>45346</v>
      </c>
      <c r="AF858" s="32" t="s">
        <v>1231</v>
      </c>
      <c r="AG858" s="32"/>
      <c r="AH858" s="32" t="s">
        <v>1210</v>
      </c>
      <c r="AI858" t="s">
        <v>1311</v>
      </c>
      <c r="AJ858" t="s">
        <v>1355</v>
      </c>
      <c r="AK858" t="s">
        <v>1520</v>
      </c>
      <c r="AL858" s="32" t="s">
        <v>890</v>
      </c>
    </row>
    <row r="859" spans="1:38">
      <c r="A859" s="32">
        <v>60</v>
      </c>
      <c r="B859" s="33">
        <v>45329</v>
      </c>
      <c r="C859" s="32">
        <v>70</v>
      </c>
      <c r="D859" s="32" t="s">
        <v>2196</v>
      </c>
      <c r="E859" s="32" t="s">
        <v>2197</v>
      </c>
      <c r="F859" s="32">
        <v>6185444</v>
      </c>
      <c r="G859" s="32" t="s">
        <v>506</v>
      </c>
      <c r="H859" s="32" t="s">
        <v>523</v>
      </c>
      <c r="I859" s="32">
        <v>53650</v>
      </c>
      <c r="J859" s="33">
        <v>45330</v>
      </c>
      <c r="K859" s="33">
        <v>45332</v>
      </c>
      <c r="L859" t="s">
        <v>1058</v>
      </c>
      <c r="M859" s="32">
        <v>4</v>
      </c>
      <c r="N859" s="32" t="s">
        <v>20</v>
      </c>
      <c r="O859" s="32">
        <v>35</v>
      </c>
      <c r="P859" s="32">
        <v>30.4</v>
      </c>
      <c r="Q859" s="32">
        <v>1064</v>
      </c>
      <c r="R859" s="32" t="s">
        <v>2461</v>
      </c>
      <c r="S859" s="32" t="s">
        <v>1058</v>
      </c>
      <c r="T859" s="33">
        <v>45337</v>
      </c>
      <c r="U859" s="33" t="s">
        <v>581</v>
      </c>
      <c r="V859" s="32" t="s">
        <v>2462</v>
      </c>
      <c r="W859" s="32" t="s">
        <v>1165</v>
      </c>
      <c r="X859" s="33">
        <v>45337</v>
      </c>
      <c r="Y859" s="32" t="s">
        <v>1068</v>
      </c>
      <c r="Z859" s="33">
        <v>45337</v>
      </c>
      <c r="AA859" s="32" t="s">
        <v>1075</v>
      </c>
      <c r="AB859" s="32" t="s">
        <v>1081</v>
      </c>
      <c r="AC859" s="33">
        <v>45351</v>
      </c>
      <c r="AD859" s="32" t="s">
        <v>22</v>
      </c>
      <c r="AE859" s="33">
        <v>45341</v>
      </c>
      <c r="AF859" s="32" t="s">
        <v>1703</v>
      </c>
      <c r="AG859" s="32"/>
      <c r="AH859" s="32" t="s">
        <v>1210</v>
      </c>
      <c r="AI859" t="s">
        <v>1311</v>
      </c>
      <c r="AJ859" t="s">
        <v>1355</v>
      </c>
      <c r="AK859" t="s">
        <v>1520</v>
      </c>
      <c r="AL859" s="32" t="s">
        <v>890</v>
      </c>
    </row>
    <row r="860" spans="1:38">
      <c r="A860" s="32">
        <v>60</v>
      </c>
      <c r="B860" s="33">
        <v>45329</v>
      </c>
      <c r="C860" s="32">
        <v>70</v>
      </c>
      <c r="D860" s="32" t="s">
        <v>2196</v>
      </c>
      <c r="E860" s="32" t="s">
        <v>2197</v>
      </c>
      <c r="F860" s="32">
        <v>6185444</v>
      </c>
      <c r="G860" s="32" t="s">
        <v>594</v>
      </c>
      <c r="H860" s="32" t="s">
        <v>595</v>
      </c>
      <c r="I860" s="32">
        <v>53651</v>
      </c>
      <c r="J860" s="33">
        <v>45330</v>
      </c>
      <c r="K860" s="33">
        <v>45332</v>
      </c>
      <c r="L860" t="s">
        <v>1058</v>
      </c>
      <c r="M860" s="32">
        <v>3</v>
      </c>
      <c r="N860" s="32" t="s">
        <v>37</v>
      </c>
      <c r="O860" s="32">
        <v>4</v>
      </c>
      <c r="P860" s="32">
        <v>85.19</v>
      </c>
      <c r="Q860" s="32">
        <v>340.76</v>
      </c>
      <c r="R860" s="32" t="s">
        <v>2464</v>
      </c>
      <c r="S860" s="32" t="s">
        <v>1058</v>
      </c>
      <c r="T860" s="33">
        <v>45337</v>
      </c>
      <c r="U860" s="33" t="s">
        <v>581</v>
      </c>
      <c r="V860" s="32" t="s">
        <v>2465</v>
      </c>
      <c r="W860" s="32" t="s">
        <v>1019</v>
      </c>
      <c r="X860" s="33">
        <v>45342</v>
      </c>
      <c r="Y860" s="32" t="s">
        <v>1068</v>
      </c>
      <c r="Z860" s="33">
        <v>45342</v>
      </c>
      <c r="AA860" s="32" t="s">
        <v>1075</v>
      </c>
      <c r="AB860" s="32" t="s">
        <v>1070</v>
      </c>
      <c r="AC860" s="33">
        <v>45351</v>
      </c>
      <c r="AD860" s="32" t="s">
        <v>22</v>
      </c>
      <c r="AE860" s="33">
        <v>45344</v>
      </c>
      <c r="AF860" s="32" t="s">
        <v>426</v>
      </c>
      <c r="AG860" s="32"/>
      <c r="AH860" s="32" t="s">
        <v>1210</v>
      </c>
      <c r="AI860" t="s">
        <v>1311</v>
      </c>
      <c r="AJ860" t="s">
        <v>1355</v>
      </c>
      <c r="AK860" t="s">
        <v>1520</v>
      </c>
      <c r="AL860" s="32" t="s">
        <v>890</v>
      </c>
    </row>
    <row r="861" spans="1:38">
      <c r="A861" s="32">
        <v>60</v>
      </c>
      <c r="B861" s="33">
        <v>45329</v>
      </c>
      <c r="C861" s="32">
        <v>70</v>
      </c>
      <c r="D861" s="32" t="s">
        <v>2196</v>
      </c>
      <c r="E861" s="32" t="s">
        <v>2197</v>
      </c>
      <c r="F861" s="32">
        <v>6185444</v>
      </c>
      <c r="G861" s="32" t="s">
        <v>2206</v>
      </c>
      <c r="H861" s="32" t="s">
        <v>2215</v>
      </c>
      <c r="I861" s="32">
        <v>53645</v>
      </c>
      <c r="J861" s="33">
        <v>45330</v>
      </c>
      <c r="K861" s="33">
        <v>45332</v>
      </c>
      <c r="L861" t="s">
        <v>1058</v>
      </c>
      <c r="M861" s="32">
        <v>1</v>
      </c>
      <c r="N861" s="32" t="s">
        <v>55</v>
      </c>
      <c r="O861" s="32">
        <v>2</v>
      </c>
      <c r="P861" s="32">
        <v>204.6</v>
      </c>
      <c r="Q861" s="32">
        <v>409.2</v>
      </c>
      <c r="R861" s="32" t="s">
        <v>2461</v>
      </c>
      <c r="S861" s="32" t="s">
        <v>1058</v>
      </c>
      <c r="T861" s="33">
        <v>45337</v>
      </c>
      <c r="U861" s="33" t="s">
        <v>581</v>
      </c>
      <c r="V861" s="32" t="s">
        <v>2462</v>
      </c>
      <c r="W861" s="32" t="s">
        <v>1164</v>
      </c>
      <c r="X861" s="33">
        <v>45337</v>
      </c>
      <c r="Y861" s="32" t="s">
        <v>1068</v>
      </c>
      <c r="Z861" s="33">
        <v>45337</v>
      </c>
      <c r="AA861" s="32" t="s">
        <v>1075</v>
      </c>
      <c r="AB861" s="32" t="s">
        <v>1081</v>
      </c>
      <c r="AC861" s="33">
        <v>45351</v>
      </c>
      <c r="AD861" s="32" t="s">
        <v>22</v>
      </c>
      <c r="AE861" s="33">
        <v>45341</v>
      </c>
      <c r="AF861" s="32" t="s">
        <v>425</v>
      </c>
      <c r="AG861" s="32"/>
      <c r="AH861" s="32" t="s">
        <v>1210</v>
      </c>
      <c r="AI861" t="s">
        <v>1311</v>
      </c>
      <c r="AJ861" t="s">
        <v>1355</v>
      </c>
      <c r="AK861" t="s">
        <v>1520</v>
      </c>
      <c r="AL861" s="32" t="s">
        <v>890</v>
      </c>
    </row>
    <row r="862" spans="1:38">
      <c r="A862" s="32">
        <v>60</v>
      </c>
      <c r="B862" s="33">
        <v>45329</v>
      </c>
      <c r="C862" s="32">
        <v>70</v>
      </c>
      <c r="D862" s="32" t="s">
        <v>2196</v>
      </c>
      <c r="E862" s="32" t="s">
        <v>2197</v>
      </c>
      <c r="F862" s="32">
        <v>6185444</v>
      </c>
      <c r="G862" s="32" t="s">
        <v>1689</v>
      </c>
      <c r="H862" s="32" t="s">
        <v>2216</v>
      </c>
      <c r="I862" s="32">
        <v>53650</v>
      </c>
      <c r="J862" s="33">
        <v>45330</v>
      </c>
      <c r="K862" s="33">
        <v>45332</v>
      </c>
      <c r="L862" t="s">
        <v>1058</v>
      </c>
      <c r="M862" s="32">
        <v>3</v>
      </c>
      <c r="N862" s="32" t="s">
        <v>20</v>
      </c>
      <c r="O862" s="32">
        <v>10</v>
      </c>
      <c r="P862" s="32">
        <v>14.8</v>
      </c>
      <c r="Q862" s="32">
        <v>148</v>
      </c>
      <c r="R862" s="32" t="s">
        <v>2461</v>
      </c>
      <c r="S862" s="32" t="s">
        <v>1058</v>
      </c>
      <c r="T862" s="33">
        <v>45337</v>
      </c>
      <c r="U862" s="33" t="s">
        <v>581</v>
      </c>
      <c r="V862" s="32" t="s">
        <v>2462</v>
      </c>
      <c r="W862" s="32" t="s">
        <v>1171</v>
      </c>
      <c r="X862" s="33">
        <v>45337</v>
      </c>
      <c r="Y862" s="32" t="s">
        <v>1068</v>
      </c>
      <c r="Z862" s="33">
        <v>45337</v>
      </c>
      <c r="AA862" s="32" t="s">
        <v>1075</v>
      </c>
      <c r="AB862" s="32" t="s">
        <v>1081</v>
      </c>
      <c r="AC862" s="33">
        <v>45365</v>
      </c>
      <c r="AD862" s="32" t="s">
        <v>22</v>
      </c>
      <c r="AE862" s="33">
        <v>45341</v>
      </c>
      <c r="AF862" s="32" t="s">
        <v>1001</v>
      </c>
      <c r="AG862" s="32"/>
      <c r="AH862" s="32" t="s">
        <v>1210</v>
      </c>
      <c r="AI862" t="s">
        <v>1311</v>
      </c>
      <c r="AJ862" t="s">
        <v>1355</v>
      </c>
      <c r="AK862" t="s">
        <v>1520</v>
      </c>
      <c r="AL862" s="32" t="s">
        <v>890</v>
      </c>
    </row>
    <row r="863" spans="1:38">
      <c r="A863" s="32">
        <v>60</v>
      </c>
      <c r="B863" s="33">
        <v>45329</v>
      </c>
      <c r="C863" s="32">
        <v>70</v>
      </c>
      <c r="D863" s="32" t="s">
        <v>2196</v>
      </c>
      <c r="E863" s="32" t="s">
        <v>2197</v>
      </c>
      <c r="F863" s="32">
        <v>6185444</v>
      </c>
      <c r="G863" s="32" t="s">
        <v>2207</v>
      </c>
      <c r="H863" s="32" t="s">
        <v>2217</v>
      </c>
      <c r="I863" s="32">
        <v>53652</v>
      </c>
      <c r="J863" s="33">
        <v>45330</v>
      </c>
      <c r="K863" s="33">
        <v>45332</v>
      </c>
      <c r="L863" t="s">
        <v>1058</v>
      </c>
      <c r="M863" s="32">
        <v>2</v>
      </c>
      <c r="N863" s="32" t="s">
        <v>21</v>
      </c>
      <c r="O863" s="32">
        <v>7</v>
      </c>
      <c r="P863" s="32">
        <v>41.9</v>
      </c>
      <c r="Q863" s="32">
        <v>293.3</v>
      </c>
      <c r="R863" s="32" t="s">
        <v>2461</v>
      </c>
      <c r="S863" s="32" t="s">
        <v>1058</v>
      </c>
      <c r="T863" s="33">
        <v>45337</v>
      </c>
      <c r="U863" s="33" t="s">
        <v>581</v>
      </c>
      <c r="V863" s="32" t="s">
        <v>2462</v>
      </c>
      <c r="W863" s="32" t="s">
        <v>1036</v>
      </c>
      <c r="X863" s="33">
        <v>45337</v>
      </c>
      <c r="Y863" s="32" t="s">
        <v>1068</v>
      </c>
      <c r="Z863" s="33">
        <v>45337</v>
      </c>
      <c r="AA863" s="32" t="s">
        <v>1075</v>
      </c>
      <c r="AB863" s="32" t="s">
        <v>1081</v>
      </c>
      <c r="AC863" s="33">
        <v>45351</v>
      </c>
      <c r="AD863" s="32" t="s">
        <v>22</v>
      </c>
      <c r="AE863" s="33">
        <v>45341</v>
      </c>
      <c r="AF863" s="32" t="s">
        <v>1160</v>
      </c>
      <c r="AG863" s="32"/>
      <c r="AH863" s="32" t="s">
        <v>1210</v>
      </c>
      <c r="AI863" t="s">
        <v>1311</v>
      </c>
      <c r="AJ863" t="s">
        <v>1355</v>
      </c>
      <c r="AK863" t="s">
        <v>1520</v>
      </c>
      <c r="AL863" s="32" t="s">
        <v>890</v>
      </c>
    </row>
    <row r="864" spans="1:38">
      <c r="A864" s="32">
        <v>60</v>
      </c>
      <c r="B864" s="33">
        <v>45329</v>
      </c>
      <c r="C864" s="32">
        <v>70</v>
      </c>
      <c r="D864" s="32" t="s">
        <v>2196</v>
      </c>
      <c r="E864" s="32" t="s">
        <v>2197</v>
      </c>
      <c r="F864" s="32">
        <v>6185444</v>
      </c>
      <c r="G864" s="32" t="s">
        <v>2208</v>
      </c>
      <c r="H864" s="32" t="s">
        <v>2218</v>
      </c>
      <c r="I864" s="32">
        <v>53643</v>
      </c>
      <c r="J864" s="33">
        <v>45330</v>
      </c>
      <c r="K864" s="33">
        <v>45332</v>
      </c>
      <c r="L864" t="s">
        <v>1058</v>
      </c>
      <c r="M864" s="32">
        <v>2</v>
      </c>
      <c r="N864" s="32" t="s">
        <v>21</v>
      </c>
      <c r="O864" s="32">
        <v>3</v>
      </c>
      <c r="P864" s="32">
        <v>422.4</v>
      </c>
      <c r="Q864" s="32">
        <v>1267.2</v>
      </c>
      <c r="R864" s="32" t="s">
        <v>2461</v>
      </c>
      <c r="S864" s="32" t="s">
        <v>1058</v>
      </c>
      <c r="T864" s="33">
        <v>45337</v>
      </c>
      <c r="U864" s="33" t="s">
        <v>581</v>
      </c>
      <c r="V864" s="32" t="s">
        <v>2462</v>
      </c>
      <c r="W864" s="32" t="s">
        <v>1326</v>
      </c>
      <c r="X864" s="33">
        <v>45337</v>
      </c>
      <c r="Y864" s="32" t="s">
        <v>1068</v>
      </c>
      <c r="Z864" s="33">
        <v>45337</v>
      </c>
      <c r="AA864" s="32" t="s">
        <v>1075</v>
      </c>
      <c r="AB864" s="32" t="s">
        <v>1081</v>
      </c>
      <c r="AC864" s="33">
        <v>45358</v>
      </c>
      <c r="AD864" s="32" t="s">
        <v>22</v>
      </c>
      <c r="AE864" s="33">
        <v>45341</v>
      </c>
      <c r="AF864" s="32" t="s">
        <v>428</v>
      </c>
      <c r="AG864" s="32"/>
      <c r="AH864" s="32" t="s">
        <v>1210</v>
      </c>
      <c r="AI864" t="s">
        <v>1311</v>
      </c>
      <c r="AJ864" t="s">
        <v>1355</v>
      </c>
      <c r="AK864" t="s">
        <v>1520</v>
      </c>
      <c r="AL864" s="32" t="s">
        <v>890</v>
      </c>
    </row>
    <row r="865" spans="1:38">
      <c r="A865" s="32">
        <v>60</v>
      </c>
      <c r="B865" s="33">
        <v>45329</v>
      </c>
      <c r="C865" s="32">
        <v>70</v>
      </c>
      <c r="D865" s="32" t="s">
        <v>2196</v>
      </c>
      <c r="E865" s="32" t="s">
        <v>2197</v>
      </c>
      <c r="F865" s="32">
        <v>6185444</v>
      </c>
      <c r="G865" s="32" t="s">
        <v>2219</v>
      </c>
      <c r="H865" s="32" t="s">
        <v>2221</v>
      </c>
      <c r="I865" s="32">
        <v>53650</v>
      </c>
      <c r="J865" s="33">
        <v>45330</v>
      </c>
      <c r="K865" s="33">
        <v>45332</v>
      </c>
      <c r="L865" t="s">
        <v>1058</v>
      </c>
      <c r="M865" s="32">
        <v>2</v>
      </c>
      <c r="N865" s="32" t="s">
        <v>20</v>
      </c>
      <c r="O865" s="32">
        <v>5</v>
      </c>
      <c r="P865" s="32">
        <v>607.70000000000005</v>
      </c>
      <c r="Q865" s="32">
        <v>3038.5</v>
      </c>
      <c r="R865" s="32" t="s">
        <v>2461</v>
      </c>
      <c r="S865" s="32" t="s">
        <v>1058</v>
      </c>
      <c r="T865" s="33">
        <v>45337</v>
      </c>
      <c r="U865" s="33" t="s">
        <v>581</v>
      </c>
      <c r="V865" s="32" t="s">
        <v>2462</v>
      </c>
      <c r="W865" s="32" t="s">
        <v>1176</v>
      </c>
      <c r="X865" s="33">
        <v>45337</v>
      </c>
      <c r="Y865" s="32" t="s">
        <v>1068</v>
      </c>
      <c r="Z865" s="33">
        <v>45337</v>
      </c>
      <c r="AA865" s="32" t="s">
        <v>1075</v>
      </c>
      <c r="AB865" s="32" t="s">
        <v>1081</v>
      </c>
      <c r="AC865" s="33">
        <v>45372</v>
      </c>
      <c r="AD865" s="32" t="s">
        <v>22</v>
      </c>
      <c r="AE865" s="33">
        <v>45370</v>
      </c>
      <c r="AF865" s="32" t="s">
        <v>429</v>
      </c>
      <c r="AG865" s="32"/>
      <c r="AH865" s="32" t="s">
        <v>1210</v>
      </c>
      <c r="AI865" t="s">
        <v>1311</v>
      </c>
      <c r="AJ865" t="s">
        <v>1355</v>
      </c>
      <c r="AK865" t="s">
        <v>1520</v>
      </c>
      <c r="AL865" s="32" t="s">
        <v>890</v>
      </c>
    </row>
    <row r="866" spans="1:38">
      <c r="A866" s="32">
        <v>60</v>
      </c>
      <c r="B866" s="33">
        <v>45329</v>
      </c>
      <c r="C866" s="32">
        <v>70</v>
      </c>
      <c r="D866" s="32" t="s">
        <v>2196</v>
      </c>
      <c r="E866" s="32" t="s">
        <v>2197</v>
      </c>
      <c r="F866" s="32">
        <v>6185444</v>
      </c>
      <c r="G866" s="32" t="s">
        <v>2220</v>
      </c>
      <c r="H866" s="32" t="s">
        <v>2222</v>
      </c>
      <c r="I866" s="32">
        <v>53648</v>
      </c>
      <c r="J866" s="33">
        <v>45330</v>
      </c>
      <c r="K866" s="33">
        <v>45332</v>
      </c>
      <c r="L866" t="s">
        <v>1058</v>
      </c>
      <c r="M866" s="32">
        <v>1</v>
      </c>
      <c r="N866" s="32" t="s">
        <v>20</v>
      </c>
      <c r="O866" s="32">
        <v>5</v>
      </c>
      <c r="P866" s="32">
        <v>602.6</v>
      </c>
      <c r="Q866" s="32">
        <v>3013</v>
      </c>
      <c r="R866" s="32" t="s">
        <v>2461</v>
      </c>
      <c r="S866" s="32" t="s">
        <v>1058</v>
      </c>
      <c r="T866" s="33">
        <v>45337</v>
      </c>
      <c r="U866" s="33" t="s">
        <v>581</v>
      </c>
      <c r="V866" s="32" t="s">
        <v>2462</v>
      </c>
      <c r="W866" s="32" t="s">
        <v>1178</v>
      </c>
      <c r="X866" s="33">
        <v>45337</v>
      </c>
      <c r="Y866" s="32" t="s">
        <v>1068</v>
      </c>
      <c r="Z866" s="33">
        <v>45337</v>
      </c>
      <c r="AA866" s="32" t="s">
        <v>1075</v>
      </c>
      <c r="AB866" s="32" t="s">
        <v>1081</v>
      </c>
      <c r="AC866" s="33">
        <v>45351</v>
      </c>
      <c r="AD866" s="32" t="s">
        <v>22</v>
      </c>
      <c r="AE866" s="33">
        <v>45341</v>
      </c>
      <c r="AF866" s="32" t="s">
        <v>429</v>
      </c>
      <c r="AG866" s="32"/>
      <c r="AH866" s="32" t="s">
        <v>1210</v>
      </c>
      <c r="AI866" t="s">
        <v>1311</v>
      </c>
      <c r="AJ866" t="s">
        <v>1355</v>
      </c>
      <c r="AK866" t="s">
        <v>1520</v>
      </c>
      <c r="AL866" s="32" t="s">
        <v>890</v>
      </c>
    </row>
    <row r="867" spans="1:38">
      <c r="A867" s="32">
        <v>60</v>
      </c>
      <c r="B867" s="33">
        <v>45329</v>
      </c>
      <c r="C867" s="32">
        <v>70</v>
      </c>
      <c r="D867" s="32" t="s">
        <v>2196</v>
      </c>
      <c r="E867" s="32" t="s">
        <v>2197</v>
      </c>
      <c r="F867" s="32">
        <v>6185444</v>
      </c>
      <c r="G867" s="32" t="s">
        <v>474</v>
      </c>
      <c r="H867" s="32" t="s">
        <v>475</v>
      </c>
      <c r="I867" s="32">
        <v>53651</v>
      </c>
      <c r="J867" s="33">
        <v>45330</v>
      </c>
      <c r="K867" s="33">
        <v>45332</v>
      </c>
      <c r="L867" t="s">
        <v>1058</v>
      </c>
      <c r="M867" s="32">
        <v>2</v>
      </c>
      <c r="N867" s="32" t="s">
        <v>37</v>
      </c>
      <c r="O867" s="32">
        <v>2</v>
      </c>
      <c r="P867" s="32">
        <v>41.4</v>
      </c>
      <c r="Q867" s="32">
        <v>82.8</v>
      </c>
      <c r="R867" s="32" t="s">
        <v>2464</v>
      </c>
      <c r="S867" s="32" t="s">
        <v>1058</v>
      </c>
      <c r="T867" s="33">
        <v>45337</v>
      </c>
      <c r="U867" s="33" t="s">
        <v>581</v>
      </c>
      <c r="V867" s="32" t="s">
        <v>2465</v>
      </c>
      <c r="W867" s="32" t="s">
        <v>1018</v>
      </c>
      <c r="X867" s="33">
        <v>45342</v>
      </c>
      <c r="Y867" s="32" t="s">
        <v>1068</v>
      </c>
      <c r="Z867" s="33">
        <v>45342</v>
      </c>
      <c r="AA867" s="32" t="s">
        <v>1075</v>
      </c>
      <c r="AB867" s="32" t="s">
        <v>1070</v>
      </c>
      <c r="AC867" s="33">
        <v>45351</v>
      </c>
      <c r="AD867" s="32" t="s">
        <v>22</v>
      </c>
      <c r="AE867" s="33" t="s">
        <v>581</v>
      </c>
      <c r="AF867" s="32" t="s">
        <v>581</v>
      </c>
      <c r="AG867" s="32"/>
      <c r="AH867" s="32" t="s">
        <v>1210</v>
      </c>
      <c r="AI867" t="s">
        <v>1311</v>
      </c>
      <c r="AJ867" t="s">
        <v>1355</v>
      </c>
      <c r="AK867" t="s">
        <v>1520</v>
      </c>
      <c r="AL867" s="32" t="s">
        <v>890</v>
      </c>
    </row>
    <row r="868" spans="1:38">
      <c r="A868" s="32">
        <v>60</v>
      </c>
      <c r="B868" s="33">
        <v>45329</v>
      </c>
      <c r="C868" s="32">
        <v>90</v>
      </c>
      <c r="D868" s="32" t="s">
        <v>2196</v>
      </c>
      <c r="E868" s="32" t="s">
        <v>2197</v>
      </c>
      <c r="F868" s="32">
        <v>6185444</v>
      </c>
      <c r="G868" s="32" t="s">
        <v>2223</v>
      </c>
      <c r="H868" s="32" t="s">
        <v>2231</v>
      </c>
      <c r="I868" s="32">
        <v>53677</v>
      </c>
      <c r="J868" s="33">
        <v>45330</v>
      </c>
      <c r="K868" s="33">
        <v>45332</v>
      </c>
      <c r="L868" t="s">
        <v>1058</v>
      </c>
      <c r="M868" s="32">
        <v>1</v>
      </c>
      <c r="N868" s="32" t="s">
        <v>20</v>
      </c>
      <c r="O868" s="32">
        <v>28</v>
      </c>
      <c r="P868" s="32">
        <v>70</v>
      </c>
      <c r="Q868" s="32">
        <v>1960</v>
      </c>
      <c r="R868" s="32" t="s">
        <v>2463</v>
      </c>
      <c r="S868" s="32" t="s">
        <v>1059</v>
      </c>
      <c r="T868" s="33">
        <v>45366</v>
      </c>
      <c r="U868" s="33">
        <v>45338</v>
      </c>
      <c r="V868" s="32" t="s">
        <v>2610</v>
      </c>
      <c r="W868" s="32" t="s">
        <v>1016</v>
      </c>
      <c r="X868" s="33">
        <v>45344</v>
      </c>
      <c r="Y868" s="32" t="s">
        <v>1068</v>
      </c>
      <c r="Z868" s="33">
        <v>45344</v>
      </c>
      <c r="AA868" s="32" t="s">
        <v>1075</v>
      </c>
      <c r="AB868" s="32" t="s">
        <v>1089</v>
      </c>
      <c r="AC868" s="33">
        <v>45372</v>
      </c>
      <c r="AD868" s="32" t="s">
        <v>22</v>
      </c>
      <c r="AE868" s="33">
        <v>45353</v>
      </c>
      <c r="AF868" s="32" t="s">
        <v>1024</v>
      </c>
      <c r="AG868" s="32"/>
      <c r="AH868" s="32" t="s">
        <v>1210</v>
      </c>
      <c r="AI868" t="s">
        <v>1311</v>
      </c>
      <c r="AJ868" t="s">
        <v>1355</v>
      </c>
      <c r="AK868" t="s">
        <v>1520</v>
      </c>
      <c r="AL868" s="32" t="s">
        <v>890</v>
      </c>
    </row>
    <row r="869" spans="1:38">
      <c r="A869" s="32">
        <v>60</v>
      </c>
      <c r="B869" s="33">
        <v>45329</v>
      </c>
      <c r="C869" s="32">
        <v>70</v>
      </c>
      <c r="D869" s="32" t="s">
        <v>2196</v>
      </c>
      <c r="E869" s="32" t="s">
        <v>2197</v>
      </c>
      <c r="F869" s="32">
        <v>6185444</v>
      </c>
      <c r="G869" s="32" t="s">
        <v>2224</v>
      </c>
      <c r="H869" s="32" t="s">
        <v>2232</v>
      </c>
      <c r="I869" s="32">
        <v>53653</v>
      </c>
      <c r="J869" s="33">
        <v>45330</v>
      </c>
      <c r="K869" s="33">
        <v>45332</v>
      </c>
      <c r="L869" t="s">
        <v>1058</v>
      </c>
      <c r="M869" s="32">
        <v>1</v>
      </c>
      <c r="N869" s="32" t="s">
        <v>20</v>
      </c>
      <c r="O869" s="32">
        <v>300</v>
      </c>
      <c r="P869" s="32">
        <v>3.14</v>
      </c>
      <c r="Q869" s="32">
        <v>942</v>
      </c>
      <c r="R869" s="32" t="s">
        <v>2463</v>
      </c>
      <c r="S869" s="32" t="s">
        <v>1059</v>
      </c>
      <c r="T869" s="33">
        <v>45366</v>
      </c>
      <c r="U869" s="33">
        <v>45338</v>
      </c>
      <c r="V869" s="32" t="s">
        <v>2610</v>
      </c>
      <c r="W869" s="32" t="s">
        <v>1003</v>
      </c>
      <c r="X869" s="33">
        <v>45344</v>
      </c>
      <c r="Y869" s="32" t="s">
        <v>1068</v>
      </c>
      <c r="Z869" s="33">
        <v>45344</v>
      </c>
      <c r="AA869" s="32" t="s">
        <v>1075</v>
      </c>
      <c r="AB869" s="32" t="s">
        <v>1089</v>
      </c>
      <c r="AC869" s="33">
        <v>45358</v>
      </c>
      <c r="AD869" s="32" t="s">
        <v>22</v>
      </c>
      <c r="AE869" s="33">
        <v>45347</v>
      </c>
      <c r="AF869" s="32" t="s">
        <v>1553</v>
      </c>
      <c r="AG869" s="32"/>
      <c r="AH869" s="32" t="s">
        <v>1210</v>
      </c>
      <c r="AI869" t="s">
        <v>1311</v>
      </c>
      <c r="AJ869" t="s">
        <v>1355</v>
      </c>
      <c r="AK869" t="s">
        <v>1520</v>
      </c>
      <c r="AL869" s="32" t="s">
        <v>890</v>
      </c>
    </row>
    <row r="870" spans="1:38">
      <c r="A870" s="32">
        <v>60</v>
      </c>
      <c r="B870" s="33">
        <v>45329</v>
      </c>
      <c r="C870" s="32">
        <v>70</v>
      </c>
      <c r="D870" s="32" t="s">
        <v>2196</v>
      </c>
      <c r="E870" s="32" t="s">
        <v>2197</v>
      </c>
      <c r="F870" s="32">
        <v>6185444</v>
      </c>
      <c r="G870" s="32" t="s">
        <v>2225</v>
      </c>
      <c r="H870" s="32" t="s">
        <v>2233</v>
      </c>
      <c r="I870" s="32">
        <v>53653</v>
      </c>
      <c r="J870" s="33">
        <v>45330</v>
      </c>
      <c r="K870" s="33">
        <v>45332</v>
      </c>
      <c r="L870" t="s">
        <v>1058</v>
      </c>
      <c r="M870" s="32">
        <v>5</v>
      </c>
      <c r="N870" s="32" t="s">
        <v>55</v>
      </c>
      <c r="O870" s="32">
        <v>5</v>
      </c>
      <c r="P870" s="32">
        <v>11.29</v>
      </c>
      <c r="Q870" s="32">
        <v>56.45</v>
      </c>
      <c r="R870" s="32" t="s">
        <v>2463</v>
      </c>
      <c r="S870" s="32" t="s">
        <v>1059</v>
      </c>
      <c r="T870" s="33">
        <v>45366</v>
      </c>
      <c r="U870" s="33">
        <v>45338</v>
      </c>
      <c r="V870" s="32" t="s">
        <v>2610</v>
      </c>
      <c r="W870" s="32" t="s">
        <v>1008</v>
      </c>
      <c r="X870" s="33">
        <v>45344</v>
      </c>
      <c r="Y870" s="32" t="s">
        <v>1068</v>
      </c>
      <c r="Z870" s="33">
        <v>45344</v>
      </c>
      <c r="AA870" s="32" t="s">
        <v>1075</v>
      </c>
      <c r="AB870" s="32" t="s">
        <v>1089</v>
      </c>
      <c r="AC870" s="33">
        <v>45382</v>
      </c>
      <c r="AD870" s="32" t="s">
        <v>22</v>
      </c>
      <c r="AE870" s="33">
        <v>45360</v>
      </c>
      <c r="AF870" s="32" t="s">
        <v>429</v>
      </c>
      <c r="AG870" s="32"/>
      <c r="AH870" s="32" t="s">
        <v>1210</v>
      </c>
      <c r="AI870" t="s">
        <v>1311</v>
      </c>
      <c r="AJ870" t="s">
        <v>1355</v>
      </c>
      <c r="AK870" t="s">
        <v>1520</v>
      </c>
      <c r="AL870" s="32" t="s">
        <v>890</v>
      </c>
    </row>
    <row r="871" spans="1:38">
      <c r="A871" s="32">
        <v>60</v>
      </c>
      <c r="B871" s="33">
        <v>45329</v>
      </c>
      <c r="C871" s="32">
        <v>70</v>
      </c>
      <c r="D871" s="32" t="s">
        <v>2196</v>
      </c>
      <c r="E871" s="32" t="s">
        <v>2197</v>
      </c>
      <c r="F871" s="32">
        <v>6185444</v>
      </c>
      <c r="G871" s="32" t="s">
        <v>2226</v>
      </c>
      <c r="H871" s="32" t="s">
        <v>2234</v>
      </c>
      <c r="I871" s="32">
        <v>53653</v>
      </c>
      <c r="J871" s="33">
        <v>45330</v>
      </c>
      <c r="K871" s="33">
        <v>45332</v>
      </c>
      <c r="L871" t="s">
        <v>1058</v>
      </c>
      <c r="M871" s="32">
        <v>4</v>
      </c>
      <c r="N871" s="32" t="s">
        <v>20</v>
      </c>
      <c r="O871" s="32">
        <v>1</v>
      </c>
      <c r="P871" s="32">
        <v>25.66</v>
      </c>
      <c r="Q871" s="32">
        <v>25.66</v>
      </c>
      <c r="R871" s="32" t="s">
        <v>2463</v>
      </c>
      <c r="S871" s="32" t="s">
        <v>1059</v>
      </c>
      <c r="T871" s="33">
        <v>45366</v>
      </c>
      <c r="U871" s="33">
        <v>45338</v>
      </c>
      <c r="V871" s="32" t="s">
        <v>2610</v>
      </c>
      <c r="W871" s="32" t="s">
        <v>1007</v>
      </c>
      <c r="X871" s="33">
        <v>45344</v>
      </c>
      <c r="Y871" s="32" t="s">
        <v>1068</v>
      </c>
      <c r="Z871" s="33">
        <v>45344</v>
      </c>
      <c r="AA871" s="32" t="s">
        <v>1075</v>
      </c>
      <c r="AB871" s="32" t="s">
        <v>1089</v>
      </c>
      <c r="AC871" s="33">
        <v>45382</v>
      </c>
      <c r="AD871" s="32" t="s">
        <v>22</v>
      </c>
      <c r="AE871" s="33">
        <v>45360</v>
      </c>
      <c r="AF871" s="32" t="s">
        <v>424</v>
      </c>
      <c r="AG871" s="32"/>
      <c r="AH871" s="32" t="s">
        <v>1210</v>
      </c>
      <c r="AI871" t="s">
        <v>1311</v>
      </c>
      <c r="AJ871" t="s">
        <v>1355</v>
      </c>
      <c r="AK871" t="s">
        <v>1520</v>
      </c>
      <c r="AL871" s="32" t="s">
        <v>890</v>
      </c>
    </row>
    <row r="872" spans="1:38">
      <c r="A872" s="32">
        <v>60</v>
      </c>
      <c r="B872" s="33">
        <v>45329</v>
      </c>
      <c r="C872" s="32">
        <v>70</v>
      </c>
      <c r="D872" s="32" t="s">
        <v>2196</v>
      </c>
      <c r="E872" s="32" t="s">
        <v>2197</v>
      </c>
      <c r="F872" s="32">
        <v>6185444</v>
      </c>
      <c r="G872" s="32" t="s">
        <v>2227</v>
      </c>
      <c r="H872" s="32" t="s">
        <v>2235</v>
      </c>
      <c r="I872" s="32">
        <v>53653</v>
      </c>
      <c r="J872" s="33">
        <v>45330</v>
      </c>
      <c r="K872" s="33">
        <v>45332</v>
      </c>
      <c r="L872" t="s">
        <v>1058</v>
      </c>
      <c r="M872" s="32">
        <v>3</v>
      </c>
      <c r="N872" s="32" t="s">
        <v>20</v>
      </c>
      <c r="O872" s="32">
        <v>10</v>
      </c>
      <c r="P872" s="32">
        <v>18.149999999999999</v>
      </c>
      <c r="Q872" s="32">
        <v>181.5</v>
      </c>
      <c r="R872" s="32" t="s">
        <v>2463</v>
      </c>
      <c r="S872" s="32" t="s">
        <v>1059</v>
      </c>
      <c r="T872" s="33">
        <v>45366</v>
      </c>
      <c r="U872" s="33">
        <v>45338</v>
      </c>
      <c r="V872" s="32" t="s">
        <v>2610</v>
      </c>
      <c r="W872" s="32" t="s">
        <v>1006</v>
      </c>
      <c r="X872" s="33">
        <v>45344</v>
      </c>
      <c r="Y872" s="32" t="s">
        <v>1068</v>
      </c>
      <c r="Z872" s="33">
        <v>45344</v>
      </c>
      <c r="AA872" s="32" t="s">
        <v>1075</v>
      </c>
      <c r="AB872" s="32" t="s">
        <v>1089</v>
      </c>
      <c r="AC872" s="33">
        <v>45372</v>
      </c>
      <c r="AD872" s="32" t="s">
        <v>22</v>
      </c>
      <c r="AE872" s="33">
        <v>45347</v>
      </c>
      <c r="AF872" s="32" t="s">
        <v>1001</v>
      </c>
      <c r="AG872" s="32"/>
      <c r="AH872" s="32" t="s">
        <v>1210</v>
      </c>
      <c r="AI872" t="s">
        <v>1311</v>
      </c>
      <c r="AJ872" t="s">
        <v>1355</v>
      </c>
      <c r="AK872" t="s">
        <v>1520</v>
      </c>
      <c r="AL872" s="32" t="s">
        <v>890</v>
      </c>
    </row>
    <row r="873" spans="1:38">
      <c r="A873" s="32">
        <v>60</v>
      </c>
      <c r="B873" s="33">
        <v>45329</v>
      </c>
      <c r="C873" s="32">
        <v>70</v>
      </c>
      <c r="D873" s="32" t="s">
        <v>2196</v>
      </c>
      <c r="E873" s="32" t="s">
        <v>2197</v>
      </c>
      <c r="F873" s="32">
        <v>6185444</v>
      </c>
      <c r="G873" s="32" t="s">
        <v>58</v>
      </c>
      <c r="H873" s="32" t="s">
        <v>59</v>
      </c>
      <c r="I873" s="32">
        <v>53651</v>
      </c>
      <c r="J873" s="33">
        <v>45330</v>
      </c>
      <c r="K873" s="33">
        <v>45332</v>
      </c>
      <c r="L873" t="s">
        <v>1058</v>
      </c>
      <c r="M873" s="32">
        <v>1</v>
      </c>
      <c r="N873" s="32" t="s">
        <v>20</v>
      </c>
      <c r="O873" s="32">
        <v>2</v>
      </c>
      <c r="P873" s="32">
        <v>123.8</v>
      </c>
      <c r="Q873" s="32">
        <v>495.2</v>
      </c>
      <c r="R873" s="32" t="s">
        <v>2464</v>
      </c>
      <c r="S873" s="32" t="s">
        <v>1058</v>
      </c>
      <c r="T873" s="33">
        <v>45337</v>
      </c>
      <c r="U873" s="33" t="s">
        <v>581</v>
      </c>
      <c r="V873" s="32" t="s">
        <v>2465</v>
      </c>
      <c r="W873" s="32" t="s">
        <v>1017</v>
      </c>
      <c r="X873" s="33">
        <v>45342</v>
      </c>
      <c r="Y873" s="32" t="s">
        <v>1068</v>
      </c>
      <c r="Z873" s="33">
        <v>45342</v>
      </c>
      <c r="AA873" s="32" t="s">
        <v>1075</v>
      </c>
      <c r="AB873" s="32" t="s">
        <v>1070</v>
      </c>
      <c r="AC873" s="33">
        <v>45351</v>
      </c>
      <c r="AD873" s="32" t="s">
        <v>22</v>
      </c>
      <c r="AE873" s="33" t="s">
        <v>581</v>
      </c>
      <c r="AF873" s="32" t="s">
        <v>581</v>
      </c>
      <c r="AG873" s="32"/>
      <c r="AH873" s="32" t="s">
        <v>1210</v>
      </c>
      <c r="AI873" t="s">
        <v>1311</v>
      </c>
      <c r="AJ873" t="s">
        <v>1355</v>
      </c>
      <c r="AK873" t="s">
        <v>1520</v>
      </c>
      <c r="AL873" s="32" t="s">
        <v>890</v>
      </c>
    </row>
    <row r="874" spans="1:38">
      <c r="A874" s="32">
        <v>60</v>
      </c>
      <c r="B874" s="33">
        <v>45329</v>
      </c>
      <c r="C874" s="32">
        <v>70</v>
      </c>
      <c r="D874" s="32" t="s">
        <v>2196</v>
      </c>
      <c r="E874" s="32" t="s">
        <v>2197</v>
      </c>
      <c r="F874" s="32">
        <v>6185444</v>
      </c>
      <c r="G874" s="32" t="s">
        <v>2228</v>
      </c>
      <c r="H874" s="32" t="s">
        <v>2236</v>
      </c>
      <c r="I874" s="32">
        <v>53652</v>
      </c>
      <c r="J874" s="33">
        <v>45330</v>
      </c>
      <c r="K874" s="33">
        <v>45332</v>
      </c>
      <c r="L874" t="s">
        <v>1058</v>
      </c>
      <c r="M874" s="32">
        <v>1</v>
      </c>
      <c r="N874" s="32" t="s">
        <v>55</v>
      </c>
      <c r="O874" s="32">
        <v>3</v>
      </c>
      <c r="P874" s="32">
        <v>37.9</v>
      </c>
      <c r="Q874" s="32">
        <v>113.7</v>
      </c>
      <c r="R874" s="32" t="s">
        <v>2461</v>
      </c>
      <c r="S874" s="32" t="s">
        <v>1058</v>
      </c>
      <c r="T874" s="33">
        <v>45337</v>
      </c>
      <c r="U874" s="33" t="s">
        <v>581</v>
      </c>
      <c r="V874" s="32" t="s">
        <v>2462</v>
      </c>
      <c r="W874" s="32" t="s">
        <v>1035</v>
      </c>
      <c r="X874" s="33">
        <v>45337</v>
      </c>
      <c r="Y874" s="32" t="s">
        <v>1068</v>
      </c>
      <c r="Z874" s="33">
        <v>45337</v>
      </c>
      <c r="AA874" s="32" t="s">
        <v>1075</v>
      </c>
      <c r="AB874" s="32" t="s">
        <v>1081</v>
      </c>
      <c r="AC874" s="33">
        <v>45351</v>
      </c>
      <c r="AD874" s="32" t="s">
        <v>22</v>
      </c>
      <c r="AE874" s="33">
        <v>45341</v>
      </c>
      <c r="AF874" s="32" t="s">
        <v>428</v>
      </c>
      <c r="AG874" s="32"/>
      <c r="AH874" s="32" t="s">
        <v>1210</v>
      </c>
      <c r="AI874" t="s">
        <v>1311</v>
      </c>
      <c r="AJ874" t="s">
        <v>1355</v>
      </c>
      <c r="AK874" t="s">
        <v>1520</v>
      </c>
      <c r="AL874" s="32" t="s">
        <v>890</v>
      </c>
    </row>
    <row r="875" spans="1:38">
      <c r="A875" s="32">
        <v>60</v>
      </c>
      <c r="B875" s="33">
        <v>45329</v>
      </c>
      <c r="C875" s="32">
        <v>70</v>
      </c>
      <c r="D875" s="32" t="s">
        <v>2196</v>
      </c>
      <c r="E875" s="32" t="s">
        <v>2197</v>
      </c>
      <c r="F875" s="32">
        <v>6185444</v>
      </c>
      <c r="G875" s="32" t="s">
        <v>1607</v>
      </c>
      <c r="H875" s="32" t="s">
        <v>2237</v>
      </c>
      <c r="I875" s="32">
        <v>53647</v>
      </c>
      <c r="J875" s="33">
        <v>45330</v>
      </c>
      <c r="K875" s="33">
        <v>45332</v>
      </c>
      <c r="L875" t="s">
        <v>1058</v>
      </c>
      <c r="M875" s="32">
        <v>1</v>
      </c>
      <c r="N875" s="32" t="s">
        <v>20</v>
      </c>
      <c r="O875" s="32">
        <v>25</v>
      </c>
      <c r="P875" s="32">
        <v>118.8</v>
      </c>
      <c r="Q875" s="32">
        <v>2970</v>
      </c>
      <c r="R875" s="32" t="s">
        <v>2461</v>
      </c>
      <c r="S875" s="32" t="s">
        <v>1058</v>
      </c>
      <c r="T875" s="33">
        <v>45337</v>
      </c>
      <c r="U875" s="33" t="s">
        <v>581</v>
      </c>
      <c r="V875" s="32" t="s">
        <v>2462</v>
      </c>
      <c r="W875" s="32" t="s">
        <v>1019</v>
      </c>
      <c r="X875" s="33">
        <v>45337</v>
      </c>
      <c r="Y875" s="32" t="s">
        <v>1068</v>
      </c>
      <c r="Z875" s="33">
        <v>45337</v>
      </c>
      <c r="AA875" s="32" t="s">
        <v>1075</v>
      </c>
      <c r="AB875" s="32" t="s">
        <v>1081</v>
      </c>
      <c r="AC875" s="33">
        <v>45351</v>
      </c>
      <c r="AD875" s="32" t="s">
        <v>22</v>
      </c>
      <c r="AE875" s="33">
        <v>45341</v>
      </c>
      <c r="AF875" s="32" t="s">
        <v>1038</v>
      </c>
      <c r="AG875" s="32"/>
      <c r="AH875" s="32" t="s">
        <v>1210</v>
      </c>
      <c r="AI875" t="s">
        <v>1311</v>
      </c>
      <c r="AJ875" t="s">
        <v>1355</v>
      </c>
      <c r="AK875" t="s">
        <v>1520</v>
      </c>
      <c r="AL875" s="32" t="s">
        <v>890</v>
      </c>
    </row>
    <row r="876" spans="1:38">
      <c r="A876" s="32">
        <v>60</v>
      </c>
      <c r="B876" s="33">
        <v>45329</v>
      </c>
      <c r="C876" s="32">
        <v>70</v>
      </c>
      <c r="D876" s="32" t="s">
        <v>2196</v>
      </c>
      <c r="E876" s="32" t="s">
        <v>2197</v>
      </c>
      <c r="F876" s="32">
        <v>6185444</v>
      </c>
      <c r="G876" s="32" t="s">
        <v>2229</v>
      </c>
      <c r="H876" s="32" t="s">
        <v>2238</v>
      </c>
      <c r="I876" s="32">
        <v>53650</v>
      </c>
      <c r="J876" s="33">
        <v>45330</v>
      </c>
      <c r="K876" s="33">
        <v>45332</v>
      </c>
      <c r="L876" t="s">
        <v>1058</v>
      </c>
      <c r="M876" s="32">
        <v>1</v>
      </c>
      <c r="N876" s="32" t="s">
        <v>1995</v>
      </c>
      <c r="O876" s="32">
        <v>4</v>
      </c>
      <c r="P876" s="32">
        <v>8</v>
      </c>
      <c r="Q876" s="32">
        <v>32</v>
      </c>
      <c r="R876" s="32" t="s">
        <v>2461</v>
      </c>
      <c r="S876" s="32" t="s">
        <v>1058</v>
      </c>
      <c r="T876" s="33">
        <v>45337</v>
      </c>
      <c r="U876" s="33" t="s">
        <v>581</v>
      </c>
      <c r="V876" s="32" t="s">
        <v>2462</v>
      </c>
      <c r="W876" s="32" t="s">
        <v>1010</v>
      </c>
      <c r="X876" s="33">
        <v>45337</v>
      </c>
      <c r="Y876" s="32" t="s">
        <v>1068</v>
      </c>
      <c r="Z876" s="33">
        <v>45337</v>
      </c>
      <c r="AA876" s="32" t="s">
        <v>1075</v>
      </c>
      <c r="AB876" s="32" t="s">
        <v>1081</v>
      </c>
      <c r="AC876" s="33">
        <v>45351</v>
      </c>
      <c r="AD876" s="32" t="s">
        <v>22</v>
      </c>
      <c r="AE876" s="33">
        <v>45341</v>
      </c>
      <c r="AF876" s="32" t="s">
        <v>426</v>
      </c>
      <c r="AG876" s="32"/>
      <c r="AH876" s="32" t="s">
        <v>1210</v>
      </c>
      <c r="AI876" t="s">
        <v>1311</v>
      </c>
      <c r="AJ876" t="s">
        <v>1355</v>
      </c>
      <c r="AK876" t="s">
        <v>1520</v>
      </c>
      <c r="AL876" s="32" t="s">
        <v>890</v>
      </c>
    </row>
    <row r="877" spans="1:38">
      <c r="A877" s="32">
        <v>60</v>
      </c>
      <c r="B877" s="33">
        <v>45329</v>
      </c>
      <c r="C877" s="32">
        <v>70</v>
      </c>
      <c r="D877" s="32" t="s">
        <v>2196</v>
      </c>
      <c r="E877" s="32" t="s">
        <v>2197</v>
      </c>
      <c r="F877" s="32">
        <v>6185444</v>
      </c>
      <c r="G877" s="32" t="s">
        <v>2248</v>
      </c>
      <c r="H877" s="32" t="s">
        <v>2239</v>
      </c>
      <c r="I877" s="32">
        <v>53653</v>
      </c>
      <c r="J877" s="33">
        <v>45330</v>
      </c>
      <c r="K877" s="33">
        <v>45332</v>
      </c>
      <c r="L877" t="s">
        <v>1058</v>
      </c>
      <c r="M877" s="32">
        <v>2</v>
      </c>
      <c r="N877" s="32" t="s">
        <v>55</v>
      </c>
      <c r="O877" s="32">
        <v>2</v>
      </c>
      <c r="P877" s="32">
        <v>81.760000000000005</v>
      </c>
      <c r="Q877" s="32">
        <v>163.52000000000001</v>
      </c>
      <c r="R877" s="32" t="s">
        <v>2463</v>
      </c>
      <c r="S877" s="32" t="s">
        <v>1059</v>
      </c>
      <c r="T877" s="33">
        <v>45366</v>
      </c>
      <c r="U877" s="33">
        <v>45338</v>
      </c>
      <c r="V877" s="32" t="s">
        <v>2610</v>
      </c>
      <c r="W877" s="32" t="s">
        <v>1005</v>
      </c>
      <c r="X877" s="33">
        <v>45344</v>
      </c>
      <c r="Y877" s="32" t="s">
        <v>1068</v>
      </c>
      <c r="Z877" s="33">
        <v>45344</v>
      </c>
      <c r="AA877" s="32" t="s">
        <v>1075</v>
      </c>
      <c r="AB877" s="32" t="s">
        <v>1089</v>
      </c>
      <c r="AC877" s="33">
        <v>45372</v>
      </c>
      <c r="AD877" s="32" t="s">
        <v>22</v>
      </c>
      <c r="AE877" s="33">
        <v>45347</v>
      </c>
      <c r="AF877" s="32" t="s">
        <v>425</v>
      </c>
      <c r="AG877" s="32"/>
      <c r="AH877" s="32" t="s">
        <v>1210</v>
      </c>
      <c r="AI877" t="s">
        <v>1311</v>
      </c>
      <c r="AJ877" t="s">
        <v>1355</v>
      </c>
      <c r="AK877" t="s">
        <v>1520</v>
      </c>
      <c r="AL877" s="32" t="s">
        <v>890</v>
      </c>
    </row>
    <row r="878" spans="1:38">
      <c r="A878" s="32">
        <v>60</v>
      </c>
      <c r="B878" s="33">
        <v>45329</v>
      </c>
      <c r="C878" s="32">
        <v>70</v>
      </c>
      <c r="D878" s="32" t="s">
        <v>2196</v>
      </c>
      <c r="E878" s="32" t="s">
        <v>2197</v>
      </c>
      <c r="F878" s="32">
        <v>6185444</v>
      </c>
      <c r="G878" s="32" t="s">
        <v>2230</v>
      </c>
      <c r="H878" s="32" t="s">
        <v>2240</v>
      </c>
      <c r="I878" s="32">
        <v>53643</v>
      </c>
      <c r="J878" s="33">
        <v>45330</v>
      </c>
      <c r="K878" s="33">
        <v>45332</v>
      </c>
      <c r="L878" t="s">
        <v>1058</v>
      </c>
      <c r="M878" s="32">
        <v>1</v>
      </c>
      <c r="N878" s="32" t="s">
        <v>1994</v>
      </c>
      <c r="O878" s="32">
        <v>1</v>
      </c>
      <c r="P878" s="32">
        <v>82.17</v>
      </c>
      <c r="Q878" s="32">
        <v>82.17</v>
      </c>
      <c r="R878" s="32" t="s">
        <v>2461</v>
      </c>
      <c r="S878" s="32" t="s">
        <v>1058</v>
      </c>
      <c r="T878" s="33">
        <v>45337</v>
      </c>
      <c r="U878" s="33" t="s">
        <v>581</v>
      </c>
      <c r="V878" s="32" t="s">
        <v>2462</v>
      </c>
      <c r="W878" s="32" t="s">
        <v>1170</v>
      </c>
      <c r="X878" s="33">
        <v>45337</v>
      </c>
      <c r="Y878" s="32" t="s">
        <v>1068</v>
      </c>
      <c r="Z878" s="33">
        <v>45337</v>
      </c>
      <c r="AA878" s="32" t="s">
        <v>1075</v>
      </c>
      <c r="AB878" s="32" t="s">
        <v>1081</v>
      </c>
      <c r="AC878" s="33">
        <v>45366</v>
      </c>
      <c r="AD878" s="32" t="s">
        <v>22</v>
      </c>
      <c r="AE878" s="33">
        <v>45357</v>
      </c>
      <c r="AF878" s="32" t="s">
        <v>424</v>
      </c>
      <c r="AG878" s="32"/>
      <c r="AH878" s="32" t="s">
        <v>1210</v>
      </c>
      <c r="AI878" t="s">
        <v>1311</v>
      </c>
      <c r="AJ878" t="s">
        <v>1355</v>
      </c>
      <c r="AK878" t="s">
        <v>1520</v>
      </c>
      <c r="AL878" s="32" t="s">
        <v>890</v>
      </c>
    </row>
    <row r="879" spans="1:38">
      <c r="A879" s="32">
        <v>60</v>
      </c>
      <c r="B879" s="33">
        <v>45329</v>
      </c>
      <c r="C879" s="32">
        <v>80</v>
      </c>
      <c r="D879" s="32" t="s">
        <v>2196</v>
      </c>
      <c r="E879" s="32" t="s">
        <v>2197</v>
      </c>
      <c r="F879" s="32">
        <v>6185444</v>
      </c>
      <c r="G879" s="32" t="s">
        <v>2085</v>
      </c>
      <c r="H879" s="32" t="s">
        <v>2058</v>
      </c>
      <c r="I879" s="32">
        <v>53655</v>
      </c>
      <c r="J879" s="33">
        <v>45330</v>
      </c>
      <c r="K879" s="33">
        <v>45332</v>
      </c>
      <c r="L879" t="s">
        <v>1058</v>
      </c>
      <c r="M879" s="32">
        <v>2</v>
      </c>
      <c r="N879" s="32" t="s">
        <v>20</v>
      </c>
      <c r="O879" s="32">
        <v>10</v>
      </c>
      <c r="P879" s="32">
        <v>45.54</v>
      </c>
      <c r="Q879" s="32">
        <v>455.4</v>
      </c>
      <c r="R879" s="32" t="s">
        <v>2463</v>
      </c>
      <c r="S879" s="32" t="s">
        <v>1059</v>
      </c>
      <c r="T879" s="33">
        <v>45366</v>
      </c>
      <c r="U879" s="33">
        <v>45338</v>
      </c>
      <c r="V879" s="32" t="s">
        <v>2610</v>
      </c>
      <c r="W879" s="32" t="s">
        <v>1020</v>
      </c>
      <c r="X879" s="33">
        <v>45344</v>
      </c>
      <c r="Y879" s="32" t="s">
        <v>1068</v>
      </c>
      <c r="Z879" s="33">
        <v>45344</v>
      </c>
      <c r="AA879" s="32" t="s">
        <v>1075</v>
      </c>
      <c r="AB879" s="32" t="s">
        <v>1089</v>
      </c>
      <c r="AC879" s="33">
        <v>45358</v>
      </c>
      <c r="AD879" s="32" t="s">
        <v>22</v>
      </c>
      <c r="AE879" s="33">
        <v>45353</v>
      </c>
      <c r="AF879" s="32" t="s">
        <v>1001</v>
      </c>
      <c r="AG879" s="32"/>
      <c r="AH879" s="32" t="s">
        <v>1210</v>
      </c>
      <c r="AI879" t="s">
        <v>1311</v>
      </c>
      <c r="AJ879" t="s">
        <v>1355</v>
      </c>
      <c r="AK879" t="s">
        <v>1520</v>
      </c>
      <c r="AL879" s="32" t="s">
        <v>890</v>
      </c>
    </row>
    <row r="880" spans="1:38">
      <c r="A880" s="32">
        <v>60</v>
      </c>
      <c r="B880" s="33">
        <v>45329</v>
      </c>
      <c r="C880" s="32">
        <v>80</v>
      </c>
      <c r="D880" s="32" t="s">
        <v>2196</v>
      </c>
      <c r="E880" s="32" t="s">
        <v>2197</v>
      </c>
      <c r="F880" s="32">
        <v>6185444</v>
      </c>
      <c r="G880" s="32" t="s">
        <v>351</v>
      </c>
      <c r="H880" s="32" t="s">
        <v>402</v>
      </c>
      <c r="I880" s="32">
        <v>53656</v>
      </c>
      <c r="J880" s="33">
        <v>45330</v>
      </c>
      <c r="K880" s="33">
        <v>45332</v>
      </c>
      <c r="L880" t="s">
        <v>1058</v>
      </c>
      <c r="M880" s="32">
        <v>1</v>
      </c>
      <c r="N880" s="32" t="s">
        <v>55</v>
      </c>
      <c r="O880" s="32">
        <v>2</v>
      </c>
      <c r="P880" s="32">
        <v>18.899999999999999</v>
      </c>
      <c r="Q880" s="32">
        <v>37.799999999999997</v>
      </c>
      <c r="R880" s="32" t="s">
        <v>2461</v>
      </c>
      <c r="S880" s="32" t="s">
        <v>1058</v>
      </c>
      <c r="T880" s="33">
        <v>45337</v>
      </c>
      <c r="U880" s="33" t="s">
        <v>581</v>
      </c>
      <c r="V880" s="32" t="s">
        <v>2462</v>
      </c>
      <c r="W880" s="32" t="s">
        <v>1018</v>
      </c>
      <c r="X880" s="33">
        <v>45337</v>
      </c>
      <c r="Y880" s="32" t="s">
        <v>1068</v>
      </c>
      <c r="Z880" s="33">
        <v>45337</v>
      </c>
      <c r="AA880" s="32" t="s">
        <v>1075</v>
      </c>
      <c r="AB880" s="32" t="s">
        <v>1081</v>
      </c>
      <c r="AC880" s="33">
        <v>45351</v>
      </c>
      <c r="AD880" s="32" t="s">
        <v>22</v>
      </c>
      <c r="AE880" s="33">
        <v>45341</v>
      </c>
      <c r="AF880" s="32" t="s">
        <v>425</v>
      </c>
      <c r="AG880" s="32"/>
      <c r="AH880" s="32" t="s">
        <v>1210</v>
      </c>
      <c r="AI880" t="s">
        <v>1311</v>
      </c>
      <c r="AJ880" t="s">
        <v>1355</v>
      </c>
      <c r="AK880" t="s">
        <v>1520</v>
      </c>
      <c r="AL880" s="32" t="s">
        <v>890</v>
      </c>
    </row>
    <row r="881" spans="1:38">
      <c r="A881" s="32">
        <v>60</v>
      </c>
      <c r="B881" s="33">
        <v>45329</v>
      </c>
      <c r="C881" s="32">
        <v>80</v>
      </c>
      <c r="D881" s="32" t="s">
        <v>2196</v>
      </c>
      <c r="E881" s="32" t="s">
        <v>2197</v>
      </c>
      <c r="F881" s="32">
        <v>6185444</v>
      </c>
      <c r="G881" s="32" t="s">
        <v>84</v>
      </c>
      <c r="H881" s="32" t="s">
        <v>85</v>
      </c>
      <c r="I881" s="32">
        <v>53657</v>
      </c>
      <c r="J881" s="33">
        <v>45330</v>
      </c>
      <c r="K881" s="33">
        <v>45332</v>
      </c>
      <c r="L881" t="s">
        <v>1058</v>
      </c>
      <c r="M881" s="32">
        <v>3</v>
      </c>
      <c r="N881" s="32" t="s">
        <v>36</v>
      </c>
      <c r="O881" s="32">
        <v>20</v>
      </c>
      <c r="P881" s="32">
        <v>26.8</v>
      </c>
      <c r="Q881" s="32">
        <v>536</v>
      </c>
      <c r="R881" s="32" t="s">
        <v>2464</v>
      </c>
      <c r="S881" s="32" t="s">
        <v>1058</v>
      </c>
      <c r="T881" s="33">
        <v>45337</v>
      </c>
      <c r="U881" s="33" t="s">
        <v>581</v>
      </c>
      <c r="V881" s="32" t="s">
        <v>2465</v>
      </c>
      <c r="W881" s="32" t="s">
        <v>1015</v>
      </c>
      <c r="X881" s="33">
        <v>45342</v>
      </c>
      <c r="Y881" s="32" t="s">
        <v>1068</v>
      </c>
      <c r="Z881" s="33">
        <v>45342</v>
      </c>
      <c r="AA881" s="32" t="s">
        <v>1075</v>
      </c>
      <c r="AB881" s="32" t="s">
        <v>1070</v>
      </c>
      <c r="AC881" s="33">
        <v>45351</v>
      </c>
      <c r="AD881" s="32" t="s">
        <v>22</v>
      </c>
      <c r="AE881" s="33" t="s">
        <v>581</v>
      </c>
      <c r="AF881" s="32" t="s">
        <v>581</v>
      </c>
      <c r="AG881" s="32"/>
      <c r="AH881" s="32" t="s">
        <v>1210</v>
      </c>
      <c r="AI881" t="s">
        <v>1311</v>
      </c>
      <c r="AJ881" t="s">
        <v>1355</v>
      </c>
      <c r="AK881" t="s">
        <v>1520</v>
      </c>
      <c r="AL881" s="32" t="s">
        <v>890</v>
      </c>
    </row>
    <row r="882" spans="1:38">
      <c r="A882" s="32">
        <v>60</v>
      </c>
      <c r="B882" s="33">
        <v>45329</v>
      </c>
      <c r="C882" s="32">
        <v>80</v>
      </c>
      <c r="D882" s="32" t="s">
        <v>2196</v>
      </c>
      <c r="E882" s="32" t="s">
        <v>2197</v>
      </c>
      <c r="F882" s="32">
        <v>6185444</v>
      </c>
      <c r="G882" s="32" t="s">
        <v>949</v>
      </c>
      <c r="H882" s="32" t="s">
        <v>2244</v>
      </c>
      <c r="I882" s="32">
        <v>53657</v>
      </c>
      <c r="J882" s="33">
        <v>45330</v>
      </c>
      <c r="K882" s="33">
        <v>45332</v>
      </c>
      <c r="L882" t="s">
        <v>1058</v>
      </c>
      <c r="M882" s="32">
        <v>2</v>
      </c>
      <c r="N882" s="32" t="s">
        <v>20</v>
      </c>
      <c r="O882" s="32">
        <v>10</v>
      </c>
      <c r="P882" s="32">
        <v>265</v>
      </c>
      <c r="Q882" s="32">
        <v>2650</v>
      </c>
      <c r="R882" s="32" t="s">
        <v>2464</v>
      </c>
      <c r="S882" s="32" t="s">
        <v>1058</v>
      </c>
      <c r="T882" s="33">
        <v>45337</v>
      </c>
      <c r="U882" s="33" t="s">
        <v>581</v>
      </c>
      <c r="V882" s="32" t="s">
        <v>2465</v>
      </c>
      <c r="W882" s="32" t="s">
        <v>1014</v>
      </c>
      <c r="X882" s="33">
        <v>45342</v>
      </c>
      <c r="Y882" s="32" t="s">
        <v>1068</v>
      </c>
      <c r="Z882" s="33">
        <v>45342</v>
      </c>
      <c r="AA882" s="32" t="s">
        <v>1075</v>
      </c>
      <c r="AB882" s="32" t="s">
        <v>1070</v>
      </c>
      <c r="AC882" s="33">
        <v>45351</v>
      </c>
      <c r="AD882" s="32" t="s">
        <v>22</v>
      </c>
      <c r="AE882" s="33" t="s">
        <v>581</v>
      </c>
      <c r="AF882" s="32" t="s">
        <v>581</v>
      </c>
      <c r="AG882" s="32"/>
      <c r="AH882" s="32" t="s">
        <v>1210</v>
      </c>
      <c r="AI882" t="s">
        <v>1311</v>
      </c>
      <c r="AJ882" t="s">
        <v>1355</v>
      </c>
      <c r="AK882" t="s">
        <v>1520</v>
      </c>
      <c r="AL882" s="32" t="s">
        <v>890</v>
      </c>
    </row>
    <row r="883" spans="1:38">
      <c r="A883" s="32">
        <v>60</v>
      </c>
      <c r="B883" s="33">
        <v>45329</v>
      </c>
      <c r="C883" s="32">
        <v>80</v>
      </c>
      <c r="D883" s="32" t="s">
        <v>2196</v>
      </c>
      <c r="E883" s="32" t="s">
        <v>2197</v>
      </c>
      <c r="F883" s="32">
        <v>6185444</v>
      </c>
      <c r="G883" s="32" t="s">
        <v>2241</v>
      </c>
      <c r="H883" s="32" t="s">
        <v>2345</v>
      </c>
      <c r="I883" s="32">
        <v>53658</v>
      </c>
      <c r="J883" s="33">
        <v>45330</v>
      </c>
      <c r="K883" s="33">
        <v>45332</v>
      </c>
      <c r="L883" t="s">
        <v>1058</v>
      </c>
      <c r="M883" s="32">
        <v>1</v>
      </c>
      <c r="N883" s="32" t="s">
        <v>20</v>
      </c>
      <c r="O883" s="32">
        <v>40</v>
      </c>
      <c r="P883" s="32">
        <v>8.25</v>
      </c>
      <c r="Q883" s="32">
        <v>330</v>
      </c>
      <c r="R883" s="32" t="s">
        <v>2464</v>
      </c>
      <c r="S883" s="32" t="s">
        <v>1058</v>
      </c>
      <c r="T883" s="33">
        <v>45337</v>
      </c>
      <c r="U883" s="33" t="s">
        <v>581</v>
      </c>
      <c r="V883" s="32" t="s">
        <v>2465</v>
      </c>
      <c r="W883" s="32" t="s">
        <v>1016</v>
      </c>
      <c r="X883" s="33">
        <v>45342</v>
      </c>
      <c r="Y883" s="32" t="s">
        <v>1068</v>
      </c>
      <c r="Z883" s="33">
        <v>45342</v>
      </c>
      <c r="AA883" s="32" t="s">
        <v>1075</v>
      </c>
      <c r="AB883" s="32" t="s">
        <v>1070</v>
      </c>
      <c r="AC883" s="33">
        <v>45351</v>
      </c>
      <c r="AD883" s="32" t="s">
        <v>22</v>
      </c>
      <c r="AE883" s="33" t="s">
        <v>581</v>
      </c>
      <c r="AF883" s="32" t="s">
        <v>581</v>
      </c>
      <c r="AG883" s="32"/>
      <c r="AH883" s="32" t="s">
        <v>1210</v>
      </c>
      <c r="AI883" t="s">
        <v>1311</v>
      </c>
      <c r="AJ883" t="s">
        <v>1355</v>
      </c>
      <c r="AK883" t="s">
        <v>1520</v>
      </c>
      <c r="AL883" s="32" t="s">
        <v>890</v>
      </c>
    </row>
    <row r="884" spans="1:38">
      <c r="A884" s="32">
        <v>60</v>
      </c>
      <c r="B884" s="33">
        <v>45329</v>
      </c>
      <c r="C884" s="32">
        <v>80</v>
      </c>
      <c r="D884" s="32" t="s">
        <v>2196</v>
      </c>
      <c r="E884" s="32" t="s">
        <v>2197</v>
      </c>
      <c r="F884" s="32">
        <v>6185444</v>
      </c>
      <c r="G884" s="32" t="s">
        <v>47</v>
      </c>
      <c r="H884" s="32" t="s">
        <v>48</v>
      </c>
      <c r="I884" s="32">
        <v>53657</v>
      </c>
      <c r="J884" s="33">
        <v>45330</v>
      </c>
      <c r="K884" s="33">
        <v>45332</v>
      </c>
      <c r="L884" t="s">
        <v>1058</v>
      </c>
      <c r="M884" s="32">
        <v>1</v>
      </c>
      <c r="N884" s="32" t="s">
        <v>20</v>
      </c>
      <c r="O884" s="32">
        <v>2</v>
      </c>
      <c r="P884" s="32">
        <v>260.02</v>
      </c>
      <c r="Q884" s="32">
        <v>520.04</v>
      </c>
      <c r="R884" s="32" t="s">
        <v>2464</v>
      </c>
      <c r="S884" s="32" t="s">
        <v>1058</v>
      </c>
      <c r="T884" s="33">
        <v>45337</v>
      </c>
      <c r="U884" s="33" t="s">
        <v>581</v>
      </c>
      <c r="V884" s="32" t="s">
        <v>2465</v>
      </c>
      <c r="W884" s="32" t="s">
        <v>1013</v>
      </c>
      <c r="X884" s="33">
        <v>45342</v>
      </c>
      <c r="Y884" s="32" t="s">
        <v>1068</v>
      </c>
      <c r="Z884" s="33">
        <v>45342</v>
      </c>
      <c r="AA884" s="32" t="s">
        <v>1075</v>
      </c>
      <c r="AB884" s="32" t="s">
        <v>1070</v>
      </c>
      <c r="AC884" s="33">
        <v>45351</v>
      </c>
      <c r="AD884" s="32" t="s">
        <v>22</v>
      </c>
      <c r="AE884" s="33" t="s">
        <v>581</v>
      </c>
      <c r="AF884" s="32" t="s">
        <v>581</v>
      </c>
      <c r="AG884" s="32"/>
      <c r="AH884" s="32" t="s">
        <v>1210</v>
      </c>
      <c r="AI884" t="s">
        <v>1311</v>
      </c>
      <c r="AJ884" t="s">
        <v>1355</v>
      </c>
      <c r="AK884" t="s">
        <v>1520</v>
      </c>
      <c r="AL884" s="32" t="s">
        <v>890</v>
      </c>
    </row>
    <row r="885" spans="1:38">
      <c r="A885" s="32">
        <v>60</v>
      </c>
      <c r="B885" s="33">
        <v>45329</v>
      </c>
      <c r="C885" s="32">
        <v>80</v>
      </c>
      <c r="D885" s="32" t="s">
        <v>2196</v>
      </c>
      <c r="E885" s="32" t="s">
        <v>2197</v>
      </c>
      <c r="F885" s="32">
        <v>6185444</v>
      </c>
      <c r="G885" s="32" t="s">
        <v>2242</v>
      </c>
      <c r="H885" s="32" t="s">
        <v>2245</v>
      </c>
      <c r="I885" s="32">
        <v>53659</v>
      </c>
      <c r="J885" s="33">
        <v>45330</v>
      </c>
      <c r="K885" s="33">
        <v>45332</v>
      </c>
      <c r="L885" t="s">
        <v>1058</v>
      </c>
      <c r="M885" s="32">
        <v>1</v>
      </c>
      <c r="N885" s="32" t="s">
        <v>20</v>
      </c>
      <c r="O885" s="32">
        <v>10</v>
      </c>
      <c r="P885" s="32">
        <v>3.61</v>
      </c>
      <c r="Q885" s="32">
        <v>36.1</v>
      </c>
      <c r="R885" s="32" t="s">
        <v>2463</v>
      </c>
      <c r="S885" s="32" t="s">
        <v>1059</v>
      </c>
      <c r="T885" s="33">
        <v>45366</v>
      </c>
      <c r="U885" s="33">
        <v>45338</v>
      </c>
      <c r="V885" s="32" t="s">
        <v>2610</v>
      </c>
      <c r="W885" s="32" t="s">
        <v>1017</v>
      </c>
      <c r="X885" s="33">
        <v>45344</v>
      </c>
      <c r="Y885" s="32" t="s">
        <v>1068</v>
      </c>
      <c r="Z885" s="33">
        <v>45344</v>
      </c>
      <c r="AA885" s="32" t="s">
        <v>1075</v>
      </c>
      <c r="AB885" s="32" t="s">
        <v>1089</v>
      </c>
      <c r="AC885" s="33">
        <v>45382</v>
      </c>
      <c r="AD885" s="32" t="s">
        <v>581</v>
      </c>
      <c r="AE885" s="33" t="s">
        <v>581</v>
      </c>
      <c r="AF885" s="32" t="s">
        <v>581</v>
      </c>
      <c r="AG885" s="32"/>
      <c r="AH885" s="32" t="s">
        <v>1210</v>
      </c>
      <c r="AI885" t="s">
        <v>1311</v>
      </c>
      <c r="AJ885" t="s">
        <v>1355</v>
      </c>
      <c r="AK885" t="s">
        <v>1520</v>
      </c>
      <c r="AL885" s="32" t="s">
        <v>890</v>
      </c>
    </row>
    <row r="886" spans="1:38">
      <c r="A886" s="32">
        <v>60</v>
      </c>
      <c r="B886" s="33">
        <v>45329</v>
      </c>
      <c r="C886" s="32">
        <v>80</v>
      </c>
      <c r="D886" s="32" t="s">
        <v>2196</v>
      </c>
      <c r="E886" s="32" t="s">
        <v>2197</v>
      </c>
      <c r="F886" s="32">
        <v>6185444</v>
      </c>
      <c r="G886" s="32" t="s">
        <v>2346</v>
      </c>
      <c r="H886" s="32" t="s">
        <v>2347</v>
      </c>
      <c r="I886" s="32">
        <v>53655</v>
      </c>
      <c r="J886" s="33">
        <v>45330</v>
      </c>
      <c r="K886" s="33">
        <v>45332</v>
      </c>
      <c r="L886" t="s">
        <v>1058</v>
      </c>
      <c r="M886" s="32">
        <v>1</v>
      </c>
      <c r="N886" s="32" t="s">
        <v>20</v>
      </c>
      <c r="O886" s="32">
        <v>1</v>
      </c>
      <c r="P886" s="32">
        <v>74.25</v>
      </c>
      <c r="Q886" s="32">
        <v>74.25</v>
      </c>
      <c r="R886" s="32" t="s">
        <v>2463</v>
      </c>
      <c r="S886" s="32" t="s">
        <v>1059</v>
      </c>
      <c r="T886" s="33">
        <v>45366</v>
      </c>
      <c r="U886" s="33">
        <v>45338</v>
      </c>
      <c r="V886" s="32" t="s">
        <v>2610</v>
      </c>
      <c r="W886" s="32" t="s">
        <v>1019</v>
      </c>
      <c r="X886" s="33">
        <v>45344</v>
      </c>
      <c r="Y886" s="32" t="s">
        <v>1068</v>
      </c>
      <c r="Z886" s="33">
        <v>45344</v>
      </c>
      <c r="AA886" s="32" t="s">
        <v>1075</v>
      </c>
      <c r="AB886" s="32" t="s">
        <v>1089</v>
      </c>
      <c r="AC886" s="33">
        <v>45358</v>
      </c>
      <c r="AD886" s="32" t="s">
        <v>22</v>
      </c>
      <c r="AE886" s="33">
        <v>45354</v>
      </c>
      <c r="AF886" s="32" t="s">
        <v>424</v>
      </c>
      <c r="AG886" s="32"/>
      <c r="AH886" s="32" t="s">
        <v>1210</v>
      </c>
      <c r="AI886" t="s">
        <v>1311</v>
      </c>
      <c r="AJ886" t="s">
        <v>1355</v>
      </c>
      <c r="AK886" t="s">
        <v>1520</v>
      </c>
      <c r="AL886" s="32" t="s">
        <v>890</v>
      </c>
    </row>
    <row r="887" spans="1:38">
      <c r="A887" s="32">
        <v>60</v>
      </c>
      <c r="B887" s="33">
        <v>45329</v>
      </c>
      <c r="C887" s="32">
        <v>80</v>
      </c>
      <c r="D887" s="32" t="s">
        <v>2196</v>
      </c>
      <c r="E887" s="32" t="s">
        <v>2197</v>
      </c>
      <c r="F887" s="32">
        <v>6185444</v>
      </c>
      <c r="G887" s="32" t="s">
        <v>2243</v>
      </c>
      <c r="H887" s="32" t="s">
        <v>2246</v>
      </c>
      <c r="I887" s="32">
        <v>53654</v>
      </c>
      <c r="J887" s="33">
        <v>45330</v>
      </c>
      <c r="K887" s="33">
        <v>45332</v>
      </c>
      <c r="L887" t="s">
        <v>1058</v>
      </c>
      <c r="M887" s="32">
        <v>1</v>
      </c>
      <c r="N887" s="32" t="s">
        <v>20</v>
      </c>
      <c r="O887" s="32">
        <v>2</v>
      </c>
      <c r="P887" s="32">
        <v>51.56</v>
      </c>
      <c r="Q887" s="32">
        <v>103.12</v>
      </c>
      <c r="R887" s="32" t="s">
        <v>2463</v>
      </c>
      <c r="S887" s="32" t="s">
        <v>1059</v>
      </c>
      <c r="T887" s="33">
        <v>45366</v>
      </c>
      <c r="U887" s="33">
        <v>45338</v>
      </c>
      <c r="V887" s="32" t="s">
        <v>2610</v>
      </c>
      <c r="W887" s="32" t="s">
        <v>1018</v>
      </c>
      <c r="X887" s="33">
        <v>45344</v>
      </c>
      <c r="Y887" s="32" t="s">
        <v>1068</v>
      </c>
      <c r="Z887" s="33">
        <v>45344</v>
      </c>
      <c r="AA887" s="32" t="s">
        <v>1075</v>
      </c>
      <c r="AB887" s="32" t="s">
        <v>1089</v>
      </c>
      <c r="AC887" s="33">
        <v>45382</v>
      </c>
      <c r="AD887" s="32" t="s">
        <v>22</v>
      </c>
      <c r="AE887" s="33">
        <v>45360</v>
      </c>
      <c r="AF887" s="32" t="s">
        <v>425</v>
      </c>
      <c r="AG887" s="32"/>
      <c r="AH887" s="32" t="s">
        <v>1210</v>
      </c>
      <c r="AI887" t="s">
        <v>1311</v>
      </c>
      <c r="AJ887" t="s">
        <v>1355</v>
      </c>
      <c r="AK887" t="s">
        <v>1520</v>
      </c>
      <c r="AL887" s="32" t="s">
        <v>890</v>
      </c>
    </row>
    <row r="888" spans="1:38">
      <c r="A888" s="32">
        <v>60</v>
      </c>
      <c r="B888" s="33">
        <v>45329</v>
      </c>
      <c r="C888" s="32">
        <v>50</v>
      </c>
      <c r="D888" s="32" t="s">
        <v>2196</v>
      </c>
      <c r="E888" s="32" t="s">
        <v>2197</v>
      </c>
      <c r="F888" s="32">
        <v>6185444</v>
      </c>
      <c r="G888" s="32" t="s">
        <v>2252</v>
      </c>
      <c r="H888" s="32" t="s">
        <v>2253</v>
      </c>
      <c r="I888" s="32">
        <v>53777</v>
      </c>
      <c r="J888" s="33">
        <v>45332</v>
      </c>
      <c r="K888" s="33">
        <v>45332</v>
      </c>
      <c r="L888" t="s">
        <v>1058</v>
      </c>
      <c r="M888" s="32">
        <v>1</v>
      </c>
      <c r="N888" s="32" t="s">
        <v>20</v>
      </c>
      <c r="O888" s="32">
        <v>1</v>
      </c>
      <c r="P888" s="32">
        <v>178.16</v>
      </c>
      <c r="Q888" s="32">
        <v>890.8</v>
      </c>
      <c r="R888" s="32" t="s">
        <v>2470</v>
      </c>
      <c r="S888" s="32" t="s">
        <v>1058</v>
      </c>
      <c r="T888" s="33">
        <v>45338</v>
      </c>
      <c r="U888" s="33">
        <v>45337</v>
      </c>
      <c r="V888" s="32" t="s">
        <v>2471</v>
      </c>
      <c r="W888" s="32" t="s">
        <v>143</v>
      </c>
      <c r="X888" s="33">
        <v>45338</v>
      </c>
      <c r="Y888" s="32" t="s">
        <v>1068</v>
      </c>
      <c r="Z888" s="33">
        <v>45338</v>
      </c>
      <c r="AA888" s="32" t="s">
        <v>1069</v>
      </c>
      <c r="AB888" s="32" t="s">
        <v>1085</v>
      </c>
      <c r="AC888" s="33">
        <v>45346</v>
      </c>
      <c r="AD888" s="32" t="s">
        <v>22</v>
      </c>
      <c r="AE888" s="33">
        <v>45343</v>
      </c>
      <c r="AF888" s="32" t="s">
        <v>429</v>
      </c>
      <c r="AG888" s="32"/>
      <c r="AH888" s="32" t="s">
        <v>1210</v>
      </c>
      <c r="AI888" t="s">
        <v>1311</v>
      </c>
      <c r="AJ888" t="s">
        <v>1355</v>
      </c>
      <c r="AK888" t="s">
        <v>1520</v>
      </c>
      <c r="AL888" s="32" t="s">
        <v>890</v>
      </c>
    </row>
    <row r="889" spans="1:38">
      <c r="A889" s="32">
        <v>61</v>
      </c>
      <c r="B889" s="33">
        <v>45329</v>
      </c>
      <c r="C889" s="32">
        <v>30</v>
      </c>
      <c r="D889" s="32" t="s">
        <v>2198</v>
      </c>
      <c r="E889" s="32" t="s">
        <v>2199</v>
      </c>
      <c r="F889" s="32">
        <v>9487373</v>
      </c>
      <c r="G889" s="32" t="s">
        <v>2254</v>
      </c>
      <c r="H889" s="32" t="s">
        <v>2264</v>
      </c>
      <c r="I889" s="32">
        <v>53880</v>
      </c>
      <c r="J889" s="33">
        <v>45332</v>
      </c>
      <c r="K889" s="33">
        <v>45334</v>
      </c>
      <c r="L889" t="s">
        <v>1058</v>
      </c>
      <c r="M889" s="32">
        <v>14</v>
      </c>
      <c r="N889" s="32" t="s">
        <v>20</v>
      </c>
      <c r="O889" s="32">
        <v>44</v>
      </c>
      <c r="P889" s="32">
        <v>10.199999999999999</v>
      </c>
      <c r="Q889" s="32">
        <v>448.8</v>
      </c>
      <c r="R889" s="32" t="s">
        <v>581</v>
      </c>
      <c r="S889" s="32" t="s">
        <v>581</v>
      </c>
      <c r="T889" s="33" t="s">
        <v>581</v>
      </c>
      <c r="U889" s="33" t="s">
        <v>581</v>
      </c>
      <c r="V889" s="32" t="s">
        <v>2472</v>
      </c>
      <c r="W889" s="32" t="s">
        <v>1012</v>
      </c>
      <c r="X889" s="33">
        <v>45337</v>
      </c>
      <c r="Y889" s="32" t="s">
        <v>1068</v>
      </c>
      <c r="Z889" s="33">
        <v>45337</v>
      </c>
      <c r="AA889" s="32" t="s">
        <v>2473</v>
      </c>
      <c r="AB889" s="32" t="s">
        <v>1081</v>
      </c>
      <c r="AC889" s="33">
        <v>45344</v>
      </c>
      <c r="AD889" s="32" t="s">
        <v>22</v>
      </c>
      <c r="AE889" s="33">
        <v>45342</v>
      </c>
      <c r="AF889" s="32" t="s">
        <v>2614</v>
      </c>
      <c r="AG889" s="32"/>
      <c r="AH889" s="32" t="s">
        <v>1210</v>
      </c>
      <c r="AI889" t="s">
        <v>1311</v>
      </c>
      <c r="AJ889" t="s">
        <v>1355</v>
      </c>
      <c r="AK889" t="s">
        <v>1520</v>
      </c>
      <c r="AL889" s="32" t="s">
        <v>890</v>
      </c>
    </row>
    <row r="890" spans="1:38">
      <c r="A890" s="32">
        <v>61</v>
      </c>
      <c r="B890" s="33">
        <v>45329</v>
      </c>
      <c r="C890" s="32">
        <v>30</v>
      </c>
      <c r="D890" s="32" t="s">
        <v>2198</v>
      </c>
      <c r="E890" s="32" t="s">
        <v>2199</v>
      </c>
      <c r="F890" s="32">
        <v>9487373</v>
      </c>
      <c r="G890" s="32" t="s">
        <v>186</v>
      </c>
      <c r="H890" s="32" t="s">
        <v>182</v>
      </c>
      <c r="I890" s="32">
        <v>53880</v>
      </c>
      <c r="J890" s="33">
        <v>45332</v>
      </c>
      <c r="K890" s="33">
        <v>45334</v>
      </c>
      <c r="L890" t="s">
        <v>1058</v>
      </c>
      <c r="M890" s="32">
        <v>13</v>
      </c>
      <c r="N890" s="32" t="s">
        <v>20</v>
      </c>
      <c r="O890" s="32">
        <v>40</v>
      </c>
      <c r="P890" s="32">
        <v>9.6999999999999993</v>
      </c>
      <c r="Q890" s="32">
        <v>388</v>
      </c>
      <c r="R890" s="32" t="s">
        <v>581</v>
      </c>
      <c r="S890" s="32" t="s">
        <v>581</v>
      </c>
      <c r="T890" s="33" t="s">
        <v>581</v>
      </c>
      <c r="U890" s="33" t="s">
        <v>581</v>
      </c>
      <c r="V890" s="32" t="s">
        <v>2472</v>
      </c>
      <c r="W890" s="32" t="s">
        <v>1011</v>
      </c>
      <c r="X890" s="33">
        <v>45337</v>
      </c>
      <c r="Y890" s="32" t="s">
        <v>1068</v>
      </c>
      <c r="Z890" s="33">
        <v>45337</v>
      </c>
      <c r="AA890" s="32" t="s">
        <v>2473</v>
      </c>
      <c r="AB890" s="32" t="s">
        <v>1081</v>
      </c>
      <c r="AC890" s="33">
        <v>45366</v>
      </c>
      <c r="AD890" s="32" t="s">
        <v>22</v>
      </c>
      <c r="AE890" s="33">
        <v>45342</v>
      </c>
      <c r="AF890" s="32" t="s">
        <v>1174</v>
      </c>
      <c r="AG890" s="32"/>
      <c r="AH890" s="32" t="s">
        <v>1210</v>
      </c>
      <c r="AI890" t="s">
        <v>1311</v>
      </c>
      <c r="AJ890" t="s">
        <v>1355</v>
      </c>
      <c r="AK890" t="s">
        <v>1520</v>
      </c>
      <c r="AL890" s="32" t="s">
        <v>890</v>
      </c>
    </row>
    <row r="891" spans="1:38">
      <c r="A891" s="32">
        <v>61</v>
      </c>
      <c r="B891" s="33">
        <v>45329</v>
      </c>
      <c r="C891" s="32">
        <v>30</v>
      </c>
      <c r="D891" s="32" t="s">
        <v>2198</v>
      </c>
      <c r="E891" s="32" t="s">
        <v>2199</v>
      </c>
      <c r="F891" s="32">
        <v>9487373</v>
      </c>
      <c r="G891" s="32" t="s">
        <v>2255</v>
      </c>
      <c r="H891" s="32" t="s">
        <v>2265</v>
      </c>
      <c r="I891" s="32">
        <v>53880</v>
      </c>
      <c r="J891" s="33">
        <v>45332</v>
      </c>
      <c r="K891" s="33">
        <v>45334</v>
      </c>
      <c r="L891" t="s">
        <v>1058</v>
      </c>
      <c r="M891" s="32">
        <v>12</v>
      </c>
      <c r="N891" s="32" t="s">
        <v>20</v>
      </c>
      <c r="O891" s="32">
        <v>400</v>
      </c>
      <c r="P891" s="32">
        <v>0.3</v>
      </c>
      <c r="Q891" s="32">
        <v>120</v>
      </c>
      <c r="R891" s="32" t="s">
        <v>581</v>
      </c>
      <c r="S891" s="32" t="s">
        <v>581</v>
      </c>
      <c r="T891" s="33" t="s">
        <v>581</v>
      </c>
      <c r="U891" s="33" t="s">
        <v>581</v>
      </c>
      <c r="V891" s="32" t="s">
        <v>2472</v>
      </c>
      <c r="W891" s="32" t="s">
        <v>1009</v>
      </c>
      <c r="X891" s="33">
        <v>45337</v>
      </c>
      <c r="Y891" s="32" t="s">
        <v>1068</v>
      </c>
      <c r="Z891" s="33">
        <v>45337</v>
      </c>
      <c r="AA891" s="32" t="s">
        <v>2473</v>
      </c>
      <c r="AB891" s="32" t="s">
        <v>1081</v>
      </c>
      <c r="AC891" s="33">
        <v>45344</v>
      </c>
      <c r="AD891" s="32" t="s">
        <v>22</v>
      </c>
      <c r="AE891" s="33">
        <v>45342</v>
      </c>
      <c r="AF891" s="32" t="s">
        <v>1175</v>
      </c>
      <c r="AG891" s="32"/>
      <c r="AH891" s="32" t="s">
        <v>1210</v>
      </c>
      <c r="AI891" t="s">
        <v>1311</v>
      </c>
      <c r="AJ891" t="s">
        <v>1355</v>
      </c>
      <c r="AK891" t="s">
        <v>1520</v>
      </c>
      <c r="AL891" s="32" t="s">
        <v>890</v>
      </c>
    </row>
    <row r="892" spans="1:38">
      <c r="A892" s="32">
        <v>61</v>
      </c>
      <c r="B892" s="33">
        <v>45329</v>
      </c>
      <c r="C892" s="32">
        <v>30</v>
      </c>
      <c r="D892" s="32" t="s">
        <v>2198</v>
      </c>
      <c r="E892" s="32" t="s">
        <v>2199</v>
      </c>
      <c r="F892" s="32">
        <v>9487373</v>
      </c>
      <c r="G892" s="32" t="s">
        <v>415</v>
      </c>
      <c r="H892" s="32" t="s">
        <v>420</v>
      </c>
      <c r="I892" s="32">
        <v>53878</v>
      </c>
      <c r="J892" s="33">
        <v>45332</v>
      </c>
      <c r="K892" s="33">
        <v>45334</v>
      </c>
      <c r="L892" t="s">
        <v>1058</v>
      </c>
      <c r="M892" s="32">
        <v>5</v>
      </c>
      <c r="N892" s="32" t="s">
        <v>190</v>
      </c>
      <c r="O892" s="32">
        <v>6</v>
      </c>
      <c r="P892" s="32">
        <v>60.09</v>
      </c>
      <c r="Q892" s="32">
        <v>360.54</v>
      </c>
      <c r="R892" s="32" t="s">
        <v>2470</v>
      </c>
      <c r="S892" s="32" t="s">
        <v>1058</v>
      </c>
      <c r="T892" s="33">
        <v>45338</v>
      </c>
      <c r="U892" s="33">
        <v>45337</v>
      </c>
      <c r="V892" s="32" t="s">
        <v>2471</v>
      </c>
      <c r="W892" s="32" t="s">
        <v>2474</v>
      </c>
      <c r="X892" s="33">
        <v>45338</v>
      </c>
      <c r="Y892" s="32" t="s">
        <v>1068</v>
      </c>
      <c r="Z892" s="33">
        <v>45338</v>
      </c>
      <c r="AA892" s="32" t="s">
        <v>1069</v>
      </c>
      <c r="AB892" s="32" t="s">
        <v>1085</v>
      </c>
      <c r="AC892" s="33">
        <v>45346</v>
      </c>
      <c r="AD892" s="32" t="s">
        <v>22</v>
      </c>
      <c r="AE892" s="33">
        <v>45343</v>
      </c>
      <c r="AF892" s="32" t="s">
        <v>427</v>
      </c>
      <c r="AG892" s="32"/>
      <c r="AH892" s="32" t="s">
        <v>1210</v>
      </c>
      <c r="AI892" t="s">
        <v>1311</v>
      </c>
      <c r="AJ892" t="s">
        <v>1355</v>
      </c>
      <c r="AK892" t="s">
        <v>1520</v>
      </c>
      <c r="AL892" s="32" t="s">
        <v>890</v>
      </c>
    </row>
    <row r="893" spans="1:38">
      <c r="A893" s="32">
        <v>61</v>
      </c>
      <c r="B893" s="33">
        <v>45329</v>
      </c>
      <c r="C893" s="32">
        <v>30</v>
      </c>
      <c r="D893" s="32" t="s">
        <v>2198</v>
      </c>
      <c r="E893" s="32" t="s">
        <v>2199</v>
      </c>
      <c r="F893" s="32">
        <v>9487373</v>
      </c>
      <c r="G893" s="32" t="s">
        <v>278</v>
      </c>
      <c r="H893" s="32" t="s">
        <v>279</v>
      </c>
      <c r="I893" s="32">
        <v>53880</v>
      </c>
      <c r="J893" s="33">
        <v>45332</v>
      </c>
      <c r="K893" s="33">
        <v>45334</v>
      </c>
      <c r="L893" t="s">
        <v>1058</v>
      </c>
      <c r="M893" s="32">
        <v>11</v>
      </c>
      <c r="N893" s="32" t="s">
        <v>190</v>
      </c>
      <c r="O893" s="32">
        <v>20</v>
      </c>
      <c r="P893" s="32">
        <v>47</v>
      </c>
      <c r="Q893" s="32">
        <v>940</v>
      </c>
      <c r="R893" s="32" t="s">
        <v>581</v>
      </c>
      <c r="S893" s="32" t="s">
        <v>581</v>
      </c>
      <c r="T893" s="33" t="s">
        <v>581</v>
      </c>
      <c r="U893" s="33" t="s">
        <v>581</v>
      </c>
      <c r="V893" s="32" t="s">
        <v>2472</v>
      </c>
      <c r="W893" s="32" t="s">
        <v>1008</v>
      </c>
      <c r="X893" s="33">
        <v>45337</v>
      </c>
      <c r="Y893" s="32" t="s">
        <v>1068</v>
      </c>
      <c r="Z893" s="33">
        <v>45337</v>
      </c>
      <c r="AA893" s="32" t="s">
        <v>2473</v>
      </c>
      <c r="AB893" s="32" t="s">
        <v>1081</v>
      </c>
      <c r="AC893" s="33">
        <v>45344</v>
      </c>
      <c r="AD893" s="32" t="s">
        <v>22</v>
      </c>
      <c r="AE893" s="33">
        <v>45342</v>
      </c>
      <c r="AF893" s="32" t="s">
        <v>1026</v>
      </c>
      <c r="AG893" s="32"/>
      <c r="AH893" s="32" t="s">
        <v>1210</v>
      </c>
      <c r="AI893" t="s">
        <v>1311</v>
      </c>
      <c r="AJ893" t="s">
        <v>1355</v>
      </c>
      <c r="AK893" t="s">
        <v>1520</v>
      </c>
      <c r="AL893" s="32" t="s">
        <v>890</v>
      </c>
    </row>
    <row r="894" spans="1:38">
      <c r="A894" s="32">
        <v>61</v>
      </c>
      <c r="B894" s="33">
        <v>45329</v>
      </c>
      <c r="C894" s="32">
        <v>30</v>
      </c>
      <c r="D894" s="32" t="s">
        <v>2198</v>
      </c>
      <c r="E894" s="32" t="s">
        <v>2199</v>
      </c>
      <c r="F894" s="32">
        <v>9487373</v>
      </c>
      <c r="G894" s="32" t="s">
        <v>1932</v>
      </c>
      <c r="H894" s="32" t="s">
        <v>1923</v>
      </c>
      <c r="I894" s="32">
        <v>53878</v>
      </c>
      <c r="J894" s="33">
        <v>45332</v>
      </c>
      <c r="K894" s="33">
        <v>45334</v>
      </c>
      <c r="L894" t="s">
        <v>1058</v>
      </c>
      <c r="M894" s="32">
        <v>4</v>
      </c>
      <c r="N894" s="32" t="s">
        <v>20</v>
      </c>
      <c r="O894" s="32">
        <v>10</v>
      </c>
      <c r="P894" s="32">
        <v>50</v>
      </c>
      <c r="Q894" s="32">
        <v>500</v>
      </c>
      <c r="R894" s="32" t="s">
        <v>2470</v>
      </c>
      <c r="S894" s="32" t="s">
        <v>1058</v>
      </c>
      <c r="T894" s="33">
        <v>45338</v>
      </c>
      <c r="U894" s="33">
        <v>45337</v>
      </c>
      <c r="V894" s="32" t="s">
        <v>2471</v>
      </c>
      <c r="W894" s="32" t="s">
        <v>2475</v>
      </c>
      <c r="X894" s="33">
        <v>45338</v>
      </c>
      <c r="Y894" s="32" t="s">
        <v>1068</v>
      </c>
      <c r="Z894" s="33">
        <v>45338</v>
      </c>
      <c r="AA894" s="32" t="s">
        <v>1069</v>
      </c>
      <c r="AB894" s="32" t="s">
        <v>1085</v>
      </c>
      <c r="AC894" s="33">
        <v>45346</v>
      </c>
      <c r="AD894" s="32" t="s">
        <v>22</v>
      </c>
      <c r="AE894" s="33">
        <v>45343</v>
      </c>
      <c r="AF894" s="32" t="s">
        <v>1001</v>
      </c>
      <c r="AG894" s="32"/>
      <c r="AH894" s="32" t="s">
        <v>1210</v>
      </c>
      <c r="AI894" t="s">
        <v>1311</v>
      </c>
      <c r="AJ894" t="s">
        <v>1355</v>
      </c>
      <c r="AK894" t="s">
        <v>1520</v>
      </c>
      <c r="AL894" s="32" t="s">
        <v>890</v>
      </c>
    </row>
    <row r="895" spans="1:38">
      <c r="A895" s="32">
        <v>61</v>
      </c>
      <c r="B895" s="33">
        <v>45329</v>
      </c>
      <c r="C895" s="32">
        <v>30</v>
      </c>
      <c r="D895" s="32" t="s">
        <v>2198</v>
      </c>
      <c r="E895" s="32" t="s">
        <v>2199</v>
      </c>
      <c r="F895" s="32">
        <v>9487373</v>
      </c>
      <c r="G895" s="32" t="s">
        <v>160</v>
      </c>
      <c r="H895" s="32" t="s">
        <v>153</v>
      </c>
      <c r="I895" s="32">
        <v>53880</v>
      </c>
      <c r="J895" s="33">
        <v>45332</v>
      </c>
      <c r="K895" s="33">
        <v>45334</v>
      </c>
      <c r="L895" t="s">
        <v>1058</v>
      </c>
      <c r="M895" s="32">
        <v>10</v>
      </c>
      <c r="N895" s="32" t="s">
        <v>55</v>
      </c>
      <c r="O895" s="32">
        <v>8</v>
      </c>
      <c r="P895" s="32">
        <v>29.4</v>
      </c>
      <c r="Q895" s="32">
        <v>235.2</v>
      </c>
      <c r="R895" s="32" t="s">
        <v>581</v>
      </c>
      <c r="S895" s="32" t="s">
        <v>581</v>
      </c>
      <c r="T895" s="33" t="s">
        <v>581</v>
      </c>
      <c r="U895" s="33" t="s">
        <v>581</v>
      </c>
      <c r="V895" s="32" t="s">
        <v>2472</v>
      </c>
      <c r="W895" s="32" t="s">
        <v>1007</v>
      </c>
      <c r="X895" s="33">
        <v>45337</v>
      </c>
      <c r="Y895" s="32" t="s">
        <v>1068</v>
      </c>
      <c r="Z895" s="33">
        <v>45337</v>
      </c>
      <c r="AA895" s="32" t="s">
        <v>2473</v>
      </c>
      <c r="AB895" s="32" t="s">
        <v>1081</v>
      </c>
      <c r="AC895" s="33">
        <v>45344</v>
      </c>
      <c r="AD895" s="32" t="s">
        <v>22</v>
      </c>
      <c r="AE895" s="33">
        <v>45342</v>
      </c>
      <c r="AF895" s="32" t="s">
        <v>1025</v>
      </c>
      <c r="AG895" s="32"/>
      <c r="AH895" s="32" t="s">
        <v>1210</v>
      </c>
      <c r="AI895" t="s">
        <v>1311</v>
      </c>
      <c r="AJ895" t="s">
        <v>1355</v>
      </c>
      <c r="AK895" t="s">
        <v>1520</v>
      </c>
      <c r="AL895" s="32" t="s">
        <v>890</v>
      </c>
    </row>
    <row r="896" spans="1:38">
      <c r="A896" s="32">
        <v>61</v>
      </c>
      <c r="B896" s="33">
        <v>45329</v>
      </c>
      <c r="C896" s="32">
        <v>30</v>
      </c>
      <c r="D896" s="32" t="s">
        <v>2198</v>
      </c>
      <c r="E896" s="32" t="s">
        <v>2199</v>
      </c>
      <c r="F896" s="32">
        <v>9487373</v>
      </c>
      <c r="G896" s="32" t="s">
        <v>187</v>
      </c>
      <c r="H896" s="32" t="s">
        <v>183</v>
      </c>
      <c r="I896" s="32">
        <v>53880</v>
      </c>
      <c r="J896" s="33">
        <v>45332</v>
      </c>
      <c r="K896" s="33">
        <v>45334</v>
      </c>
      <c r="L896" t="s">
        <v>1058</v>
      </c>
      <c r="M896" s="32">
        <v>9</v>
      </c>
      <c r="N896" s="32" t="s">
        <v>55</v>
      </c>
      <c r="O896" s="32">
        <v>8</v>
      </c>
      <c r="P896" s="32">
        <v>19.600000000000001</v>
      </c>
      <c r="Q896" s="32">
        <v>156.80000000000001</v>
      </c>
      <c r="R896" s="32" t="s">
        <v>581</v>
      </c>
      <c r="S896" s="32" t="s">
        <v>581</v>
      </c>
      <c r="T896" s="33" t="s">
        <v>581</v>
      </c>
      <c r="U896" s="33" t="s">
        <v>581</v>
      </c>
      <c r="V896" s="32" t="s">
        <v>2472</v>
      </c>
      <c r="W896" s="32" t="s">
        <v>1006</v>
      </c>
      <c r="X896" s="33">
        <v>45337</v>
      </c>
      <c r="Y896" s="32" t="s">
        <v>1068</v>
      </c>
      <c r="Z896" s="33">
        <v>45337</v>
      </c>
      <c r="AA896" s="32" t="s">
        <v>2473</v>
      </c>
      <c r="AB896" s="32" t="s">
        <v>1081</v>
      </c>
      <c r="AC896" s="33">
        <v>45344</v>
      </c>
      <c r="AD896" s="32" t="s">
        <v>22</v>
      </c>
      <c r="AE896" s="33">
        <v>45342</v>
      </c>
      <c r="AF896" s="32" t="s">
        <v>1025</v>
      </c>
      <c r="AG896" s="32"/>
      <c r="AH896" s="32" t="s">
        <v>1210</v>
      </c>
      <c r="AI896" t="s">
        <v>1311</v>
      </c>
      <c r="AJ896" t="s">
        <v>1355</v>
      </c>
      <c r="AK896" t="s">
        <v>1520</v>
      </c>
      <c r="AL896" s="32" t="s">
        <v>890</v>
      </c>
    </row>
    <row r="897" spans="1:38">
      <c r="A897" s="32">
        <v>61</v>
      </c>
      <c r="B897" s="33">
        <v>45329</v>
      </c>
      <c r="C897" s="32">
        <v>30</v>
      </c>
      <c r="D897" s="32" t="s">
        <v>2198</v>
      </c>
      <c r="E897" s="32" t="s">
        <v>2199</v>
      </c>
      <c r="F897" s="32">
        <v>9487373</v>
      </c>
      <c r="G897" s="32" t="s">
        <v>502</v>
      </c>
      <c r="H897" s="32" t="s">
        <v>519</v>
      </c>
      <c r="I897" s="32">
        <v>53880</v>
      </c>
      <c r="J897" s="33">
        <v>45332</v>
      </c>
      <c r="K897" s="33">
        <v>45334</v>
      </c>
      <c r="L897" t="s">
        <v>1058</v>
      </c>
      <c r="M897" s="32">
        <v>8</v>
      </c>
      <c r="N897" s="32" t="s">
        <v>55</v>
      </c>
      <c r="O897" s="32">
        <v>4</v>
      </c>
      <c r="P897" s="32">
        <v>30.4</v>
      </c>
      <c r="Q897" s="32">
        <v>121.6</v>
      </c>
      <c r="R897" s="32" t="s">
        <v>581</v>
      </c>
      <c r="S897" s="32" t="s">
        <v>581</v>
      </c>
      <c r="T897" s="33" t="s">
        <v>581</v>
      </c>
      <c r="U897" s="33" t="s">
        <v>581</v>
      </c>
      <c r="V897" s="32" t="s">
        <v>2472</v>
      </c>
      <c r="W897" s="32" t="s">
        <v>1005</v>
      </c>
      <c r="X897" s="33">
        <v>45337</v>
      </c>
      <c r="Y897" s="32" t="s">
        <v>1068</v>
      </c>
      <c r="Z897" s="33">
        <v>45337</v>
      </c>
      <c r="AA897" s="32" t="s">
        <v>2473</v>
      </c>
      <c r="AB897" s="32" t="s">
        <v>1081</v>
      </c>
      <c r="AC897" s="33">
        <v>45366</v>
      </c>
      <c r="AD897" s="32" t="s">
        <v>22</v>
      </c>
      <c r="AE897" s="33">
        <v>45342</v>
      </c>
      <c r="AF897" s="32" t="s">
        <v>426</v>
      </c>
      <c r="AG897" s="32"/>
      <c r="AH897" s="32" t="s">
        <v>1210</v>
      </c>
      <c r="AI897" t="s">
        <v>1311</v>
      </c>
      <c r="AJ897" t="s">
        <v>1355</v>
      </c>
      <c r="AK897" t="s">
        <v>1520</v>
      </c>
      <c r="AL897" s="32" t="s">
        <v>890</v>
      </c>
    </row>
    <row r="898" spans="1:38">
      <c r="A898" s="32">
        <v>61</v>
      </c>
      <c r="B898" s="33">
        <v>45329</v>
      </c>
      <c r="C898" s="32">
        <v>30</v>
      </c>
      <c r="D898" s="32" t="s">
        <v>2198</v>
      </c>
      <c r="E898" s="32" t="s">
        <v>2199</v>
      </c>
      <c r="F898" s="32">
        <v>9487373</v>
      </c>
      <c r="G898" s="32" t="s">
        <v>414</v>
      </c>
      <c r="H898" s="32" t="s">
        <v>419</v>
      </c>
      <c r="I898" s="32">
        <v>53878</v>
      </c>
      <c r="J898" s="33">
        <v>45332</v>
      </c>
      <c r="K898" s="33">
        <v>45334</v>
      </c>
      <c r="L898" t="s">
        <v>1058</v>
      </c>
      <c r="M898" s="32">
        <v>3</v>
      </c>
      <c r="N898" s="32" t="s">
        <v>21</v>
      </c>
      <c r="O898" s="32">
        <v>1</v>
      </c>
      <c r="P898" s="32">
        <v>475.17</v>
      </c>
      <c r="Q898" s="32">
        <v>475.17</v>
      </c>
      <c r="R898" s="32" t="s">
        <v>2470</v>
      </c>
      <c r="S898" s="32" t="s">
        <v>1058</v>
      </c>
      <c r="T898" s="33">
        <v>45338</v>
      </c>
      <c r="U898" s="33">
        <v>45337</v>
      </c>
      <c r="V898" s="32" t="s">
        <v>2471</v>
      </c>
      <c r="W898" s="32" t="s">
        <v>2476</v>
      </c>
      <c r="X898" s="33">
        <v>45338</v>
      </c>
      <c r="Y898" s="32" t="s">
        <v>1068</v>
      </c>
      <c r="Z898" s="33">
        <v>45338</v>
      </c>
      <c r="AA898" s="32" t="s">
        <v>1069</v>
      </c>
      <c r="AB898" s="32" t="s">
        <v>1085</v>
      </c>
      <c r="AC898" s="33">
        <v>45346</v>
      </c>
      <c r="AD898" s="32" t="s">
        <v>22</v>
      </c>
      <c r="AE898" s="33">
        <v>45343</v>
      </c>
      <c r="AF898" s="32" t="s">
        <v>424</v>
      </c>
      <c r="AG898" s="32"/>
      <c r="AH898" s="32" t="s">
        <v>1210</v>
      </c>
      <c r="AI898" t="s">
        <v>1311</v>
      </c>
      <c r="AJ898" t="s">
        <v>1355</v>
      </c>
      <c r="AK898" t="s">
        <v>1520</v>
      </c>
      <c r="AL898" s="32" t="s">
        <v>890</v>
      </c>
    </row>
    <row r="899" spans="1:38">
      <c r="A899" s="32">
        <v>61</v>
      </c>
      <c r="B899" s="33">
        <v>45329</v>
      </c>
      <c r="C899" s="32">
        <v>30</v>
      </c>
      <c r="D899" s="32" t="s">
        <v>2198</v>
      </c>
      <c r="E899" s="32" t="s">
        <v>2199</v>
      </c>
      <c r="F899" s="32">
        <v>9487373</v>
      </c>
      <c r="G899" s="32" t="s">
        <v>2256</v>
      </c>
      <c r="H899" s="32" t="s">
        <v>2266</v>
      </c>
      <c r="I899" s="32">
        <v>53873</v>
      </c>
      <c r="J899" s="33">
        <v>45332</v>
      </c>
      <c r="K899" s="33">
        <v>45334</v>
      </c>
      <c r="L899" t="s">
        <v>1058</v>
      </c>
      <c r="M899" s="32">
        <v>3</v>
      </c>
      <c r="N899" s="32" t="s">
        <v>37</v>
      </c>
      <c r="O899" s="32">
        <v>4</v>
      </c>
      <c r="P899" s="32">
        <v>84.51</v>
      </c>
      <c r="Q899" s="32">
        <v>338.04</v>
      </c>
      <c r="R899" s="32" t="s">
        <v>2477</v>
      </c>
      <c r="S899" s="32" t="s">
        <v>1058</v>
      </c>
      <c r="T899" s="33">
        <v>45343</v>
      </c>
      <c r="U899" s="33">
        <v>45340</v>
      </c>
      <c r="V899" s="32" t="s">
        <v>2615</v>
      </c>
      <c r="W899" s="32" t="s">
        <v>141</v>
      </c>
      <c r="X899" s="33">
        <v>45343</v>
      </c>
      <c r="Y899" s="32" t="s">
        <v>1068</v>
      </c>
      <c r="Z899" s="33">
        <v>45343</v>
      </c>
      <c r="AA899" s="32" t="s">
        <v>1069</v>
      </c>
      <c r="AB899" s="32" t="s">
        <v>1070</v>
      </c>
      <c r="AC899" s="33">
        <v>45351</v>
      </c>
      <c r="AD899" s="32" t="s">
        <v>22</v>
      </c>
      <c r="AE899" s="33">
        <v>45346</v>
      </c>
      <c r="AF899" s="32" t="s">
        <v>426</v>
      </c>
      <c r="AG899" s="32"/>
      <c r="AH899" s="32" t="s">
        <v>1210</v>
      </c>
      <c r="AI899" t="s">
        <v>1311</v>
      </c>
      <c r="AJ899" t="s">
        <v>1355</v>
      </c>
      <c r="AK899" t="s">
        <v>1520</v>
      </c>
      <c r="AL899" s="32" t="s">
        <v>890</v>
      </c>
    </row>
    <row r="900" spans="1:38">
      <c r="A900" s="32">
        <v>61</v>
      </c>
      <c r="B900" s="33">
        <v>45329</v>
      </c>
      <c r="C900" s="32">
        <v>30</v>
      </c>
      <c r="D900" s="32" t="s">
        <v>2198</v>
      </c>
      <c r="E900" s="32" t="s">
        <v>2199</v>
      </c>
      <c r="F900" s="32">
        <v>9487373</v>
      </c>
      <c r="G900" s="32" t="s">
        <v>38</v>
      </c>
      <c r="H900" s="32" t="s">
        <v>478</v>
      </c>
      <c r="I900" s="32">
        <v>53880</v>
      </c>
      <c r="J900" s="33">
        <v>45332</v>
      </c>
      <c r="K900" s="33">
        <v>45334</v>
      </c>
      <c r="L900" t="s">
        <v>1058</v>
      </c>
      <c r="M900" s="32">
        <v>7</v>
      </c>
      <c r="N900" s="32" t="s">
        <v>20</v>
      </c>
      <c r="O900" s="32">
        <v>2</v>
      </c>
      <c r="P900" s="32">
        <v>51.2</v>
      </c>
      <c r="Q900" s="32">
        <v>102.4</v>
      </c>
      <c r="R900" s="32" t="s">
        <v>581</v>
      </c>
      <c r="S900" s="32" t="s">
        <v>581</v>
      </c>
      <c r="T900" s="33" t="s">
        <v>581</v>
      </c>
      <c r="U900" s="33" t="s">
        <v>581</v>
      </c>
      <c r="V900" s="32" t="s">
        <v>2472</v>
      </c>
      <c r="W900" s="32" t="s">
        <v>1003</v>
      </c>
      <c r="X900" s="33">
        <v>45337</v>
      </c>
      <c r="Y900" s="32" t="s">
        <v>1068</v>
      </c>
      <c r="Z900" s="33">
        <v>45337</v>
      </c>
      <c r="AA900" s="32" t="s">
        <v>2473</v>
      </c>
      <c r="AB900" s="32" t="s">
        <v>1081</v>
      </c>
      <c r="AC900" s="33">
        <v>45344</v>
      </c>
      <c r="AD900" s="32" t="s">
        <v>22</v>
      </c>
      <c r="AE900" s="33">
        <v>45342</v>
      </c>
      <c r="AF900" s="32" t="s">
        <v>425</v>
      </c>
      <c r="AG900" s="32"/>
      <c r="AH900" s="32" t="s">
        <v>1210</v>
      </c>
      <c r="AI900" t="s">
        <v>1311</v>
      </c>
      <c r="AJ900" t="s">
        <v>1355</v>
      </c>
      <c r="AK900" t="s">
        <v>1520</v>
      </c>
      <c r="AL900" s="32" t="s">
        <v>890</v>
      </c>
    </row>
    <row r="901" spans="1:38">
      <c r="A901" s="32">
        <v>61</v>
      </c>
      <c r="B901" s="33">
        <v>45329</v>
      </c>
      <c r="C901" s="32">
        <v>30</v>
      </c>
      <c r="D901" s="32" t="s">
        <v>2198</v>
      </c>
      <c r="E901" s="32" t="s">
        <v>2199</v>
      </c>
      <c r="F901" s="32">
        <v>9487373</v>
      </c>
      <c r="G901" s="32" t="s">
        <v>71</v>
      </c>
      <c r="H901" s="32" t="s">
        <v>72</v>
      </c>
      <c r="I901" s="32">
        <v>53879</v>
      </c>
      <c r="J901" s="33">
        <v>45332</v>
      </c>
      <c r="K901" s="33">
        <v>45334</v>
      </c>
      <c r="L901" t="s">
        <v>1058</v>
      </c>
      <c r="M901" s="32">
        <v>2</v>
      </c>
      <c r="N901" s="32" t="s">
        <v>20</v>
      </c>
      <c r="O901" s="32">
        <v>4</v>
      </c>
      <c r="P901" s="32">
        <v>18.2</v>
      </c>
      <c r="Q901" s="32">
        <v>72.8</v>
      </c>
      <c r="R901" s="32" t="s">
        <v>581</v>
      </c>
      <c r="S901" s="32" t="s">
        <v>581</v>
      </c>
      <c r="T901" s="33" t="s">
        <v>581</v>
      </c>
      <c r="U901" s="33" t="s">
        <v>581</v>
      </c>
      <c r="V901" s="32" t="s">
        <v>2478</v>
      </c>
      <c r="W901" s="32" t="s">
        <v>1003</v>
      </c>
      <c r="X901" s="33">
        <v>45337</v>
      </c>
      <c r="Y901" s="32" t="s">
        <v>1068</v>
      </c>
      <c r="Z901" s="33">
        <v>45337</v>
      </c>
      <c r="AA901" s="32" t="s">
        <v>2473</v>
      </c>
      <c r="AB901" s="32" t="s">
        <v>1070</v>
      </c>
      <c r="AC901" s="33">
        <v>45344</v>
      </c>
      <c r="AD901" s="32" t="s">
        <v>22</v>
      </c>
      <c r="AE901" s="33">
        <v>45342</v>
      </c>
      <c r="AF901" s="32" t="s">
        <v>426</v>
      </c>
      <c r="AG901" s="32"/>
      <c r="AH901" s="32" t="s">
        <v>1210</v>
      </c>
      <c r="AI901" t="s">
        <v>1311</v>
      </c>
      <c r="AJ901" t="s">
        <v>1355</v>
      </c>
      <c r="AK901" t="s">
        <v>1520</v>
      </c>
      <c r="AL901" s="32" t="s">
        <v>890</v>
      </c>
    </row>
    <row r="902" spans="1:38">
      <c r="A902" s="32">
        <v>61</v>
      </c>
      <c r="B902" s="33">
        <v>45329</v>
      </c>
      <c r="C902" s="32">
        <v>30</v>
      </c>
      <c r="D902" s="32" t="s">
        <v>2198</v>
      </c>
      <c r="E902" s="32" t="s">
        <v>2199</v>
      </c>
      <c r="F902" s="32">
        <v>9487373</v>
      </c>
      <c r="G902" s="32" t="s">
        <v>81</v>
      </c>
      <c r="H902" s="32" t="s">
        <v>534</v>
      </c>
      <c r="I902" s="32">
        <v>53876</v>
      </c>
      <c r="J902" s="33">
        <v>45332</v>
      </c>
      <c r="K902" s="33">
        <v>45334</v>
      </c>
      <c r="L902" t="s">
        <v>1058</v>
      </c>
      <c r="M902" s="32">
        <v>1</v>
      </c>
      <c r="N902" s="32" t="s">
        <v>55</v>
      </c>
      <c r="O902" s="32">
        <v>1</v>
      </c>
      <c r="P902" s="32">
        <v>16.5</v>
      </c>
      <c r="Q902" s="32">
        <v>16.5</v>
      </c>
      <c r="R902" s="32" t="s">
        <v>581</v>
      </c>
      <c r="S902" s="32" t="s">
        <v>581</v>
      </c>
      <c r="T902" s="33" t="s">
        <v>581</v>
      </c>
      <c r="U902" s="33" t="s">
        <v>581</v>
      </c>
      <c r="V902" s="32" t="s">
        <v>2479</v>
      </c>
      <c r="W902" s="32" t="s">
        <v>139</v>
      </c>
      <c r="X902" s="33">
        <v>45337</v>
      </c>
      <c r="Y902" s="32" t="s">
        <v>1068</v>
      </c>
      <c r="Z902" s="33">
        <v>45337</v>
      </c>
      <c r="AA902" s="32" t="s">
        <v>2473</v>
      </c>
      <c r="AB902" s="32" t="s">
        <v>1084</v>
      </c>
      <c r="AC902" s="33">
        <v>45366</v>
      </c>
      <c r="AD902" s="32" t="s">
        <v>22</v>
      </c>
      <c r="AE902" s="33">
        <v>45341</v>
      </c>
      <c r="AF902" s="32" t="s">
        <v>424</v>
      </c>
      <c r="AG902" s="32"/>
      <c r="AH902" s="32" t="s">
        <v>1210</v>
      </c>
      <c r="AI902" t="s">
        <v>1311</v>
      </c>
      <c r="AJ902" t="s">
        <v>1355</v>
      </c>
      <c r="AK902" t="s">
        <v>1520</v>
      </c>
      <c r="AL902" s="32" t="s">
        <v>890</v>
      </c>
    </row>
    <row r="903" spans="1:38">
      <c r="A903" s="32">
        <v>61</v>
      </c>
      <c r="B903" s="33">
        <v>45329</v>
      </c>
      <c r="C903" s="32">
        <v>30</v>
      </c>
      <c r="D903" s="32" t="s">
        <v>2198</v>
      </c>
      <c r="E903" s="32" t="s">
        <v>2199</v>
      </c>
      <c r="F903" s="32">
        <v>9487373</v>
      </c>
      <c r="G903" s="32" t="s">
        <v>268</v>
      </c>
      <c r="H903" s="32" t="s">
        <v>269</v>
      </c>
      <c r="I903" s="32">
        <v>53880</v>
      </c>
      <c r="J903" s="33">
        <v>45332</v>
      </c>
      <c r="K903" s="33">
        <v>45334</v>
      </c>
      <c r="L903" t="s">
        <v>1058</v>
      </c>
      <c r="M903" s="32">
        <v>6</v>
      </c>
      <c r="N903" s="32" t="s">
        <v>20</v>
      </c>
      <c r="O903" s="32">
        <v>4</v>
      </c>
      <c r="P903" s="32">
        <v>15.2</v>
      </c>
      <c r="Q903" s="32">
        <v>60.8</v>
      </c>
      <c r="R903" s="32" t="s">
        <v>581</v>
      </c>
      <c r="S903" s="32" t="s">
        <v>581</v>
      </c>
      <c r="T903" s="33" t="s">
        <v>581</v>
      </c>
      <c r="U903" s="33" t="s">
        <v>581</v>
      </c>
      <c r="V903" s="32" t="s">
        <v>2472</v>
      </c>
      <c r="W903" s="32" t="s">
        <v>1002</v>
      </c>
      <c r="X903" s="33">
        <v>45337</v>
      </c>
      <c r="Y903" s="32" t="s">
        <v>1068</v>
      </c>
      <c r="Z903" s="33">
        <v>45337</v>
      </c>
      <c r="AA903" s="32" t="s">
        <v>2473</v>
      </c>
      <c r="AB903" s="32" t="s">
        <v>1081</v>
      </c>
      <c r="AC903" s="33">
        <v>45344</v>
      </c>
      <c r="AD903" s="32" t="s">
        <v>22</v>
      </c>
      <c r="AE903" s="33">
        <v>45342</v>
      </c>
      <c r="AF903" s="32" t="s">
        <v>426</v>
      </c>
      <c r="AG903" s="32"/>
      <c r="AH903" s="32" t="s">
        <v>1210</v>
      </c>
      <c r="AI903" t="s">
        <v>1311</v>
      </c>
      <c r="AJ903" t="s">
        <v>1355</v>
      </c>
      <c r="AK903" t="s">
        <v>1520</v>
      </c>
      <c r="AL903" s="32" t="s">
        <v>890</v>
      </c>
    </row>
    <row r="904" spans="1:38">
      <c r="A904" s="32">
        <v>61</v>
      </c>
      <c r="B904" s="33">
        <v>45329</v>
      </c>
      <c r="C904" s="32">
        <v>30</v>
      </c>
      <c r="D904" s="32" t="s">
        <v>2198</v>
      </c>
      <c r="E904" s="32" t="s">
        <v>2199</v>
      </c>
      <c r="F904" s="32">
        <v>9487373</v>
      </c>
      <c r="G904" s="32" t="s">
        <v>500</v>
      </c>
      <c r="H904" s="32" t="s">
        <v>518</v>
      </c>
      <c r="I904" s="32">
        <v>53879</v>
      </c>
      <c r="J904" s="33">
        <v>45332</v>
      </c>
      <c r="K904" s="33">
        <v>45334</v>
      </c>
      <c r="L904" t="s">
        <v>1058</v>
      </c>
      <c r="M904" s="32">
        <v>1</v>
      </c>
      <c r="N904" s="32" t="s">
        <v>20</v>
      </c>
      <c r="O904" s="32">
        <v>4</v>
      </c>
      <c r="P904" s="32">
        <v>30.6</v>
      </c>
      <c r="Q904" s="32">
        <v>122.4</v>
      </c>
      <c r="R904" s="32" t="s">
        <v>581</v>
      </c>
      <c r="S904" s="32" t="s">
        <v>581</v>
      </c>
      <c r="T904" s="33" t="s">
        <v>581</v>
      </c>
      <c r="U904" s="33" t="s">
        <v>581</v>
      </c>
      <c r="V904" s="32" t="s">
        <v>2478</v>
      </c>
      <c r="W904" s="32" t="s">
        <v>1002</v>
      </c>
      <c r="X904" s="33">
        <v>45337</v>
      </c>
      <c r="Y904" s="32" t="s">
        <v>1068</v>
      </c>
      <c r="Z904" s="33">
        <v>45337</v>
      </c>
      <c r="AA904" s="32" t="s">
        <v>2473</v>
      </c>
      <c r="AB904" s="32" t="s">
        <v>1070</v>
      </c>
      <c r="AC904" s="33">
        <v>45344</v>
      </c>
      <c r="AD904" s="32" t="s">
        <v>22</v>
      </c>
      <c r="AE904" s="33">
        <v>45342</v>
      </c>
      <c r="AF904" s="32" t="s">
        <v>426</v>
      </c>
      <c r="AG904" s="32"/>
      <c r="AH904" s="32" t="s">
        <v>1210</v>
      </c>
      <c r="AI904" t="s">
        <v>1311</v>
      </c>
      <c r="AJ904" t="s">
        <v>1355</v>
      </c>
      <c r="AK904" t="s">
        <v>1520</v>
      </c>
      <c r="AL904" s="32" t="s">
        <v>890</v>
      </c>
    </row>
    <row r="905" spans="1:38">
      <c r="A905" s="32">
        <v>61</v>
      </c>
      <c r="B905" s="33">
        <v>45329</v>
      </c>
      <c r="C905" s="32">
        <v>30</v>
      </c>
      <c r="D905" s="32" t="s">
        <v>2198</v>
      </c>
      <c r="E905" s="32" t="s">
        <v>2199</v>
      </c>
      <c r="F905" s="32">
        <v>9487373</v>
      </c>
      <c r="G905" s="32" t="s">
        <v>510</v>
      </c>
      <c r="H905" s="32" t="s">
        <v>2023</v>
      </c>
      <c r="I905" s="32">
        <v>53881</v>
      </c>
      <c r="J905" s="33">
        <v>45332</v>
      </c>
      <c r="K905" s="33">
        <v>45334</v>
      </c>
      <c r="L905" t="s">
        <v>1058</v>
      </c>
      <c r="M905" s="32">
        <v>3</v>
      </c>
      <c r="N905" s="32" t="s">
        <v>55</v>
      </c>
      <c r="O905" s="32">
        <v>1</v>
      </c>
      <c r="P905" s="32">
        <v>141.9</v>
      </c>
      <c r="Q905" s="32">
        <v>141.9</v>
      </c>
      <c r="R905" s="32" t="s">
        <v>581</v>
      </c>
      <c r="S905" s="32" t="s">
        <v>581</v>
      </c>
      <c r="T905" s="33" t="s">
        <v>581</v>
      </c>
      <c r="U905" s="33" t="s">
        <v>581</v>
      </c>
      <c r="V905" s="32" t="s">
        <v>2478</v>
      </c>
      <c r="W905" s="32" t="s">
        <v>1008</v>
      </c>
      <c r="X905" s="33">
        <v>45337</v>
      </c>
      <c r="Y905" s="32" t="s">
        <v>1068</v>
      </c>
      <c r="Z905" s="33">
        <v>45337</v>
      </c>
      <c r="AA905" s="32" t="s">
        <v>2473</v>
      </c>
      <c r="AB905" s="32" t="s">
        <v>1070</v>
      </c>
      <c r="AC905" s="33">
        <v>45344</v>
      </c>
      <c r="AD905" s="32" t="s">
        <v>22</v>
      </c>
      <c r="AE905" s="33">
        <v>45342</v>
      </c>
      <c r="AF905" s="32" t="s">
        <v>424</v>
      </c>
      <c r="AG905" s="32"/>
      <c r="AH905" s="32" t="s">
        <v>1210</v>
      </c>
      <c r="AI905" t="s">
        <v>1311</v>
      </c>
      <c r="AJ905" t="s">
        <v>1355</v>
      </c>
      <c r="AK905" t="s">
        <v>1520</v>
      </c>
      <c r="AL905" s="32" t="s">
        <v>890</v>
      </c>
    </row>
    <row r="906" spans="1:38">
      <c r="A906" s="32">
        <v>61</v>
      </c>
      <c r="B906" s="33">
        <v>45329</v>
      </c>
      <c r="C906" s="32">
        <v>30</v>
      </c>
      <c r="D906" s="32" t="s">
        <v>2198</v>
      </c>
      <c r="E906" s="32" t="s">
        <v>2199</v>
      </c>
      <c r="F906" s="32">
        <v>9487373</v>
      </c>
      <c r="G906" s="32" t="s">
        <v>2019</v>
      </c>
      <c r="H906" s="32" t="s">
        <v>2031</v>
      </c>
      <c r="I906" s="32">
        <v>53880</v>
      </c>
      <c r="J906" s="33">
        <v>45332</v>
      </c>
      <c r="K906" s="33">
        <v>45334</v>
      </c>
      <c r="L906" t="s">
        <v>1058</v>
      </c>
      <c r="M906" s="32">
        <v>5</v>
      </c>
      <c r="N906" s="32" t="s">
        <v>55</v>
      </c>
      <c r="O906" s="32">
        <v>6</v>
      </c>
      <c r="P906" s="32">
        <v>20</v>
      </c>
      <c r="Q906" s="32">
        <v>120</v>
      </c>
      <c r="R906" s="32" t="s">
        <v>581</v>
      </c>
      <c r="S906" s="32" t="s">
        <v>581</v>
      </c>
      <c r="T906" s="33" t="s">
        <v>581</v>
      </c>
      <c r="U906" s="33" t="s">
        <v>581</v>
      </c>
      <c r="V906" s="32" t="s">
        <v>2472</v>
      </c>
      <c r="W906" s="32" t="s">
        <v>143</v>
      </c>
      <c r="X906" s="33">
        <v>45337</v>
      </c>
      <c r="Y906" s="32" t="s">
        <v>1068</v>
      </c>
      <c r="Z906" s="33">
        <v>45337</v>
      </c>
      <c r="AA906" s="32" t="s">
        <v>2473</v>
      </c>
      <c r="AB906" s="32" t="s">
        <v>1081</v>
      </c>
      <c r="AC906" s="33">
        <v>45344</v>
      </c>
      <c r="AD906" s="32" t="s">
        <v>22</v>
      </c>
      <c r="AE906" s="33">
        <v>45342</v>
      </c>
      <c r="AF906" s="32" t="s">
        <v>427</v>
      </c>
      <c r="AG906" s="32"/>
      <c r="AH906" s="32" t="s">
        <v>1210</v>
      </c>
      <c r="AI906" t="s">
        <v>1311</v>
      </c>
      <c r="AJ906" t="s">
        <v>1355</v>
      </c>
      <c r="AK906" t="s">
        <v>1520</v>
      </c>
      <c r="AL906" s="32" t="s">
        <v>890</v>
      </c>
    </row>
    <row r="907" spans="1:38">
      <c r="A907" s="32">
        <v>61</v>
      </c>
      <c r="B907" s="33">
        <v>45329</v>
      </c>
      <c r="C907" s="32">
        <v>30</v>
      </c>
      <c r="D907" s="32" t="s">
        <v>2198</v>
      </c>
      <c r="E907" s="32" t="s">
        <v>2199</v>
      </c>
      <c r="F907" s="32">
        <v>9487373</v>
      </c>
      <c r="G907" s="32" t="s">
        <v>2020</v>
      </c>
      <c r="H907" s="32" t="s">
        <v>2032</v>
      </c>
      <c r="I907" s="32">
        <v>53880</v>
      </c>
      <c r="J907" s="33">
        <v>45332</v>
      </c>
      <c r="K907" s="33">
        <v>45334</v>
      </c>
      <c r="L907" t="s">
        <v>1058</v>
      </c>
      <c r="M907" s="32">
        <v>4</v>
      </c>
      <c r="N907" s="32" t="s">
        <v>36</v>
      </c>
      <c r="O907" s="32">
        <v>6</v>
      </c>
      <c r="P907" s="32">
        <v>60.5</v>
      </c>
      <c r="Q907" s="32">
        <v>363</v>
      </c>
      <c r="R907" s="32" t="s">
        <v>581</v>
      </c>
      <c r="S907" s="32" t="s">
        <v>581</v>
      </c>
      <c r="T907" s="33" t="s">
        <v>581</v>
      </c>
      <c r="U907" s="33" t="s">
        <v>581</v>
      </c>
      <c r="V907" s="32" t="s">
        <v>2472</v>
      </c>
      <c r="W907" s="32" t="s">
        <v>142</v>
      </c>
      <c r="X907" s="33">
        <v>45337</v>
      </c>
      <c r="Y907" s="32" t="s">
        <v>1068</v>
      </c>
      <c r="Z907" s="33">
        <v>45337</v>
      </c>
      <c r="AA907" s="32" t="s">
        <v>2473</v>
      </c>
      <c r="AB907" s="32" t="s">
        <v>1081</v>
      </c>
      <c r="AC907" s="33">
        <v>45344</v>
      </c>
      <c r="AD907" s="32" t="s">
        <v>22</v>
      </c>
      <c r="AE907" s="33">
        <v>45342</v>
      </c>
      <c r="AF907" s="32" t="s">
        <v>427</v>
      </c>
      <c r="AG907" s="32"/>
      <c r="AH907" s="32" t="s">
        <v>1210</v>
      </c>
      <c r="AI907" t="s">
        <v>1311</v>
      </c>
      <c r="AJ907" t="s">
        <v>1355</v>
      </c>
      <c r="AK907" t="s">
        <v>1520</v>
      </c>
      <c r="AL907" s="32" t="s">
        <v>890</v>
      </c>
    </row>
    <row r="908" spans="1:38">
      <c r="A908" s="32">
        <v>61</v>
      </c>
      <c r="B908" s="33">
        <v>45329</v>
      </c>
      <c r="C908" s="32">
        <v>30</v>
      </c>
      <c r="D908" s="32" t="s">
        <v>2198</v>
      </c>
      <c r="E908" s="32" t="s">
        <v>2199</v>
      </c>
      <c r="F908" s="32">
        <v>9487373</v>
      </c>
      <c r="G908" s="32" t="s">
        <v>988</v>
      </c>
      <c r="H908" s="32" t="s">
        <v>991</v>
      </c>
      <c r="I908" s="32">
        <v>53880</v>
      </c>
      <c r="J908" s="33">
        <v>45332</v>
      </c>
      <c r="K908" s="33">
        <v>45334</v>
      </c>
      <c r="L908" t="s">
        <v>1058</v>
      </c>
      <c r="M908" s="32">
        <v>3</v>
      </c>
      <c r="N908" s="32" t="s">
        <v>20</v>
      </c>
      <c r="O908" s="32">
        <v>1</v>
      </c>
      <c r="P908" s="32">
        <v>52</v>
      </c>
      <c r="Q908" s="32">
        <v>52</v>
      </c>
      <c r="R908" s="32" t="s">
        <v>581</v>
      </c>
      <c r="S908" s="32" t="s">
        <v>581</v>
      </c>
      <c r="T908" s="33" t="s">
        <v>581</v>
      </c>
      <c r="U908" s="33" t="s">
        <v>581</v>
      </c>
      <c r="V908" s="32" t="s">
        <v>2472</v>
      </c>
      <c r="W908" s="32" t="s">
        <v>141</v>
      </c>
      <c r="X908" s="33">
        <v>45337</v>
      </c>
      <c r="Y908" s="32" t="s">
        <v>1068</v>
      </c>
      <c r="Z908" s="33">
        <v>45337</v>
      </c>
      <c r="AA908" s="32" t="s">
        <v>2473</v>
      </c>
      <c r="AB908" s="32" t="s">
        <v>1081</v>
      </c>
      <c r="AC908" s="33">
        <v>45361</v>
      </c>
      <c r="AD908" s="32" t="s">
        <v>22</v>
      </c>
      <c r="AE908" s="33">
        <v>45354</v>
      </c>
      <c r="AF908" s="32" t="s">
        <v>424</v>
      </c>
      <c r="AG908" s="32"/>
      <c r="AH908" s="32" t="s">
        <v>1210</v>
      </c>
      <c r="AI908" t="s">
        <v>1311</v>
      </c>
      <c r="AJ908" t="s">
        <v>1355</v>
      </c>
      <c r="AK908" t="s">
        <v>1520</v>
      </c>
      <c r="AL908" s="32" t="s">
        <v>890</v>
      </c>
    </row>
    <row r="909" spans="1:38">
      <c r="A909" s="32">
        <v>61</v>
      </c>
      <c r="B909" s="33">
        <v>45329</v>
      </c>
      <c r="C909" s="32">
        <v>30</v>
      </c>
      <c r="D909" s="32" t="s">
        <v>2198</v>
      </c>
      <c r="E909" s="32" t="s">
        <v>2199</v>
      </c>
      <c r="F909" s="32">
        <v>9487373</v>
      </c>
      <c r="G909" s="32" t="s">
        <v>2021</v>
      </c>
      <c r="H909" s="32" t="s">
        <v>2033</v>
      </c>
      <c r="I909" s="32">
        <v>53881</v>
      </c>
      <c r="J909" s="33">
        <v>45332</v>
      </c>
      <c r="K909" s="33">
        <v>45334</v>
      </c>
      <c r="L909" t="s">
        <v>1058</v>
      </c>
      <c r="M909" s="32">
        <v>2</v>
      </c>
      <c r="N909" s="32" t="s">
        <v>21</v>
      </c>
      <c r="O909" s="32">
        <v>2</v>
      </c>
      <c r="P909" s="32">
        <v>19.8</v>
      </c>
      <c r="Q909" s="32">
        <v>39.6</v>
      </c>
      <c r="R909" s="32" t="s">
        <v>581</v>
      </c>
      <c r="S909" s="32" t="s">
        <v>581</v>
      </c>
      <c r="T909" s="33" t="s">
        <v>581</v>
      </c>
      <c r="U909" s="33" t="s">
        <v>581</v>
      </c>
      <c r="V909" s="32" t="s">
        <v>2478</v>
      </c>
      <c r="W909" s="32" t="s">
        <v>1007</v>
      </c>
      <c r="X909" s="33">
        <v>45337</v>
      </c>
      <c r="Y909" s="32" t="s">
        <v>1068</v>
      </c>
      <c r="Z909" s="33">
        <v>45337</v>
      </c>
      <c r="AA909" s="32" t="s">
        <v>2473</v>
      </c>
      <c r="AB909" s="32" t="s">
        <v>1070</v>
      </c>
      <c r="AC909" s="33">
        <v>45344</v>
      </c>
      <c r="AD909" s="32" t="s">
        <v>22</v>
      </c>
      <c r="AE909" s="33">
        <v>45342</v>
      </c>
      <c r="AF909" s="32" t="s">
        <v>425</v>
      </c>
      <c r="AG909" s="32"/>
      <c r="AH909" s="32" t="s">
        <v>1210</v>
      </c>
      <c r="AI909" t="s">
        <v>1311</v>
      </c>
      <c r="AJ909" t="s">
        <v>1355</v>
      </c>
      <c r="AK909" t="s">
        <v>1520</v>
      </c>
      <c r="AL909" s="32" t="s">
        <v>890</v>
      </c>
    </row>
    <row r="910" spans="1:38">
      <c r="A910" s="32">
        <v>61</v>
      </c>
      <c r="B910" s="33">
        <v>45329</v>
      </c>
      <c r="C910" s="32">
        <v>30</v>
      </c>
      <c r="D910" s="32" t="s">
        <v>2198</v>
      </c>
      <c r="E910" s="32" t="s">
        <v>2199</v>
      </c>
      <c r="F910" s="32">
        <v>9487373</v>
      </c>
      <c r="G910" s="32" t="s">
        <v>986</v>
      </c>
      <c r="H910" s="32" t="s">
        <v>2034</v>
      </c>
      <c r="I910" s="32">
        <v>53882</v>
      </c>
      <c r="J910" s="33">
        <v>45332</v>
      </c>
      <c r="K910" s="33">
        <v>45334</v>
      </c>
      <c r="L910" t="s">
        <v>1058</v>
      </c>
      <c r="M910" s="32">
        <v>1</v>
      </c>
      <c r="N910" s="32" t="s">
        <v>20</v>
      </c>
      <c r="O910" s="32">
        <v>2</v>
      </c>
      <c r="P910" s="32">
        <v>17.399999999999999</v>
      </c>
      <c r="Q910" s="32">
        <v>34.799999999999997</v>
      </c>
      <c r="R910" s="32" t="s">
        <v>2470</v>
      </c>
      <c r="S910" s="32" t="s">
        <v>1058</v>
      </c>
      <c r="T910" s="33">
        <v>45338</v>
      </c>
      <c r="U910" s="33">
        <v>45337</v>
      </c>
      <c r="V910" s="32" t="s">
        <v>2471</v>
      </c>
      <c r="W910" s="32" t="s">
        <v>2480</v>
      </c>
      <c r="X910" s="33">
        <v>45338</v>
      </c>
      <c r="Y910" s="32" t="s">
        <v>1068</v>
      </c>
      <c r="Z910" s="33">
        <v>45338</v>
      </c>
      <c r="AA910" s="32" t="s">
        <v>1069</v>
      </c>
      <c r="AB910" s="32" t="s">
        <v>1085</v>
      </c>
      <c r="AC910" s="33">
        <v>45346</v>
      </c>
      <c r="AD910" s="32" t="s">
        <v>22</v>
      </c>
      <c r="AE910" s="33">
        <v>45343</v>
      </c>
      <c r="AF910" s="32" t="s">
        <v>425</v>
      </c>
      <c r="AG910" s="32"/>
      <c r="AH910" s="32" t="s">
        <v>1210</v>
      </c>
      <c r="AI910" t="s">
        <v>1311</v>
      </c>
      <c r="AJ910" t="s">
        <v>1355</v>
      </c>
      <c r="AK910" t="s">
        <v>1520</v>
      </c>
      <c r="AL910" s="32" t="s">
        <v>890</v>
      </c>
    </row>
    <row r="911" spans="1:38">
      <c r="A911" s="32">
        <v>61</v>
      </c>
      <c r="B911" s="33">
        <v>45329</v>
      </c>
      <c r="C911" s="32">
        <v>30</v>
      </c>
      <c r="D911" s="32" t="s">
        <v>2198</v>
      </c>
      <c r="E911" s="32" t="s">
        <v>2199</v>
      </c>
      <c r="F911" s="32">
        <v>9487373</v>
      </c>
      <c r="G911" s="32" t="s">
        <v>469</v>
      </c>
      <c r="H911" s="32" t="s">
        <v>470</v>
      </c>
      <c r="I911" s="32">
        <v>53874</v>
      </c>
      <c r="J911" s="33">
        <v>45332</v>
      </c>
      <c r="K911" s="33">
        <v>45334</v>
      </c>
      <c r="L911" t="s">
        <v>1058</v>
      </c>
      <c r="M911" s="32">
        <v>1</v>
      </c>
      <c r="N911" s="32" t="s">
        <v>20</v>
      </c>
      <c r="O911" s="32">
        <v>2</v>
      </c>
      <c r="P911" s="32">
        <v>29.72</v>
      </c>
      <c r="Q911" s="32">
        <v>59.44</v>
      </c>
      <c r="R911" s="32" t="s">
        <v>2470</v>
      </c>
      <c r="S911" s="32" t="s">
        <v>1058</v>
      </c>
      <c r="T911" s="33">
        <v>45338</v>
      </c>
      <c r="U911" s="33">
        <v>45337</v>
      </c>
      <c r="V911" s="32" t="s">
        <v>2471</v>
      </c>
      <c r="W911" s="32" t="s">
        <v>2481</v>
      </c>
      <c r="X911" s="33">
        <v>45338</v>
      </c>
      <c r="Y911" s="32" t="s">
        <v>1068</v>
      </c>
      <c r="Z911" s="33">
        <v>45338</v>
      </c>
      <c r="AA911" s="32" t="s">
        <v>1069</v>
      </c>
      <c r="AB911" s="32" t="s">
        <v>1085</v>
      </c>
      <c r="AC911" s="33">
        <v>45346</v>
      </c>
      <c r="AD911" s="32" t="s">
        <v>22</v>
      </c>
      <c r="AE911" s="33">
        <v>45343</v>
      </c>
      <c r="AF911" s="32" t="s">
        <v>425</v>
      </c>
      <c r="AG911" s="32"/>
      <c r="AH911" s="32" t="s">
        <v>1210</v>
      </c>
      <c r="AI911" t="s">
        <v>1311</v>
      </c>
      <c r="AJ911" t="s">
        <v>1355</v>
      </c>
      <c r="AK911" t="s">
        <v>1520</v>
      </c>
      <c r="AL911" s="32" t="s">
        <v>890</v>
      </c>
    </row>
    <row r="912" spans="1:38">
      <c r="A912" s="32">
        <v>61</v>
      </c>
      <c r="B912" s="33">
        <v>45329</v>
      </c>
      <c r="C912" s="32">
        <v>30</v>
      </c>
      <c r="D912" s="32" t="s">
        <v>2198</v>
      </c>
      <c r="E912" s="32" t="s">
        <v>2199</v>
      </c>
      <c r="F912" s="32">
        <v>9487373</v>
      </c>
      <c r="G912" s="32" t="s">
        <v>160</v>
      </c>
      <c r="H912" s="32" t="s">
        <v>153</v>
      </c>
      <c r="I912" s="32">
        <v>53880</v>
      </c>
      <c r="J912" s="33">
        <v>45332</v>
      </c>
      <c r="K912" s="33">
        <v>45334</v>
      </c>
      <c r="L912" t="s">
        <v>1058</v>
      </c>
      <c r="M912" s="32">
        <v>2</v>
      </c>
      <c r="N912" s="32" t="s">
        <v>55</v>
      </c>
      <c r="O912" s="32">
        <v>6</v>
      </c>
      <c r="P912" s="32">
        <v>29.4</v>
      </c>
      <c r="Q912" s="32">
        <v>176.4</v>
      </c>
      <c r="R912" s="32" t="s">
        <v>581</v>
      </c>
      <c r="S912" s="32" t="s">
        <v>581</v>
      </c>
      <c r="T912" s="33" t="s">
        <v>581</v>
      </c>
      <c r="U912" s="33" t="s">
        <v>581</v>
      </c>
      <c r="V912" s="32" t="s">
        <v>2472</v>
      </c>
      <c r="W912" s="32" t="s">
        <v>140</v>
      </c>
      <c r="X912" s="33">
        <v>45337</v>
      </c>
      <c r="Y912" s="32" t="s">
        <v>1068</v>
      </c>
      <c r="Z912" s="33">
        <v>45337</v>
      </c>
      <c r="AA912" s="32" t="s">
        <v>2473</v>
      </c>
      <c r="AB912" s="32" t="s">
        <v>1081</v>
      </c>
      <c r="AC912" s="33">
        <v>45344</v>
      </c>
      <c r="AD912" s="32" t="s">
        <v>22</v>
      </c>
      <c r="AE912" s="33">
        <v>45342</v>
      </c>
      <c r="AF912" s="32" t="s">
        <v>427</v>
      </c>
      <c r="AG912" s="32"/>
      <c r="AH912" s="32" t="s">
        <v>1210</v>
      </c>
      <c r="AI912" t="s">
        <v>1311</v>
      </c>
      <c r="AJ912" t="s">
        <v>1355</v>
      </c>
      <c r="AK912" t="s">
        <v>1520</v>
      </c>
      <c r="AL912" s="32" t="s">
        <v>890</v>
      </c>
    </row>
    <row r="913" spans="1:38">
      <c r="A913" s="32">
        <v>61</v>
      </c>
      <c r="B913" s="33">
        <v>45329</v>
      </c>
      <c r="C913" s="32">
        <v>30</v>
      </c>
      <c r="D913" s="32" t="s">
        <v>2198</v>
      </c>
      <c r="E913" s="32" t="s">
        <v>2199</v>
      </c>
      <c r="F913" s="32">
        <v>9487373</v>
      </c>
      <c r="G913" s="32" t="s">
        <v>2257</v>
      </c>
      <c r="H913" s="32" t="s">
        <v>2267</v>
      </c>
      <c r="I913" s="32">
        <v>53878</v>
      </c>
      <c r="J913" s="33">
        <v>45332</v>
      </c>
      <c r="K913" s="33">
        <v>45334</v>
      </c>
      <c r="L913" t="s">
        <v>1058</v>
      </c>
      <c r="M913" s="32">
        <v>2</v>
      </c>
      <c r="N913" s="32" t="s">
        <v>20</v>
      </c>
      <c r="O913" s="32">
        <v>2</v>
      </c>
      <c r="P913" s="32">
        <v>52.78</v>
      </c>
      <c r="Q913" s="32">
        <v>105.56</v>
      </c>
      <c r="R913" s="32" t="s">
        <v>2470</v>
      </c>
      <c r="S913" s="32" t="s">
        <v>1058</v>
      </c>
      <c r="T913" s="33">
        <v>45338</v>
      </c>
      <c r="U913" s="33">
        <v>45337</v>
      </c>
      <c r="V913" s="32" t="s">
        <v>2471</v>
      </c>
      <c r="W913" s="32" t="s">
        <v>2482</v>
      </c>
      <c r="X913" s="33">
        <v>45338</v>
      </c>
      <c r="Y913" s="32" t="s">
        <v>1068</v>
      </c>
      <c r="Z913" s="33">
        <v>45338</v>
      </c>
      <c r="AA913" s="32" t="s">
        <v>1069</v>
      </c>
      <c r="AB913" s="32" t="s">
        <v>1085</v>
      </c>
      <c r="AC913" s="33">
        <v>45346</v>
      </c>
      <c r="AD913" s="32" t="s">
        <v>22</v>
      </c>
      <c r="AE913" s="33">
        <v>45343</v>
      </c>
      <c r="AF913" s="32" t="s">
        <v>425</v>
      </c>
      <c r="AG913" s="32"/>
      <c r="AH913" s="32" t="s">
        <v>1210</v>
      </c>
      <c r="AI913" t="s">
        <v>1311</v>
      </c>
      <c r="AJ913" t="s">
        <v>1355</v>
      </c>
      <c r="AK913" t="s">
        <v>1520</v>
      </c>
      <c r="AL913" s="32" t="s">
        <v>890</v>
      </c>
    </row>
    <row r="914" spans="1:38">
      <c r="A914" s="32">
        <v>61</v>
      </c>
      <c r="B914" s="33">
        <v>45329</v>
      </c>
      <c r="C914" s="32">
        <v>30</v>
      </c>
      <c r="D914" s="32" t="s">
        <v>2198</v>
      </c>
      <c r="E914" s="32" t="s">
        <v>2199</v>
      </c>
      <c r="F914" s="32">
        <v>9487373</v>
      </c>
      <c r="G914" s="32" t="s">
        <v>2258</v>
      </c>
      <c r="H914" s="32" t="s">
        <v>2268</v>
      </c>
      <c r="I914" s="32">
        <v>53875</v>
      </c>
      <c r="J914" s="33">
        <v>45332</v>
      </c>
      <c r="K914" s="33">
        <v>45334</v>
      </c>
      <c r="L914" t="s">
        <v>1058</v>
      </c>
      <c r="M914" s="32">
        <v>1</v>
      </c>
      <c r="N914" s="32" t="s">
        <v>55</v>
      </c>
      <c r="O914" s="32">
        <v>1</v>
      </c>
      <c r="P914" s="32">
        <v>133.16</v>
      </c>
      <c r="Q914" s="32">
        <v>133.16</v>
      </c>
      <c r="R914" s="32" t="s">
        <v>2477</v>
      </c>
      <c r="S914" s="32" t="s">
        <v>1058</v>
      </c>
      <c r="T914" s="33">
        <v>45343</v>
      </c>
      <c r="U914" s="33">
        <v>45340</v>
      </c>
      <c r="V914" s="32" t="s">
        <v>2616</v>
      </c>
      <c r="W914" s="32" t="s">
        <v>1003</v>
      </c>
      <c r="X914" s="33">
        <v>45343</v>
      </c>
      <c r="Y914" s="32" t="s">
        <v>1068</v>
      </c>
      <c r="Z914" s="33">
        <v>45343</v>
      </c>
      <c r="AA914" s="32" t="s">
        <v>1069</v>
      </c>
      <c r="AB914" s="32" t="s">
        <v>1085</v>
      </c>
      <c r="AC914" s="33">
        <v>45351</v>
      </c>
      <c r="AD914" s="32" t="s">
        <v>22</v>
      </c>
      <c r="AE914" s="33">
        <v>45346</v>
      </c>
      <c r="AF914" s="32" t="s">
        <v>424</v>
      </c>
      <c r="AG914" s="32"/>
      <c r="AH914" s="32" t="s">
        <v>1210</v>
      </c>
      <c r="AI914" t="s">
        <v>1311</v>
      </c>
      <c r="AJ914" t="s">
        <v>1355</v>
      </c>
      <c r="AK914" t="s">
        <v>1520</v>
      </c>
      <c r="AL914" s="32" t="s">
        <v>890</v>
      </c>
    </row>
    <row r="915" spans="1:38">
      <c r="A915" s="32">
        <v>61</v>
      </c>
      <c r="B915" s="33">
        <v>45329</v>
      </c>
      <c r="C915" s="32">
        <v>30</v>
      </c>
      <c r="D915" s="32" t="s">
        <v>2198</v>
      </c>
      <c r="E915" s="32" t="s">
        <v>2199</v>
      </c>
      <c r="F915" s="32">
        <v>9487373</v>
      </c>
      <c r="G915" s="32" t="s">
        <v>159</v>
      </c>
      <c r="H915" s="32" t="s">
        <v>152</v>
      </c>
      <c r="I915" s="32">
        <v>53878</v>
      </c>
      <c r="J915" s="33">
        <v>45332</v>
      </c>
      <c r="K915" s="33">
        <v>45334</v>
      </c>
      <c r="L915" t="s">
        <v>1058</v>
      </c>
      <c r="M915" s="32">
        <v>1</v>
      </c>
      <c r="N915" s="32" t="s">
        <v>55</v>
      </c>
      <c r="O915" s="32">
        <v>6</v>
      </c>
      <c r="P915" s="32">
        <v>51.15</v>
      </c>
      <c r="Q915" s="32">
        <v>306.89999999999998</v>
      </c>
      <c r="R915" s="32" t="s">
        <v>2470</v>
      </c>
      <c r="S915" s="32" t="s">
        <v>1058</v>
      </c>
      <c r="T915" s="33">
        <v>45338</v>
      </c>
      <c r="U915" s="33">
        <v>45337</v>
      </c>
      <c r="V915" s="32" t="s">
        <v>2471</v>
      </c>
      <c r="W915" s="32" t="s">
        <v>2483</v>
      </c>
      <c r="X915" s="33">
        <v>45338</v>
      </c>
      <c r="Y915" s="32" t="s">
        <v>1068</v>
      </c>
      <c r="Z915" s="33">
        <v>45338</v>
      </c>
      <c r="AA915" s="32" t="s">
        <v>1069</v>
      </c>
      <c r="AB915" s="32" t="s">
        <v>1085</v>
      </c>
      <c r="AC915" s="33">
        <v>45346</v>
      </c>
      <c r="AD915" s="32" t="s">
        <v>22</v>
      </c>
      <c r="AE915" s="33">
        <v>45343</v>
      </c>
      <c r="AF915" s="32" t="s">
        <v>427</v>
      </c>
      <c r="AG915" s="32"/>
      <c r="AH915" s="32" t="s">
        <v>1210</v>
      </c>
      <c r="AI915" t="s">
        <v>1311</v>
      </c>
      <c r="AJ915" t="s">
        <v>1355</v>
      </c>
      <c r="AK915" t="s">
        <v>1520</v>
      </c>
      <c r="AL915" s="32" t="s">
        <v>890</v>
      </c>
    </row>
    <row r="916" spans="1:38">
      <c r="A916" s="32">
        <v>61</v>
      </c>
      <c r="B916" s="33">
        <v>45329</v>
      </c>
      <c r="C916" s="32">
        <v>30</v>
      </c>
      <c r="D916" s="32" t="s">
        <v>2198</v>
      </c>
      <c r="E916" s="32" t="s">
        <v>2199</v>
      </c>
      <c r="F916" s="32">
        <v>9487373</v>
      </c>
      <c r="G916" s="32" t="s">
        <v>535</v>
      </c>
      <c r="H916" s="32" t="s">
        <v>536</v>
      </c>
      <c r="I916" s="32">
        <v>53877</v>
      </c>
      <c r="J916" s="33">
        <v>45332</v>
      </c>
      <c r="K916" s="33">
        <v>45334</v>
      </c>
      <c r="L916" t="s">
        <v>1058</v>
      </c>
      <c r="M916" s="32">
        <v>2</v>
      </c>
      <c r="N916" s="32" t="s">
        <v>37</v>
      </c>
      <c r="O916" s="32">
        <v>1</v>
      </c>
      <c r="P916" s="32">
        <v>120.17</v>
      </c>
      <c r="Q916" s="32">
        <v>120.17</v>
      </c>
      <c r="R916" s="32" t="s">
        <v>2470</v>
      </c>
      <c r="S916" s="32" t="s">
        <v>1058</v>
      </c>
      <c r="T916" s="33">
        <v>45338</v>
      </c>
      <c r="U916" s="33">
        <v>45337</v>
      </c>
      <c r="V916" s="32" t="s">
        <v>2471</v>
      </c>
      <c r="W916" s="32" t="s">
        <v>2484</v>
      </c>
      <c r="X916" s="33">
        <v>45338</v>
      </c>
      <c r="Y916" s="32" t="s">
        <v>1068</v>
      </c>
      <c r="Z916" s="33">
        <v>45338</v>
      </c>
      <c r="AA916" s="32" t="s">
        <v>1069</v>
      </c>
      <c r="AB916" s="32" t="s">
        <v>1085</v>
      </c>
      <c r="AC916" s="33">
        <v>45346</v>
      </c>
      <c r="AD916" s="32" t="s">
        <v>22</v>
      </c>
      <c r="AE916" s="33">
        <v>45343</v>
      </c>
      <c r="AF916" s="32" t="s">
        <v>424</v>
      </c>
      <c r="AG916" s="32"/>
      <c r="AH916" s="32" t="s">
        <v>1210</v>
      </c>
      <c r="AI916" t="s">
        <v>1311</v>
      </c>
      <c r="AJ916" t="s">
        <v>1355</v>
      </c>
      <c r="AK916" t="s">
        <v>1520</v>
      </c>
      <c r="AL916" s="32" t="s">
        <v>890</v>
      </c>
    </row>
    <row r="917" spans="1:38">
      <c r="A917" s="32">
        <v>61</v>
      </c>
      <c r="B917" s="33">
        <v>45329</v>
      </c>
      <c r="C917" s="32">
        <v>30</v>
      </c>
      <c r="D917" s="32" t="s">
        <v>2198</v>
      </c>
      <c r="E917" s="32" t="s">
        <v>2199</v>
      </c>
      <c r="F917" s="32">
        <v>9487373</v>
      </c>
      <c r="G917" s="32" t="s">
        <v>476</v>
      </c>
      <c r="H917" s="32" t="s">
        <v>1465</v>
      </c>
      <c r="I917" s="32">
        <v>53882</v>
      </c>
      <c r="J917" s="33">
        <v>45332</v>
      </c>
      <c r="K917" s="33">
        <v>45334</v>
      </c>
      <c r="L917" t="s">
        <v>1058</v>
      </c>
      <c r="M917" s="32">
        <v>2</v>
      </c>
      <c r="N917" s="32" t="s">
        <v>88</v>
      </c>
      <c r="O917" s="32">
        <v>2</v>
      </c>
      <c r="P917" s="32">
        <v>220.5</v>
      </c>
      <c r="Q917" s="32">
        <v>441</v>
      </c>
      <c r="R917" s="32" t="s">
        <v>2470</v>
      </c>
      <c r="S917" s="32" t="s">
        <v>1058</v>
      </c>
      <c r="T917" s="33">
        <v>45338</v>
      </c>
      <c r="U917" s="33">
        <v>45337</v>
      </c>
      <c r="V917" s="32" t="s">
        <v>2471</v>
      </c>
      <c r="W917" s="32" t="s">
        <v>2485</v>
      </c>
      <c r="X917" s="33">
        <v>45338</v>
      </c>
      <c r="Y917" s="32" t="s">
        <v>1068</v>
      </c>
      <c r="Z917" s="33">
        <v>45338</v>
      </c>
      <c r="AA917" s="32" t="s">
        <v>1069</v>
      </c>
      <c r="AB917" s="32" t="s">
        <v>1085</v>
      </c>
      <c r="AC917" s="33">
        <v>45346</v>
      </c>
      <c r="AD917" s="32" t="s">
        <v>22</v>
      </c>
      <c r="AE917" s="33">
        <v>45343</v>
      </c>
      <c r="AF917" s="32" t="s">
        <v>425</v>
      </c>
      <c r="AG917" s="32"/>
      <c r="AH917" s="32" t="s">
        <v>1210</v>
      </c>
      <c r="AI917" t="s">
        <v>1311</v>
      </c>
      <c r="AJ917" t="s">
        <v>1355</v>
      </c>
      <c r="AK917" t="s">
        <v>1520</v>
      </c>
      <c r="AL917" s="32" t="s">
        <v>890</v>
      </c>
    </row>
    <row r="918" spans="1:38">
      <c r="A918" s="32">
        <v>61</v>
      </c>
      <c r="B918" s="33">
        <v>45329</v>
      </c>
      <c r="C918" s="32">
        <v>30</v>
      </c>
      <c r="D918" s="32" t="s">
        <v>2198</v>
      </c>
      <c r="E918" s="32" t="s">
        <v>2199</v>
      </c>
      <c r="F918" s="32">
        <v>9487373</v>
      </c>
      <c r="G918" s="32" t="s">
        <v>2259</v>
      </c>
      <c r="H918" s="32" t="s">
        <v>2269</v>
      </c>
      <c r="I918" s="32">
        <v>53883</v>
      </c>
      <c r="J918" s="33">
        <v>45332</v>
      </c>
      <c r="K918" s="33">
        <v>45334</v>
      </c>
      <c r="L918" t="s">
        <v>1058</v>
      </c>
      <c r="M918" s="32">
        <v>1</v>
      </c>
      <c r="N918" s="32" t="s">
        <v>20</v>
      </c>
      <c r="O918" s="32">
        <v>1</v>
      </c>
      <c r="P918" s="32">
        <v>941.34</v>
      </c>
      <c r="Q918" s="32">
        <v>941.34</v>
      </c>
      <c r="R918" s="32" t="s">
        <v>2477</v>
      </c>
      <c r="S918" s="32" t="s">
        <v>1058</v>
      </c>
      <c r="T918" s="33">
        <v>45343</v>
      </c>
      <c r="U918" s="33">
        <v>45340</v>
      </c>
      <c r="V918" s="32" t="s">
        <v>2616</v>
      </c>
      <c r="W918" s="32" t="s">
        <v>1005</v>
      </c>
      <c r="X918" s="33">
        <v>45343</v>
      </c>
      <c r="Y918" s="32" t="s">
        <v>1068</v>
      </c>
      <c r="Z918" s="33">
        <v>45343</v>
      </c>
      <c r="AA918" s="32" t="s">
        <v>1069</v>
      </c>
      <c r="AB918" s="32" t="s">
        <v>1085</v>
      </c>
      <c r="AC918" s="33">
        <v>45385</v>
      </c>
      <c r="AD918" s="32" t="s">
        <v>22</v>
      </c>
      <c r="AE918" s="33">
        <v>45355</v>
      </c>
      <c r="AF918" s="32" t="s">
        <v>424</v>
      </c>
      <c r="AG918" s="32"/>
      <c r="AH918" s="32" t="s">
        <v>1210</v>
      </c>
      <c r="AI918" t="s">
        <v>1311</v>
      </c>
      <c r="AJ918" t="s">
        <v>1355</v>
      </c>
      <c r="AK918" t="s">
        <v>1520</v>
      </c>
      <c r="AL918" s="32" t="s">
        <v>890</v>
      </c>
    </row>
    <row r="919" spans="1:38">
      <c r="A919" s="32">
        <v>61</v>
      </c>
      <c r="B919" s="33">
        <v>45329</v>
      </c>
      <c r="C919" s="32">
        <v>30</v>
      </c>
      <c r="D919" s="32" t="s">
        <v>2198</v>
      </c>
      <c r="E919" s="32" t="s">
        <v>2199</v>
      </c>
      <c r="F919" s="32">
        <v>9487373</v>
      </c>
      <c r="G919" s="32" t="s">
        <v>1468</v>
      </c>
      <c r="H919" s="32" t="s">
        <v>1471</v>
      </c>
      <c r="I919" s="32">
        <v>53877</v>
      </c>
      <c r="J919" s="33">
        <v>45332</v>
      </c>
      <c r="K919" s="33">
        <v>45334</v>
      </c>
      <c r="L919" t="s">
        <v>1058</v>
      </c>
      <c r="M919" s="32">
        <v>1</v>
      </c>
      <c r="N919" s="32" t="s">
        <v>21</v>
      </c>
      <c r="O919" s="32">
        <v>1</v>
      </c>
      <c r="P919" s="32">
        <v>88.67</v>
      </c>
      <c r="Q919" s="32">
        <v>88.67</v>
      </c>
      <c r="R919" s="32" t="s">
        <v>2470</v>
      </c>
      <c r="S919" s="32" t="s">
        <v>1058</v>
      </c>
      <c r="T919" s="33">
        <v>45338</v>
      </c>
      <c r="U919" s="33">
        <v>45337</v>
      </c>
      <c r="V919" s="32" t="s">
        <v>2471</v>
      </c>
      <c r="W919" s="32" t="s">
        <v>2486</v>
      </c>
      <c r="X919" s="33">
        <v>45338</v>
      </c>
      <c r="Y919" s="32" t="s">
        <v>1068</v>
      </c>
      <c r="Z919" s="33">
        <v>45338</v>
      </c>
      <c r="AA919" s="32" t="s">
        <v>1069</v>
      </c>
      <c r="AB919" s="32" t="s">
        <v>1085</v>
      </c>
      <c r="AC919" s="33">
        <v>45346</v>
      </c>
      <c r="AD919" s="32" t="s">
        <v>22</v>
      </c>
      <c r="AE919" s="33">
        <v>45343</v>
      </c>
      <c r="AF919" s="32" t="s">
        <v>424</v>
      </c>
      <c r="AG919" s="32"/>
      <c r="AH919" s="32" t="s">
        <v>1210</v>
      </c>
      <c r="AI919" t="s">
        <v>1311</v>
      </c>
      <c r="AJ919" t="s">
        <v>1355</v>
      </c>
      <c r="AK919" t="s">
        <v>1520</v>
      </c>
      <c r="AL919" s="32" t="s">
        <v>890</v>
      </c>
    </row>
    <row r="920" spans="1:38">
      <c r="A920" s="32">
        <v>61</v>
      </c>
      <c r="B920" s="33">
        <v>45329</v>
      </c>
      <c r="C920" s="32">
        <v>30</v>
      </c>
      <c r="D920" s="32" t="s">
        <v>2198</v>
      </c>
      <c r="E920" s="32" t="s">
        <v>2199</v>
      </c>
      <c r="F920" s="32">
        <v>9487373</v>
      </c>
      <c r="G920" s="32" t="s">
        <v>987</v>
      </c>
      <c r="H920" s="32" t="s">
        <v>1674</v>
      </c>
      <c r="I920" s="32">
        <v>53880</v>
      </c>
      <c r="J920" s="33">
        <v>45332</v>
      </c>
      <c r="K920" s="33">
        <v>45334</v>
      </c>
      <c r="L920" t="s">
        <v>1058</v>
      </c>
      <c r="M920" s="32">
        <v>1</v>
      </c>
      <c r="N920" s="32" t="s">
        <v>203</v>
      </c>
      <c r="O920" s="32">
        <v>1</v>
      </c>
      <c r="P920" s="32">
        <v>742.5</v>
      </c>
      <c r="Q920" s="32">
        <v>742.5</v>
      </c>
      <c r="R920" s="32" t="s">
        <v>581</v>
      </c>
      <c r="S920" s="32" t="s">
        <v>581</v>
      </c>
      <c r="T920" s="33" t="s">
        <v>581</v>
      </c>
      <c r="U920" s="33" t="s">
        <v>581</v>
      </c>
      <c r="V920" s="32" t="s">
        <v>2472</v>
      </c>
      <c r="W920" s="32" t="s">
        <v>139</v>
      </c>
      <c r="X920" s="33">
        <v>45337</v>
      </c>
      <c r="Y920" s="32" t="s">
        <v>1068</v>
      </c>
      <c r="Z920" s="33">
        <v>45337</v>
      </c>
      <c r="AA920" s="32" t="s">
        <v>2473</v>
      </c>
      <c r="AB920" s="32" t="s">
        <v>1081</v>
      </c>
      <c r="AC920" s="33">
        <v>45344</v>
      </c>
      <c r="AD920" s="32" t="s">
        <v>22</v>
      </c>
      <c r="AE920" s="33">
        <v>45342</v>
      </c>
      <c r="AF920" s="32" t="s">
        <v>424</v>
      </c>
      <c r="AG920" s="32"/>
      <c r="AH920" s="32" t="s">
        <v>1210</v>
      </c>
      <c r="AI920" t="s">
        <v>1311</v>
      </c>
      <c r="AJ920" t="s">
        <v>1355</v>
      </c>
      <c r="AK920" t="s">
        <v>1520</v>
      </c>
      <c r="AL920" s="32" t="s">
        <v>890</v>
      </c>
    </row>
    <row r="921" spans="1:38">
      <c r="A921" s="32">
        <v>61</v>
      </c>
      <c r="B921" s="33">
        <v>45329</v>
      </c>
      <c r="C921" s="32">
        <v>30</v>
      </c>
      <c r="D921" s="32" t="s">
        <v>2198</v>
      </c>
      <c r="E921" s="32" t="s">
        <v>2199</v>
      </c>
      <c r="F921" s="32">
        <v>9487373</v>
      </c>
      <c r="G921" s="32" t="s">
        <v>2260</v>
      </c>
      <c r="H921" s="32" t="s">
        <v>2270</v>
      </c>
      <c r="I921" s="32">
        <v>53873</v>
      </c>
      <c r="J921" s="33">
        <v>45332</v>
      </c>
      <c r="K921" s="33">
        <v>45334</v>
      </c>
      <c r="L921" t="s">
        <v>1058</v>
      </c>
      <c r="M921" s="32">
        <v>2</v>
      </c>
      <c r="N921" s="32" t="s">
        <v>20</v>
      </c>
      <c r="O921" s="32">
        <v>24</v>
      </c>
      <c r="P921" s="32">
        <v>11.85</v>
      </c>
      <c r="Q921" s="32">
        <v>284.39999999999998</v>
      </c>
      <c r="R921" s="32" t="s">
        <v>2477</v>
      </c>
      <c r="S921" s="32" t="s">
        <v>1058</v>
      </c>
      <c r="T921" s="33">
        <v>45343</v>
      </c>
      <c r="U921" s="33">
        <v>45340</v>
      </c>
      <c r="V921" s="32" t="s">
        <v>2616</v>
      </c>
      <c r="W921" s="32" t="s">
        <v>1002</v>
      </c>
      <c r="X921" s="33">
        <v>45343</v>
      </c>
      <c r="Y921" s="32" t="s">
        <v>1068</v>
      </c>
      <c r="Z921" s="33">
        <v>45343</v>
      </c>
      <c r="AA921" s="32" t="s">
        <v>1069</v>
      </c>
      <c r="AB921" s="32" t="s">
        <v>1085</v>
      </c>
      <c r="AC921" s="33">
        <v>45351</v>
      </c>
      <c r="AD921" s="32" t="s">
        <v>22</v>
      </c>
      <c r="AE921" s="33">
        <v>45346</v>
      </c>
      <c r="AF921" s="32" t="s">
        <v>1231</v>
      </c>
      <c r="AG921" s="32"/>
      <c r="AH921" s="32" t="s">
        <v>1210</v>
      </c>
      <c r="AI921" t="s">
        <v>1311</v>
      </c>
      <c r="AJ921" t="s">
        <v>1355</v>
      </c>
      <c r="AK921" t="s">
        <v>1520</v>
      </c>
      <c r="AL921" s="32" t="s">
        <v>890</v>
      </c>
    </row>
    <row r="922" spans="1:38">
      <c r="A922" s="32">
        <v>61</v>
      </c>
      <c r="B922" s="33">
        <v>45329</v>
      </c>
      <c r="C922" s="32">
        <v>30</v>
      </c>
      <c r="D922" s="32" t="s">
        <v>2198</v>
      </c>
      <c r="E922" s="32" t="s">
        <v>2199</v>
      </c>
      <c r="F922" s="32">
        <v>9487373</v>
      </c>
      <c r="G922" s="32" t="s">
        <v>90</v>
      </c>
      <c r="H922" s="32" t="s">
        <v>91</v>
      </c>
      <c r="I922" s="32">
        <v>53881</v>
      </c>
      <c r="J922" s="33">
        <v>45332</v>
      </c>
      <c r="K922" s="33">
        <v>45334</v>
      </c>
      <c r="L922" t="s">
        <v>1058</v>
      </c>
      <c r="M922" s="32">
        <v>1</v>
      </c>
      <c r="N922" s="32" t="s">
        <v>88</v>
      </c>
      <c r="O922" s="32">
        <v>1</v>
      </c>
      <c r="P922" s="32">
        <v>185.7</v>
      </c>
      <c r="Q922" s="32">
        <v>185.7</v>
      </c>
      <c r="R922" s="32" t="s">
        <v>581</v>
      </c>
      <c r="S922" s="32" t="s">
        <v>581</v>
      </c>
      <c r="T922" s="33" t="s">
        <v>581</v>
      </c>
      <c r="U922" s="33" t="s">
        <v>581</v>
      </c>
      <c r="V922" s="32" t="s">
        <v>2478</v>
      </c>
      <c r="W922" s="32" t="s">
        <v>1006</v>
      </c>
      <c r="X922" s="33">
        <v>45337</v>
      </c>
      <c r="Y922" s="32" t="s">
        <v>1068</v>
      </c>
      <c r="Z922" s="33">
        <v>45337</v>
      </c>
      <c r="AA922" s="32" t="s">
        <v>2473</v>
      </c>
      <c r="AB922" s="32" t="s">
        <v>1070</v>
      </c>
      <c r="AC922" s="33">
        <v>45366</v>
      </c>
      <c r="AD922" s="32" t="s">
        <v>22</v>
      </c>
      <c r="AE922" s="33">
        <v>45342</v>
      </c>
      <c r="AF922" s="32" t="s">
        <v>424</v>
      </c>
      <c r="AG922" s="32"/>
      <c r="AH922" s="32" t="s">
        <v>1210</v>
      </c>
      <c r="AI922" t="s">
        <v>1311</v>
      </c>
      <c r="AJ922" t="s">
        <v>1355</v>
      </c>
      <c r="AK922" t="s">
        <v>1520</v>
      </c>
      <c r="AL922" s="32" t="s">
        <v>890</v>
      </c>
    </row>
    <row r="923" spans="1:38">
      <c r="A923" s="32">
        <v>61</v>
      </c>
      <c r="B923" s="33">
        <v>45329</v>
      </c>
      <c r="C923" s="32">
        <v>30</v>
      </c>
      <c r="D923" s="32" t="s">
        <v>2198</v>
      </c>
      <c r="E923" s="32" t="s">
        <v>2199</v>
      </c>
      <c r="F923" s="32">
        <v>9487373</v>
      </c>
      <c r="G923" s="32" t="s">
        <v>1467</v>
      </c>
      <c r="H923" s="32" t="s">
        <v>1470</v>
      </c>
      <c r="I923" s="32">
        <v>53873</v>
      </c>
      <c r="J923" s="33">
        <v>45332</v>
      </c>
      <c r="K923" s="33">
        <v>45334</v>
      </c>
      <c r="L923" t="s">
        <v>1058</v>
      </c>
      <c r="M923" s="32">
        <v>1</v>
      </c>
      <c r="N923" s="32" t="s">
        <v>938</v>
      </c>
      <c r="O923" s="32">
        <v>1</v>
      </c>
      <c r="P923" s="32">
        <v>55.21</v>
      </c>
      <c r="Q923" s="32">
        <v>55.21</v>
      </c>
      <c r="R923" s="32" t="s">
        <v>2477</v>
      </c>
      <c r="S923" s="32" t="s">
        <v>1058</v>
      </c>
      <c r="T923" s="33">
        <v>45343</v>
      </c>
      <c r="U923" s="33">
        <v>45340</v>
      </c>
      <c r="V923" s="32" t="s">
        <v>2616</v>
      </c>
      <c r="W923" s="32" t="s">
        <v>143</v>
      </c>
      <c r="X923" s="33">
        <v>45343</v>
      </c>
      <c r="Y923" s="32" t="s">
        <v>1068</v>
      </c>
      <c r="Z923" s="33">
        <v>45343</v>
      </c>
      <c r="AA923" s="32" t="s">
        <v>1069</v>
      </c>
      <c r="AB923" s="32" t="s">
        <v>1085</v>
      </c>
      <c r="AC923" s="33">
        <v>45354</v>
      </c>
      <c r="AD923" s="32" t="s">
        <v>22</v>
      </c>
      <c r="AE923" s="33">
        <v>45353</v>
      </c>
      <c r="AF923" s="32" t="s">
        <v>424</v>
      </c>
      <c r="AG923" s="32"/>
      <c r="AH923" s="32" t="s">
        <v>1210</v>
      </c>
      <c r="AI923" t="s">
        <v>1311</v>
      </c>
      <c r="AJ923" t="s">
        <v>1355</v>
      </c>
      <c r="AK923" t="s">
        <v>1520</v>
      </c>
      <c r="AL923" s="32" t="s">
        <v>890</v>
      </c>
    </row>
    <row r="924" spans="1:38">
      <c r="A924" s="32">
        <v>61</v>
      </c>
      <c r="B924" s="33">
        <v>45329</v>
      </c>
      <c r="C924" s="32">
        <v>40</v>
      </c>
      <c r="D924" s="32" t="s">
        <v>2198</v>
      </c>
      <c r="E924" s="32" t="s">
        <v>2199</v>
      </c>
      <c r="F924" s="32">
        <v>9487373</v>
      </c>
      <c r="G924" s="32" t="s">
        <v>47</v>
      </c>
      <c r="H924" s="32" t="s">
        <v>48</v>
      </c>
      <c r="I924" s="32">
        <v>53871</v>
      </c>
      <c r="J924" s="33">
        <v>45332</v>
      </c>
      <c r="K924" s="33">
        <v>45334</v>
      </c>
      <c r="L924" t="s">
        <v>1058</v>
      </c>
      <c r="M924" s="32">
        <v>4</v>
      </c>
      <c r="N924" s="32" t="s">
        <v>20</v>
      </c>
      <c r="O924" s="32">
        <v>2</v>
      </c>
      <c r="P924" s="32">
        <v>260.02</v>
      </c>
      <c r="Q924" s="32">
        <v>520.04</v>
      </c>
      <c r="R924" s="32" t="s">
        <v>581</v>
      </c>
      <c r="S924" s="32" t="s">
        <v>581</v>
      </c>
      <c r="T924" s="33" t="s">
        <v>581</v>
      </c>
      <c r="U924" s="33" t="s">
        <v>581</v>
      </c>
      <c r="V924" s="32" t="s">
        <v>2478</v>
      </c>
      <c r="W924" s="32" t="s">
        <v>142</v>
      </c>
      <c r="X924" s="33">
        <v>45337</v>
      </c>
      <c r="Y924" s="32" t="s">
        <v>1068</v>
      </c>
      <c r="Z924" s="33">
        <v>45337</v>
      </c>
      <c r="AA924" s="32" t="s">
        <v>2473</v>
      </c>
      <c r="AB924" s="32" t="s">
        <v>1070</v>
      </c>
      <c r="AC924" s="33">
        <v>45344</v>
      </c>
      <c r="AD924" s="32" t="s">
        <v>22</v>
      </c>
      <c r="AE924" s="33">
        <v>45342</v>
      </c>
      <c r="AF924" s="32" t="s">
        <v>425</v>
      </c>
      <c r="AG924" s="32"/>
      <c r="AH924" s="32" t="s">
        <v>1210</v>
      </c>
      <c r="AI924" t="s">
        <v>1311</v>
      </c>
      <c r="AJ924" t="s">
        <v>1355</v>
      </c>
      <c r="AK924" t="s">
        <v>1520</v>
      </c>
      <c r="AL924" s="32" t="s">
        <v>890</v>
      </c>
    </row>
    <row r="925" spans="1:38">
      <c r="A925" s="32">
        <v>61</v>
      </c>
      <c r="B925" s="33">
        <v>45329</v>
      </c>
      <c r="C925" s="32"/>
      <c r="D925" s="32" t="s">
        <v>2198</v>
      </c>
      <c r="E925" s="32" t="s">
        <v>2199</v>
      </c>
      <c r="F925" s="32">
        <v>9487373</v>
      </c>
      <c r="G925" s="32" t="s">
        <v>106</v>
      </c>
      <c r="H925" s="32" t="s">
        <v>111</v>
      </c>
      <c r="I925" s="32"/>
      <c r="J925" s="33"/>
      <c r="K925" s="33" t="s">
        <v>581</v>
      </c>
      <c r="L925" t="s">
        <v>581</v>
      </c>
      <c r="M925" s="32" t="s">
        <v>581</v>
      </c>
      <c r="N925" s="32" t="s">
        <v>114</v>
      </c>
      <c r="O925" s="32" t="s">
        <v>581</v>
      </c>
      <c r="P925" s="32" t="s">
        <v>581</v>
      </c>
      <c r="Q925" s="32" t="s">
        <v>581</v>
      </c>
      <c r="R925" s="32" t="s">
        <v>581</v>
      </c>
      <c r="S925" s="32" t="s">
        <v>581</v>
      </c>
      <c r="T925" s="33" t="s">
        <v>581</v>
      </c>
      <c r="U925" s="33" t="s">
        <v>581</v>
      </c>
      <c r="V925" s="32" t="s">
        <v>581</v>
      </c>
      <c r="W925" s="32" t="s">
        <v>581</v>
      </c>
      <c r="X925" s="33" t="s">
        <v>581</v>
      </c>
      <c r="Y925" s="32" t="s">
        <v>581</v>
      </c>
      <c r="Z925" s="33" t="s">
        <v>581</v>
      </c>
      <c r="AA925" s="32" t="s">
        <v>581</v>
      </c>
      <c r="AB925" s="32" t="s">
        <v>581</v>
      </c>
      <c r="AC925" s="33" t="s">
        <v>581</v>
      </c>
      <c r="AD925" s="32" t="s">
        <v>581</v>
      </c>
      <c r="AE925" s="33" t="s">
        <v>581</v>
      </c>
      <c r="AF925" s="32" t="s">
        <v>581</v>
      </c>
      <c r="AG925" s="32" t="s">
        <v>2274</v>
      </c>
      <c r="AH925" s="32" t="s">
        <v>1210</v>
      </c>
      <c r="AI925" t="s">
        <v>1311</v>
      </c>
      <c r="AJ925" t="s">
        <v>1355</v>
      </c>
      <c r="AK925" t="s">
        <v>1520</v>
      </c>
      <c r="AL925" s="32" t="s">
        <v>890</v>
      </c>
    </row>
    <row r="926" spans="1:38">
      <c r="A926" s="32">
        <v>61</v>
      </c>
      <c r="B926" s="33">
        <v>45329</v>
      </c>
      <c r="C926" s="32">
        <v>40</v>
      </c>
      <c r="D926" s="32" t="s">
        <v>2198</v>
      </c>
      <c r="E926" s="32" t="s">
        <v>2199</v>
      </c>
      <c r="F926" s="32">
        <v>9487373</v>
      </c>
      <c r="G926" s="32" t="s">
        <v>86</v>
      </c>
      <c r="H926" s="32" t="s">
        <v>87</v>
      </c>
      <c r="I926" s="32">
        <v>53871</v>
      </c>
      <c r="J926" s="33">
        <v>45332</v>
      </c>
      <c r="K926" s="33">
        <v>45334</v>
      </c>
      <c r="L926" t="s">
        <v>1058</v>
      </c>
      <c r="M926" s="32">
        <v>3</v>
      </c>
      <c r="N926" s="32" t="s">
        <v>118</v>
      </c>
      <c r="O926" s="32">
        <v>1</v>
      </c>
      <c r="P926" s="32">
        <v>92.02</v>
      </c>
      <c r="Q926" s="32">
        <v>92.02</v>
      </c>
      <c r="R926" s="32" t="s">
        <v>581</v>
      </c>
      <c r="S926" s="32" t="s">
        <v>581</v>
      </c>
      <c r="T926" s="33" t="s">
        <v>581</v>
      </c>
      <c r="U926" s="33" t="s">
        <v>581</v>
      </c>
      <c r="V926" s="32" t="s">
        <v>2478</v>
      </c>
      <c r="W926" s="32" t="s">
        <v>141</v>
      </c>
      <c r="X926" s="33">
        <v>45337</v>
      </c>
      <c r="Y926" s="32" t="s">
        <v>1068</v>
      </c>
      <c r="Z926" s="33">
        <v>45337</v>
      </c>
      <c r="AA926" s="32" t="s">
        <v>2473</v>
      </c>
      <c r="AB926" s="32" t="s">
        <v>1070</v>
      </c>
      <c r="AC926" s="33">
        <v>45344</v>
      </c>
      <c r="AD926" s="32" t="s">
        <v>22</v>
      </c>
      <c r="AE926" s="33">
        <v>45342</v>
      </c>
      <c r="AF926" s="32" t="s">
        <v>424</v>
      </c>
      <c r="AG926" s="32"/>
      <c r="AH926" s="32" t="s">
        <v>1210</v>
      </c>
      <c r="AI926" t="s">
        <v>1311</v>
      </c>
      <c r="AJ926" t="s">
        <v>1355</v>
      </c>
      <c r="AK926" t="s">
        <v>1520</v>
      </c>
      <c r="AL926" s="32" t="s">
        <v>890</v>
      </c>
    </row>
    <row r="927" spans="1:38">
      <c r="A927" s="32">
        <v>61</v>
      </c>
      <c r="B927" s="33">
        <v>45329</v>
      </c>
      <c r="C927" s="32"/>
      <c r="D927" s="32" t="s">
        <v>2198</v>
      </c>
      <c r="E927" s="32" t="s">
        <v>2199</v>
      </c>
      <c r="F927" s="32">
        <v>9487373</v>
      </c>
      <c r="G927" s="32" t="s">
        <v>1426</v>
      </c>
      <c r="H927" s="32" t="s">
        <v>1433</v>
      </c>
      <c r="I927" s="32"/>
      <c r="J927" s="33"/>
      <c r="K927" s="33" t="s">
        <v>581</v>
      </c>
      <c r="L927" t="s">
        <v>581</v>
      </c>
      <c r="M927" s="32" t="s">
        <v>581</v>
      </c>
      <c r="N927" s="32" t="s">
        <v>36</v>
      </c>
      <c r="O927" s="32" t="s">
        <v>581</v>
      </c>
      <c r="P927" s="32" t="s">
        <v>581</v>
      </c>
      <c r="Q927" s="32" t="s">
        <v>581</v>
      </c>
      <c r="R927" s="32" t="s">
        <v>581</v>
      </c>
      <c r="S927" s="32" t="s">
        <v>581</v>
      </c>
      <c r="T927" s="33" t="s">
        <v>581</v>
      </c>
      <c r="U927" s="33" t="s">
        <v>581</v>
      </c>
      <c r="V927" s="32" t="s">
        <v>581</v>
      </c>
      <c r="W927" s="32" t="s">
        <v>581</v>
      </c>
      <c r="X927" s="33" t="s">
        <v>581</v>
      </c>
      <c r="Y927" s="32" t="s">
        <v>581</v>
      </c>
      <c r="Z927" s="33" t="s">
        <v>581</v>
      </c>
      <c r="AA927" s="32" t="s">
        <v>581</v>
      </c>
      <c r="AB927" s="32" t="s">
        <v>581</v>
      </c>
      <c r="AC927" s="33" t="s">
        <v>581</v>
      </c>
      <c r="AD927" s="32" t="s">
        <v>581</v>
      </c>
      <c r="AE927" s="33" t="s">
        <v>581</v>
      </c>
      <c r="AF927" s="32" t="s">
        <v>581</v>
      </c>
      <c r="AG927" s="32" t="s">
        <v>2274</v>
      </c>
      <c r="AH927" s="32" t="s">
        <v>1210</v>
      </c>
      <c r="AI927" t="s">
        <v>1311</v>
      </c>
      <c r="AJ927" t="s">
        <v>1355</v>
      </c>
      <c r="AK927" t="s">
        <v>1520</v>
      </c>
      <c r="AL927" s="32" t="s">
        <v>890</v>
      </c>
    </row>
    <row r="928" spans="1:38">
      <c r="A928" s="32">
        <v>61</v>
      </c>
      <c r="B928" s="33">
        <v>45329</v>
      </c>
      <c r="C928" s="32">
        <v>40</v>
      </c>
      <c r="D928" s="32" t="s">
        <v>2198</v>
      </c>
      <c r="E928" s="32" t="s">
        <v>2199</v>
      </c>
      <c r="F928" s="32">
        <v>9487373</v>
      </c>
      <c r="G928" s="32" t="s">
        <v>164</v>
      </c>
      <c r="H928" s="32" t="s">
        <v>157</v>
      </c>
      <c r="I928" s="32">
        <v>53870</v>
      </c>
      <c r="J928" s="33">
        <v>45332</v>
      </c>
      <c r="K928" s="33">
        <v>45334</v>
      </c>
      <c r="L928" t="s">
        <v>1058</v>
      </c>
      <c r="M928" s="32">
        <v>2</v>
      </c>
      <c r="N928" s="32" t="s">
        <v>20</v>
      </c>
      <c r="O928" s="32">
        <v>10</v>
      </c>
      <c r="P928" s="32">
        <v>4.3</v>
      </c>
      <c r="Q928" s="32">
        <v>43</v>
      </c>
      <c r="R928" s="32" t="s">
        <v>2470</v>
      </c>
      <c r="S928" s="32" t="s">
        <v>1058</v>
      </c>
      <c r="T928" s="33">
        <v>45338</v>
      </c>
      <c r="U928" s="33">
        <v>45337</v>
      </c>
      <c r="V928" s="32" t="s">
        <v>2471</v>
      </c>
      <c r="W928" s="32" t="s">
        <v>2487</v>
      </c>
      <c r="X928" s="33">
        <v>45338</v>
      </c>
      <c r="Y928" s="32" t="s">
        <v>1068</v>
      </c>
      <c r="Z928" s="33">
        <v>45338</v>
      </c>
      <c r="AA928" s="32" t="s">
        <v>1069</v>
      </c>
      <c r="AB928" s="32" t="s">
        <v>1085</v>
      </c>
      <c r="AC928" s="33">
        <v>45346</v>
      </c>
      <c r="AD928" s="32" t="s">
        <v>22</v>
      </c>
      <c r="AE928" s="33">
        <v>45343</v>
      </c>
      <c r="AF928" s="32" t="s">
        <v>1001</v>
      </c>
      <c r="AG928" s="32"/>
      <c r="AH928" s="32" t="s">
        <v>1210</v>
      </c>
      <c r="AI928" t="s">
        <v>1311</v>
      </c>
      <c r="AJ928" t="s">
        <v>1355</v>
      </c>
      <c r="AK928" t="s">
        <v>1520</v>
      </c>
      <c r="AL928" s="32" t="s">
        <v>890</v>
      </c>
    </row>
    <row r="929" spans="1:38">
      <c r="A929" s="32">
        <v>61</v>
      </c>
      <c r="B929" s="33">
        <v>45329</v>
      </c>
      <c r="C929" s="32"/>
      <c r="D929" s="32" t="s">
        <v>2198</v>
      </c>
      <c r="E929" s="32" t="s">
        <v>2199</v>
      </c>
      <c r="F929" s="32">
        <v>9487373</v>
      </c>
      <c r="G929" s="32" t="s">
        <v>2261</v>
      </c>
      <c r="H929" s="32" t="s">
        <v>2271</v>
      </c>
      <c r="I929" s="32"/>
      <c r="J929" s="33"/>
      <c r="K929" s="33" t="s">
        <v>581</v>
      </c>
      <c r="L929" t="s">
        <v>581</v>
      </c>
      <c r="M929" s="32" t="s">
        <v>581</v>
      </c>
      <c r="N929" s="32" t="s">
        <v>20</v>
      </c>
      <c r="O929" s="32" t="s">
        <v>581</v>
      </c>
      <c r="P929" s="32" t="s">
        <v>581</v>
      </c>
      <c r="Q929" s="32" t="s">
        <v>581</v>
      </c>
      <c r="R929" s="32" t="s">
        <v>581</v>
      </c>
      <c r="S929" s="32" t="s">
        <v>581</v>
      </c>
      <c r="T929" s="33" t="s">
        <v>581</v>
      </c>
      <c r="U929" s="33" t="s">
        <v>581</v>
      </c>
      <c r="V929" s="32" t="s">
        <v>581</v>
      </c>
      <c r="W929" s="32" t="s">
        <v>581</v>
      </c>
      <c r="X929" s="33" t="s">
        <v>581</v>
      </c>
      <c r="Y929" s="32" t="s">
        <v>581</v>
      </c>
      <c r="Z929" s="33" t="s">
        <v>581</v>
      </c>
      <c r="AA929" s="32" t="s">
        <v>581</v>
      </c>
      <c r="AB929" s="32" t="s">
        <v>581</v>
      </c>
      <c r="AC929" s="33" t="s">
        <v>581</v>
      </c>
      <c r="AD929" s="32" t="s">
        <v>581</v>
      </c>
      <c r="AE929" s="33" t="s">
        <v>581</v>
      </c>
      <c r="AF929" s="32" t="s">
        <v>581</v>
      </c>
      <c r="AG929" s="32" t="s">
        <v>2274</v>
      </c>
      <c r="AH929" s="32" t="s">
        <v>1210</v>
      </c>
      <c r="AI929" t="s">
        <v>1311</v>
      </c>
      <c r="AJ929" t="s">
        <v>1355</v>
      </c>
      <c r="AK929" t="s">
        <v>1520</v>
      </c>
      <c r="AL929" s="32" t="s">
        <v>890</v>
      </c>
    </row>
    <row r="930" spans="1:38">
      <c r="A930" s="32">
        <v>61</v>
      </c>
      <c r="B930" s="33">
        <v>45329</v>
      </c>
      <c r="C930" s="32"/>
      <c r="D930" s="32" t="s">
        <v>2198</v>
      </c>
      <c r="E930" s="32" t="s">
        <v>2199</v>
      </c>
      <c r="F930" s="32">
        <v>9487373</v>
      </c>
      <c r="G930" s="32" t="s">
        <v>107</v>
      </c>
      <c r="H930" s="32" t="s">
        <v>112</v>
      </c>
      <c r="I930" s="32"/>
      <c r="J930" s="33"/>
      <c r="K930" s="33" t="s">
        <v>581</v>
      </c>
      <c r="L930" t="s">
        <v>581</v>
      </c>
      <c r="M930" s="32" t="s">
        <v>581</v>
      </c>
      <c r="N930" s="32" t="s">
        <v>20</v>
      </c>
      <c r="O930" s="32" t="s">
        <v>581</v>
      </c>
      <c r="P930" s="32" t="s">
        <v>581</v>
      </c>
      <c r="Q930" s="32" t="s">
        <v>581</v>
      </c>
      <c r="R930" s="32" t="s">
        <v>581</v>
      </c>
      <c r="S930" s="32" t="s">
        <v>581</v>
      </c>
      <c r="T930" s="33" t="s">
        <v>581</v>
      </c>
      <c r="U930" s="33" t="s">
        <v>581</v>
      </c>
      <c r="V930" s="32" t="s">
        <v>581</v>
      </c>
      <c r="W930" s="32" t="s">
        <v>581</v>
      </c>
      <c r="X930" s="33" t="s">
        <v>581</v>
      </c>
      <c r="Y930" s="32" t="s">
        <v>581</v>
      </c>
      <c r="Z930" s="33" t="s">
        <v>581</v>
      </c>
      <c r="AA930" s="32" t="s">
        <v>581</v>
      </c>
      <c r="AB930" s="32" t="s">
        <v>581</v>
      </c>
      <c r="AC930" s="33" t="s">
        <v>581</v>
      </c>
      <c r="AD930" s="32" t="s">
        <v>581</v>
      </c>
      <c r="AE930" s="33" t="s">
        <v>581</v>
      </c>
      <c r="AF930" s="32" t="s">
        <v>581</v>
      </c>
      <c r="AG930" s="32" t="s">
        <v>2274</v>
      </c>
      <c r="AH930" s="32" t="s">
        <v>1210</v>
      </c>
      <c r="AI930" t="s">
        <v>1311</v>
      </c>
      <c r="AJ930" t="s">
        <v>1355</v>
      </c>
      <c r="AK930" t="s">
        <v>1520</v>
      </c>
      <c r="AL930" s="32" t="s">
        <v>890</v>
      </c>
    </row>
    <row r="931" spans="1:38">
      <c r="A931" s="32">
        <v>61</v>
      </c>
      <c r="B931" s="33">
        <v>45329</v>
      </c>
      <c r="C931" s="32">
        <v>40</v>
      </c>
      <c r="D931" s="32" t="s">
        <v>2198</v>
      </c>
      <c r="E931" s="32" t="s">
        <v>2199</v>
      </c>
      <c r="F931" s="32">
        <v>9487373</v>
      </c>
      <c r="G931" s="32" t="s">
        <v>1905</v>
      </c>
      <c r="H931" s="32" t="s">
        <v>1900</v>
      </c>
      <c r="I931" s="32">
        <v>53869</v>
      </c>
      <c r="J931" s="33">
        <v>45332</v>
      </c>
      <c r="K931" s="33">
        <v>45334</v>
      </c>
      <c r="L931" t="s">
        <v>1058</v>
      </c>
      <c r="M931" s="32">
        <v>3</v>
      </c>
      <c r="N931" s="32" t="s">
        <v>36</v>
      </c>
      <c r="O931" s="32">
        <v>10</v>
      </c>
      <c r="P931" s="32">
        <v>2.11</v>
      </c>
      <c r="Q931" s="32">
        <v>21.1</v>
      </c>
      <c r="R931" s="32" t="s">
        <v>2488</v>
      </c>
      <c r="S931" s="32" t="s">
        <v>1058</v>
      </c>
      <c r="T931" s="33">
        <v>45337</v>
      </c>
      <c r="U931" s="33">
        <v>45337</v>
      </c>
      <c r="V931" s="32" t="s">
        <v>2489</v>
      </c>
      <c r="W931" s="32" t="s">
        <v>140</v>
      </c>
      <c r="X931" s="33">
        <v>45337</v>
      </c>
      <c r="Y931" s="32" t="s">
        <v>1068</v>
      </c>
      <c r="Z931" s="33">
        <v>45337</v>
      </c>
      <c r="AA931" s="32" t="s">
        <v>2473</v>
      </c>
      <c r="AB931" s="32" t="s">
        <v>1070</v>
      </c>
      <c r="AC931" s="33">
        <v>45344</v>
      </c>
      <c r="AD931" s="32" t="s">
        <v>22</v>
      </c>
      <c r="AE931" s="33">
        <v>45342</v>
      </c>
      <c r="AF931" s="32" t="s">
        <v>1001</v>
      </c>
      <c r="AG931" s="32"/>
      <c r="AH931" s="32" t="s">
        <v>1210</v>
      </c>
      <c r="AI931" t="s">
        <v>1311</v>
      </c>
      <c r="AJ931" t="s">
        <v>1355</v>
      </c>
      <c r="AK931" t="s">
        <v>1520</v>
      </c>
      <c r="AL931" s="32" t="s">
        <v>890</v>
      </c>
    </row>
    <row r="932" spans="1:38">
      <c r="A932" s="32">
        <v>61</v>
      </c>
      <c r="B932" s="33">
        <v>45329</v>
      </c>
      <c r="C932" s="32">
        <v>40</v>
      </c>
      <c r="D932" s="32" t="s">
        <v>2198</v>
      </c>
      <c r="E932" s="32" t="s">
        <v>2199</v>
      </c>
      <c r="F932" s="32">
        <v>9487373</v>
      </c>
      <c r="G932" s="32" t="s">
        <v>396</v>
      </c>
      <c r="H932" s="32" t="s">
        <v>494</v>
      </c>
      <c r="I932" s="32">
        <v>53871</v>
      </c>
      <c r="J932" s="33">
        <v>45332</v>
      </c>
      <c r="K932" s="33">
        <v>45334</v>
      </c>
      <c r="L932" t="s">
        <v>1058</v>
      </c>
      <c r="M932" s="32">
        <v>2</v>
      </c>
      <c r="N932" s="32" t="s">
        <v>118</v>
      </c>
      <c r="O932" s="32">
        <v>1</v>
      </c>
      <c r="P932" s="32">
        <v>163.19999999999999</v>
      </c>
      <c r="Q932" s="32">
        <v>163.19999999999999</v>
      </c>
      <c r="R932" s="32" t="s">
        <v>581</v>
      </c>
      <c r="S932" s="32" t="s">
        <v>581</v>
      </c>
      <c r="T932" s="33" t="s">
        <v>581</v>
      </c>
      <c r="U932" s="33" t="s">
        <v>581</v>
      </c>
      <c r="V932" s="32" t="s">
        <v>2478</v>
      </c>
      <c r="W932" s="32" t="s">
        <v>140</v>
      </c>
      <c r="X932" s="33">
        <v>45337</v>
      </c>
      <c r="Y932" s="32" t="s">
        <v>1068</v>
      </c>
      <c r="Z932" s="33">
        <v>45337</v>
      </c>
      <c r="AA932" s="32" t="s">
        <v>2473</v>
      </c>
      <c r="AB932" s="32" t="s">
        <v>1070</v>
      </c>
      <c r="AC932" s="33">
        <v>45344</v>
      </c>
      <c r="AD932" s="32" t="s">
        <v>22</v>
      </c>
      <c r="AE932" s="33">
        <v>45342</v>
      </c>
      <c r="AF932" s="32" t="s">
        <v>424</v>
      </c>
      <c r="AG932" s="32"/>
      <c r="AH932" s="32" t="s">
        <v>1210</v>
      </c>
      <c r="AI932" t="s">
        <v>1311</v>
      </c>
      <c r="AJ932" t="s">
        <v>1355</v>
      </c>
      <c r="AK932" t="s">
        <v>1520</v>
      </c>
      <c r="AL932" s="32" t="s">
        <v>890</v>
      </c>
    </row>
    <row r="933" spans="1:38">
      <c r="A933" s="32">
        <v>61</v>
      </c>
      <c r="B933" s="33">
        <v>45329</v>
      </c>
      <c r="C933" s="32">
        <v>40</v>
      </c>
      <c r="D933" s="32" t="s">
        <v>2198</v>
      </c>
      <c r="E933" s="32" t="s">
        <v>2199</v>
      </c>
      <c r="F933" s="32">
        <v>9487373</v>
      </c>
      <c r="G933" s="32" t="s">
        <v>351</v>
      </c>
      <c r="H933" s="32" t="s">
        <v>402</v>
      </c>
      <c r="I933" s="32">
        <v>53869</v>
      </c>
      <c r="J933" s="33">
        <v>45332</v>
      </c>
      <c r="K933" s="33">
        <v>45334</v>
      </c>
      <c r="L933" t="s">
        <v>1058</v>
      </c>
      <c r="M933" s="32">
        <v>2</v>
      </c>
      <c r="N933" s="32" t="s">
        <v>36</v>
      </c>
      <c r="O933" s="32">
        <v>1</v>
      </c>
      <c r="P933" s="32">
        <v>18.84</v>
      </c>
      <c r="Q933" s="32">
        <v>18.84</v>
      </c>
      <c r="R933" s="32" t="s">
        <v>2488</v>
      </c>
      <c r="S933" s="32" t="s">
        <v>1058</v>
      </c>
      <c r="T933" s="33">
        <v>45337</v>
      </c>
      <c r="U933" s="33">
        <v>45337</v>
      </c>
      <c r="V933" s="32" t="s">
        <v>2490</v>
      </c>
      <c r="W933" s="32" t="s">
        <v>139</v>
      </c>
      <c r="X933" s="33">
        <v>45337</v>
      </c>
      <c r="Y933" s="32" t="s">
        <v>1068</v>
      </c>
      <c r="Z933" s="33">
        <v>45337</v>
      </c>
      <c r="AA933" s="32" t="s">
        <v>2473</v>
      </c>
      <c r="AB933" s="32" t="s">
        <v>1081</v>
      </c>
      <c r="AC933" s="33">
        <v>45344</v>
      </c>
      <c r="AD933" s="32" t="s">
        <v>22</v>
      </c>
      <c r="AE933" s="33">
        <v>45342</v>
      </c>
      <c r="AF933" s="32" t="s">
        <v>424</v>
      </c>
      <c r="AG933" s="32"/>
      <c r="AH933" s="32" t="s">
        <v>1210</v>
      </c>
      <c r="AI933" t="s">
        <v>1311</v>
      </c>
      <c r="AJ933" t="s">
        <v>1355</v>
      </c>
      <c r="AK933" t="s">
        <v>1520</v>
      </c>
      <c r="AL933" s="32" t="s">
        <v>890</v>
      </c>
    </row>
    <row r="934" spans="1:38">
      <c r="A934" s="32">
        <v>61</v>
      </c>
      <c r="B934" s="33">
        <v>45329</v>
      </c>
      <c r="C934" s="32">
        <v>40</v>
      </c>
      <c r="D934" s="32" t="s">
        <v>2198</v>
      </c>
      <c r="E934" s="32" t="s">
        <v>2199</v>
      </c>
      <c r="F934" s="32">
        <v>9487373</v>
      </c>
      <c r="G934" s="32" t="s">
        <v>2304</v>
      </c>
      <c r="H934" s="32" t="s">
        <v>2306</v>
      </c>
      <c r="I934" s="32">
        <v>53870</v>
      </c>
      <c r="J934" s="33">
        <v>45332</v>
      </c>
      <c r="K934" s="33">
        <v>45334</v>
      </c>
      <c r="L934" t="s">
        <v>1058</v>
      </c>
      <c r="M934" s="32">
        <v>1</v>
      </c>
      <c r="N934" s="32" t="s">
        <v>20</v>
      </c>
      <c r="O934" s="32">
        <v>2</v>
      </c>
      <c r="P934" s="32">
        <v>64.3</v>
      </c>
      <c r="Q934" s="32">
        <v>128.6</v>
      </c>
      <c r="R934" s="32" t="s">
        <v>2470</v>
      </c>
      <c r="S934" s="32" t="s">
        <v>1058</v>
      </c>
      <c r="T934" s="33">
        <v>45338</v>
      </c>
      <c r="U934" s="33">
        <v>45337</v>
      </c>
      <c r="V934" s="32" t="s">
        <v>2471</v>
      </c>
      <c r="W934" s="32" t="s">
        <v>2491</v>
      </c>
      <c r="X934" s="33">
        <v>45338</v>
      </c>
      <c r="Y934" s="32" t="s">
        <v>1068</v>
      </c>
      <c r="Z934" s="33">
        <v>45338</v>
      </c>
      <c r="AA934" s="32" t="s">
        <v>1069</v>
      </c>
      <c r="AB934" s="32" t="s">
        <v>1085</v>
      </c>
      <c r="AC934" s="33">
        <v>45382</v>
      </c>
      <c r="AD934" s="32" t="s">
        <v>22</v>
      </c>
      <c r="AE934" s="33">
        <v>45356</v>
      </c>
      <c r="AF934" s="32" t="s">
        <v>425</v>
      </c>
      <c r="AG934" s="32"/>
      <c r="AH934" s="32" t="s">
        <v>1210</v>
      </c>
      <c r="AI934" t="s">
        <v>1311</v>
      </c>
      <c r="AJ934" t="s">
        <v>1355</v>
      </c>
      <c r="AK934" t="s">
        <v>1520</v>
      </c>
      <c r="AL934" s="32" t="s">
        <v>890</v>
      </c>
    </row>
    <row r="935" spans="1:38">
      <c r="A935" s="32">
        <v>61</v>
      </c>
      <c r="B935" s="33">
        <v>45329</v>
      </c>
      <c r="C935" s="32">
        <v>40</v>
      </c>
      <c r="D935" s="32" t="s">
        <v>2198</v>
      </c>
      <c r="E935" s="32" t="s">
        <v>2199</v>
      </c>
      <c r="F935" s="32">
        <v>9487373</v>
      </c>
      <c r="G935" s="32" t="s">
        <v>2305</v>
      </c>
      <c r="H935" s="32" t="s">
        <v>2307</v>
      </c>
      <c r="I935" s="32">
        <v>53872</v>
      </c>
      <c r="J935" s="33">
        <v>45332</v>
      </c>
      <c r="K935" s="33">
        <v>45334</v>
      </c>
      <c r="L935" t="s">
        <v>1058</v>
      </c>
      <c r="M935" s="32">
        <v>1</v>
      </c>
      <c r="N935" s="32" t="s">
        <v>20</v>
      </c>
      <c r="O935" s="32">
        <v>2</v>
      </c>
      <c r="P935" s="32">
        <v>20.41</v>
      </c>
      <c r="Q935" s="32">
        <v>40.82</v>
      </c>
      <c r="R935" s="32" t="s">
        <v>2477</v>
      </c>
      <c r="S935" s="32" t="s">
        <v>1058</v>
      </c>
      <c r="T935" s="33">
        <v>45343</v>
      </c>
      <c r="U935" s="33">
        <v>45340</v>
      </c>
      <c r="V935" s="32" t="s">
        <v>2616</v>
      </c>
      <c r="W935" s="32" t="s">
        <v>142</v>
      </c>
      <c r="X935" s="33">
        <v>45343</v>
      </c>
      <c r="Y935" s="32" t="s">
        <v>1068</v>
      </c>
      <c r="Z935" s="33">
        <v>45343</v>
      </c>
      <c r="AA935" s="32" t="s">
        <v>1069</v>
      </c>
      <c r="AB935" s="32" t="s">
        <v>1085</v>
      </c>
      <c r="AC935" s="33">
        <v>45385</v>
      </c>
      <c r="AD935" s="32" t="s">
        <v>22</v>
      </c>
      <c r="AE935" s="33">
        <v>45372</v>
      </c>
      <c r="AF935" s="32" t="s">
        <v>425</v>
      </c>
      <c r="AG935" s="32"/>
      <c r="AH935" s="32" t="s">
        <v>1210</v>
      </c>
      <c r="AI935" t="s">
        <v>1311</v>
      </c>
      <c r="AJ935" t="s">
        <v>1355</v>
      </c>
      <c r="AK935" t="s">
        <v>1520</v>
      </c>
      <c r="AL935" s="32" t="s">
        <v>890</v>
      </c>
    </row>
    <row r="936" spans="1:38">
      <c r="A936" s="32">
        <v>61</v>
      </c>
      <c r="B936" s="33">
        <v>45329</v>
      </c>
      <c r="C936" s="32">
        <v>40</v>
      </c>
      <c r="D936" s="32" t="s">
        <v>2198</v>
      </c>
      <c r="E936" s="32" t="s">
        <v>2199</v>
      </c>
      <c r="F936" s="32">
        <v>9487373</v>
      </c>
      <c r="G936" s="32" t="s">
        <v>216</v>
      </c>
      <c r="H936" s="32" t="s">
        <v>217</v>
      </c>
      <c r="I936" s="32">
        <v>53871</v>
      </c>
      <c r="J936" s="33">
        <v>45332</v>
      </c>
      <c r="K936" s="33">
        <v>45334</v>
      </c>
      <c r="L936" t="s">
        <v>1058</v>
      </c>
      <c r="M936" s="32">
        <v>1</v>
      </c>
      <c r="N936" s="32" t="s">
        <v>20</v>
      </c>
      <c r="O936" s="32">
        <v>1</v>
      </c>
      <c r="P936" s="32">
        <v>28.9</v>
      </c>
      <c r="Q936" s="32">
        <v>28.9</v>
      </c>
      <c r="R936" s="32" t="s">
        <v>581</v>
      </c>
      <c r="S936" s="32" t="s">
        <v>581</v>
      </c>
      <c r="T936" s="33" t="s">
        <v>581</v>
      </c>
      <c r="U936" s="33" t="s">
        <v>581</v>
      </c>
      <c r="V936" s="32" t="s">
        <v>2478</v>
      </c>
      <c r="W936" s="32" t="s">
        <v>139</v>
      </c>
      <c r="X936" s="33">
        <v>45337</v>
      </c>
      <c r="Y936" s="32" t="s">
        <v>1068</v>
      </c>
      <c r="Z936" s="33">
        <v>45337</v>
      </c>
      <c r="AA936" s="32" t="s">
        <v>2473</v>
      </c>
      <c r="AB936" s="32" t="s">
        <v>1070</v>
      </c>
      <c r="AC936" s="33">
        <v>45344</v>
      </c>
      <c r="AD936" s="32" t="s">
        <v>22</v>
      </c>
      <c r="AE936" s="33">
        <v>45342</v>
      </c>
      <c r="AF936" s="32" t="s">
        <v>424</v>
      </c>
      <c r="AG936" s="32"/>
      <c r="AH936" s="32" t="s">
        <v>1210</v>
      </c>
      <c r="AI936" t="s">
        <v>1311</v>
      </c>
      <c r="AJ936" t="s">
        <v>1355</v>
      </c>
      <c r="AK936" t="s">
        <v>1520</v>
      </c>
      <c r="AL936" s="32" t="s">
        <v>890</v>
      </c>
    </row>
    <row r="937" spans="1:38">
      <c r="A937" s="32">
        <v>61</v>
      </c>
      <c r="B937" s="33">
        <v>45329</v>
      </c>
      <c r="C937" s="32">
        <v>40</v>
      </c>
      <c r="D937" s="32" t="s">
        <v>2198</v>
      </c>
      <c r="E937" s="32" t="s">
        <v>2199</v>
      </c>
      <c r="F937" s="32">
        <v>9487373</v>
      </c>
      <c r="G937" s="32" t="s">
        <v>82</v>
      </c>
      <c r="H937" s="32" t="s">
        <v>83</v>
      </c>
      <c r="I937" s="32">
        <v>53869</v>
      </c>
      <c r="J937" s="33">
        <v>45332</v>
      </c>
      <c r="K937" s="33">
        <v>45334</v>
      </c>
      <c r="L937" t="s">
        <v>1058</v>
      </c>
      <c r="M937" s="32">
        <v>1</v>
      </c>
      <c r="N937" s="32" t="s">
        <v>20</v>
      </c>
      <c r="O937" s="32">
        <v>1</v>
      </c>
      <c r="P937" s="32">
        <v>26.63</v>
      </c>
      <c r="Q937" s="32">
        <v>26.63</v>
      </c>
      <c r="R937" s="32" t="s">
        <v>2488</v>
      </c>
      <c r="S937" s="32" t="s">
        <v>1058</v>
      </c>
      <c r="T937" s="33">
        <v>45337</v>
      </c>
      <c r="U937" s="33">
        <v>45337</v>
      </c>
      <c r="V937" s="32" t="s">
        <v>2489</v>
      </c>
      <c r="W937" s="32" t="s">
        <v>139</v>
      </c>
      <c r="X937" s="33">
        <v>45337</v>
      </c>
      <c r="Y937" s="32" t="s">
        <v>1068</v>
      </c>
      <c r="Z937" s="33">
        <v>45337</v>
      </c>
      <c r="AA937" s="32" t="s">
        <v>2473</v>
      </c>
      <c r="AB937" s="32" t="s">
        <v>1070</v>
      </c>
      <c r="AC937" s="33">
        <v>45344</v>
      </c>
      <c r="AD937" s="32" t="s">
        <v>22</v>
      </c>
      <c r="AE937" s="33">
        <v>45342</v>
      </c>
      <c r="AF937" s="32" t="s">
        <v>424</v>
      </c>
      <c r="AG937" s="32"/>
      <c r="AH937" s="32" t="s">
        <v>1210</v>
      </c>
      <c r="AI937" t="s">
        <v>1311</v>
      </c>
      <c r="AJ937" t="s">
        <v>1355</v>
      </c>
      <c r="AK937" t="s">
        <v>1520</v>
      </c>
      <c r="AL937" s="32" t="s">
        <v>890</v>
      </c>
    </row>
    <row r="938" spans="1:38">
      <c r="A938" s="32">
        <v>62</v>
      </c>
      <c r="B938" s="33">
        <v>45329</v>
      </c>
      <c r="C938" s="32">
        <v>30</v>
      </c>
      <c r="D938" s="32" t="s">
        <v>2200</v>
      </c>
      <c r="E938" s="32" t="s">
        <v>2201</v>
      </c>
      <c r="F938" s="32">
        <v>9487106</v>
      </c>
      <c r="G938" s="32" t="s">
        <v>2254</v>
      </c>
      <c r="H938" s="32" t="s">
        <v>2264</v>
      </c>
      <c r="I938" s="32">
        <v>53785</v>
      </c>
      <c r="J938" s="33">
        <v>45332</v>
      </c>
      <c r="K938" s="33">
        <v>45332</v>
      </c>
      <c r="L938" t="s">
        <v>1058</v>
      </c>
      <c r="M938" s="32">
        <v>14</v>
      </c>
      <c r="N938" s="32" t="s">
        <v>20</v>
      </c>
      <c r="O938" s="32">
        <v>44</v>
      </c>
      <c r="P938" s="32">
        <v>10.199999999999999</v>
      </c>
      <c r="Q938" s="32">
        <v>448.8</v>
      </c>
      <c r="R938" s="32" t="s">
        <v>2470</v>
      </c>
      <c r="S938" s="32" t="s">
        <v>1058</v>
      </c>
      <c r="T938" s="33">
        <v>45338</v>
      </c>
      <c r="U938" s="33">
        <v>45337</v>
      </c>
      <c r="V938" s="32" t="s">
        <v>2471</v>
      </c>
      <c r="W938" s="32" t="s">
        <v>1037</v>
      </c>
      <c r="X938" s="33">
        <v>45338</v>
      </c>
      <c r="Y938" s="32" t="s">
        <v>1068</v>
      </c>
      <c r="Z938" s="33">
        <v>45338</v>
      </c>
      <c r="AA938" s="32" t="s">
        <v>1069</v>
      </c>
      <c r="AB938" s="32" t="s">
        <v>1085</v>
      </c>
      <c r="AC938" s="33">
        <v>45346</v>
      </c>
      <c r="AD938" s="32" t="s">
        <v>22</v>
      </c>
      <c r="AE938" s="33">
        <v>45343</v>
      </c>
      <c r="AF938" s="32" t="s">
        <v>2614</v>
      </c>
      <c r="AG938" s="32"/>
      <c r="AH938" s="32" t="s">
        <v>1210</v>
      </c>
      <c r="AI938" t="s">
        <v>1311</v>
      </c>
      <c r="AJ938" t="s">
        <v>1355</v>
      </c>
      <c r="AK938" t="s">
        <v>1520</v>
      </c>
      <c r="AL938" s="32" t="s">
        <v>890</v>
      </c>
    </row>
    <row r="939" spans="1:38">
      <c r="A939" s="32">
        <v>62</v>
      </c>
      <c r="B939" s="33">
        <v>45329</v>
      </c>
      <c r="C939" s="32">
        <v>30</v>
      </c>
      <c r="D939" s="32" t="s">
        <v>2200</v>
      </c>
      <c r="E939" s="32" t="s">
        <v>2201</v>
      </c>
      <c r="F939" s="32">
        <v>9487106</v>
      </c>
      <c r="G939" s="32" t="s">
        <v>186</v>
      </c>
      <c r="H939" s="32" t="s">
        <v>182</v>
      </c>
      <c r="I939" s="32">
        <v>53785</v>
      </c>
      <c r="J939" s="33">
        <v>45332</v>
      </c>
      <c r="K939" s="33">
        <v>45332</v>
      </c>
      <c r="L939" t="s">
        <v>1058</v>
      </c>
      <c r="M939" s="32">
        <v>13</v>
      </c>
      <c r="N939" s="32" t="s">
        <v>20</v>
      </c>
      <c r="O939" s="32">
        <v>40</v>
      </c>
      <c r="P939" s="32">
        <v>9.6999999999999993</v>
      </c>
      <c r="Q939" s="32">
        <v>388</v>
      </c>
      <c r="R939" s="32" t="s">
        <v>2470</v>
      </c>
      <c r="S939" s="32" t="s">
        <v>1058</v>
      </c>
      <c r="T939" s="33">
        <v>45338</v>
      </c>
      <c r="U939" s="33">
        <v>45337</v>
      </c>
      <c r="V939" s="32" t="s">
        <v>2471</v>
      </c>
      <c r="W939" s="32" t="s">
        <v>1036</v>
      </c>
      <c r="X939" s="33">
        <v>45338</v>
      </c>
      <c r="Y939" s="32" t="s">
        <v>1068</v>
      </c>
      <c r="Z939" s="33">
        <v>45338</v>
      </c>
      <c r="AA939" s="32" t="s">
        <v>1069</v>
      </c>
      <c r="AB939" s="32" t="s">
        <v>1085</v>
      </c>
      <c r="AC939" s="33">
        <v>45346</v>
      </c>
      <c r="AD939" s="32" t="s">
        <v>22</v>
      </c>
      <c r="AE939" s="33">
        <v>45343</v>
      </c>
      <c r="AF939" s="32" t="s">
        <v>1174</v>
      </c>
      <c r="AG939" s="32"/>
      <c r="AH939" s="32" t="s">
        <v>1210</v>
      </c>
      <c r="AI939" t="s">
        <v>1311</v>
      </c>
      <c r="AJ939" t="s">
        <v>1355</v>
      </c>
      <c r="AK939" t="s">
        <v>1520</v>
      </c>
      <c r="AL939" s="32" t="s">
        <v>890</v>
      </c>
    </row>
    <row r="940" spans="1:38">
      <c r="A940" s="32">
        <v>62</v>
      </c>
      <c r="B940" s="33">
        <v>45329</v>
      </c>
      <c r="C940" s="32">
        <v>30</v>
      </c>
      <c r="D940" s="32" t="s">
        <v>2200</v>
      </c>
      <c r="E940" s="32" t="s">
        <v>2201</v>
      </c>
      <c r="F940" s="32">
        <v>9487106</v>
      </c>
      <c r="G940" s="32" t="s">
        <v>2255</v>
      </c>
      <c r="H940" s="32" t="s">
        <v>2265</v>
      </c>
      <c r="I940" s="32">
        <v>53785</v>
      </c>
      <c r="J940" s="33">
        <v>45332</v>
      </c>
      <c r="K940" s="33">
        <v>45332</v>
      </c>
      <c r="L940" t="s">
        <v>1058</v>
      </c>
      <c r="M940" s="32">
        <v>12</v>
      </c>
      <c r="N940" s="32" t="s">
        <v>20</v>
      </c>
      <c r="O940" s="32">
        <v>400</v>
      </c>
      <c r="P940" s="32">
        <v>0.3</v>
      </c>
      <c r="Q940" s="32">
        <v>120</v>
      </c>
      <c r="R940" s="32" t="s">
        <v>2470</v>
      </c>
      <c r="S940" s="32" t="s">
        <v>1058</v>
      </c>
      <c r="T940" s="33">
        <v>45338</v>
      </c>
      <c r="U940" s="33">
        <v>45337</v>
      </c>
      <c r="V940" s="32" t="s">
        <v>2471</v>
      </c>
      <c r="W940" s="32" t="s">
        <v>1035</v>
      </c>
      <c r="X940" s="33">
        <v>45338</v>
      </c>
      <c r="Y940" s="32" t="s">
        <v>1068</v>
      </c>
      <c r="Z940" s="33">
        <v>45338</v>
      </c>
      <c r="AA940" s="32" t="s">
        <v>1069</v>
      </c>
      <c r="AB940" s="32" t="s">
        <v>1085</v>
      </c>
      <c r="AC940" s="33">
        <v>45346</v>
      </c>
      <c r="AD940" s="32" t="s">
        <v>22</v>
      </c>
      <c r="AE940" s="33">
        <v>45343</v>
      </c>
      <c r="AF940" s="32" t="s">
        <v>1175</v>
      </c>
      <c r="AG940" s="32"/>
      <c r="AH940" s="32" t="s">
        <v>1210</v>
      </c>
      <c r="AI940" t="s">
        <v>1311</v>
      </c>
      <c r="AJ940" t="s">
        <v>1355</v>
      </c>
      <c r="AK940" t="s">
        <v>1520</v>
      </c>
      <c r="AL940" s="32" t="s">
        <v>890</v>
      </c>
    </row>
    <row r="941" spans="1:38">
      <c r="A941" s="32">
        <v>62</v>
      </c>
      <c r="B941" s="33">
        <v>45329</v>
      </c>
      <c r="C941" s="32">
        <v>30</v>
      </c>
      <c r="D941" s="32" t="s">
        <v>2200</v>
      </c>
      <c r="E941" s="32" t="s">
        <v>2201</v>
      </c>
      <c r="F941" s="32">
        <v>9487106</v>
      </c>
      <c r="G941" s="32" t="s">
        <v>415</v>
      </c>
      <c r="H941" s="32" t="s">
        <v>420</v>
      </c>
      <c r="I941" s="32">
        <v>53783</v>
      </c>
      <c r="J941" s="33">
        <v>45332</v>
      </c>
      <c r="K941" s="33">
        <v>45332</v>
      </c>
      <c r="L941" t="s">
        <v>1058</v>
      </c>
      <c r="M941" s="32">
        <v>5</v>
      </c>
      <c r="N941" s="32" t="s">
        <v>190</v>
      </c>
      <c r="O941" s="32">
        <v>6</v>
      </c>
      <c r="P941" s="32">
        <v>61.61</v>
      </c>
      <c r="Q941" s="32">
        <v>369.66</v>
      </c>
      <c r="R941" s="32" t="s">
        <v>2470</v>
      </c>
      <c r="S941" s="32" t="s">
        <v>1058</v>
      </c>
      <c r="T941" s="33">
        <v>45338</v>
      </c>
      <c r="U941" s="33">
        <v>45337</v>
      </c>
      <c r="V941" s="32" t="s">
        <v>2471</v>
      </c>
      <c r="W941" s="32" t="s">
        <v>1011</v>
      </c>
      <c r="X941" s="33">
        <v>45338</v>
      </c>
      <c r="Y941" s="32" t="s">
        <v>1068</v>
      </c>
      <c r="Z941" s="33">
        <v>45338</v>
      </c>
      <c r="AA941" s="32" t="s">
        <v>1069</v>
      </c>
      <c r="AB941" s="32" t="s">
        <v>1085</v>
      </c>
      <c r="AC941" s="33">
        <v>45346</v>
      </c>
      <c r="AD941" s="32" t="s">
        <v>22</v>
      </c>
      <c r="AE941" s="33">
        <v>45343</v>
      </c>
      <c r="AF941" s="32" t="s">
        <v>427</v>
      </c>
      <c r="AG941" s="32"/>
      <c r="AH941" s="32" t="s">
        <v>1210</v>
      </c>
      <c r="AI941" t="s">
        <v>1311</v>
      </c>
      <c r="AJ941" t="s">
        <v>1355</v>
      </c>
      <c r="AK941" t="s">
        <v>1520</v>
      </c>
      <c r="AL941" s="32" t="s">
        <v>890</v>
      </c>
    </row>
    <row r="942" spans="1:38">
      <c r="A942" s="32">
        <v>62</v>
      </c>
      <c r="B942" s="33">
        <v>45329</v>
      </c>
      <c r="C942" s="32">
        <v>30</v>
      </c>
      <c r="D942" s="32" t="s">
        <v>2200</v>
      </c>
      <c r="E942" s="32" t="s">
        <v>2201</v>
      </c>
      <c r="F942" s="32">
        <v>9487106</v>
      </c>
      <c r="G942" s="32" t="s">
        <v>278</v>
      </c>
      <c r="H942" s="32" t="s">
        <v>279</v>
      </c>
      <c r="I942" s="32">
        <v>53785</v>
      </c>
      <c r="J942" s="33">
        <v>45332</v>
      </c>
      <c r="K942" s="33">
        <v>45332</v>
      </c>
      <c r="L942" t="s">
        <v>1058</v>
      </c>
      <c r="M942" s="32">
        <v>11</v>
      </c>
      <c r="N942" s="32" t="s">
        <v>190</v>
      </c>
      <c r="O942" s="32">
        <v>20</v>
      </c>
      <c r="P942" s="32">
        <v>47</v>
      </c>
      <c r="Q942" s="32">
        <v>940</v>
      </c>
      <c r="R942" s="32" t="s">
        <v>2470</v>
      </c>
      <c r="S942" s="32" t="s">
        <v>1058</v>
      </c>
      <c r="T942" s="33">
        <v>45338</v>
      </c>
      <c r="U942" s="33">
        <v>45337</v>
      </c>
      <c r="V942" s="32" t="s">
        <v>2471</v>
      </c>
      <c r="W942" s="32" t="s">
        <v>1159</v>
      </c>
      <c r="X942" s="33">
        <v>45338</v>
      </c>
      <c r="Y942" s="32" t="s">
        <v>1068</v>
      </c>
      <c r="Z942" s="33">
        <v>45338</v>
      </c>
      <c r="AA942" s="32" t="s">
        <v>1069</v>
      </c>
      <c r="AB942" s="32" t="s">
        <v>1085</v>
      </c>
      <c r="AC942" s="33">
        <v>45346</v>
      </c>
      <c r="AD942" s="32" t="s">
        <v>22</v>
      </c>
      <c r="AE942" s="33">
        <v>45343</v>
      </c>
      <c r="AF942" s="32" t="s">
        <v>1026</v>
      </c>
      <c r="AG942" s="32"/>
      <c r="AH942" s="32" t="s">
        <v>1210</v>
      </c>
      <c r="AI942" t="s">
        <v>1311</v>
      </c>
      <c r="AJ942" t="s">
        <v>1355</v>
      </c>
      <c r="AK942" t="s">
        <v>1520</v>
      </c>
      <c r="AL942" s="32" t="s">
        <v>890</v>
      </c>
    </row>
    <row r="943" spans="1:38">
      <c r="A943" s="32">
        <v>62</v>
      </c>
      <c r="B943" s="33">
        <v>45329</v>
      </c>
      <c r="C943" s="32">
        <v>30</v>
      </c>
      <c r="D943" s="32" t="s">
        <v>2200</v>
      </c>
      <c r="E943" s="32" t="s">
        <v>2201</v>
      </c>
      <c r="F943" s="32">
        <v>9487106</v>
      </c>
      <c r="G943" s="32" t="s">
        <v>1932</v>
      </c>
      <c r="H943" s="32" t="s">
        <v>1923</v>
      </c>
      <c r="I943" s="32">
        <v>53783</v>
      </c>
      <c r="J943" s="33">
        <v>45332</v>
      </c>
      <c r="K943" s="33">
        <v>45332</v>
      </c>
      <c r="L943" t="s">
        <v>1058</v>
      </c>
      <c r="M943" s="32">
        <v>4</v>
      </c>
      <c r="N943" s="32" t="s">
        <v>20</v>
      </c>
      <c r="O943" s="32">
        <v>10</v>
      </c>
      <c r="P943" s="32">
        <v>50</v>
      </c>
      <c r="Q943" s="32">
        <v>500</v>
      </c>
      <c r="R943" s="32" t="s">
        <v>2470</v>
      </c>
      <c r="S943" s="32" t="s">
        <v>1058</v>
      </c>
      <c r="T943" s="33">
        <v>45338</v>
      </c>
      <c r="U943" s="33">
        <v>45337</v>
      </c>
      <c r="V943" s="32" t="s">
        <v>2471</v>
      </c>
      <c r="W943" s="32" t="s">
        <v>1009</v>
      </c>
      <c r="X943" s="33">
        <v>45338</v>
      </c>
      <c r="Y943" s="32" t="s">
        <v>1068</v>
      </c>
      <c r="Z943" s="33">
        <v>45338</v>
      </c>
      <c r="AA943" s="32" t="s">
        <v>1069</v>
      </c>
      <c r="AB943" s="32" t="s">
        <v>1085</v>
      </c>
      <c r="AC943" s="33">
        <v>45346</v>
      </c>
      <c r="AD943" s="32" t="s">
        <v>22</v>
      </c>
      <c r="AE943" s="33">
        <v>45343</v>
      </c>
      <c r="AF943" s="32" t="s">
        <v>1001</v>
      </c>
      <c r="AG943" s="32"/>
      <c r="AH943" s="32" t="s">
        <v>1210</v>
      </c>
      <c r="AI943" t="s">
        <v>1311</v>
      </c>
      <c r="AJ943" t="s">
        <v>1355</v>
      </c>
      <c r="AK943" t="s">
        <v>1520</v>
      </c>
      <c r="AL943" s="32" t="s">
        <v>890</v>
      </c>
    </row>
    <row r="944" spans="1:38">
      <c r="A944" s="32">
        <v>62</v>
      </c>
      <c r="B944" s="33">
        <v>45329</v>
      </c>
      <c r="C944" s="32">
        <v>30</v>
      </c>
      <c r="D944" s="32" t="s">
        <v>2200</v>
      </c>
      <c r="E944" s="32" t="s">
        <v>2201</v>
      </c>
      <c r="F944" s="32">
        <v>9487106</v>
      </c>
      <c r="G944" s="32" t="s">
        <v>160</v>
      </c>
      <c r="H944" s="32" t="s">
        <v>153</v>
      </c>
      <c r="I944" s="32">
        <v>53785</v>
      </c>
      <c r="J944" s="33">
        <v>45332</v>
      </c>
      <c r="K944" s="33">
        <v>45332</v>
      </c>
      <c r="L944" t="s">
        <v>1058</v>
      </c>
      <c r="M944" s="32">
        <v>10</v>
      </c>
      <c r="N944" s="32" t="s">
        <v>55</v>
      </c>
      <c r="O944" s="32">
        <v>8</v>
      </c>
      <c r="P944" s="32">
        <v>29.4</v>
      </c>
      <c r="Q944" s="32">
        <v>235.2</v>
      </c>
      <c r="R944" s="32" t="s">
        <v>2470</v>
      </c>
      <c r="S944" s="32" t="s">
        <v>1058</v>
      </c>
      <c r="T944" s="33">
        <v>45338</v>
      </c>
      <c r="U944" s="33">
        <v>45337</v>
      </c>
      <c r="V944" s="32" t="s">
        <v>2471</v>
      </c>
      <c r="W944" s="32" t="s">
        <v>1031</v>
      </c>
      <c r="X944" s="33">
        <v>45338</v>
      </c>
      <c r="Y944" s="32" t="s">
        <v>1068</v>
      </c>
      <c r="Z944" s="33">
        <v>45338</v>
      </c>
      <c r="AA944" s="32" t="s">
        <v>1069</v>
      </c>
      <c r="AB944" s="32" t="s">
        <v>1085</v>
      </c>
      <c r="AC944" s="33">
        <v>45346</v>
      </c>
      <c r="AD944" s="32" t="s">
        <v>22</v>
      </c>
      <c r="AE944" s="33">
        <v>45343</v>
      </c>
      <c r="AF944" s="32" t="s">
        <v>1025</v>
      </c>
      <c r="AG944" s="32"/>
      <c r="AH944" s="32" t="s">
        <v>1210</v>
      </c>
      <c r="AI944" t="s">
        <v>1311</v>
      </c>
      <c r="AJ944" t="s">
        <v>1355</v>
      </c>
      <c r="AK944" t="s">
        <v>1520</v>
      </c>
      <c r="AL944" s="32" t="s">
        <v>890</v>
      </c>
    </row>
    <row r="945" spans="1:38">
      <c r="A945" s="32">
        <v>62</v>
      </c>
      <c r="B945" s="33">
        <v>45329</v>
      </c>
      <c r="C945" s="32">
        <v>30</v>
      </c>
      <c r="D945" s="32" t="s">
        <v>2200</v>
      </c>
      <c r="E945" s="32" t="s">
        <v>2201</v>
      </c>
      <c r="F945" s="32">
        <v>9487106</v>
      </c>
      <c r="G945" s="32" t="s">
        <v>187</v>
      </c>
      <c r="H945" s="32" t="s">
        <v>183</v>
      </c>
      <c r="I945" s="32">
        <v>53785</v>
      </c>
      <c r="J945" s="33">
        <v>45332</v>
      </c>
      <c r="K945" s="33">
        <v>45332</v>
      </c>
      <c r="L945" t="s">
        <v>1058</v>
      </c>
      <c r="M945" s="32">
        <v>9</v>
      </c>
      <c r="N945" s="32" t="s">
        <v>55</v>
      </c>
      <c r="O945" s="32">
        <v>8</v>
      </c>
      <c r="P945" s="32">
        <v>19.600000000000001</v>
      </c>
      <c r="Q945" s="32">
        <v>156.80000000000001</v>
      </c>
      <c r="R945" s="32" t="s">
        <v>2470</v>
      </c>
      <c r="S945" s="32" t="s">
        <v>1058</v>
      </c>
      <c r="T945" s="33">
        <v>45338</v>
      </c>
      <c r="U945" s="33">
        <v>45337</v>
      </c>
      <c r="V945" s="32" t="s">
        <v>2471</v>
      </c>
      <c r="W945" s="32" t="s">
        <v>1029</v>
      </c>
      <c r="X945" s="33">
        <v>45338</v>
      </c>
      <c r="Y945" s="32" t="s">
        <v>1068</v>
      </c>
      <c r="Z945" s="33">
        <v>45338</v>
      </c>
      <c r="AA945" s="32" t="s">
        <v>1069</v>
      </c>
      <c r="AB945" s="32" t="s">
        <v>1085</v>
      </c>
      <c r="AC945" s="33">
        <v>45346</v>
      </c>
      <c r="AD945" s="32" t="s">
        <v>22</v>
      </c>
      <c r="AE945" s="33">
        <v>45343</v>
      </c>
      <c r="AF945" s="32" t="s">
        <v>1025</v>
      </c>
      <c r="AG945" s="32"/>
      <c r="AH945" s="32" t="s">
        <v>1210</v>
      </c>
      <c r="AI945" t="s">
        <v>1311</v>
      </c>
      <c r="AJ945" t="s">
        <v>1355</v>
      </c>
      <c r="AK945" t="s">
        <v>1520</v>
      </c>
      <c r="AL945" s="32" t="s">
        <v>890</v>
      </c>
    </row>
    <row r="946" spans="1:38">
      <c r="A946" s="32">
        <v>62</v>
      </c>
      <c r="B946" s="33">
        <v>45329</v>
      </c>
      <c r="C946" s="32">
        <v>30</v>
      </c>
      <c r="D946" s="32" t="s">
        <v>2200</v>
      </c>
      <c r="E946" s="32" t="s">
        <v>2201</v>
      </c>
      <c r="F946" s="32">
        <v>9487106</v>
      </c>
      <c r="G946" s="32" t="s">
        <v>502</v>
      </c>
      <c r="H946" s="32" t="s">
        <v>519</v>
      </c>
      <c r="I946" s="32">
        <v>53785</v>
      </c>
      <c r="J946" s="33">
        <v>45332</v>
      </c>
      <c r="K946" s="33">
        <v>45332</v>
      </c>
      <c r="L946" t="s">
        <v>1058</v>
      </c>
      <c r="M946" s="32">
        <v>8</v>
      </c>
      <c r="N946" s="32" t="s">
        <v>55</v>
      </c>
      <c r="O946" s="32">
        <v>4</v>
      </c>
      <c r="P946" s="32">
        <v>30.4</v>
      </c>
      <c r="Q946" s="32">
        <v>121.6</v>
      </c>
      <c r="R946" s="32" t="s">
        <v>2470</v>
      </c>
      <c r="S946" s="32" t="s">
        <v>1058</v>
      </c>
      <c r="T946" s="33">
        <v>45338</v>
      </c>
      <c r="U946" s="33">
        <v>45337</v>
      </c>
      <c r="V946" s="32" t="s">
        <v>2471</v>
      </c>
      <c r="W946" s="32" t="s">
        <v>1028</v>
      </c>
      <c r="X946" s="33">
        <v>45338</v>
      </c>
      <c r="Y946" s="32" t="s">
        <v>1068</v>
      </c>
      <c r="Z946" s="33">
        <v>45338</v>
      </c>
      <c r="AA946" s="32" t="s">
        <v>1069</v>
      </c>
      <c r="AB946" s="32" t="s">
        <v>1085</v>
      </c>
      <c r="AC946" s="33">
        <v>45346</v>
      </c>
      <c r="AD946" s="32" t="s">
        <v>22</v>
      </c>
      <c r="AE946" s="33">
        <v>45343</v>
      </c>
      <c r="AF946" s="32" t="s">
        <v>426</v>
      </c>
      <c r="AG946" s="32"/>
      <c r="AH946" s="32" t="s">
        <v>1210</v>
      </c>
      <c r="AI946" t="s">
        <v>1311</v>
      </c>
      <c r="AJ946" t="s">
        <v>1355</v>
      </c>
      <c r="AK946" t="s">
        <v>1520</v>
      </c>
      <c r="AL946" s="32" t="s">
        <v>890</v>
      </c>
    </row>
    <row r="947" spans="1:38">
      <c r="A947" s="32">
        <v>62</v>
      </c>
      <c r="B947" s="33">
        <v>45329</v>
      </c>
      <c r="C947" s="32">
        <v>30</v>
      </c>
      <c r="D947" s="32" t="s">
        <v>2200</v>
      </c>
      <c r="E947" s="32" t="s">
        <v>2201</v>
      </c>
      <c r="F947" s="32">
        <v>9487106</v>
      </c>
      <c r="G947" s="32" t="s">
        <v>414</v>
      </c>
      <c r="H947" s="32" t="s">
        <v>419</v>
      </c>
      <c r="I947" s="32">
        <v>53783</v>
      </c>
      <c r="J947" s="33">
        <v>45332</v>
      </c>
      <c r="K947" s="33">
        <v>45332</v>
      </c>
      <c r="L947" t="s">
        <v>1058</v>
      </c>
      <c r="M947" s="32">
        <v>3</v>
      </c>
      <c r="N947" s="32" t="s">
        <v>21</v>
      </c>
      <c r="O947" s="32">
        <v>1</v>
      </c>
      <c r="P947" s="32">
        <v>487.18</v>
      </c>
      <c r="Q947" s="32">
        <v>487.18</v>
      </c>
      <c r="R947" s="32" t="s">
        <v>2470</v>
      </c>
      <c r="S947" s="32" t="s">
        <v>1058</v>
      </c>
      <c r="T947" s="33">
        <v>45338</v>
      </c>
      <c r="U947" s="33">
        <v>45337</v>
      </c>
      <c r="V947" s="32" t="s">
        <v>2471</v>
      </c>
      <c r="W947" s="32" t="s">
        <v>1008</v>
      </c>
      <c r="X947" s="33">
        <v>45338</v>
      </c>
      <c r="Y947" s="32" t="s">
        <v>1068</v>
      </c>
      <c r="Z947" s="33">
        <v>45338</v>
      </c>
      <c r="AA947" s="32" t="s">
        <v>1069</v>
      </c>
      <c r="AB947" s="32" t="s">
        <v>1085</v>
      </c>
      <c r="AC947" s="33">
        <v>45346</v>
      </c>
      <c r="AD947" s="32" t="s">
        <v>22</v>
      </c>
      <c r="AE947" s="33">
        <v>45343</v>
      </c>
      <c r="AF947" s="32" t="s">
        <v>424</v>
      </c>
      <c r="AG947" s="32"/>
      <c r="AH947" s="32" t="s">
        <v>1210</v>
      </c>
      <c r="AI947" t="s">
        <v>1311</v>
      </c>
      <c r="AJ947" t="s">
        <v>1355</v>
      </c>
      <c r="AK947" t="s">
        <v>1520</v>
      </c>
      <c r="AL947" s="32" t="s">
        <v>890</v>
      </c>
    </row>
    <row r="948" spans="1:38">
      <c r="A948" s="32">
        <v>62</v>
      </c>
      <c r="B948" s="33">
        <v>45329</v>
      </c>
      <c r="C948" s="32">
        <v>30</v>
      </c>
      <c r="D948" s="32" t="s">
        <v>2200</v>
      </c>
      <c r="E948" s="32" t="s">
        <v>2201</v>
      </c>
      <c r="F948" s="32">
        <v>9487106</v>
      </c>
      <c r="G948" s="32" t="s">
        <v>2256</v>
      </c>
      <c r="H948" s="32" t="s">
        <v>2266</v>
      </c>
      <c r="I948" s="32">
        <v>53778</v>
      </c>
      <c r="J948" s="33">
        <v>45332</v>
      </c>
      <c r="K948" s="33">
        <v>45332</v>
      </c>
      <c r="L948" t="s">
        <v>1058</v>
      </c>
      <c r="M948" s="32">
        <v>3</v>
      </c>
      <c r="N948" s="32" t="s">
        <v>37</v>
      </c>
      <c r="O948" s="32">
        <v>4</v>
      </c>
      <c r="P948" s="32">
        <v>274.73</v>
      </c>
      <c r="Q948" s="32">
        <v>1098.92</v>
      </c>
      <c r="R948" s="32" t="s">
        <v>2464</v>
      </c>
      <c r="S948" s="32" t="s">
        <v>1058</v>
      </c>
      <c r="T948" s="33">
        <v>45337</v>
      </c>
      <c r="U948" s="33" t="s">
        <v>581</v>
      </c>
      <c r="V948" s="32" t="s">
        <v>2465</v>
      </c>
      <c r="W948" s="32" t="s">
        <v>1003</v>
      </c>
      <c r="X948" s="33">
        <v>45342</v>
      </c>
      <c r="Y948" s="32" t="s">
        <v>1068</v>
      </c>
      <c r="Z948" s="33">
        <v>45342</v>
      </c>
      <c r="AA948" s="32" t="s">
        <v>1075</v>
      </c>
      <c r="AB948" s="32" t="s">
        <v>1070</v>
      </c>
      <c r="AC948" s="33">
        <v>45351</v>
      </c>
      <c r="AD948" s="32" t="s">
        <v>22</v>
      </c>
      <c r="AE948" s="33" t="s">
        <v>581</v>
      </c>
      <c r="AF948" s="32" t="s">
        <v>581</v>
      </c>
      <c r="AG948" s="32"/>
      <c r="AH948" s="32" t="s">
        <v>1210</v>
      </c>
      <c r="AI948" t="s">
        <v>1311</v>
      </c>
      <c r="AJ948" t="s">
        <v>1355</v>
      </c>
      <c r="AK948" t="s">
        <v>1520</v>
      </c>
      <c r="AL948" s="32" t="s">
        <v>890</v>
      </c>
    </row>
    <row r="949" spans="1:38">
      <c r="A949" s="32">
        <v>62</v>
      </c>
      <c r="B949" s="33">
        <v>45329</v>
      </c>
      <c r="C949" s="32">
        <v>30</v>
      </c>
      <c r="D949" s="32" t="s">
        <v>2200</v>
      </c>
      <c r="E949" s="32" t="s">
        <v>2201</v>
      </c>
      <c r="F949" s="32">
        <v>9487106</v>
      </c>
      <c r="G949" s="32" t="s">
        <v>38</v>
      </c>
      <c r="H949" s="32" t="s">
        <v>478</v>
      </c>
      <c r="I949" s="32">
        <v>53785</v>
      </c>
      <c r="J949" s="33">
        <v>45332</v>
      </c>
      <c r="K949" s="33">
        <v>45332</v>
      </c>
      <c r="L949" t="s">
        <v>1058</v>
      </c>
      <c r="M949" s="32">
        <v>7</v>
      </c>
      <c r="N949" s="32" t="s">
        <v>20</v>
      </c>
      <c r="O949" s="32">
        <v>2</v>
      </c>
      <c r="P949" s="32">
        <v>51.2</v>
      </c>
      <c r="Q949" s="32">
        <v>102.4</v>
      </c>
      <c r="R949" s="32" t="s">
        <v>2470</v>
      </c>
      <c r="S949" s="32" t="s">
        <v>1058</v>
      </c>
      <c r="T949" s="33">
        <v>45338</v>
      </c>
      <c r="U949" s="33">
        <v>45337</v>
      </c>
      <c r="V949" s="32" t="s">
        <v>2471</v>
      </c>
      <c r="W949" s="32" t="s">
        <v>1020</v>
      </c>
      <c r="X949" s="33">
        <v>45338</v>
      </c>
      <c r="Y949" s="32" t="s">
        <v>1068</v>
      </c>
      <c r="Z949" s="33">
        <v>45338</v>
      </c>
      <c r="AA949" s="32" t="s">
        <v>1069</v>
      </c>
      <c r="AB949" s="32" t="s">
        <v>1085</v>
      </c>
      <c r="AC949" s="33">
        <v>45346</v>
      </c>
      <c r="AD949" s="32" t="s">
        <v>22</v>
      </c>
      <c r="AE949" s="33">
        <v>45343</v>
      </c>
      <c r="AF949" s="32" t="s">
        <v>425</v>
      </c>
      <c r="AG949" s="32"/>
      <c r="AH949" s="32" t="s">
        <v>1210</v>
      </c>
      <c r="AI949" t="s">
        <v>1311</v>
      </c>
      <c r="AJ949" t="s">
        <v>1355</v>
      </c>
      <c r="AK949" t="s">
        <v>1520</v>
      </c>
      <c r="AL949" s="32" t="s">
        <v>890</v>
      </c>
    </row>
    <row r="950" spans="1:38">
      <c r="A950" s="32">
        <v>62</v>
      </c>
      <c r="B950" s="33">
        <v>45329</v>
      </c>
      <c r="C950" s="32">
        <v>30</v>
      </c>
      <c r="D950" s="32" t="s">
        <v>2200</v>
      </c>
      <c r="E950" s="32" t="s">
        <v>2201</v>
      </c>
      <c r="F950" s="32">
        <v>9487106</v>
      </c>
      <c r="G950" s="32" t="s">
        <v>71</v>
      </c>
      <c r="H950" s="32" t="s">
        <v>72</v>
      </c>
      <c r="I950" s="32">
        <v>53784</v>
      </c>
      <c r="J950" s="33">
        <v>45332</v>
      </c>
      <c r="K950" s="33">
        <v>45332</v>
      </c>
      <c r="L950" t="s">
        <v>1058</v>
      </c>
      <c r="M950" s="32">
        <v>2</v>
      </c>
      <c r="N950" s="32" t="s">
        <v>20</v>
      </c>
      <c r="O950" s="32">
        <v>4</v>
      </c>
      <c r="P950" s="32">
        <v>18.2</v>
      </c>
      <c r="Q950" s="32">
        <v>72.8</v>
      </c>
      <c r="R950" s="32" t="s">
        <v>2470</v>
      </c>
      <c r="S950" s="32" t="s">
        <v>1058</v>
      </c>
      <c r="T950" s="33">
        <v>45338</v>
      </c>
      <c r="U950" s="33">
        <v>45337</v>
      </c>
      <c r="V950" s="32" t="s">
        <v>2471</v>
      </c>
      <c r="W950" s="32" t="s">
        <v>1013</v>
      </c>
      <c r="X950" s="33">
        <v>45338</v>
      </c>
      <c r="Y950" s="32" t="s">
        <v>1068</v>
      </c>
      <c r="Z950" s="33">
        <v>45338</v>
      </c>
      <c r="AA950" s="32" t="s">
        <v>1069</v>
      </c>
      <c r="AB950" s="32" t="s">
        <v>1085</v>
      </c>
      <c r="AC950" s="33">
        <v>45346</v>
      </c>
      <c r="AD950" s="32" t="s">
        <v>22</v>
      </c>
      <c r="AE950" s="33">
        <v>45343</v>
      </c>
      <c r="AF950" s="32" t="s">
        <v>426</v>
      </c>
      <c r="AG950" s="32"/>
      <c r="AH950" s="32" t="s">
        <v>1210</v>
      </c>
      <c r="AI950" t="s">
        <v>1311</v>
      </c>
      <c r="AJ950" t="s">
        <v>1355</v>
      </c>
      <c r="AK950" t="s">
        <v>1520</v>
      </c>
      <c r="AL950" s="32" t="s">
        <v>890</v>
      </c>
    </row>
    <row r="951" spans="1:38">
      <c r="A951" s="32">
        <v>62</v>
      </c>
      <c r="B951" s="33">
        <v>45329</v>
      </c>
      <c r="C951" s="32">
        <v>30</v>
      </c>
      <c r="D951" s="32" t="s">
        <v>2200</v>
      </c>
      <c r="E951" s="32" t="s">
        <v>2201</v>
      </c>
      <c r="F951" s="32">
        <v>9487106</v>
      </c>
      <c r="G951" s="32" t="s">
        <v>81</v>
      </c>
      <c r="H951" s="32" t="s">
        <v>534</v>
      </c>
      <c r="I951" s="32">
        <v>53781</v>
      </c>
      <c r="J951" s="33">
        <v>45332</v>
      </c>
      <c r="K951" s="33">
        <v>45332</v>
      </c>
      <c r="L951" t="s">
        <v>1058</v>
      </c>
      <c r="M951" s="32">
        <v>1</v>
      </c>
      <c r="N951" s="32" t="s">
        <v>55</v>
      </c>
      <c r="O951" s="32">
        <v>1</v>
      </c>
      <c r="P951" s="32">
        <v>16.5</v>
      </c>
      <c r="Q951" s="32">
        <v>16.5</v>
      </c>
      <c r="R951" s="32" t="s">
        <v>2468</v>
      </c>
      <c r="S951" s="32" t="s">
        <v>1058</v>
      </c>
      <c r="T951" s="33">
        <v>45339</v>
      </c>
      <c r="U951" s="33" t="s">
        <v>581</v>
      </c>
      <c r="V951" s="32" t="s">
        <v>2469</v>
      </c>
      <c r="W951" s="32" t="s">
        <v>141</v>
      </c>
      <c r="X951" s="33">
        <v>45339</v>
      </c>
      <c r="Y951" s="32" t="s">
        <v>1068</v>
      </c>
      <c r="Z951" s="33">
        <v>45339</v>
      </c>
      <c r="AA951" s="32" t="s">
        <v>1075</v>
      </c>
      <c r="AB951" s="32" t="s">
        <v>1084</v>
      </c>
      <c r="AC951" s="33">
        <v>45374</v>
      </c>
      <c r="AD951" s="32" t="s">
        <v>22</v>
      </c>
      <c r="AE951" s="33">
        <v>45341</v>
      </c>
      <c r="AF951" s="32" t="s">
        <v>424</v>
      </c>
      <c r="AG951" s="32"/>
      <c r="AH951" s="32" t="s">
        <v>1210</v>
      </c>
      <c r="AI951" t="s">
        <v>1311</v>
      </c>
      <c r="AJ951" t="s">
        <v>1355</v>
      </c>
      <c r="AK951" t="s">
        <v>1520</v>
      </c>
      <c r="AL951" s="32" t="s">
        <v>890</v>
      </c>
    </row>
    <row r="952" spans="1:38">
      <c r="A952" s="32">
        <v>62</v>
      </c>
      <c r="B952" s="33">
        <v>45329</v>
      </c>
      <c r="C952" s="32">
        <v>30</v>
      </c>
      <c r="D952" s="32" t="s">
        <v>2200</v>
      </c>
      <c r="E952" s="32" t="s">
        <v>2201</v>
      </c>
      <c r="F952" s="32">
        <v>9487106</v>
      </c>
      <c r="G952" s="32" t="s">
        <v>268</v>
      </c>
      <c r="H952" s="32" t="s">
        <v>269</v>
      </c>
      <c r="I952" s="32">
        <v>53785</v>
      </c>
      <c r="J952" s="33">
        <v>45332</v>
      </c>
      <c r="K952" s="33">
        <v>45332</v>
      </c>
      <c r="L952" t="s">
        <v>1058</v>
      </c>
      <c r="M952" s="32">
        <v>6</v>
      </c>
      <c r="N952" s="32" t="s">
        <v>20</v>
      </c>
      <c r="O952" s="32">
        <v>4</v>
      </c>
      <c r="P952" s="32">
        <v>15.2</v>
      </c>
      <c r="Q952" s="32">
        <v>60.8</v>
      </c>
      <c r="R952" s="32" t="s">
        <v>2470</v>
      </c>
      <c r="S952" s="32" t="s">
        <v>1058</v>
      </c>
      <c r="T952" s="33">
        <v>45338</v>
      </c>
      <c r="U952" s="33">
        <v>45337</v>
      </c>
      <c r="V952" s="32" t="s">
        <v>2471</v>
      </c>
      <c r="W952" s="32" t="s">
        <v>1019</v>
      </c>
      <c r="X952" s="33">
        <v>45338</v>
      </c>
      <c r="Y952" s="32" t="s">
        <v>1068</v>
      </c>
      <c r="Z952" s="33">
        <v>45338</v>
      </c>
      <c r="AA952" s="32" t="s">
        <v>1069</v>
      </c>
      <c r="AB952" s="32" t="s">
        <v>1085</v>
      </c>
      <c r="AC952" s="33">
        <v>45346</v>
      </c>
      <c r="AD952" s="32" t="s">
        <v>22</v>
      </c>
      <c r="AE952" s="33">
        <v>45343</v>
      </c>
      <c r="AF952" s="32" t="s">
        <v>426</v>
      </c>
      <c r="AG952" s="32"/>
      <c r="AH952" s="32" t="s">
        <v>1210</v>
      </c>
      <c r="AI952" t="s">
        <v>1311</v>
      </c>
      <c r="AJ952" t="s">
        <v>1355</v>
      </c>
      <c r="AK952" t="s">
        <v>1520</v>
      </c>
      <c r="AL952" s="32" t="s">
        <v>890</v>
      </c>
    </row>
    <row r="953" spans="1:38">
      <c r="A953" s="32">
        <v>62</v>
      </c>
      <c r="B953" s="33">
        <v>45329</v>
      </c>
      <c r="C953" s="32">
        <v>30</v>
      </c>
      <c r="D953" s="32" t="s">
        <v>2200</v>
      </c>
      <c r="E953" s="32" t="s">
        <v>2201</v>
      </c>
      <c r="F953" s="32">
        <v>9487106</v>
      </c>
      <c r="G953" s="32" t="s">
        <v>500</v>
      </c>
      <c r="H953" s="32" t="s">
        <v>518</v>
      </c>
      <c r="I953" s="32">
        <v>53784</v>
      </c>
      <c r="J953" s="33">
        <v>45332</v>
      </c>
      <c r="K953" s="33">
        <v>45332</v>
      </c>
      <c r="L953" t="s">
        <v>1058</v>
      </c>
      <c r="M953" s="32">
        <v>1</v>
      </c>
      <c r="N953" s="32" t="s">
        <v>20</v>
      </c>
      <c r="O953" s="32">
        <v>4</v>
      </c>
      <c r="P953" s="32">
        <v>30.6</v>
      </c>
      <c r="Q953" s="32">
        <v>122.4</v>
      </c>
      <c r="R953" s="32" t="s">
        <v>2470</v>
      </c>
      <c r="S953" s="32" t="s">
        <v>1058</v>
      </c>
      <c r="T953" s="33">
        <v>45338</v>
      </c>
      <c r="U953" s="33">
        <v>45337</v>
      </c>
      <c r="V953" s="32" t="s">
        <v>2471</v>
      </c>
      <c r="W953" s="32" t="s">
        <v>1012</v>
      </c>
      <c r="X953" s="33">
        <v>45338</v>
      </c>
      <c r="Y953" s="32" t="s">
        <v>1068</v>
      </c>
      <c r="Z953" s="33">
        <v>45338</v>
      </c>
      <c r="AA953" s="32" t="s">
        <v>1069</v>
      </c>
      <c r="AB953" s="32" t="s">
        <v>1085</v>
      </c>
      <c r="AC953" s="33">
        <v>45346</v>
      </c>
      <c r="AD953" s="32" t="s">
        <v>22</v>
      </c>
      <c r="AE953" s="33">
        <v>45343</v>
      </c>
      <c r="AF953" s="32" t="s">
        <v>426</v>
      </c>
      <c r="AG953" s="32"/>
      <c r="AH953" s="32" t="s">
        <v>1210</v>
      </c>
      <c r="AI953" t="s">
        <v>1311</v>
      </c>
      <c r="AJ953" t="s">
        <v>1355</v>
      </c>
      <c r="AK953" t="s">
        <v>1520</v>
      </c>
      <c r="AL953" s="32" t="s">
        <v>890</v>
      </c>
    </row>
    <row r="954" spans="1:38">
      <c r="A954" s="32">
        <v>62</v>
      </c>
      <c r="B954" s="33">
        <v>45329</v>
      </c>
      <c r="C954" s="32">
        <v>30</v>
      </c>
      <c r="D954" s="32" t="s">
        <v>2200</v>
      </c>
      <c r="E954" s="32" t="s">
        <v>2201</v>
      </c>
      <c r="F954" s="32">
        <v>9487106</v>
      </c>
      <c r="G954" s="32" t="s">
        <v>510</v>
      </c>
      <c r="H954" s="32" t="s">
        <v>2023</v>
      </c>
      <c r="I954" s="32">
        <v>53786</v>
      </c>
      <c r="J954" s="33">
        <v>45332</v>
      </c>
      <c r="K954" s="33">
        <v>45332</v>
      </c>
      <c r="L954" t="s">
        <v>1058</v>
      </c>
      <c r="M954" s="32">
        <v>3</v>
      </c>
      <c r="N954" s="32" t="s">
        <v>55</v>
      </c>
      <c r="O954" s="32">
        <v>1</v>
      </c>
      <c r="P954" s="32">
        <v>141.9</v>
      </c>
      <c r="Q954" s="32">
        <v>141.9</v>
      </c>
      <c r="R954" s="32" t="s">
        <v>2470</v>
      </c>
      <c r="S954" s="32" t="s">
        <v>1058</v>
      </c>
      <c r="T954" s="33">
        <v>45338</v>
      </c>
      <c r="U954" s="33">
        <v>45337</v>
      </c>
      <c r="V954" s="32" t="s">
        <v>2471</v>
      </c>
      <c r="W954" s="32" t="s">
        <v>1171</v>
      </c>
      <c r="X954" s="33">
        <v>45338</v>
      </c>
      <c r="Y954" s="32" t="s">
        <v>1068</v>
      </c>
      <c r="Z954" s="33">
        <v>45338</v>
      </c>
      <c r="AA954" s="32" t="s">
        <v>1069</v>
      </c>
      <c r="AB954" s="32" t="s">
        <v>1085</v>
      </c>
      <c r="AC954" s="33">
        <v>45346</v>
      </c>
      <c r="AD954" s="32" t="s">
        <v>22</v>
      </c>
      <c r="AE954" s="33">
        <v>45343</v>
      </c>
      <c r="AF954" s="32" t="s">
        <v>424</v>
      </c>
      <c r="AG954" s="32"/>
      <c r="AH954" s="32" t="s">
        <v>1210</v>
      </c>
      <c r="AI954" t="s">
        <v>1311</v>
      </c>
      <c r="AJ954" t="s">
        <v>1355</v>
      </c>
      <c r="AK954" t="s">
        <v>1520</v>
      </c>
      <c r="AL954" s="32" t="s">
        <v>890</v>
      </c>
    </row>
    <row r="955" spans="1:38">
      <c r="A955" s="32">
        <v>62</v>
      </c>
      <c r="B955" s="33">
        <v>45329</v>
      </c>
      <c r="C955" s="32">
        <v>30</v>
      </c>
      <c r="D955" s="32" t="s">
        <v>2200</v>
      </c>
      <c r="E955" s="32" t="s">
        <v>2201</v>
      </c>
      <c r="F955" s="32">
        <v>9487106</v>
      </c>
      <c r="G955" s="32" t="s">
        <v>2019</v>
      </c>
      <c r="H955" s="32" t="s">
        <v>2031</v>
      </c>
      <c r="I955" s="32">
        <v>53785</v>
      </c>
      <c r="J955" s="33">
        <v>45332</v>
      </c>
      <c r="K955" s="33">
        <v>45332</v>
      </c>
      <c r="L955" t="s">
        <v>1058</v>
      </c>
      <c r="M955" s="32">
        <v>5</v>
      </c>
      <c r="N955" s="32" t="s">
        <v>55</v>
      </c>
      <c r="O955" s="32">
        <v>6</v>
      </c>
      <c r="P955" s="32">
        <v>20</v>
      </c>
      <c r="Q955" s="32">
        <v>120</v>
      </c>
      <c r="R955" s="32" t="s">
        <v>2470</v>
      </c>
      <c r="S955" s="32" t="s">
        <v>1058</v>
      </c>
      <c r="T955" s="33">
        <v>45338</v>
      </c>
      <c r="U955" s="33">
        <v>45337</v>
      </c>
      <c r="V955" s="32" t="s">
        <v>2471</v>
      </c>
      <c r="W955" s="32" t="s">
        <v>1018</v>
      </c>
      <c r="X955" s="33">
        <v>45338</v>
      </c>
      <c r="Y955" s="32" t="s">
        <v>1068</v>
      </c>
      <c r="Z955" s="33">
        <v>45338</v>
      </c>
      <c r="AA955" s="32" t="s">
        <v>1069</v>
      </c>
      <c r="AB955" s="32" t="s">
        <v>1085</v>
      </c>
      <c r="AC955" s="33">
        <v>45346</v>
      </c>
      <c r="AD955" s="32" t="s">
        <v>22</v>
      </c>
      <c r="AE955" s="33">
        <v>45343</v>
      </c>
      <c r="AF955" s="32" t="s">
        <v>427</v>
      </c>
      <c r="AG955" s="32"/>
      <c r="AH955" s="32" t="s">
        <v>1210</v>
      </c>
      <c r="AI955" t="s">
        <v>1311</v>
      </c>
      <c r="AJ955" t="s">
        <v>1355</v>
      </c>
      <c r="AK955" t="s">
        <v>1520</v>
      </c>
      <c r="AL955" s="32" t="s">
        <v>890</v>
      </c>
    </row>
    <row r="956" spans="1:38">
      <c r="A956" s="32">
        <v>62</v>
      </c>
      <c r="B956" s="33">
        <v>45329</v>
      </c>
      <c r="C956" s="32">
        <v>30</v>
      </c>
      <c r="D956" s="32" t="s">
        <v>2200</v>
      </c>
      <c r="E956" s="32" t="s">
        <v>2201</v>
      </c>
      <c r="F956" s="32">
        <v>9487106</v>
      </c>
      <c r="G956" s="32" t="s">
        <v>2020</v>
      </c>
      <c r="H956" s="32" t="s">
        <v>2032</v>
      </c>
      <c r="I956" s="32">
        <v>53785</v>
      </c>
      <c r="J956" s="33">
        <v>45332</v>
      </c>
      <c r="K956" s="33">
        <v>45332</v>
      </c>
      <c r="L956" t="s">
        <v>1058</v>
      </c>
      <c r="M956" s="32">
        <v>4</v>
      </c>
      <c r="N956" s="32" t="s">
        <v>36</v>
      </c>
      <c r="O956" s="32">
        <v>6</v>
      </c>
      <c r="P956" s="32">
        <v>60.5</v>
      </c>
      <c r="Q956" s="32">
        <v>363</v>
      </c>
      <c r="R956" s="32" t="s">
        <v>2470</v>
      </c>
      <c r="S956" s="32" t="s">
        <v>1058</v>
      </c>
      <c r="T956" s="33">
        <v>45338</v>
      </c>
      <c r="U956" s="33">
        <v>45337</v>
      </c>
      <c r="V956" s="32" t="s">
        <v>2471</v>
      </c>
      <c r="W956" s="32" t="s">
        <v>1017</v>
      </c>
      <c r="X956" s="33">
        <v>45338</v>
      </c>
      <c r="Y956" s="32" t="s">
        <v>1068</v>
      </c>
      <c r="Z956" s="33">
        <v>45338</v>
      </c>
      <c r="AA956" s="32" t="s">
        <v>1069</v>
      </c>
      <c r="AB956" s="32" t="s">
        <v>1085</v>
      </c>
      <c r="AC956" s="33">
        <v>45346</v>
      </c>
      <c r="AD956" s="32" t="s">
        <v>22</v>
      </c>
      <c r="AE956" s="33">
        <v>45343</v>
      </c>
      <c r="AF956" s="32" t="s">
        <v>427</v>
      </c>
      <c r="AG956" s="32"/>
      <c r="AH956" s="32" t="s">
        <v>1210</v>
      </c>
      <c r="AI956" t="s">
        <v>1311</v>
      </c>
      <c r="AJ956" t="s">
        <v>1355</v>
      </c>
      <c r="AK956" t="s">
        <v>1520</v>
      </c>
      <c r="AL956" s="32" t="s">
        <v>890</v>
      </c>
    </row>
    <row r="957" spans="1:38">
      <c r="A957" s="32">
        <v>62</v>
      </c>
      <c r="B957" s="33">
        <v>45329</v>
      </c>
      <c r="C957" s="32">
        <v>30</v>
      </c>
      <c r="D957" s="32" t="s">
        <v>2200</v>
      </c>
      <c r="E957" s="32" t="s">
        <v>2201</v>
      </c>
      <c r="F957" s="32">
        <v>9487106</v>
      </c>
      <c r="G957" s="32" t="s">
        <v>988</v>
      </c>
      <c r="H957" s="32" t="s">
        <v>991</v>
      </c>
      <c r="I957" s="32">
        <v>53785</v>
      </c>
      <c r="J957" s="33">
        <v>45332</v>
      </c>
      <c r="K957" s="33">
        <v>45332</v>
      </c>
      <c r="L957" t="s">
        <v>1058</v>
      </c>
      <c r="M957" s="32">
        <v>3</v>
      </c>
      <c r="N957" s="32" t="s">
        <v>20</v>
      </c>
      <c r="O957" s="32">
        <v>1</v>
      </c>
      <c r="P957" s="32">
        <v>52</v>
      </c>
      <c r="Q957" s="32">
        <v>52</v>
      </c>
      <c r="R957" s="32" t="s">
        <v>2470</v>
      </c>
      <c r="S957" s="32" t="s">
        <v>1058</v>
      </c>
      <c r="T957" s="33">
        <v>45338</v>
      </c>
      <c r="U957" s="33">
        <v>45337</v>
      </c>
      <c r="V957" s="32" t="s">
        <v>2471</v>
      </c>
      <c r="W957" s="32" t="s">
        <v>1016</v>
      </c>
      <c r="X957" s="33">
        <v>45338</v>
      </c>
      <c r="Y957" s="32" t="s">
        <v>1068</v>
      </c>
      <c r="Z957" s="33">
        <v>45338</v>
      </c>
      <c r="AA957" s="32" t="s">
        <v>1069</v>
      </c>
      <c r="AB957" s="32" t="s">
        <v>1085</v>
      </c>
      <c r="AC957" s="33">
        <v>45360</v>
      </c>
      <c r="AD957" s="32" t="s">
        <v>22</v>
      </c>
      <c r="AE957" s="33">
        <v>45358</v>
      </c>
      <c r="AF957" s="32" t="s">
        <v>424</v>
      </c>
      <c r="AG957" s="32"/>
      <c r="AH957" s="32" t="s">
        <v>1210</v>
      </c>
      <c r="AI957" t="s">
        <v>1311</v>
      </c>
      <c r="AJ957" t="s">
        <v>1355</v>
      </c>
      <c r="AK957" t="s">
        <v>1520</v>
      </c>
      <c r="AL957" s="32" t="s">
        <v>890</v>
      </c>
    </row>
    <row r="958" spans="1:38">
      <c r="A958" s="32">
        <v>62</v>
      </c>
      <c r="B958" s="33">
        <v>45329</v>
      </c>
      <c r="C958" s="32">
        <v>30</v>
      </c>
      <c r="D958" s="32" t="s">
        <v>2200</v>
      </c>
      <c r="E958" s="32" t="s">
        <v>2201</v>
      </c>
      <c r="F958" s="32">
        <v>9487106</v>
      </c>
      <c r="G958" s="32" t="s">
        <v>2021</v>
      </c>
      <c r="H958" s="32" t="s">
        <v>2033</v>
      </c>
      <c r="I958" s="32">
        <v>53786</v>
      </c>
      <c r="J958" s="33">
        <v>45332</v>
      </c>
      <c r="K958" s="33">
        <v>45332</v>
      </c>
      <c r="L958" t="s">
        <v>1058</v>
      </c>
      <c r="M958" s="32">
        <v>2</v>
      </c>
      <c r="N958" s="32" t="s">
        <v>21</v>
      </c>
      <c r="O958" s="32">
        <v>2</v>
      </c>
      <c r="P958" s="32">
        <v>19.8</v>
      </c>
      <c r="Q958" s="32">
        <v>39.6</v>
      </c>
      <c r="R958" s="32" t="s">
        <v>2470</v>
      </c>
      <c r="S958" s="32" t="s">
        <v>1058</v>
      </c>
      <c r="T958" s="33">
        <v>45338</v>
      </c>
      <c r="U958" s="33">
        <v>45337</v>
      </c>
      <c r="V958" s="32" t="s">
        <v>2471</v>
      </c>
      <c r="W958" s="32" t="s">
        <v>1176</v>
      </c>
      <c r="X958" s="33">
        <v>45338</v>
      </c>
      <c r="Y958" s="32" t="s">
        <v>1068</v>
      </c>
      <c r="Z958" s="33">
        <v>45338</v>
      </c>
      <c r="AA958" s="32" t="s">
        <v>1069</v>
      </c>
      <c r="AB958" s="32" t="s">
        <v>1085</v>
      </c>
      <c r="AC958" s="33">
        <v>45346</v>
      </c>
      <c r="AD958" s="32" t="s">
        <v>22</v>
      </c>
      <c r="AE958" s="33">
        <v>45343</v>
      </c>
      <c r="AF958" s="32" t="s">
        <v>425</v>
      </c>
      <c r="AG958" s="32"/>
      <c r="AH958" s="32" t="s">
        <v>1210</v>
      </c>
      <c r="AI958" t="s">
        <v>1311</v>
      </c>
      <c r="AJ958" t="s">
        <v>1355</v>
      </c>
      <c r="AK958" t="s">
        <v>1520</v>
      </c>
      <c r="AL958" s="32" t="s">
        <v>890</v>
      </c>
    </row>
    <row r="959" spans="1:38">
      <c r="A959" s="32">
        <v>62</v>
      </c>
      <c r="B959" s="33">
        <v>45329</v>
      </c>
      <c r="C959" s="32">
        <v>30</v>
      </c>
      <c r="D959" s="32" t="s">
        <v>2200</v>
      </c>
      <c r="E959" s="32" t="s">
        <v>2201</v>
      </c>
      <c r="F959" s="32">
        <v>9487106</v>
      </c>
      <c r="G959" s="32" t="s">
        <v>986</v>
      </c>
      <c r="H959" s="32" t="s">
        <v>2034</v>
      </c>
      <c r="I959" s="32">
        <v>53787</v>
      </c>
      <c r="J959" s="33">
        <v>45332</v>
      </c>
      <c r="K959" s="33">
        <v>45332</v>
      </c>
      <c r="L959" t="s">
        <v>1058</v>
      </c>
      <c r="M959" s="32">
        <v>2</v>
      </c>
      <c r="N959" s="32" t="s">
        <v>20</v>
      </c>
      <c r="O959" s="32">
        <v>2</v>
      </c>
      <c r="P959" s="32">
        <v>17.399999999999999</v>
      </c>
      <c r="Q959" s="32">
        <v>34.799999999999997</v>
      </c>
      <c r="R959" s="32" t="s">
        <v>2470</v>
      </c>
      <c r="S959" s="32" t="s">
        <v>1058</v>
      </c>
      <c r="T959" s="33">
        <v>45338</v>
      </c>
      <c r="U959" s="33">
        <v>45337</v>
      </c>
      <c r="V959" s="32" t="s">
        <v>2471</v>
      </c>
      <c r="W959" s="32" t="s">
        <v>1166</v>
      </c>
      <c r="X959" s="33">
        <v>45338</v>
      </c>
      <c r="Y959" s="32" t="s">
        <v>1068</v>
      </c>
      <c r="Z959" s="33">
        <v>45338</v>
      </c>
      <c r="AA959" s="32" t="s">
        <v>1069</v>
      </c>
      <c r="AB959" s="32" t="s">
        <v>1085</v>
      </c>
      <c r="AC959" s="33">
        <v>45346</v>
      </c>
      <c r="AD959" s="32" t="s">
        <v>22</v>
      </c>
      <c r="AE959" s="33">
        <v>45343</v>
      </c>
      <c r="AF959" s="32" t="s">
        <v>425</v>
      </c>
      <c r="AG959" s="32"/>
      <c r="AH959" s="32" t="s">
        <v>1210</v>
      </c>
      <c r="AI959" t="s">
        <v>1311</v>
      </c>
      <c r="AJ959" t="s">
        <v>1355</v>
      </c>
      <c r="AK959" t="s">
        <v>1520</v>
      </c>
      <c r="AL959" s="32" t="s">
        <v>890</v>
      </c>
    </row>
    <row r="960" spans="1:38">
      <c r="A960" s="32">
        <v>62</v>
      </c>
      <c r="B960" s="33">
        <v>45329</v>
      </c>
      <c r="C960" s="32">
        <v>30</v>
      </c>
      <c r="D960" s="32" t="s">
        <v>2200</v>
      </c>
      <c r="E960" s="32" t="s">
        <v>2201</v>
      </c>
      <c r="F960" s="32">
        <v>9487106</v>
      </c>
      <c r="G960" s="32" t="s">
        <v>469</v>
      </c>
      <c r="H960" s="32" t="s">
        <v>470</v>
      </c>
      <c r="I960" s="32">
        <v>53779</v>
      </c>
      <c r="J960" s="33">
        <v>45332</v>
      </c>
      <c r="K960" s="33">
        <v>45332</v>
      </c>
      <c r="L960" t="s">
        <v>1058</v>
      </c>
      <c r="M960" s="32">
        <v>1</v>
      </c>
      <c r="N960" s="32" t="s">
        <v>20</v>
      </c>
      <c r="O960" s="32">
        <v>2</v>
      </c>
      <c r="P960" s="32">
        <v>30.47</v>
      </c>
      <c r="Q960" s="32">
        <v>60.94</v>
      </c>
      <c r="R960" s="32" t="s">
        <v>2470</v>
      </c>
      <c r="S960" s="32" t="s">
        <v>1058</v>
      </c>
      <c r="T960" s="33">
        <v>45338</v>
      </c>
      <c r="U960" s="33">
        <v>45337</v>
      </c>
      <c r="V960" s="32" t="s">
        <v>2471</v>
      </c>
      <c r="W960" s="32" t="s">
        <v>1002</v>
      </c>
      <c r="X960" s="33">
        <v>45338</v>
      </c>
      <c r="Y960" s="32" t="s">
        <v>1068</v>
      </c>
      <c r="Z960" s="33">
        <v>45338</v>
      </c>
      <c r="AA960" s="32" t="s">
        <v>1069</v>
      </c>
      <c r="AB960" s="32" t="s">
        <v>1085</v>
      </c>
      <c r="AC960" s="33">
        <v>45346</v>
      </c>
      <c r="AD960" s="32" t="s">
        <v>22</v>
      </c>
      <c r="AE960" s="33">
        <v>45343</v>
      </c>
      <c r="AF960" s="32" t="s">
        <v>425</v>
      </c>
      <c r="AG960" s="32"/>
      <c r="AH960" s="32" t="s">
        <v>1210</v>
      </c>
      <c r="AI960" t="s">
        <v>1311</v>
      </c>
      <c r="AJ960" t="s">
        <v>1355</v>
      </c>
      <c r="AK960" t="s">
        <v>1520</v>
      </c>
      <c r="AL960" s="32" t="s">
        <v>890</v>
      </c>
    </row>
    <row r="961" spans="1:38">
      <c r="A961" s="32">
        <v>62</v>
      </c>
      <c r="B961" s="33">
        <v>45329</v>
      </c>
      <c r="C961" s="32">
        <v>30</v>
      </c>
      <c r="D961" s="32" t="s">
        <v>2200</v>
      </c>
      <c r="E961" s="32" t="s">
        <v>2201</v>
      </c>
      <c r="F961" s="32">
        <v>9487106</v>
      </c>
      <c r="G961" s="32" t="s">
        <v>160</v>
      </c>
      <c r="H961" s="32" t="s">
        <v>153</v>
      </c>
      <c r="I961" s="32">
        <v>53785</v>
      </c>
      <c r="J961" s="33">
        <v>45332</v>
      </c>
      <c r="K961" s="33">
        <v>45332</v>
      </c>
      <c r="L961" t="s">
        <v>1058</v>
      </c>
      <c r="M961" s="32">
        <v>2</v>
      </c>
      <c r="N961" s="32" t="s">
        <v>55</v>
      </c>
      <c r="O961" s="32">
        <v>6</v>
      </c>
      <c r="P961" s="32">
        <v>29.4</v>
      </c>
      <c r="Q961" s="32">
        <v>176.4</v>
      </c>
      <c r="R961" s="32" t="s">
        <v>2470</v>
      </c>
      <c r="S961" s="32" t="s">
        <v>1058</v>
      </c>
      <c r="T961" s="33">
        <v>45338</v>
      </c>
      <c r="U961" s="33">
        <v>45337</v>
      </c>
      <c r="V961" s="32" t="s">
        <v>2471</v>
      </c>
      <c r="W961" s="32" t="s">
        <v>1015</v>
      </c>
      <c r="X961" s="33">
        <v>45338</v>
      </c>
      <c r="Y961" s="32" t="s">
        <v>1068</v>
      </c>
      <c r="Z961" s="33">
        <v>45338</v>
      </c>
      <c r="AA961" s="32" t="s">
        <v>1069</v>
      </c>
      <c r="AB961" s="32" t="s">
        <v>1085</v>
      </c>
      <c r="AC961" s="33">
        <v>45346</v>
      </c>
      <c r="AD961" s="32" t="s">
        <v>22</v>
      </c>
      <c r="AE961" s="33">
        <v>45343</v>
      </c>
      <c r="AF961" s="32" t="s">
        <v>427</v>
      </c>
      <c r="AG961" s="32"/>
      <c r="AH961" s="32" t="s">
        <v>1210</v>
      </c>
      <c r="AI961" t="s">
        <v>1311</v>
      </c>
      <c r="AJ961" t="s">
        <v>1355</v>
      </c>
      <c r="AK961" t="s">
        <v>1520</v>
      </c>
      <c r="AL961" s="32" t="s">
        <v>890</v>
      </c>
    </row>
    <row r="962" spans="1:38">
      <c r="A962" s="32">
        <v>62</v>
      </c>
      <c r="B962" s="33">
        <v>45329</v>
      </c>
      <c r="C962" s="32">
        <v>30</v>
      </c>
      <c r="D962" s="32" t="s">
        <v>2200</v>
      </c>
      <c r="E962" s="32" t="s">
        <v>2201</v>
      </c>
      <c r="F962" s="32">
        <v>9487106</v>
      </c>
      <c r="G962" s="32" t="s">
        <v>2257</v>
      </c>
      <c r="H962" s="32" t="s">
        <v>2267</v>
      </c>
      <c r="I962" s="32">
        <v>53783</v>
      </c>
      <c r="J962" s="33">
        <v>45332</v>
      </c>
      <c r="K962" s="33">
        <v>45332</v>
      </c>
      <c r="L962" t="s">
        <v>1058</v>
      </c>
      <c r="M962" s="32">
        <v>2</v>
      </c>
      <c r="N962" s="32" t="s">
        <v>20</v>
      </c>
      <c r="O962" s="32">
        <v>2</v>
      </c>
      <c r="P962" s="32">
        <v>54.11</v>
      </c>
      <c r="Q962" s="32">
        <v>108.22</v>
      </c>
      <c r="R962" s="32" t="s">
        <v>2470</v>
      </c>
      <c r="S962" s="32" t="s">
        <v>1058</v>
      </c>
      <c r="T962" s="33">
        <v>45338</v>
      </c>
      <c r="U962" s="33">
        <v>45337</v>
      </c>
      <c r="V962" s="32" t="s">
        <v>2471</v>
      </c>
      <c r="W962" s="32" t="s">
        <v>1007</v>
      </c>
      <c r="X962" s="33">
        <v>45338</v>
      </c>
      <c r="Y962" s="32" t="s">
        <v>1068</v>
      </c>
      <c r="Z962" s="33">
        <v>45338</v>
      </c>
      <c r="AA962" s="32" t="s">
        <v>1069</v>
      </c>
      <c r="AB962" s="32" t="s">
        <v>1085</v>
      </c>
      <c r="AC962" s="33">
        <v>45346</v>
      </c>
      <c r="AD962" s="32" t="s">
        <v>22</v>
      </c>
      <c r="AE962" s="33">
        <v>45343</v>
      </c>
      <c r="AF962" s="32" t="s">
        <v>425</v>
      </c>
      <c r="AG962" s="32"/>
      <c r="AH962" s="32" t="s">
        <v>1210</v>
      </c>
      <c r="AI962" t="s">
        <v>1311</v>
      </c>
      <c r="AJ962" t="s">
        <v>1355</v>
      </c>
      <c r="AK962" t="s">
        <v>1520</v>
      </c>
      <c r="AL962" s="32" t="s">
        <v>890</v>
      </c>
    </row>
    <row r="963" spans="1:38">
      <c r="A963" s="32">
        <v>62</v>
      </c>
      <c r="B963" s="33">
        <v>45329</v>
      </c>
      <c r="C963" s="32">
        <v>30</v>
      </c>
      <c r="D963" s="32" t="s">
        <v>2200</v>
      </c>
      <c r="E963" s="32" t="s">
        <v>2201</v>
      </c>
      <c r="F963" s="32">
        <v>9487106</v>
      </c>
      <c r="G963" s="32" t="s">
        <v>2258</v>
      </c>
      <c r="H963" s="32" t="s">
        <v>2268</v>
      </c>
      <c r="I963" s="32">
        <v>53780</v>
      </c>
      <c r="J963" s="33">
        <v>45332</v>
      </c>
      <c r="K963" s="33">
        <v>45332</v>
      </c>
      <c r="L963" t="s">
        <v>1058</v>
      </c>
      <c r="M963" s="32">
        <v>1</v>
      </c>
      <c r="N963" s="32" t="s">
        <v>55</v>
      </c>
      <c r="O963" s="32">
        <v>1</v>
      </c>
      <c r="P963" s="32">
        <v>227.27</v>
      </c>
      <c r="Q963" s="32">
        <v>227.27</v>
      </c>
      <c r="R963" s="32" t="s">
        <v>2463</v>
      </c>
      <c r="S963" s="32" t="s">
        <v>1059</v>
      </c>
      <c r="T963" s="33">
        <v>45366</v>
      </c>
      <c r="U963" s="33">
        <v>45338</v>
      </c>
      <c r="V963" s="32" t="s">
        <v>2610</v>
      </c>
      <c r="W963" s="32" t="s">
        <v>139</v>
      </c>
      <c r="X963" s="33">
        <v>45344</v>
      </c>
      <c r="Y963" s="32" t="s">
        <v>1068</v>
      </c>
      <c r="Z963" s="33">
        <v>45344</v>
      </c>
      <c r="AA963" s="32" t="s">
        <v>1075</v>
      </c>
      <c r="AB963" s="32" t="s">
        <v>1089</v>
      </c>
      <c r="AC963" s="33">
        <v>45358</v>
      </c>
      <c r="AD963" s="32" t="s">
        <v>22</v>
      </c>
      <c r="AE963" s="33">
        <v>45348</v>
      </c>
      <c r="AF963" s="32" t="s">
        <v>424</v>
      </c>
      <c r="AG963" s="32"/>
      <c r="AH963" s="32" t="s">
        <v>1210</v>
      </c>
      <c r="AI963" t="s">
        <v>1311</v>
      </c>
      <c r="AJ963" t="s">
        <v>1355</v>
      </c>
      <c r="AK963" t="s">
        <v>1520</v>
      </c>
      <c r="AL963" s="32" t="s">
        <v>890</v>
      </c>
    </row>
    <row r="964" spans="1:38">
      <c r="A964" s="32">
        <v>62</v>
      </c>
      <c r="B964" s="33">
        <v>45329</v>
      </c>
      <c r="C964" s="32">
        <v>30</v>
      </c>
      <c r="D964" s="32" t="s">
        <v>2200</v>
      </c>
      <c r="E964" s="32" t="s">
        <v>2201</v>
      </c>
      <c r="F964" s="32">
        <v>9487106</v>
      </c>
      <c r="G964" s="32" t="s">
        <v>159</v>
      </c>
      <c r="H964" s="32" t="s">
        <v>152</v>
      </c>
      <c r="I964" s="32">
        <v>53783</v>
      </c>
      <c r="J964" s="33">
        <v>45332</v>
      </c>
      <c r="K964" s="33">
        <v>45332</v>
      </c>
      <c r="L964" t="s">
        <v>1058</v>
      </c>
      <c r="M964" s="32">
        <v>1</v>
      </c>
      <c r="N964" s="32" t="s">
        <v>55</v>
      </c>
      <c r="O964" s="32">
        <v>6</v>
      </c>
      <c r="P964" s="32">
        <v>52.45</v>
      </c>
      <c r="Q964" s="32">
        <v>314.7</v>
      </c>
      <c r="R964" s="32" t="s">
        <v>2470</v>
      </c>
      <c r="S964" s="32" t="s">
        <v>1058</v>
      </c>
      <c r="T964" s="33">
        <v>45338</v>
      </c>
      <c r="U964" s="33">
        <v>45337</v>
      </c>
      <c r="V964" s="32" t="s">
        <v>2471</v>
      </c>
      <c r="W964" s="32" t="s">
        <v>1006</v>
      </c>
      <c r="X964" s="33">
        <v>45338</v>
      </c>
      <c r="Y964" s="32" t="s">
        <v>1068</v>
      </c>
      <c r="Z964" s="33">
        <v>45338</v>
      </c>
      <c r="AA964" s="32" t="s">
        <v>1069</v>
      </c>
      <c r="AB964" s="32" t="s">
        <v>1085</v>
      </c>
      <c r="AC964" s="33">
        <v>45346</v>
      </c>
      <c r="AD964" s="32" t="s">
        <v>22</v>
      </c>
      <c r="AE964" s="33">
        <v>45343</v>
      </c>
      <c r="AF964" s="32" t="s">
        <v>427</v>
      </c>
      <c r="AG964" s="32"/>
      <c r="AH964" s="32" t="s">
        <v>1210</v>
      </c>
      <c r="AI964" t="s">
        <v>1311</v>
      </c>
      <c r="AJ964" t="s">
        <v>1355</v>
      </c>
      <c r="AK964" t="s">
        <v>1520</v>
      </c>
      <c r="AL964" s="32" t="s">
        <v>890</v>
      </c>
    </row>
    <row r="965" spans="1:38">
      <c r="A965" s="32">
        <v>62</v>
      </c>
      <c r="B965" s="33">
        <v>45329</v>
      </c>
      <c r="C965" s="32">
        <v>30</v>
      </c>
      <c r="D965" s="32" t="s">
        <v>2200</v>
      </c>
      <c r="E965" s="32" t="s">
        <v>2201</v>
      </c>
      <c r="F965" s="32">
        <v>9487106</v>
      </c>
      <c r="G965" s="32" t="s">
        <v>535</v>
      </c>
      <c r="H965" s="32" t="s">
        <v>536</v>
      </c>
      <c r="I965" s="32">
        <v>53782</v>
      </c>
      <c r="J965" s="33">
        <v>45332</v>
      </c>
      <c r="K965" s="33">
        <v>45332</v>
      </c>
      <c r="L965" t="s">
        <v>1058</v>
      </c>
      <c r="M965" s="32">
        <v>2</v>
      </c>
      <c r="N965" s="32" t="s">
        <v>37</v>
      </c>
      <c r="O965" s="32">
        <v>1</v>
      </c>
      <c r="P965" s="32">
        <v>123.21</v>
      </c>
      <c r="Q965" s="32">
        <v>123.21</v>
      </c>
      <c r="R965" s="32" t="s">
        <v>2470</v>
      </c>
      <c r="S965" s="32" t="s">
        <v>1058</v>
      </c>
      <c r="T965" s="33">
        <v>45338</v>
      </c>
      <c r="U965" s="33">
        <v>45337</v>
      </c>
      <c r="V965" s="32" t="s">
        <v>2471</v>
      </c>
      <c r="W965" s="32" t="s">
        <v>1005</v>
      </c>
      <c r="X965" s="33">
        <v>45338</v>
      </c>
      <c r="Y965" s="32" t="s">
        <v>1068</v>
      </c>
      <c r="Z965" s="33">
        <v>45338</v>
      </c>
      <c r="AA965" s="32" t="s">
        <v>1069</v>
      </c>
      <c r="AB965" s="32" t="s">
        <v>1085</v>
      </c>
      <c r="AC965" s="33">
        <v>45346</v>
      </c>
      <c r="AD965" s="32" t="s">
        <v>22</v>
      </c>
      <c r="AE965" s="33">
        <v>45343</v>
      </c>
      <c r="AF965" s="32" t="s">
        <v>424</v>
      </c>
      <c r="AG965" s="32"/>
      <c r="AH965" s="32" t="s">
        <v>1210</v>
      </c>
      <c r="AI965" t="s">
        <v>1311</v>
      </c>
      <c r="AJ965" t="s">
        <v>1355</v>
      </c>
      <c r="AK965" t="s">
        <v>1520</v>
      </c>
      <c r="AL965" s="32" t="s">
        <v>890</v>
      </c>
    </row>
    <row r="966" spans="1:38">
      <c r="A966" s="32">
        <v>62</v>
      </c>
      <c r="B966" s="33">
        <v>45329</v>
      </c>
      <c r="C966" s="32">
        <v>30</v>
      </c>
      <c r="D966" s="32" t="s">
        <v>2200</v>
      </c>
      <c r="E966" s="32" t="s">
        <v>2201</v>
      </c>
      <c r="F966" s="32">
        <v>9487106</v>
      </c>
      <c r="G966" s="32" t="s">
        <v>476</v>
      </c>
      <c r="H966" s="32" t="s">
        <v>1465</v>
      </c>
      <c r="I966" s="32">
        <v>53787</v>
      </c>
      <c r="J966" s="33">
        <v>45332</v>
      </c>
      <c r="K966" s="33">
        <v>45332</v>
      </c>
      <c r="L966" t="s">
        <v>1058</v>
      </c>
      <c r="M966" s="32">
        <v>1</v>
      </c>
      <c r="N966" s="32" t="s">
        <v>88</v>
      </c>
      <c r="O966" s="32">
        <v>2</v>
      </c>
      <c r="P966" s="32">
        <v>220.5</v>
      </c>
      <c r="Q966" s="32">
        <v>441</v>
      </c>
      <c r="R966" s="32" t="s">
        <v>2470</v>
      </c>
      <c r="S966" s="32" t="s">
        <v>1058</v>
      </c>
      <c r="T966" s="33">
        <v>45338</v>
      </c>
      <c r="U966" s="33">
        <v>45337</v>
      </c>
      <c r="V966" s="32" t="s">
        <v>2471</v>
      </c>
      <c r="W966" s="32" t="s">
        <v>1165</v>
      </c>
      <c r="X966" s="33">
        <v>45338</v>
      </c>
      <c r="Y966" s="32" t="s">
        <v>1068</v>
      </c>
      <c r="Z966" s="33">
        <v>45338</v>
      </c>
      <c r="AA966" s="32" t="s">
        <v>1069</v>
      </c>
      <c r="AB966" s="32" t="s">
        <v>1085</v>
      </c>
      <c r="AC966" s="33">
        <v>45346</v>
      </c>
      <c r="AD966" s="32" t="s">
        <v>22</v>
      </c>
      <c r="AE966" s="33">
        <v>45343</v>
      </c>
      <c r="AF966" s="32" t="s">
        <v>425</v>
      </c>
      <c r="AG966" s="32"/>
      <c r="AH966" s="32" t="s">
        <v>1210</v>
      </c>
      <c r="AI966" t="s">
        <v>1311</v>
      </c>
      <c r="AJ966" t="s">
        <v>1355</v>
      </c>
      <c r="AK966" t="s">
        <v>1520</v>
      </c>
      <c r="AL966" s="32" t="s">
        <v>890</v>
      </c>
    </row>
    <row r="967" spans="1:38">
      <c r="A967" s="32">
        <v>62</v>
      </c>
      <c r="B967" s="33">
        <v>45329</v>
      </c>
      <c r="C967" s="32">
        <v>30</v>
      </c>
      <c r="D967" s="32" t="s">
        <v>2200</v>
      </c>
      <c r="E967" s="32" t="s">
        <v>2201</v>
      </c>
      <c r="F967" s="32">
        <v>9487106</v>
      </c>
      <c r="G967" s="32" t="s">
        <v>2259</v>
      </c>
      <c r="H967" s="32" t="s">
        <v>2269</v>
      </c>
      <c r="I967" s="32">
        <v>53788</v>
      </c>
      <c r="J967" s="33">
        <v>45332</v>
      </c>
      <c r="K967" s="33">
        <v>45332</v>
      </c>
      <c r="L967" t="s">
        <v>1058</v>
      </c>
      <c r="M967" s="32">
        <v>1</v>
      </c>
      <c r="N967" s="32" t="s">
        <v>20</v>
      </c>
      <c r="O967" s="32">
        <v>1</v>
      </c>
      <c r="P967" s="32">
        <v>941.34</v>
      </c>
      <c r="Q967" s="32">
        <v>941.34</v>
      </c>
      <c r="R967" s="32" t="s">
        <v>2477</v>
      </c>
      <c r="S967" s="32" t="s">
        <v>1058</v>
      </c>
      <c r="T967" s="33">
        <v>45343</v>
      </c>
      <c r="U967" s="33">
        <v>45340</v>
      </c>
      <c r="V967" s="32" t="s">
        <v>2616</v>
      </c>
      <c r="W967" s="32" t="s">
        <v>140</v>
      </c>
      <c r="X967" s="33">
        <v>45343</v>
      </c>
      <c r="Y967" s="32" t="s">
        <v>1068</v>
      </c>
      <c r="Z967" s="33">
        <v>45343</v>
      </c>
      <c r="AA967" s="32" t="s">
        <v>1069</v>
      </c>
      <c r="AB967" s="32" t="s">
        <v>1085</v>
      </c>
      <c r="AC967" s="33">
        <v>45385</v>
      </c>
      <c r="AD967" s="32" t="s">
        <v>22</v>
      </c>
      <c r="AE967" s="33">
        <v>45355</v>
      </c>
      <c r="AF967" s="32" t="s">
        <v>424</v>
      </c>
      <c r="AG967" s="32"/>
      <c r="AH967" s="32" t="s">
        <v>1210</v>
      </c>
      <c r="AI967" t="s">
        <v>1311</v>
      </c>
      <c r="AJ967" t="s">
        <v>1355</v>
      </c>
      <c r="AK967" t="s">
        <v>1520</v>
      </c>
      <c r="AL967" s="32" t="s">
        <v>890</v>
      </c>
    </row>
    <row r="968" spans="1:38">
      <c r="A968" s="32">
        <v>62</v>
      </c>
      <c r="B968" s="33">
        <v>45329</v>
      </c>
      <c r="C968" s="32">
        <v>30</v>
      </c>
      <c r="D968" s="32" t="s">
        <v>2200</v>
      </c>
      <c r="E968" s="32" t="s">
        <v>2201</v>
      </c>
      <c r="F968" s="32">
        <v>9487106</v>
      </c>
      <c r="G968" s="32" t="s">
        <v>1468</v>
      </c>
      <c r="H968" s="32" t="s">
        <v>1471</v>
      </c>
      <c r="I968" s="32">
        <v>53782</v>
      </c>
      <c r="J968" s="33">
        <v>45332</v>
      </c>
      <c r="K968" s="33">
        <v>45332</v>
      </c>
      <c r="L968" t="s">
        <v>1058</v>
      </c>
      <c r="M968" s="32">
        <v>1</v>
      </c>
      <c r="N968" s="32" t="s">
        <v>21</v>
      </c>
      <c r="O968" s="32">
        <v>1</v>
      </c>
      <c r="P968" s="32">
        <v>90.91</v>
      </c>
      <c r="Q968" s="32">
        <v>90.91</v>
      </c>
      <c r="R968" s="32" t="s">
        <v>2470</v>
      </c>
      <c r="S968" s="32" t="s">
        <v>1058</v>
      </c>
      <c r="T968" s="33">
        <v>45338</v>
      </c>
      <c r="U968" s="33">
        <v>45337</v>
      </c>
      <c r="V968" s="32" t="s">
        <v>2471</v>
      </c>
      <c r="W968" s="32" t="s">
        <v>1003</v>
      </c>
      <c r="X968" s="33">
        <v>45338</v>
      </c>
      <c r="Y968" s="32" t="s">
        <v>1068</v>
      </c>
      <c r="Z968" s="33">
        <v>45338</v>
      </c>
      <c r="AA968" s="32" t="s">
        <v>1069</v>
      </c>
      <c r="AB968" s="32" t="s">
        <v>1085</v>
      </c>
      <c r="AC968" s="33">
        <v>45346</v>
      </c>
      <c r="AD968" s="32" t="s">
        <v>22</v>
      </c>
      <c r="AE968" s="33">
        <v>45343</v>
      </c>
      <c r="AF968" s="32" t="s">
        <v>424</v>
      </c>
      <c r="AG968" s="32"/>
      <c r="AH968" s="32" t="s">
        <v>1210</v>
      </c>
      <c r="AI968" t="s">
        <v>1311</v>
      </c>
      <c r="AJ968" t="s">
        <v>1355</v>
      </c>
      <c r="AK968" t="s">
        <v>1520</v>
      </c>
      <c r="AL968" s="32" t="s">
        <v>890</v>
      </c>
    </row>
    <row r="969" spans="1:38">
      <c r="A969" s="32">
        <v>62</v>
      </c>
      <c r="B969" s="33">
        <v>45329</v>
      </c>
      <c r="C969" s="32">
        <v>30</v>
      </c>
      <c r="D969" s="32" t="s">
        <v>2200</v>
      </c>
      <c r="E969" s="32" t="s">
        <v>2201</v>
      </c>
      <c r="F969" s="32">
        <v>9487106</v>
      </c>
      <c r="G969" s="32" t="s">
        <v>987</v>
      </c>
      <c r="H969" s="32" t="s">
        <v>1674</v>
      </c>
      <c r="I969" s="32">
        <v>53785</v>
      </c>
      <c r="J969" s="33">
        <v>45332</v>
      </c>
      <c r="K969" s="33">
        <v>45332</v>
      </c>
      <c r="L969" t="s">
        <v>1058</v>
      </c>
      <c r="M969" s="32">
        <v>1</v>
      </c>
      <c r="N969" s="32" t="s">
        <v>203</v>
      </c>
      <c r="O969" s="32">
        <v>1</v>
      </c>
      <c r="P969" s="32">
        <v>742.5</v>
      </c>
      <c r="Q969" s="32">
        <v>742.5</v>
      </c>
      <c r="R969" s="32" t="s">
        <v>2470</v>
      </c>
      <c r="S969" s="32" t="s">
        <v>1058</v>
      </c>
      <c r="T969" s="33">
        <v>45338</v>
      </c>
      <c r="U969" s="33">
        <v>45337</v>
      </c>
      <c r="V969" s="32" t="s">
        <v>2471</v>
      </c>
      <c r="W969" s="32" t="s">
        <v>1014</v>
      </c>
      <c r="X969" s="33">
        <v>45338</v>
      </c>
      <c r="Y969" s="32" t="s">
        <v>1068</v>
      </c>
      <c r="Z969" s="33">
        <v>45338</v>
      </c>
      <c r="AA969" s="32" t="s">
        <v>1069</v>
      </c>
      <c r="AB969" s="32" t="s">
        <v>1085</v>
      </c>
      <c r="AC969" s="33">
        <v>45346</v>
      </c>
      <c r="AD969" s="32" t="s">
        <v>22</v>
      </c>
      <c r="AE969" s="33">
        <v>45343</v>
      </c>
      <c r="AF969" s="32" t="s">
        <v>424</v>
      </c>
      <c r="AG969" s="32"/>
      <c r="AH969" s="32" t="s">
        <v>1210</v>
      </c>
      <c r="AI969" t="s">
        <v>1311</v>
      </c>
      <c r="AJ969" t="s">
        <v>1355</v>
      </c>
      <c r="AK969" t="s">
        <v>1520</v>
      </c>
      <c r="AL969" s="32" t="s">
        <v>890</v>
      </c>
    </row>
    <row r="970" spans="1:38">
      <c r="A970" s="32">
        <v>62</v>
      </c>
      <c r="B970" s="33">
        <v>45329</v>
      </c>
      <c r="C970" s="32">
        <v>30</v>
      </c>
      <c r="D970" s="32" t="s">
        <v>2200</v>
      </c>
      <c r="E970" s="32" t="s">
        <v>2201</v>
      </c>
      <c r="F970" s="32">
        <v>9487106</v>
      </c>
      <c r="G970" s="32" t="s">
        <v>2260</v>
      </c>
      <c r="H970" s="32" t="s">
        <v>2270</v>
      </c>
      <c r="I970" s="32">
        <v>53778</v>
      </c>
      <c r="J970" s="33">
        <v>45332</v>
      </c>
      <c r="K970" s="33">
        <v>45332</v>
      </c>
      <c r="L970" t="s">
        <v>1058</v>
      </c>
      <c r="M970" s="32">
        <v>2</v>
      </c>
      <c r="N970" s="32" t="s">
        <v>20</v>
      </c>
      <c r="O970" s="32">
        <v>24</v>
      </c>
      <c r="P970" s="32">
        <v>12.15</v>
      </c>
      <c r="Q970" s="32">
        <v>291.60000000000002</v>
      </c>
      <c r="R970" s="32" t="s">
        <v>2463</v>
      </c>
      <c r="S970" s="32" t="s">
        <v>1059</v>
      </c>
      <c r="T970" s="33">
        <v>45366</v>
      </c>
      <c r="U970" s="33">
        <v>45338</v>
      </c>
      <c r="V970" s="32" t="s">
        <v>2610</v>
      </c>
      <c r="W970" s="32" t="s">
        <v>141</v>
      </c>
      <c r="X970" s="33">
        <v>45344</v>
      </c>
      <c r="Y970" s="32" t="s">
        <v>1068</v>
      </c>
      <c r="Z970" s="33">
        <v>45344</v>
      </c>
      <c r="AA970" s="32" t="s">
        <v>1075</v>
      </c>
      <c r="AB970" s="32" t="s">
        <v>1089</v>
      </c>
      <c r="AC970" s="33">
        <v>45358</v>
      </c>
      <c r="AD970" s="32" t="s">
        <v>22</v>
      </c>
      <c r="AE970" s="33">
        <v>45347</v>
      </c>
      <c r="AF970" s="32" t="s">
        <v>1231</v>
      </c>
      <c r="AG970" s="32"/>
      <c r="AH970" s="32" t="s">
        <v>1210</v>
      </c>
      <c r="AI970" t="s">
        <v>1311</v>
      </c>
      <c r="AJ970" t="s">
        <v>1355</v>
      </c>
      <c r="AK970" t="s">
        <v>1520</v>
      </c>
      <c r="AL970" s="32" t="s">
        <v>890</v>
      </c>
    </row>
    <row r="971" spans="1:38">
      <c r="A971" s="32">
        <v>62</v>
      </c>
      <c r="B971" s="33">
        <v>45329</v>
      </c>
      <c r="C971" s="32">
        <v>30</v>
      </c>
      <c r="D971" s="32" t="s">
        <v>2200</v>
      </c>
      <c r="E971" s="32" t="s">
        <v>2201</v>
      </c>
      <c r="F971" s="32">
        <v>9487106</v>
      </c>
      <c r="G971" s="32" t="s">
        <v>90</v>
      </c>
      <c r="H971" s="32" t="s">
        <v>91</v>
      </c>
      <c r="I971" s="32">
        <v>53786</v>
      </c>
      <c r="J971" s="33">
        <v>45332</v>
      </c>
      <c r="K971" s="33">
        <v>45332</v>
      </c>
      <c r="L971" t="s">
        <v>1058</v>
      </c>
      <c r="M971" s="32">
        <v>1</v>
      </c>
      <c r="N971" s="32" t="s">
        <v>88</v>
      </c>
      <c r="O971" s="32">
        <v>1</v>
      </c>
      <c r="P971" s="32">
        <v>185.7</v>
      </c>
      <c r="Q971" s="32">
        <v>185.7</v>
      </c>
      <c r="R971" s="32" t="s">
        <v>2470</v>
      </c>
      <c r="S971" s="32" t="s">
        <v>1058</v>
      </c>
      <c r="T971" s="33">
        <v>45338</v>
      </c>
      <c r="U971" s="33">
        <v>45337</v>
      </c>
      <c r="V971" s="32" t="s">
        <v>2471</v>
      </c>
      <c r="W971" s="32" t="s">
        <v>1010</v>
      </c>
      <c r="X971" s="33">
        <v>45338</v>
      </c>
      <c r="Y971" s="32" t="s">
        <v>1068</v>
      </c>
      <c r="Z971" s="33">
        <v>45338</v>
      </c>
      <c r="AA971" s="32" t="s">
        <v>1069</v>
      </c>
      <c r="AB971" s="32" t="s">
        <v>1085</v>
      </c>
      <c r="AC971" s="33">
        <v>45346</v>
      </c>
      <c r="AD971" s="32" t="s">
        <v>22</v>
      </c>
      <c r="AE971" s="33">
        <v>45343</v>
      </c>
      <c r="AF971" s="32" t="s">
        <v>424</v>
      </c>
      <c r="AG971" s="32"/>
      <c r="AH971" s="32" t="s">
        <v>1210</v>
      </c>
      <c r="AI971" t="s">
        <v>1311</v>
      </c>
      <c r="AJ971" t="s">
        <v>1355</v>
      </c>
      <c r="AK971" t="s">
        <v>1520</v>
      </c>
      <c r="AL971" s="32" t="s">
        <v>890</v>
      </c>
    </row>
    <row r="972" spans="1:38">
      <c r="A972" s="32">
        <v>62</v>
      </c>
      <c r="B972" s="33">
        <v>45329</v>
      </c>
      <c r="C972" s="32">
        <v>30</v>
      </c>
      <c r="D972" s="32" t="s">
        <v>2200</v>
      </c>
      <c r="E972" s="32" t="s">
        <v>2201</v>
      </c>
      <c r="F972" s="32">
        <v>9487106</v>
      </c>
      <c r="G972" s="32" t="s">
        <v>1467</v>
      </c>
      <c r="H972" s="32" t="s">
        <v>1470</v>
      </c>
      <c r="I972" s="32">
        <v>53778</v>
      </c>
      <c r="J972" s="33">
        <v>45332</v>
      </c>
      <c r="K972" s="33">
        <v>45332</v>
      </c>
      <c r="L972" t="s">
        <v>1058</v>
      </c>
      <c r="M972" s="32">
        <v>1</v>
      </c>
      <c r="N972" s="32" t="s">
        <v>938</v>
      </c>
      <c r="O972" s="32">
        <v>1</v>
      </c>
      <c r="P972" s="32">
        <v>56.61</v>
      </c>
      <c r="Q972" s="32">
        <v>56.61</v>
      </c>
      <c r="R972" s="32" t="s">
        <v>2463</v>
      </c>
      <c r="S972" s="32" t="s">
        <v>1059</v>
      </c>
      <c r="T972" s="33">
        <v>45366</v>
      </c>
      <c r="U972" s="33">
        <v>45338</v>
      </c>
      <c r="V972" s="32" t="s">
        <v>2610</v>
      </c>
      <c r="W972" s="32" t="s">
        <v>140</v>
      </c>
      <c r="X972" s="33">
        <v>45344</v>
      </c>
      <c r="Y972" s="32" t="s">
        <v>1068</v>
      </c>
      <c r="Z972" s="33">
        <v>45344</v>
      </c>
      <c r="AA972" s="32" t="s">
        <v>1075</v>
      </c>
      <c r="AB972" s="32" t="s">
        <v>1089</v>
      </c>
      <c r="AC972" s="33">
        <v>45358</v>
      </c>
      <c r="AD972" s="32" t="s">
        <v>22</v>
      </c>
      <c r="AE972" s="33">
        <v>45353</v>
      </c>
      <c r="AF972" s="32" t="s">
        <v>424</v>
      </c>
      <c r="AG972" s="32"/>
      <c r="AH972" s="32" t="s">
        <v>1210</v>
      </c>
      <c r="AI972" t="s">
        <v>1311</v>
      </c>
      <c r="AJ972" t="s">
        <v>1355</v>
      </c>
      <c r="AK972" t="s">
        <v>1520</v>
      </c>
      <c r="AL972" s="32" t="s">
        <v>890</v>
      </c>
    </row>
    <row r="973" spans="1:38">
      <c r="A973" s="32">
        <v>62</v>
      </c>
      <c r="B973" s="33">
        <v>45329</v>
      </c>
      <c r="C973" s="32">
        <v>30</v>
      </c>
      <c r="D973" s="32" t="s">
        <v>2200</v>
      </c>
      <c r="E973" s="32" t="s">
        <v>2201</v>
      </c>
      <c r="F973" s="32">
        <v>9487106</v>
      </c>
      <c r="G973" s="32" t="s">
        <v>47</v>
      </c>
      <c r="H973" s="32" t="s">
        <v>48</v>
      </c>
      <c r="I973" s="32">
        <v>53820</v>
      </c>
      <c r="J973" s="33">
        <v>45332</v>
      </c>
      <c r="K973" s="33">
        <v>45332</v>
      </c>
      <c r="L973" t="s">
        <v>1058</v>
      </c>
      <c r="M973" s="32">
        <v>4</v>
      </c>
      <c r="N973" s="32" t="s">
        <v>20</v>
      </c>
      <c r="O973" s="32">
        <v>2</v>
      </c>
      <c r="P973" s="32">
        <v>260.02</v>
      </c>
      <c r="Q973" s="32">
        <v>520.04</v>
      </c>
      <c r="R973" s="32" t="s">
        <v>2470</v>
      </c>
      <c r="S973" s="32" t="s">
        <v>1058</v>
      </c>
      <c r="T973" s="33">
        <v>45338</v>
      </c>
      <c r="U973" s="33">
        <v>45337</v>
      </c>
      <c r="V973" s="32" t="s">
        <v>2471</v>
      </c>
      <c r="W973" s="32" t="s">
        <v>1170</v>
      </c>
      <c r="X973" s="33">
        <v>45338</v>
      </c>
      <c r="Y973" s="32" t="s">
        <v>1068</v>
      </c>
      <c r="Z973" s="33">
        <v>45338</v>
      </c>
      <c r="AA973" s="32" t="s">
        <v>1069</v>
      </c>
      <c r="AB973" s="32" t="s">
        <v>1085</v>
      </c>
      <c r="AC973" s="33">
        <v>45346</v>
      </c>
      <c r="AD973" s="32" t="s">
        <v>22</v>
      </c>
      <c r="AE973" s="33">
        <v>45343</v>
      </c>
      <c r="AF973" s="32" t="s">
        <v>425</v>
      </c>
      <c r="AG973" s="32"/>
      <c r="AH973" s="32" t="s">
        <v>1210</v>
      </c>
      <c r="AI973" t="s">
        <v>1311</v>
      </c>
      <c r="AJ973" t="s">
        <v>1355</v>
      </c>
      <c r="AK973" t="s">
        <v>1520</v>
      </c>
      <c r="AL973" s="32" t="s">
        <v>890</v>
      </c>
    </row>
    <row r="974" spans="1:38">
      <c r="A974" s="32">
        <v>62</v>
      </c>
      <c r="B974" s="33">
        <v>45329</v>
      </c>
      <c r="C974" s="32"/>
      <c r="D974" s="32" t="s">
        <v>2200</v>
      </c>
      <c r="E974" s="32" t="s">
        <v>2201</v>
      </c>
      <c r="F974" s="32">
        <v>9487106</v>
      </c>
      <c r="G974" s="32" t="s">
        <v>106</v>
      </c>
      <c r="H974" s="32" t="s">
        <v>111</v>
      </c>
      <c r="I974" s="32"/>
      <c r="J974" s="33"/>
      <c r="K974" s="33" t="s">
        <v>581</v>
      </c>
      <c r="L974" t="s">
        <v>581</v>
      </c>
      <c r="M974" s="32" t="s">
        <v>581</v>
      </c>
      <c r="N974" s="32" t="s">
        <v>114</v>
      </c>
      <c r="O974" s="32" t="s">
        <v>581</v>
      </c>
      <c r="P974" s="32" t="s">
        <v>581</v>
      </c>
      <c r="Q974" s="32" t="s">
        <v>581</v>
      </c>
      <c r="R974" s="32" t="s">
        <v>581</v>
      </c>
      <c r="S974" s="32" t="s">
        <v>581</v>
      </c>
      <c r="T974" s="33" t="s">
        <v>581</v>
      </c>
      <c r="U974" s="33" t="s">
        <v>581</v>
      </c>
      <c r="V974" s="32" t="s">
        <v>581</v>
      </c>
      <c r="W974" s="32" t="s">
        <v>581</v>
      </c>
      <c r="X974" s="33" t="s">
        <v>581</v>
      </c>
      <c r="Y974" s="32" t="s">
        <v>581</v>
      </c>
      <c r="Z974" s="33" t="s">
        <v>581</v>
      </c>
      <c r="AA974" s="32" t="s">
        <v>581</v>
      </c>
      <c r="AB974" s="32" t="s">
        <v>581</v>
      </c>
      <c r="AC974" s="33" t="s">
        <v>581</v>
      </c>
      <c r="AD974" s="32" t="s">
        <v>581</v>
      </c>
      <c r="AE974" s="33" t="s">
        <v>581</v>
      </c>
      <c r="AF974" s="32" t="s">
        <v>581</v>
      </c>
      <c r="AG974" s="32" t="s">
        <v>2274</v>
      </c>
      <c r="AH974" s="32" t="s">
        <v>1210</v>
      </c>
      <c r="AI974" t="s">
        <v>1311</v>
      </c>
      <c r="AJ974" t="s">
        <v>1355</v>
      </c>
      <c r="AK974" t="s">
        <v>1520</v>
      </c>
      <c r="AL974" s="32" t="s">
        <v>890</v>
      </c>
    </row>
    <row r="975" spans="1:38">
      <c r="A975" s="32">
        <v>62</v>
      </c>
      <c r="B975" s="33">
        <v>45329</v>
      </c>
      <c r="C975" s="32">
        <v>40</v>
      </c>
      <c r="D975" s="32" t="s">
        <v>2200</v>
      </c>
      <c r="E975" s="32" t="s">
        <v>2201</v>
      </c>
      <c r="F975" s="32">
        <v>9487106</v>
      </c>
      <c r="G975" s="32" t="s">
        <v>86</v>
      </c>
      <c r="H975" s="32" t="s">
        <v>87</v>
      </c>
      <c r="I975" s="32">
        <v>53820</v>
      </c>
      <c r="J975" s="33">
        <v>45332</v>
      </c>
      <c r="K975" s="33">
        <v>45332</v>
      </c>
      <c r="L975" t="s">
        <v>1058</v>
      </c>
      <c r="M975" s="32">
        <v>3</v>
      </c>
      <c r="N975" s="32" t="s">
        <v>118</v>
      </c>
      <c r="O975" s="32">
        <v>1</v>
      </c>
      <c r="P975" s="32">
        <v>92.02</v>
      </c>
      <c r="Q975" s="32">
        <v>92.02</v>
      </c>
      <c r="R975" s="32" t="s">
        <v>2470</v>
      </c>
      <c r="S975" s="32" t="s">
        <v>1058</v>
      </c>
      <c r="T975" s="33">
        <v>45338</v>
      </c>
      <c r="U975" s="33">
        <v>45337</v>
      </c>
      <c r="V975" s="32" t="s">
        <v>2471</v>
      </c>
      <c r="W975" s="32" t="s">
        <v>1040</v>
      </c>
      <c r="X975" s="33">
        <v>45338</v>
      </c>
      <c r="Y975" s="32" t="s">
        <v>1068</v>
      </c>
      <c r="Z975" s="33">
        <v>45338</v>
      </c>
      <c r="AA975" s="32" t="s">
        <v>1069</v>
      </c>
      <c r="AB975" s="32" t="s">
        <v>1085</v>
      </c>
      <c r="AC975" s="33">
        <v>45346</v>
      </c>
      <c r="AD975" s="32" t="s">
        <v>22</v>
      </c>
      <c r="AE975" s="33">
        <v>45343</v>
      </c>
      <c r="AF975" s="32" t="s">
        <v>424</v>
      </c>
      <c r="AG975" s="32"/>
      <c r="AH975" s="32" t="s">
        <v>1210</v>
      </c>
      <c r="AI975" t="s">
        <v>1311</v>
      </c>
      <c r="AJ975" t="s">
        <v>1355</v>
      </c>
      <c r="AK975" t="s">
        <v>1520</v>
      </c>
      <c r="AL975" s="32" t="s">
        <v>890</v>
      </c>
    </row>
    <row r="976" spans="1:38">
      <c r="A976" s="32">
        <v>62</v>
      </c>
      <c r="B976" s="33">
        <v>45329</v>
      </c>
      <c r="C976" s="32"/>
      <c r="D976" s="32" t="s">
        <v>2200</v>
      </c>
      <c r="E976" s="32" t="s">
        <v>2201</v>
      </c>
      <c r="F976" s="32">
        <v>9487106</v>
      </c>
      <c r="G976" s="32" t="s">
        <v>1426</v>
      </c>
      <c r="H976" s="32" t="s">
        <v>1433</v>
      </c>
      <c r="I976" s="32"/>
      <c r="J976" s="33"/>
      <c r="K976" s="33" t="s">
        <v>581</v>
      </c>
      <c r="L976" t="s">
        <v>581</v>
      </c>
      <c r="M976" s="32" t="s">
        <v>581</v>
      </c>
      <c r="N976" s="32" t="s">
        <v>36</v>
      </c>
      <c r="O976" s="32" t="s">
        <v>581</v>
      </c>
      <c r="P976" s="32" t="s">
        <v>581</v>
      </c>
      <c r="Q976" s="32" t="s">
        <v>581</v>
      </c>
      <c r="R976" s="32" t="s">
        <v>581</v>
      </c>
      <c r="S976" s="32" t="s">
        <v>581</v>
      </c>
      <c r="T976" s="33" t="s">
        <v>581</v>
      </c>
      <c r="U976" s="33" t="s">
        <v>581</v>
      </c>
      <c r="V976" s="32" t="s">
        <v>581</v>
      </c>
      <c r="W976" s="32" t="s">
        <v>581</v>
      </c>
      <c r="X976" s="33" t="s">
        <v>581</v>
      </c>
      <c r="Y976" s="32" t="s">
        <v>581</v>
      </c>
      <c r="Z976" s="33" t="s">
        <v>581</v>
      </c>
      <c r="AA976" s="32" t="s">
        <v>581</v>
      </c>
      <c r="AB976" s="32" t="s">
        <v>581</v>
      </c>
      <c r="AC976" s="33" t="s">
        <v>581</v>
      </c>
      <c r="AD976" s="32" t="s">
        <v>581</v>
      </c>
      <c r="AE976" s="33" t="s">
        <v>581</v>
      </c>
      <c r="AF976" s="32" t="s">
        <v>581</v>
      </c>
      <c r="AG976" s="32" t="s">
        <v>2274</v>
      </c>
      <c r="AH976" s="32" t="s">
        <v>1210</v>
      </c>
      <c r="AI976" t="s">
        <v>1311</v>
      </c>
      <c r="AJ976" t="s">
        <v>1355</v>
      </c>
      <c r="AK976" t="s">
        <v>1520</v>
      </c>
      <c r="AL976" s="32" t="s">
        <v>890</v>
      </c>
    </row>
    <row r="977" spans="1:38">
      <c r="A977" s="32">
        <v>62</v>
      </c>
      <c r="B977" s="33">
        <v>45329</v>
      </c>
      <c r="C977" s="32">
        <v>40</v>
      </c>
      <c r="D977" s="32" t="s">
        <v>2200</v>
      </c>
      <c r="E977" s="32" t="s">
        <v>2201</v>
      </c>
      <c r="F977" s="32">
        <v>9487106</v>
      </c>
      <c r="G977" s="32" t="s">
        <v>164</v>
      </c>
      <c r="H977" s="32" t="s">
        <v>157</v>
      </c>
      <c r="I977" s="32">
        <v>53819</v>
      </c>
      <c r="J977" s="33">
        <v>45332</v>
      </c>
      <c r="K977" s="33">
        <v>45332</v>
      </c>
      <c r="L977" t="s">
        <v>1058</v>
      </c>
      <c r="M977" s="32">
        <v>2</v>
      </c>
      <c r="N977" s="32" t="s">
        <v>20</v>
      </c>
      <c r="O977" s="32">
        <v>10</v>
      </c>
      <c r="P977" s="32">
        <v>4.3</v>
      </c>
      <c r="Q977" s="32">
        <v>43</v>
      </c>
      <c r="R977" s="32" t="s">
        <v>2470</v>
      </c>
      <c r="S977" s="32" t="s">
        <v>1058</v>
      </c>
      <c r="T977" s="33">
        <v>45338</v>
      </c>
      <c r="U977" s="33">
        <v>45337</v>
      </c>
      <c r="V977" s="32" t="s">
        <v>2471</v>
      </c>
      <c r="W977" s="32" t="s">
        <v>1163</v>
      </c>
      <c r="X977" s="33">
        <v>45338</v>
      </c>
      <c r="Y977" s="32" t="s">
        <v>1068</v>
      </c>
      <c r="Z977" s="33">
        <v>45338</v>
      </c>
      <c r="AA977" s="32" t="s">
        <v>1069</v>
      </c>
      <c r="AB977" s="32" t="s">
        <v>1085</v>
      </c>
      <c r="AC977" s="33">
        <v>45346</v>
      </c>
      <c r="AD977" s="32" t="s">
        <v>22</v>
      </c>
      <c r="AE977" s="33">
        <v>45343</v>
      </c>
      <c r="AF977" s="32" t="s">
        <v>1001</v>
      </c>
      <c r="AG977" s="32"/>
      <c r="AH977" s="32" t="s">
        <v>1210</v>
      </c>
      <c r="AI977" t="s">
        <v>1311</v>
      </c>
      <c r="AJ977" t="s">
        <v>1355</v>
      </c>
      <c r="AK977" t="s">
        <v>1520</v>
      </c>
      <c r="AL977" s="32" t="s">
        <v>890</v>
      </c>
    </row>
    <row r="978" spans="1:38">
      <c r="A978" s="32">
        <v>62</v>
      </c>
      <c r="B978" s="33">
        <v>45329</v>
      </c>
      <c r="C978" s="32"/>
      <c r="D978" s="32" t="s">
        <v>2200</v>
      </c>
      <c r="E978" s="32" t="s">
        <v>2201</v>
      </c>
      <c r="F978" s="32">
        <v>9487106</v>
      </c>
      <c r="G978" s="32" t="s">
        <v>2261</v>
      </c>
      <c r="H978" s="32" t="s">
        <v>2271</v>
      </c>
      <c r="I978" s="32"/>
      <c r="J978" s="33"/>
      <c r="K978" s="33" t="s">
        <v>581</v>
      </c>
      <c r="L978" t="s">
        <v>581</v>
      </c>
      <c r="M978" s="32" t="s">
        <v>581</v>
      </c>
      <c r="N978" s="32" t="s">
        <v>20</v>
      </c>
      <c r="O978" s="32" t="s">
        <v>581</v>
      </c>
      <c r="P978" s="32" t="s">
        <v>581</v>
      </c>
      <c r="Q978" s="32" t="s">
        <v>581</v>
      </c>
      <c r="R978" s="32" t="s">
        <v>581</v>
      </c>
      <c r="S978" s="32" t="s">
        <v>581</v>
      </c>
      <c r="T978" s="33" t="s">
        <v>581</v>
      </c>
      <c r="U978" s="33" t="s">
        <v>581</v>
      </c>
      <c r="V978" s="32" t="s">
        <v>581</v>
      </c>
      <c r="W978" s="32" t="s">
        <v>581</v>
      </c>
      <c r="X978" s="33" t="s">
        <v>581</v>
      </c>
      <c r="Y978" s="32" t="s">
        <v>581</v>
      </c>
      <c r="Z978" s="33" t="s">
        <v>581</v>
      </c>
      <c r="AA978" s="32" t="s">
        <v>581</v>
      </c>
      <c r="AB978" s="32" t="s">
        <v>581</v>
      </c>
      <c r="AC978" s="33" t="s">
        <v>581</v>
      </c>
      <c r="AD978" s="32" t="s">
        <v>581</v>
      </c>
      <c r="AE978" s="33" t="s">
        <v>581</v>
      </c>
      <c r="AF978" s="32" t="s">
        <v>581</v>
      </c>
      <c r="AG978" s="32" t="s">
        <v>2274</v>
      </c>
      <c r="AH978" s="32" t="s">
        <v>1210</v>
      </c>
      <c r="AI978" t="s">
        <v>1311</v>
      </c>
      <c r="AJ978" t="s">
        <v>1355</v>
      </c>
      <c r="AK978" t="s">
        <v>1520</v>
      </c>
      <c r="AL978" s="32" t="s">
        <v>890</v>
      </c>
    </row>
    <row r="979" spans="1:38">
      <c r="A979" s="32">
        <v>62</v>
      </c>
      <c r="B979" s="33">
        <v>45329</v>
      </c>
      <c r="C979" s="32"/>
      <c r="D979" s="32" t="s">
        <v>2200</v>
      </c>
      <c r="E979" s="32" t="s">
        <v>2201</v>
      </c>
      <c r="F979" s="32">
        <v>9487106</v>
      </c>
      <c r="G979" s="32" t="s">
        <v>107</v>
      </c>
      <c r="H979" s="32" t="s">
        <v>112</v>
      </c>
      <c r="I979" s="32"/>
      <c r="J979" s="33"/>
      <c r="K979" s="33" t="s">
        <v>581</v>
      </c>
      <c r="L979" t="s">
        <v>581</v>
      </c>
      <c r="M979" s="32" t="s">
        <v>581</v>
      </c>
      <c r="N979" s="32" t="s">
        <v>20</v>
      </c>
      <c r="O979" s="32" t="s">
        <v>581</v>
      </c>
      <c r="P979" s="32" t="s">
        <v>581</v>
      </c>
      <c r="Q979" s="32" t="s">
        <v>581</v>
      </c>
      <c r="R979" s="32" t="s">
        <v>581</v>
      </c>
      <c r="S979" s="32" t="s">
        <v>581</v>
      </c>
      <c r="T979" s="33" t="s">
        <v>581</v>
      </c>
      <c r="U979" s="33" t="s">
        <v>581</v>
      </c>
      <c r="V979" s="32" t="s">
        <v>581</v>
      </c>
      <c r="W979" s="32" t="s">
        <v>581</v>
      </c>
      <c r="X979" s="33" t="s">
        <v>581</v>
      </c>
      <c r="Y979" s="32" t="s">
        <v>581</v>
      </c>
      <c r="Z979" s="33" t="s">
        <v>581</v>
      </c>
      <c r="AA979" s="32" t="s">
        <v>581</v>
      </c>
      <c r="AB979" s="32" t="s">
        <v>581</v>
      </c>
      <c r="AC979" s="33" t="s">
        <v>581</v>
      </c>
      <c r="AD979" s="32" t="s">
        <v>581</v>
      </c>
      <c r="AE979" s="33" t="s">
        <v>581</v>
      </c>
      <c r="AF979" s="32" t="s">
        <v>581</v>
      </c>
      <c r="AG979" s="32" t="s">
        <v>2274</v>
      </c>
      <c r="AH979" s="32" t="s">
        <v>1210</v>
      </c>
      <c r="AI979" t="s">
        <v>1311</v>
      </c>
      <c r="AJ979" t="s">
        <v>1355</v>
      </c>
      <c r="AK979" t="s">
        <v>1520</v>
      </c>
      <c r="AL979" s="32" t="s">
        <v>890</v>
      </c>
    </row>
    <row r="980" spans="1:38">
      <c r="A980" s="32">
        <v>62</v>
      </c>
      <c r="B980" s="33">
        <v>45329</v>
      </c>
      <c r="C980" s="32">
        <v>40</v>
      </c>
      <c r="D980" s="32" t="s">
        <v>2200</v>
      </c>
      <c r="E980" s="32" t="s">
        <v>2201</v>
      </c>
      <c r="F980" s="32">
        <v>9487106</v>
      </c>
      <c r="G980" s="32" t="s">
        <v>1905</v>
      </c>
      <c r="H980" s="32" t="s">
        <v>1900</v>
      </c>
      <c r="I980" s="32">
        <v>53817</v>
      </c>
      <c r="J980" s="33">
        <v>45332</v>
      </c>
      <c r="K980" s="33">
        <v>45332</v>
      </c>
      <c r="L980" t="s">
        <v>1058</v>
      </c>
      <c r="M980" s="32">
        <v>3</v>
      </c>
      <c r="N980" s="32" t="s">
        <v>36</v>
      </c>
      <c r="O980" s="32">
        <v>10</v>
      </c>
      <c r="P980" s="32">
        <v>2.13</v>
      </c>
      <c r="Q980" s="32">
        <v>21.3</v>
      </c>
      <c r="R980" s="32" t="s">
        <v>2470</v>
      </c>
      <c r="S980" s="32" t="s">
        <v>1058</v>
      </c>
      <c r="T980" s="33">
        <v>45338</v>
      </c>
      <c r="U980" s="33">
        <v>45337</v>
      </c>
      <c r="V980" s="32" t="s">
        <v>2471</v>
      </c>
      <c r="W980" s="32" t="s">
        <v>1167</v>
      </c>
      <c r="X980" s="33">
        <v>45338</v>
      </c>
      <c r="Y980" s="32" t="s">
        <v>1068</v>
      </c>
      <c r="Z980" s="33">
        <v>45338</v>
      </c>
      <c r="AA980" s="32" t="s">
        <v>1069</v>
      </c>
      <c r="AB980" s="32" t="s">
        <v>1085</v>
      </c>
      <c r="AC980" s="33">
        <v>45346</v>
      </c>
      <c r="AD980" s="32" t="s">
        <v>22</v>
      </c>
      <c r="AE980" s="33">
        <v>45343</v>
      </c>
      <c r="AF980" s="32" t="s">
        <v>1001</v>
      </c>
      <c r="AG980" s="32"/>
      <c r="AH980" s="32" t="s">
        <v>1210</v>
      </c>
      <c r="AI980" t="s">
        <v>1311</v>
      </c>
      <c r="AJ980" t="s">
        <v>1355</v>
      </c>
      <c r="AK980" t="s">
        <v>1520</v>
      </c>
      <c r="AL980" s="32" t="s">
        <v>890</v>
      </c>
    </row>
    <row r="981" spans="1:38">
      <c r="A981" s="32">
        <v>62</v>
      </c>
      <c r="B981" s="33">
        <v>45329</v>
      </c>
      <c r="C981" s="32">
        <v>40</v>
      </c>
      <c r="D981" s="32" t="s">
        <v>2200</v>
      </c>
      <c r="E981" s="32" t="s">
        <v>2201</v>
      </c>
      <c r="F981" s="32">
        <v>9487106</v>
      </c>
      <c r="G981" s="32" t="s">
        <v>396</v>
      </c>
      <c r="H981" s="32" t="s">
        <v>494</v>
      </c>
      <c r="I981" s="32">
        <v>53820</v>
      </c>
      <c r="J981" s="33">
        <v>45332</v>
      </c>
      <c r="K981" s="33">
        <v>45332</v>
      </c>
      <c r="L981" t="s">
        <v>1058</v>
      </c>
      <c r="M981" s="32">
        <v>2</v>
      </c>
      <c r="N981" s="32" t="s">
        <v>118</v>
      </c>
      <c r="O981" s="32">
        <v>1</v>
      </c>
      <c r="P981" s="32">
        <v>163.19999999999999</v>
      </c>
      <c r="Q981" s="32">
        <v>163.19999999999999</v>
      </c>
      <c r="R981" s="32" t="s">
        <v>2470</v>
      </c>
      <c r="S981" s="32" t="s">
        <v>1058</v>
      </c>
      <c r="T981" s="33">
        <v>45338</v>
      </c>
      <c r="U981" s="33">
        <v>45337</v>
      </c>
      <c r="V981" s="32" t="s">
        <v>2471</v>
      </c>
      <c r="W981" s="32" t="s">
        <v>1039</v>
      </c>
      <c r="X981" s="33">
        <v>45338</v>
      </c>
      <c r="Y981" s="32" t="s">
        <v>1068</v>
      </c>
      <c r="Z981" s="33">
        <v>45338</v>
      </c>
      <c r="AA981" s="32" t="s">
        <v>1069</v>
      </c>
      <c r="AB981" s="32" t="s">
        <v>1085</v>
      </c>
      <c r="AC981" s="33">
        <v>45346</v>
      </c>
      <c r="AD981" s="32" t="s">
        <v>22</v>
      </c>
      <c r="AE981" s="33">
        <v>45343</v>
      </c>
      <c r="AF981" s="32" t="s">
        <v>424</v>
      </c>
      <c r="AG981" s="32"/>
      <c r="AH981" s="32" t="s">
        <v>1210</v>
      </c>
      <c r="AI981" t="s">
        <v>1311</v>
      </c>
      <c r="AJ981" t="s">
        <v>1355</v>
      </c>
      <c r="AK981" t="s">
        <v>1520</v>
      </c>
      <c r="AL981" s="32" t="s">
        <v>890</v>
      </c>
    </row>
    <row r="982" spans="1:38">
      <c r="A982" s="32">
        <v>62</v>
      </c>
      <c r="B982" s="33">
        <v>45329</v>
      </c>
      <c r="C982" s="32">
        <v>40</v>
      </c>
      <c r="D982" s="32" t="s">
        <v>2200</v>
      </c>
      <c r="E982" s="32" t="s">
        <v>2201</v>
      </c>
      <c r="F982" s="32">
        <v>9487106</v>
      </c>
      <c r="G982" s="32" t="s">
        <v>351</v>
      </c>
      <c r="H982" s="32" t="s">
        <v>402</v>
      </c>
      <c r="I982" s="32">
        <v>53817</v>
      </c>
      <c r="J982" s="33">
        <v>45332</v>
      </c>
      <c r="K982" s="33">
        <v>45332</v>
      </c>
      <c r="L982" t="s">
        <v>1058</v>
      </c>
      <c r="M982" s="32">
        <v>2</v>
      </c>
      <c r="N982" s="32" t="s">
        <v>36</v>
      </c>
      <c r="O982" s="32">
        <v>1</v>
      </c>
      <c r="P982" s="32">
        <v>19.309999999999999</v>
      </c>
      <c r="Q982" s="32">
        <v>19.309999999999999</v>
      </c>
      <c r="R982" s="32" t="s">
        <v>2470</v>
      </c>
      <c r="S982" s="32" t="s">
        <v>1058</v>
      </c>
      <c r="T982" s="33">
        <v>45338</v>
      </c>
      <c r="U982" s="33">
        <v>45337</v>
      </c>
      <c r="V982" s="32" t="s">
        <v>2471</v>
      </c>
      <c r="W982" s="32" t="s">
        <v>1162</v>
      </c>
      <c r="X982" s="33">
        <v>45338</v>
      </c>
      <c r="Y982" s="32" t="s">
        <v>1068</v>
      </c>
      <c r="Z982" s="33">
        <v>45338</v>
      </c>
      <c r="AA982" s="32" t="s">
        <v>1069</v>
      </c>
      <c r="AB982" s="32" t="s">
        <v>1085</v>
      </c>
      <c r="AC982" s="33">
        <v>45346</v>
      </c>
      <c r="AD982" s="32" t="s">
        <v>22</v>
      </c>
      <c r="AE982" s="33">
        <v>45343</v>
      </c>
      <c r="AF982" s="32" t="s">
        <v>424</v>
      </c>
      <c r="AG982" s="32"/>
      <c r="AH982" s="32" t="s">
        <v>1210</v>
      </c>
      <c r="AI982" t="s">
        <v>1311</v>
      </c>
      <c r="AJ982" t="s">
        <v>1355</v>
      </c>
      <c r="AK982" t="s">
        <v>1520</v>
      </c>
      <c r="AL982" s="32" t="s">
        <v>890</v>
      </c>
    </row>
    <row r="983" spans="1:38">
      <c r="A983" s="32">
        <v>62</v>
      </c>
      <c r="B983" s="33">
        <v>45329</v>
      </c>
      <c r="C983" s="32">
        <v>40</v>
      </c>
      <c r="D983" s="32" t="s">
        <v>2200</v>
      </c>
      <c r="E983" s="32" t="s">
        <v>2201</v>
      </c>
      <c r="F983" s="32">
        <v>9487106</v>
      </c>
      <c r="G983" s="32" t="s">
        <v>2262</v>
      </c>
      <c r="H983" s="32" t="s">
        <v>2272</v>
      </c>
      <c r="I983" s="32">
        <v>53818</v>
      </c>
      <c r="J983" s="33">
        <v>45332</v>
      </c>
      <c r="K983" s="33">
        <v>45332</v>
      </c>
      <c r="L983" t="s">
        <v>1058</v>
      </c>
      <c r="M983" s="32">
        <v>1</v>
      </c>
      <c r="N983" s="32" t="s">
        <v>20</v>
      </c>
      <c r="O983" s="32">
        <v>2</v>
      </c>
      <c r="P983" s="32">
        <v>54.1</v>
      </c>
      <c r="Q983" s="32">
        <v>108.2</v>
      </c>
      <c r="R983" s="32" t="s">
        <v>2470</v>
      </c>
      <c r="S983" s="32" t="s">
        <v>1058</v>
      </c>
      <c r="T983" s="33">
        <v>45338</v>
      </c>
      <c r="U983" s="33">
        <v>45337</v>
      </c>
      <c r="V983" s="32" t="s">
        <v>2471</v>
      </c>
      <c r="W983" s="32" t="s">
        <v>1313</v>
      </c>
      <c r="X983" s="33">
        <v>45338</v>
      </c>
      <c r="Y983" s="32" t="s">
        <v>1068</v>
      </c>
      <c r="Z983" s="33">
        <v>45338</v>
      </c>
      <c r="AA983" s="32" t="s">
        <v>1069</v>
      </c>
      <c r="AB983" s="32" t="s">
        <v>1085</v>
      </c>
      <c r="AC983" s="33">
        <v>45382</v>
      </c>
      <c r="AD983" s="32" t="s">
        <v>22</v>
      </c>
      <c r="AE983" s="33">
        <v>45351</v>
      </c>
      <c r="AF983" s="32" t="s">
        <v>425</v>
      </c>
      <c r="AG983" s="32"/>
      <c r="AH983" s="32" t="s">
        <v>1210</v>
      </c>
      <c r="AI983" t="s">
        <v>1311</v>
      </c>
      <c r="AJ983" t="s">
        <v>1355</v>
      </c>
      <c r="AK983" t="s">
        <v>1520</v>
      </c>
      <c r="AL983" s="32" t="s">
        <v>890</v>
      </c>
    </row>
    <row r="984" spans="1:38">
      <c r="A984" s="32">
        <v>62</v>
      </c>
      <c r="B984" s="33">
        <v>45329</v>
      </c>
      <c r="C984" s="32">
        <v>40</v>
      </c>
      <c r="D984" s="32" t="s">
        <v>2200</v>
      </c>
      <c r="E984" s="32" t="s">
        <v>2201</v>
      </c>
      <c r="F984" s="32">
        <v>9487106</v>
      </c>
      <c r="G984" s="32" t="s">
        <v>2263</v>
      </c>
      <c r="H984" s="32" t="s">
        <v>2273</v>
      </c>
      <c r="I984" s="32">
        <v>53819</v>
      </c>
      <c r="J984" s="33">
        <v>45332</v>
      </c>
      <c r="K984" s="33">
        <v>45332</v>
      </c>
      <c r="L984" t="s">
        <v>1058</v>
      </c>
      <c r="M984" s="32">
        <v>1</v>
      </c>
      <c r="N984" s="32" t="s">
        <v>20</v>
      </c>
      <c r="O984" s="32">
        <v>2</v>
      </c>
      <c r="P984" s="32">
        <v>76</v>
      </c>
      <c r="Q984" s="32">
        <v>152</v>
      </c>
      <c r="R984" s="32" t="s">
        <v>2470</v>
      </c>
      <c r="S984" s="32" t="s">
        <v>1058</v>
      </c>
      <c r="T984" s="33">
        <v>45338</v>
      </c>
      <c r="U984" s="33">
        <v>45337</v>
      </c>
      <c r="V984" s="32" t="s">
        <v>2471</v>
      </c>
      <c r="W984" s="32" t="s">
        <v>1178</v>
      </c>
      <c r="X984" s="33">
        <v>45338</v>
      </c>
      <c r="Y984" s="32" t="s">
        <v>1068</v>
      </c>
      <c r="Z984" s="33">
        <v>45338</v>
      </c>
      <c r="AA984" s="32" t="s">
        <v>1069</v>
      </c>
      <c r="AB984" s="32" t="s">
        <v>1085</v>
      </c>
      <c r="AC984" s="33">
        <v>45382</v>
      </c>
      <c r="AD984" s="32" t="s">
        <v>22</v>
      </c>
      <c r="AE984" s="33">
        <v>45351</v>
      </c>
      <c r="AF984" s="32" t="s">
        <v>425</v>
      </c>
      <c r="AG984" s="32"/>
      <c r="AH984" s="32" t="s">
        <v>1210</v>
      </c>
      <c r="AI984" t="s">
        <v>1311</v>
      </c>
      <c r="AJ984" t="s">
        <v>1355</v>
      </c>
      <c r="AK984" t="s">
        <v>1520</v>
      </c>
      <c r="AL984" s="32" t="s">
        <v>890</v>
      </c>
    </row>
    <row r="985" spans="1:38">
      <c r="A985" s="32">
        <v>62</v>
      </c>
      <c r="B985" s="33">
        <v>45329</v>
      </c>
      <c r="C985" s="32">
        <v>40</v>
      </c>
      <c r="D985" s="32" t="s">
        <v>2200</v>
      </c>
      <c r="E985" s="32" t="s">
        <v>2201</v>
      </c>
      <c r="F985" s="32">
        <v>9487106</v>
      </c>
      <c r="G985" s="32" t="s">
        <v>216</v>
      </c>
      <c r="H985" s="32" t="s">
        <v>217</v>
      </c>
      <c r="I985" s="32">
        <v>53820</v>
      </c>
      <c r="J985" s="33">
        <v>45332</v>
      </c>
      <c r="K985" s="33">
        <v>45332</v>
      </c>
      <c r="L985" t="s">
        <v>1058</v>
      </c>
      <c r="M985" s="32">
        <v>1</v>
      </c>
      <c r="N985" s="32" t="s">
        <v>20</v>
      </c>
      <c r="O985" s="32">
        <v>1</v>
      </c>
      <c r="P985" s="32">
        <v>28.9</v>
      </c>
      <c r="Q985" s="32">
        <v>28.9</v>
      </c>
      <c r="R985" s="32" t="s">
        <v>2470</v>
      </c>
      <c r="S985" s="32" t="s">
        <v>1058</v>
      </c>
      <c r="T985" s="33">
        <v>45338</v>
      </c>
      <c r="U985" s="33">
        <v>45337</v>
      </c>
      <c r="V985" s="32" t="s">
        <v>2471</v>
      </c>
      <c r="W985" s="32" t="s">
        <v>1164</v>
      </c>
      <c r="X985" s="33">
        <v>45338</v>
      </c>
      <c r="Y985" s="32" t="s">
        <v>1068</v>
      </c>
      <c r="Z985" s="33">
        <v>45338</v>
      </c>
      <c r="AA985" s="32" t="s">
        <v>1069</v>
      </c>
      <c r="AB985" s="32" t="s">
        <v>1085</v>
      </c>
      <c r="AC985" s="33">
        <v>45346</v>
      </c>
      <c r="AD985" s="32" t="s">
        <v>22</v>
      </c>
      <c r="AE985" s="33">
        <v>45343</v>
      </c>
      <c r="AF985" s="32" t="s">
        <v>424</v>
      </c>
      <c r="AG985" s="32"/>
      <c r="AH985" s="32" t="s">
        <v>1210</v>
      </c>
      <c r="AI985" t="s">
        <v>1311</v>
      </c>
      <c r="AJ985" t="s">
        <v>1355</v>
      </c>
      <c r="AK985" t="s">
        <v>1520</v>
      </c>
      <c r="AL985" s="32" t="s">
        <v>890</v>
      </c>
    </row>
    <row r="986" spans="1:38">
      <c r="A986" s="32">
        <v>62</v>
      </c>
      <c r="B986" s="33">
        <v>45329</v>
      </c>
      <c r="C986" s="32">
        <v>40</v>
      </c>
      <c r="D986" s="32" t="s">
        <v>2200</v>
      </c>
      <c r="E986" s="32" t="s">
        <v>2201</v>
      </c>
      <c r="F986" s="32">
        <v>9487106</v>
      </c>
      <c r="G986" s="32" t="s">
        <v>82</v>
      </c>
      <c r="H986" s="32" t="s">
        <v>83</v>
      </c>
      <c r="I986" s="32">
        <v>53817</v>
      </c>
      <c r="J986" s="33">
        <v>45332</v>
      </c>
      <c r="K986" s="33">
        <v>45332</v>
      </c>
      <c r="L986" t="s">
        <v>1058</v>
      </c>
      <c r="M986" s="32">
        <v>1</v>
      </c>
      <c r="N986" s="32" t="s">
        <v>20</v>
      </c>
      <c r="O986" s="32">
        <v>1</v>
      </c>
      <c r="P986" s="32">
        <v>27.31</v>
      </c>
      <c r="Q986" s="32">
        <v>27.31</v>
      </c>
      <c r="R986" s="32" t="s">
        <v>2470</v>
      </c>
      <c r="S986" s="32" t="s">
        <v>1058</v>
      </c>
      <c r="T986" s="33">
        <v>45338</v>
      </c>
      <c r="U986" s="33">
        <v>45337</v>
      </c>
      <c r="V986" s="32" t="s">
        <v>2471</v>
      </c>
      <c r="W986" s="32" t="s">
        <v>1314</v>
      </c>
      <c r="X986" s="33">
        <v>45338</v>
      </c>
      <c r="Y986" s="32" t="s">
        <v>1068</v>
      </c>
      <c r="Z986" s="33">
        <v>45338</v>
      </c>
      <c r="AA986" s="32" t="s">
        <v>1069</v>
      </c>
      <c r="AB986" s="32" t="s">
        <v>1085</v>
      </c>
      <c r="AC986" s="33">
        <v>45346</v>
      </c>
      <c r="AD986" s="32" t="s">
        <v>22</v>
      </c>
      <c r="AE986" s="33">
        <v>45343</v>
      </c>
      <c r="AF986" s="32" t="s">
        <v>424</v>
      </c>
      <c r="AG986" s="32"/>
      <c r="AH986" s="32" t="s">
        <v>1210</v>
      </c>
      <c r="AI986" t="s">
        <v>1311</v>
      </c>
      <c r="AJ986" t="s">
        <v>1355</v>
      </c>
      <c r="AK986" t="s">
        <v>1520</v>
      </c>
      <c r="AL986" s="32" t="s">
        <v>890</v>
      </c>
    </row>
    <row r="987" spans="1:38">
      <c r="A987" s="32">
        <v>63</v>
      </c>
      <c r="B987" s="33">
        <v>45332</v>
      </c>
      <c r="C987" s="32">
        <v>90</v>
      </c>
      <c r="D987" s="32" t="s">
        <v>2294</v>
      </c>
      <c r="E987" s="32" t="s">
        <v>2295</v>
      </c>
      <c r="F987" s="32">
        <v>5083138</v>
      </c>
      <c r="G987" s="32" t="s">
        <v>2296</v>
      </c>
      <c r="H987" s="32" t="s">
        <v>2297</v>
      </c>
      <c r="I987" s="32">
        <v>53865</v>
      </c>
      <c r="J987" s="33">
        <v>45332</v>
      </c>
      <c r="K987" s="33">
        <v>45334</v>
      </c>
      <c r="L987" t="s">
        <v>1058</v>
      </c>
      <c r="M987" s="32">
        <v>1</v>
      </c>
      <c r="N987" s="32" t="s">
        <v>20</v>
      </c>
      <c r="O987" s="32">
        <v>37</v>
      </c>
      <c r="P987" s="32">
        <v>9.57</v>
      </c>
      <c r="Q987" s="32">
        <v>354.09</v>
      </c>
      <c r="R987" s="32" t="s">
        <v>2617</v>
      </c>
      <c r="S987" s="32" t="s">
        <v>1058</v>
      </c>
      <c r="T987" s="33">
        <v>45344</v>
      </c>
      <c r="U987" s="33">
        <v>45338</v>
      </c>
      <c r="V987" s="32" t="s">
        <v>2618</v>
      </c>
      <c r="W987" s="32" t="s">
        <v>1006</v>
      </c>
      <c r="X987" s="33">
        <v>45344</v>
      </c>
      <c r="Y987" s="32" t="s">
        <v>1068</v>
      </c>
      <c r="Z987" s="33">
        <v>45344</v>
      </c>
      <c r="AA987" s="32" t="s">
        <v>1075</v>
      </c>
      <c r="AB987" s="32" t="s">
        <v>1089</v>
      </c>
      <c r="AC987" s="33">
        <v>45358</v>
      </c>
      <c r="AD987" s="32" t="s">
        <v>22</v>
      </c>
      <c r="AE987" s="33">
        <v>45348</v>
      </c>
      <c r="AF987" s="32" t="s">
        <v>2619</v>
      </c>
      <c r="AG987" s="32"/>
      <c r="AH987" s="32" t="s">
        <v>1210</v>
      </c>
      <c r="AI987" t="s">
        <v>1311</v>
      </c>
      <c r="AJ987" t="s">
        <v>1355</v>
      </c>
      <c r="AK987" t="s">
        <v>1520</v>
      </c>
      <c r="AL987" s="32" t="s">
        <v>890</v>
      </c>
    </row>
    <row r="988" spans="1:38">
      <c r="A988" s="32">
        <v>64</v>
      </c>
      <c r="B988" s="33">
        <v>45332</v>
      </c>
      <c r="C988" s="32">
        <v>60</v>
      </c>
      <c r="D988" s="32" t="s">
        <v>2298</v>
      </c>
      <c r="E988" s="32" t="s">
        <v>2299</v>
      </c>
      <c r="F988" s="32">
        <v>5069515</v>
      </c>
      <c r="G988" s="32" t="s">
        <v>2296</v>
      </c>
      <c r="H988" s="32" t="s">
        <v>2297</v>
      </c>
      <c r="I988" s="32">
        <v>53867</v>
      </c>
      <c r="J988" s="33">
        <v>45332</v>
      </c>
      <c r="K988" s="33">
        <v>45334</v>
      </c>
      <c r="L988" t="s">
        <v>1058</v>
      </c>
      <c r="M988" s="32">
        <v>1</v>
      </c>
      <c r="N988" s="32" t="s">
        <v>20</v>
      </c>
      <c r="O988" s="32">
        <v>37</v>
      </c>
      <c r="P988" s="32">
        <v>9.57</v>
      </c>
      <c r="Q988" s="32">
        <v>354.09</v>
      </c>
      <c r="R988" s="32" t="s">
        <v>2617</v>
      </c>
      <c r="S988" s="32" t="s">
        <v>1058</v>
      </c>
      <c r="T988" s="33">
        <v>45344</v>
      </c>
      <c r="U988" s="33">
        <v>45338</v>
      </c>
      <c r="V988" s="32" t="s">
        <v>2618</v>
      </c>
      <c r="W988" s="32" t="s">
        <v>1007</v>
      </c>
      <c r="X988" s="33">
        <v>45344</v>
      </c>
      <c r="Y988" s="32" t="s">
        <v>1068</v>
      </c>
      <c r="Z988" s="33">
        <v>45344</v>
      </c>
      <c r="AA988" s="32" t="s">
        <v>1075</v>
      </c>
      <c r="AB988" s="32" t="s">
        <v>1089</v>
      </c>
      <c r="AC988" s="33">
        <v>45358</v>
      </c>
      <c r="AD988" s="32" t="s">
        <v>22</v>
      </c>
      <c r="AE988" s="33">
        <v>45348</v>
      </c>
      <c r="AF988" s="32" t="s">
        <v>2619</v>
      </c>
      <c r="AG988" s="32"/>
      <c r="AH988" s="32" t="s">
        <v>1210</v>
      </c>
      <c r="AI988" t="s">
        <v>1311</v>
      </c>
      <c r="AJ988" t="s">
        <v>1355</v>
      </c>
      <c r="AK988" t="s">
        <v>1520</v>
      </c>
      <c r="AL988" s="32" t="s">
        <v>890</v>
      </c>
    </row>
    <row r="989" spans="1:38">
      <c r="A989" s="32">
        <v>65</v>
      </c>
      <c r="B989" s="33">
        <v>45332</v>
      </c>
      <c r="C989" s="32">
        <v>90</v>
      </c>
      <c r="D989" s="32" t="s">
        <v>2300</v>
      </c>
      <c r="E989" s="32" t="s">
        <v>2301</v>
      </c>
      <c r="F989" s="32">
        <v>5083153</v>
      </c>
      <c r="G989" s="32" t="s">
        <v>2296</v>
      </c>
      <c r="H989" s="32" t="s">
        <v>2297</v>
      </c>
      <c r="I989" s="32">
        <v>53868</v>
      </c>
      <c r="J989" s="33">
        <v>45332</v>
      </c>
      <c r="K989" s="33">
        <v>45334</v>
      </c>
      <c r="L989" t="s">
        <v>1058</v>
      </c>
      <c r="M989" s="32">
        <v>1</v>
      </c>
      <c r="N989" s="32" t="s">
        <v>20</v>
      </c>
      <c r="O989" s="32">
        <v>37</v>
      </c>
      <c r="P989" s="32">
        <v>0.57999999999999996</v>
      </c>
      <c r="Q989" s="32">
        <v>21.46</v>
      </c>
      <c r="R989" s="32" t="s">
        <v>2617</v>
      </c>
      <c r="S989" s="32" t="s">
        <v>1058</v>
      </c>
      <c r="T989" s="33">
        <v>45344</v>
      </c>
      <c r="U989" s="33">
        <v>45338</v>
      </c>
      <c r="V989" s="32" t="s">
        <v>2618</v>
      </c>
      <c r="W989" s="32" t="s">
        <v>1008</v>
      </c>
      <c r="X989" s="33">
        <v>45344</v>
      </c>
      <c r="Y989" s="32" t="s">
        <v>1068</v>
      </c>
      <c r="Z989" s="33">
        <v>45344</v>
      </c>
      <c r="AA989" s="32" t="s">
        <v>1075</v>
      </c>
      <c r="AB989" s="32" t="s">
        <v>1089</v>
      </c>
      <c r="AC989" s="33">
        <v>45358</v>
      </c>
      <c r="AD989" s="32" t="s">
        <v>22</v>
      </c>
      <c r="AE989" s="33">
        <v>45348</v>
      </c>
      <c r="AF989" s="32" t="s">
        <v>2619</v>
      </c>
      <c r="AG989" s="32"/>
      <c r="AH989" s="32" t="s">
        <v>1210</v>
      </c>
      <c r="AI989" t="s">
        <v>1311</v>
      </c>
      <c r="AJ989" t="s">
        <v>1355</v>
      </c>
      <c r="AK989" t="s">
        <v>1520</v>
      </c>
      <c r="AL989" s="32" t="s">
        <v>890</v>
      </c>
    </row>
    <row r="990" spans="1:38">
      <c r="A990" s="32">
        <v>66</v>
      </c>
      <c r="B990" s="33">
        <v>45334</v>
      </c>
      <c r="C990" s="32">
        <v>30</v>
      </c>
      <c r="D990" s="32" t="s">
        <v>2356</v>
      </c>
      <c r="E990" s="32" t="s">
        <v>2357</v>
      </c>
      <c r="F990" s="32">
        <v>9423630</v>
      </c>
      <c r="G990" s="32" t="s">
        <v>2348</v>
      </c>
      <c r="H990" s="32" t="s">
        <v>2352</v>
      </c>
      <c r="I990" s="32"/>
      <c r="J990" s="33">
        <v>45334</v>
      </c>
      <c r="K990" s="33" t="s">
        <v>581</v>
      </c>
      <c r="L990" t="s">
        <v>581</v>
      </c>
      <c r="M990" s="32" t="s">
        <v>581</v>
      </c>
      <c r="N990" s="32" t="s">
        <v>1381</v>
      </c>
      <c r="O990" s="32">
        <v>0</v>
      </c>
      <c r="P990" s="32" t="s">
        <v>581</v>
      </c>
      <c r="Q990" s="32" t="s">
        <v>581</v>
      </c>
      <c r="R990" s="32" t="s">
        <v>581</v>
      </c>
      <c r="S990" s="32" t="s">
        <v>581</v>
      </c>
      <c r="T990" s="33" t="s">
        <v>581</v>
      </c>
      <c r="U990" s="33" t="s">
        <v>581</v>
      </c>
      <c r="V990" s="32" t="s">
        <v>581</v>
      </c>
      <c r="W990" s="32" t="s">
        <v>581</v>
      </c>
      <c r="X990" s="33" t="s">
        <v>581</v>
      </c>
      <c r="Y990" s="32" t="s">
        <v>581</v>
      </c>
      <c r="Z990" s="33" t="s">
        <v>581</v>
      </c>
      <c r="AA990" s="32" t="s">
        <v>581</v>
      </c>
      <c r="AB990" s="32" t="s">
        <v>581</v>
      </c>
      <c r="AC990" s="33" t="s">
        <v>581</v>
      </c>
      <c r="AD990" s="32" t="s">
        <v>581</v>
      </c>
      <c r="AE990" s="33" t="s">
        <v>581</v>
      </c>
      <c r="AF990" s="32" t="s">
        <v>581</v>
      </c>
      <c r="AG990" s="32" t="s">
        <v>2358</v>
      </c>
      <c r="AH990" s="32" t="s">
        <v>1210</v>
      </c>
      <c r="AI990" t="s">
        <v>1311</v>
      </c>
      <c r="AJ990" t="s">
        <v>1355</v>
      </c>
      <c r="AK990" t="s">
        <v>1520</v>
      </c>
      <c r="AL990" s="32" t="s">
        <v>890</v>
      </c>
    </row>
    <row r="991" spans="1:38">
      <c r="A991" s="32">
        <v>66</v>
      </c>
      <c r="B991" s="33">
        <v>45334</v>
      </c>
      <c r="C991" s="32">
        <v>30</v>
      </c>
      <c r="D991" s="32" t="s">
        <v>2356</v>
      </c>
      <c r="E991" s="32" t="s">
        <v>2357</v>
      </c>
      <c r="F991" s="32">
        <v>9423630</v>
      </c>
      <c r="G991" s="32" t="s">
        <v>222</v>
      </c>
      <c r="H991" s="32" t="s">
        <v>223</v>
      </c>
      <c r="I991" s="32">
        <v>53938</v>
      </c>
      <c r="J991" s="33">
        <v>45334</v>
      </c>
      <c r="K991" s="33">
        <v>45336</v>
      </c>
      <c r="L991" t="s">
        <v>1058</v>
      </c>
      <c r="M991" s="32">
        <v>3</v>
      </c>
      <c r="N991" s="32" t="s">
        <v>1381</v>
      </c>
      <c r="O991" s="32">
        <v>3</v>
      </c>
      <c r="P991" s="32">
        <v>12</v>
      </c>
      <c r="Q991" s="32">
        <v>36</v>
      </c>
      <c r="R991" s="32" t="s">
        <v>2492</v>
      </c>
      <c r="S991" s="32" t="s">
        <v>1058</v>
      </c>
      <c r="T991" s="33">
        <v>45337</v>
      </c>
      <c r="U991" s="33">
        <v>45337</v>
      </c>
      <c r="V991" s="32" t="s">
        <v>2493</v>
      </c>
      <c r="W991" s="32" t="s">
        <v>142</v>
      </c>
      <c r="X991" s="33">
        <v>45337</v>
      </c>
      <c r="Y991" s="32" t="s">
        <v>1068</v>
      </c>
      <c r="Z991" s="33">
        <v>45337</v>
      </c>
      <c r="AA991" s="32" t="s">
        <v>1710</v>
      </c>
      <c r="AB991" s="32" t="s">
        <v>1070</v>
      </c>
      <c r="AC991" s="33">
        <v>45351</v>
      </c>
      <c r="AD991" s="32" t="s">
        <v>22</v>
      </c>
      <c r="AE991" s="33">
        <v>45341</v>
      </c>
      <c r="AF991" s="32" t="s">
        <v>428</v>
      </c>
      <c r="AG991" s="32"/>
      <c r="AH991" s="32" t="s">
        <v>1210</v>
      </c>
      <c r="AI991" t="s">
        <v>1311</v>
      </c>
      <c r="AJ991" t="s">
        <v>1355</v>
      </c>
      <c r="AK991" t="s">
        <v>1520</v>
      </c>
      <c r="AL991" s="32" t="s">
        <v>890</v>
      </c>
    </row>
    <row r="992" spans="1:38">
      <c r="A992" s="32">
        <v>66</v>
      </c>
      <c r="B992" s="33">
        <v>45334</v>
      </c>
      <c r="C992" s="32">
        <v>30</v>
      </c>
      <c r="D992" s="32" t="s">
        <v>2356</v>
      </c>
      <c r="E992" s="32" t="s">
        <v>2357</v>
      </c>
      <c r="F992" s="32">
        <v>9423630</v>
      </c>
      <c r="G992" s="32" t="s">
        <v>86</v>
      </c>
      <c r="H992" s="32" t="s">
        <v>87</v>
      </c>
      <c r="I992" s="32">
        <v>53938</v>
      </c>
      <c r="J992" s="33">
        <v>45334</v>
      </c>
      <c r="K992" s="33">
        <v>45336</v>
      </c>
      <c r="L992" t="s">
        <v>1058</v>
      </c>
      <c r="M992" s="32">
        <v>2</v>
      </c>
      <c r="N992" s="32" t="s">
        <v>1380</v>
      </c>
      <c r="O992" s="32">
        <v>1</v>
      </c>
      <c r="P992" s="32">
        <v>92.02</v>
      </c>
      <c r="Q992" s="32">
        <v>92.02</v>
      </c>
      <c r="R992" s="32" t="s">
        <v>2492</v>
      </c>
      <c r="S992" s="32" t="s">
        <v>1058</v>
      </c>
      <c r="T992" s="33">
        <v>45337</v>
      </c>
      <c r="U992" s="33">
        <v>45337</v>
      </c>
      <c r="V992" s="32" t="s">
        <v>2493</v>
      </c>
      <c r="W992" s="32" t="s">
        <v>141</v>
      </c>
      <c r="X992" s="33">
        <v>45337</v>
      </c>
      <c r="Y992" s="32" t="s">
        <v>1068</v>
      </c>
      <c r="Z992" s="33">
        <v>45337</v>
      </c>
      <c r="AA992" s="32" t="s">
        <v>1710</v>
      </c>
      <c r="AB992" s="32" t="s">
        <v>1070</v>
      </c>
      <c r="AC992" s="33">
        <v>45351</v>
      </c>
      <c r="AD992" s="32" t="s">
        <v>22</v>
      </c>
      <c r="AE992" s="33">
        <v>45341</v>
      </c>
      <c r="AF992" s="32" t="s">
        <v>424</v>
      </c>
      <c r="AG992" s="32"/>
      <c r="AH992" s="32" t="s">
        <v>1210</v>
      </c>
      <c r="AI992" t="s">
        <v>1311</v>
      </c>
      <c r="AJ992" t="s">
        <v>1355</v>
      </c>
      <c r="AK992" t="s">
        <v>1520</v>
      </c>
      <c r="AL992" s="32" t="s">
        <v>890</v>
      </c>
    </row>
    <row r="993" spans="1:38">
      <c r="A993" s="32">
        <v>66</v>
      </c>
      <c r="B993" s="33">
        <v>45334</v>
      </c>
      <c r="C993" s="32">
        <v>30</v>
      </c>
      <c r="D993" s="32" t="s">
        <v>2356</v>
      </c>
      <c r="E993" s="32" t="s">
        <v>2357</v>
      </c>
      <c r="F993" s="32">
        <v>9423630</v>
      </c>
      <c r="G993" s="32" t="s">
        <v>164</v>
      </c>
      <c r="H993" s="32" t="s">
        <v>157</v>
      </c>
      <c r="I993" s="32">
        <v>53937</v>
      </c>
      <c r="J993" s="33">
        <v>45334</v>
      </c>
      <c r="K993" s="33">
        <v>45336</v>
      </c>
      <c r="L993" t="s">
        <v>1058</v>
      </c>
      <c r="M993" s="32">
        <v>1</v>
      </c>
      <c r="N993" s="32" t="s">
        <v>1381</v>
      </c>
      <c r="O993" s="32">
        <v>20</v>
      </c>
      <c r="P993" s="32">
        <v>4.3</v>
      </c>
      <c r="Q993" s="32">
        <v>86</v>
      </c>
      <c r="R993" s="32" t="s">
        <v>2494</v>
      </c>
      <c r="S993" s="32" t="s">
        <v>1058</v>
      </c>
      <c r="T993" s="33">
        <v>45337</v>
      </c>
      <c r="U993" s="33">
        <v>45337</v>
      </c>
      <c r="V993" s="32" t="s">
        <v>2495</v>
      </c>
      <c r="W993" s="32" t="s">
        <v>142</v>
      </c>
      <c r="X993" s="33">
        <v>45337</v>
      </c>
      <c r="Y993" s="32" t="s">
        <v>1068</v>
      </c>
      <c r="Z993" s="33">
        <v>45337</v>
      </c>
      <c r="AA993" s="32" t="s">
        <v>1710</v>
      </c>
      <c r="AB993" s="32" t="s">
        <v>1081</v>
      </c>
      <c r="AC993" s="33">
        <v>45351</v>
      </c>
      <c r="AD993" s="32" t="s">
        <v>22</v>
      </c>
      <c r="AE993" s="33">
        <v>45341</v>
      </c>
      <c r="AF993" s="32" t="s">
        <v>1026</v>
      </c>
      <c r="AG993" s="32"/>
      <c r="AH993" s="32" t="s">
        <v>1210</v>
      </c>
      <c r="AI993" t="s">
        <v>1311</v>
      </c>
      <c r="AJ993" t="s">
        <v>1355</v>
      </c>
      <c r="AK993" t="s">
        <v>1520</v>
      </c>
      <c r="AL993" s="32" t="s">
        <v>890</v>
      </c>
    </row>
    <row r="994" spans="1:38">
      <c r="A994" s="32">
        <v>66</v>
      </c>
      <c r="B994" s="33">
        <v>45334</v>
      </c>
      <c r="C994" s="32">
        <v>30</v>
      </c>
      <c r="D994" s="32" t="s">
        <v>2356</v>
      </c>
      <c r="E994" s="32" t="s">
        <v>2357</v>
      </c>
      <c r="F994" s="32">
        <v>9423630</v>
      </c>
      <c r="G994" s="32" t="s">
        <v>2349</v>
      </c>
      <c r="H994" s="32" t="s">
        <v>2353</v>
      </c>
      <c r="I994" s="32">
        <v>53934</v>
      </c>
      <c r="J994" s="33">
        <v>45334</v>
      </c>
      <c r="K994" s="33">
        <v>45336</v>
      </c>
      <c r="L994" t="s">
        <v>1058</v>
      </c>
      <c r="M994" s="32">
        <v>1</v>
      </c>
      <c r="N994" s="32" t="s">
        <v>1381</v>
      </c>
      <c r="O994" s="32">
        <v>2</v>
      </c>
      <c r="P994" s="32">
        <v>139.86000000000001</v>
      </c>
      <c r="Q994" s="32">
        <v>279.72000000000003</v>
      </c>
      <c r="R994" s="32" t="s">
        <v>2494</v>
      </c>
      <c r="S994" s="32" t="s">
        <v>1058</v>
      </c>
      <c r="T994" s="33">
        <v>45337</v>
      </c>
      <c r="U994" s="33">
        <v>45337</v>
      </c>
      <c r="V994" s="32" t="s">
        <v>2495</v>
      </c>
      <c r="W994" s="32" t="s">
        <v>140</v>
      </c>
      <c r="X994" s="33">
        <v>45337</v>
      </c>
      <c r="Y994" s="32" t="s">
        <v>1068</v>
      </c>
      <c r="Z994" s="33">
        <v>45337</v>
      </c>
      <c r="AA994" s="32" t="s">
        <v>1710</v>
      </c>
      <c r="AB994" s="32" t="s">
        <v>1081</v>
      </c>
      <c r="AC994" s="33">
        <v>45366</v>
      </c>
      <c r="AD994" s="32" t="s">
        <v>22</v>
      </c>
      <c r="AE994" s="33">
        <v>45363</v>
      </c>
      <c r="AF994" s="32" t="s">
        <v>425</v>
      </c>
      <c r="AG994" s="32"/>
      <c r="AH994" s="32" t="s">
        <v>1210</v>
      </c>
      <c r="AI994" t="s">
        <v>1311</v>
      </c>
      <c r="AJ994" t="s">
        <v>1355</v>
      </c>
      <c r="AK994" t="s">
        <v>1520</v>
      </c>
      <c r="AL994" s="32" t="s">
        <v>890</v>
      </c>
    </row>
    <row r="995" spans="1:38">
      <c r="A995" s="32">
        <v>66</v>
      </c>
      <c r="B995" s="33">
        <v>45334</v>
      </c>
      <c r="C995" s="32">
        <v>30</v>
      </c>
      <c r="D995" s="32" t="s">
        <v>2356</v>
      </c>
      <c r="E995" s="32" t="s">
        <v>2357</v>
      </c>
      <c r="F995" s="32">
        <v>9423630</v>
      </c>
      <c r="G995" s="32" t="s">
        <v>2350</v>
      </c>
      <c r="H995" s="32" t="s">
        <v>2354</v>
      </c>
      <c r="I995" s="32">
        <v>53936</v>
      </c>
      <c r="J995" s="33">
        <v>45334</v>
      </c>
      <c r="K995" s="33">
        <v>45336</v>
      </c>
      <c r="L995" t="s">
        <v>1058</v>
      </c>
      <c r="M995" s="32">
        <v>1</v>
      </c>
      <c r="N995" s="32" t="s">
        <v>1381</v>
      </c>
      <c r="O995" s="32">
        <v>50</v>
      </c>
      <c r="P995" s="32">
        <v>1.9</v>
      </c>
      <c r="Q995" s="32">
        <v>95</v>
      </c>
      <c r="R995" s="32" t="s">
        <v>2492</v>
      </c>
      <c r="S995" s="32" t="s">
        <v>1058</v>
      </c>
      <c r="T995" s="33">
        <v>45337</v>
      </c>
      <c r="U995" s="33">
        <v>45337</v>
      </c>
      <c r="V995" s="32" t="s">
        <v>2493</v>
      </c>
      <c r="W995" s="32" t="s">
        <v>139</v>
      </c>
      <c r="X995" s="33">
        <v>45337</v>
      </c>
      <c r="Y995" s="32" t="s">
        <v>1068</v>
      </c>
      <c r="Z995" s="33">
        <v>45337</v>
      </c>
      <c r="AA995" s="32" t="s">
        <v>1710</v>
      </c>
      <c r="AB995" s="32" t="s">
        <v>1070</v>
      </c>
      <c r="AC995" s="33">
        <v>45351</v>
      </c>
      <c r="AD995" s="32" t="s">
        <v>22</v>
      </c>
      <c r="AE995" s="33">
        <v>45341</v>
      </c>
      <c r="AF995" s="32" t="s">
        <v>1034</v>
      </c>
      <c r="AG995" s="32"/>
      <c r="AH995" s="32" t="s">
        <v>1210</v>
      </c>
      <c r="AI995" t="s">
        <v>1311</v>
      </c>
      <c r="AJ995" t="s">
        <v>1355</v>
      </c>
      <c r="AK995" t="s">
        <v>1520</v>
      </c>
      <c r="AL995" s="32" t="s">
        <v>890</v>
      </c>
    </row>
    <row r="996" spans="1:38">
      <c r="A996" s="32">
        <v>66</v>
      </c>
      <c r="B996" s="33">
        <v>45334</v>
      </c>
      <c r="C996" s="32">
        <v>30</v>
      </c>
      <c r="D996" s="32" t="s">
        <v>2356</v>
      </c>
      <c r="E996" s="32" t="s">
        <v>2357</v>
      </c>
      <c r="F996" s="32">
        <v>9423630</v>
      </c>
      <c r="G996" s="32" t="s">
        <v>159</v>
      </c>
      <c r="H996" s="32" t="s">
        <v>152</v>
      </c>
      <c r="I996" s="32">
        <v>53935</v>
      </c>
      <c r="J996" s="33">
        <v>45334</v>
      </c>
      <c r="K996" s="33">
        <v>45336</v>
      </c>
      <c r="L996" t="s">
        <v>1058</v>
      </c>
      <c r="M996" s="32">
        <v>1</v>
      </c>
      <c r="N996" s="32" t="s">
        <v>55</v>
      </c>
      <c r="O996" s="32">
        <v>1</v>
      </c>
      <c r="P996" s="32">
        <v>52.45</v>
      </c>
      <c r="Q996" s="32">
        <v>52.45</v>
      </c>
      <c r="R996" s="32" t="s">
        <v>2494</v>
      </c>
      <c r="S996" s="32" t="s">
        <v>1058</v>
      </c>
      <c r="T996" s="33">
        <v>45337</v>
      </c>
      <c r="U996" s="33">
        <v>45337</v>
      </c>
      <c r="V996" s="32" t="s">
        <v>2495</v>
      </c>
      <c r="W996" s="32" t="s">
        <v>141</v>
      </c>
      <c r="X996" s="33">
        <v>45337</v>
      </c>
      <c r="Y996" s="32" t="s">
        <v>1068</v>
      </c>
      <c r="Z996" s="33">
        <v>45337</v>
      </c>
      <c r="AA996" s="32" t="s">
        <v>1710</v>
      </c>
      <c r="AB996" s="32" t="s">
        <v>1081</v>
      </c>
      <c r="AC996" s="33">
        <v>45351</v>
      </c>
      <c r="AD996" s="32" t="s">
        <v>22</v>
      </c>
      <c r="AE996" s="33">
        <v>45341</v>
      </c>
      <c r="AF996" s="32" t="s">
        <v>424</v>
      </c>
      <c r="AG996" s="32"/>
      <c r="AH996" s="32" t="s">
        <v>1210</v>
      </c>
      <c r="AI996" t="s">
        <v>1311</v>
      </c>
      <c r="AJ996" t="s">
        <v>1355</v>
      </c>
      <c r="AK996" t="s">
        <v>1520</v>
      </c>
      <c r="AL996" s="32" t="s">
        <v>890</v>
      </c>
    </row>
    <row r="997" spans="1:38">
      <c r="A997" s="32">
        <v>66</v>
      </c>
      <c r="B997" s="33">
        <v>45334</v>
      </c>
      <c r="C997" s="32">
        <v>30</v>
      </c>
      <c r="D997" s="32" t="s">
        <v>2356</v>
      </c>
      <c r="E997" s="32" t="s">
        <v>2357</v>
      </c>
      <c r="F997" s="32">
        <v>9423630</v>
      </c>
      <c r="G997" s="32" t="s">
        <v>2351</v>
      </c>
      <c r="H997" s="32" t="s">
        <v>2355</v>
      </c>
      <c r="I997" s="32">
        <v>53939</v>
      </c>
      <c r="J997" s="33">
        <v>45334</v>
      </c>
      <c r="K997" s="33">
        <v>45336</v>
      </c>
      <c r="L997" t="s">
        <v>1058</v>
      </c>
      <c r="M997" s="32">
        <v>1</v>
      </c>
      <c r="N997" s="32" t="s">
        <v>1381</v>
      </c>
      <c r="O997" s="32">
        <v>1</v>
      </c>
      <c r="P997" s="32">
        <v>51.15</v>
      </c>
      <c r="Q997" s="32">
        <v>51.15</v>
      </c>
      <c r="R997" s="32" t="s">
        <v>2496</v>
      </c>
      <c r="S997" s="32" t="s">
        <v>1058</v>
      </c>
      <c r="T997" s="33">
        <v>45340</v>
      </c>
      <c r="U997" s="33">
        <v>45340</v>
      </c>
      <c r="V997" s="32" t="s">
        <v>2620</v>
      </c>
      <c r="W997" s="32" t="s">
        <v>139</v>
      </c>
      <c r="X997" s="33">
        <v>45340</v>
      </c>
      <c r="Y997" s="32" t="s">
        <v>1068</v>
      </c>
      <c r="Z997" s="33">
        <v>45340</v>
      </c>
      <c r="AA997" s="32" t="s">
        <v>1710</v>
      </c>
      <c r="AB997" s="32" t="s">
        <v>1080</v>
      </c>
      <c r="AC997" s="33">
        <v>45382</v>
      </c>
      <c r="AD997" s="32" t="s">
        <v>22</v>
      </c>
      <c r="AE997" s="33">
        <v>45344</v>
      </c>
      <c r="AF997" s="32" t="s">
        <v>424</v>
      </c>
      <c r="AG997" s="32"/>
      <c r="AH997" s="32" t="s">
        <v>1210</v>
      </c>
      <c r="AI997" t="s">
        <v>1311</v>
      </c>
      <c r="AJ997" t="s">
        <v>1355</v>
      </c>
      <c r="AK997" t="s">
        <v>1520</v>
      </c>
      <c r="AL997" s="32" t="s">
        <v>890</v>
      </c>
    </row>
    <row r="998" spans="1:38">
      <c r="A998" s="32">
        <v>66</v>
      </c>
      <c r="B998" s="33">
        <v>45334</v>
      </c>
      <c r="C998" s="32">
        <v>30</v>
      </c>
      <c r="D998" s="32" t="s">
        <v>2356</v>
      </c>
      <c r="E998" s="32" t="s">
        <v>2357</v>
      </c>
      <c r="F998" s="32">
        <v>9423630</v>
      </c>
      <c r="G998" s="32" t="s">
        <v>966</v>
      </c>
      <c r="H998" s="32" t="s">
        <v>968</v>
      </c>
      <c r="I998" s="32">
        <v>53938</v>
      </c>
      <c r="J998" s="33">
        <v>45334</v>
      </c>
      <c r="K998" s="33">
        <v>45336</v>
      </c>
      <c r="L998" t="s">
        <v>1058</v>
      </c>
      <c r="M998" s="32">
        <v>1</v>
      </c>
      <c r="N998" s="32" t="s">
        <v>1380</v>
      </c>
      <c r="O998" s="32">
        <v>1</v>
      </c>
      <c r="P998" s="32">
        <v>145</v>
      </c>
      <c r="Q998" s="32">
        <v>145</v>
      </c>
      <c r="R998" s="32" t="s">
        <v>2492</v>
      </c>
      <c r="S998" s="32" t="s">
        <v>1058</v>
      </c>
      <c r="T998" s="33">
        <v>45337</v>
      </c>
      <c r="U998" s="33">
        <v>45337</v>
      </c>
      <c r="V998" s="32" t="s">
        <v>2493</v>
      </c>
      <c r="W998" s="32" t="s">
        <v>140</v>
      </c>
      <c r="X998" s="33">
        <v>45337</v>
      </c>
      <c r="Y998" s="32" t="s">
        <v>1068</v>
      </c>
      <c r="Z998" s="33">
        <v>45337</v>
      </c>
      <c r="AA998" s="32" t="s">
        <v>1710</v>
      </c>
      <c r="AB998" s="32" t="s">
        <v>1070</v>
      </c>
      <c r="AC998" s="33">
        <v>45351</v>
      </c>
      <c r="AD998" s="32" t="s">
        <v>22</v>
      </c>
      <c r="AE998" s="33">
        <v>45341</v>
      </c>
      <c r="AF998" s="32" t="s">
        <v>424</v>
      </c>
      <c r="AG998" s="32"/>
      <c r="AH998" s="32" t="s">
        <v>1210</v>
      </c>
      <c r="AI998" t="s">
        <v>1311</v>
      </c>
      <c r="AJ998" t="s">
        <v>1355</v>
      </c>
      <c r="AK998" t="s">
        <v>1520</v>
      </c>
      <c r="AL998" s="32" t="s">
        <v>890</v>
      </c>
    </row>
    <row r="999" spans="1:38">
      <c r="A999" s="32">
        <v>67</v>
      </c>
      <c r="B999" s="33">
        <v>45334</v>
      </c>
      <c r="C999" s="32">
        <v>30</v>
      </c>
      <c r="D999" s="32" t="s">
        <v>2361</v>
      </c>
      <c r="E999" s="32" t="s">
        <v>2362</v>
      </c>
      <c r="F999" s="32">
        <v>9330911</v>
      </c>
      <c r="G999" s="32" t="s">
        <v>2363</v>
      </c>
      <c r="H999" s="32" t="s">
        <v>2366</v>
      </c>
      <c r="I999" s="32">
        <v>54193</v>
      </c>
      <c r="J999" s="33">
        <v>45336</v>
      </c>
      <c r="K999" s="33">
        <v>45337</v>
      </c>
      <c r="L999" t="s">
        <v>1058</v>
      </c>
      <c r="M999" s="32">
        <v>1</v>
      </c>
      <c r="N999" s="32" t="s">
        <v>20</v>
      </c>
      <c r="O999" s="32">
        <v>2</v>
      </c>
      <c r="P999" s="32">
        <v>9373.9500000000007</v>
      </c>
      <c r="Q999" s="32">
        <v>18747.900000000001</v>
      </c>
      <c r="R999" s="32" t="s">
        <v>2497</v>
      </c>
      <c r="S999" s="32" t="s">
        <v>1058</v>
      </c>
      <c r="T999" s="33">
        <v>45338</v>
      </c>
      <c r="U999" s="33">
        <v>45337</v>
      </c>
      <c r="V999" s="32" t="s">
        <v>2498</v>
      </c>
      <c r="W999" s="32" t="s">
        <v>139</v>
      </c>
      <c r="X999" s="33">
        <v>45338</v>
      </c>
      <c r="Y999" s="32" t="s">
        <v>1068</v>
      </c>
      <c r="Z999" s="33">
        <v>45338</v>
      </c>
      <c r="AA999" s="32" t="s">
        <v>1075</v>
      </c>
      <c r="AB999" s="32" t="s">
        <v>1072</v>
      </c>
      <c r="AC999" s="33">
        <v>45373</v>
      </c>
      <c r="AD999" s="32" t="s">
        <v>22</v>
      </c>
      <c r="AE999" s="33">
        <v>45367</v>
      </c>
      <c r="AF999" s="32" t="s">
        <v>425</v>
      </c>
      <c r="AG999" s="32" t="s">
        <v>2385</v>
      </c>
      <c r="AH999" s="32" t="s">
        <v>1210</v>
      </c>
      <c r="AI999" t="s">
        <v>1311</v>
      </c>
      <c r="AJ999" t="s">
        <v>1355</v>
      </c>
      <c r="AK999" t="s">
        <v>1520</v>
      </c>
      <c r="AL999" s="32" t="s">
        <v>890</v>
      </c>
    </row>
    <row r="1000" spans="1:38">
      <c r="A1000" s="32">
        <v>67</v>
      </c>
      <c r="B1000" s="33">
        <v>45334</v>
      </c>
      <c r="C1000" s="32">
        <v>30</v>
      </c>
      <c r="D1000" s="32" t="s">
        <v>2361</v>
      </c>
      <c r="E1000" s="32" t="s">
        <v>2362</v>
      </c>
      <c r="F1000" s="32">
        <v>9330911</v>
      </c>
      <c r="G1000" s="32" t="s">
        <v>41</v>
      </c>
      <c r="H1000" s="32" t="s">
        <v>42</v>
      </c>
      <c r="I1000" s="32">
        <v>54197</v>
      </c>
      <c r="J1000" s="33">
        <v>45336</v>
      </c>
      <c r="K1000" s="33">
        <v>45337</v>
      </c>
      <c r="L1000" t="s">
        <v>1058</v>
      </c>
      <c r="M1000" s="32">
        <v>5</v>
      </c>
      <c r="N1000" s="32" t="s">
        <v>20</v>
      </c>
      <c r="O1000" s="32">
        <v>2</v>
      </c>
      <c r="P1000" s="32">
        <v>70.38</v>
      </c>
      <c r="Q1000" s="32">
        <v>140.76</v>
      </c>
      <c r="R1000" s="32" t="s">
        <v>581</v>
      </c>
      <c r="S1000" s="32" t="s">
        <v>581</v>
      </c>
      <c r="T1000" s="33" t="s">
        <v>581</v>
      </c>
      <c r="U1000" s="33" t="s">
        <v>581</v>
      </c>
      <c r="V1000" s="32" t="s">
        <v>2499</v>
      </c>
      <c r="W1000" s="32" t="s">
        <v>1029</v>
      </c>
      <c r="X1000" s="33">
        <v>45338</v>
      </c>
      <c r="Y1000" s="32" t="s">
        <v>1068</v>
      </c>
      <c r="Z1000" s="33">
        <v>45338</v>
      </c>
      <c r="AA1000" s="32" t="s">
        <v>1069</v>
      </c>
      <c r="AB1000" s="32" t="s">
        <v>1070</v>
      </c>
      <c r="AC1000" s="33">
        <v>45351</v>
      </c>
      <c r="AD1000" s="32" t="s">
        <v>22</v>
      </c>
      <c r="AE1000" s="33">
        <v>45342</v>
      </c>
      <c r="AF1000" s="32" t="s">
        <v>425</v>
      </c>
      <c r="AG1000" s="32"/>
      <c r="AH1000" s="32" t="s">
        <v>1210</v>
      </c>
      <c r="AI1000" t="s">
        <v>1311</v>
      </c>
      <c r="AJ1000" t="s">
        <v>1355</v>
      </c>
      <c r="AK1000" t="s">
        <v>1520</v>
      </c>
      <c r="AL1000" s="32" t="s">
        <v>890</v>
      </c>
    </row>
    <row r="1001" spans="1:38">
      <c r="A1001" s="32">
        <v>67</v>
      </c>
      <c r="B1001" s="33">
        <v>45334</v>
      </c>
      <c r="C1001" s="32">
        <v>30</v>
      </c>
      <c r="D1001" s="32" t="s">
        <v>2361</v>
      </c>
      <c r="E1001" s="32" t="s">
        <v>2362</v>
      </c>
      <c r="F1001" s="32">
        <v>9330911</v>
      </c>
      <c r="G1001" s="32" t="s">
        <v>34</v>
      </c>
      <c r="H1001" s="32" t="s">
        <v>35</v>
      </c>
      <c r="I1001" s="32">
        <v>54195</v>
      </c>
      <c r="J1001" s="33">
        <v>45336</v>
      </c>
      <c r="K1001" s="33">
        <v>45337</v>
      </c>
      <c r="L1001" t="s">
        <v>1058</v>
      </c>
      <c r="M1001" s="32">
        <v>1</v>
      </c>
      <c r="N1001" s="32" t="s">
        <v>20</v>
      </c>
      <c r="O1001" s="32">
        <v>2</v>
      </c>
      <c r="P1001" s="32">
        <v>27</v>
      </c>
      <c r="Q1001" s="32">
        <v>54</v>
      </c>
      <c r="R1001" s="32" t="s">
        <v>581</v>
      </c>
      <c r="S1001" s="32" t="s">
        <v>581</v>
      </c>
      <c r="T1001" s="33" t="s">
        <v>581</v>
      </c>
      <c r="U1001" s="33" t="s">
        <v>581</v>
      </c>
      <c r="V1001" s="32" t="s">
        <v>2499</v>
      </c>
      <c r="W1001" s="32" t="s">
        <v>1017</v>
      </c>
      <c r="X1001" s="33">
        <v>45338</v>
      </c>
      <c r="Y1001" s="32" t="s">
        <v>1068</v>
      </c>
      <c r="Z1001" s="33">
        <v>45338</v>
      </c>
      <c r="AA1001" s="32" t="s">
        <v>1069</v>
      </c>
      <c r="AB1001" s="32" t="s">
        <v>1070</v>
      </c>
      <c r="AC1001" s="33">
        <v>45351</v>
      </c>
      <c r="AD1001" s="32" t="s">
        <v>22</v>
      </c>
      <c r="AE1001" s="33">
        <v>45342</v>
      </c>
      <c r="AF1001" s="32" t="s">
        <v>425</v>
      </c>
      <c r="AG1001" s="32"/>
      <c r="AH1001" s="32" t="s">
        <v>1210</v>
      </c>
      <c r="AI1001" t="s">
        <v>1311</v>
      </c>
      <c r="AJ1001" t="s">
        <v>1355</v>
      </c>
      <c r="AK1001" t="s">
        <v>1520</v>
      </c>
      <c r="AL1001" s="32" t="s">
        <v>890</v>
      </c>
    </row>
    <row r="1002" spans="1:38">
      <c r="A1002" s="32">
        <v>67</v>
      </c>
      <c r="B1002" s="33">
        <v>45334</v>
      </c>
      <c r="C1002" s="32">
        <v>30</v>
      </c>
      <c r="D1002" s="32" t="s">
        <v>2361</v>
      </c>
      <c r="E1002" s="32" t="s">
        <v>2362</v>
      </c>
      <c r="F1002" s="32">
        <v>9330911</v>
      </c>
      <c r="G1002" s="32" t="s">
        <v>1435</v>
      </c>
      <c r="H1002" s="32" t="s">
        <v>1441</v>
      </c>
      <c r="I1002" s="32">
        <v>54197</v>
      </c>
      <c r="J1002" s="33">
        <v>45336</v>
      </c>
      <c r="K1002" s="33">
        <v>45337</v>
      </c>
      <c r="L1002" t="s">
        <v>1058</v>
      </c>
      <c r="M1002" s="32">
        <v>4</v>
      </c>
      <c r="N1002" s="32" t="s">
        <v>20</v>
      </c>
      <c r="O1002" s="32">
        <v>4</v>
      </c>
      <c r="P1002" s="32">
        <v>15.8</v>
      </c>
      <c r="Q1002" s="32">
        <v>63.2</v>
      </c>
      <c r="R1002" s="32" t="s">
        <v>581</v>
      </c>
      <c r="S1002" s="32" t="s">
        <v>581</v>
      </c>
      <c r="T1002" s="33" t="s">
        <v>581</v>
      </c>
      <c r="U1002" s="33" t="s">
        <v>581</v>
      </c>
      <c r="V1002" s="32" t="s">
        <v>2499</v>
      </c>
      <c r="W1002" s="32" t="s">
        <v>1028</v>
      </c>
      <c r="X1002" s="33">
        <v>45338</v>
      </c>
      <c r="Y1002" s="32" t="s">
        <v>1068</v>
      </c>
      <c r="Z1002" s="33">
        <v>45338</v>
      </c>
      <c r="AA1002" s="32" t="s">
        <v>1069</v>
      </c>
      <c r="AB1002" s="32" t="s">
        <v>1070</v>
      </c>
      <c r="AC1002" s="33">
        <v>45351</v>
      </c>
      <c r="AD1002" s="32" t="s">
        <v>22</v>
      </c>
      <c r="AE1002" s="33">
        <v>45342</v>
      </c>
      <c r="AF1002" s="32" t="s">
        <v>426</v>
      </c>
      <c r="AG1002" s="32"/>
      <c r="AH1002" s="32" t="s">
        <v>1210</v>
      </c>
      <c r="AI1002" t="s">
        <v>1311</v>
      </c>
      <c r="AJ1002" t="s">
        <v>1355</v>
      </c>
      <c r="AK1002" t="s">
        <v>1520</v>
      </c>
      <c r="AL1002" s="32" t="s">
        <v>890</v>
      </c>
    </row>
    <row r="1003" spans="1:38">
      <c r="A1003" s="32">
        <v>67</v>
      </c>
      <c r="B1003" s="33">
        <v>45334</v>
      </c>
      <c r="C1003" s="32">
        <v>30</v>
      </c>
      <c r="D1003" s="32" t="s">
        <v>2361</v>
      </c>
      <c r="E1003" s="32" t="s">
        <v>2362</v>
      </c>
      <c r="F1003" s="32">
        <v>9330911</v>
      </c>
      <c r="G1003" s="32" t="s">
        <v>2364</v>
      </c>
      <c r="H1003" s="32" t="s">
        <v>2367</v>
      </c>
      <c r="I1003" s="32">
        <v>54197</v>
      </c>
      <c r="J1003" s="33">
        <v>45336</v>
      </c>
      <c r="K1003" s="33">
        <v>45337</v>
      </c>
      <c r="L1003" t="s">
        <v>1058</v>
      </c>
      <c r="M1003" s="32">
        <v>3</v>
      </c>
      <c r="N1003" s="32" t="s">
        <v>20</v>
      </c>
      <c r="O1003" s="32">
        <v>10</v>
      </c>
      <c r="P1003" s="32">
        <v>5.2</v>
      </c>
      <c r="Q1003" s="32">
        <v>52</v>
      </c>
      <c r="R1003" s="32" t="s">
        <v>581</v>
      </c>
      <c r="S1003" s="32" t="s">
        <v>581</v>
      </c>
      <c r="T1003" s="33" t="s">
        <v>581</v>
      </c>
      <c r="U1003" s="33" t="s">
        <v>581</v>
      </c>
      <c r="V1003" s="32" t="s">
        <v>2499</v>
      </c>
      <c r="W1003" s="32" t="s">
        <v>1020</v>
      </c>
      <c r="X1003" s="33">
        <v>45338</v>
      </c>
      <c r="Y1003" s="32" t="s">
        <v>1068</v>
      </c>
      <c r="Z1003" s="33">
        <v>45338</v>
      </c>
      <c r="AA1003" s="32" t="s">
        <v>1069</v>
      </c>
      <c r="AB1003" s="32" t="s">
        <v>1070</v>
      </c>
      <c r="AC1003" s="33">
        <v>45351</v>
      </c>
      <c r="AD1003" s="32" t="s">
        <v>22</v>
      </c>
      <c r="AE1003" s="33">
        <v>45343</v>
      </c>
      <c r="AF1003" s="32" t="s">
        <v>1001</v>
      </c>
      <c r="AG1003" s="32"/>
      <c r="AH1003" s="32" t="s">
        <v>1210</v>
      </c>
      <c r="AI1003" t="s">
        <v>1311</v>
      </c>
      <c r="AJ1003" t="s">
        <v>1355</v>
      </c>
      <c r="AK1003" t="s">
        <v>1520</v>
      </c>
      <c r="AL1003" s="32" t="s">
        <v>890</v>
      </c>
    </row>
    <row r="1004" spans="1:38">
      <c r="A1004" s="32">
        <v>67</v>
      </c>
      <c r="B1004" s="33">
        <v>45334</v>
      </c>
      <c r="C1004" s="32">
        <v>30</v>
      </c>
      <c r="D1004" s="32" t="s">
        <v>2361</v>
      </c>
      <c r="E1004" s="32" t="s">
        <v>2362</v>
      </c>
      <c r="F1004" s="32">
        <v>9330911</v>
      </c>
      <c r="G1004" s="32" t="s">
        <v>2350</v>
      </c>
      <c r="H1004" s="32" t="s">
        <v>2354</v>
      </c>
      <c r="I1004" s="32">
        <v>54197</v>
      </c>
      <c r="J1004" s="33">
        <v>45336</v>
      </c>
      <c r="K1004" s="33">
        <v>45337</v>
      </c>
      <c r="L1004" t="s">
        <v>1058</v>
      </c>
      <c r="M1004" s="32">
        <v>1</v>
      </c>
      <c r="N1004" s="32" t="s">
        <v>20</v>
      </c>
      <c r="O1004" s="32">
        <v>10</v>
      </c>
      <c r="P1004" s="32">
        <v>2.2999999999999998</v>
      </c>
      <c r="Q1004" s="32">
        <v>23</v>
      </c>
      <c r="R1004" s="32" t="s">
        <v>581</v>
      </c>
      <c r="S1004" s="32" t="s">
        <v>581</v>
      </c>
      <c r="T1004" s="33" t="s">
        <v>581</v>
      </c>
      <c r="U1004" s="33" t="s">
        <v>581</v>
      </c>
      <c r="V1004" s="32" t="s">
        <v>2499</v>
      </c>
      <c r="W1004" s="32" t="s">
        <v>1018</v>
      </c>
      <c r="X1004" s="33">
        <v>45338</v>
      </c>
      <c r="Y1004" s="32" t="s">
        <v>1068</v>
      </c>
      <c r="Z1004" s="33">
        <v>45338</v>
      </c>
      <c r="AA1004" s="32" t="s">
        <v>1069</v>
      </c>
      <c r="AB1004" s="32" t="s">
        <v>1070</v>
      </c>
      <c r="AC1004" s="33">
        <v>45351</v>
      </c>
      <c r="AD1004" s="32" t="s">
        <v>22</v>
      </c>
      <c r="AE1004" s="33">
        <v>45342</v>
      </c>
      <c r="AF1004" s="32" t="s">
        <v>1001</v>
      </c>
      <c r="AG1004" s="32"/>
      <c r="AH1004" s="32" t="s">
        <v>1210</v>
      </c>
      <c r="AI1004" t="s">
        <v>1311</v>
      </c>
      <c r="AJ1004" t="s">
        <v>1355</v>
      </c>
      <c r="AK1004" t="s">
        <v>1520</v>
      </c>
      <c r="AL1004" s="32" t="s">
        <v>890</v>
      </c>
    </row>
    <row r="1005" spans="1:38">
      <c r="A1005" s="32">
        <v>67</v>
      </c>
      <c r="B1005" s="33">
        <v>45334</v>
      </c>
      <c r="C1005" s="32">
        <v>30</v>
      </c>
      <c r="D1005" s="32" t="s">
        <v>2361</v>
      </c>
      <c r="E1005" s="32" t="s">
        <v>2362</v>
      </c>
      <c r="F1005" s="32">
        <v>9330911</v>
      </c>
      <c r="G1005" s="32" t="s">
        <v>2095</v>
      </c>
      <c r="H1005" s="32" t="s">
        <v>2072</v>
      </c>
      <c r="I1005" s="32">
        <v>54194</v>
      </c>
      <c r="J1005" s="33">
        <v>45336</v>
      </c>
      <c r="K1005" s="33">
        <v>45337</v>
      </c>
      <c r="L1005" t="s">
        <v>1058</v>
      </c>
      <c r="M1005" s="32">
        <v>4</v>
      </c>
      <c r="N1005" s="32" t="s">
        <v>20</v>
      </c>
      <c r="O1005" s="32">
        <v>2</v>
      </c>
      <c r="P1005" s="32">
        <v>24.14</v>
      </c>
      <c r="Q1005" s="32">
        <v>48.28</v>
      </c>
      <c r="R1005" s="32" t="s">
        <v>581</v>
      </c>
      <c r="S1005" s="32" t="s">
        <v>581</v>
      </c>
      <c r="T1005" s="33" t="s">
        <v>581</v>
      </c>
      <c r="U1005" s="33" t="s">
        <v>581</v>
      </c>
      <c r="V1005" s="32" t="s">
        <v>2621</v>
      </c>
      <c r="W1005" s="32" t="s">
        <v>141</v>
      </c>
      <c r="X1005" s="33">
        <v>45344</v>
      </c>
      <c r="Y1005" s="32" t="s">
        <v>1068</v>
      </c>
      <c r="Z1005" s="33">
        <v>45344</v>
      </c>
      <c r="AA1005" s="32" t="s">
        <v>1069</v>
      </c>
      <c r="AB1005" s="32" t="s">
        <v>1070</v>
      </c>
      <c r="AC1005" s="33">
        <v>45347</v>
      </c>
      <c r="AD1005" s="32" t="s">
        <v>22</v>
      </c>
      <c r="AE1005" s="33">
        <v>45346</v>
      </c>
      <c r="AF1005" s="32" t="s">
        <v>425</v>
      </c>
      <c r="AG1005" s="32"/>
      <c r="AH1005" s="32" t="s">
        <v>1210</v>
      </c>
      <c r="AI1005" t="s">
        <v>1311</v>
      </c>
      <c r="AJ1005" t="s">
        <v>1355</v>
      </c>
      <c r="AK1005" t="s">
        <v>1520</v>
      </c>
      <c r="AL1005" s="32" t="s">
        <v>890</v>
      </c>
    </row>
    <row r="1006" spans="1:38">
      <c r="A1006" s="32">
        <v>67</v>
      </c>
      <c r="B1006" s="33">
        <v>45334</v>
      </c>
      <c r="C1006" s="32">
        <v>30</v>
      </c>
      <c r="D1006" s="32" t="s">
        <v>2361</v>
      </c>
      <c r="E1006" s="32" t="s">
        <v>2362</v>
      </c>
      <c r="F1006" s="32">
        <v>9330911</v>
      </c>
      <c r="G1006" s="32" t="s">
        <v>2096</v>
      </c>
      <c r="H1006" s="32" t="s">
        <v>2073</v>
      </c>
      <c r="I1006" s="32">
        <v>54194</v>
      </c>
      <c r="J1006" s="33">
        <v>45336</v>
      </c>
      <c r="K1006" s="33">
        <v>45337</v>
      </c>
      <c r="L1006" t="s">
        <v>1058</v>
      </c>
      <c r="M1006" s="32">
        <v>3</v>
      </c>
      <c r="N1006" s="32" t="s">
        <v>20</v>
      </c>
      <c r="O1006" s="32">
        <v>2</v>
      </c>
      <c r="P1006" s="32">
        <v>6.66</v>
      </c>
      <c r="Q1006" s="32">
        <v>13.32</v>
      </c>
      <c r="R1006" s="32" t="s">
        <v>581</v>
      </c>
      <c r="S1006" s="32" t="s">
        <v>581</v>
      </c>
      <c r="T1006" s="33" t="s">
        <v>581</v>
      </c>
      <c r="U1006" s="33" t="s">
        <v>581</v>
      </c>
      <c r="V1006" s="32" t="s">
        <v>2622</v>
      </c>
      <c r="W1006" s="32" t="s">
        <v>1018</v>
      </c>
      <c r="X1006" s="33">
        <v>45344</v>
      </c>
      <c r="Y1006" s="32" t="s">
        <v>1068</v>
      </c>
      <c r="Z1006" s="33">
        <v>45344</v>
      </c>
      <c r="AA1006" s="32" t="s">
        <v>1069</v>
      </c>
      <c r="AB1006" s="32" t="s">
        <v>1081</v>
      </c>
      <c r="AC1006" s="33">
        <v>45348</v>
      </c>
      <c r="AD1006" s="32" t="s">
        <v>22</v>
      </c>
      <c r="AE1006" s="33">
        <v>45346</v>
      </c>
      <c r="AF1006" s="32" t="s">
        <v>424</v>
      </c>
      <c r="AG1006" s="32"/>
      <c r="AH1006" s="32" t="s">
        <v>1210</v>
      </c>
      <c r="AI1006" t="s">
        <v>1311</v>
      </c>
      <c r="AJ1006" t="s">
        <v>1355</v>
      </c>
      <c r="AK1006" t="s">
        <v>1520</v>
      </c>
      <c r="AL1006" s="32" t="s">
        <v>890</v>
      </c>
    </row>
    <row r="1007" spans="1:38">
      <c r="A1007" s="32">
        <v>67</v>
      </c>
      <c r="B1007" s="33">
        <v>45334</v>
      </c>
      <c r="C1007" s="32">
        <v>30</v>
      </c>
      <c r="D1007" s="32" t="s">
        <v>2361</v>
      </c>
      <c r="E1007" s="32" t="s">
        <v>2362</v>
      </c>
      <c r="F1007" s="32">
        <v>9330911</v>
      </c>
      <c r="G1007" s="32" t="s">
        <v>346</v>
      </c>
      <c r="H1007" s="32" t="s">
        <v>347</v>
      </c>
      <c r="I1007" s="32">
        <v>54194</v>
      </c>
      <c r="J1007" s="33">
        <v>45336</v>
      </c>
      <c r="K1007" s="33">
        <v>45337</v>
      </c>
      <c r="L1007" t="s">
        <v>1058</v>
      </c>
      <c r="M1007" s="32">
        <v>2</v>
      </c>
      <c r="N1007" s="32" t="s">
        <v>20</v>
      </c>
      <c r="O1007" s="32">
        <v>1</v>
      </c>
      <c r="P1007" s="32">
        <v>16.98</v>
      </c>
      <c r="Q1007" s="32">
        <v>16.98</v>
      </c>
      <c r="R1007" s="32" t="s">
        <v>581</v>
      </c>
      <c r="S1007" s="32" t="s">
        <v>581</v>
      </c>
      <c r="T1007" s="33" t="s">
        <v>581</v>
      </c>
      <c r="U1007" s="33" t="s">
        <v>581</v>
      </c>
      <c r="V1007" s="32" t="s">
        <v>2621</v>
      </c>
      <c r="W1007" s="32" t="s">
        <v>140</v>
      </c>
      <c r="X1007" s="33">
        <v>45344</v>
      </c>
      <c r="Y1007" s="32" t="s">
        <v>1068</v>
      </c>
      <c r="Z1007" s="33">
        <v>45344</v>
      </c>
      <c r="AA1007" s="32" t="s">
        <v>1069</v>
      </c>
      <c r="AB1007" s="32" t="s">
        <v>1070</v>
      </c>
      <c r="AC1007" s="33">
        <v>45347</v>
      </c>
      <c r="AD1007" s="32" t="s">
        <v>22</v>
      </c>
      <c r="AE1007" s="33">
        <v>45346</v>
      </c>
      <c r="AF1007" s="32" t="s">
        <v>424</v>
      </c>
      <c r="AG1007" s="32"/>
      <c r="AH1007" s="32" t="s">
        <v>1210</v>
      </c>
      <c r="AI1007" t="s">
        <v>1311</v>
      </c>
      <c r="AJ1007" t="s">
        <v>1355</v>
      </c>
      <c r="AK1007" t="s">
        <v>1520</v>
      </c>
      <c r="AL1007" s="32" t="s">
        <v>890</v>
      </c>
    </row>
    <row r="1008" spans="1:38">
      <c r="A1008" s="32">
        <v>67</v>
      </c>
      <c r="B1008" s="33">
        <v>45334</v>
      </c>
      <c r="C1008" s="32">
        <v>30</v>
      </c>
      <c r="D1008" s="32" t="s">
        <v>2361</v>
      </c>
      <c r="E1008" s="32" t="s">
        <v>2362</v>
      </c>
      <c r="F1008" s="32">
        <v>9330911</v>
      </c>
      <c r="G1008" s="32" t="s">
        <v>173</v>
      </c>
      <c r="H1008" s="32" t="s">
        <v>282</v>
      </c>
      <c r="I1008" s="32">
        <v>54197</v>
      </c>
      <c r="J1008" s="33">
        <v>45336</v>
      </c>
      <c r="K1008" s="33">
        <v>45337</v>
      </c>
      <c r="L1008" t="s">
        <v>1058</v>
      </c>
      <c r="M1008" s="32">
        <v>2</v>
      </c>
      <c r="N1008" s="32" t="s">
        <v>20</v>
      </c>
      <c r="O1008" s="32">
        <v>1</v>
      </c>
      <c r="P1008" s="32">
        <v>21.11</v>
      </c>
      <c r="Q1008" s="32">
        <v>21.11</v>
      </c>
      <c r="R1008" s="32" t="s">
        <v>581</v>
      </c>
      <c r="S1008" s="32" t="s">
        <v>581</v>
      </c>
      <c r="T1008" s="33" t="s">
        <v>581</v>
      </c>
      <c r="U1008" s="33" t="s">
        <v>581</v>
      </c>
      <c r="V1008" s="32" t="s">
        <v>2499</v>
      </c>
      <c r="W1008" s="32" t="s">
        <v>1019</v>
      </c>
      <c r="X1008" s="33">
        <v>45338</v>
      </c>
      <c r="Y1008" s="32" t="s">
        <v>1068</v>
      </c>
      <c r="Z1008" s="33">
        <v>45338</v>
      </c>
      <c r="AA1008" s="32" t="s">
        <v>1069</v>
      </c>
      <c r="AB1008" s="32" t="s">
        <v>1070</v>
      </c>
      <c r="AC1008" s="33">
        <v>45351</v>
      </c>
      <c r="AD1008" s="32" t="s">
        <v>22</v>
      </c>
      <c r="AE1008" s="33">
        <v>45342</v>
      </c>
      <c r="AF1008" s="32" t="s">
        <v>424</v>
      </c>
      <c r="AG1008" s="32"/>
      <c r="AH1008" s="32" t="s">
        <v>1210</v>
      </c>
      <c r="AI1008" t="s">
        <v>1311</v>
      </c>
      <c r="AJ1008" t="s">
        <v>1355</v>
      </c>
      <c r="AK1008" t="s">
        <v>1520</v>
      </c>
      <c r="AL1008" s="32" t="s">
        <v>890</v>
      </c>
    </row>
    <row r="1009" spans="1:38">
      <c r="A1009" s="32">
        <v>67</v>
      </c>
      <c r="B1009" s="33">
        <v>45334</v>
      </c>
      <c r="C1009" s="32">
        <v>30</v>
      </c>
      <c r="D1009" s="32" t="s">
        <v>2361</v>
      </c>
      <c r="E1009" s="32" t="s">
        <v>2362</v>
      </c>
      <c r="F1009" s="32">
        <v>9330911</v>
      </c>
      <c r="G1009" s="32" t="s">
        <v>170</v>
      </c>
      <c r="H1009" s="32" t="s">
        <v>285</v>
      </c>
      <c r="I1009" s="32">
        <v>54194</v>
      </c>
      <c r="J1009" s="33">
        <v>45336</v>
      </c>
      <c r="K1009" s="33">
        <v>45337</v>
      </c>
      <c r="L1009" t="s">
        <v>1058</v>
      </c>
      <c r="M1009" s="32">
        <v>1</v>
      </c>
      <c r="N1009" s="32" t="s">
        <v>20</v>
      </c>
      <c r="O1009" s="32">
        <v>1</v>
      </c>
      <c r="P1009" s="32">
        <v>10.32</v>
      </c>
      <c r="Q1009" s="32">
        <v>10.32</v>
      </c>
      <c r="R1009" s="32" t="s">
        <v>581</v>
      </c>
      <c r="S1009" s="32" t="s">
        <v>581</v>
      </c>
      <c r="T1009" s="33" t="s">
        <v>581</v>
      </c>
      <c r="U1009" s="33" t="s">
        <v>581</v>
      </c>
      <c r="V1009" s="32" t="s">
        <v>2621</v>
      </c>
      <c r="W1009" s="32" t="s">
        <v>139</v>
      </c>
      <c r="X1009" s="33">
        <v>45344</v>
      </c>
      <c r="Y1009" s="32" t="s">
        <v>1068</v>
      </c>
      <c r="Z1009" s="33">
        <v>45344</v>
      </c>
      <c r="AA1009" s="32" t="s">
        <v>1069</v>
      </c>
      <c r="AB1009" s="32" t="s">
        <v>1070</v>
      </c>
      <c r="AC1009" s="33">
        <v>45347</v>
      </c>
      <c r="AD1009" s="32" t="s">
        <v>22</v>
      </c>
      <c r="AE1009" s="33">
        <v>45346</v>
      </c>
      <c r="AF1009" s="32" t="s">
        <v>424</v>
      </c>
      <c r="AG1009" s="32"/>
      <c r="AH1009" s="32" t="s">
        <v>1210</v>
      </c>
      <c r="AI1009" t="s">
        <v>1311</v>
      </c>
      <c r="AJ1009" t="s">
        <v>1355</v>
      </c>
      <c r="AK1009" t="s">
        <v>1520</v>
      </c>
      <c r="AL1009" s="32" t="s">
        <v>890</v>
      </c>
    </row>
    <row r="1010" spans="1:38">
      <c r="A1010" s="32">
        <v>67</v>
      </c>
      <c r="B1010" s="33">
        <v>45334</v>
      </c>
      <c r="C1010" s="32">
        <v>30</v>
      </c>
      <c r="D1010" s="32" t="s">
        <v>2361</v>
      </c>
      <c r="E1010" s="32" t="s">
        <v>2362</v>
      </c>
      <c r="F1010" s="32">
        <v>9330911</v>
      </c>
      <c r="G1010" s="32" t="s">
        <v>160</v>
      </c>
      <c r="H1010" s="32" t="s">
        <v>153</v>
      </c>
      <c r="I1010" s="32">
        <v>54196</v>
      </c>
      <c r="J1010" s="33">
        <v>45336</v>
      </c>
      <c r="K1010" s="33">
        <v>45337</v>
      </c>
      <c r="L1010" t="s">
        <v>1058</v>
      </c>
      <c r="M1010" s="32">
        <v>1</v>
      </c>
      <c r="N1010" s="32" t="s">
        <v>55</v>
      </c>
      <c r="O1010" s="32">
        <v>1</v>
      </c>
      <c r="P1010" s="32">
        <v>29.4</v>
      </c>
      <c r="Q1010" s="32">
        <v>29.4</v>
      </c>
      <c r="R1010" s="32" t="s">
        <v>581</v>
      </c>
      <c r="S1010" s="32" t="s">
        <v>581</v>
      </c>
      <c r="T1010" s="33" t="s">
        <v>581</v>
      </c>
      <c r="U1010" s="33" t="s">
        <v>581</v>
      </c>
      <c r="V1010" s="32" t="s">
        <v>2500</v>
      </c>
      <c r="W1010" s="32" t="s">
        <v>1008</v>
      </c>
      <c r="X1010" s="33">
        <v>45338</v>
      </c>
      <c r="Y1010" s="32" t="s">
        <v>1068</v>
      </c>
      <c r="Z1010" s="33">
        <v>45338</v>
      </c>
      <c r="AA1010" s="32" t="s">
        <v>1069</v>
      </c>
      <c r="AB1010" s="32" t="s">
        <v>1081</v>
      </c>
      <c r="AC1010" s="33">
        <v>45351</v>
      </c>
      <c r="AD1010" s="32" t="s">
        <v>22</v>
      </c>
      <c r="AE1010" s="33">
        <v>45342</v>
      </c>
      <c r="AF1010" s="32" t="s">
        <v>424</v>
      </c>
      <c r="AG1010" s="32"/>
      <c r="AH1010" s="32" t="s">
        <v>1210</v>
      </c>
      <c r="AI1010" t="s">
        <v>1311</v>
      </c>
      <c r="AJ1010" t="s">
        <v>1355</v>
      </c>
      <c r="AK1010" t="s">
        <v>1520</v>
      </c>
      <c r="AL1010" s="32" t="s">
        <v>890</v>
      </c>
    </row>
    <row r="1011" spans="1:38">
      <c r="A1011" s="32">
        <v>67</v>
      </c>
      <c r="B1011" s="33">
        <v>45334</v>
      </c>
      <c r="C1011" s="32">
        <v>30</v>
      </c>
      <c r="D1011" s="32" t="s">
        <v>2361</v>
      </c>
      <c r="E1011" s="32" t="s">
        <v>2362</v>
      </c>
      <c r="F1011" s="32">
        <v>9330911</v>
      </c>
      <c r="G1011" s="32" t="s">
        <v>2365</v>
      </c>
      <c r="H1011" s="32" t="s">
        <v>2368</v>
      </c>
      <c r="I1011" s="32">
        <v>54198</v>
      </c>
      <c r="J1011" s="33">
        <v>45336</v>
      </c>
      <c r="K1011" s="33">
        <v>45337</v>
      </c>
      <c r="L1011" t="s">
        <v>1058</v>
      </c>
      <c r="M1011" s="32">
        <v>2</v>
      </c>
      <c r="N1011" s="32" t="s">
        <v>20</v>
      </c>
      <c r="O1011" s="32">
        <v>2</v>
      </c>
      <c r="P1011" s="32">
        <v>0.69</v>
      </c>
      <c r="Q1011" s="32">
        <v>1.38</v>
      </c>
      <c r="R1011" s="32" t="s">
        <v>2477</v>
      </c>
      <c r="S1011" s="32" t="s">
        <v>1058</v>
      </c>
      <c r="T1011" s="33">
        <v>45343</v>
      </c>
      <c r="U1011" s="33">
        <v>45340</v>
      </c>
      <c r="V1011" s="32" t="s">
        <v>2616</v>
      </c>
      <c r="W1011" s="32" t="s">
        <v>1012</v>
      </c>
      <c r="X1011" s="33">
        <v>45343</v>
      </c>
      <c r="Y1011" s="32" t="s">
        <v>1068</v>
      </c>
      <c r="Z1011" s="33">
        <v>45343</v>
      </c>
      <c r="AA1011" s="32" t="s">
        <v>1069</v>
      </c>
      <c r="AB1011" s="32" t="s">
        <v>1085</v>
      </c>
      <c r="AC1011" s="33">
        <v>45351</v>
      </c>
      <c r="AD1011" s="32" t="s">
        <v>22</v>
      </c>
      <c r="AE1011" s="33">
        <v>45346</v>
      </c>
      <c r="AF1011" s="32" t="s">
        <v>425</v>
      </c>
      <c r="AG1011" s="32"/>
      <c r="AH1011" s="32" t="s">
        <v>1210</v>
      </c>
      <c r="AI1011" t="s">
        <v>1311</v>
      </c>
      <c r="AJ1011" t="s">
        <v>1355</v>
      </c>
      <c r="AK1011" t="s">
        <v>1520</v>
      </c>
      <c r="AL1011" s="32" t="s">
        <v>890</v>
      </c>
    </row>
    <row r="1012" spans="1:38">
      <c r="A1012" s="32">
        <v>67</v>
      </c>
      <c r="B1012" s="33">
        <v>45334</v>
      </c>
      <c r="C1012" s="32">
        <v>30</v>
      </c>
      <c r="D1012" s="32" t="s">
        <v>2361</v>
      </c>
      <c r="E1012" s="32" t="s">
        <v>2362</v>
      </c>
      <c r="F1012" s="32">
        <v>9330911</v>
      </c>
      <c r="G1012" s="32" t="s">
        <v>2395</v>
      </c>
      <c r="H1012" s="32" t="s">
        <v>2369</v>
      </c>
      <c r="I1012" s="32">
        <v>54198</v>
      </c>
      <c r="J1012" s="33">
        <v>45336</v>
      </c>
      <c r="K1012" s="33">
        <v>45337</v>
      </c>
      <c r="L1012" t="s">
        <v>1058</v>
      </c>
      <c r="M1012" s="32">
        <v>1</v>
      </c>
      <c r="N1012" s="32" t="s">
        <v>20</v>
      </c>
      <c r="O1012" s="32">
        <v>2</v>
      </c>
      <c r="P1012" s="32">
        <v>3.3</v>
      </c>
      <c r="Q1012" s="32">
        <v>6.6</v>
      </c>
      <c r="R1012" s="32" t="s">
        <v>2477</v>
      </c>
      <c r="S1012" s="32" t="s">
        <v>1058</v>
      </c>
      <c r="T1012" s="33">
        <v>45343</v>
      </c>
      <c r="U1012" s="33">
        <v>45340</v>
      </c>
      <c r="V1012" s="32" t="s">
        <v>2616</v>
      </c>
      <c r="W1012" s="32" t="s">
        <v>1011</v>
      </c>
      <c r="X1012" s="33">
        <v>45343</v>
      </c>
      <c r="Y1012" s="32" t="s">
        <v>1068</v>
      </c>
      <c r="Z1012" s="33">
        <v>45343</v>
      </c>
      <c r="AA1012" s="32" t="s">
        <v>1069</v>
      </c>
      <c r="AB1012" s="32" t="s">
        <v>1085</v>
      </c>
      <c r="AC1012" s="33">
        <v>45385</v>
      </c>
      <c r="AD1012" s="32" t="s">
        <v>22</v>
      </c>
      <c r="AE1012" s="33">
        <v>45356</v>
      </c>
      <c r="AF1012" s="32" t="s">
        <v>425</v>
      </c>
      <c r="AG1012" s="32"/>
      <c r="AH1012" s="32" t="s">
        <v>1210</v>
      </c>
      <c r="AI1012" t="s">
        <v>1311</v>
      </c>
      <c r="AJ1012" t="s">
        <v>1355</v>
      </c>
      <c r="AK1012" t="s">
        <v>1520</v>
      </c>
      <c r="AL1012" s="32" t="s">
        <v>890</v>
      </c>
    </row>
    <row r="1013" spans="1:38">
      <c r="A1013" s="32">
        <v>67</v>
      </c>
      <c r="B1013" s="33">
        <v>45334</v>
      </c>
      <c r="C1013" s="32">
        <v>50</v>
      </c>
      <c r="D1013" s="32" t="s">
        <v>2361</v>
      </c>
      <c r="E1013" s="32" t="s">
        <v>2362</v>
      </c>
      <c r="F1013" s="32">
        <v>9330911</v>
      </c>
      <c r="G1013" s="32" t="s">
        <v>986</v>
      </c>
      <c r="H1013" s="32" t="s">
        <v>2034</v>
      </c>
      <c r="I1013" s="32">
        <v>54208</v>
      </c>
      <c r="J1013" s="33">
        <v>45336</v>
      </c>
      <c r="K1013" s="33">
        <v>45337</v>
      </c>
      <c r="L1013" t="s">
        <v>1058</v>
      </c>
      <c r="M1013" s="32">
        <v>1</v>
      </c>
      <c r="N1013" s="32" t="s">
        <v>20</v>
      </c>
      <c r="O1013" s="32">
        <v>2</v>
      </c>
      <c r="P1013" s="32">
        <v>17.399999999999999</v>
      </c>
      <c r="Q1013" s="32">
        <v>34.799999999999997</v>
      </c>
      <c r="R1013" s="32" t="s">
        <v>2477</v>
      </c>
      <c r="S1013" s="32" t="s">
        <v>1058</v>
      </c>
      <c r="T1013" s="33">
        <v>45343</v>
      </c>
      <c r="U1013" s="33">
        <v>45340</v>
      </c>
      <c r="V1013" s="32" t="s">
        <v>2616</v>
      </c>
      <c r="W1013" s="32" t="s">
        <v>1019</v>
      </c>
      <c r="X1013" s="33">
        <v>45343</v>
      </c>
      <c r="Y1013" s="32" t="s">
        <v>1068</v>
      </c>
      <c r="Z1013" s="33">
        <v>45343</v>
      </c>
      <c r="AA1013" s="32" t="s">
        <v>1069</v>
      </c>
      <c r="AB1013" s="32" t="s">
        <v>1085</v>
      </c>
      <c r="AC1013" s="33">
        <v>45351</v>
      </c>
      <c r="AD1013" s="32" t="s">
        <v>22</v>
      </c>
      <c r="AE1013" s="33">
        <v>45346</v>
      </c>
      <c r="AF1013" s="32" t="s">
        <v>425</v>
      </c>
      <c r="AG1013" s="32"/>
      <c r="AH1013" s="32" t="s">
        <v>1210</v>
      </c>
      <c r="AI1013" t="s">
        <v>1311</v>
      </c>
      <c r="AJ1013" t="s">
        <v>1355</v>
      </c>
      <c r="AK1013" t="s">
        <v>1520</v>
      </c>
      <c r="AL1013" s="32" t="s">
        <v>890</v>
      </c>
    </row>
    <row r="1014" spans="1:38">
      <c r="A1014" s="32">
        <v>67</v>
      </c>
      <c r="B1014" s="33">
        <v>45334</v>
      </c>
      <c r="C1014" s="32">
        <v>50</v>
      </c>
      <c r="D1014" s="32" t="s">
        <v>2361</v>
      </c>
      <c r="E1014" s="32" t="s">
        <v>2362</v>
      </c>
      <c r="F1014" s="32">
        <v>9330911</v>
      </c>
      <c r="G1014" s="32" t="s">
        <v>469</v>
      </c>
      <c r="H1014" s="32" t="s">
        <v>470</v>
      </c>
      <c r="I1014" s="32">
        <v>54205</v>
      </c>
      <c r="J1014" s="33">
        <v>45336</v>
      </c>
      <c r="K1014" s="33">
        <v>45337</v>
      </c>
      <c r="L1014" t="s">
        <v>1058</v>
      </c>
      <c r="M1014" s="32">
        <v>1</v>
      </c>
      <c r="N1014" s="32" t="s">
        <v>20</v>
      </c>
      <c r="O1014" s="32">
        <v>2</v>
      </c>
      <c r="P1014" s="32">
        <v>30.47</v>
      </c>
      <c r="Q1014" s="32">
        <v>60.94</v>
      </c>
      <c r="R1014" s="32" t="s">
        <v>2477</v>
      </c>
      <c r="S1014" s="32" t="s">
        <v>1058</v>
      </c>
      <c r="T1014" s="33">
        <v>45343</v>
      </c>
      <c r="U1014" s="33">
        <v>45340</v>
      </c>
      <c r="V1014" s="32" t="s">
        <v>2616</v>
      </c>
      <c r="W1014" s="32" t="s">
        <v>1018</v>
      </c>
      <c r="X1014" s="33">
        <v>45343</v>
      </c>
      <c r="Y1014" s="32" t="s">
        <v>1068</v>
      </c>
      <c r="Z1014" s="33">
        <v>45343</v>
      </c>
      <c r="AA1014" s="32" t="s">
        <v>1069</v>
      </c>
      <c r="AB1014" s="32" t="s">
        <v>1085</v>
      </c>
      <c r="AC1014" s="33">
        <v>45351</v>
      </c>
      <c r="AD1014" s="32" t="s">
        <v>22</v>
      </c>
      <c r="AE1014" s="33">
        <v>45346</v>
      </c>
      <c r="AF1014" s="32" t="s">
        <v>425</v>
      </c>
      <c r="AG1014" s="32"/>
      <c r="AH1014" s="32" t="s">
        <v>1210</v>
      </c>
      <c r="AI1014" t="s">
        <v>1311</v>
      </c>
      <c r="AJ1014" t="s">
        <v>1355</v>
      </c>
      <c r="AK1014" t="s">
        <v>1520</v>
      </c>
      <c r="AL1014" s="32" t="s">
        <v>890</v>
      </c>
    </row>
    <row r="1015" spans="1:38">
      <c r="A1015" s="32">
        <v>67</v>
      </c>
      <c r="B1015" s="33">
        <v>45334</v>
      </c>
      <c r="C1015" s="32">
        <v>50</v>
      </c>
      <c r="D1015" s="32" t="s">
        <v>2361</v>
      </c>
      <c r="E1015" s="32" t="s">
        <v>2362</v>
      </c>
      <c r="F1015" s="32">
        <v>9330911</v>
      </c>
      <c r="G1015" s="32" t="s">
        <v>2021</v>
      </c>
      <c r="H1015" s="32" t="s">
        <v>2033</v>
      </c>
      <c r="I1015" s="32">
        <v>54207</v>
      </c>
      <c r="J1015" s="33">
        <v>45336</v>
      </c>
      <c r="K1015" s="33">
        <v>45337</v>
      </c>
      <c r="L1015" t="s">
        <v>1058</v>
      </c>
      <c r="M1015" s="32">
        <v>1</v>
      </c>
      <c r="N1015" s="32" t="s">
        <v>21</v>
      </c>
      <c r="O1015" s="32">
        <v>3</v>
      </c>
      <c r="P1015" s="32">
        <v>19.8</v>
      </c>
      <c r="Q1015" s="32">
        <v>59.4</v>
      </c>
      <c r="R1015" s="32" t="s">
        <v>581</v>
      </c>
      <c r="S1015" s="32" t="s">
        <v>581</v>
      </c>
      <c r="T1015" s="33" t="s">
        <v>581</v>
      </c>
      <c r="U1015" s="33" t="s">
        <v>581</v>
      </c>
      <c r="V1015" s="32" t="s">
        <v>2499</v>
      </c>
      <c r="W1015" s="32" t="s">
        <v>1176</v>
      </c>
      <c r="X1015" s="33">
        <v>45338</v>
      </c>
      <c r="Y1015" s="32" t="s">
        <v>1068</v>
      </c>
      <c r="Z1015" s="33">
        <v>45338</v>
      </c>
      <c r="AA1015" s="32" t="s">
        <v>1069</v>
      </c>
      <c r="AB1015" s="32" t="s">
        <v>1070</v>
      </c>
      <c r="AC1015" s="33">
        <v>45351</v>
      </c>
      <c r="AD1015" s="32" t="s">
        <v>22</v>
      </c>
      <c r="AE1015" s="33">
        <v>45342</v>
      </c>
      <c r="AF1015" s="32" t="s">
        <v>428</v>
      </c>
      <c r="AG1015" s="32"/>
      <c r="AH1015" s="32" t="s">
        <v>1210</v>
      </c>
      <c r="AI1015" t="s">
        <v>1311</v>
      </c>
      <c r="AJ1015" t="s">
        <v>1355</v>
      </c>
      <c r="AK1015" t="s">
        <v>1520</v>
      </c>
      <c r="AL1015" s="32" t="s">
        <v>890</v>
      </c>
    </row>
    <row r="1016" spans="1:38">
      <c r="A1016" s="32">
        <v>67</v>
      </c>
      <c r="B1016" s="33">
        <v>45334</v>
      </c>
      <c r="C1016" s="32">
        <v>50</v>
      </c>
      <c r="D1016" s="32" t="s">
        <v>2361</v>
      </c>
      <c r="E1016" s="32" t="s">
        <v>2362</v>
      </c>
      <c r="F1016" s="32">
        <v>9330911</v>
      </c>
      <c r="G1016" s="32" t="s">
        <v>160</v>
      </c>
      <c r="H1016" s="32" t="s">
        <v>153</v>
      </c>
      <c r="I1016" s="32">
        <v>54206</v>
      </c>
      <c r="J1016" s="33">
        <v>45336</v>
      </c>
      <c r="K1016" s="33">
        <v>45337</v>
      </c>
      <c r="L1016" t="s">
        <v>1058</v>
      </c>
      <c r="M1016" s="32">
        <v>1</v>
      </c>
      <c r="N1016" s="32" t="s">
        <v>55</v>
      </c>
      <c r="O1016" s="32">
        <v>1</v>
      </c>
      <c r="P1016" s="32">
        <v>29.4</v>
      </c>
      <c r="Q1016" s="32">
        <v>29.4</v>
      </c>
      <c r="R1016" s="32" t="s">
        <v>581</v>
      </c>
      <c r="S1016" s="32" t="s">
        <v>581</v>
      </c>
      <c r="T1016" s="33" t="s">
        <v>581</v>
      </c>
      <c r="U1016" s="33" t="s">
        <v>581</v>
      </c>
      <c r="V1016" s="32" t="s">
        <v>2500</v>
      </c>
      <c r="W1016" s="32" t="s">
        <v>1009</v>
      </c>
      <c r="X1016" s="33">
        <v>45338</v>
      </c>
      <c r="Y1016" s="32" t="s">
        <v>1068</v>
      </c>
      <c r="Z1016" s="33">
        <v>45338</v>
      </c>
      <c r="AA1016" s="32" t="s">
        <v>1069</v>
      </c>
      <c r="AB1016" s="32" t="s">
        <v>1081</v>
      </c>
      <c r="AC1016" s="33">
        <v>45351</v>
      </c>
      <c r="AD1016" s="32" t="s">
        <v>22</v>
      </c>
      <c r="AE1016" s="33">
        <v>45342</v>
      </c>
      <c r="AF1016" s="32" t="s">
        <v>424</v>
      </c>
      <c r="AG1016" s="32"/>
      <c r="AH1016" s="32" t="s">
        <v>1210</v>
      </c>
      <c r="AI1016" t="s">
        <v>1311</v>
      </c>
      <c r="AJ1016" t="s">
        <v>1355</v>
      </c>
      <c r="AK1016" t="s">
        <v>1520</v>
      </c>
      <c r="AL1016" s="32" t="s">
        <v>890</v>
      </c>
    </row>
    <row r="1017" spans="1:38">
      <c r="A1017" s="32">
        <v>67</v>
      </c>
      <c r="B1017" s="33">
        <v>45334</v>
      </c>
      <c r="C1017" s="32">
        <v>50</v>
      </c>
      <c r="D1017" s="32" t="s">
        <v>2361</v>
      </c>
      <c r="E1017" s="32" t="s">
        <v>2362</v>
      </c>
      <c r="F1017" s="32">
        <v>9330911</v>
      </c>
      <c r="G1017" s="32" t="s">
        <v>2370</v>
      </c>
      <c r="H1017" s="32" t="s">
        <v>2371</v>
      </c>
      <c r="I1017" s="32">
        <v>54209</v>
      </c>
      <c r="J1017" s="33">
        <v>45336</v>
      </c>
      <c r="K1017" s="33">
        <v>45337</v>
      </c>
      <c r="L1017" t="s">
        <v>1058</v>
      </c>
      <c r="M1017" s="32">
        <v>1</v>
      </c>
      <c r="N1017" s="32" t="s">
        <v>20</v>
      </c>
      <c r="O1017" s="32">
        <v>1</v>
      </c>
      <c r="P1017" s="32">
        <v>15</v>
      </c>
      <c r="Q1017" s="32">
        <v>15</v>
      </c>
      <c r="R1017" s="32" t="s">
        <v>2477</v>
      </c>
      <c r="S1017" s="32" t="s">
        <v>1058</v>
      </c>
      <c r="T1017" s="33">
        <v>45343</v>
      </c>
      <c r="U1017" s="33">
        <v>45340</v>
      </c>
      <c r="V1017" s="32" t="s">
        <v>2616</v>
      </c>
      <c r="W1017" s="32" t="s">
        <v>1020</v>
      </c>
      <c r="X1017" s="33">
        <v>45343</v>
      </c>
      <c r="Y1017" s="32" t="s">
        <v>1068</v>
      </c>
      <c r="Z1017" s="33">
        <v>45343</v>
      </c>
      <c r="AA1017" s="32" t="s">
        <v>1069</v>
      </c>
      <c r="AB1017" s="32" t="s">
        <v>1085</v>
      </c>
      <c r="AC1017" s="33">
        <v>45351</v>
      </c>
      <c r="AD1017" s="32" t="s">
        <v>22</v>
      </c>
      <c r="AE1017" s="33">
        <v>45346</v>
      </c>
      <c r="AF1017" s="32" t="s">
        <v>424</v>
      </c>
      <c r="AG1017" s="32"/>
      <c r="AH1017" s="32" t="s">
        <v>1210</v>
      </c>
      <c r="AI1017" t="s">
        <v>1311</v>
      </c>
      <c r="AJ1017" t="s">
        <v>1355</v>
      </c>
      <c r="AK1017" t="s">
        <v>1520</v>
      </c>
      <c r="AL1017" s="32" t="s">
        <v>890</v>
      </c>
    </row>
    <row r="1018" spans="1:38">
      <c r="A1018" s="32">
        <v>67</v>
      </c>
      <c r="B1018" s="33">
        <v>45334</v>
      </c>
      <c r="C1018" s="32">
        <v>40</v>
      </c>
      <c r="D1018" s="32" t="s">
        <v>2361</v>
      </c>
      <c r="E1018" s="32" t="s">
        <v>2362</v>
      </c>
      <c r="F1018" s="32">
        <v>9330911</v>
      </c>
      <c r="G1018" s="32" t="s">
        <v>49</v>
      </c>
      <c r="H1018" s="32" t="s">
        <v>50</v>
      </c>
      <c r="I1018" s="32">
        <v>54203</v>
      </c>
      <c r="J1018" s="33">
        <v>45336</v>
      </c>
      <c r="K1018" s="33">
        <v>45337</v>
      </c>
      <c r="L1018" t="s">
        <v>1058</v>
      </c>
      <c r="M1018" s="32">
        <v>6</v>
      </c>
      <c r="N1018" s="32" t="s">
        <v>20</v>
      </c>
      <c r="O1018" s="32">
        <v>16</v>
      </c>
      <c r="P1018" s="32">
        <v>242.35</v>
      </c>
      <c r="Q1018" s="32">
        <v>3877.6</v>
      </c>
      <c r="R1018" s="32" t="s">
        <v>581</v>
      </c>
      <c r="S1018" s="32" t="s">
        <v>581</v>
      </c>
      <c r="T1018" s="33" t="s">
        <v>581</v>
      </c>
      <c r="U1018" s="33" t="s">
        <v>581</v>
      </c>
      <c r="V1018" s="32" t="s">
        <v>2499</v>
      </c>
      <c r="W1018" s="32" t="s">
        <v>1010</v>
      </c>
      <c r="X1018" s="33">
        <v>45338</v>
      </c>
      <c r="Y1018" s="32" t="s">
        <v>1068</v>
      </c>
      <c r="Z1018" s="33">
        <v>45338</v>
      </c>
      <c r="AA1018" s="32" t="s">
        <v>1069</v>
      </c>
      <c r="AB1018" s="32" t="s">
        <v>1070</v>
      </c>
      <c r="AC1018" s="33">
        <v>45351</v>
      </c>
      <c r="AD1018" s="32" t="s">
        <v>22</v>
      </c>
      <c r="AE1018" s="33">
        <v>45342</v>
      </c>
      <c r="AF1018" s="32" t="s">
        <v>1157</v>
      </c>
      <c r="AG1018" s="32"/>
      <c r="AH1018" s="32" t="s">
        <v>1210</v>
      </c>
      <c r="AI1018" t="s">
        <v>1311</v>
      </c>
      <c r="AJ1018" t="s">
        <v>1355</v>
      </c>
      <c r="AK1018" t="s">
        <v>1520</v>
      </c>
      <c r="AL1018" s="32" t="s">
        <v>890</v>
      </c>
    </row>
    <row r="1019" spans="1:38">
      <c r="A1019" s="32">
        <v>67</v>
      </c>
      <c r="B1019" s="33">
        <v>45334</v>
      </c>
      <c r="C1019" s="32">
        <v>40</v>
      </c>
      <c r="D1019" s="32" t="s">
        <v>2361</v>
      </c>
      <c r="E1019" s="32" t="s">
        <v>2362</v>
      </c>
      <c r="F1019" s="32">
        <v>9330911</v>
      </c>
      <c r="G1019" s="32" t="s">
        <v>395</v>
      </c>
      <c r="H1019" s="32" t="s">
        <v>399</v>
      </c>
      <c r="I1019" s="32">
        <v>54203</v>
      </c>
      <c r="J1019" s="33">
        <v>45336</v>
      </c>
      <c r="K1019" s="33">
        <v>45337</v>
      </c>
      <c r="L1019" t="s">
        <v>1058</v>
      </c>
      <c r="M1019" s="32">
        <v>5</v>
      </c>
      <c r="N1019" s="32" t="s">
        <v>20</v>
      </c>
      <c r="O1019" s="32">
        <v>2</v>
      </c>
      <c r="P1019" s="32">
        <v>302.94</v>
      </c>
      <c r="Q1019" s="32">
        <v>605.88</v>
      </c>
      <c r="R1019" s="32" t="s">
        <v>581</v>
      </c>
      <c r="S1019" s="32" t="s">
        <v>581</v>
      </c>
      <c r="T1019" s="33" t="s">
        <v>581</v>
      </c>
      <c r="U1019" s="33" t="s">
        <v>581</v>
      </c>
      <c r="V1019" s="32" t="s">
        <v>2499</v>
      </c>
      <c r="W1019" s="32" t="s">
        <v>1037</v>
      </c>
      <c r="X1019" s="33">
        <v>45338</v>
      </c>
      <c r="Y1019" s="32" t="s">
        <v>1068</v>
      </c>
      <c r="Z1019" s="33">
        <v>45338</v>
      </c>
      <c r="AA1019" s="32" t="s">
        <v>1069</v>
      </c>
      <c r="AB1019" s="32" t="s">
        <v>1070</v>
      </c>
      <c r="AC1019" s="33">
        <v>45351</v>
      </c>
      <c r="AD1019" s="32" t="s">
        <v>22</v>
      </c>
      <c r="AE1019" s="33">
        <v>45342</v>
      </c>
      <c r="AF1019" s="32" t="s">
        <v>425</v>
      </c>
      <c r="AG1019" s="32"/>
      <c r="AH1019" s="32" t="s">
        <v>1210</v>
      </c>
      <c r="AI1019" t="s">
        <v>1311</v>
      </c>
      <c r="AJ1019" t="s">
        <v>1355</v>
      </c>
      <c r="AK1019" t="s">
        <v>1520</v>
      </c>
      <c r="AL1019" s="32" t="s">
        <v>890</v>
      </c>
    </row>
    <row r="1020" spans="1:38">
      <c r="A1020" s="32">
        <v>67</v>
      </c>
      <c r="B1020" s="33">
        <v>45334</v>
      </c>
      <c r="C1020" s="32">
        <v>40</v>
      </c>
      <c r="D1020" s="32" t="s">
        <v>2361</v>
      </c>
      <c r="E1020" s="32" t="s">
        <v>2362</v>
      </c>
      <c r="F1020" s="32">
        <v>9330911</v>
      </c>
      <c r="G1020" s="32" t="s">
        <v>176</v>
      </c>
      <c r="H1020" s="32" t="s">
        <v>280</v>
      </c>
      <c r="I1020" s="32">
        <v>54203</v>
      </c>
      <c r="J1020" s="33">
        <v>45336</v>
      </c>
      <c r="K1020" s="33">
        <v>45337</v>
      </c>
      <c r="L1020" t="s">
        <v>1058</v>
      </c>
      <c r="M1020" s="32">
        <v>4</v>
      </c>
      <c r="N1020" s="32" t="s">
        <v>20</v>
      </c>
      <c r="O1020" s="32">
        <v>2</v>
      </c>
      <c r="P1020" s="32">
        <v>58.91</v>
      </c>
      <c r="Q1020" s="32">
        <v>117.82</v>
      </c>
      <c r="R1020" s="32" t="s">
        <v>581</v>
      </c>
      <c r="S1020" s="32" t="s">
        <v>581</v>
      </c>
      <c r="T1020" s="33" t="s">
        <v>581</v>
      </c>
      <c r="U1020" s="33" t="s">
        <v>581</v>
      </c>
      <c r="V1020" s="32" t="s">
        <v>2499</v>
      </c>
      <c r="W1020" s="32" t="s">
        <v>1036</v>
      </c>
      <c r="X1020" s="33">
        <v>45338</v>
      </c>
      <c r="Y1020" s="32" t="s">
        <v>1068</v>
      </c>
      <c r="Z1020" s="33">
        <v>45338</v>
      </c>
      <c r="AA1020" s="32" t="s">
        <v>1069</v>
      </c>
      <c r="AB1020" s="32" t="s">
        <v>1070</v>
      </c>
      <c r="AC1020" s="33">
        <v>45351</v>
      </c>
      <c r="AD1020" s="32" t="s">
        <v>22</v>
      </c>
      <c r="AE1020" s="33">
        <v>45342</v>
      </c>
      <c r="AF1020" s="32" t="s">
        <v>425</v>
      </c>
      <c r="AG1020" s="32"/>
      <c r="AH1020" s="32" t="s">
        <v>1210</v>
      </c>
      <c r="AI1020" t="s">
        <v>1311</v>
      </c>
      <c r="AJ1020" t="s">
        <v>1355</v>
      </c>
      <c r="AK1020" t="s">
        <v>1520</v>
      </c>
      <c r="AL1020" s="32" t="s">
        <v>890</v>
      </c>
    </row>
    <row r="1021" spans="1:38">
      <c r="A1021" s="32">
        <v>67</v>
      </c>
      <c r="B1021" s="33">
        <v>45334</v>
      </c>
      <c r="C1021" s="32">
        <v>40</v>
      </c>
      <c r="D1021" s="32" t="s">
        <v>2361</v>
      </c>
      <c r="E1021" s="32" t="s">
        <v>2362</v>
      </c>
      <c r="F1021" s="32">
        <v>9330911</v>
      </c>
      <c r="G1021" s="32" t="s">
        <v>39</v>
      </c>
      <c r="H1021" s="32" t="s">
        <v>158</v>
      </c>
      <c r="I1021" s="32">
        <v>54200</v>
      </c>
      <c r="J1021" s="33">
        <v>45336</v>
      </c>
      <c r="K1021" s="33">
        <v>45337</v>
      </c>
      <c r="L1021" t="s">
        <v>1058</v>
      </c>
      <c r="M1021" s="32">
        <v>4</v>
      </c>
      <c r="N1021" s="32" t="s">
        <v>21</v>
      </c>
      <c r="O1021" s="32">
        <v>1</v>
      </c>
      <c r="P1021" s="32">
        <v>244.76</v>
      </c>
      <c r="Q1021" s="32">
        <v>244.76</v>
      </c>
      <c r="R1021" s="32" t="s">
        <v>2477</v>
      </c>
      <c r="S1021" s="32" t="s">
        <v>1058</v>
      </c>
      <c r="T1021" s="33">
        <v>45343</v>
      </c>
      <c r="U1021" s="33">
        <v>45340</v>
      </c>
      <c r="V1021" s="32" t="s">
        <v>2615</v>
      </c>
      <c r="W1021" s="32" t="s">
        <v>1002</v>
      </c>
      <c r="X1021" s="33">
        <v>45343</v>
      </c>
      <c r="Y1021" s="32" t="s">
        <v>1068</v>
      </c>
      <c r="Z1021" s="33">
        <v>45343</v>
      </c>
      <c r="AA1021" s="32" t="s">
        <v>1069</v>
      </c>
      <c r="AB1021" s="32" t="s">
        <v>1070</v>
      </c>
      <c r="AC1021" s="33">
        <v>45351</v>
      </c>
      <c r="AD1021" s="32" t="s">
        <v>22</v>
      </c>
      <c r="AE1021" s="33">
        <v>45347</v>
      </c>
      <c r="AF1021" s="32" t="s">
        <v>424</v>
      </c>
      <c r="AG1021" s="32"/>
      <c r="AH1021" s="32" t="s">
        <v>1210</v>
      </c>
      <c r="AI1021" t="s">
        <v>1311</v>
      </c>
      <c r="AJ1021" t="s">
        <v>1355</v>
      </c>
      <c r="AK1021" t="s">
        <v>1520</v>
      </c>
      <c r="AL1021" s="32" t="s">
        <v>890</v>
      </c>
    </row>
    <row r="1022" spans="1:38">
      <c r="A1022" s="32">
        <v>67</v>
      </c>
      <c r="B1022" s="33">
        <v>45334</v>
      </c>
      <c r="C1022" s="32">
        <v>40</v>
      </c>
      <c r="D1022" s="32" t="s">
        <v>2361</v>
      </c>
      <c r="E1022" s="32" t="s">
        <v>2362</v>
      </c>
      <c r="F1022" s="32">
        <v>9330911</v>
      </c>
      <c r="G1022" s="32" t="s">
        <v>2372</v>
      </c>
      <c r="H1022" s="32" t="s">
        <v>2375</v>
      </c>
      <c r="I1022" s="32">
        <v>54199</v>
      </c>
      <c r="J1022" s="33">
        <v>45336</v>
      </c>
      <c r="K1022" s="33">
        <v>45337</v>
      </c>
      <c r="L1022" t="s">
        <v>1058</v>
      </c>
      <c r="M1022" s="32">
        <v>2</v>
      </c>
      <c r="N1022" s="32" t="s">
        <v>20</v>
      </c>
      <c r="O1022" s="32">
        <v>2</v>
      </c>
      <c r="P1022" s="32">
        <v>9.99</v>
      </c>
      <c r="Q1022" s="32">
        <v>19.98</v>
      </c>
      <c r="R1022" s="32" t="s">
        <v>2477</v>
      </c>
      <c r="S1022" s="32" t="s">
        <v>1058</v>
      </c>
      <c r="T1022" s="33">
        <v>45343</v>
      </c>
      <c r="U1022" s="33">
        <v>45340</v>
      </c>
      <c r="V1022" s="32" t="s">
        <v>2616</v>
      </c>
      <c r="W1022" s="32" t="s">
        <v>1014</v>
      </c>
      <c r="X1022" s="33">
        <v>45343</v>
      </c>
      <c r="Y1022" s="32" t="s">
        <v>1068</v>
      </c>
      <c r="Z1022" s="33">
        <v>45343</v>
      </c>
      <c r="AA1022" s="32" t="s">
        <v>1069</v>
      </c>
      <c r="AB1022" s="32" t="s">
        <v>1085</v>
      </c>
      <c r="AC1022" s="33">
        <v>45351</v>
      </c>
      <c r="AD1022" s="32" t="s">
        <v>22</v>
      </c>
      <c r="AE1022" s="33">
        <v>45346</v>
      </c>
      <c r="AF1022" s="32" t="s">
        <v>425</v>
      </c>
      <c r="AG1022" s="32"/>
      <c r="AH1022" s="32" t="s">
        <v>1210</v>
      </c>
      <c r="AI1022" t="s">
        <v>1311</v>
      </c>
      <c r="AJ1022" t="s">
        <v>1355</v>
      </c>
      <c r="AK1022" t="s">
        <v>1520</v>
      </c>
      <c r="AL1022" s="32" t="s">
        <v>890</v>
      </c>
    </row>
    <row r="1023" spans="1:38">
      <c r="A1023" s="32">
        <v>67</v>
      </c>
      <c r="B1023" s="33">
        <v>45334</v>
      </c>
      <c r="C1023" s="32">
        <v>40</v>
      </c>
      <c r="D1023" s="32" t="s">
        <v>2361</v>
      </c>
      <c r="E1023" s="32" t="s">
        <v>2362</v>
      </c>
      <c r="F1023" s="32">
        <v>9330911</v>
      </c>
      <c r="G1023" s="32" t="s">
        <v>481</v>
      </c>
      <c r="H1023" s="32" t="s">
        <v>482</v>
      </c>
      <c r="I1023" s="32">
        <v>54200</v>
      </c>
      <c r="J1023" s="33">
        <v>45336</v>
      </c>
      <c r="K1023" s="33">
        <v>45337</v>
      </c>
      <c r="L1023" t="s">
        <v>1058</v>
      </c>
      <c r="M1023" s="32">
        <v>3</v>
      </c>
      <c r="N1023" s="32" t="s">
        <v>36</v>
      </c>
      <c r="O1023" s="32">
        <v>1</v>
      </c>
      <c r="P1023" s="32">
        <v>17.48</v>
      </c>
      <c r="Q1023" s="32">
        <v>17.48</v>
      </c>
      <c r="R1023" s="32" t="s">
        <v>2477</v>
      </c>
      <c r="S1023" s="32" t="s">
        <v>1058</v>
      </c>
      <c r="T1023" s="33">
        <v>45343</v>
      </c>
      <c r="U1023" s="33">
        <v>45340</v>
      </c>
      <c r="V1023" s="32" t="s">
        <v>2616</v>
      </c>
      <c r="W1023" s="32" t="s">
        <v>1016</v>
      </c>
      <c r="X1023" s="33">
        <v>45343</v>
      </c>
      <c r="Y1023" s="32" t="s">
        <v>1068</v>
      </c>
      <c r="Z1023" s="33">
        <v>45343</v>
      </c>
      <c r="AA1023" s="32" t="s">
        <v>1069</v>
      </c>
      <c r="AB1023" s="32" t="s">
        <v>1085</v>
      </c>
      <c r="AC1023" s="33">
        <v>45351</v>
      </c>
      <c r="AD1023" s="32" t="s">
        <v>22</v>
      </c>
      <c r="AE1023" s="33">
        <v>45346</v>
      </c>
      <c r="AF1023" s="32" t="s">
        <v>424</v>
      </c>
      <c r="AG1023" s="32"/>
      <c r="AH1023" s="32" t="s">
        <v>1210</v>
      </c>
      <c r="AI1023" t="s">
        <v>1311</v>
      </c>
      <c r="AJ1023" t="s">
        <v>1355</v>
      </c>
      <c r="AK1023" t="s">
        <v>1520</v>
      </c>
      <c r="AL1023" s="32" t="s">
        <v>890</v>
      </c>
    </row>
    <row r="1024" spans="1:38">
      <c r="A1024" s="32">
        <v>67</v>
      </c>
      <c r="B1024" s="33">
        <v>45334</v>
      </c>
      <c r="C1024" s="32">
        <v>40</v>
      </c>
      <c r="D1024" s="32" t="s">
        <v>2361</v>
      </c>
      <c r="E1024" s="32" t="s">
        <v>2362</v>
      </c>
      <c r="F1024" s="32">
        <v>9330911</v>
      </c>
      <c r="G1024" s="32" t="s">
        <v>41</v>
      </c>
      <c r="H1024" s="32" t="s">
        <v>42</v>
      </c>
      <c r="I1024" s="32">
        <v>54203</v>
      </c>
      <c r="J1024" s="33">
        <v>45336</v>
      </c>
      <c r="K1024" s="33">
        <v>45337</v>
      </c>
      <c r="L1024" t="s">
        <v>1058</v>
      </c>
      <c r="M1024" s="32">
        <v>3</v>
      </c>
      <c r="N1024" s="32" t="s">
        <v>20</v>
      </c>
      <c r="O1024" s="32">
        <v>2</v>
      </c>
      <c r="P1024" s="32">
        <v>70.38</v>
      </c>
      <c r="Q1024" s="32">
        <v>140.76</v>
      </c>
      <c r="R1024" s="32" t="s">
        <v>581</v>
      </c>
      <c r="S1024" s="32" t="s">
        <v>581</v>
      </c>
      <c r="T1024" s="33" t="s">
        <v>581</v>
      </c>
      <c r="U1024" s="33" t="s">
        <v>581</v>
      </c>
      <c r="V1024" s="32" t="s">
        <v>2499</v>
      </c>
      <c r="W1024" s="32" t="s">
        <v>1035</v>
      </c>
      <c r="X1024" s="33">
        <v>45338</v>
      </c>
      <c r="Y1024" s="32" t="s">
        <v>1068</v>
      </c>
      <c r="Z1024" s="33">
        <v>45338</v>
      </c>
      <c r="AA1024" s="32" t="s">
        <v>1069</v>
      </c>
      <c r="AB1024" s="32" t="s">
        <v>1070</v>
      </c>
      <c r="AC1024" s="33">
        <v>45351</v>
      </c>
      <c r="AD1024" s="32" t="s">
        <v>22</v>
      </c>
      <c r="AE1024" s="33">
        <v>45342</v>
      </c>
      <c r="AF1024" s="32" t="s">
        <v>425</v>
      </c>
      <c r="AG1024" s="32"/>
      <c r="AH1024" s="32" t="s">
        <v>1210</v>
      </c>
      <c r="AI1024" t="s">
        <v>1311</v>
      </c>
      <c r="AJ1024" t="s">
        <v>1355</v>
      </c>
      <c r="AK1024" t="s">
        <v>1520</v>
      </c>
      <c r="AL1024" s="32" t="s">
        <v>890</v>
      </c>
    </row>
    <row r="1025" spans="1:38">
      <c r="A1025" s="32">
        <v>67</v>
      </c>
      <c r="B1025" s="33">
        <v>45334</v>
      </c>
      <c r="C1025" s="32">
        <v>40</v>
      </c>
      <c r="D1025" s="32" t="s">
        <v>2361</v>
      </c>
      <c r="E1025" s="32" t="s">
        <v>2362</v>
      </c>
      <c r="F1025" s="32">
        <v>9330911</v>
      </c>
      <c r="G1025" s="32" t="s">
        <v>2373</v>
      </c>
      <c r="H1025" s="32" t="s">
        <v>2376</v>
      </c>
      <c r="I1025" s="32">
        <v>54204</v>
      </c>
      <c r="J1025" s="33">
        <v>45336</v>
      </c>
      <c r="K1025" s="33">
        <v>45337</v>
      </c>
      <c r="L1025" t="s">
        <v>1058</v>
      </c>
      <c r="M1025" s="32">
        <v>1</v>
      </c>
      <c r="N1025" s="32" t="s">
        <v>20</v>
      </c>
      <c r="O1025" s="32">
        <v>1</v>
      </c>
      <c r="P1025" s="32">
        <v>186.03</v>
      </c>
      <c r="Q1025" s="32">
        <v>186.03</v>
      </c>
      <c r="R1025" s="32" t="s">
        <v>581</v>
      </c>
      <c r="S1025" s="32" t="s">
        <v>581</v>
      </c>
      <c r="T1025" s="33" t="s">
        <v>581</v>
      </c>
      <c r="U1025" s="33" t="s">
        <v>581</v>
      </c>
      <c r="V1025" s="32" t="s">
        <v>2623</v>
      </c>
      <c r="W1025" s="32" t="s">
        <v>140</v>
      </c>
      <c r="X1025" s="33">
        <v>45342</v>
      </c>
      <c r="Y1025" s="32" t="s">
        <v>1068</v>
      </c>
      <c r="Z1025" s="33">
        <v>45342</v>
      </c>
      <c r="AA1025" s="32" t="s">
        <v>1069</v>
      </c>
      <c r="AB1025" s="32" t="s">
        <v>1070</v>
      </c>
      <c r="AC1025" s="33">
        <v>45351</v>
      </c>
      <c r="AD1025" s="32" t="s">
        <v>22</v>
      </c>
      <c r="AE1025" s="33">
        <v>45346</v>
      </c>
      <c r="AF1025" s="32" t="s">
        <v>424</v>
      </c>
      <c r="AG1025" s="32"/>
      <c r="AH1025" s="32" t="s">
        <v>1210</v>
      </c>
      <c r="AI1025" t="s">
        <v>1311</v>
      </c>
      <c r="AJ1025" t="s">
        <v>1355</v>
      </c>
      <c r="AK1025" t="s">
        <v>1520</v>
      </c>
      <c r="AL1025" s="32" t="s">
        <v>890</v>
      </c>
    </row>
    <row r="1026" spans="1:38">
      <c r="A1026" s="32">
        <v>67</v>
      </c>
      <c r="B1026" s="33">
        <v>45334</v>
      </c>
      <c r="C1026" s="32">
        <v>40</v>
      </c>
      <c r="D1026" s="32" t="s">
        <v>2361</v>
      </c>
      <c r="E1026" s="32" t="s">
        <v>2362</v>
      </c>
      <c r="F1026" s="32">
        <v>9330911</v>
      </c>
      <c r="G1026" s="32" t="s">
        <v>2374</v>
      </c>
      <c r="H1026" s="32" t="s">
        <v>2377</v>
      </c>
      <c r="I1026" s="32">
        <v>54201</v>
      </c>
      <c r="J1026" s="33">
        <v>45336</v>
      </c>
      <c r="K1026" s="33">
        <v>45337</v>
      </c>
      <c r="L1026" t="s">
        <v>1058</v>
      </c>
      <c r="M1026" s="32">
        <v>1</v>
      </c>
      <c r="N1026" s="32" t="s">
        <v>20</v>
      </c>
      <c r="O1026" s="32">
        <v>2</v>
      </c>
      <c r="P1026" s="32">
        <v>90.91</v>
      </c>
      <c r="Q1026" s="32">
        <v>181.82</v>
      </c>
      <c r="R1026" s="32" t="s">
        <v>581</v>
      </c>
      <c r="S1026" s="32" t="s">
        <v>581</v>
      </c>
      <c r="T1026" s="33" t="s">
        <v>581</v>
      </c>
      <c r="U1026" s="33" t="s">
        <v>581</v>
      </c>
      <c r="V1026" s="32" t="s">
        <v>2623</v>
      </c>
      <c r="W1026" s="32" t="s">
        <v>139</v>
      </c>
      <c r="X1026" s="33">
        <v>45342</v>
      </c>
      <c r="Y1026" s="32" t="s">
        <v>1068</v>
      </c>
      <c r="Z1026" s="33">
        <v>45342</v>
      </c>
      <c r="AA1026" s="32" t="s">
        <v>1069</v>
      </c>
      <c r="AB1026" s="32" t="s">
        <v>1070</v>
      </c>
      <c r="AC1026" s="33">
        <v>45351</v>
      </c>
      <c r="AD1026" s="32" t="s">
        <v>22</v>
      </c>
      <c r="AE1026" s="33">
        <v>45346</v>
      </c>
      <c r="AF1026" s="32" t="s">
        <v>425</v>
      </c>
      <c r="AG1026" s="32"/>
      <c r="AH1026" s="32" t="s">
        <v>1210</v>
      </c>
      <c r="AI1026" t="s">
        <v>1311</v>
      </c>
      <c r="AJ1026" t="s">
        <v>1355</v>
      </c>
      <c r="AK1026" t="s">
        <v>1520</v>
      </c>
      <c r="AL1026" s="32" t="s">
        <v>890</v>
      </c>
    </row>
    <row r="1027" spans="1:38">
      <c r="A1027" s="32">
        <v>67</v>
      </c>
      <c r="B1027" s="33">
        <v>45334</v>
      </c>
      <c r="C1027" s="32">
        <v>40</v>
      </c>
      <c r="D1027" s="32" t="s">
        <v>2361</v>
      </c>
      <c r="E1027" s="32" t="s">
        <v>2362</v>
      </c>
      <c r="F1027" s="32">
        <v>9330911</v>
      </c>
      <c r="G1027" s="32" t="s">
        <v>47</v>
      </c>
      <c r="H1027" s="32" t="s">
        <v>48</v>
      </c>
      <c r="I1027" s="32">
        <v>54203</v>
      </c>
      <c r="J1027" s="33">
        <v>45336</v>
      </c>
      <c r="K1027" s="33">
        <v>45337</v>
      </c>
      <c r="L1027" t="s">
        <v>1058</v>
      </c>
      <c r="M1027" s="32">
        <v>2</v>
      </c>
      <c r="N1027" s="32" t="s">
        <v>20</v>
      </c>
      <c r="O1027" s="32">
        <v>4</v>
      </c>
      <c r="P1027" s="32">
        <v>260.02</v>
      </c>
      <c r="Q1027" s="32">
        <v>1040.08</v>
      </c>
      <c r="R1027" s="32" t="s">
        <v>581</v>
      </c>
      <c r="S1027" s="32" t="s">
        <v>581</v>
      </c>
      <c r="T1027" s="33" t="s">
        <v>581</v>
      </c>
      <c r="U1027" s="33" t="s">
        <v>581</v>
      </c>
      <c r="V1027" s="32" t="s">
        <v>2499</v>
      </c>
      <c r="W1027" s="32" t="s">
        <v>1159</v>
      </c>
      <c r="X1027" s="33">
        <v>45338</v>
      </c>
      <c r="Y1027" s="32" t="s">
        <v>1068</v>
      </c>
      <c r="Z1027" s="33">
        <v>45338</v>
      </c>
      <c r="AA1027" s="32" t="s">
        <v>1069</v>
      </c>
      <c r="AB1027" s="32" t="s">
        <v>1070</v>
      </c>
      <c r="AC1027" s="33">
        <v>45351</v>
      </c>
      <c r="AD1027" s="32" t="s">
        <v>22</v>
      </c>
      <c r="AE1027" s="33">
        <v>45342</v>
      </c>
      <c r="AF1027" s="32" t="s">
        <v>426</v>
      </c>
      <c r="AG1027" s="32"/>
      <c r="AH1027" s="32" t="s">
        <v>1210</v>
      </c>
      <c r="AI1027" t="s">
        <v>1311</v>
      </c>
      <c r="AJ1027" t="s">
        <v>1355</v>
      </c>
      <c r="AK1027" t="s">
        <v>1520</v>
      </c>
      <c r="AL1027" s="32" t="s">
        <v>890</v>
      </c>
    </row>
    <row r="1028" spans="1:38">
      <c r="A1028" s="32">
        <v>67</v>
      </c>
      <c r="B1028" s="33">
        <v>45334</v>
      </c>
      <c r="C1028" s="32">
        <v>40</v>
      </c>
      <c r="D1028" s="32" t="s">
        <v>2361</v>
      </c>
      <c r="E1028" s="32" t="s">
        <v>2362</v>
      </c>
      <c r="F1028" s="32">
        <v>9330911</v>
      </c>
      <c r="G1028" s="32" t="s">
        <v>2304</v>
      </c>
      <c r="H1028" s="32" t="s">
        <v>2306</v>
      </c>
      <c r="I1028" s="32">
        <v>54202</v>
      </c>
      <c r="J1028" s="33">
        <v>45336</v>
      </c>
      <c r="K1028" s="33">
        <v>45337</v>
      </c>
      <c r="L1028" t="s">
        <v>1058</v>
      </c>
      <c r="M1028" s="32">
        <v>1</v>
      </c>
      <c r="N1028" s="32" t="s">
        <v>20</v>
      </c>
      <c r="O1028" s="32">
        <v>2</v>
      </c>
      <c r="P1028" s="32">
        <v>64.3</v>
      </c>
      <c r="Q1028" s="32">
        <v>128.6</v>
      </c>
      <c r="R1028" s="32" t="s">
        <v>2477</v>
      </c>
      <c r="S1028" s="32" t="s">
        <v>1058</v>
      </c>
      <c r="T1028" s="33">
        <v>45343</v>
      </c>
      <c r="U1028" s="33">
        <v>45340</v>
      </c>
      <c r="V1028" s="32" t="s">
        <v>2616</v>
      </c>
      <c r="W1028" s="32" t="s">
        <v>1017</v>
      </c>
      <c r="X1028" s="33">
        <v>45343</v>
      </c>
      <c r="Y1028" s="32" t="s">
        <v>1068</v>
      </c>
      <c r="Z1028" s="33">
        <v>45343</v>
      </c>
      <c r="AA1028" s="32" t="s">
        <v>1069</v>
      </c>
      <c r="AB1028" s="32" t="s">
        <v>1085</v>
      </c>
      <c r="AC1028" s="33">
        <v>45386</v>
      </c>
      <c r="AD1028" s="32" t="s">
        <v>22</v>
      </c>
      <c r="AE1028" s="33">
        <v>45358</v>
      </c>
      <c r="AF1028" s="32" t="s">
        <v>425</v>
      </c>
      <c r="AG1028" s="32"/>
      <c r="AH1028" s="32" t="s">
        <v>1210</v>
      </c>
      <c r="AI1028" t="s">
        <v>1311</v>
      </c>
      <c r="AJ1028" t="s">
        <v>1355</v>
      </c>
      <c r="AK1028" t="s">
        <v>1520</v>
      </c>
      <c r="AL1028" s="32" t="s">
        <v>890</v>
      </c>
    </row>
    <row r="1029" spans="1:38">
      <c r="A1029" s="32">
        <v>67</v>
      </c>
      <c r="B1029" s="33">
        <v>45334</v>
      </c>
      <c r="C1029" s="32">
        <v>40</v>
      </c>
      <c r="D1029" s="32" t="s">
        <v>2361</v>
      </c>
      <c r="E1029" s="32" t="s">
        <v>2362</v>
      </c>
      <c r="F1029" s="32">
        <v>9330911</v>
      </c>
      <c r="G1029" s="32" t="s">
        <v>2346</v>
      </c>
      <c r="H1029" s="32" t="s">
        <v>568</v>
      </c>
      <c r="I1029" s="32">
        <v>54199</v>
      </c>
      <c r="J1029" s="33">
        <v>45336</v>
      </c>
      <c r="K1029" s="33">
        <v>45337</v>
      </c>
      <c r="L1029" t="s">
        <v>1058</v>
      </c>
      <c r="M1029" s="32">
        <v>1</v>
      </c>
      <c r="N1029" s="32" t="s">
        <v>20</v>
      </c>
      <c r="O1029" s="32">
        <v>2</v>
      </c>
      <c r="P1029" s="32">
        <v>74.930000000000007</v>
      </c>
      <c r="Q1029" s="32">
        <v>149.86000000000001</v>
      </c>
      <c r="R1029" s="32" t="s">
        <v>2477</v>
      </c>
      <c r="S1029" s="32" t="s">
        <v>1058</v>
      </c>
      <c r="T1029" s="33">
        <v>45343</v>
      </c>
      <c r="U1029" s="33">
        <v>45340</v>
      </c>
      <c r="V1029" s="32" t="s">
        <v>2616</v>
      </c>
      <c r="W1029" s="32" t="s">
        <v>1013</v>
      </c>
      <c r="X1029" s="33">
        <v>45343</v>
      </c>
      <c r="Y1029" s="32" t="s">
        <v>1068</v>
      </c>
      <c r="Z1029" s="33">
        <v>45343</v>
      </c>
      <c r="AA1029" s="32" t="s">
        <v>1069</v>
      </c>
      <c r="AB1029" s="32" t="s">
        <v>1085</v>
      </c>
      <c r="AC1029" s="33">
        <v>45351</v>
      </c>
      <c r="AD1029" s="32" t="s">
        <v>22</v>
      </c>
      <c r="AE1029" s="33">
        <v>45346</v>
      </c>
      <c r="AF1029" s="32" t="s">
        <v>425</v>
      </c>
      <c r="AG1029" s="32"/>
      <c r="AH1029" s="32" t="s">
        <v>1210</v>
      </c>
      <c r="AI1029" t="s">
        <v>1311</v>
      </c>
      <c r="AJ1029" t="s">
        <v>1355</v>
      </c>
      <c r="AK1029" t="s">
        <v>1520</v>
      </c>
      <c r="AL1029" s="32" t="s">
        <v>890</v>
      </c>
    </row>
    <row r="1030" spans="1:38">
      <c r="A1030" s="32">
        <v>67</v>
      </c>
      <c r="B1030" s="33">
        <v>45334</v>
      </c>
      <c r="C1030" s="32">
        <v>40</v>
      </c>
      <c r="D1030" s="32" t="s">
        <v>2361</v>
      </c>
      <c r="E1030" s="32" t="s">
        <v>2362</v>
      </c>
      <c r="F1030" s="32">
        <v>9330911</v>
      </c>
      <c r="G1030" s="32" t="s">
        <v>1492</v>
      </c>
      <c r="H1030" s="32" t="s">
        <v>1502</v>
      </c>
      <c r="I1030" s="32">
        <v>54203</v>
      </c>
      <c r="J1030" s="33">
        <v>45336</v>
      </c>
      <c r="K1030" s="33">
        <v>45337</v>
      </c>
      <c r="L1030" t="s">
        <v>1058</v>
      </c>
      <c r="M1030" s="32">
        <v>1</v>
      </c>
      <c r="N1030" s="32" t="s">
        <v>20</v>
      </c>
      <c r="O1030" s="32">
        <v>2</v>
      </c>
      <c r="P1030" s="32">
        <v>14.9</v>
      </c>
      <c r="Q1030" s="32">
        <v>29.8</v>
      </c>
      <c r="R1030" s="32" t="s">
        <v>581</v>
      </c>
      <c r="S1030" s="32" t="s">
        <v>581</v>
      </c>
      <c r="T1030" s="33" t="s">
        <v>581</v>
      </c>
      <c r="U1030" s="33" t="s">
        <v>581</v>
      </c>
      <c r="V1030" s="32" t="s">
        <v>2499</v>
      </c>
      <c r="W1030" s="32" t="s">
        <v>1031</v>
      </c>
      <c r="X1030" s="33">
        <v>45338</v>
      </c>
      <c r="Y1030" s="32" t="s">
        <v>1068</v>
      </c>
      <c r="Z1030" s="33">
        <v>45338</v>
      </c>
      <c r="AA1030" s="32" t="s">
        <v>1069</v>
      </c>
      <c r="AB1030" s="32" t="s">
        <v>1070</v>
      </c>
      <c r="AC1030" s="33">
        <v>45351</v>
      </c>
      <c r="AD1030" s="32" t="s">
        <v>22</v>
      </c>
      <c r="AE1030" s="33">
        <v>45344</v>
      </c>
      <c r="AF1030" s="32" t="s">
        <v>425</v>
      </c>
      <c r="AG1030" s="32"/>
      <c r="AH1030" s="32" t="s">
        <v>1210</v>
      </c>
      <c r="AI1030" t="s">
        <v>1311</v>
      </c>
      <c r="AJ1030" t="s">
        <v>1355</v>
      </c>
      <c r="AK1030" t="s">
        <v>1520</v>
      </c>
      <c r="AL1030" s="32" t="s">
        <v>890</v>
      </c>
    </row>
    <row r="1031" spans="1:38">
      <c r="A1031" s="32">
        <v>67</v>
      </c>
      <c r="B1031" s="33">
        <v>45334</v>
      </c>
      <c r="C1031" s="32">
        <v>40</v>
      </c>
      <c r="D1031" s="32" t="s">
        <v>2361</v>
      </c>
      <c r="E1031" s="32" t="s">
        <v>2362</v>
      </c>
      <c r="F1031" s="32">
        <v>9330911</v>
      </c>
      <c r="G1031" s="32" t="s">
        <v>351</v>
      </c>
      <c r="H1031" s="32" t="s">
        <v>402</v>
      </c>
      <c r="I1031" s="32">
        <v>54200</v>
      </c>
      <c r="J1031" s="33">
        <v>45336</v>
      </c>
      <c r="K1031" s="33">
        <v>45337</v>
      </c>
      <c r="L1031" t="s">
        <v>1058</v>
      </c>
      <c r="M1031" s="32">
        <v>2</v>
      </c>
      <c r="N1031" s="32" t="s">
        <v>55</v>
      </c>
      <c r="O1031" s="32">
        <v>1</v>
      </c>
      <c r="P1031" s="32">
        <v>19.309999999999999</v>
      </c>
      <c r="Q1031" s="32">
        <v>19.309999999999999</v>
      </c>
      <c r="R1031" s="32" t="s">
        <v>2477</v>
      </c>
      <c r="S1031" s="32" t="s">
        <v>1058</v>
      </c>
      <c r="T1031" s="33">
        <v>45343</v>
      </c>
      <c r="U1031" s="33">
        <v>45340</v>
      </c>
      <c r="V1031" s="32" t="s">
        <v>2624</v>
      </c>
      <c r="W1031" s="32" t="s">
        <v>142</v>
      </c>
      <c r="X1031" s="33">
        <v>45343</v>
      </c>
      <c r="Y1031" s="32" t="s">
        <v>1068</v>
      </c>
      <c r="Z1031" s="33">
        <v>45343</v>
      </c>
      <c r="AA1031" s="32" t="s">
        <v>1069</v>
      </c>
      <c r="AB1031" s="32" t="s">
        <v>1081</v>
      </c>
      <c r="AC1031" s="33">
        <v>45351</v>
      </c>
      <c r="AD1031" s="32" t="s">
        <v>22</v>
      </c>
      <c r="AE1031" s="33">
        <v>45346</v>
      </c>
      <c r="AF1031" s="32" t="s">
        <v>424</v>
      </c>
      <c r="AG1031" s="32"/>
      <c r="AH1031" s="32" t="s">
        <v>1210</v>
      </c>
      <c r="AI1031" t="s">
        <v>1311</v>
      </c>
      <c r="AJ1031" t="s">
        <v>1355</v>
      </c>
      <c r="AK1031" t="s">
        <v>1520</v>
      </c>
      <c r="AL1031" s="32" t="s">
        <v>890</v>
      </c>
    </row>
    <row r="1032" spans="1:38">
      <c r="A1032" s="32">
        <v>67</v>
      </c>
      <c r="B1032" s="33">
        <v>45334</v>
      </c>
      <c r="C1032" s="32">
        <v>40</v>
      </c>
      <c r="D1032" s="32" t="s">
        <v>2361</v>
      </c>
      <c r="E1032" s="32" t="s">
        <v>2362</v>
      </c>
      <c r="F1032" s="32">
        <v>9330911</v>
      </c>
      <c r="G1032" s="32" t="s">
        <v>286</v>
      </c>
      <c r="H1032" s="32" t="s">
        <v>287</v>
      </c>
      <c r="I1032" s="32">
        <v>54200</v>
      </c>
      <c r="J1032" s="33">
        <v>45336</v>
      </c>
      <c r="K1032" s="33">
        <v>45337</v>
      </c>
      <c r="L1032" t="s">
        <v>1058</v>
      </c>
      <c r="M1032" s="32">
        <v>1</v>
      </c>
      <c r="N1032" s="32" t="s">
        <v>20</v>
      </c>
      <c r="O1032" s="32">
        <v>4</v>
      </c>
      <c r="P1032" s="32">
        <v>28.97</v>
      </c>
      <c r="Q1032" s="32">
        <v>115.88</v>
      </c>
      <c r="R1032" s="32" t="s">
        <v>2477</v>
      </c>
      <c r="S1032" s="32" t="s">
        <v>1058</v>
      </c>
      <c r="T1032" s="33">
        <v>45343</v>
      </c>
      <c r="U1032" s="33">
        <v>45340</v>
      </c>
      <c r="V1032" s="32" t="s">
        <v>2616</v>
      </c>
      <c r="W1032" s="32" t="s">
        <v>1015</v>
      </c>
      <c r="X1032" s="33">
        <v>45343</v>
      </c>
      <c r="Y1032" s="32" t="s">
        <v>1068</v>
      </c>
      <c r="Z1032" s="33">
        <v>45343</v>
      </c>
      <c r="AA1032" s="32" t="s">
        <v>1069</v>
      </c>
      <c r="AB1032" s="32" t="s">
        <v>1085</v>
      </c>
      <c r="AC1032" s="33">
        <v>45351</v>
      </c>
      <c r="AD1032" s="32" t="s">
        <v>22</v>
      </c>
      <c r="AE1032" s="33">
        <v>45346</v>
      </c>
      <c r="AF1032" s="32" t="s">
        <v>426</v>
      </c>
      <c r="AG1032" s="32"/>
      <c r="AH1032" s="32" t="s">
        <v>1210</v>
      </c>
      <c r="AI1032" t="s">
        <v>1311</v>
      </c>
      <c r="AJ1032" t="s">
        <v>1355</v>
      </c>
      <c r="AK1032" t="s">
        <v>1520</v>
      </c>
      <c r="AL1032" s="32" t="s">
        <v>890</v>
      </c>
    </row>
    <row r="1033" spans="1:38">
      <c r="A1033" s="32">
        <v>68</v>
      </c>
      <c r="B1033" s="33">
        <v>45336</v>
      </c>
      <c r="C1033" s="32">
        <v>30</v>
      </c>
      <c r="D1033" s="32" t="s">
        <v>2390</v>
      </c>
      <c r="E1033" s="32" t="s">
        <v>2391</v>
      </c>
      <c r="F1033" s="32">
        <v>9486667</v>
      </c>
      <c r="G1033" s="32" t="s">
        <v>82</v>
      </c>
      <c r="H1033" s="32" t="s">
        <v>83</v>
      </c>
      <c r="I1033" s="32">
        <v>54230</v>
      </c>
      <c r="J1033" s="33">
        <v>45336</v>
      </c>
      <c r="K1033" s="33">
        <v>45337</v>
      </c>
      <c r="L1033" t="s">
        <v>1058</v>
      </c>
      <c r="M1033" s="32">
        <v>1</v>
      </c>
      <c r="N1033" s="32" t="s">
        <v>1381</v>
      </c>
      <c r="O1033" s="32">
        <v>3</v>
      </c>
      <c r="P1033" s="32">
        <v>27.31</v>
      </c>
      <c r="Q1033" s="32">
        <v>81.93</v>
      </c>
      <c r="R1033" s="32" t="s">
        <v>2501</v>
      </c>
      <c r="S1033" s="32" t="s">
        <v>1058</v>
      </c>
      <c r="T1033" s="33">
        <v>45339</v>
      </c>
      <c r="U1033" s="33" t="s">
        <v>581</v>
      </c>
      <c r="V1033" s="32" t="s">
        <v>2502</v>
      </c>
      <c r="W1033" s="32" t="s">
        <v>1713</v>
      </c>
      <c r="X1033" s="33">
        <v>45339</v>
      </c>
      <c r="Y1033" s="32" t="s">
        <v>1068</v>
      </c>
      <c r="Z1033" s="33">
        <v>45339</v>
      </c>
      <c r="AA1033" s="32" t="s">
        <v>1075</v>
      </c>
      <c r="AB1033" s="32" t="s">
        <v>1070</v>
      </c>
      <c r="AC1033" s="33">
        <v>45353</v>
      </c>
      <c r="AD1033" s="32" t="s">
        <v>22</v>
      </c>
      <c r="AE1033" s="33">
        <v>45342</v>
      </c>
      <c r="AF1033" s="32" t="s">
        <v>428</v>
      </c>
      <c r="AG1033" s="32"/>
      <c r="AH1033" s="32" t="s">
        <v>1210</v>
      </c>
      <c r="AI1033" t="s">
        <v>1311</v>
      </c>
      <c r="AJ1033" t="s">
        <v>1355</v>
      </c>
      <c r="AK1033" t="s">
        <v>1520</v>
      </c>
      <c r="AL1033" s="32" t="s">
        <v>890</v>
      </c>
    </row>
    <row r="1034" spans="1:38">
      <c r="A1034" s="32">
        <v>68</v>
      </c>
      <c r="B1034" s="33">
        <v>45336</v>
      </c>
      <c r="C1034" s="32">
        <v>30</v>
      </c>
      <c r="D1034" s="32" t="s">
        <v>2390</v>
      </c>
      <c r="E1034" s="32" t="s">
        <v>2391</v>
      </c>
      <c r="F1034" s="32">
        <v>9486667</v>
      </c>
      <c r="G1034" s="32" t="s">
        <v>86</v>
      </c>
      <c r="H1034" s="32" t="s">
        <v>87</v>
      </c>
      <c r="I1034" s="32">
        <v>54233</v>
      </c>
      <c r="J1034" s="33">
        <v>45336</v>
      </c>
      <c r="K1034" s="33">
        <v>45337</v>
      </c>
      <c r="L1034" t="s">
        <v>1058</v>
      </c>
      <c r="M1034" s="32">
        <v>4</v>
      </c>
      <c r="N1034" s="32" t="s">
        <v>1380</v>
      </c>
      <c r="O1034" s="32">
        <v>1</v>
      </c>
      <c r="P1034" s="32">
        <v>92.02</v>
      </c>
      <c r="Q1034" s="32">
        <v>92.02</v>
      </c>
      <c r="R1034" s="32" t="s">
        <v>2501</v>
      </c>
      <c r="S1034" s="32" t="s">
        <v>1058</v>
      </c>
      <c r="T1034" s="33">
        <v>45339</v>
      </c>
      <c r="U1034" s="33" t="s">
        <v>581</v>
      </c>
      <c r="V1034" s="32" t="s">
        <v>2502</v>
      </c>
      <c r="W1034" s="32" t="s">
        <v>1789</v>
      </c>
      <c r="X1034" s="33">
        <v>45339</v>
      </c>
      <c r="Y1034" s="32" t="s">
        <v>1068</v>
      </c>
      <c r="Z1034" s="33">
        <v>45339</v>
      </c>
      <c r="AA1034" s="32" t="s">
        <v>1075</v>
      </c>
      <c r="AB1034" s="32" t="s">
        <v>1070</v>
      </c>
      <c r="AC1034" s="33">
        <v>45353</v>
      </c>
      <c r="AD1034" s="32" t="s">
        <v>22</v>
      </c>
      <c r="AE1034" s="33">
        <v>45342</v>
      </c>
      <c r="AF1034" s="32" t="s">
        <v>424</v>
      </c>
      <c r="AG1034" s="32"/>
      <c r="AH1034" s="32" t="s">
        <v>1210</v>
      </c>
      <c r="AI1034" t="s">
        <v>1311</v>
      </c>
      <c r="AJ1034" t="s">
        <v>1355</v>
      </c>
      <c r="AK1034" t="s">
        <v>1520</v>
      </c>
      <c r="AL1034" s="32" t="s">
        <v>890</v>
      </c>
    </row>
    <row r="1035" spans="1:38">
      <c r="A1035" s="32">
        <v>68</v>
      </c>
      <c r="B1035" s="33">
        <v>45336</v>
      </c>
      <c r="C1035" s="32">
        <v>40</v>
      </c>
      <c r="D1035" s="32" t="s">
        <v>2390</v>
      </c>
      <c r="E1035" s="32" t="s">
        <v>2391</v>
      </c>
      <c r="F1035" s="32">
        <v>9486667</v>
      </c>
      <c r="G1035" s="32" t="s">
        <v>164</v>
      </c>
      <c r="H1035" s="32" t="s">
        <v>157</v>
      </c>
      <c r="I1035" s="32">
        <v>54242</v>
      </c>
      <c r="J1035" s="33">
        <v>45336</v>
      </c>
      <c r="K1035" s="33">
        <v>45337</v>
      </c>
      <c r="L1035" t="s">
        <v>1058</v>
      </c>
      <c r="M1035" s="32">
        <v>1</v>
      </c>
      <c r="N1035" s="32" t="s">
        <v>1381</v>
      </c>
      <c r="O1035" s="32">
        <v>6</v>
      </c>
      <c r="P1035" s="32">
        <v>4.3</v>
      </c>
      <c r="Q1035" s="32">
        <v>25.8</v>
      </c>
      <c r="R1035" s="32" t="s">
        <v>2503</v>
      </c>
      <c r="S1035" s="32" t="s">
        <v>1058</v>
      </c>
      <c r="T1035" s="33">
        <v>45339</v>
      </c>
      <c r="U1035" s="33" t="s">
        <v>581</v>
      </c>
      <c r="V1035" s="32" t="s">
        <v>2504</v>
      </c>
      <c r="W1035" s="32" t="s">
        <v>1036</v>
      </c>
      <c r="X1035" s="33">
        <v>45339</v>
      </c>
      <c r="Y1035" s="32" t="s">
        <v>1068</v>
      </c>
      <c r="Z1035" s="33">
        <v>45339</v>
      </c>
      <c r="AA1035" s="32" t="s">
        <v>1075</v>
      </c>
      <c r="AB1035" s="32" t="s">
        <v>1081</v>
      </c>
      <c r="AC1035" s="33">
        <v>45351</v>
      </c>
      <c r="AD1035" s="32" t="s">
        <v>22</v>
      </c>
      <c r="AE1035" s="33">
        <v>45342</v>
      </c>
      <c r="AF1035" s="32" t="s">
        <v>427</v>
      </c>
      <c r="AG1035" s="32"/>
      <c r="AH1035" s="32" t="s">
        <v>1210</v>
      </c>
      <c r="AI1035" t="s">
        <v>1311</v>
      </c>
      <c r="AJ1035" t="s">
        <v>1355</v>
      </c>
      <c r="AK1035" t="s">
        <v>1520</v>
      </c>
      <c r="AL1035" s="32" t="s">
        <v>890</v>
      </c>
    </row>
    <row r="1036" spans="1:38">
      <c r="A1036" s="32">
        <v>68</v>
      </c>
      <c r="B1036" s="33">
        <v>45336</v>
      </c>
      <c r="C1036" s="32">
        <v>40</v>
      </c>
      <c r="D1036" s="32" t="s">
        <v>2390</v>
      </c>
      <c r="E1036" s="32" t="s">
        <v>2391</v>
      </c>
      <c r="F1036" s="32">
        <v>9486667</v>
      </c>
      <c r="G1036" s="32" t="s">
        <v>2350</v>
      </c>
      <c r="H1036" s="32" t="s">
        <v>2354</v>
      </c>
      <c r="I1036" s="32">
        <v>54243</v>
      </c>
      <c r="J1036" s="33">
        <v>45336</v>
      </c>
      <c r="K1036" s="33">
        <v>45337</v>
      </c>
      <c r="L1036" t="s">
        <v>1058</v>
      </c>
      <c r="M1036" s="32">
        <v>1</v>
      </c>
      <c r="N1036" s="32" t="s">
        <v>1381</v>
      </c>
      <c r="O1036" s="32">
        <v>12</v>
      </c>
      <c r="P1036" s="32">
        <v>2.2999999999999998</v>
      </c>
      <c r="Q1036" s="32">
        <v>27.6</v>
      </c>
      <c r="R1036" s="32" t="s">
        <v>581</v>
      </c>
      <c r="S1036" s="32" t="s">
        <v>581</v>
      </c>
      <c r="T1036" s="33" t="s">
        <v>581</v>
      </c>
      <c r="U1036" s="33" t="s">
        <v>581</v>
      </c>
      <c r="V1036" s="32" t="s">
        <v>2623</v>
      </c>
      <c r="W1036" s="32" t="s">
        <v>141</v>
      </c>
      <c r="X1036" s="33">
        <v>45342</v>
      </c>
      <c r="Y1036" s="32" t="s">
        <v>1068</v>
      </c>
      <c r="Z1036" s="33">
        <v>45342</v>
      </c>
      <c r="AA1036" s="32" t="s">
        <v>1069</v>
      </c>
      <c r="AB1036" s="32" t="s">
        <v>1070</v>
      </c>
      <c r="AC1036" s="33">
        <v>45351</v>
      </c>
      <c r="AD1036" s="32" t="s">
        <v>22</v>
      </c>
      <c r="AE1036" s="33">
        <v>45346</v>
      </c>
      <c r="AF1036" s="32" t="s">
        <v>1027</v>
      </c>
      <c r="AG1036" s="32"/>
      <c r="AH1036" s="32" t="s">
        <v>1210</v>
      </c>
      <c r="AI1036" t="s">
        <v>1311</v>
      </c>
      <c r="AJ1036" t="s">
        <v>1355</v>
      </c>
      <c r="AK1036" t="s">
        <v>1520</v>
      </c>
      <c r="AL1036" s="32" t="s">
        <v>890</v>
      </c>
    </row>
    <row r="1037" spans="1:38">
      <c r="A1037" s="32">
        <v>68</v>
      </c>
      <c r="B1037" s="33">
        <v>45336</v>
      </c>
      <c r="C1037" s="32">
        <v>30</v>
      </c>
      <c r="D1037" s="32" t="s">
        <v>2390</v>
      </c>
      <c r="E1037" s="32" t="s">
        <v>2391</v>
      </c>
      <c r="F1037" s="32">
        <v>9486667</v>
      </c>
      <c r="G1037" s="32" t="s">
        <v>164</v>
      </c>
      <c r="H1037" s="32" t="s">
        <v>157</v>
      </c>
      <c r="I1037" s="32">
        <v>54288</v>
      </c>
      <c r="J1037" s="33">
        <v>45336</v>
      </c>
      <c r="K1037" s="33">
        <v>45341</v>
      </c>
      <c r="L1037" t="s">
        <v>1058</v>
      </c>
      <c r="M1037" s="32">
        <v>1</v>
      </c>
      <c r="N1037" s="32" t="s">
        <v>1381</v>
      </c>
      <c r="O1037" s="32">
        <v>14</v>
      </c>
      <c r="P1037" s="32">
        <v>4.3</v>
      </c>
      <c r="Q1037" s="32">
        <v>60.2</v>
      </c>
      <c r="R1037" s="32" t="s">
        <v>2625</v>
      </c>
      <c r="S1037" s="32" t="s">
        <v>1058</v>
      </c>
      <c r="T1037" s="33">
        <v>45344</v>
      </c>
      <c r="U1037" s="33" t="s">
        <v>581</v>
      </c>
      <c r="V1037" s="32" t="s">
        <v>2626</v>
      </c>
      <c r="W1037" s="32" t="s">
        <v>1008</v>
      </c>
      <c r="X1037" s="33">
        <v>45344</v>
      </c>
      <c r="Y1037" s="32" t="s">
        <v>1068</v>
      </c>
      <c r="Z1037" s="33">
        <v>45344</v>
      </c>
      <c r="AA1037" s="32" t="s">
        <v>1075</v>
      </c>
      <c r="AB1037" s="32" t="s">
        <v>1081</v>
      </c>
      <c r="AC1037" s="33">
        <v>45386</v>
      </c>
      <c r="AD1037" s="32" t="s">
        <v>22</v>
      </c>
      <c r="AE1037" s="33">
        <v>45346</v>
      </c>
      <c r="AF1037" s="32" t="s">
        <v>1177</v>
      </c>
      <c r="AG1037" s="32"/>
      <c r="AH1037" s="32" t="s">
        <v>1210</v>
      </c>
      <c r="AI1037" t="s">
        <v>1311</v>
      </c>
      <c r="AJ1037" t="s">
        <v>1355</v>
      </c>
      <c r="AK1037" t="s">
        <v>1520</v>
      </c>
      <c r="AL1037" s="32" t="s">
        <v>890</v>
      </c>
    </row>
    <row r="1038" spans="1:38">
      <c r="A1038" s="32">
        <v>68</v>
      </c>
      <c r="B1038" s="33">
        <v>45336</v>
      </c>
      <c r="C1038" s="32">
        <v>30</v>
      </c>
      <c r="D1038" s="32" t="s">
        <v>2390</v>
      </c>
      <c r="E1038" s="32" t="s">
        <v>2391</v>
      </c>
      <c r="F1038" s="32">
        <v>9486667</v>
      </c>
      <c r="G1038" s="32" t="s">
        <v>2350</v>
      </c>
      <c r="H1038" s="32" t="s">
        <v>2354</v>
      </c>
      <c r="I1038" s="32">
        <v>54289</v>
      </c>
      <c r="J1038" s="33">
        <v>45336</v>
      </c>
      <c r="K1038" s="33">
        <v>45341</v>
      </c>
      <c r="L1038" t="s">
        <v>1058</v>
      </c>
      <c r="M1038" s="32">
        <v>1</v>
      </c>
      <c r="N1038" s="32" t="s">
        <v>1381</v>
      </c>
      <c r="O1038" s="32">
        <v>38</v>
      </c>
      <c r="P1038" s="32">
        <v>2.2999999999999998</v>
      </c>
      <c r="Q1038" s="32">
        <v>87.4</v>
      </c>
      <c r="R1038" s="32" t="s">
        <v>2627</v>
      </c>
      <c r="S1038" s="32" t="s">
        <v>1058</v>
      </c>
      <c r="T1038" s="33">
        <v>45344</v>
      </c>
      <c r="U1038" s="33" t="s">
        <v>581</v>
      </c>
      <c r="V1038" s="32" t="s">
        <v>2628</v>
      </c>
      <c r="W1038" s="32" t="s">
        <v>1019</v>
      </c>
      <c r="X1038" s="33">
        <v>45344</v>
      </c>
      <c r="Y1038" s="32" t="s">
        <v>1068</v>
      </c>
      <c r="Z1038" s="33">
        <v>45344</v>
      </c>
      <c r="AA1038" s="32" t="s">
        <v>1075</v>
      </c>
      <c r="AB1038" s="32" t="s">
        <v>1070</v>
      </c>
      <c r="AC1038" s="33">
        <v>45358</v>
      </c>
      <c r="AD1038" s="32" t="s">
        <v>22</v>
      </c>
      <c r="AE1038" s="33">
        <v>45346</v>
      </c>
      <c r="AF1038" s="32" t="s">
        <v>2629</v>
      </c>
      <c r="AG1038" s="32"/>
      <c r="AH1038" s="32" t="s">
        <v>1210</v>
      </c>
      <c r="AI1038" t="s">
        <v>1311</v>
      </c>
      <c r="AJ1038" t="s">
        <v>1355</v>
      </c>
      <c r="AK1038" t="s">
        <v>1520</v>
      </c>
      <c r="AL1038" s="32" t="s">
        <v>890</v>
      </c>
    </row>
    <row r="1039" spans="1:38">
      <c r="A1039" s="32">
        <v>68</v>
      </c>
      <c r="B1039" s="33">
        <v>45336</v>
      </c>
      <c r="C1039" s="32">
        <v>30</v>
      </c>
      <c r="D1039" s="32" t="s">
        <v>2390</v>
      </c>
      <c r="E1039" s="32" t="s">
        <v>2391</v>
      </c>
      <c r="F1039" s="32">
        <v>9486667</v>
      </c>
      <c r="G1039" s="32" t="s">
        <v>2388</v>
      </c>
      <c r="H1039" s="32" t="s">
        <v>2386</v>
      </c>
      <c r="I1039" s="32">
        <v>54234</v>
      </c>
      <c r="J1039" s="33">
        <v>45336</v>
      </c>
      <c r="K1039" s="33">
        <v>45337</v>
      </c>
      <c r="L1039" t="s">
        <v>1058</v>
      </c>
      <c r="M1039" s="32">
        <v>1</v>
      </c>
      <c r="N1039" s="32" t="s">
        <v>1381</v>
      </c>
      <c r="O1039" s="32">
        <v>1</v>
      </c>
      <c r="P1039" s="32">
        <v>127.75</v>
      </c>
      <c r="Q1039" s="32">
        <v>127.75</v>
      </c>
      <c r="R1039" s="32" t="s">
        <v>2477</v>
      </c>
      <c r="S1039" s="32" t="s">
        <v>1058</v>
      </c>
      <c r="T1039" s="33">
        <v>45343</v>
      </c>
      <c r="U1039" s="33">
        <v>45340</v>
      </c>
      <c r="V1039" s="32" t="s">
        <v>2616</v>
      </c>
      <c r="W1039" s="32" t="s">
        <v>1029</v>
      </c>
      <c r="X1039" s="33">
        <v>45343</v>
      </c>
      <c r="Y1039" s="32" t="s">
        <v>1068</v>
      </c>
      <c r="Z1039" s="33">
        <v>45343</v>
      </c>
      <c r="AA1039" s="32" t="s">
        <v>1069</v>
      </c>
      <c r="AB1039" s="32" t="s">
        <v>1085</v>
      </c>
      <c r="AC1039" s="33">
        <v>45386</v>
      </c>
      <c r="AD1039" s="32" t="s">
        <v>22</v>
      </c>
      <c r="AE1039" s="33">
        <v>45363</v>
      </c>
      <c r="AF1039" s="32" t="s">
        <v>424</v>
      </c>
      <c r="AG1039" s="32"/>
      <c r="AH1039" s="32" t="s">
        <v>1210</v>
      </c>
      <c r="AI1039" t="s">
        <v>1311</v>
      </c>
      <c r="AJ1039" t="s">
        <v>1355</v>
      </c>
      <c r="AK1039" t="s">
        <v>1520</v>
      </c>
      <c r="AL1039" s="32" t="s">
        <v>890</v>
      </c>
    </row>
    <row r="1040" spans="1:38">
      <c r="A1040" s="32">
        <v>68</v>
      </c>
      <c r="B1040" s="33">
        <v>45336</v>
      </c>
      <c r="C1040" s="32">
        <v>30</v>
      </c>
      <c r="D1040" s="32" t="s">
        <v>2390</v>
      </c>
      <c r="E1040" s="32" t="s">
        <v>2391</v>
      </c>
      <c r="F1040" s="32">
        <v>9486667</v>
      </c>
      <c r="G1040" s="32" t="s">
        <v>159</v>
      </c>
      <c r="H1040" s="32" t="s">
        <v>152</v>
      </c>
      <c r="I1040" s="32">
        <v>54231</v>
      </c>
      <c r="J1040" s="33">
        <v>45336</v>
      </c>
      <c r="K1040" s="33">
        <v>45337</v>
      </c>
      <c r="L1040" t="s">
        <v>1058</v>
      </c>
      <c r="M1040" s="32">
        <v>1</v>
      </c>
      <c r="N1040" s="32" t="s">
        <v>55</v>
      </c>
      <c r="O1040" s="32">
        <v>1</v>
      </c>
      <c r="P1040" s="32">
        <v>52.45</v>
      </c>
      <c r="Q1040" s="32">
        <v>52.45</v>
      </c>
      <c r="R1040" s="32" t="s">
        <v>2503</v>
      </c>
      <c r="S1040" s="32" t="s">
        <v>1058</v>
      </c>
      <c r="T1040" s="33">
        <v>45339</v>
      </c>
      <c r="U1040" s="33" t="s">
        <v>581</v>
      </c>
      <c r="V1040" s="32" t="s">
        <v>2504</v>
      </c>
      <c r="W1040" s="32" t="s">
        <v>1035</v>
      </c>
      <c r="X1040" s="33">
        <v>45339</v>
      </c>
      <c r="Y1040" s="32" t="s">
        <v>1068</v>
      </c>
      <c r="Z1040" s="33">
        <v>45339</v>
      </c>
      <c r="AA1040" s="32" t="s">
        <v>1075</v>
      </c>
      <c r="AB1040" s="32" t="s">
        <v>1081</v>
      </c>
      <c r="AC1040" s="33">
        <v>45351</v>
      </c>
      <c r="AD1040" s="32" t="s">
        <v>22</v>
      </c>
      <c r="AE1040" s="33">
        <v>45342</v>
      </c>
      <c r="AF1040" s="32" t="s">
        <v>424</v>
      </c>
      <c r="AG1040" s="32"/>
      <c r="AH1040" s="32" t="s">
        <v>1210</v>
      </c>
      <c r="AI1040" t="s">
        <v>1311</v>
      </c>
      <c r="AJ1040" t="s">
        <v>1355</v>
      </c>
      <c r="AK1040" t="s">
        <v>1520</v>
      </c>
      <c r="AL1040" s="32" t="s">
        <v>890</v>
      </c>
    </row>
    <row r="1041" spans="1:38">
      <c r="A1041" s="32">
        <v>68</v>
      </c>
      <c r="B1041" s="33">
        <v>45336</v>
      </c>
      <c r="C1041" s="32">
        <v>30</v>
      </c>
      <c r="D1041" s="32" t="s">
        <v>2390</v>
      </c>
      <c r="E1041" s="32" t="s">
        <v>2391</v>
      </c>
      <c r="F1041" s="32">
        <v>9486667</v>
      </c>
      <c r="G1041" s="32" t="s">
        <v>487</v>
      </c>
      <c r="H1041" s="32" t="s">
        <v>959</v>
      </c>
      <c r="I1041" s="32">
        <v>54233</v>
      </c>
      <c r="J1041" s="33">
        <v>45336</v>
      </c>
      <c r="K1041" s="33">
        <v>45337</v>
      </c>
      <c r="L1041" t="s">
        <v>1058</v>
      </c>
      <c r="M1041" s="32">
        <v>3</v>
      </c>
      <c r="N1041" s="32" t="s">
        <v>1380</v>
      </c>
      <c r="O1041" s="32">
        <v>1</v>
      </c>
      <c r="P1041" s="32">
        <v>57</v>
      </c>
      <c r="Q1041" s="32">
        <v>57</v>
      </c>
      <c r="R1041" s="32" t="s">
        <v>2501</v>
      </c>
      <c r="S1041" s="32" t="s">
        <v>1058</v>
      </c>
      <c r="T1041" s="33">
        <v>45339</v>
      </c>
      <c r="U1041" s="33" t="s">
        <v>581</v>
      </c>
      <c r="V1041" s="32" t="s">
        <v>2502</v>
      </c>
      <c r="W1041" s="32" t="s">
        <v>1731</v>
      </c>
      <c r="X1041" s="33">
        <v>45339</v>
      </c>
      <c r="Y1041" s="32" t="s">
        <v>1068</v>
      </c>
      <c r="Z1041" s="33">
        <v>45339</v>
      </c>
      <c r="AA1041" s="32" t="s">
        <v>1075</v>
      </c>
      <c r="AB1041" s="32" t="s">
        <v>1070</v>
      </c>
      <c r="AC1041" s="33">
        <v>45353</v>
      </c>
      <c r="AD1041" s="32" t="s">
        <v>22</v>
      </c>
      <c r="AE1041" s="33">
        <v>45342</v>
      </c>
      <c r="AF1041" s="32" t="s">
        <v>424</v>
      </c>
      <c r="AG1041" s="32"/>
      <c r="AH1041" s="32" t="s">
        <v>1210</v>
      </c>
      <c r="AI1041" t="s">
        <v>1311</v>
      </c>
      <c r="AJ1041" t="s">
        <v>1355</v>
      </c>
      <c r="AK1041" t="s">
        <v>1520</v>
      </c>
      <c r="AL1041" s="32" t="s">
        <v>890</v>
      </c>
    </row>
    <row r="1042" spans="1:38">
      <c r="A1042" s="32">
        <v>68</v>
      </c>
      <c r="B1042" s="33">
        <v>45336</v>
      </c>
      <c r="C1042" s="32">
        <v>30</v>
      </c>
      <c r="D1042" s="32" t="s">
        <v>2390</v>
      </c>
      <c r="E1042" s="32" t="s">
        <v>2391</v>
      </c>
      <c r="F1042" s="32">
        <v>9486667</v>
      </c>
      <c r="G1042" s="32" t="s">
        <v>123</v>
      </c>
      <c r="H1042" s="32" t="s">
        <v>2111</v>
      </c>
      <c r="I1042" s="32">
        <v>54233</v>
      </c>
      <c r="J1042" s="33">
        <v>45336</v>
      </c>
      <c r="K1042" s="33">
        <v>45337</v>
      </c>
      <c r="L1042" t="s">
        <v>1058</v>
      </c>
      <c r="M1042" s="32">
        <v>2</v>
      </c>
      <c r="N1042" s="32" t="s">
        <v>1380</v>
      </c>
      <c r="O1042" s="32">
        <v>1</v>
      </c>
      <c r="P1042" s="32">
        <v>65</v>
      </c>
      <c r="Q1042" s="32">
        <v>65</v>
      </c>
      <c r="R1042" s="32" t="s">
        <v>2501</v>
      </c>
      <c r="S1042" s="32" t="s">
        <v>1058</v>
      </c>
      <c r="T1042" s="33">
        <v>45339</v>
      </c>
      <c r="U1042" s="33" t="s">
        <v>581</v>
      </c>
      <c r="V1042" s="32" t="s">
        <v>2502</v>
      </c>
      <c r="W1042" s="32" t="s">
        <v>1732</v>
      </c>
      <c r="X1042" s="33">
        <v>45339</v>
      </c>
      <c r="Y1042" s="32" t="s">
        <v>1068</v>
      </c>
      <c r="Z1042" s="33">
        <v>45339</v>
      </c>
      <c r="AA1042" s="32" t="s">
        <v>1075</v>
      </c>
      <c r="AB1042" s="32" t="s">
        <v>1070</v>
      </c>
      <c r="AC1042" s="33">
        <v>45353</v>
      </c>
      <c r="AD1042" s="32" t="s">
        <v>22</v>
      </c>
      <c r="AE1042" s="33">
        <v>45342</v>
      </c>
      <c r="AF1042" s="32" t="s">
        <v>424</v>
      </c>
      <c r="AG1042" s="32"/>
      <c r="AH1042" s="32" t="s">
        <v>1210</v>
      </c>
      <c r="AI1042" t="s">
        <v>1311</v>
      </c>
      <c r="AJ1042" t="s">
        <v>1355</v>
      </c>
      <c r="AK1042" t="s">
        <v>1520</v>
      </c>
      <c r="AL1042" s="32" t="s">
        <v>890</v>
      </c>
    </row>
    <row r="1043" spans="1:38">
      <c r="A1043" s="32">
        <v>68</v>
      </c>
      <c r="B1043" s="33">
        <v>45336</v>
      </c>
      <c r="C1043" s="32">
        <v>30</v>
      </c>
      <c r="D1043" s="32" t="s">
        <v>2390</v>
      </c>
      <c r="E1043" s="32" t="s">
        <v>2391</v>
      </c>
      <c r="F1043" s="32">
        <v>9486667</v>
      </c>
      <c r="G1043" s="32" t="s">
        <v>125</v>
      </c>
      <c r="H1043" s="32" t="s">
        <v>122</v>
      </c>
      <c r="I1043" s="32">
        <v>54232</v>
      </c>
      <c r="J1043" s="33">
        <v>45336</v>
      </c>
      <c r="K1043" s="33">
        <v>45337</v>
      </c>
      <c r="L1043" t="s">
        <v>1058</v>
      </c>
      <c r="M1043" s="32">
        <v>2</v>
      </c>
      <c r="N1043" s="32" t="s">
        <v>1380</v>
      </c>
      <c r="O1043" s="32">
        <v>1</v>
      </c>
      <c r="P1043" s="32">
        <v>64.5</v>
      </c>
      <c r="Q1043" s="32">
        <v>64.5</v>
      </c>
      <c r="R1043" s="32" t="s">
        <v>2477</v>
      </c>
      <c r="S1043" s="32" t="s">
        <v>1058</v>
      </c>
      <c r="T1043" s="33">
        <v>45343</v>
      </c>
      <c r="U1043" s="33">
        <v>45340</v>
      </c>
      <c r="V1043" s="32" t="s">
        <v>2624</v>
      </c>
      <c r="W1043" s="32" t="s">
        <v>143</v>
      </c>
      <c r="X1043" s="33">
        <v>45343</v>
      </c>
      <c r="Y1043" s="32" t="s">
        <v>1068</v>
      </c>
      <c r="Z1043" s="33">
        <v>45343</v>
      </c>
      <c r="AA1043" s="32" t="s">
        <v>1069</v>
      </c>
      <c r="AB1043" s="32" t="s">
        <v>1081</v>
      </c>
      <c r="AC1043" s="33">
        <v>45351</v>
      </c>
      <c r="AD1043" s="32" t="s">
        <v>22</v>
      </c>
      <c r="AE1043" s="33">
        <v>45346</v>
      </c>
      <c r="AF1043" s="32" t="s">
        <v>424</v>
      </c>
      <c r="AG1043" s="32"/>
      <c r="AH1043" s="32" t="s">
        <v>1210</v>
      </c>
      <c r="AI1043" t="s">
        <v>1311</v>
      </c>
      <c r="AJ1043" t="s">
        <v>1355</v>
      </c>
      <c r="AK1043" t="s">
        <v>1520</v>
      </c>
      <c r="AL1043" s="32" t="s">
        <v>890</v>
      </c>
    </row>
    <row r="1044" spans="1:38">
      <c r="A1044" s="32">
        <v>68</v>
      </c>
      <c r="B1044" s="33">
        <v>45336</v>
      </c>
      <c r="C1044" s="32">
        <v>30</v>
      </c>
      <c r="D1044" s="32" t="s">
        <v>2390</v>
      </c>
      <c r="E1044" s="32" t="s">
        <v>2391</v>
      </c>
      <c r="F1044" s="32">
        <v>9486667</v>
      </c>
      <c r="G1044" s="32" t="s">
        <v>2389</v>
      </c>
      <c r="H1044" s="32" t="s">
        <v>2387</v>
      </c>
      <c r="I1044" s="32">
        <v>54232</v>
      </c>
      <c r="J1044" s="33">
        <v>45336</v>
      </c>
      <c r="K1044" s="33">
        <v>45337</v>
      </c>
      <c r="L1044" t="s">
        <v>1058</v>
      </c>
      <c r="M1044" s="32">
        <v>1</v>
      </c>
      <c r="N1044" s="32" t="s">
        <v>1381</v>
      </c>
      <c r="O1044" s="32">
        <v>2</v>
      </c>
      <c r="P1044" s="32">
        <v>144.30000000000001</v>
      </c>
      <c r="Q1044" s="32">
        <v>288.60000000000002</v>
      </c>
      <c r="R1044" s="32" t="s">
        <v>2477</v>
      </c>
      <c r="S1044" s="32" t="s">
        <v>1058</v>
      </c>
      <c r="T1044" s="33">
        <v>45343</v>
      </c>
      <c r="U1044" s="33">
        <v>45340</v>
      </c>
      <c r="V1044" s="32" t="s">
        <v>2616</v>
      </c>
      <c r="W1044" s="32" t="s">
        <v>1028</v>
      </c>
      <c r="X1044" s="33">
        <v>45343</v>
      </c>
      <c r="Y1044" s="32" t="s">
        <v>1068</v>
      </c>
      <c r="Z1044" s="33">
        <v>45343</v>
      </c>
      <c r="AA1044" s="32" t="s">
        <v>1069</v>
      </c>
      <c r="AB1044" s="32" t="s">
        <v>1085</v>
      </c>
      <c r="AC1044" s="33">
        <v>45386</v>
      </c>
      <c r="AD1044" s="32" t="s">
        <v>581</v>
      </c>
      <c r="AE1044" s="33" t="s">
        <v>581</v>
      </c>
      <c r="AF1044" s="32" t="s">
        <v>581</v>
      </c>
      <c r="AG1044" s="32"/>
      <c r="AH1044" s="32" t="s">
        <v>1210</v>
      </c>
      <c r="AI1044" t="s">
        <v>1311</v>
      </c>
      <c r="AJ1044" t="s">
        <v>1355</v>
      </c>
      <c r="AK1044" t="s">
        <v>1520</v>
      </c>
      <c r="AL1044" s="32" t="s">
        <v>890</v>
      </c>
    </row>
    <row r="1045" spans="1:38">
      <c r="A1045" s="32">
        <v>68</v>
      </c>
      <c r="B1045" s="33">
        <v>45336</v>
      </c>
      <c r="C1045" s="32">
        <v>30</v>
      </c>
      <c r="D1045" s="32" t="s">
        <v>2390</v>
      </c>
      <c r="E1045" s="32" t="s">
        <v>2391</v>
      </c>
      <c r="F1045" s="32">
        <v>9486667</v>
      </c>
      <c r="G1045" s="32" t="s">
        <v>216</v>
      </c>
      <c r="H1045" s="32" t="s">
        <v>217</v>
      </c>
      <c r="I1045" s="32">
        <v>54233</v>
      </c>
      <c r="J1045" s="33">
        <v>45336</v>
      </c>
      <c r="K1045" s="33">
        <v>45337</v>
      </c>
      <c r="L1045" t="s">
        <v>1058</v>
      </c>
      <c r="M1045" s="32">
        <v>1</v>
      </c>
      <c r="N1045" s="32" t="s">
        <v>36</v>
      </c>
      <c r="O1045" s="32">
        <v>1</v>
      </c>
      <c r="P1045" s="32">
        <v>26.93</v>
      </c>
      <c r="Q1045" s="32">
        <v>26.93</v>
      </c>
      <c r="R1045" s="32" t="s">
        <v>2501</v>
      </c>
      <c r="S1045" s="32" t="s">
        <v>1058</v>
      </c>
      <c r="T1045" s="33">
        <v>45339</v>
      </c>
      <c r="U1045" s="33" t="s">
        <v>581</v>
      </c>
      <c r="V1045" s="32" t="s">
        <v>2502</v>
      </c>
      <c r="W1045" s="32" t="s">
        <v>1885</v>
      </c>
      <c r="X1045" s="33">
        <v>45339</v>
      </c>
      <c r="Y1045" s="32" t="s">
        <v>1068</v>
      </c>
      <c r="Z1045" s="33">
        <v>45339</v>
      </c>
      <c r="AA1045" s="32" t="s">
        <v>1075</v>
      </c>
      <c r="AB1045" s="32" t="s">
        <v>1070</v>
      </c>
      <c r="AC1045" s="33">
        <v>45353</v>
      </c>
      <c r="AD1045" s="32" t="s">
        <v>22</v>
      </c>
      <c r="AE1045" s="33">
        <v>45342</v>
      </c>
      <c r="AF1045" s="32" t="s">
        <v>424</v>
      </c>
      <c r="AG1045" s="32"/>
      <c r="AH1045" s="32" t="s">
        <v>1210</v>
      </c>
      <c r="AI1045" t="s">
        <v>1311</v>
      </c>
      <c r="AJ1045" t="s">
        <v>1355</v>
      </c>
      <c r="AK1045" t="s">
        <v>1520</v>
      </c>
      <c r="AL1045" s="32" t="s">
        <v>890</v>
      </c>
    </row>
    <row r="1046" spans="1:38">
      <c r="A1046" s="32">
        <v>69</v>
      </c>
      <c r="B1046" s="33">
        <v>45336</v>
      </c>
      <c r="C1046" s="32">
        <v>30</v>
      </c>
      <c r="D1046" s="32" t="s">
        <v>2406</v>
      </c>
      <c r="E1046" s="32" t="s">
        <v>2407</v>
      </c>
      <c r="F1046" s="32">
        <v>9522584</v>
      </c>
      <c r="G1046" s="32" t="s">
        <v>962</v>
      </c>
      <c r="H1046" s="32" t="s">
        <v>963</v>
      </c>
      <c r="I1046" s="32"/>
      <c r="J1046" s="33">
        <v>45336</v>
      </c>
      <c r="K1046" s="33" t="s">
        <v>581</v>
      </c>
      <c r="L1046" t="s">
        <v>581</v>
      </c>
      <c r="M1046" s="32" t="s">
        <v>581</v>
      </c>
      <c r="N1046" s="32" t="s">
        <v>20</v>
      </c>
      <c r="O1046" s="32">
        <v>2</v>
      </c>
      <c r="P1046" s="32" t="s">
        <v>581</v>
      </c>
      <c r="Q1046" s="32" t="s">
        <v>581</v>
      </c>
      <c r="R1046" s="32" t="s">
        <v>581</v>
      </c>
      <c r="S1046" s="32" t="s">
        <v>581</v>
      </c>
      <c r="T1046" s="33" t="s">
        <v>581</v>
      </c>
      <c r="U1046" s="33" t="s">
        <v>581</v>
      </c>
      <c r="V1046" s="32" t="s">
        <v>581</v>
      </c>
      <c r="W1046" s="32" t="s">
        <v>581</v>
      </c>
      <c r="X1046" s="33" t="s">
        <v>581</v>
      </c>
      <c r="Y1046" s="32" t="s">
        <v>581</v>
      </c>
      <c r="Z1046" s="33" t="s">
        <v>581</v>
      </c>
      <c r="AA1046" s="32" t="s">
        <v>581</v>
      </c>
      <c r="AB1046" s="32" t="s">
        <v>581</v>
      </c>
      <c r="AC1046" s="33" t="s">
        <v>581</v>
      </c>
      <c r="AD1046" s="32" t="s">
        <v>581</v>
      </c>
      <c r="AE1046" s="33" t="s">
        <v>581</v>
      </c>
      <c r="AF1046" s="32" t="s">
        <v>581</v>
      </c>
      <c r="AG1046" s="32" t="s">
        <v>2358</v>
      </c>
      <c r="AH1046" s="32" t="s">
        <v>1210</v>
      </c>
      <c r="AI1046" t="s">
        <v>1311</v>
      </c>
      <c r="AJ1046" t="s">
        <v>1355</v>
      </c>
      <c r="AK1046" t="s">
        <v>1520</v>
      </c>
      <c r="AL1046" s="32" t="s">
        <v>890</v>
      </c>
    </row>
    <row r="1047" spans="1:38">
      <c r="A1047" s="32">
        <v>69</v>
      </c>
      <c r="B1047" s="33">
        <v>45336</v>
      </c>
      <c r="C1047" s="32">
        <v>30</v>
      </c>
      <c r="D1047" s="32" t="s">
        <v>2406</v>
      </c>
      <c r="E1047" s="32" t="s">
        <v>2407</v>
      </c>
      <c r="F1047" s="32">
        <v>9522584</v>
      </c>
      <c r="G1047" s="32" t="s">
        <v>487</v>
      </c>
      <c r="H1047" s="32" t="s">
        <v>959</v>
      </c>
      <c r="I1047" s="32">
        <v>54269</v>
      </c>
      <c r="J1047" s="33">
        <v>45336</v>
      </c>
      <c r="K1047" s="33">
        <v>45341</v>
      </c>
      <c r="L1047" t="s">
        <v>1058</v>
      </c>
      <c r="M1047" s="32">
        <v>5</v>
      </c>
      <c r="N1047" s="32" t="s">
        <v>21</v>
      </c>
      <c r="O1047" s="32">
        <v>1</v>
      </c>
      <c r="P1047" s="32">
        <v>57</v>
      </c>
      <c r="Q1047" s="32">
        <v>57</v>
      </c>
      <c r="R1047" s="32" t="s">
        <v>2627</v>
      </c>
      <c r="S1047" s="32" t="s">
        <v>1058</v>
      </c>
      <c r="T1047" s="33">
        <v>45344</v>
      </c>
      <c r="U1047" s="33" t="s">
        <v>581</v>
      </c>
      <c r="V1047" s="32" t="s">
        <v>2628</v>
      </c>
      <c r="W1047" s="32" t="s">
        <v>1018</v>
      </c>
      <c r="X1047" s="33">
        <v>45344</v>
      </c>
      <c r="Y1047" s="32" t="s">
        <v>1068</v>
      </c>
      <c r="Z1047" s="33">
        <v>45344</v>
      </c>
      <c r="AA1047" s="32" t="s">
        <v>1075</v>
      </c>
      <c r="AB1047" s="32" t="s">
        <v>1070</v>
      </c>
      <c r="AC1047" s="33">
        <v>45358</v>
      </c>
      <c r="AD1047" s="32" t="s">
        <v>22</v>
      </c>
      <c r="AE1047" s="33">
        <v>45346</v>
      </c>
      <c r="AF1047" s="32" t="s">
        <v>424</v>
      </c>
      <c r="AG1047" s="32"/>
      <c r="AH1047" s="32" t="s">
        <v>1210</v>
      </c>
      <c r="AI1047" t="s">
        <v>1311</v>
      </c>
      <c r="AJ1047" t="s">
        <v>1355</v>
      </c>
      <c r="AK1047" t="s">
        <v>1520</v>
      </c>
      <c r="AL1047" s="32" t="s">
        <v>890</v>
      </c>
    </row>
    <row r="1048" spans="1:38">
      <c r="A1048" s="32">
        <v>69</v>
      </c>
      <c r="B1048" s="33">
        <v>45336</v>
      </c>
      <c r="C1048" s="32">
        <v>30</v>
      </c>
      <c r="D1048" s="32" t="s">
        <v>2406</v>
      </c>
      <c r="E1048" s="32" t="s">
        <v>2407</v>
      </c>
      <c r="F1048" s="32">
        <v>9522584</v>
      </c>
      <c r="G1048" s="32" t="s">
        <v>123</v>
      </c>
      <c r="H1048" s="32" t="s">
        <v>2111</v>
      </c>
      <c r="I1048" s="32">
        <v>54269</v>
      </c>
      <c r="J1048" s="33">
        <v>45336</v>
      </c>
      <c r="K1048" s="33">
        <v>45341</v>
      </c>
      <c r="L1048" t="s">
        <v>1058</v>
      </c>
      <c r="M1048" s="32">
        <v>4</v>
      </c>
      <c r="N1048" s="32" t="s">
        <v>21</v>
      </c>
      <c r="O1048" s="32">
        <v>1</v>
      </c>
      <c r="P1048" s="32">
        <v>65</v>
      </c>
      <c r="Q1048" s="32">
        <v>65</v>
      </c>
      <c r="R1048" s="32" t="s">
        <v>2627</v>
      </c>
      <c r="S1048" s="32" t="s">
        <v>1058</v>
      </c>
      <c r="T1048" s="33">
        <v>45344</v>
      </c>
      <c r="U1048" s="33" t="s">
        <v>581</v>
      </c>
      <c r="V1048" s="32" t="s">
        <v>2628</v>
      </c>
      <c r="W1048" s="32" t="s">
        <v>1017</v>
      </c>
      <c r="X1048" s="33">
        <v>45344</v>
      </c>
      <c r="Y1048" s="32" t="s">
        <v>1068</v>
      </c>
      <c r="Z1048" s="33">
        <v>45344</v>
      </c>
      <c r="AA1048" s="32" t="s">
        <v>1075</v>
      </c>
      <c r="AB1048" s="32" t="s">
        <v>1070</v>
      </c>
      <c r="AC1048" s="33">
        <v>45358</v>
      </c>
      <c r="AD1048" s="32" t="s">
        <v>22</v>
      </c>
      <c r="AE1048" s="33">
        <v>45346</v>
      </c>
      <c r="AF1048" s="32" t="s">
        <v>424</v>
      </c>
      <c r="AG1048" s="32"/>
      <c r="AH1048" s="32" t="s">
        <v>1210</v>
      </c>
      <c r="AI1048" t="s">
        <v>1311</v>
      </c>
      <c r="AJ1048" t="s">
        <v>1355</v>
      </c>
      <c r="AK1048" t="s">
        <v>1520</v>
      </c>
      <c r="AL1048" s="32" t="s">
        <v>890</v>
      </c>
    </row>
    <row r="1049" spans="1:38">
      <c r="A1049" s="32">
        <v>69</v>
      </c>
      <c r="B1049" s="33">
        <v>45336</v>
      </c>
      <c r="C1049" s="32">
        <v>30</v>
      </c>
      <c r="D1049" s="32" t="s">
        <v>2406</v>
      </c>
      <c r="E1049" s="32" t="s">
        <v>2407</v>
      </c>
      <c r="F1049" s="32">
        <v>9522584</v>
      </c>
      <c r="G1049" s="32" t="s">
        <v>125</v>
      </c>
      <c r="H1049" s="32" t="s">
        <v>122</v>
      </c>
      <c r="I1049" s="32">
        <v>54268</v>
      </c>
      <c r="J1049" s="33">
        <v>45336</v>
      </c>
      <c r="K1049" s="33">
        <v>45337</v>
      </c>
      <c r="L1049" t="s">
        <v>1058</v>
      </c>
      <c r="M1049" s="32">
        <v>1</v>
      </c>
      <c r="N1049" s="32" t="s">
        <v>21</v>
      </c>
      <c r="O1049" s="32">
        <v>1</v>
      </c>
      <c r="P1049" s="32">
        <v>64.5</v>
      </c>
      <c r="Q1049" s="32">
        <v>64.5</v>
      </c>
      <c r="R1049" s="32" t="s">
        <v>581</v>
      </c>
      <c r="S1049" s="32" t="s">
        <v>581</v>
      </c>
      <c r="T1049" s="33" t="s">
        <v>581</v>
      </c>
      <c r="U1049" s="33" t="s">
        <v>581</v>
      </c>
      <c r="V1049" s="32" t="s">
        <v>2500</v>
      </c>
      <c r="W1049" s="32" t="s">
        <v>1012</v>
      </c>
      <c r="X1049" s="33">
        <v>45338</v>
      </c>
      <c r="Y1049" s="32" t="s">
        <v>1068</v>
      </c>
      <c r="Z1049" s="33">
        <v>45338</v>
      </c>
      <c r="AA1049" s="32" t="s">
        <v>1069</v>
      </c>
      <c r="AB1049" s="32" t="s">
        <v>1081</v>
      </c>
      <c r="AC1049" s="33">
        <v>45351</v>
      </c>
      <c r="AD1049" s="32" t="s">
        <v>22</v>
      </c>
      <c r="AE1049" s="33">
        <v>45342</v>
      </c>
      <c r="AF1049" s="32" t="s">
        <v>424</v>
      </c>
      <c r="AG1049" s="32"/>
      <c r="AH1049" s="32" t="s">
        <v>1210</v>
      </c>
      <c r="AI1049" t="s">
        <v>1311</v>
      </c>
      <c r="AJ1049" t="s">
        <v>1355</v>
      </c>
      <c r="AK1049" t="s">
        <v>1520</v>
      </c>
      <c r="AL1049" s="32" t="s">
        <v>890</v>
      </c>
    </row>
    <row r="1050" spans="1:38">
      <c r="A1050" s="32">
        <v>69</v>
      </c>
      <c r="B1050" s="33">
        <v>45336</v>
      </c>
      <c r="C1050" s="32">
        <v>30</v>
      </c>
      <c r="D1050" s="32" t="s">
        <v>2406</v>
      </c>
      <c r="E1050" s="32" t="s">
        <v>2407</v>
      </c>
      <c r="F1050" s="32">
        <v>9522584</v>
      </c>
      <c r="G1050" s="32" t="s">
        <v>82</v>
      </c>
      <c r="H1050" s="32" t="s">
        <v>83</v>
      </c>
      <c r="I1050" s="32">
        <v>54267</v>
      </c>
      <c r="J1050" s="33">
        <v>45336</v>
      </c>
      <c r="K1050" s="33">
        <v>45337</v>
      </c>
      <c r="L1050" t="s">
        <v>1058</v>
      </c>
      <c r="M1050" s="32">
        <v>3</v>
      </c>
      <c r="N1050" s="32" t="s">
        <v>20</v>
      </c>
      <c r="O1050" s="32">
        <v>2</v>
      </c>
      <c r="P1050" s="32">
        <v>26.62</v>
      </c>
      <c r="Q1050" s="32">
        <v>53.24</v>
      </c>
      <c r="R1050" s="32" t="s">
        <v>581</v>
      </c>
      <c r="S1050" s="32" t="s">
        <v>581</v>
      </c>
      <c r="T1050" s="33" t="s">
        <v>581</v>
      </c>
      <c r="U1050" s="33" t="s">
        <v>581</v>
      </c>
      <c r="V1050" s="32" t="s">
        <v>2499</v>
      </c>
      <c r="W1050" s="32" t="s">
        <v>1166</v>
      </c>
      <c r="X1050" s="33">
        <v>45338</v>
      </c>
      <c r="Y1050" s="32" t="s">
        <v>1068</v>
      </c>
      <c r="Z1050" s="33">
        <v>45338</v>
      </c>
      <c r="AA1050" s="32" t="s">
        <v>1069</v>
      </c>
      <c r="AB1050" s="32" t="s">
        <v>1070</v>
      </c>
      <c r="AC1050" s="33">
        <v>45351</v>
      </c>
      <c r="AD1050" s="32" t="s">
        <v>22</v>
      </c>
      <c r="AE1050" s="33">
        <v>45342</v>
      </c>
      <c r="AF1050" s="32" t="s">
        <v>425</v>
      </c>
      <c r="AG1050" s="32"/>
      <c r="AH1050" s="32" t="s">
        <v>1210</v>
      </c>
      <c r="AI1050" t="s">
        <v>1311</v>
      </c>
      <c r="AJ1050" t="s">
        <v>1355</v>
      </c>
      <c r="AK1050" t="s">
        <v>1520</v>
      </c>
      <c r="AL1050" s="32" t="s">
        <v>890</v>
      </c>
    </row>
    <row r="1051" spans="1:38">
      <c r="A1051" s="32">
        <v>69</v>
      </c>
      <c r="B1051" s="33">
        <v>45336</v>
      </c>
      <c r="C1051" s="32">
        <v>30</v>
      </c>
      <c r="D1051" s="32" t="s">
        <v>2406</v>
      </c>
      <c r="E1051" s="32" t="s">
        <v>2407</v>
      </c>
      <c r="F1051" s="32">
        <v>9522584</v>
      </c>
      <c r="G1051" s="32" t="s">
        <v>105</v>
      </c>
      <c r="H1051" s="32" t="s">
        <v>348</v>
      </c>
      <c r="I1051" s="32">
        <v>54269</v>
      </c>
      <c r="J1051" s="33">
        <v>45336</v>
      </c>
      <c r="K1051" s="33">
        <v>45341</v>
      </c>
      <c r="L1051" t="s">
        <v>1058</v>
      </c>
      <c r="M1051" s="32">
        <v>3</v>
      </c>
      <c r="N1051" s="32" t="s">
        <v>20</v>
      </c>
      <c r="O1051" s="32">
        <v>20</v>
      </c>
      <c r="P1051" s="32">
        <v>5</v>
      </c>
      <c r="Q1051" s="32">
        <v>100</v>
      </c>
      <c r="R1051" s="32" t="s">
        <v>2627</v>
      </c>
      <c r="S1051" s="32" t="s">
        <v>1058</v>
      </c>
      <c r="T1051" s="33">
        <v>45344</v>
      </c>
      <c r="U1051" s="33" t="s">
        <v>581</v>
      </c>
      <c r="V1051" s="32" t="s">
        <v>2628</v>
      </c>
      <c r="W1051" s="32" t="s">
        <v>1016</v>
      </c>
      <c r="X1051" s="33">
        <v>45344</v>
      </c>
      <c r="Y1051" s="32" t="s">
        <v>1068</v>
      </c>
      <c r="Z1051" s="33">
        <v>45344</v>
      </c>
      <c r="AA1051" s="32" t="s">
        <v>1075</v>
      </c>
      <c r="AB1051" s="32" t="s">
        <v>1070</v>
      </c>
      <c r="AC1051" s="33">
        <v>45358</v>
      </c>
      <c r="AD1051" s="32" t="s">
        <v>22</v>
      </c>
      <c r="AE1051" s="33">
        <v>45346</v>
      </c>
      <c r="AF1051" s="32" t="s">
        <v>1026</v>
      </c>
      <c r="AG1051" s="32"/>
      <c r="AH1051" s="32" t="s">
        <v>1210</v>
      </c>
      <c r="AI1051" t="s">
        <v>1311</v>
      </c>
      <c r="AJ1051" t="s">
        <v>1355</v>
      </c>
      <c r="AK1051" t="s">
        <v>1520</v>
      </c>
      <c r="AL1051" s="32" t="s">
        <v>890</v>
      </c>
    </row>
    <row r="1052" spans="1:38">
      <c r="A1052" s="32">
        <v>69</v>
      </c>
      <c r="B1052" s="33">
        <v>45336</v>
      </c>
      <c r="C1052" s="32">
        <v>30</v>
      </c>
      <c r="D1052" s="32" t="s">
        <v>2406</v>
      </c>
      <c r="E1052" s="32" t="s">
        <v>2407</v>
      </c>
      <c r="F1052" s="32">
        <v>9522584</v>
      </c>
      <c r="G1052" s="32" t="s">
        <v>103</v>
      </c>
      <c r="H1052" s="32" t="s">
        <v>109</v>
      </c>
      <c r="I1052" s="32">
        <v>54267</v>
      </c>
      <c r="J1052" s="33">
        <v>45336</v>
      </c>
      <c r="K1052" s="33">
        <v>45337</v>
      </c>
      <c r="L1052" t="s">
        <v>1058</v>
      </c>
      <c r="M1052" s="32">
        <v>2</v>
      </c>
      <c r="N1052" s="32" t="s">
        <v>20</v>
      </c>
      <c r="O1052" s="32">
        <v>10</v>
      </c>
      <c r="P1052" s="32">
        <v>3.9</v>
      </c>
      <c r="Q1052" s="32">
        <v>39</v>
      </c>
      <c r="R1052" s="32" t="s">
        <v>581</v>
      </c>
      <c r="S1052" s="32" t="s">
        <v>581</v>
      </c>
      <c r="T1052" s="33" t="s">
        <v>581</v>
      </c>
      <c r="U1052" s="33" t="s">
        <v>581</v>
      </c>
      <c r="V1052" s="32" t="s">
        <v>2499</v>
      </c>
      <c r="W1052" s="32" t="s">
        <v>1165</v>
      </c>
      <c r="X1052" s="33">
        <v>45338</v>
      </c>
      <c r="Y1052" s="32" t="s">
        <v>1068</v>
      </c>
      <c r="Z1052" s="33">
        <v>45338</v>
      </c>
      <c r="AA1052" s="32" t="s">
        <v>1069</v>
      </c>
      <c r="AB1052" s="32" t="s">
        <v>1070</v>
      </c>
      <c r="AC1052" s="33">
        <v>45351</v>
      </c>
      <c r="AD1052" s="32" t="s">
        <v>22</v>
      </c>
      <c r="AE1052" s="33">
        <v>45342</v>
      </c>
      <c r="AF1052" s="32" t="s">
        <v>1001</v>
      </c>
      <c r="AG1052" s="32"/>
      <c r="AH1052" s="32" t="s">
        <v>1210</v>
      </c>
      <c r="AI1052" t="s">
        <v>1311</v>
      </c>
      <c r="AJ1052" t="s">
        <v>1355</v>
      </c>
      <c r="AK1052" t="s">
        <v>1520</v>
      </c>
      <c r="AL1052" s="32" t="s">
        <v>890</v>
      </c>
    </row>
    <row r="1053" spans="1:38">
      <c r="A1053" s="32">
        <v>69</v>
      </c>
      <c r="B1053" s="33">
        <v>45336</v>
      </c>
      <c r="C1053" s="32">
        <v>30</v>
      </c>
      <c r="D1053" s="32" t="s">
        <v>2406</v>
      </c>
      <c r="E1053" s="32" t="s">
        <v>2407</v>
      </c>
      <c r="F1053" s="32">
        <v>9522584</v>
      </c>
      <c r="G1053" s="32" t="s">
        <v>2242</v>
      </c>
      <c r="H1053" s="32" t="s">
        <v>2245</v>
      </c>
      <c r="I1053" s="32">
        <v>54270</v>
      </c>
      <c r="J1053" s="33">
        <v>45336</v>
      </c>
      <c r="K1053" s="33">
        <v>45341</v>
      </c>
      <c r="L1053" t="s">
        <v>1058</v>
      </c>
      <c r="M1053" s="32">
        <v>4</v>
      </c>
      <c r="N1053" s="32" t="s">
        <v>20</v>
      </c>
      <c r="O1053" s="32">
        <v>10</v>
      </c>
      <c r="P1053" s="32">
        <v>3.61</v>
      </c>
      <c r="Q1053" s="32">
        <v>36.1</v>
      </c>
      <c r="R1053" s="32" t="s">
        <v>2630</v>
      </c>
      <c r="S1053" s="32" t="s">
        <v>1058</v>
      </c>
      <c r="T1053" s="33">
        <v>45355</v>
      </c>
      <c r="U1053" s="33">
        <v>45346</v>
      </c>
      <c r="V1053" s="32" t="s">
        <v>2685</v>
      </c>
      <c r="W1053" s="32" t="s">
        <v>1028</v>
      </c>
      <c r="X1053" s="33">
        <v>45351</v>
      </c>
      <c r="Y1053" s="32" t="s">
        <v>1068</v>
      </c>
      <c r="Z1053" s="33">
        <v>45351</v>
      </c>
      <c r="AA1053" s="32" t="s">
        <v>1075</v>
      </c>
      <c r="AB1053" s="32" t="s">
        <v>1072</v>
      </c>
      <c r="AC1053" s="33">
        <v>45393</v>
      </c>
      <c r="AD1053" s="32" t="s">
        <v>581</v>
      </c>
      <c r="AE1053" s="33" t="s">
        <v>581</v>
      </c>
      <c r="AF1053" s="32" t="s">
        <v>581</v>
      </c>
      <c r="AG1053" s="32"/>
      <c r="AH1053" s="32" t="s">
        <v>1210</v>
      </c>
      <c r="AI1053" t="s">
        <v>1311</v>
      </c>
      <c r="AJ1053" t="s">
        <v>1355</v>
      </c>
      <c r="AK1053" t="s">
        <v>1520</v>
      </c>
      <c r="AL1053" s="32" t="s">
        <v>890</v>
      </c>
    </row>
    <row r="1054" spans="1:38">
      <c r="A1054" s="32">
        <v>69</v>
      </c>
      <c r="B1054" s="33">
        <v>45336</v>
      </c>
      <c r="C1054" s="32">
        <v>30</v>
      </c>
      <c r="D1054" s="32" t="s">
        <v>2406</v>
      </c>
      <c r="E1054" s="32" t="s">
        <v>2407</v>
      </c>
      <c r="F1054" s="32">
        <v>9522584</v>
      </c>
      <c r="G1054" s="32" t="s">
        <v>2401</v>
      </c>
      <c r="H1054" s="32" t="s">
        <v>2396</v>
      </c>
      <c r="I1054" s="32">
        <v>54265</v>
      </c>
      <c r="J1054" s="33">
        <v>45336</v>
      </c>
      <c r="K1054" s="33">
        <v>45337</v>
      </c>
      <c r="L1054" t="s">
        <v>1058</v>
      </c>
      <c r="M1054" s="32">
        <v>1</v>
      </c>
      <c r="N1054" s="32" t="s">
        <v>36</v>
      </c>
      <c r="O1054" s="32">
        <v>1</v>
      </c>
      <c r="P1054" s="32">
        <v>232.11</v>
      </c>
      <c r="Q1054" s="32">
        <v>232.11</v>
      </c>
      <c r="R1054" s="32" t="s">
        <v>581</v>
      </c>
      <c r="S1054" s="32" t="s">
        <v>581</v>
      </c>
      <c r="T1054" s="33" t="s">
        <v>581</v>
      </c>
      <c r="U1054" s="33" t="s">
        <v>581</v>
      </c>
      <c r="V1054" s="32" t="s">
        <v>2499</v>
      </c>
      <c r="W1054" s="32" t="s">
        <v>1171</v>
      </c>
      <c r="X1054" s="33">
        <v>45338</v>
      </c>
      <c r="Y1054" s="32" t="s">
        <v>1068</v>
      </c>
      <c r="Z1054" s="33">
        <v>45338</v>
      </c>
      <c r="AA1054" s="32" t="s">
        <v>1069</v>
      </c>
      <c r="AB1054" s="32" t="s">
        <v>1070</v>
      </c>
      <c r="AC1054" s="33">
        <v>45351</v>
      </c>
      <c r="AD1054" s="32" t="s">
        <v>22</v>
      </c>
      <c r="AE1054" s="33">
        <v>45342</v>
      </c>
      <c r="AF1054" s="32" t="s">
        <v>424</v>
      </c>
      <c r="AG1054" s="32"/>
      <c r="AH1054" s="32" t="s">
        <v>1210</v>
      </c>
      <c r="AI1054" t="s">
        <v>1311</v>
      </c>
      <c r="AJ1054" t="s">
        <v>1355</v>
      </c>
      <c r="AK1054" t="s">
        <v>1520</v>
      </c>
      <c r="AL1054" s="32" t="s">
        <v>890</v>
      </c>
    </row>
    <row r="1055" spans="1:38">
      <c r="A1055" s="32">
        <v>69</v>
      </c>
      <c r="B1055" s="33">
        <v>45336</v>
      </c>
      <c r="C1055" s="32">
        <v>30</v>
      </c>
      <c r="D1055" s="32" t="s">
        <v>2406</v>
      </c>
      <c r="E1055" s="32" t="s">
        <v>2407</v>
      </c>
      <c r="F1055" s="32">
        <v>9522584</v>
      </c>
      <c r="G1055" s="32" t="s">
        <v>351</v>
      </c>
      <c r="H1055" s="32" t="s">
        <v>402</v>
      </c>
      <c r="I1055" s="32">
        <v>54267</v>
      </c>
      <c r="J1055" s="33">
        <v>45336</v>
      </c>
      <c r="K1055" s="33">
        <v>45337</v>
      </c>
      <c r="L1055" t="s">
        <v>1058</v>
      </c>
      <c r="M1055" s="32">
        <v>1</v>
      </c>
      <c r="N1055" s="32" t="s">
        <v>36</v>
      </c>
      <c r="O1055" s="32">
        <v>1</v>
      </c>
      <c r="P1055" s="32">
        <v>18.829999999999998</v>
      </c>
      <c r="Q1055" s="32">
        <v>18.829999999999998</v>
      </c>
      <c r="R1055" s="32" t="s">
        <v>581</v>
      </c>
      <c r="S1055" s="32" t="s">
        <v>581</v>
      </c>
      <c r="T1055" s="33" t="s">
        <v>581</v>
      </c>
      <c r="U1055" s="33" t="s">
        <v>581</v>
      </c>
      <c r="V1055" s="32" t="s">
        <v>2500</v>
      </c>
      <c r="W1055" s="32" t="s">
        <v>1011</v>
      </c>
      <c r="X1055" s="33">
        <v>45338</v>
      </c>
      <c r="Y1055" s="32" t="s">
        <v>1068</v>
      </c>
      <c r="Z1055" s="33">
        <v>45338</v>
      </c>
      <c r="AA1055" s="32" t="s">
        <v>1069</v>
      </c>
      <c r="AB1055" s="32" t="s">
        <v>1081</v>
      </c>
      <c r="AC1055" s="33">
        <v>45351</v>
      </c>
      <c r="AD1055" s="32" t="s">
        <v>22</v>
      </c>
      <c r="AE1055" s="33">
        <v>45342</v>
      </c>
      <c r="AF1055" s="32" t="s">
        <v>424</v>
      </c>
      <c r="AG1055" s="32"/>
      <c r="AH1055" s="32" t="s">
        <v>1210</v>
      </c>
      <c r="AI1055" t="s">
        <v>1311</v>
      </c>
      <c r="AJ1055" t="s">
        <v>1355</v>
      </c>
      <c r="AK1055" t="s">
        <v>1520</v>
      </c>
      <c r="AL1055" s="32" t="s">
        <v>890</v>
      </c>
    </row>
    <row r="1056" spans="1:38">
      <c r="A1056" s="32">
        <v>69</v>
      </c>
      <c r="B1056" s="33">
        <v>45336</v>
      </c>
      <c r="C1056" s="32">
        <v>30</v>
      </c>
      <c r="D1056" s="32" t="s">
        <v>2406</v>
      </c>
      <c r="E1056" s="32" t="s">
        <v>2407</v>
      </c>
      <c r="F1056" s="32">
        <v>9522584</v>
      </c>
      <c r="G1056" s="32" t="s">
        <v>949</v>
      </c>
      <c r="H1056" s="32" t="s">
        <v>954</v>
      </c>
      <c r="I1056" s="32">
        <v>54269</v>
      </c>
      <c r="J1056" s="33">
        <v>45336</v>
      </c>
      <c r="K1056" s="33">
        <v>45341</v>
      </c>
      <c r="L1056" t="s">
        <v>1058</v>
      </c>
      <c r="M1056" s="32">
        <v>2</v>
      </c>
      <c r="N1056" s="32" t="s">
        <v>20</v>
      </c>
      <c r="O1056" s="32">
        <v>20</v>
      </c>
      <c r="P1056" s="32">
        <v>11.77</v>
      </c>
      <c r="Q1056" s="32">
        <v>235.4</v>
      </c>
      <c r="R1056" s="32" t="s">
        <v>2627</v>
      </c>
      <c r="S1056" s="32" t="s">
        <v>1058</v>
      </c>
      <c r="T1056" s="33">
        <v>45344</v>
      </c>
      <c r="U1056" s="33" t="s">
        <v>581</v>
      </c>
      <c r="V1056" s="32" t="s">
        <v>2628</v>
      </c>
      <c r="W1056" s="32" t="s">
        <v>1015</v>
      </c>
      <c r="X1056" s="33">
        <v>45344</v>
      </c>
      <c r="Y1056" s="32" t="s">
        <v>1068</v>
      </c>
      <c r="Z1056" s="33">
        <v>45344</v>
      </c>
      <c r="AA1056" s="32" t="s">
        <v>1075</v>
      </c>
      <c r="AB1056" s="32" t="s">
        <v>1070</v>
      </c>
      <c r="AC1056" s="33">
        <v>45358</v>
      </c>
      <c r="AD1056" s="32" t="s">
        <v>22</v>
      </c>
      <c r="AE1056" s="33">
        <v>45346</v>
      </c>
      <c r="AF1056" s="32" t="s">
        <v>1026</v>
      </c>
      <c r="AG1056" s="32"/>
      <c r="AH1056" s="32" t="s">
        <v>1210</v>
      </c>
      <c r="AI1056" t="s">
        <v>1311</v>
      </c>
      <c r="AJ1056" t="s">
        <v>1355</v>
      </c>
      <c r="AK1056" t="s">
        <v>1520</v>
      </c>
      <c r="AL1056" s="32" t="s">
        <v>890</v>
      </c>
    </row>
    <row r="1057" spans="1:38">
      <c r="A1057" s="32">
        <v>69</v>
      </c>
      <c r="B1057" s="33">
        <v>45336</v>
      </c>
      <c r="C1057" s="32">
        <v>30</v>
      </c>
      <c r="D1057" s="32" t="s">
        <v>2406</v>
      </c>
      <c r="E1057" s="32" t="s">
        <v>2407</v>
      </c>
      <c r="F1057" s="32">
        <v>9522584</v>
      </c>
      <c r="G1057" s="32" t="s">
        <v>2402</v>
      </c>
      <c r="H1057" s="32" t="s">
        <v>2397</v>
      </c>
      <c r="I1057" s="32">
        <v>54270</v>
      </c>
      <c r="J1057" s="33">
        <v>45336</v>
      </c>
      <c r="K1057" s="33">
        <v>45341</v>
      </c>
      <c r="L1057" t="s">
        <v>1058</v>
      </c>
      <c r="M1057" s="32">
        <v>3</v>
      </c>
      <c r="N1057" s="32" t="s">
        <v>20</v>
      </c>
      <c r="O1057" s="32">
        <v>1</v>
      </c>
      <c r="P1057" s="32">
        <v>14</v>
      </c>
      <c r="Q1057" s="32">
        <v>14</v>
      </c>
      <c r="R1057" s="32" t="s">
        <v>2686</v>
      </c>
      <c r="S1057" s="32" t="s">
        <v>1058</v>
      </c>
      <c r="T1057" s="33">
        <v>45352</v>
      </c>
      <c r="U1057" s="33">
        <v>45346</v>
      </c>
      <c r="V1057" s="32" t="s">
        <v>2687</v>
      </c>
      <c r="W1057" s="32" t="s">
        <v>139</v>
      </c>
      <c r="X1057" s="33">
        <v>45352</v>
      </c>
      <c r="Y1057" s="32" t="s">
        <v>1058</v>
      </c>
      <c r="Z1057" s="33">
        <v>45363</v>
      </c>
      <c r="AA1057" s="32" t="s">
        <v>1075</v>
      </c>
      <c r="AB1057" s="32" t="s">
        <v>1072</v>
      </c>
      <c r="AC1057" s="33">
        <v>45361</v>
      </c>
      <c r="AD1057" s="32" t="s">
        <v>22</v>
      </c>
      <c r="AE1057" s="33">
        <v>45357</v>
      </c>
      <c r="AF1057" s="32" t="s">
        <v>424</v>
      </c>
      <c r="AG1057" s="32"/>
      <c r="AH1057" s="32" t="s">
        <v>1210</v>
      </c>
      <c r="AI1057" t="s">
        <v>1311</v>
      </c>
      <c r="AJ1057" t="s">
        <v>1355</v>
      </c>
      <c r="AK1057" t="s">
        <v>1520</v>
      </c>
      <c r="AL1057" s="32" t="s">
        <v>890</v>
      </c>
    </row>
    <row r="1058" spans="1:38">
      <c r="A1058" s="32">
        <v>69</v>
      </c>
      <c r="B1058" s="33">
        <v>45336</v>
      </c>
      <c r="C1058" s="32">
        <v>30</v>
      </c>
      <c r="D1058" s="32" t="s">
        <v>2406</v>
      </c>
      <c r="E1058" s="32" t="s">
        <v>2407</v>
      </c>
      <c r="F1058" s="32">
        <v>9522584</v>
      </c>
      <c r="G1058" s="32" t="s">
        <v>2403</v>
      </c>
      <c r="H1058" s="32" t="s">
        <v>2398</v>
      </c>
      <c r="I1058" s="32">
        <v>54270</v>
      </c>
      <c r="J1058" s="33">
        <v>45336</v>
      </c>
      <c r="K1058" s="33">
        <v>45341</v>
      </c>
      <c r="L1058" t="s">
        <v>1058</v>
      </c>
      <c r="M1058" s="32">
        <v>2</v>
      </c>
      <c r="N1058" s="32" t="s">
        <v>36</v>
      </c>
      <c r="O1058" s="32">
        <v>1</v>
      </c>
      <c r="P1058" s="32">
        <v>25.58</v>
      </c>
      <c r="Q1058" s="32">
        <v>25.58</v>
      </c>
      <c r="R1058" s="32" t="s">
        <v>2630</v>
      </c>
      <c r="S1058" s="32" t="s">
        <v>1058</v>
      </c>
      <c r="T1058" s="33">
        <v>45355</v>
      </c>
      <c r="U1058" s="33">
        <v>45346</v>
      </c>
      <c r="V1058" s="32" t="s">
        <v>2685</v>
      </c>
      <c r="W1058" s="32" t="s">
        <v>1035</v>
      </c>
      <c r="X1058" s="33">
        <v>45351</v>
      </c>
      <c r="Y1058" s="32" t="s">
        <v>1068</v>
      </c>
      <c r="Z1058" s="33">
        <v>45351</v>
      </c>
      <c r="AA1058" s="32" t="s">
        <v>1075</v>
      </c>
      <c r="AB1058" s="32" t="s">
        <v>1072</v>
      </c>
      <c r="AC1058" s="33">
        <v>45379</v>
      </c>
      <c r="AD1058" s="32" t="s">
        <v>22</v>
      </c>
      <c r="AE1058" s="33">
        <v>45356</v>
      </c>
      <c r="AF1058" s="32" t="s">
        <v>424</v>
      </c>
      <c r="AG1058" s="32"/>
      <c r="AH1058" s="32" t="s">
        <v>1210</v>
      </c>
      <c r="AI1058" t="s">
        <v>1311</v>
      </c>
      <c r="AJ1058" t="s">
        <v>1355</v>
      </c>
      <c r="AK1058" t="s">
        <v>1520</v>
      </c>
      <c r="AL1058" s="32" t="s">
        <v>890</v>
      </c>
    </row>
    <row r="1059" spans="1:38">
      <c r="A1059" s="32">
        <v>69</v>
      </c>
      <c r="B1059" s="33">
        <v>45336</v>
      </c>
      <c r="C1059" s="32">
        <v>30</v>
      </c>
      <c r="D1059" s="32" t="s">
        <v>2406</v>
      </c>
      <c r="E1059" s="32" t="s">
        <v>2407</v>
      </c>
      <c r="F1059" s="32">
        <v>9522584</v>
      </c>
      <c r="G1059" s="32" t="s">
        <v>2404</v>
      </c>
      <c r="H1059" s="32" t="s">
        <v>2399</v>
      </c>
      <c r="I1059" s="32">
        <v>54266</v>
      </c>
      <c r="J1059" s="33">
        <v>45336</v>
      </c>
      <c r="K1059" s="33">
        <v>45337</v>
      </c>
      <c r="L1059" t="s">
        <v>1058</v>
      </c>
      <c r="M1059" s="32">
        <v>1</v>
      </c>
      <c r="N1059" s="32" t="s">
        <v>20</v>
      </c>
      <c r="O1059" s="32">
        <v>10</v>
      </c>
      <c r="P1059" s="32">
        <v>27.27</v>
      </c>
      <c r="Q1059" s="32">
        <v>272.7</v>
      </c>
      <c r="R1059" s="32" t="s">
        <v>2631</v>
      </c>
      <c r="S1059" s="32" t="s">
        <v>1058</v>
      </c>
      <c r="T1059" s="33">
        <v>45345</v>
      </c>
      <c r="U1059" s="33">
        <v>45343</v>
      </c>
      <c r="V1059" s="32" t="s">
        <v>2632</v>
      </c>
      <c r="W1059" s="32" t="s">
        <v>1003</v>
      </c>
      <c r="X1059" s="33">
        <v>45345</v>
      </c>
      <c r="Y1059" s="32" t="s">
        <v>1068</v>
      </c>
      <c r="Z1059" s="33">
        <v>45345</v>
      </c>
      <c r="AA1059" s="32" t="s">
        <v>1069</v>
      </c>
      <c r="AB1059" s="32" t="s">
        <v>1078</v>
      </c>
      <c r="AC1059" s="33">
        <v>45373</v>
      </c>
      <c r="AD1059" s="32" t="s">
        <v>22</v>
      </c>
      <c r="AE1059" s="33">
        <v>45351</v>
      </c>
      <c r="AF1059" s="32" t="s">
        <v>1001</v>
      </c>
      <c r="AG1059" s="32"/>
      <c r="AH1059" s="32" t="s">
        <v>1210</v>
      </c>
      <c r="AI1059" t="s">
        <v>1311</v>
      </c>
      <c r="AJ1059" t="s">
        <v>1355</v>
      </c>
      <c r="AK1059" t="s">
        <v>1520</v>
      </c>
      <c r="AL1059" s="32" t="s">
        <v>890</v>
      </c>
    </row>
    <row r="1060" spans="1:38">
      <c r="A1060" s="32">
        <v>69</v>
      </c>
      <c r="B1060" s="33">
        <v>45336</v>
      </c>
      <c r="C1060" s="32">
        <v>30</v>
      </c>
      <c r="D1060" s="32" t="s">
        <v>2406</v>
      </c>
      <c r="E1060" s="32" t="s">
        <v>2407</v>
      </c>
      <c r="F1060" s="32">
        <v>9522584</v>
      </c>
      <c r="G1060" s="32" t="s">
        <v>216</v>
      </c>
      <c r="H1060" s="32" t="s">
        <v>217</v>
      </c>
      <c r="I1060" s="32">
        <v>54269</v>
      </c>
      <c r="J1060" s="33">
        <v>45336</v>
      </c>
      <c r="K1060" s="33">
        <v>45341</v>
      </c>
      <c r="L1060" t="s">
        <v>1058</v>
      </c>
      <c r="M1060" s="32">
        <v>1</v>
      </c>
      <c r="N1060" s="32" t="s">
        <v>36</v>
      </c>
      <c r="O1060" s="32">
        <v>1</v>
      </c>
      <c r="P1060" s="32">
        <v>26.93</v>
      </c>
      <c r="Q1060" s="32">
        <v>26.93</v>
      </c>
      <c r="R1060" s="32" t="s">
        <v>2627</v>
      </c>
      <c r="S1060" s="32" t="s">
        <v>1058</v>
      </c>
      <c r="T1060" s="33">
        <v>45344</v>
      </c>
      <c r="U1060" s="33" t="s">
        <v>581</v>
      </c>
      <c r="V1060" s="32" t="s">
        <v>2628</v>
      </c>
      <c r="W1060" s="32" t="s">
        <v>1014</v>
      </c>
      <c r="X1060" s="33">
        <v>45344</v>
      </c>
      <c r="Y1060" s="32" t="s">
        <v>1068</v>
      </c>
      <c r="Z1060" s="33">
        <v>45344</v>
      </c>
      <c r="AA1060" s="32" t="s">
        <v>1075</v>
      </c>
      <c r="AB1060" s="32" t="s">
        <v>1070</v>
      </c>
      <c r="AC1060" s="33">
        <v>45358</v>
      </c>
      <c r="AD1060" s="32" t="s">
        <v>22</v>
      </c>
      <c r="AE1060" s="33">
        <v>45346</v>
      </c>
      <c r="AF1060" s="32" t="s">
        <v>424</v>
      </c>
      <c r="AG1060" s="32"/>
      <c r="AH1060" s="32" t="s">
        <v>1210</v>
      </c>
      <c r="AI1060" t="s">
        <v>1311</v>
      </c>
      <c r="AJ1060" t="s">
        <v>1355</v>
      </c>
      <c r="AK1060" t="s">
        <v>1520</v>
      </c>
      <c r="AL1060" s="32" t="s">
        <v>890</v>
      </c>
    </row>
    <row r="1061" spans="1:38">
      <c r="A1061" s="32">
        <v>69</v>
      </c>
      <c r="B1061" s="33">
        <v>45336</v>
      </c>
      <c r="C1061" s="32">
        <v>30</v>
      </c>
      <c r="D1061" s="32" t="s">
        <v>2406</v>
      </c>
      <c r="E1061" s="32" t="s">
        <v>2407</v>
      </c>
      <c r="F1061" s="32">
        <v>9522584</v>
      </c>
      <c r="G1061" s="32" t="s">
        <v>2405</v>
      </c>
      <c r="H1061" s="32" t="s">
        <v>2400</v>
      </c>
      <c r="I1061" s="32">
        <v>54270</v>
      </c>
      <c r="J1061" s="33">
        <v>45336</v>
      </c>
      <c r="K1061" s="33">
        <v>45341</v>
      </c>
      <c r="L1061" t="s">
        <v>1058</v>
      </c>
      <c r="M1061" s="32">
        <v>1</v>
      </c>
      <c r="N1061" s="32" t="s">
        <v>20</v>
      </c>
      <c r="O1061" s="32">
        <v>1</v>
      </c>
      <c r="P1061" s="32">
        <v>151.29</v>
      </c>
      <c r="Q1061" s="32">
        <v>151.29</v>
      </c>
      <c r="R1061" s="32" t="s">
        <v>2630</v>
      </c>
      <c r="S1061" s="32" t="s">
        <v>1058</v>
      </c>
      <c r="T1061" s="33">
        <v>45355</v>
      </c>
      <c r="U1061" s="33">
        <v>45346</v>
      </c>
      <c r="V1061" s="32" t="s">
        <v>2685</v>
      </c>
      <c r="W1061" s="32" t="s">
        <v>1159</v>
      </c>
      <c r="X1061" s="33">
        <v>45351</v>
      </c>
      <c r="Y1061" s="32" t="s">
        <v>1068</v>
      </c>
      <c r="Z1061" s="33">
        <v>45351</v>
      </c>
      <c r="AA1061" s="32" t="s">
        <v>1075</v>
      </c>
      <c r="AB1061" s="32" t="s">
        <v>1072</v>
      </c>
      <c r="AC1061" s="33">
        <v>45393</v>
      </c>
      <c r="AD1061" s="32" t="s">
        <v>22</v>
      </c>
      <c r="AE1061" s="33">
        <v>45361</v>
      </c>
      <c r="AF1061" s="32" t="s">
        <v>424</v>
      </c>
      <c r="AG1061" s="32"/>
      <c r="AH1061" s="32" t="s">
        <v>1210</v>
      </c>
      <c r="AI1061" t="s">
        <v>1311</v>
      </c>
      <c r="AJ1061" t="s">
        <v>1355</v>
      </c>
      <c r="AK1061" t="s">
        <v>1520</v>
      </c>
      <c r="AL1061" s="32" t="s">
        <v>890</v>
      </c>
    </row>
    <row r="1062" spans="1:38">
      <c r="A1062" s="32">
        <v>70</v>
      </c>
      <c r="B1062" s="33">
        <v>45337</v>
      </c>
      <c r="C1062" s="32">
        <v>30</v>
      </c>
      <c r="D1062" s="32" t="s">
        <v>2455</v>
      </c>
      <c r="E1062" s="32" t="s">
        <v>2456</v>
      </c>
      <c r="F1062" s="32">
        <v>9653102</v>
      </c>
      <c r="G1062" s="32" t="s">
        <v>2408</v>
      </c>
      <c r="H1062" s="32" t="s">
        <v>2431</v>
      </c>
      <c r="I1062" s="32">
        <v>54414</v>
      </c>
      <c r="J1062" s="33">
        <v>45339</v>
      </c>
      <c r="K1062" s="33">
        <v>45341</v>
      </c>
      <c r="L1062" t="s">
        <v>1058</v>
      </c>
      <c r="M1062" s="32">
        <v>6</v>
      </c>
      <c r="N1062" s="32" t="s">
        <v>20</v>
      </c>
      <c r="O1062" s="32">
        <v>3</v>
      </c>
      <c r="P1062" s="32">
        <v>47.85</v>
      </c>
      <c r="Q1062" s="32">
        <v>143.55000000000001</v>
      </c>
      <c r="R1062" s="32" t="s">
        <v>2630</v>
      </c>
      <c r="S1062" s="32" t="s">
        <v>1058</v>
      </c>
      <c r="T1062" s="33">
        <v>45355</v>
      </c>
      <c r="U1062" s="33">
        <v>45346</v>
      </c>
      <c r="V1062" s="32" t="s">
        <v>2685</v>
      </c>
      <c r="W1062" s="32" t="s">
        <v>1014</v>
      </c>
      <c r="X1062" s="33">
        <v>45351</v>
      </c>
      <c r="Y1062" s="32" t="s">
        <v>1068</v>
      </c>
      <c r="Z1062" s="33">
        <v>45351</v>
      </c>
      <c r="AA1062" s="32" t="s">
        <v>1075</v>
      </c>
      <c r="AB1062" s="32" t="s">
        <v>1072</v>
      </c>
      <c r="AC1062" s="33">
        <v>45361</v>
      </c>
      <c r="AD1062" s="32" t="s">
        <v>22</v>
      </c>
      <c r="AE1062" s="33">
        <v>45356</v>
      </c>
      <c r="AF1062" s="32" t="s">
        <v>428</v>
      </c>
      <c r="AG1062" s="32"/>
      <c r="AH1062" s="32" t="s">
        <v>1210</v>
      </c>
      <c r="AI1062" t="s">
        <v>1311</v>
      </c>
      <c r="AJ1062" t="s">
        <v>1355</v>
      </c>
      <c r="AK1062" t="s">
        <v>1520</v>
      </c>
      <c r="AL1062" s="32" t="s">
        <v>890</v>
      </c>
    </row>
    <row r="1063" spans="1:38">
      <c r="A1063" s="32">
        <v>70</v>
      </c>
      <c r="B1063" s="33">
        <v>45337</v>
      </c>
      <c r="C1063" s="32">
        <v>30</v>
      </c>
      <c r="D1063" s="32" t="s">
        <v>2455</v>
      </c>
      <c r="E1063" s="32" t="s">
        <v>2456</v>
      </c>
      <c r="F1063" s="32">
        <v>9653102</v>
      </c>
      <c r="G1063" s="32" t="s">
        <v>356</v>
      </c>
      <c r="H1063" s="32" t="s">
        <v>359</v>
      </c>
      <c r="I1063" s="32">
        <v>54411</v>
      </c>
      <c r="J1063" s="33">
        <v>45339</v>
      </c>
      <c r="K1063" s="33">
        <v>45341</v>
      </c>
      <c r="L1063" t="s">
        <v>1058</v>
      </c>
      <c r="M1063" s="32">
        <v>20</v>
      </c>
      <c r="N1063" s="32" t="s">
        <v>20</v>
      </c>
      <c r="O1063" s="32">
        <v>7</v>
      </c>
      <c r="P1063" s="32">
        <v>13.1</v>
      </c>
      <c r="Q1063" s="32">
        <v>91.7</v>
      </c>
      <c r="R1063" s="32" t="s">
        <v>581</v>
      </c>
      <c r="S1063" s="32" t="s">
        <v>581</v>
      </c>
      <c r="T1063" s="33" t="s">
        <v>581</v>
      </c>
      <c r="U1063" s="33" t="s">
        <v>581</v>
      </c>
      <c r="V1063" s="32" t="s">
        <v>2633</v>
      </c>
      <c r="W1063" s="32" t="s">
        <v>1017</v>
      </c>
      <c r="X1063" s="33">
        <v>45344</v>
      </c>
      <c r="Y1063" s="32" t="s">
        <v>1068</v>
      </c>
      <c r="Z1063" s="33">
        <v>45344</v>
      </c>
      <c r="AA1063" s="32" t="s">
        <v>2634</v>
      </c>
      <c r="AB1063" s="32" t="s">
        <v>1081</v>
      </c>
      <c r="AC1063" s="33">
        <v>45351</v>
      </c>
      <c r="AD1063" s="32" t="s">
        <v>22</v>
      </c>
      <c r="AE1063" s="33">
        <v>45346</v>
      </c>
      <c r="AF1063" s="32" t="s">
        <v>1160</v>
      </c>
      <c r="AG1063" s="32"/>
      <c r="AH1063" s="32" t="s">
        <v>1210</v>
      </c>
      <c r="AI1063" t="s">
        <v>1311</v>
      </c>
      <c r="AJ1063" t="s">
        <v>1355</v>
      </c>
      <c r="AK1063" t="s">
        <v>1520</v>
      </c>
      <c r="AL1063" s="32" t="s">
        <v>890</v>
      </c>
    </row>
    <row r="1064" spans="1:38">
      <c r="A1064" s="32">
        <v>70</v>
      </c>
      <c r="B1064" s="33">
        <v>45337</v>
      </c>
      <c r="C1064" s="32">
        <v>30</v>
      </c>
      <c r="D1064" s="32" t="s">
        <v>2455</v>
      </c>
      <c r="E1064" s="32" t="s">
        <v>2456</v>
      </c>
      <c r="F1064" s="32">
        <v>9653102</v>
      </c>
      <c r="G1064" s="32" t="s">
        <v>1841</v>
      </c>
      <c r="H1064" s="32" t="s">
        <v>1832</v>
      </c>
      <c r="I1064" s="32">
        <v>54412</v>
      </c>
      <c r="J1064" s="33">
        <v>45339</v>
      </c>
      <c r="K1064" s="33">
        <v>45341</v>
      </c>
      <c r="L1064" t="s">
        <v>1058</v>
      </c>
      <c r="M1064" s="32">
        <v>2</v>
      </c>
      <c r="N1064" s="32" t="s">
        <v>20</v>
      </c>
      <c r="O1064" s="32">
        <v>2</v>
      </c>
      <c r="P1064" s="32">
        <v>21.1</v>
      </c>
      <c r="Q1064" s="32">
        <v>42.2</v>
      </c>
      <c r="R1064" s="32" t="s">
        <v>2635</v>
      </c>
      <c r="S1064" s="32" t="s">
        <v>1058</v>
      </c>
      <c r="T1064" s="33">
        <v>45343</v>
      </c>
      <c r="U1064" s="33">
        <v>45343</v>
      </c>
      <c r="V1064" s="32" t="s">
        <v>2636</v>
      </c>
      <c r="W1064" s="32" t="s">
        <v>140</v>
      </c>
      <c r="X1064" s="33">
        <v>45343</v>
      </c>
      <c r="Y1064" s="32" t="s">
        <v>1068</v>
      </c>
      <c r="Z1064" s="33">
        <v>45343</v>
      </c>
      <c r="AA1064" s="32" t="s">
        <v>1710</v>
      </c>
      <c r="AB1064" s="32" t="s">
        <v>1070</v>
      </c>
      <c r="AC1064" s="33">
        <v>45356</v>
      </c>
      <c r="AD1064" s="32" t="s">
        <v>22</v>
      </c>
      <c r="AE1064" s="33">
        <v>45346</v>
      </c>
      <c r="AF1064" s="32" t="s">
        <v>425</v>
      </c>
      <c r="AG1064" s="32"/>
      <c r="AH1064" s="32" t="s">
        <v>1210</v>
      </c>
      <c r="AI1064" t="s">
        <v>1311</v>
      </c>
      <c r="AJ1064" t="s">
        <v>1355</v>
      </c>
      <c r="AK1064" t="s">
        <v>1520</v>
      </c>
      <c r="AL1064" s="32" t="s">
        <v>890</v>
      </c>
    </row>
    <row r="1065" spans="1:38">
      <c r="A1065" s="32">
        <v>70</v>
      </c>
      <c r="B1065" s="33">
        <v>45337</v>
      </c>
      <c r="C1065" s="32">
        <v>30</v>
      </c>
      <c r="D1065" s="32" t="s">
        <v>2455</v>
      </c>
      <c r="E1065" s="32" t="s">
        <v>2456</v>
      </c>
      <c r="F1065" s="32">
        <v>9653102</v>
      </c>
      <c r="G1065" s="32" t="s">
        <v>231</v>
      </c>
      <c r="H1065" s="32" t="s">
        <v>232</v>
      </c>
      <c r="I1065" s="32">
        <v>54404</v>
      </c>
      <c r="J1065" s="33">
        <v>45339</v>
      </c>
      <c r="K1065" s="33">
        <v>45341</v>
      </c>
      <c r="L1065" t="s">
        <v>1058</v>
      </c>
      <c r="M1065" s="32">
        <v>2</v>
      </c>
      <c r="N1065" s="32" t="s">
        <v>20</v>
      </c>
      <c r="O1065" s="32">
        <v>2</v>
      </c>
      <c r="P1065" s="32">
        <v>13.32</v>
      </c>
      <c r="Q1065" s="32">
        <v>26.64</v>
      </c>
      <c r="R1065" s="32" t="s">
        <v>2637</v>
      </c>
      <c r="S1065" s="32" t="s">
        <v>1058</v>
      </c>
      <c r="T1065" s="33">
        <v>45344</v>
      </c>
      <c r="U1065" s="33" t="s">
        <v>581</v>
      </c>
      <c r="V1065" s="32" t="s">
        <v>2638</v>
      </c>
      <c r="W1065" s="32" t="s">
        <v>1012</v>
      </c>
      <c r="X1065" s="33">
        <v>45344</v>
      </c>
      <c r="Y1065" s="32" t="s">
        <v>1068</v>
      </c>
      <c r="Z1065" s="33">
        <v>45344</v>
      </c>
      <c r="AA1065" s="32" t="s">
        <v>1075</v>
      </c>
      <c r="AB1065" s="32" t="s">
        <v>1082</v>
      </c>
      <c r="AC1065" s="33">
        <v>45382</v>
      </c>
      <c r="AD1065" s="32" t="s">
        <v>22</v>
      </c>
      <c r="AE1065" s="33">
        <v>45346</v>
      </c>
      <c r="AF1065" s="32" t="s">
        <v>425</v>
      </c>
      <c r="AG1065" s="32"/>
      <c r="AH1065" s="32" t="s">
        <v>1210</v>
      </c>
      <c r="AI1065" t="s">
        <v>1311</v>
      </c>
      <c r="AJ1065" t="s">
        <v>1355</v>
      </c>
      <c r="AK1065" t="s">
        <v>1520</v>
      </c>
      <c r="AL1065" s="32" t="s">
        <v>890</v>
      </c>
    </row>
    <row r="1066" spans="1:38">
      <c r="A1066" s="32">
        <v>70</v>
      </c>
      <c r="B1066" s="33">
        <v>45337</v>
      </c>
      <c r="C1066" s="32">
        <v>30</v>
      </c>
      <c r="D1066" s="32" t="s">
        <v>2455</v>
      </c>
      <c r="E1066" s="32" t="s">
        <v>2456</v>
      </c>
      <c r="F1066" s="32">
        <v>9653102</v>
      </c>
      <c r="G1066" s="32" t="s">
        <v>233</v>
      </c>
      <c r="H1066" s="32" t="s">
        <v>234</v>
      </c>
      <c r="I1066" s="32">
        <v>54411</v>
      </c>
      <c r="J1066" s="33">
        <v>45339</v>
      </c>
      <c r="K1066" s="33">
        <v>45341</v>
      </c>
      <c r="L1066" t="s">
        <v>1058</v>
      </c>
      <c r="M1066" s="32">
        <v>19</v>
      </c>
      <c r="N1066" s="32" t="s">
        <v>20</v>
      </c>
      <c r="O1066" s="32">
        <v>3</v>
      </c>
      <c r="P1066" s="32">
        <v>12.4</v>
      </c>
      <c r="Q1066" s="32">
        <v>37.200000000000003</v>
      </c>
      <c r="R1066" s="32" t="s">
        <v>581</v>
      </c>
      <c r="S1066" s="32" t="s">
        <v>581</v>
      </c>
      <c r="T1066" s="33" t="s">
        <v>581</v>
      </c>
      <c r="U1066" s="33" t="s">
        <v>581</v>
      </c>
      <c r="V1066" s="32" t="s">
        <v>2633</v>
      </c>
      <c r="W1066" s="32" t="s">
        <v>1016</v>
      </c>
      <c r="X1066" s="33">
        <v>45344</v>
      </c>
      <c r="Y1066" s="32" t="s">
        <v>1068</v>
      </c>
      <c r="Z1066" s="33">
        <v>45344</v>
      </c>
      <c r="AA1066" s="32" t="s">
        <v>2634</v>
      </c>
      <c r="AB1066" s="32" t="s">
        <v>1081</v>
      </c>
      <c r="AC1066" s="33">
        <v>45351</v>
      </c>
      <c r="AD1066" s="32" t="s">
        <v>22</v>
      </c>
      <c r="AE1066" s="33">
        <v>45346</v>
      </c>
      <c r="AF1066" s="32" t="s">
        <v>428</v>
      </c>
      <c r="AG1066" s="32"/>
      <c r="AH1066" s="32" t="s">
        <v>1210</v>
      </c>
      <c r="AI1066" t="s">
        <v>1311</v>
      </c>
      <c r="AJ1066" t="s">
        <v>1355</v>
      </c>
      <c r="AK1066" t="s">
        <v>1520</v>
      </c>
      <c r="AL1066" s="32" t="s">
        <v>890</v>
      </c>
    </row>
    <row r="1067" spans="1:38">
      <c r="A1067" s="32">
        <v>70</v>
      </c>
      <c r="B1067" s="33">
        <v>45337</v>
      </c>
      <c r="C1067" s="32">
        <v>30</v>
      </c>
      <c r="D1067" s="32" t="s">
        <v>2455</v>
      </c>
      <c r="E1067" s="32" t="s">
        <v>2456</v>
      </c>
      <c r="F1067" s="32">
        <v>9653102</v>
      </c>
      <c r="G1067" s="32" t="s">
        <v>2409</v>
      </c>
      <c r="H1067" s="32" t="s">
        <v>2432</v>
      </c>
      <c r="I1067" s="32">
        <v>54407</v>
      </c>
      <c r="J1067" s="33">
        <v>45339</v>
      </c>
      <c r="K1067" s="33">
        <v>45341</v>
      </c>
      <c r="L1067" t="s">
        <v>1058</v>
      </c>
      <c r="M1067" s="32">
        <v>2</v>
      </c>
      <c r="N1067" s="32" t="s">
        <v>20</v>
      </c>
      <c r="O1067" s="32">
        <v>2</v>
      </c>
      <c r="P1067" s="32">
        <v>9.16</v>
      </c>
      <c r="Q1067" s="32">
        <v>18.32</v>
      </c>
      <c r="R1067" s="32" t="s">
        <v>2630</v>
      </c>
      <c r="S1067" s="32" t="s">
        <v>1058</v>
      </c>
      <c r="T1067" s="33">
        <v>45355</v>
      </c>
      <c r="U1067" s="33">
        <v>45346</v>
      </c>
      <c r="V1067" s="32" t="s">
        <v>2685</v>
      </c>
      <c r="W1067" s="32" t="s">
        <v>1031</v>
      </c>
      <c r="X1067" s="33">
        <v>45351</v>
      </c>
      <c r="Y1067" s="32" t="s">
        <v>1068</v>
      </c>
      <c r="Z1067" s="33">
        <v>45351</v>
      </c>
      <c r="AA1067" s="32" t="s">
        <v>1075</v>
      </c>
      <c r="AB1067" s="32" t="s">
        <v>1072</v>
      </c>
      <c r="AC1067" s="33">
        <v>45361</v>
      </c>
      <c r="AD1067" s="32" t="s">
        <v>22</v>
      </c>
      <c r="AE1067" s="33">
        <v>45356</v>
      </c>
      <c r="AF1067" s="32" t="s">
        <v>425</v>
      </c>
      <c r="AG1067" s="32"/>
      <c r="AH1067" s="32" t="s">
        <v>1210</v>
      </c>
      <c r="AI1067" t="s">
        <v>1311</v>
      </c>
      <c r="AJ1067" t="s">
        <v>1355</v>
      </c>
      <c r="AK1067" t="s">
        <v>1520</v>
      </c>
      <c r="AL1067" s="32" t="s">
        <v>890</v>
      </c>
    </row>
    <row r="1068" spans="1:38">
      <c r="A1068" s="32">
        <v>70</v>
      </c>
      <c r="B1068" s="33">
        <v>45337</v>
      </c>
      <c r="C1068" s="32">
        <v>30</v>
      </c>
      <c r="D1068" s="32" t="s">
        <v>2455</v>
      </c>
      <c r="E1068" s="32" t="s">
        <v>2456</v>
      </c>
      <c r="F1068" s="32">
        <v>9653102</v>
      </c>
      <c r="G1068" s="32" t="s">
        <v>252</v>
      </c>
      <c r="H1068" s="32" t="s">
        <v>253</v>
      </c>
      <c r="I1068" s="32">
        <v>54411</v>
      </c>
      <c r="J1068" s="33">
        <v>45339</v>
      </c>
      <c r="K1068" s="33">
        <v>45341</v>
      </c>
      <c r="L1068" t="s">
        <v>1058</v>
      </c>
      <c r="M1068" s="32">
        <v>18</v>
      </c>
      <c r="N1068" s="32" t="s">
        <v>20</v>
      </c>
      <c r="O1068" s="32">
        <v>4</v>
      </c>
      <c r="P1068" s="32">
        <v>17.3</v>
      </c>
      <c r="Q1068" s="32">
        <v>69.2</v>
      </c>
      <c r="R1068" s="32" t="s">
        <v>581</v>
      </c>
      <c r="S1068" s="32" t="s">
        <v>581</v>
      </c>
      <c r="T1068" s="33" t="s">
        <v>581</v>
      </c>
      <c r="U1068" s="33" t="s">
        <v>581</v>
      </c>
      <c r="V1068" s="32" t="s">
        <v>2633</v>
      </c>
      <c r="W1068" s="32" t="s">
        <v>1015</v>
      </c>
      <c r="X1068" s="33">
        <v>45344</v>
      </c>
      <c r="Y1068" s="32" t="s">
        <v>1068</v>
      </c>
      <c r="Z1068" s="33">
        <v>45344</v>
      </c>
      <c r="AA1068" s="32" t="s">
        <v>2634</v>
      </c>
      <c r="AB1068" s="32" t="s">
        <v>1081</v>
      </c>
      <c r="AC1068" s="33">
        <v>45351</v>
      </c>
      <c r="AD1068" s="32" t="s">
        <v>22</v>
      </c>
      <c r="AE1068" s="33">
        <v>45346</v>
      </c>
      <c r="AF1068" s="32" t="s">
        <v>426</v>
      </c>
      <c r="AG1068" s="32"/>
      <c r="AH1068" s="32" t="s">
        <v>1210</v>
      </c>
      <c r="AI1068" t="s">
        <v>1311</v>
      </c>
      <c r="AJ1068" t="s">
        <v>1355</v>
      </c>
      <c r="AK1068" t="s">
        <v>1520</v>
      </c>
      <c r="AL1068" s="32" t="s">
        <v>890</v>
      </c>
    </row>
    <row r="1069" spans="1:38">
      <c r="A1069" s="32">
        <v>70</v>
      </c>
      <c r="B1069" s="33">
        <v>45337</v>
      </c>
      <c r="C1069" s="32">
        <v>30</v>
      </c>
      <c r="D1069" s="32" t="s">
        <v>2455</v>
      </c>
      <c r="E1069" s="32" t="s">
        <v>2456</v>
      </c>
      <c r="F1069" s="32">
        <v>9653102</v>
      </c>
      <c r="G1069" s="32" t="s">
        <v>262</v>
      </c>
      <c r="H1069" s="32" t="s">
        <v>263</v>
      </c>
      <c r="I1069" s="32">
        <v>54411</v>
      </c>
      <c r="J1069" s="33">
        <v>45339</v>
      </c>
      <c r="K1069" s="33">
        <v>45341</v>
      </c>
      <c r="L1069" t="s">
        <v>1058</v>
      </c>
      <c r="M1069" s="32">
        <v>17</v>
      </c>
      <c r="N1069" s="32" t="s">
        <v>20</v>
      </c>
      <c r="O1069" s="32">
        <v>2</v>
      </c>
      <c r="P1069" s="32">
        <v>15.6</v>
      </c>
      <c r="Q1069" s="32">
        <v>31.2</v>
      </c>
      <c r="R1069" s="32" t="s">
        <v>581</v>
      </c>
      <c r="S1069" s="32" t="s">
        <v>581</v>
      </c>
      <c r="T1069" s="33" t="s">
        <v>581</v>
      </c>
      <c r="U1069" s="33" t="s">
        <v>581</v>
      </c>
      <c r="V1069" s="32" t="s">
        <v>2633</v>
      </c>
      <c r="W1069" s="32" t="s">
        <v>1014</v>
      </c>
      <c r="X1069" s="33">
        <v>45344</v>
      </c>
      <c r="Y1069" s="32" t="s">
        <v>1068</v>
      </c>
      <c r="Z1069" s="33">
        <v>45344</v>
      </c>
      <c r="AA1069" s="32" t="s">
        <v>2634</v>
      </c>
      <c r="AB1069" s="32" t="s">
        <v>1081</v>
      </c>
      <c r="AC1069" s="33">
        <v>45351</v>
      </c>
      <c r="AD1069" s="32" t="s">
        <v>22</v>
      </c>
      <c r="AE1069" s="33">
        <v>45346</v>
      </c>
      <c r="AF1069" s="32" t="s">
        <v>425</v>
      </c>
      <c r="AG1069" s="32"/>
      <c r="AH1069" s="32" t="s">
        <v>1210</v>
      </c>
      <c r="AI1069" t="s">
        <v>1311</v>
      </c>
      <c r="AJ1069" t="s">
        <v>1355</v>
      </c>
      <c r="AK1069" t="s">
        <v>1520</v>
      </c>
      <c r="AL1069" s="32" t="s">
        <v>890</v>
      </c>
    </row>
    <row r="1070" spans="1:38">
      <c r="A1070" s="32">
        <v>70</v>
      </c>
      <c r="B1070" s="33">
        <v>45337</v>
      </c>
      <c r="C1070" s="32">
        <v>30</v>
      </c>
      <c r="D1070" s="32" t="s">
        <v>2455</v>
      </c>
      <c r="E1070" s="32" t="s">
        <v>2456</v>
      </c>
      <c r="F1070" s="32">
        <v>9653102</v>
      </c>
      <c r="G1070" s="32" t="s">
        <v>235</v>
      </c>
      <c r="H1070" s="32" t="s">
        <v>236</v>
      </c>
      <c r="I1070" s="32">
        <v>54411</v>
      </c>
      <c r="J1070" s="33">
        <v>45339</v>
      </c>
      <c r="K1070" s="33">
        <v>45341</v>
      </c>
      <c r="L1070" t="s">
        <v>1058</v>
      </c>
      <c r="M1070" s="32">
        <v>16</v>
      </c>
      <c r="N1070" s="32" t="s">
        <v>20</v>
      </c>
      <c r="O1070" s="32">
        <v>1</v>
      </c>
      <c r="P1070" s="32">
        <v>49.3</v>
      </c>
      <c r="Q1070" s="32">
        <v>49.3</v>
      </c>
      <c r="R1070" s="32" t="s">
        <v>581</v>
      </c>
      <c r="S1070" s="32" t="s">
        <v>581</v>
      </c>
      <c r="T1070" s="33" t="s">
        <v>581</v>
      </c>
      <c r="U1070" s="33" t="s">
        <v>581</v>
      </c>
      <c r="V1070" s="32" t="s">
        <v>2633</v>
      </c>
      <c r="W1070" s="32" t="s">
        <v>1013</v>
      </c>
      <c r="X1070" s="33">
        <v>45344</v>
      </c>
      <c r="Y1070" s="32" t="s">
        <v>1068</v>
      </c>
      <c r="Z1070" s="33">
        <v>45344</v>
      </c>
      <c r="AA1070" s="32" t="s">
        <v>2634</v>
      </c>
      <c r="AB1070" s="32" t="s">
        <v>1081</v>
      </c>
      <c r="AC1070" s="33">
        <v>45351</v>
      </c>
      <c r="AD1070" s="32" t="s">
        <v>22</v>
      </c>
      <c r="AE1070" s="33">
        <v>45348</v>
      </c>
      <c r="AF1070" s="32" t="s">
        <v>424</v>
      </c>
      <c r="AG1070" s="32"/>
      <c r="AH1070" s="32" t="s">
        <v>1210</v>
      </c>
      <c r="AI1070" t="s">
        <v>1311</v>
      </c>
      <c r="AJ1070" t="s">
        <v>1355</v>
      </c>
      <c r="AK1070" t="s">
        <v>1520</v>
      </c>
      <c r="AL1070" s="32" t="s">
        <v>890</v>
      </c>
    </row>
    <row r="1071" spans="1:38">
      <c r="A1071" s="32">
        <v>70</v>
      </c>
      <c r="B1071" s="33">
        <v>45337</v>
      </c>
      <c r="C1071" s="32">
        <v>30</v>
      </c>
      <c r="D1071" s="32" t="s">
        <v>2455</v>
      </c>
      <c r="E1071" s="32" t="s">
        <v>2456</v>
      </c>
      <c r="F1071" s="32">
        <v>9653102</v>
      </c>
      <c r="G1071" s="32" t="s">
        <v>256</v>
      </c>
      <c r="H1071" s="32" t="s">
        <v>257</v>
      </c>
      <c r="I1071" s="32">
        <v>54410</v>
      </c>
      <c r="J1071" s="33">
        <v>45339</v>
      </c>
      <c r="K1071" s="33">
        <v>45341</v>
      </c>
      <c r="L1071" t="s">
        <v>1058</v>
      </c>
      <c r="M1071" s="32">
        <v>3</v>
      </c>
      <c r="N1071" s="32" t="s">
        <v>20</v>
      </c>
      <c r="O1071" s="32">
        <v>2</v>
      </c>
      <c r="P1071" s="32">
        <v>11.4</v>
      </c>
      <c r="Q1071" s="32">
        <v>22.8</v>
      </c>
      <c r="R1071" s="32" t="s">
        <v>2637</v>
      </c>
      <c r="S1071" s="32" t="s">
        <v>1058</v>
      </c>
      <c r="T1071" s="33">
        <v>45344</v>
      </c>
      <c r="U1071" s="33" t="s">
        <v>581</v>
      </c>
      <c r="V1071" s="32" t="s">
        <v>2638</v>
      </c>
      <c r="W1071" s="32" t="s">
        <v>1009</v>
      </c>
      <c r="X1071" s="33">
        <v>45344</v>
      </c>
      <c r="Y1071" s="32" t="s">
        <v>1068</v>
      </c>
      <c r="Z1071" s="33">
        <v>45344</v>
      </c>
      <c r="AA1071" s="32" t="s">
        <v>1075</v>
      </c>
      <c r="AB1071" s="32" t="s">
        <v>1082</v>
      </c>
      <c r="AC1071" s="33">
        <v>45382</v>
      </c>
      <c r="AD1071" s="32" t="s">
        <v>22</v>
      </c>
      <c r="AE1071" s="33">
        <v>45346</v>
      </c>
      <c r="AF1071" s="32" t="s">
        <v>425</v>
      </c>
      <c r="AG1071" s="32"/>
      <c r="AH1071" s="32" t="s">
        <v>1210</v>
      </c>
      <c r="AI1071" t="s">
        <v>1311</v>
      </c>
      <c r="AJ1071" t="s">
        <v>1355</v>
      </c>
      <c r="AK1071" t="s">
        <v>1520</v>
      </c>
      <c r="AL1071" s="32" t="s">
        <v>890</v>
      </c>
    </row>
    <row r="1072" spans="1:38">
      <c r="A1072" s="32">
        <v>70</v>
      </c>
      <c r="B1072" s="33">
        <v>45337</v>
      </c>
      <c r="C1072" s="32">
        <v>30</v>
      </c>
      <c r="D1072" s="32" t="s">
        <v>2455</v>
      </c>
      <c r="E1072" s="32" t="s">
        <v>2456</v>
      </c>
      <c r="F1072" s="32">
        <v>9653102</v>
      </c>
      <c r="G1072" s="32" t="s">
        <v>2410</v>
      </c>
      <c r="H1072" s="32" t="s">
        <v>2433</v>
      </c>
      <c r="I1072" s="32">
        <v>54411</v>
      </c>
      <c r="J1072" s="33">
        <v>45339</v>
      </c>
      <c r="K1072" s="33">
        <v>45341</v>
      </c>
      <c r="L1072" t="s">
        <v>1058</v>
      </c>
      <c r="M1072" s="32">
        <v>15</v>
      </c>
      <c r="N1072" s="32" t="s">
        <v>20</v>
      </c>
      <c r="O1072" s="32">
        <v>2</v>
      </c>
      <c r="P1072" s="32">
        <v>10</v>
      </c>
      <c r="Q1072" s="32">
        <v>20</v>
      </c>
      <c r="R1072" s="32" t="s">
        <v>581</v>
      </c>
      <c r="S1072" s="32" t="s">
        <v>581</v>
      </c>
      <c r="T1072" s="33" t="s">
        <v>581</v>
      </c>
      <c r="U1072" s="33" t="s">
        <v>581</v>
      </c>
      <c r="V1072" s="32" t="s">
        <v>2633</v>
      </c>
      <c r="W1072" s="32" t="s">
        <v>1012</v>
      </c>
      <c r="X1072" s="33">
        <v>45344</v>
      </c>
      <c r="Y1072" s="32" t="s">
        <v>1068</v>
      </c>
      <c r="Z1072" s="33">
        <v>45344</v>
      </c>
      <c r="AA1072" s="32" t="s">
        <v>2634</v>
      </c>
      <c r="AB1072" s="32" t="s">
        <v>1081</v>
      </c>
      <c r="AC1072" s="33">
        <v>45351</v>
      </c>
      <c r="AD1072" s="32" t="s">
        <v>22</v>
      </c>
      <c r="AE1072" s="33">
        <v>45346</v>
      </c>
      <c r="AF1072" s="32" t="s">
        <v>425</v>
      </c>
      <c r="AG1072" s="32"/>
      <c r="AH1072" s="32" t="s">
        <v>1210</v>
      </c>
      <c r="AI1072" t="s">
        <v>1311</v>
      </c>
      <c r="AJ1072" t="s">
        <v>1355</v>
      </c>
      <c r="AK1072" t="s">
        <v>1520</v>
      </c>
      <c r="AL1072" s="32" t="s">
        <v>890</v>
      </c>
    </row>
    <row r="1073" spans="1:38">
      <c r="A1073" s="32">
        <v>70</v>
      </c>
      <c r="B1073" s="33">
        <v>45337</v>
      </c>
      <c r="C1073" s="32">
        <v>30</v>
      </c>
      <c r="D1073" s="32" t="s">
        <v>2455</v>
      </c>
      <c r="E1073" s="32" t="s">
        <v>2456</v>
      </c>
      <c r="F1073" s="32">
        <v>9653102</v>
      </c>
      <c r="G1073" s="32" t="s">
        <v>2411</v>
      </c>
      <c r="H1073" s="32" t="s">
        <v>2434</v>
      </c>
      <c r="I1073" s="32">
        <v>54414</v>
      </c>
      <c r="J1073" s="33">
        <v>45339</v>
      </c>
      <c r="K1073" s="33">
        <v>45341</v>
      </c>
      <c r="L1073" t="s">
        <v>1058</v>
      </c>
      <c r="M1073" s="32">
        <v>5</v>
      </c>
      <c r="N1073" s="32" t="s">
        <v>20</v>
      </c>
      <c r="O1073" s="32">
        <v>1</v>
      </c>
      <c r="P1073" s="32">
        <v>665.73</v>
      </c>
      <c r="Q1073" s="32">
        <v>665.73</v>
      </c>
      <c r="R1073" s="32" t="s">
        <v>2630</v>
      </c>
      <c r="S1073" s="32" t="s">
        <v>1058</v>
      </c>
      <c r="T1073" s="33">
        <v>45355</v>
      </c>
      <c r="U1073" s="33">
        <v>45346</v>
      </c>
      <c r="V1073" s="32" t="s">
        <v>2685</v>
      </c>
      <c r="W1073" s="32" t="s">
        <v>1013</v>
      </c>
      <c r="X1073" s="33">
        <v>45351</v>
      </c>
      <c r="Y1073" s="32" t="s">
        <v>1068</v>
      </c>
      <c r="Z1073" s="33">
        <v>45351</v>
      </c>
      <c r="AA1073" s="32" t="s">
        <v>1075</v>
      </c>
      <c r="AB1073" s="32" t="s">
        <v>1072</v>
      </c>
      <c r="AC1073" s="33">
        <v>45379</v>
      </c>
      <c r="AD1073" s="32" t="s">
        <v>22</v>
      </c>
      <c r="AE1073" s="33">
        <v>45368</v>
      </c>
      <c r="AF1073" s="32" t="s">
        <v>424</v>
      </c>
      <c r="AG1073" s="32"/>
      <c r="AH1073" s="32" t="s">
        <v>1210</v>
      </c>
      <c r="AI1073" t="s">
        <v>1311</v>
      </c>
      <c r="AJ1073" t="s">
        <v>1355</v>
      </c>
      <c r="AK1073" t="s">
        <v>1520</v>
      </c>
      <c r="AL1073" s="32" t="s">
        <v>890</v>
      </c>
    </row>
    <row r="1074" spans="1:38">
      <c r="A1074" s="32">
        <v>70</v>
      </c>
      <c r="B1074" s="33">
        <v>45337</v>
      </c>
      <c r="C1074" s="32">
        <v>30</v>
      </c>
      <c r="D1074" s="32" t="s">
        <v>2455</v>
      </c>
      <c r="E1074" s="32" t="s">
        <v>2456</v>
      </c>
      <c r="F1074" s="32">
        <v>9653102</v>
      </c>
      <c r="G1074" s="32" t="s">
        <v>511</v>
      </c>
      <c r="H1074" s="32" t="s">
        <v>527</v>
      </c>
      <c r="I1074" s="32">
        <v>54408</v>
      </c>
      <c r="J1074" s="33">
        <v>45339</v>
      </c>
      <c r="K1074" s="33">
        <v>45341</v>
      </c>
      <c r="L1074" t="s">
        <v>1058</v>
      </c>
      <c r="M1074" s="32">
        <v>2</v>
      </c>
      <c r="N1074" s="32" t="s">
        <v>20</v>
      </c>
      <c r="O1074" s="32">
        <v>5</v>
      </c>
      <c r="P1074" s="32">
        <v>7.83</v>
      </c>
      <c r="Q1074" s="32">
        <v>39.15</v>
      </c>
      <c r="R1074" s="32" t="s">
        <v>2637</v>
      </c>
      <c r="S1074" s="32" t="s">
        <v>1058</v>
      </c>
      <c r="T1074" s="33">
        <v>45344</v>
      </c>
      <c r="U1074" s="33" t="s">
        <v>581</v>
      </c>
      <c r="V1074" s="32" t="s">
        <v>2638</v>
      </c>
      <c r="W1074" s="32" t="s">
        <v>1011</v>
      </c>
      <c r="X1074" s="33">
        <v>45344</v>
      </c>
      <c r="Y1074" s="32" t="s">
        <v>1068</v>
      </c>
      <c r="Z1074" s="33">
        <v>45344</v>
      </c>
      <c r="AA1074" s="32" t="s">
        <v>1075</v>
      </c>
      <c r="AB1074" s="32" t="s">
        <v>1082</v>
      </c>
      <c r="AC1074" s="33">
        <v>45382</v>
      </c>
      <c r="AD1074" s="32" t="s">
        <v>22</v>
      </c>
      <c r="AE1074" s="33">
        <v>45346</v>
      </c>
      <c r="AF1074" s="32" t="s">
        <v>429</v>
      </c>
      <c r="AG1074" s="32"/>
      <c r="AH1074" s="32" t="s">
        <v>1210</v>
      </c>
      <c r="AI1074" t="s">
        <v>1311</v>
      </c>
      <c r="AJ1074" t="s">
        <v>1355</v>
      </c>
      <c r="AK1074" t="s">
        <v>1520</v>
      </c>
      <c r="AL1074" s="32" t="s">
        <v>890</v>
      </c>
    </row>
    <row r="1075" spans="1:38">
      <c r="A1075" s="32">
        <v>70</v>
      </c>
      <c r="B1075" s="33">
        <v>45337</v>
      </c>
      <c r="C1075" s="32">
        <v>30</v>
      </c>
      <c r="D1075" s="32" t="s">
        <v>2455</v>
      </c>
      <c r="E1075" s="32" t="s">
        <v>2456</v>
      </c>
      <c r="F1075" s="32">
        <v>9653102</v>
      </c>
      <c r="G1075" s="32" t="s">
        <v>2412</v>
      </c>
      <c r="H1075" s="32" t="s">
        <v>2435</v>
      </c>
      <c r="I1075" s="32">
        <v>54404</v>
      </c>
      <c r="J1075" s="33">
        <v>45339</v>
      </c>
      <c r="K1075" s="33">
        <v>45341</v>
      </c>
      <c r="L1075" t="s">
        <v>1058</v>
      </c>
      <c r="M1075" s="32">
        <v>4</v>
      </c>
      <c r="N1075" s="32" t="s">
        <v>20</v>
      </c>
      <c r="O1075" s="32">
        <v>1</v>
      </c>
      <c r="P1075" s="32">
        <v>304.7</v>
      </c>
      <c r="Q1075" s="32">
        <v>304.7</v>
      </c>
      <c r="R1075" s="32" t="s">
        <v>3016</v>
      </c>
      <c r="S1075" s="32" t="s">
        <v>1058</v>
      </c>
      <c r="T1075" s="33">
        <v>45351</v>
      </c>
      <c r="U1075" s="33" t="s">
        <v>581</v>
      </c>
      <c r="V1075" s="32" t="s">
        <v>3017</v>
      </c>
      <c r="W1075" s="32" t="s">
        <v>139</v>
      </c>
      <c r="X1075" s="33">
        <v>45351</v>
      </c>
      <c r="Y1075" s="32" t="s">
        <v>1068</v>
      </c>
      <c r="Z1075" s="33">
        <v>45351</v>
      </c>
      <c r="AA1075" s="32" t="s">
        <v>1075</v>
      </c>
      <c r="AB1075" s="32" t="s">
        <v>1072</v>
      </c>
      <c r="AC1075" s="33">
        <v>45361</v>
      </c>
      <c r="AD1075" s="32" t="s">
        <v>22</v>
      </c>
      <c r="AE1075" s="33">
        <v>45355</v>
      </c>
      <c r="AF1075" s="32" t="s">
        <v>424</v>
      </c>
      <c r="AG1075" s="32"/>
      <c r="AH1075" s="32" t="s">
        <v>1210</v>
      </c>
      <c r="AI1075" t="s">
        <v>1311</v>
      </c>
      <c r="AJ1075" t="s">
        <v>1355</v>
      </c>
      <c r="AK1075" t="s">
        <v>1520</v>
      </c>
      <c r="AL1075" s="32" t="s">
        <v>890</v>
      </c>
    </row>
    <row r="1076" spans="1:38">
      <c r="A1076" s="32">
        <v>70</v>
      </c>
      <c r="B1076" s="33">
        <v>45337</v>
      </c>
      <c r="C1076" s="32">
        <v>30</v>
      </c>
      <c r="D1076" s="32" t="s">
        <v>2455</v>
      </c>
      <c r="E1076" s="32" t="s">
        <v>2456</v>
      </c>
      <c r="F1076" s="32">
        <v>9653102</v>
      </c>
      <c r="G1076" s="32" t="s">
        <v>2413</v>
      </c>
      <c r="H1076" s="32" t="s">
        <v>2436</v>
      </c>
      <c r="I1076" s="32">
        <v>54411</v>
      </c>
      <c r="J1076" s="33">
        <v>45339</v>
      </c>
      <c r="K1076" s="33">
        <v>45341</v>
      </c>
      <c r="L1076" t="s">
        <v>1058</v>
      </c>
      <c r="M1076" s="32">
        <v>14</v>
      </c>
      <c r="N1076" s="32" t="s">
        <v>20</v>
      </c>
      <c r="O1076" s="32">
        <v>1</v>
      </c>
      <c r="P1076" s="32">
        <v>16.2</v>
      </c>
      <c r="Q1076" s="32">
        <v>16.2</v>
      </c>
      <c r="R1076" s="32" t="s">
        <v>581</v>
      </c>
      <c r="S1076" s="32" t="s">
        <v>581</v>
      </c>
      <c r="T1076" s="33" t="s">
        <v>581</v>
      </c>
      <c r="U1076" s="33" t="s">
        <v>581</v>
      </c>
      <c r="V1076" s="32" t="s">
        <v>2633</v>
      </c>
      <c r="W1076" s="32" t="s">
        <v>1011</v>
      </c>
      <c r="X1076" s="33">
        <v>45344</v>
      </c>
      <c r="Y1076" s="32" t="s">
        <v>1068</v>
      </c>
      <c r="Z1076" s="33">
        <v>45344</v>
      </c>
      <c r="AA1076" s="32" t="s">
        <v>2634</v>
      </c>
      <c r="AB1076" s="32" t="s">
        <v>1081</v>
      </c>
      <c r="AC1076" s="33">
        <v>45351</v>
      </c>
      <c r="AD1076" s="32" t="s">
        <v>22</v>
      </c>
      <c r="AE1076" s="33">
        <v>45346</v>
      </c>
      <c r="AF1076" s="32" t="s">
        <v>424</v>
      </c>
      <c r="AG1076" s="32"/>
      <c r="AH1076" s="32" t="s">
        <v>1210</v>
      </c>
      <c r="AI1076" t="s">
        <v>1311</v>
      </c>
      <c r="AJ1076" t="s">
        <v>1355</v>
      </c>
      <c r="AK1076" t="s">
        <v>1520</v>
      </c>
      <c r="AL1076" s="32" t="s">
        <v>890</v>
      </c>
    </row>
    <row r="1077" spans="1:38">
      <c r="A1077" s="32">
        <v>70</v>
      </c>
      <c r="B1077" s="33">
        <v>45337</v>
      </c>
      <c r="C1077" s="32">
        <v>30</v>
      </c>
      <c r="D1077" s="32" t="s">
        <v>2455</v>
      </c>
      <c r="E1077" s="32" t="s">
        <v>2456</v>
      </c>
      <c r="F1077" s="32">
        <v>9653102</v>
      </c>
      <c r="G1077" s="32" t="s">
        <v>2414</v>
      </c>
      <c r="H1077" s="32" t="s">
        <v>2437</v>
      </c>
      <c r="I1077" s="32">
        <v>54407</v>
      </c>
      <c r="J1077" s="33">
        <v>45339</v>
      </c>
      <c r="K1077" s="33">
        <v>45341</v>
      </c>
      <c r="L1077" t="s">
        <v>1058</v>
      </c>
      <c r="M1077" s="32">
        <v>1</v>
      </c>
      <c r="N1077" s="32" t="s">
        <v>20</v>
      </c>
      <c r="O1077" s="32">
        <v>6</v>
      </c>
      <c r="P1077" s="32">
        <v>17.32</v>
      </c>
      <c r="Q1077" s="32">
        <v>103.92</v>
      </c>
      <c r="R1077" s="32" t="s">
        <v>2625</v>
      </c>
      <c r="S1077" s="32" t="s">
        <v>1058</v>
      </c>
      <c r="T1077" s="33">
        <v>45344</v>
      </c>
      <c r="U1077" s="33" t="s">
        <v>581</v>
      </c>
      <c r="V1077" s="32" t="s">
        <v>2626</v>
      </c>
      <c r="W1077" s="32" t="s">
        <v>1009</v>
      </c>
      <c r="X1077" s="33">
        <v>45344</v>
      </c>
      <c r="Y1077" s="32" t="s">
        <v>1068</v>
      </c>
      <c r="Z1077" s="33">
        <v>45344</v>
      </c>
      <c r="AA1077" s="32" t="s">
        <v>1075</v>
      </c>
      <c r="AB1077" s="32" t="s">
        <v>1081</v>
      </c>
      <c r="AC1077" s="33">
        <v>45386</v>
      </c>
      <c r="AD1077" s="32" t="s">
        <v>22</v>
      </c>
      <c r="AE1077" s="33">
        <v>45346</v>
      </c>
      <c r="AF1077" s="32" t="s">
        <v>427</v>
      </c>
      <c r="AG1077" s="32"/>
      <c r="AH1077" s="32" t="s">
        <v>1210</v>
      </c>
      <c r="AI1077" t="s">
        <v>1311</v>
      </c>
      <c r="AJ1077" t="s">
        <v>1355</v>
      </c>
      <c r="AK1077" t="s">
        <v>1520</v>
      </c>
      <c r="AL1077" s="32" t="s">
        <v>890</v>
      </c>
    </row>
    <row r="1078" spans="1:38">
      <c r="A1078" s="32">
        <v>70</v>
      </c>
      <c r="B1078" s="33">
        <v>45337</v>
      </c>
      <c r="C1078" s="32">
        <v>30</v>
      </c>
      <c r="D1078" s="32" t="s">
        <v>2455</v>
      </c>
      <c r="E1078" s="32" t="s">
        <v>2456</v>
      </c>
      <c r="F1078" s="32">
        <v>9653102</v>
      </c>
      <c r="G1078" s="32" t="s">
        <v>662</v>
      </c>
      <c r="H1078" s="32" t="s">
        <v>663</v>
      </c>
      <c r="I1078" s="32">
        <v>54409</v>
      </c>
      <c r="J1078" s="33">
        <v>45339</v>
      </c>
      <c r="K1078" s="33">
        <v>45341</v>
      </c>
      <c r="L1078" t="s">
        <v>1058</v>
      </c>
      <c r="M1078" s="32">
        <v>2</v>
      </c>
      <c r="N1078" s="32" t="s">
        <v>20</v>
      </c>
      <c r="O1078" s="32">
        <v>2</v>
      </c>
      <c r="P1078" s="32">
        <v>42.46</v>
      </c>
      <c r="Q1078" s="32">
        <v>84.92</v>
      </c>
      <c r="R1078" s="32" t="s">
        <v>2630</v>
      </c>
      <c r="S1078" s="32" t="s">
        <v>1058</v>
      </c>
      <c r="T1078" s="33">
        <v>45355</v>
      </c>
      <c r="U1078" s="33">
        <v>45346</v>
      </c>
      <c r="V1078" s="32" t="s">
        <v>2685</v>
      </c>
      <c r="W1078" s="32" t="s">
        <v>1017</v>
      </c>
      <c r="X1078" s="33">
        <v>45351</v>
      </c>
      <c r="Y1078" s="32" t="s">
        <v>1068</v>
      </c>
      <c r="Z1078" s="33">
        <v>45351</v>
      </c>
      <c r="AA1078" s="32" t="s">
        <v>1075</v>
      </c>
      <c r="AB1078" s="32" t="s">
        <v>1072</v>
      </c>
      <c r="AC1078" s="33">
        <v>45361</v>
      </c>
      <c r="AD1078" s="32" t="s">
        <v>22</v>
      </c>
      <c r="AE1078" s="33">
        <v>45356</v>
      </c>
      <c r="AF1078" s="32" t="s">
        <v>425</v>
      </c>
      <c r="AG1078" s="32"/>
      <c r="AH1078" s="32" t="s">
        <v>1210</v>
      </c>
      <c r="AI1078" t="s">
        <v>1311</v>
      </c>
      <c r="AJ1078" t="s">
        <v>1355</v>
      </c>
      <c r="AK1078" t="s">
        <v>1520</v>
      </c>
      <c r="AL1078" s="32" t="s">
        <v>890</v>
      </c>
    </row>
    <row r="1079" spans="1:38">
      <c r="A1079" s="32">
        <v>70</v>
      </c>
      <c r="B1079" s="33">
        <v>45337</v>
      </c>
      <c r="C1079" s="32">
        <v>30</v>
      </c>
      <c r="D1079" s="32" t="s">
        <v>2455</v>
      </c>
      <c r="E1079" s="32" t="s">
        <v>2456</v>
      </c>
      <c r="F1079" s="32">
        <v>9653102</v>
      </c>
      <c r="G1079" s="32" t="s">
        <v>2415</v>
      </c>
      <c r="H1079" s="32" t="s">
        <v>2438</v>
      </c>
      <c r="I1079" s="32">
        <v>54410</v>
      </c>
      <c r="J1079" s="33">
        <v>45339</v>
      </c>
      <c r="K1079" s="33">
        <v>45341</v>
      </c>
      <c r="L1079" t="s">
        <v>1058</v>
      </c>
      <c r="M1079" s="32">
        <v>2</v>
      </c>
      <c r="N1079" s="32" t="s">
        <v>20</v>
      </c>
      <c r="O1079" s="32">
        <v>1</v>
      </c>
      <c r="P1079" s="32">
        <v>231.7</v>
      </c>
      <c r="Q1079" s="32">
        <v>231.7</v>
      </c>
      <c r="R1079" s="32" t="s">
        <v>2637</v>
      </c>
      <c r="S1079" s="32" t="s">
        <v>1058</v>
      </c>
      <c r="T1079" s="33">
        <v>45344</v>
      </c>
      <c r="U1079" s="33" t="s">
        <v>581</v>
      </c>
      <c r="V1079" s="32" t="s">
        <v>2638</v>
      </c>
      <c r="W1079" s="32" t="s">
        <v>1008</v>
      </c>
      <c r="X1079" s="33">
        <v>45344</v>
      </c>
      <c r="Y1079" s="32" t="s">
        <v>1068</v>
      </c>
      <c r="Z1079" s="33">
        <v>45344</v>
      </c>
      <c r="AA1079" s="32" t="s">
        <v>1075</v>
      </c>
      <c r="AB1079" s="32" t="s">
        <v>1082</v>
      </c>
      <c r="AC1079" s="33">
        <v>45382</v>
      </c>
      <c r="AD1079" s="32" t="s">
        <v>22</v>
      </c>
      <c r="AE1079" s="33">
        <v>45346</v>
      </c>
      <c r="AF1079" s="32" t="s">
        <v>424</v>
      </c>
      <c r="AG1079" s="32"/>
      <c r="AH1079" s="32" t="s">
        <v>1210</v>
      </c>
      <c r="AI1079" t="s">
        <v>1311</v>
      </c>
      <c r="AJ1079" t="s">
        <v>1355</v>
      </c>
      <c r="AK1079" t="s">
        <v>1520</v>
      </c>
      <c r="AL1079" s="32" t="s">
        <v>890</v>
      </c>
    </row>
    <row r="1080" spans="1:38">
      <c r="A1080" s="32">
        <v>70</v>
      </c>
      <c r="B1080" s="33">
        <v>45337</v>
      </c>
      <c r="C1080" s="32">
        <v>30</v>
      </c>
      <c r="D1080" s="32" t="s">
        <v>2455</v>
      </c>
      <c r="E1080" s="32" t="s">
        <v>2456</v>
      </c>
      <c r="F1080" s="32">
        <v>9653102</v>
      </c>
      <c r="G1080" s="32" t="s">
        <v>161</v>
      </c>
      <c r="H1080" s="32" t="s">
        <v>154</v>
      </c>
      <c r="I1080" s="32">
        <v>54411</v>
      </c>
      <c r="J1080" s="33">
        <v>45339</v>
      </c>
      <c r="K1080" s="33">
        <v>45341</v>
      </c>
      <c r="L1080" t="s">
        <v>1058</v>
      </c>
      <c r="M1080" s="32">
        <v>13</v>
      </c>
      <c r="N1080" s="32" t="s">
        <v>20</v>
      </c>
      <c r="O1080" s="32">
        <v>4</v>
      </c>
      <c r="P1080" s="32">
        <v>3.2</v>
      </c>
      <c r="Q1080" s="32">
        <v>12.8</v>
      </c>
      <c r="R1080" s="32" t="s">
        <v>581</v>
      </c>
      <c r="S1080" s="32" t="s">
        <v>581</v>
      </c>
      <c r="T1080" s="33" t="s">
        <v>581</v>
      </c>
      <c r="U1080" s="33" t="s">
        <v>581</v>
      </c>
      <c r="V1080" s="32" t="s">
        <v>2633</v>
      </c>
      <c r="W1080" s="32" t="s">
        <v>1009</v>
      </c>
      <c r="X1080" s="33">
        <v>45344</v>
      </c>
      <c r="Y1080" s="32" t="s">
        <v>1068</v>
      </c>
      <c r="Z1080" s="33">
        <v>45344</v>
      </c>
      <c r="AA1080" s="32" t="s">
        <v>2634</v>
      </c>
      <c r="AB1080" s="32" t="s">
        <v>1081</v>
      </c>
      <c r="AC1080" s="33">
        <v>45351</v>
      </c>
      <c r="AD1080" s="32" t="s">
        <v>22</v>
      </c>
      <c r="AE1080" s="33">
        <v>45346</v>
      </c>
      <c r="AF1080" s="32" t="s">
        <v>426</v>
      </c>
      <c r="AG1080" s="32"/>
      <c r="AH1080" s="32" t="s">
        <v>1210</v>
      </c>
      <c r="AI1080" t="s">
        <v>1311</v>
      </c>
      <c r="AJ1080" t="s">
        <v>1355</v>
      </c>
      <c r="AK1080" t="s">
        <v>1520</v>
      </c>
      <c r="AL1080" s="32" t="s">
        <v>890</v>
      </c>
    </row>
    <row r="1081" spans="1:38">
      <c r="A1081" s="32">
        <v>70</v>
      </c>
      <c r="B1081" s="33">
        <v>45337</v>
      </c>
      <c r="C1081" s="32">
        <v>30</v>
      </c>
      <c r="D1081" s="32" t="s">
        <v>2455</v>
      </c>
      <c r="E1081" s="32" t="s">
        <v>2456</v>
      </c>
      <c r="F1081" s="32">
        <v>9653102</v>
      </c>
      <c r="G1081" s="32" t="s">
        <v>162</v>
      </c>
      <c r="H1081" s="32" t="s">
        <v>155</v>
      </c>
      <c r="I1081" s="32">
        <v>54411</v>
      </c>
      <c r="J1081" s="33">
        <v>45339</v>
      </c>
      <c r="K1081" s="33">
        <v>45341</v>
      </c>
      <c r="L1081" t="s">
        <v>1058</v>
      </c>
      <c r="M1081" s="32">
        <v>12</v>
      </c>
      <c r="N1081" s="32" t="s">
        <v>20</v>
      </c>
      <c r="O1081" s="32">
        <v>14</v>
      </c>
      <c r="P1081" s="32">
        <v>3.6</v>
      </c>
      <c r="Q1081" s="32">
        <v>50.4</v>
      </c>
      <c r="R1081" s="32" t="s">
        <v>581</v>
      </c>
      <c r="S1081" s="32" t="s">
        <v>581</v>
      </c>
      <c r="T1081" s="33" t="s">
        <v>581</v>
      </c>
      <c r="U1081" s="33" t="s">
        <v>581</v>
      </c>
      <c r="V1081" s="32" t="s">
        <v>2633</v>
      </c>
      <c r="W1081" s="32" t="s">
        <v>1008</v>
      </c>
      <c r="X1081" s="33">
        <v>45344</v>
      </c>
      <c r="Y1081" s="32" t="s">
        <v>1068</v>
      </c>
      <c r="Z1081" s="33">
        <v>45344</v>
      </c>
      <c r="AA1081" s="32" t="s">
        <v>2634</v>
      </c>
      <c r="AB1081" s="32" t="s">
        <v>1081</v>
      </c>
      <c r="AC1081" s="33">
        <v>45351</v>
      </c>
      <c r="AD1081" s="32" t="s">
        <v>22</v>
      </c>
      <c r="AE1081" s="33">
        <v>45346</v>
      </c>
      <c r="AF1081" s="32" t="s">
        <v>1177</v>
      </c>
      <c r="AG1081" s="32"/>
      <c r="AH1081" s="32" t="s">
        <v>1210</v>
      </c>
      <c r="AI1081" t="s">
        <v>1311</v>
      </c>
      <c r="AJ1081" t="s">
        <v>1355</v>
      </c>
      <c r="AK1081" t="s">
        <v>1520</v>
      </c>
      <c r="AL1081" s="32" t="s">
        <v>890</v>
      </c>
    </row>
    <row r="1082" spans="1:38">
      <c r="A1082" s="32">
        <v>70</v>
      </c>
      <c r="B1082" s="33">
        <v>45337</v>
      </c>
      <c r="C1082" s="32">
        <v>30</v>
      </c>
      <c r="D1082" s="32" t="s">
        <v>2455</v>
      </c>
      <c r="E1082" s="32" t="s">
        <v>2456</v>
      </c>
      <c r="F1082" s="32">
        <v>9653102</v>
      </c>
      <c r="G1082" s="32" t="s">
        <v>509</v>
      </c>
      <c r="H1082" s="32" t="s">
        <v>526</v>
      </c>
      <c r="I1082" s="32"/>
      <c r="J1082" s="33">
        <v>45339</v>
      </c>
      <c r="K1082" s="33" t="s">
        <v>581</v>
      </c>
      <c r="L1082" t="s">
        <v>581</v>
      </c>
      <c r="M1082" s="32" t="s">
        <v>581</v>
      </c>
      <c r="N1082" s="32" t="s">
        <v>20</v>
      </c>
      <c r="O1082" s="32">
        <v>4</v>
      </c>
      <c r="P1082" s="32" t="s">
        <v>581</v>
      </c>
      <c r="Q1082" s="32" t="s">
        <v>581</v>
      </c>
      <c r="R1082" s="32" t="s">
        <v>581</v>
      </c>
      <c r="S1082" s="32" t="s">
        <v>581</v>
      </c>
      <c r="T1082" s="33" t="s">
        <v>581</v>
      </c>
      <c r="U1082" s="33" t="s">
        <v>581</v>
      </c>
      <c r="V1082" s="32" t="s">
        <v>581</v>
      </c>
      <c r="W1082" s="32" t="s">
        <v>581</v>
      </c>
      <c r="X1082" s="33" t="s">
        <v>581</v>
      </c>
      <c r="Y1082" s="32" t="s">
        <v>581</v>
      </c>
      <c r="Z1082" s="33" t="s">
        <v>581</v>
      </c>
      <c r="AA1082" s="32" t="s">
        <v>581</v>
      </c>
      <c r="AB1082" s="32" t="s">
        <v>581</v>
      </c>
      <c r="AC1082" s="33" t="s">
        <v>581</v>
      </c>
      <c r="AD1082" s="32" t="s">
        <v>581</v>
      </c>
      <c r="AE1082" s="33" t="s">
        <v>581</v>
      </c>
      <c r="AF1082" s="32" t="s">
        <v>581</v>
      </c>
      <c r="AG1082" s="32"/>
      <c r="AH1082" s="32" t="s">
        <v>1210</v>
      </c>
      <c r="AI1082" t="s">
        <v>1311</v>
      </c>
      <c r="AJ1082" t="s">
        <v>1355</v>
      </c>
      <c r="AK1082" t="s">
        <v>1520</v>
      </c>
      <c r="AL1082" s="32" t="s">
        <v>890</v>
      </c>
    </row>
    <row r="1083" spans="1:38">
      <c r="A1083" s="32">
        <v>70</v>
      </c>
      <c r="B1083" s="33">
        <v>45337</v>
      </c>
      <c r="C1083" s="32">
        <v>30</v>
      </c>
      <c r="D1083" s="32" t="s">
        <v>2455</v>
      </c>
      <c r="E1083" s="32" t="s">
        <v>2456</v>
      </c>
      <c r="F1083" s="32">
        <v>9653102</v>
      </c>
      <c r="G1083" s="32" t="s">
        <v>1835</v>
      </c>
      <c r="H1083" s="32" t="s">
        <v>1826</v>
      </c>
      <c r="I1083" s="32">
        <v>54411</v>
      </c>
      <c r="J1083" s="33">
        <v>45339</v>
      </c>
      <c r="K1083" s="33">
        <v>45341</v>
      </c>
      <c r="L1083" t="s">
        <v>1058</v>
      </c>
      <c r="M1083" s="32">
        <v>11</v>
      </c>
      <c r="N1083" s="32" t="s">
        <v>20</v>
      </c>
      <c r="O1083" s="32">
        <v>1</v>
      </c>
      <c r="P1083" s="32">
        <v>43.6</v>
      </c>
      <c r="Q1083" s="32">
        <v>43.6</v>
      </c>
      <c r="R1083" s="32" t="s">
        <v>581</v>
      </c>
      <c r="S1083" s="32" t="s">
        <v>581</v>
      </c>
      <c r="T1083" s="33" t="s">
        <v>581</v>
      </c>
      <c r="U1083" s="33" t="s">
        <v>581</v>
      </c>
      <c r="V1083" s="32" t="s">
        <v>2633</v>
      </c>
      <c r="W1083" s="32" t="s">
        <v>1007</v>
      </c>
      <c r="X1083" s="33">
        <v>45344</v>
      </c>
      <c r="Y1083" s="32" t="s">
        <v>1068</v>
      </c>
      <c r="Z1083" s="33">
        <v>45344</v>
      </c>
      <c r="AA1083" s="32" t="s">
        <v>2634</v>
      </c>
      <c r="AB1083" s="32" t="s">
        <v>1081</v>
      </c>
      <c r="AC1083" s="33">
        <v>45351</v>
      </c>
      <c r="AD1083" s="32" t="s">
        <v>22</v>
      </c>
      <c r="AE1083" s="33">
        <v>45346</v>
      </c>
      <c r="AF1083" s="32" t="s">
        <v>424</v>
      </c>
      <c r="AG1083" s="32"/>
      <c r="AH1083" s="32" t="s">
        <v>1210</v>
      </c>
      <c r="AI1083" t="s">
        <v>1311</v>
      </c>
      <c r="AJ1083" t="s">
        <v>1355</v>
      </c>
      <c r="AK1083" t="s">
        <v>1520</v>
      </c>
      <c r="AL1083" s="32" t="s">
        <v>890</v>
      </c>
    </row>
    <row r="1084" spans="1:38">
      <c r="A1084" s="32">
        <v>70</v>
      </c>
      <c r="B1084" s="33">
        <v>45337</v>
      </c>
      <c r="C1084" s="32">
        <v>30</v>
      </c>
      <c r="D1084" s="32" t="s">
        <v>2455</v>
      </c>
      <c r="E1084" s="32" t="s">
        <v>2456</v>
      </c>
      <c r="F1084" s="32">
        <v>9653102</v>
      </c>
      <c r="G1084" s="32" t="s">
        <v>660</v>
      </c>
      <c r="H1084" s="32" t="s">
        <v>661</v>
      </c>
      <c r="I1084" s="32">
        <v>54412</v>
      </c>
      <c r="J1084" s="33">
        <v>45339</v>
      </c>
      <c r="K1084" s="33">
        <v>45341</v>
      </c>
      <c r="L1084" t="s">
        <v>1058</v>
      </c>
      <c r="M1084" s="32">
        <v>1</v>
      </c>
      <c r="N1084" s="32" t="s">
        <v>37</v>
      </c>
      <c r="O1084" s="32">
        <v>1</v>
      </c>
      <c r="P1084" s="32">
        <v>18.2</v>
      </c>
      <c r="Q1084" s="32">
        <v>18.2</v>
      </c>
      <c r="R1084" s="32" t="s">
        <v>2635</v>
      </c>
      <c r="S1084" s="32" t="s">
        <v>1058</v>
      </c>
      <c r="T1084" s="33">
        <v>45343</v>
      </c>
      <c r="U1084" s="33">
        <v>45343</v>
      </c>
      <c r="V1084" s="32" t="s">
        <v>2636</v>
      </c>
      <c r="W1084" s="32" t="s">
        <v>139</v>
      </c>
      <c r="X1084" s="33">
        <v>45343</v>
      </c>
      <c r="Y1084" s="32" t="s">
        <v>1068</v>
      </c>
      <c r="Z1084" s="33">
        <v>45343</v>
      </c>
      <c r="AA1084" s="32" t="s">
        <v>1710</v>
      </c>
      <c r="AB1084" s="32" t="s">
        <v>1070</v>
      </c>
      <c r="AC1084" s="33">
        <v>45356</v>
      </c>
      <c r="AD1084" s="32" t="s">
        <v>22</v>
      </c>
      <c r="AE1084" s="33">
        <v>45346</v>
      </c>
      <c r="AF1084" s="32" t="s">
        <v>424</v>
      </c>
      <c r="AG1084" s="32"/>
      <c r="AH1084" s="32" t="s">
        <v>1210</v>
      </c>
      <c r="AI1084" t="s">
        <v>1311</v>
      </c>
      <c r="AJ1084" t="s">
        <v>1355</v>
      </c>
      <c r="AK1084" t="s">
        <v>1520</v>
      </c>
      <c r="AL1084" s="32" t="s">
        <v>890</v>
      </c>
    </row>
    <row r="1085" spans="1:38">
      <c r="A1085" s="32">
        <v>70</v>
      </c>
      <c r="B1085" s="33">
        <v>45337</v>
      </c>
      <c r="C1085" s="32">
        <v>30</v>
      </c>
      <c r="D1085" s="32" t="s">
        <v>2455</v>
      </c>
      <c r="E1085" s="32" t="s">
        <v>2456</v>
      </c>
      <c r="F1085" s="32">
        <v>9653102</v>
      </c>
      <c r="G1085" s="32" t="s">
        <v>2416</v>
      </c>
      <c r="H1085" s="32" t="s">
        <v>2439</v>
      </c>
      <c r="I1085" s="32">
        <v>54414</v>
      </c>
      <c r="J1085" s="33">
        <v>45339</v>
      </c>
      <c r="K1085" s="33">
        <v>45341</v>
      </c>
      <c r="L1085" t="s">
        <v>1058</v>
      </c>
      <c r="M1085" s="32">
        <v>4</v>
      </c>
      <c r="N1085" s="32" t="s">
        <v>37</v>
      </c>
      <c r="O1085" s="32">
        <v>1</v>
      </c>
      <c r="P1085" s="32">
        <v>36.619999999999997</v>
      </c>
      <c r="Q1085" s="32">
        <v>36.619999999999997</v>
      </c>
      <c r="R1085" s="32" t="s">
        <v>2630</v>
      </c>
      <c r="S1085" s="32" t="s">
        <v>1058</v>
      </c>
      <c r="T1085" s="33">
        <v>45355</v>
      </c>
      <c r="U1085" s="33">
        <v>45346</v>
      </c>
      <c r="V1085" s="32" t="s">
        <v>2685</v>
      </c>
      <c r="W1085" s="32" t="s">
        <v>1005</v>
      </c>
      <c r="X1085" s="33">
        <v>45351</v>
      </c>
      <c r="Y1085" s="32" t="s">
        <v>1068</v>
      </c>
      <c r="Z1085" s="33">
        <v>45351</v>
      </c>
      <c r="AA1085" s="32" t="s">
        <v>1075</v>
      </c>
      <c r="AB1085" s="32" t="s">
        <v>1072</v>
      </c>
      <c r="AC1085" s="33">
        <v>45393</v>
      </c>
      <c r="AD1085" s="32" t="s">
        <v>22</v>
      </c>
      <c r="AE1085" s="33">
        <v>45356</v>
      </c>
      <c r="AF1085" s="32" t="s">
        <v>424</v>
      </c>
      <c r="AG1085" s="32"/>
      <c r="AH1085" s="32" t="s">
        <v>1210</v>
      </c>
      <c r="AI1085" t="s">
        <v>1311</v>
      </c>
      <c r="AJ1085" t="s">
        <v>1355</v>
      </c>
      <c r="AK1085" t="s">
        <v>1520</v>
      </c>
      <c r="AL1085" s="32" t="s">
        <v>890</v>
      </c>
    </row>
    <row r="1086" spans="1:38">
      <c r="A1086" s="32">
        <v>70</v>
      </c>
      <c r="B1086" s="33">
        <v>45337</v>
      </c>
      <c r="C1086" s="32">
        <v>50</v>
      </c>
      <c r="D1086" s="32" t="s">
        <v>2455</v>
      </c>
      <c r="E1086" s="32" t="s">
        <v>2456</v>
      </c>
      <c r="F1086" s="32">
        <v>9653102</v>
      </c>
      <c r="G1086" s="32" t="s">
        <v>2417</v>
      </c>
      <c r="H1086" s="32" t="s">
        <v>2440</v>
      </c>
      <c r="I1086" s="32">
        <v>54452</v>
      </c>
      <c r="J1086" s="33">
        <v>45339</v>
      </c>
      <c r="K1086" s="33">
        <v>45341</v>
      </c>
      <c r="L1086" t="s">
        <v>1058</v>
      </c>
      <c r="M1086" s="32">
        <v>1</v>
      </c>
      <c r="N1086" s="32" t="s">
        <v>20</v>
      </c>
      <c r="O1086" s="32">
        <v>4</v>
      </c>
      <c r="P1086" s="32">
        <v>1.3</v>
      </c>
      <c r="Q1086" s="32">
        <v>5.2</v>
      </c>
      <c r="R1086" s="32" t="s">
        <v>2630</v>
      </c>
      <c r="S1086" s="32" t="s">
        <v>1058</v>
      </c>
      <c r="T1086" s="33">
        <v>45355</v>
      </c>
      <c r="U1086" s="33">
        <v>45346</v>
      </c>
      <c r="V1086" s="32" t="s">
        <v>2685</v>
      </c>
      <c r="W1086" s="32" t="s">
        <v>1008</v>
      </c>
      <c r="X1086" s="33">
        <v>45351</v>
      </c>
      <c r="Y1086" s="32" t="s">
        <v>1068</v>
      </c>
      <c r="Z1086" s="33">
        <v>45351</v>
      </c>
      <c r="AA1086" s="32" t="s">
        <v>1075</v>
      </c>
      <c r="AB1086" s="32" t="s">
        <v>1072</v>
      </c>
      <c r="AC1086" s="33">
        <v>45361</v>
      </c>
      <c r="AD1086" s="32" t="s">
        <v>22</v>
      </c>
      <c r="AE1086" s="33">
        <v>45356</v>
      </c>
      <c r="AF1086" s="32" t="s">
        <v>426</v>
      </c>
      <c r="AG1086" s="32"/>
      <c r="AH1086" s="32" t="s">
        <v>1210</v>
      </c>
      <c r="AI1086" t="s">
        <v>1311</v>
      </c>
      <c r="AJ1086" t="s">
        <v>1355</v>
      </c>
      <c r="AK1086" t="s">
        <v>1520</v>
      </c>
      <c r="AL1086" s="32" t="s">
        <v>890</v>
      </c>
    </row>
    <row r="1087" spans="1:38">
      <c r="A1087" s="32">
        <v>70</v>
      </c>
      <c r="B1087" s="33">
        <v>45337</v>
      </c>
      <c r="C1087" s="32">
        <v>30</v>
      </c>
      <c r="D1087" s="32" t="s">
        <v>2455</v>
      </c>
      <c r="E1087" s="32" t="s">
        <v>2456</v>
      </c>
      <c r="F1087" s="32">
        <v>9653102</v>
      </c>
      <c r="G1087" s="32" t="s">
        <v>2418</v>
      </c>
      <c r="H1087" s="32" t="s">
        <v>2441</v>
      </c>
      <c r="I1087" s="32">
        <v>54411</v>
      </c>
      <c r="J1087" s="33">
        <v>45339</v>
      </c>
      <c r="K1087" s="33">
        <v>45341</v>
      </c>
      <c r="L1087" t="s">
        <v>1058</v>
      </c>
      <c r="M1087" s="32">
        <v>10</v>
      </c>
      <c r="N1087" s="32" t="s">
        <v>20</v>
      </c>
      <c r="O1087" s="32">
        <v>3</v>
      </c>
      <c r="P1087" s="32">
        <v>9.81</v>
      </c>
      <c r="Q1087" s="32">
        <v>29.43</v>
      </c>
      <c r="R1087" s="32" t="s">
        <v>581</v>
      </c>
      <c r="S1087" s="32" t="s">
        <v>581</v>
      </c>
      <c r="T1087" s="33" t="s">
        <v>581</v>
      </c>
      <c r="U1087" s="33" t="s">
        <v>581</v>
      </c>
      <c r="V1087" s="32" t="s">
        <v>2633</v>
      </c>
      <c r="W1087" s="32" t="s">
        <v>1006</v>
      </c>
      <c r="X1087" s="33">
        <v>45344</v>
      </c>
      <c r="Y1087" s="32" t="s">
        <v>1068</v>
      </c>
      <c r="Z1087" s="33">
        <v>45344</v>
      </c>
      <c r="AA1087" s="32" t="s">
        <v>2634</v>
      </c>
      <c r="AB1087" s="32" t="s">
        <v>1081</v>
      </c>
      <c r="AC1087" s="33">
        <v>45351</v>
      </c>
      <c r="AD1087" s="32" t="s">
        <v>22</v>
      </c>
      <c r="AE1087" s="33">
        <v>45346</v>
      </c>
      <c r="AF1087" s="32" t="s">
        <v>428</v>
      </c>
      <c r="AG1087" s="32"/>
      <c r="AH1087" s="32" t="s">
        <v>1210</v>
      </c>
      <c r="AI1087" t="s">
        <v>1311</v>
      </c>
      <c r="AJ1087" t="s">
        <v>1355</v>
      </c>
      <c r="AK1087" t="s">
        <v>1520</v>
      </c>
      <c r="AL1087" s="32" t="s">
        <v>890</v>
      </c>
    </row>
    <row r="1088" spans="1:38">
      <c r="A1088" s="32">
        <v>70</v>
      </c>
      <c r="B1088" s="33">
        <v>45337</v>
      </c>
      <c r="C1088" s="32">
        <v>30</v>
      </c>
      <c r="D1088" s="32" t="s">
        <v>2455</v>
      </c>
      <c r="E1088" s="32" t="s">
        <v>2456</v>
      </c>
      <c r="F1088" s="32">
        <v>9653102</v>
      </c>
      <c r="G1088" s="32" t="s">
        <v>229</v>
      </c>
      <c r="H1088" s="32" t="s">
        <v>230</v>
      </c>
      <c r="I1088" s="32">
        <v>54411</v>
      </c>
      <c r="J1088" s="33">
        <v>45339</v>
      </c>
      <c r="K1088" s="33">
        <v>45341</v>
      </c>
      <c r="L1088" t="s">
        <v>1058</v>
      </c>
      <c r="M1088" s="32">
        <v>9</v>
      </c>
      <c r="N1088" s="32" t="s">
        <v>20</v>
      </c>
      <c r="O1088" s="32">
        <v>4</v>
      </c>
      <c r="P1088" s="32">
        <v>9.5</v>
      </c>
      <c r="Q1088" s="32">
        <v>38</v>
      </c>
      <c r="R1088" s="32" t="s">
        <v>581</v>
      </c>
      <c r="S1088" s="32" t="s">
        <v>581</v>
      </c>
      <c r="T1088" s="33" t="s">
        <v>581</v>
      </c>
      <c r="U1088" s="33" t="s">
        <v>581</v>
      </c>
      <c r="V1088" s="32" t="s">
        <v>2633</v>
      </c>
      <c r="W1088" s="32" t="s">
        <v>1005</v>
      </c>
      <c r="X1088" s="33">
        <v>45344</v>
      </c>
      <c r="Y1088" s="32" t="s">
        <v>1068</v>
      </c>
      <c r="Z1088" s="33">
        <v>45344</v>
      </c>
      <c r="AA1088" s="32" t="s">
        <v>2634</v>
      </c>
      <c r="AB1088" s="32" t="s">
        <v>1081</v>
      </c>
      <c r="AC1088" s="33">
        <v>45351</v>
      </c>
      <c r="AD1088" s="32" t="s">
        <v>22</v>
      </c>
      <c r="AE1088" s="33">
        <v>45346</v>
      </c>
      <c r="AF1088" s="32" t="s">
        <v>426</v>
      </c>
      <c r="AG1088" s="32"/>
      <c r="AH1088" s="32" t="s">
        <v>1210</v>
      </c>
      <c r="AI1088" t="s">
        <v>1311</v>
      </c>
      <c r="AJ1088" t="s">
        <v>1355</v>
      </c>
      <c r="AK1088" t="s">
        <v>1520</v>
      </c>
      <c r="AL1088" s="32" t="s">
        <v>890</v>
      </c>
    </row>
    <row r="1089" spans="1:38">
      <c r="A1089" s="32">
        <v>70</v>
      </c>
      <c r="B1089" s="33">
        <v>45337</v>
      </c>
      <c r="C1089" s="32">
        <v>30</v>
      </c>
      <c r="D1089" s="32" t="s">
        <v>2455</v>
      </c>
      <c r="E1089" s="32" t="s">
        <v>2456</v>
      </c>
      <c r="F1089" s="32">
        <v>9653102</v>
      </c>
      <c r="G1089" s="32" t="s">
        <v>586</v>
      </c>
      <c r="H1089" s="32" t="s">
        <v>587</v>
      </c>
      <c r="I1089" s="32">
        <v>54405</v>
      </c>
      <c r="J1089" s="33">
        <v>45339</v>
      </c>
      <c r="K1089" s="33">
        <v>45341</v>
      </c>
      <c r="L1089" t="s">
        <v>1058</v>
      </c>
      <c r="M1089" s="32">
        <v>2</v>
      </c>
      <c r="N1089" s="32" t="s">
        <v>20</v>
      </c>
      <c r="O1089" s="32">
        <v>1</v>
      </c>
      <c r="P1089" s="32">
        <v>19.649999999999999</v>
      </c>
      <c r="Q1089" s="32">
        <v>19.649999999999999</v>
      </c>
      <c r="R1089" s="32" t="s">
        <v>2630</v>
      </c>
      <c r="S1089" s="32" t="s">
        <v>1058</v>
      </c>
      <c r="T1089" s="33">
        <v>45355</v>
      </c>
      <c r="U1089" s="33">
        <v>45346</v>
      </c>
      <c r="V1089" s="32" t="s">
        <v>2685</v>
      </c>
      <c r="W1089" s="32" t="s">
        <v>1020</v>
      </c>
      <c r="X1089" s="33">
        <v>45351</v>
      </c>
      <c r="Y1089" s="32" t="s">
        <v>1068</v>
      </c>
      <c r="Z1089" s="33">
        <v>45351</v>
      </c>
      <c r="AA1089" s="32" t="s">
        <v>1075</v>
      </c>
      <c r="AB1089" s="32" t="s">
        <v>1072</v>
      </c>
      <c r="AC1089" s="33">
        <v>45361</v>
      </c>
      <c r="AD1089" s="32" t="s">
        <v>22</v>
      </c>
      <c r="AE1089" s="33">
        <v>45356</v>
      </c>
      <c r="AF1089" s="32" t="s">
        <v>424</v>
      </c>
      <c r="AG1089" s="32"/>
      <c r="AH1089" s="32" t="s">
        <v>1210</v>
      </c>
      <c r="AI1089" t="s">
        <v>1311</v>
      </c>
      <c r="AJ1089" t="s">
        <v>1355</v>
      </c>
      <c r="AK1089" t="s">
        <v>1520</v>
      </c>
      <c r="AL1089" s="32" t="s">
        <v>890</v>
      </c>
    </row>
    <row r="1090" spans="1:38">
      <c r="A1090" s="32">
        <v>70</v>
      </c>
      <c r="B1090" s="33">
        <v>45337</v>
      </c>
      <c r="C1090" s="32">
        <v>30</v>
      </c>
      <c r="D1090" s="32" t="s">
        <v>2455</v>
      </c>
      <c r="E1090" s="32" t="s">
        <v>2456</v>
      </c>
      <c r="F1090" s="32">
        <v>9653102</v>
      </c>
      <c r="G1090" s="32" t="s">
        <v>163</v>
      </c>
      <c r="H1090" s="32" t="s">
        <v>156</v>
      </c>
      <c r="I1090" s="32">
        <v>54411</v>
      </c>
      <c r="J1090" s="33">
        <v>45339</v>
      </c>
      <c r="K1090" s="33">
        <v>45341</v>
      </c>
      <c r="L1090" t="s">
        <v>1058</v>
      </c>
      <c r="M1090" s="32">
        <v>8</v>
      </c>
      <c r="N1090" s="32" t="s">
        <v>20</v>
      </c>
      <c r="O1090" s="32">
        <v>10</v>
      </c>
      <c r="P1090" s="32">
        <v>18.600000000000001</v>
      </c>
      <c r="Q1090" s="32">
        <v>186</v>
      </c>
      <c r="R1090" s="32" t="s">
        <v>581</v>
      </c>
      <c r="S1090" s="32" t="s">
        <v>581</v>
      </c>
      <c r="T1090" s="33" t="s">
        <v>581</v>
      </c>
      <c r="U1090" s="33" t="s">
        <v>581</v>
      </c>
      <c r="V1090" s="32" t="s">
        <v>2633</v>
      </c>
      <c r="W1090" s="32" t="s">
        <v>1003</v>
      </c>
      <c r="X1090" s="33">
        <v>45344</v>
      </c>
      <c r="Y1090" s="32" t="s">
        <v>1068</v>
      </c>
      <c r="Z1090" s="33">
        <v>45344</v>
      </c>
      <c r="AA1090" s="32" t="s">
        <v>2634</v>
      </c>
      <c r="AB1090" s="32" t="s">
        <v>1081</v>
      </c>
      <c r="AC1090" s="33">
        <v>45351</v>
      </c>
      <c r="AD1090" s="32" t="s">
        <v>22</v>
      </c>
      <c r="AE1090" s="33">
        <v>45346</v>
      </c>
      <c r="AF1090" s="32" t="s">
        <v>1001</v>
      </c>
      <c r="AG1090" s="32"/>
      <c r="AH1090" s="32" t="s">
        <v>1210</v>
      </c>
      <c r="AI1090" t="s">
        <v>1311</v>
      </c>
      <c r="AJ1090" t="s">
        <v>1355</v>
      </c>
      <c r="AK1090" t="s">
        <v>1520</v>
      </c>
      <c r="AL1090" s="32" t="s">
        <v>890</v>
      </c>
    </row>
    <row r="1091" spans="1:38">
      <c r="A1091" s="32">
        <v>70</v>
      </c>
      <c r="B1091" s="33">
        <v>45337</v>
      </c>
      <c r="C1091" s="32">
        <v>30</v>
      </c>
      <c r="D1091" s="32" t="s">
        <v>2455</v>
      </c>
      <c r="E1091" s="32" t="s">
        <v>2456</v>
      </c>
      <c r="F1091" s="32">
        <v>9653102</v>
      </c>
      <c r="G1091" s="32" t="s">
        <v>508</v>
      </c>
      <c r="H1091" s="32" t="s">
        <v>525</v>
      </c>
      <c r="I1091" s="32">
        <v>54411</v>
      </c>
      <c r="J1091" s="33">
        <v>45339</v>
      </c>
      <c r="K1091" s="33">
        <v>45341</v>
      </c>
      <c r="L1091" t="s">
        <v>1058</v>
      </c>
      <c r="M1091" s="32">
        <v>7</v>
      </c>
      <c r="N1091" s="32" t="s">
        <v>20</v>
      </c>
      <c r="O1091" s="32">
        <v>20</v>
      </c>
      <c r="P1091" s="32">
        <v>0.9</v>
      </c>
      <c r="Q1091" s="32">
        <v>18</v>
      </c>
      <c r="R1091" s="32" t="s">
        <v>581</v>
      </c>
      <c r="S1091" s="32" t="s">
        <v>581</v>
      </c>
      <c r="T1091" s="33" t="s">
        <v>581</v>
      </c>
      <c r="U1091" s="33" t="s">
        <v>581</v>
      </c>
      <c r="V1091" s="32" t="s">
        <v>2633</v>
      </c>
      <c r="W1091" s="32" t="s">
        <v>1002</v>
      </c>
      <c r="X1091" s="33">
        <v>45344</v>
      </c>
      <c r="Y1091" s="32" t="s">
        <v>1068</v>
      </c>
      <c r="Z1091" s="33">
        <v>45344</v>
      </c>
      <c r="AA1091" s="32" t="s">
        <v>2634</v>
      </c>
      <c r="AB1091" s="32" t="s">
        <v>1081</v>
      </c>
      <c r="AC1091" s="33">
        <v>45351</v>
      </c>
      <c r="AD1091" s="32" t="s">
        <v>22</v>
      </c>
      <c r="AE1091" s="33">
        <v>45346</v>
      </c>
      <c r="AF1091" s="32" t="s">
        <v>1026</v>
      </c>
      <c r="AG1091" s="32"/>
      <c r="AH1091" s="32" t="s">
        <v>1210</v>
      </c>
      <c r="AI1091" t="s">
        <v>1311</v>
      </c>
      <c r="AJ1091" t="s">
        <v>1355</v>
      </c>
      <c r="AK1091" t="s">
        <v>1520</v>
      </c>
      <c r="AL1091" s="32" t="s">
        <v>890</v>
      </c>
    </row>
    <row r="1092" spans="1:38">
      <c r="A1092" s="32">
        <v>70</v>
      </c>
      <c r="B1092" s="33">
        <v>45337</v>
      </c>
      <c r="C1092" s="32">
        <v>30</v>
      </c>
      <c r="D1092" s="32" t="s">
        <v>2455</v>
      </c>
      <c r="E1092" s="32" t="s">
        <v>2456</v>
      </c>
      <c r="F1092" s="32">
        <v>9653102</v>
      </c>
      <c r="G1092" s="32" t="s">
        <v>509</v>
      </c>
      <c r="H1092" s="32" t="s">
        <v>526</v>
      </c>
      <c r="I1092" s="32"/>
      <c r="J1092" s="33">
        <v>45339</v>
      </c>
      <c r="K1092" s="33" t="s">
        <v>581</v>
      </c>
      <c r="L1092" t="s">
        <v>581</v>
      </c>
      <c r="M1092" s="32" t="s">
        <v>581</v>
      </c>
      <c r="N1092" s="32" t="s">
        <v>20</v>
      </c>
      <c r="O1092" s="32">
        <v>4</v>
      </c>
      <c r="P1092" s="32" t="s">
        <v>581</v>
      </c>
      <c r="Q1092" s="32" t="s">
        <v>581</v>
      </c>
      <c r="R1092" s="32" t="s">
        <v>581</v>
      </c>
      <c r="S1092" s="32" t="s">
        <v>581</v>
      </c>
      <c r="T1092" s="33" t="s">
        <v>581</v>
      </c>
      <c r="U1092" s="33" t="s">
        <v>581</v>
      </c>
      <c r="V1092" s="32" t="s">
        <v>581</v>
      </c>
      <c r="W1092" s="32" t="s">
        <v>581</v>
      </c>
      <c r="X1092" s="33" t="s">
        <v>581</v>
      </c>
      <c r="Y1092" s="32" t="s">
        <v>581</v>
      </c>
      <c r="Z1092" s="33" t="s">
        <v>581</v>
      </c>
      <c r="AA1092" s="32" t="s">
        <v>581</v>
      </c>
      <c r="AB1092" s="32" t="s">
        <v>581</v>
      </c>
      <c r="AC1092" s="33" t="s">
        <v>581</v>
      </c>
      <c r="AD1092" s="32" t="s">
        <v>581</v>
      </c>
      <c r="AE1092" s="33" t="s">
        <v>581</v>
      </c>
      <c r="AF1092" s="32" t="s">
        <v>581</v>
      </c>
      <c r="AG1092" s="32"/>
      <c r="AH1092" s="32" t="s">
        <v>1210</v>
      </c>
      <c r="AI1092" t="s">
        <v>1311</v>
      </c>
      <c r="AJ1092" t="s">
        <v>1355</v>
      </c>
      <c r="AK1092" t="s">
        <v>1520</v>
      </c>
      <c r="AL1092" s="32" t="s">
        <v>890</v>
      </c>
    </row>
    <row r="1093" spans="1:38">
      <c r="A1093" s="32">
        <v>70</v>
      </c>
      <c r="B1093" s="33">
        <v>45337</v>
      </c>
      <c r="C1093" s="32">
        <v>30</v>
      </c>
      <c r="D1093" s="32" t="s">
        <v>2455</v>
      </c>
      <c r="E1093" s="32" t="s">
        <v>2456</v>
      </c>
      <c r="F1093" s="32">
        <v>9653102</v>
      </c>
      <c r="G1093" s="32" t="s">
        <v>250</v>
      </c>
      <c r="H1093" s="32" t="s">
        <v>251</v>
      </c>
      <c r="I1093" s="32">
        <v>54411</v>
      </c>
      <c r="J1093" s="33">
        <v>45339</v>
      </c>
      <c r="K1093" s="33">
        <v>45341</v>
      </c>
      <c r="L1093" t="s">
        <v>1058</v>
      </c>
      <c r="M1093" s="32">
        <v>6</v>
      </c>
      <c r="N1093" s="32" t="s">
        <v>20</v>
      </c>
      <c r="O1093" s="32">
        <v>4</v>
      </c>
      <c r="P1093" s="32">
        <v>14.8</v>
      </c>
      <c r="Q1093" s="32">
        <v>59.2</v>
      </c>
      <c r="R1093" s="32" t="s">
        <v>581</v>
      </c>
      <c r="S1093" s="32" t="s">
        <v>581</v>
      </c>
      <c r="T1093" s="33" t="s">
        <v>581</v>
      </c>
      <c r="U1093" s="33" t="s">
        <v>581</v>
      </c>
      <c r="V1093" s="32" t="s">
        <v>2633</v>
      </c>
      <c r="W1093" s="32" t="s">
        <v>143</v>
      </c>
      <c r="X1093" s="33">
        <v>45344</v>
      </c>
      <c r="Y1093" s="32" t="s">
        <v>1068</v>
      </c>
      <c r="Z1093" s="33">
        <v>45344</v>
      </c>
      <c r="AA1093" s="32" t="s">
        <v>2634</v>
      </c>
      <c r="AB1093" s="32" t="s">
        <v>1081</v>
      </c>
      <c r="AC1093" s="33">
        <v>45351</v>
      </c>
      <c r="AD1093" s="32" t="s">
        <v>22</v>
      </c>
      <c r="AE1093" s="33">
        <v>45346</v>
      </c>
      <c r="AF1093" s="32" t="s">
        <v>426</v>
      </c>
      <c r="AG1093" s="32"/>
      <c r="AH1093" s="32" t="s">
        <v>1210</v>
      </c>
      <c r="AI1093" t="s">
        <v>1311</v>
      </c>
      <c r="AJ1093" t="s">
        <v>1355</v>
      </c>
      <c r="AK1093" t="s">
        <v>1520</v>
      </c>
      <c r="AL1093" s="32" t="s">
        <v>890</v>
      </c>
    </row>
    <row r="1094" spans="1:38">
      <c r="A1094" s="32">
        <v>70</v>
      </c>
      <c r="B1094" s="33">
        <v>45337</v>
      </c>
      <c r="C1094" s="32">
        <v>30</v>
      </c>
      <c r="D1094" s="32" t="s">
        <v>2455</v>
      </c>
      <c r="E1094" s="32" t="s">
        <v>2456</v>
      </c>
      <c r="F1094" s="32">
        <v>9653102</v>
      </c>
      <c r="G1094" s="32" t="s">
        <v>266</v>
      </c>
      <c r="H1094" s="32" t="s">
        <v>267</v>
      </c>
      <c r="I1094" s="32">
        <v>54411</v>
      </c>
      <c r="J1094" s="33">
        <v>45339</v>
      </c>
      <c r="K1094" s="33">
        <v>45341</v>
      </c>
      <c r="L1094" t="s">
        <v>1058</v>
      </c>
      <c r="M1094" s="32">
        <v>5</v>
      </c>
      <c r="N1094" s="32" t="s">
        <v>20</v>
      </c>
      <c r="O1094" s="32">
        <v>4</v>
      </c>
      <c r="P1094" s="32">
        <v>24.2</v>
      </c>
      <c r="Q1094" s="32">
        <v>96.8</v>
      </c>
      <c r="R1094" s="32" t="s">
        <v>581</v>
      </c>
      <c r="S1094" s="32" t="s">
        <v>581</v>
      </c>
      <c r="T1094" s="33" t="s">
        <v>581</v>
      </c>
      <c r="U1094" s="33" t="s">
        <v>581</v>
      </c>
      <c r="V1094" s="32" t="s">
        <v>2633</v>
      </c>
      <c r="W1094" s="32" t="s">
        <v>142</v>
      </c>
      <c r="X1094" s="33">
        <v>45344</v>
      </c>
      <c r="Y1094" s="32" t="s">
        <v>1068</v>
      </c>
      <c r="Z1094" s="33">
        <v>45344</v>
      </c>
      <c r="AA1094" s="32" t="s">
        <v>2634</v>
      </c>
      <c r="AB1094" s="32" t="s">
        <v>1081</v>
      </c>
      <c r="AC1094" s="33">
        <v>45351</v>
      </c>
      <c r="AD1094" s="32" t="s">
        <v>22</v>
      </c>
      <c r="AE1094" s="33">
        <v>45346</v>
      </c>
      <c r="AF1094" s="32" t="s">
        <v>426</v>
      </c>
      <c r="AG1094" s="32"/>
      <c r="AH1094" s="32" t="s">
        <v>1210</v>
      </c>
      <c r="AI1094" t="s">
        <v>1311</v>
      </c>
      <c r="AJ1094" t="s">
        <v>1355</v>
      </c>
      <c r="AK1094" t="s">
        <v>1520</v>
      </c>
      <c r="AL1094" s="32" t="s">
        <v>890</v>
      </c>
    </row>
    <row r="1095" spans="1:38">
      <c r="A1095" s="32">
        <v>70</v>
      </c>
      <c r="B1095" s="33">
        <v>45337</v>
      </c>
      <c r="C1095" s="32">
        <v>30</v>
      </c>
      <c r="D1095" s="32" t="s">
        <v>2455</v>
      </c>
      <c r="E1095" s="32" t="s">
        <v>2456</v>
      </c>
      <c r="F1095" s="32">
        <v>9653102</v>
      </c>
      <c r="G1095" s="32" t="s">
        <v>239</v>
      </c>
      <c r="H1095" s="32" t="s">
        <v>240</v>
      </c>
      <c r="I1095" s="32">
        <v>54411</v>
      </c>
      <c r="J1095" s="33">
        <v>45339</v>
      </c>
      <c r="K1095" s="33">
        <v>45341</v>
      </c>
      <c r="L1095" t="s">
        <v>1058</v>
      </c>
      <c r="M1095" s="32">
        <v>4</v>
      </c>
      <c r="N1095" s="32" t="s">
        <v>20</v>
      </c>
      <c r="O1095" s="32">
        <v>6</v>
      </c>
      <c r="P1095" s="32">
        <v>5</v>
      </c>
      <c r="Q1095" s="32">
        <v>30</v>
      </c>
      <c r="R1095" s="32" t="s">
        <v>581</v>
      </c>
      <c r="S1095" s="32" t="s">
        <v>581</v>
      </c>
      <c r="T1095" s="33" t="s">
        <v>581</v>
      </c>
      <c r="U1095" s="33" t="s">
        <v>581</v>
      </c>
      <c r="V1095" s="32" t="s">
        <v>2633</v>
      </c>
      <c r="W1095" s="32" t="s">
        <v>141</v>
      </c>
      <c r="X1095" s="33">
        <v>45344</v>
      </c>
      <c r="Y1095" s="32" t="s">
        <v>1068</v>
      </c>
      <c r="Z1095" s="33">
        <v>45344</v>
      </c>
      <c r="AA1095" s="32" t="s">
        <v>2634</v>
      </c>
      <c r="AB1095" s="32" t="s">
        <v>1081</v>
      </c>
      <c r="AC1095" s="33">
        <v>45351</v>
      </c>
      <c r="AD1095" s="32" t="s">
        <v>22</v>
      </c>
      <c r="AE1095" s="33">
        <v>45346</v>
      </c>
      <c r="AF1095" s="32" t="s">
        <v>427</v>
      </c>
      <c r="AG1095" s="32"/>
      <c r="AH1095" s="32" t="s">
        <v>1210</v>
      </c>
      <c r="AI1095" t="s">
        <v>1311</v>
      </c>
      <c r="AJ1095" t="s">
        <v>1355</v>
      </c>
      <c r="AK1095" t="s">
        <v>1520</v>
      </c>
      <c r="AL1095" s="32" t="s">
        <v>890</v>
      </c>
    </row>
    <row r="1096" spans="1:38">
      <c r="A1096" s="32">
        <v>70</v>
      </c>
      <c r="B1096" s="33">
        <v>45337</v>
      </c>
      <c r="C1096" s="32">
        <v>30</v>
      </c>
      <c r="D1096" s="32" t="s">
        <v>2455</v>
      </c>
      <c r="E1096" s="32" t="s">
        <v>2456</v>
      </c>
      <c r="F1096" s="32">
        <v>9653102</v>
      </c>
      <c r="G1096" s="32" t="s">
        <v>2419</v>
      </c>
      <c r="H1096" s="32" t="s">
        <v>2442</v>
      </c>
      <c r="I1096" s="32">
        <v>54414</v>
      </c>
      <c r="J1096" s="33">
        <v>45339</v>
      </c>
      <c r="K1096" s="33">
        <v>45341</v>
      </c>
      <c r="L1096" t="s">
        <v>1058</v>
      </c>
      <c r="M1096" s="32">
        <v>3</v>
      </c>
      <c r="N1096" s="32" t="s">
        <v>20</v>
      </c>
      <c r="O1096" s="32">
        <v>5</v>
      </c>
      <c r="P1096" s="32">
        <v>1.34</v>
      </c>
      <c r="Q1096" s="32">
        <v>6.7</v>
      </c>
      <c r="R1096" s="32" t="s">
        <v>2630</v>
      </c>
      <c r="S1096" s="32" t="s">
        <v>1058</v>
      </c>
      <c r="T1096" s="33">
        <v>45355</v>
      </c>
      <c r="U1096" s="33">
        <v>45346</v>
      </c>
      <c r="V1096" s="32" t="s">
        <v>2685</v>
      </c>
      <c r="W1096" s="32" t="s">
        <v>1012</v>
      </c>
      <c r="X1096" s="33">
        <v>45351</v>
      </c>
      <c r="Y1096" s="32" t="s">
        <v>1068</v>
      </c>
      <c r="Z1096" s="33">
        <v>45351</v>
      </c>
      <c r="AA1096" s="32" t="s">
        <v>1075</v>
      </c>
      <c r="AB1096" s="32" t="s">
        <v>1072</v>
      </c>
      <c r="AC1096" s="33">
        <v>45379</v>
      </c>
      <c r="AD1096" s="32" t="s">
        <v>22</v>
      </c>
      <c r="AE1096" s="33">
        <v>45356</v>
      </c>
      <c r="AF1096" s="32" t="s">
        <v>429</v>
      </c>
      <c r="AG1096" s="32"/>
      <c r="AH1096" s="32" t="s">
        <v>1210</v>
      </c>
      <c r="AI1096" t="s">
        <v>1311</v>
      </c>
      <c r="AJ1096" t="s">
        <v>1355</v>
      </c>
      <c r="AK1096" t="s">
        <v>1520</v>
      </c>
      <c r="AL1096" s="32" t="s">
        <v>890</v>
      </c>
    </row>
    <row r="1097" spans="1:38">
      <c r="A1097" s="32">
        <v>70</v>
      </c>
      <c r="B1097" s="33">
        <v>45337</v>
      </c>
      <c r="C1097" s="32">
        <v>30</v>
      </c>
      <c r="D1097" s="32" t="s">
        <v>2455</v>
      </c>
      <c r="E1097" s="32" t="s">
        <v>2456</v>
      </c>
      <c r="F1097" s="32">
        <v>9653102</v>
      </c>
      <c r="G1097" s="32" t="s">
        <v>2420</v>
      </c>
      <c r="H1097" s="32" t="s">
        <v>2443</v>
      </c>
      <c r="I1097" s="32">
        <v>54414</v>
      </c>
      <c r="J1097" s="33">
        <v>45339</v>
      </c>
      <c r="K1097" s="33">
        <v>45341</v>
      </c>
      <c r="L1097" t="s">
        <v>1058</v>
      </c>
      <c r="M1097" s="32">
        <v>2</v>
      </c>
      <c r="N1097" s="32" t="s">
        <v>20</v>
      </c>
      <c r="O1097" s="32">
        <v>1</v>
      </c>
      <c r="P1097" s="32">
        <v>38.94</v>
      </c>
      <c r="Q1097" s="32">
        <v>38.94</v>
      </c>
      <c r="R1097" s="32" t="s">
        <v>2630</v>
      </c>
      <c r="S1097" s="32" t="s">
        <v>1058</v>
      </c>
      <c r="T1097" s="33">
        <v>45355</v>
      </c>
      <c r="U1097" s="33">
        <v>45346</v>
      </c>
      <c r="V1097" s="32" t="s">
        <v>2685</v>
      </c>
      <c r="W1097" s="32" t="s">
        <v>1011</v>
      </c>
      <c r="X1097" s="33">
        <v>45351</v>
      </c>
      <c r="Y1097" s="32" t="s">
        <v>1068</v>
      </c>
      <c r="Z1097" s="33">
        <v>45351</v>
      </c>
      <c r="AA1097" s="32" t="s">
        <v>1075</v>
      </c>
      <c r="AB1097" s="32" t="s">
        <v>1072</v>
      </c>
      <c r="AC1097" s="33">
        <v>45379</v>
      </c>
      <c r="AD1097" s="32" t="s">
        <v>581</v>
      </c>
      <c r="AE1097" s="33" t="s">
        <v>581</v>
      </c>
      <c r="AF1097" s="32" t="s">
        <v>581</v>
      </c>
      <c r="AG1097" s="32"/>
      <c r="AH1097" s="32" t="s">
        <v>1210</v>
      </c>
      <c r="AI1097" t="s">
        <v>1311</v>
      </c>
      <c r="AJ1097" t="s">
        <v>1355</v>
      </c>
      <c r="AK1097" t="s">
        <v>1520</v>
      </c>
      <c r="AL1097" s="32" t="s">
        <v>890</v>
      </c>
    </row>
    <row r="1098" spans="1:38">
      <c r="A1098" s="32">
        <v>70</v>
      </c>
      <c r="B1098" s="33">
        <v>45337</v>
      </c>
      <c r="C1098" s="32">
        <v>30</v>
      </c>
      <c r="D1098" s="32" t="s">
        <v>2455</v>
      </c>
      <c r="E1098" s="32" t="s">
        <v>2456</v>
      </c>
      <c r="F1098" s="32">
        <v>9653102</v>
      </c>
      <c r="G1098" s="32" t="s">
        <v>2421</v>
      </c>
      <c r="H1098" s="32" t="s">
        <v>2444</v>
      </c>
      <c r="I1098" s="32">
        <v>54406</v>
      </c>
      <c r="J1098" s="33">
        <v>45339</v>
      </c>
      <c r="K1098" s="33">
        <v>45341</v>
      </c>
      <c r="L1098" t="s">
        <v>1058</v>
      </c>
      <c r="M1098" s="32">
        <v>1</v>
      </c>
      <c r="N1098" s="32" t="s">
        <v>20</v>
      </c>
      <c r="O1098" s="32">
        <v>1</v>
      </c>
      <c r="P1098" s="32">
        <v>26.31</v>
      </c>
      <c r="Q1098" s="32">
        <v>26.31</v>
      </c>
      <c r="R1098" s="32" t="s">
        <v>2625</v>
      </c>
      <c r="S1098" s="32" t="s">
        <v>1058</v>
      </c>
      <c r="T1098" s="33">
        <v>45344</v>
      </c>
      <c r="U1098" s="33" t="s">
        <v>581</v>
      </c>
      <c r="V1098" s="32" t="s">
        <v>2626</v>
      </c>
      <c r="W1098" s="32" t="s">
        <v>1006</v>
      </c>
      <c r="X1098" s="33">
        <v>45344</v>
      </c>
      <c r="Y1098" s="32" t="s">
        <v>1068</v>
      </c>
      <c r="Z1098" s="33">
        <v>45344</v>
      </c>
      <c r="AA1098" s="32" t="s">
        <v>1075</v>
      </c>
      <c r="AB1098" s="32" t="s">
        <v>1081</v>
      </c>
      <c r="AC1098" s="33">
        <v>45386</v>
      </c>
      <c r="AD1098" s="32" t="s">
        <v>581</v>
      </c>
      <c r="AE1098" s="33" t="s">
        <v>581</v>
      </c>
      <c r="AF1098" s="32" t="s">
        <v>581</v>
      </c>
      <c r="AG1098" s="32"/>
      <c r="AH1098" s="32" t="s">
        <v>1210</v>
      </c>
      <c r="AI1098" t="s">
        <v>1311</v>
      </c>
      <c r="AJ1098" t="s">
        <v>1355</v>
      </c>
      <c r="AK1098" t="s">
        <v>1520</v>
      </c>
      <c r="AL1098" s="32" t="s">
        <v>890</v>
      </c>
    </row>
    <row r="1099" spans="1:38">
      <c r="A1099" s="32">
        <v>70</v>
      </c>
      <c r="B1099" s="33">
        <v>45337</v>
      </c>
      <c r="C1099" s="32">
        <v>30</v>
      </c>
      <c r="D1099" s="32" t="s">
        <v>2455</v>
      </c>
      <c r="E1099" s="32" t="s">
        <v>2456</v>
      </c>
      <c r="F1099" s="32">
        <v>9653102</v>
      </c>
      <c r="G1099" s="32" t="s">
        <v>2422</v>
      </c>
      <c r="H1099" s="32" t="s">
        <v>2445</v>
      </c>
      <c r="I1099" s="32">
        <v>54404</v>
      </c>
      <c r="J1099" s="33">
        <v>45339</v>
      </c>
      <c r="K1099" s="33">
        <v>45341</v>
      </c>
      <c r="L1099" t="s">
        <v>1058</v>
      </c>
      <c r="M1099" s="32">
        <v>3</v>
      </c>
      <c r="N1099" s="32" t="s">
        <v>20</v>
      </c>
      <c r="O1099" s="32">
        <v>10</v>
      </c>
      <c r="P1099" s="32">
        <v>3.16</v>
      </c>
      <c r="Q1099" s="32">
        <v>31.6</v>
      </c>
      <c r="R1099" s="32" t="s">
        <v>2630</v>
      </c>
      <c r="S1099" s="32" t="s">
        <v>1058</v>
      </c>
      <c r="T1099" s="33">
        <v>45355</v>
      </c>
      <c r="U1099" s="33">
        <v>45346</v>
      </c>
      <c r="V1099" s="32" t="s">
        <v>2685</v>
      </c>
      <c r="W1099" s="32" t="s">
        <v>1018</v>
      </c>
      <c r="X1099" s="33">
        <v>45351</v>
      </c>
      <c r="Y1099" s="32" t="s">
        <v>1068</v>
      </c>
      <c r="Z1099" s="33">
        <v>45351</v>
      </c>
      <c r="AA1099" s="32" t="s">
        <v>1075</v>
      </c>
      <c r="AB1099" s="32" t="s">
        <v>1072</v>
      </c>
      <c r="AC1099" s="33">
        <v>45361</v>
      </c>
      <c r="AD1099" s="32" t="s">
        <v>22</v>
      </c>
      <c r="AE1099" s="33">
        <v>45356</v>
      </c>
      <c r="AF1099" s="32" t="s">
        <v>1001</v>
      </c>
      <c r="AG1099" s="32"/>
      <c r="AH1099" s="32" t="s">
        <v>1210</v>
      </c>
      <c r="AI1099" t="s">
        <v>1311</v>
      </c>
      <c r="AJ1099" t="s">
        <v>1355</v>
      </c>
      <c r="AK1099" t="s">
        <v>1520</v>
      </c>
      <c r="AL1099" s="32" t="s">
        <v>890</v>
      </c>
    </row>
    <row r="1100" spans="1:38">
      <c r="A1100" s="32">
        <v>70</v>
      </c>
      <c r="B1100" s="33">
        <v>45337</v>
      </c>
      <c r="C1100" s="32">
        <v>30</v>
      </c>
      <c r="D1100" s="32" t="s">
        <v>2455</v>
      </c>
      <c r="E1100" s="32" t="s">
        <v>2456</v>
      </c>
      <c r="F1100" s="32">
        <v>9653102</v>
      </c>
      <c r="G1100" s="32" t="s">
        <v>2423</v>
      </c>
      <c r="H1100" s="32" t="s">
        <v>2446</v>
      </c>
      <c r="I1100" s="32">
        <v>54413</v>
      </c>
      <c r="J1100" s="33">
        <v>45339</v>
      </c>
      <c r="K1100" s="33">
        <v>45341</v>
      </c>
      <c r="L1100" t="s">
        <v>1058</v>
      </c>
      <c r="M1100" s="32">
        <v>1</v>
      </c>
      <c r="N1100" s="32" t="s">
        <v>20</v>
      </c>
      <c r="O1100" s="32">
        <v>2</v>
      </c>
      <c r="P1100" s="32">
        <v>58.5</v>
      </c>
      <c r="Q1100" s="32">
        <v>117</v>
      </c>
      <c r="R1100" s="32" t="s">
        <v>2639</v>
      </c>
      <c r="S1100" s="32" t="s">
        <v>1058</v>
      </c>
      <c r="T1100" s="33">
        <v>45342</v>
      </c>
      <c r="U1100" s="33">
        <v>45342</v>
      </c>
      <c r="V1100" s="32" t="s">
        <v>2640</v>
      </c>
      <c r="W1100" s="32" t="s">
        <v>139</v>
      </c>
      <c r="X1100" s="33">
        <v>45342</v>
      </c>
      <c r="Y1100" s="32" t="s">
        <v>1068</v>
      </c>
      <c r="Z1100" s="33">
        <v>45342</v>
      </c>
      <c r="AA1100" s="32" t="s">
        <v>1710</v>
      </c>
      <c r="AB1100" s="32" t="s">
        <v>1081</v>
      </c>
      <c r="AC1100" s="33">
        <v>45385</v>
      </c>
      <c r="AD1100" s="32" t="s">
        <v>22</v>
      </c>
      <c r="AE1100" s="33">
        <v>45346</v>
      </c>
      <c r="AF1100" s="32" t="s">
        <v>425</v>
      </c>
      <c r="AG1100" s="32"/>
      <c r="AH1100" s="32" t="s">
        <v>1210</v>
      </c>
      <c r="AI1100" t="s">
        <v>1311</v>
      </c>
      <c r="AJ1100" t="s">
        <v>1355</v>
      </c>
      <c r="AK1100" t="s">
        <v>1520</v>
      </c>
      <c r="AL1100" s="32" t="s">
        <v>890</v>
      </c>
    </row>
    <row r="1101" spans="1:38">
      <c r="A1101" s="32">
        <v>70</v>
      </c>
      <c r="B1101" s="33">
        <v>45337</v>
      </c>
      <c r="C1101" s="32">
        <v>30</v>
      </c>
      <c r="D1101" s="32" t="s">
        <v>2455</v>
      </c>
      <c r="E1101" s="32" t="s">
        <v>2456</v>
      </c>
      <c r="F1101" s="32">
        <v>9653102</v>
      </c>
      <c r="G1101" s="32" t="s">
        <v>512</v>
      </c>
      <c r="H1101" s="32" t="s">
        <v>528</v>
      </c>
      <c r="I1101" s="32">
        <v>54411</v>
      </c>
      <c r="J1101" s="33">
        <v>45339</v>
      </c>
      <c r="K1101" s="33">
        <v>45341</v>
      </c>
      <c r="L1101" t="s">
        <v>1058</v>
      </c>
      <c r="M1101" s="32">
        <v>3</v>
      </c>
      <c r="N1101" s="32" t="s">
        <v>20</v>
      </c>
      <c r="O1101" s="32">
        <v>1</v>
      </c>
      <c r="P1101" s="32">
        <v>11.19</v>
      </c>
      <c r="Q1101" s="32">
        <v>11.19</v>
      </c>
      <c r="R1101" s="32" t="s">
        <v>581</v>
      </c>
      <c r="S1101" s="32" t="s">
        <v>581</v>
      </c>
      <c r="T1101" s="33" t="s">
        <v>581</v>
      </c>
      <c r="U1101" s="33" t="s">
        <v>581</v>
      </c>
      <c r="V1101" s="32" t="s">
        <v>2641</v>
      </c>
      <c r="W1101" s="32" t="s">
        <v>139</v>
      </c>
      <c r="X1101" s="33">
        <v>45344</v>
      </c>
      <c r="Y1101" s="32" t="s">
        <v>1068</v>
      </c>
      <c r="Z1101" s="33">
        <v>45344</v>
      </c>
      <c r="AA1101" s="32" t="s">
        <v>2634</v>
      </c>
      <c r="AB1101" s="32" t="s">
        <v>1070</v>
      </c>
      <c r="AC1101" s="33">
        <v>45351</v>
      </c>
      <c r="AD1101" s="32" t="s">
        <v>22</v>
      </c>
      <c r="AE1101" s="33">
        <v>45346</v>
      </c>
      <c r="AF1101" s="32" t="s">
        <v>424</v>
      </c>
      <c r="AG1101" s="32"/>
      <c r="AH1101" s="32" t="s">
        <v>1210</v>
      </c>
      <c r="AI1101" t="s">
        <v>1311</v>
      </c>
      <c r="AJ1101" t="s">
        <v>1355</v>
      </c>
      <c r="AK1101" t="s">
        <v>1520</v>
      </c>
      <c r="AL1101" s="32" t="s">
        <v>890</v>
      </c>
    </row>
    <row r="1102" spans="1:38">
      <c r="A1102" s="32">
        <v>70</v>
      </c>
      <c r="B1102" s="33">
        <v>45337</v>
      </c>
      <c r="C1102" s="32">
        <v>30</v>
      </c>
      <c r="D1102" s="32" t="s">
        <v>2455</v>
      </c>
      <c r="E1102" s="32" t="s">
        <v>2456</v>
      </c>
      <c r="F1102" s="32">
        <v>9653102</v>
      </c>
      <c r="G1102" s="32" t="s">
        <v>537</v>
      </c>
      <c r="H1102" s="32" t="s">
        <v>540</v>
      </c>
      <c r="I1102" s="32">
        <v>54404</v>
      </c>
      <c r="J1102" s="33">
        <v>45339</v>
      </c>
      <c r="K1102" s="33">
        <v>45341</v>
      </c>
      <c r="L1102" t="s">
        <v>1058</v>
      </c>
      <c r="M1102" s="32">
        <v>1</v>
      </c>
      <c r="N1102" s="32" t="s">
        <v>20</v>
      </c>
      <c r="O1102" s="32">
        <v>1</v>
      </c>
      <c r="P1102" s="32">
        <v>12.15</v>
      </c>
      <c r="Q1102" s="32">
        <v>12.15</v>
      </c>
      <c r="R1102" s="32" t="s">
        <v>2630</v>
      </c>
      <c r="S1102" s="32" t="s">
        <v>1058</v>
      </c>
      <c r="T1102" s="33">
        <v>45355</v>
      </c>
      <c r="U1102" s="33">
        <v>45346</v>
      </c>
      <c r="V1102" s="32" t="s">
        <v>2685</v>
      </c>
      <c r="W1102" s="32" t="s">
        <v>1029</v>
      </c>
      <c r="X1102" s="33">
        <v>45351</v>
      </c>
      <c r="Y1102" s="32" t="s">
        <v>1068</v>
      </c>
      <c r="Z1102" s="33">
        <v>45351</v>
      </c>
      <c r="AA1102" s="32" t="s">
        <v>1075</v>
      </c>
      <c r="AB1102" s="32" t="s">
        <v>1072</v>
      </c>
      <c r="AC1102" s="33">
        <v>45361</v>
      </c>
      <c r="AD1102" s="32" t="s">
        <v>22</v>
      </c>
      <c r="AE1102" s="33">
        <v>45356</v>
      </c>
      <c r="AF1102" s="32" t="s">
        <v>424</v>
      </c>
      <c r="AG1102" s="32"/>
      <c r="AH1102" s="32" t="s">
        <v>1210</v>
      </c>
      <c r="AI1102" t="s">
        <v>1311</v>
      </c>
      <c r="AJ1102" t="s">
        <v>1355</v>
      </c>
      <c r="AK1102" t="s">
        <v>1520</v>
      </c>
      <c r="AL1102" s="32" t="s">
        <v>890</v>
      </c>
    </row>
    <row r="1103" spans="1:38">
      <c r="A1103" s="32">
        <v>70</v>
      </c>
      <c r="B1103" s="33">
        <v>45337</v>
      </c>
      <c r="C1103" s="32">
        <v>30</v>
      </c>
      <c r="D1103" s="32" t="s">
        <v>2455</v>
      </c>
      <c r="E1103" s="32" t="s">
        <v>2456</v>
      </c>
      <c r="F1103" s="32">
        <v>9653102</v>
      </c>
      <c r="G1103" s="32" t="s">
        <v>513</v>
      </c>
      <c r="H1103" s="32" t="s">
        <v>529</v>
      </c>
      <c r="I1103" s="32">
        <v>54410</v>
      </c>
      <c r="J1103" s="33">
        <v>45339</v>
      </c>
      <c r="K1103" s="33">
        <v>45341</v>
      </c>
      <c r="L1103" t="s">
        <v>1058</v>
      </c>
      <c r="M1103" s="32">
        <v>1</v>
      </c>
      <c r="N1103" s="32" t="s">
        <v>20</v>
      </c>
      <c r="O1103" s="32">
        <v>1</v>
      </c>
      <c r="P1103" s="32">
        <v>23.2</v>
      </c>
      <c r="Q1103" s="32">
        <v>23.2</v>
      </c>
      <c r="R1103" s="32" t="s">
        <v>2637</v>
      </c>
      <c r="S1103" s="32" t="s">
        <v>1058</v>
      </c>
      <c r="T1103" s="33">
        <v>45344</v>
      </c>
      <c r="U1103" s="33" t="s">
        <v>581</v>
      </c>
      <c r="V1103" s="32" t="s">
        <v>2638</v>
      </c>
      <c r="W1103" s="32" t="s">
        <v>1007</v>
      </c>
      <c r="X1103" s="33">
        <v>45344</v>
      </c>
      <c r="Y1103" s="32" t="s">
        <v>1068</v>
      </c>
      <c r="Z1103" s="33">
        <v>45344</v>
      </c>
      <c r="AA1103" s="32" t="s">
        <v>1075</v>
      </c>
      <c r="AB1103" s="32" t="s">
        <v>1082</v>
      </c>
      <c r="AC1103" s="33">
        <v>45382</v>
      </c>
      <c r="AD1103" s="32" t="s">
        <v>22</v>
      </c>
      <c r="AE1103" s="33">
        <v>45346</v>
      </c>
      <c r="AF1103" s="32" t="s">
        <v>424</v>
      </c>
      <c r="AG1103" s="32"/>
      <c r="AH1103" s="32" t="s">
        <v>1210</v>
      </c>
      <c r="AI1103" t="s">
        <v>1311</v>
      </c>
      <c r="AJ1103" t="s">
        <v>1355</v>
      </c>
      <c r="AK1103" t="s">
        <v>1520</v>
      </c>
      <c r="AL1103" s="32" t="s">
        <v>890</v>
      </c>
    </row>
    <row r="1104" spans="1:38">
      <c r="A1104" s="32">
        <v>70</v>
      </c>
      <c r="B1104" s="33">
        <v>45337</v>
      </c>
      <c r="C1104" s="32">
        <v>30</v>
      </c>
      <c r="D1104" s="32" t="s">
        <v>2455</v>
      </c>
      <c r="E1104" s="32" t="s">
        <v>2456</v>
      </c>
      <c r="F1104" s="32">
        <v>9653102</v>
      </c>
      <c r="G1104" s="32" t="s">
        <v>412</v>
      </c>
      <c r="H1104" s="32" t="s">
        <v>413</v>
      </c>
      <c r="I1104" s="32">
        <v>54409</v>
      </c>
      <c r="J1104" s="33">
        <v>45339</v>
      </c>
      <c r="K1104" s="33">
        <v>45341</v>
      </c>
      <c r="L1104" t="s">
        <v>1058</v>
      </c>
      <c r="M1104" s="32">
        <v>1</v>
      </c>
      <c r="N1104" s="32" t="s">
        <v>21</v>
      </c>
      <c r="O1104" s="32">
        <v>1</v>
      </c>
      <c r="P1104" s="32">
        <v>230.1</v>
      </c>
      <c r="Q1104" s="32">
        <v>230.1</v>
      </c>
      <c r="R1104" s="32" t="s">
        <v>2630</v>
      </c>
      <c r="S1104" s="32" t="s">
        <v>1058</v>
      </c>
      <c r="T1104" s="33">
        <v>45355</v>
      </c>
      <c r="U1104" s="33">
        <v>45346</v>
      </c>
      <c r="V1104" s="32" t="s">
        <v>2685</v>
      </c>
      <c r="W1104" s="32" t="s">
        <v>1016</v>
      </c>
      <c r="X1104" s="33">
        <v>45351</v>
      </c>
      <c r="Y1104" s="32" t="s">
        <v>1068</v>
      </c>
      <c r="Z1104" s="33">
        <v>45351</v>
      </c>
      <c r="AA1104" s="32" t="s">
        <v>1075</v>
      </c>
      <c r="AB1104" s="32" t="s">
        <v>1072</v>
      </c>
      <c r="AC1104" s="33">
        <v>45361</v>
      </c>
      <c r="AD1104" s="32" t="s">
        <v>22</v>
      </c>
      <c r="AE1104" s="33">
        <v>45365</v>
      </c>
      <c r="AF1104" s="32" t="s">
        <v>424</v>
      </c>
      <c r="AG1104" s="32"/>
      <c r="AH1104" s="32" t="s">
        <v>1210</v>
      </c>
      <c r="AI1104" t="s">
        <v>1311</v>
      </c>
      <c r="AJ1104" t="s">
        <v>1355</v>
      </c>
      <c r="AK1104" t="s">
        <v>1520</v>
      </c>
      <c r="AL1104" s="32" t="s">
        <v>890</v>
      </c>
    </row>
    <row r="1105" spans="1:38">
      <c r="A1105" s="32">
        <v>70</v>
      </c>
      <c r="B1105" s="33">
        <v>45337</v>
      </c>
      <c r="C1105" s="32">
        <v>30</v>
      </c>
      <c r="D1105" s="32" t="s">
        <v>2455</v>
      </c>
      <c r="E1105" s="32" t="s">
        <v>2456</v>
      </c>
      <c r="F1105" s="32">
        <v>9653102</v>
      </c>
      <c r="G1105" s="32" t="s">
        <v>2424</v>
      </c>
      <c r="H1105" s="32" t="s">
        <v>2447</v>
      </c>
      <c r="I1105" s="32">
        <v>54414</v>
      </c>
      <c r="J1105" s="33">
        <v>45339</v>
      </c>
      <c r="K1105" s="33">
        <v>45341</v>
      </c>
      <c r="L1105" t="s">
        <v>1058</v>
      </c>
      <c r="M1105" s="32">
        <v>1</v>
      </c>
      <c r="N1105" s="32" t="s">
        <v>21</v>
      </c>
      <c r="O1105" s="32">
        <v>1</v>
      </c>
      <c r="P1105" s="32">
        <v>254.1</v>
      </c>
      <c r="Q1105" s="32">
        <v>254.1</v>
      </c>
      <c r="R1105" s="32" t="s">
        <v>2630</v>
      </c>
      <c r="S1105" s="32" t="s">
        <v>1058</v>
      </c>
      <c r="T1105" s="33">
        <v>45355</v>
      </c>
      <c r="U1105" s="33">
        <v>45346</v>
      </c>
      <c r="V1105" s="32" t="s">
        <v>2685</v>
      </c>
      <c r="W1105" s="32" t="s">
        <v>1009</v>
      </c>
      <c r="X1105" s="33">
        <v>45351</v>
      </c>
      <c r="Y1105" s="32" t="s">
        <v>1068</v>
      </c>
      <c r="Z1105" s="33">
        <v>45351</v>
      </c>
      <c r="AA1105" s="32" t="s">
        <v>1075</v>
      </c>
      <c r="AB1105" s="32" t="s">
        <v>1072</v>
      </c>
      <c r="AC1105" s="33">
        <v>45393</v>
      </c>
      <c r="AD1105" s="32" t="s">
        <v>22</v>
      </c>
      <c r="AE1105" s="33">
        <v>45372</v>
      </c>
      <c r="AF1105" s="32" t="s">
        <v>424</v>
      </c>
      <c r="AG1105" s="32"/>
      <c r="AH1105" s="32" t="s">
        <v>1210</v>
      </c>
      <c r="AI1105" t="s">
        <v>1311</v>
      </c>
      <c r="AJ1105" t="s">
        <v>1355</v>
      </c>
      <c r="AK1105" t="s">
        <v>1520</v>
      </c>
      <c r="AL1105" s="32" t="s">
        <v>890</v>
      </c>
    </row>
    <row r="1106" spans="1:38">
      <c r="A1106" s="32">
        <v>70</v>
      </c>
      <c r="B1106" s="33">
        <v>45337</v>
      </c>
      <c r="C1106" s="32">
        <v>30</v>
      </c>
      <c r="D1106" s="32" t="s">
        <v>2455</v>
      </c>
      <c r="E1106" s="32" t="s">
        <v>2456</v>
      </c>
      <c r="F1106" s="32">
        <v>9653102</v>
      </c>
      <c r="G1106" s="32" t="s">
        <v>1468</v>
      </c>
      <c r="H1106" s="32" t="s">
        <v>2448</v>
      </c>
      <c r="I1106" s="32">
        <v>54408</v>
      </c>
      <c r="J1106" s="33">
        <v>45339</v>
      </c>
      <c r="K1106" s="33">
        <v>45341</v>
      </c>
      <c r="L1106" t="s">
        <v>1058</v>
      </c>
      <c r="M1106" s="32">
        <v>1</v>
      </c>
      <c r="N1106" s="32" t="s">
        <v>21</v>
      </c>
      <c r="O1106" s="32">
        <v>1</v>
      </c>
      <c r="P1106" s="32">
        <v>90.91</v>
      </c>
      <c r="Q1106" s="32">
        <v>90.91</v>
      </c>
      <c r="R1106" s="32" t="s">
        <v>2625</v>
      </c>
      <c r="S1106" s="32" t="s">
        <v>1058</v>
      </c>
      <c r="T1106" s="33">
        <v>45344</v>
      </c>
      <c r="U1106" s="33" t="s">
        <v>581</v>
      </c>
      <c r="V1106" s="32" t="s">
        <v>2626</v>
      </c>
      <c r="W1106" s="32" t="s">
        <v>1007</v>
      </c>
      <c r="X1106" s="33">
        <v>45344</v>
      </c>
      <c r="Y1106" s="32" t="s">
        <v>1068</v>
      </c>
      <c r="Z1106" s="33">
        <v>45344</v>
      </c>
      <c r="AA1106" s="32" t="s">
        <v>1075</v>
      </c>
      <c r="AB1106" s="32" t="s">
        <v>1081</v>
      </c>
      <c r="AC1106" s="33">
        <v>45386</v>
      </c>
      <c r="AD1106" s="32" t="s">
        <v>22</v>
      </c>
      <c r="AE1106" s="33">
        <v>45346</v>
      </c>
      <c r="AF1106" s="32" t="s">
        <v>424</v>
      </c>
      <c r="AG1106" s="32"/>
      <c r="AH1106" s="32" t="s">
        <v>1210</v>
      </c>
      <c r="AI1106" t="s">
        <v>1311</v>
      </c>
      <c r="AJ1106" t="s">
        <v>1355</v>
      </c>
      <c r="AK1106" t="s">
        <v>1520</v>
      </c>
      <c r="AL1106" s="32" t="s">
        <v>890</v>
      </c>
    </row>
    <row r="1107" spans="1:38">
      <c r="A1107" s="32">
        <v>70</v>
      </c>
      <c r="B1107" s="33">
        <v>45337</v>
      </c>
      <c r="C1107" s="32">
        <v>30</v>
      </c>
      <c r="D1107" s="32" t="s">
        <v>2455</v>
      </c>
      <c r="E1107" s="32" t="s">
        <v>2456</v>
      </c>
      <c r="F1107" s="32">
        <v>9653102</v>
      </c>
      <c r="G1107" s="32" t="s">
        <v>2425</v>
      </c>
      <c r="H1107" s="32" t="s">
        <v>2449</v>
      </c>
      <c r="I1107" s="32">
        <v>54405</v>
      </c>
      <c r="J1107" s="33">
        <v>45339</v>
      </c>
      <c r="K1107" s="33">
        <v>45341</v>
      </c>
      <c r="L1107" t="s">
        <v>1058</v>
      </c>
      <c r="M1107" s="32">
        <v>1</v>
      </c>
      <c r="N1107" s="32" t="s">
        <v>20</v>
      </c>
      <c r="O1107" s="32">
        <v>30</v>
      </c>
      <c r="P1107" s="32">
        <v>12.82</v>
      </c>
      <c r="Q1107" s="32">
        <v>384.6</v>
      </c>
      <c r="R1107" s="32" t="s">
        <v>2630</v>
      </c>
      <c r="S1107" s="32" t="s">
        <v>1058</v>
      </c>
      <c r="T1107" s="33">
        <v>45355</v>
      </c>
      <c r="U1107" s="33">
        <v>45346</v>
      </c>
      <c r="V1107" s="32" t="s">
        <v>2685</v>
      </c>
      <c r="W1107" s="32" t="s">
        <v>1019</v>
      </c>
      <c r="X1107" s="33">
        <v>45351</v>
      </c>
      <c r="Y1107" s="32" t="s">
        <v>1068</v>
      </c>
      <c r="Z1107" s="33">
        <v>45351</v>
      </c>
      <c r="AA1107" s="32" t="s">
        <v>1075</v>
      </c>
      <c r="AB1107" s="32" t="s">
        <v>1072</v>
      </c>
      <c r="AC1107" s="33">
        <v>45361</v>
      </c>
      <c r="AD1107" s="32" t="s">
        <v>22</v>
      </c>
      <c r="AE1107" s="33">
        <v>45356</v>
      </c>
      <c r="AF1107" s="32" t="s">
        <v>1033</v>
      </c>
      <c r="AG1107" s="32"/>
      <c r="AH1107" s="32" t="s">
        <v>1210</v>
      </c>
      <c r="AI1107" t="s">
        <v>1311</v>
      </c>
      <c r="AJ1107" t="s">
        <v>1355</v>
      </c>
      <c r="AK1107" t="s">
        <v>1520</v>
      </c>
      <c r="AL1107" s="32" t="s">
        <v>890</v>
      </c>
    </row>
    <row r="1108" spans="1:38">
      <c r="A1108" s="32">
        <v>70</v>
      </c>
      <c r="B1108" s="33">
        <v>45337</v>
      </c>
      <c r="C1108" s="32">
        <v>30</v>
      </c>
      <c r="D1108" s="32" t="s">
        <v>2455</v>
      </c>
      <c r="E1108" s="32" t="s">
        <v>2456</v>
      </c>
      <c r="F1108" s="32">
        <v>9653102</v>
      </c>
      <c r="G1108" s="32" t="s">
        <v>514</v>
      </c>
      <c r="H1108" s="32" t="s">
        <v>530</v>
      </c>
      <c r="I1108" s="32">
        <v>54411</v>
      </c>
      <c r="J1108" s="33">
        <v>45339</v>
      </c>
      <c r="K1108" s="33">
        <v>45341</v>
      </c>
      <c r="L1108" t="s">
        <v>1058</v>
      </c>
      <c r="M1108" s="32">
        <v>2</v>
      </c>
      <c r="N1108" s="32" t="s">
        <v>20</v>
      </c>
      <c r="O1108" s="32">
        <v>1</v>
      </c>
      <c r="P1108" s="32">
        <v>4.5</v>
      </c>
      <c r="Q1108" s="32">
        <v>4.5</v>
      </c>
      <c r="R1108" s="32" t="s">
        <v>581</v>
      </c>
      <c r="S1108" s="32" t="s">
        <v>581</v>
      </c>
      <c r="T1108" s="33" t="s">
        <v>581</v>
      </c>
      <c r="U1108" s="33" t="s">
        <v>581</v>
      </c>
      <c r="V1108" s="32" t="s">
        <v>2633</v>
      </c>
      <c r="W1108" s="32" t="s">
        <v>140</v>
      </c>
      <c r="X1108" s="33">
        <v>45344</v>
      </c>
      <c r="Y1108" s="32" t="s">
        <v>1068</v>
      </c>
      <c r="Z1108" s="33">
        <v>45344</v>
      </c>
      <c r="AA1108" s="32" t="s">
        <v>2634</v>
      </c>
      <c r="AB1108" s="32" t="s">
        <v>1081</v>
      </c>
      <c r="AC1108" s="33">
        <v>45351</v>
      </c>
      <c r="AD1108" s="32" t="s">
        <v>22</v>
      </c>
      <c r="AE1108" s="33">
        <v>45346</v>
      </c>
      <c r="AF1108" s="32" t="s">
        <v>424</v>
      </c>
      <c r="AG1108" s="32"/>
      <c r="AH1108" s="32" t="s">
        <v>1210</v>
      </c>
      <c r="AI1108" t="s">
        <v>1311</v>
      </c>
      <c r="AJ1108" t="s">
        <v>1355</v>
      </c>
      <c r="AK1108" t="s">
        <v>1520</v>
      </c>
      <c r="AL1108" s="32" t="s">
        <v>890</v>
      </c>
    </row>
    <row r="1109" spans="1:38">
      <c r="A1109" s="32">
        <v>70</v>
      </c>
      <c r="B1109" s="33">
        <v>45337</v>
      </c>
      <c r="C1109" s="32">
        <v>30</v>
      </c>
      <c r="D1109" s="32" t="s">
        <v>2455</v>
      </c>
      <c r="E1109" s="32" t="s">
        <v>2456</v>
      </c>
      <c r="F1109" s="32">
        <v>9653102</v>
      </c>
      <c r="G1109" s="32" t="s">
        <v>2426</v>
      </c>
      <c r="H1109" s="32" t="s">
        <v>2450</v>
      </c>
      <c r="I1109" s="32">
        <v>54411</v>
      </c>
      <c r="J1109" s="33">
        <v>45339</v>
      </c>
      <c r="K1109" s="33">
        <v>45341</v>
      </c>
      <c r="L1109" t="s">
        <v>1058</v>
      </c>
      <c r="M1109" s="32">
        <v>1</v>
      </c>
      <c r="N1109" s="32" t="s">
        <v>20</v>
      </c>
      <c r="O1109" s="32">
        <v>1</v>
      </c>
      <c r="P1109" s="32">
        <v>13.1</v>
      </c>
      <c r="Q1109" s="32">
        <v>13.1</v>
      </c>
      <c r="R1109" s="32" t="s">
        <v>581</v>
      </c>
      <c r="S1109" s="32" t="s">
        <v>581</v>
      </c>
      <c r="T1109" s="33" t="s">
        <v>581</v>
      </c>
      <c r="U1109" s="33" t="s">
        <v>581</v>
      </c>
      <c r="V1109" s="32" t="s">
        <v>2633</v>
      </c>
      <c r="W1109" s="32" t="s">
        <v>139</v>
      </c>
      <c r="X1109" s="33">
        <v>45344</v>
      </c>
      <c r="Y1109" s="32" t="s">
        <v>1068</v>
      </c>
      <c r="Z1109" s="33">
        <v>45344</v>
      </c>
      <c r="AA1109" s="32" t="s">
        <v>2634</v>
      </c>
      <c r="AB1109" s="32" t="s">
        <v>1081</v>
      </c>
      <c r="AC1109" s="33">
        <v>45351</v>
      </c>
      <c r="AD1109" s="32" t="s">
        <v>22</v>
      </c>
      <c r="AE1109" s="33">
        <v>45346</v>
      </c>
      <c r="AF1109" s="32" t="s">
        <v>424</v>
      </c>
      <c r="AG1109" s="32"/>
      <c r="AH1109" s="32" t="s">
        <v>1210</v>
      </c>
      <c r="AI1109" t="s">
        <v>1311</v>
      </c>
      <c r="AJ1109" t="s">
        <v>1355</v>
      </c>
      <c r="AK1109" t="s">
        <v>1520</v>
      </c>
      <c r="AL1109" s="32" t="s">
        <v>890</v>
      </c>
    </row>
    <row r="1110" spans="1:38">
      <c r="A1110" s="32">
        <v>70</v>
      </c>
      <c r="B1110" s="33">
        <v>45337</v>
      </c>
      <c r="C1110" s="32">
        <v>40</v>
      </c>
      <c r="D1110" s="32" t="s">
        <v>2455</v>
      </c>
      <c r="E1110" s="32" t="s">
        <v>2456</v>
      </c>
      <c r="F1110" s="32">
        <v>9653102</v>
      </c>
      <c r="G1110" s="32" t="s">
        <v>910</v>
      </c>
      <c r="H1110" s="32" t="s">
        <v>915</v>
      </c>
      <c r="I1110" s="32">
        <v>54421</v>
      </c>
      <c r="J1110" s="33">
        <v>45339</v>
      </c>
      <c r="K1110" s="33">
        <v>45341</v>
      </c>
      <c r="L1110" t="s">
        <v>1058</v>
      </c>
      <c r="M1110" s="32">
        <v>4</v>
      </c>
      <c r="N1110" s="32" t="s">
        <v>21</v>
      </c>
      <c r="O1110" s="32">
        <v>1</v>
      </c>
      <c r="P1110" s="32">
        <v>249</v>
      </c>
      <c r="Q1110" s="32">
        <v>249</v>
      </c>
      <c r="R1110" s="32" t="s">
        <v>2642</v>
      </c>
      <c r="S1110" s="32" t="s">
        <v>1058</v>
      </c>
      <c r="T1110" s="33">
        <v>45342</v>
      </c>
      <c r="U1110" s="33">
        <v>45342</v>
      </c>
      <c r="V1110" s="32" t="s">
        <v>2643</v>
      </c>
      <c r="W1110" s="32" t="s">
        <v>1005</v>
      </c>
      <c r="X1110" s="33">
        <v>45342</v>
      </c>
      <c r="Y1110" s="32" t="s">
        <v>1068</v>
      </c>
      <c r="Z1110" s="33">
        <v>45342</v>
      </c>
      <c r="AA1110" s="32" t="s">
        <v>1710</v>
      </c>
      <c r="AB1110" s="32" t="s">
        <v>1070</v>
      </c>
      <c r="AC1110" s="33">
        <v>45366</v>
      </c>
      <c r="AD1110" s="32" t="s">
        <v>22</v>
      </c>
      <c r="AE1110" s="33">
        <v>45346</v>
      </c>
      <c r="AF1110" s="32" t="s">
        <v>424</v>
      </c>
      <c r="AG1110" s="32"/>
      <c r="AH1110" s="32" t="s">
        <v>1210</v>
      </c>
      <c r="AI1110" t="s">
        <v>1311</v>
      </c>
      <c r="AJ1110" t="s">
        <v>1355</v>
      </c>
      <c r="AK1110" t="s">
        <v>1520</v>
      </c>
      <c r="AL1110" s="32" t="s">
        <v>890</v>
      </c>
    </row>
    <row r="1111" spans="1:38">
      <c r="A1111" s="32">
        <v>70</v>
      </c>
      <c r="B1111" s="33">
        <v>45337</v>
      </c>
      <c r="C1111" s="32">
        <v>40</v>
      </c>
      <c r="D1111" s="32" t="s">
        <v>2455</v>
      </c>
      <c r="E1111" s="32" t="s">
        <v>2456</v>
      </c>
      <c r="F1111" s="32">
        <v>9653102</v>
      </c>
      <c r="G1111" s="32" t="s">
        <v>204</v>
      </c>
      <c r="H1111" s="32" t="s">
        <v>205</v>
      </c>
      <c r="I1111" s="32">
        <v>54421</v>
      </c>
      <c r="J1111" s="33">
        <v>45339</v>
      </c>
      <c r="K1111" s="33">
        <v>45341</v>
      </c>
      <c r="L1111" t="s">
        <v>1058</v>
      </c>
      <c r="M1111" s="32">
        <v>3</v>
      </c>
      <c r="N1111" s="32" t="s">
        <v>20</v>
      </c>
      <c r="O1111" s="32">
        <v>1</v>
      </c>
      <c r="P1111" s="32">
        <v>52</v>
      </c>
      <c r="Q1111" s="32">
        <v>52</v>
      </c>
      <c r="R1111" s="32" t="s">
        <v>2642</v>
      </c>
      <c r="S1111" s="32" t="s">
        <v>1058</v>
      </c>
      <c r="T1111" s="33">
        <v>45342</v>
      </c>
      <c r="U1111" s="33">
        <v>45342</v>
      </c>
      <c r="V1111" s="32" t="s">
        <v>2643</v>
      </c>
      <c r="W1111" s="32" t="s">
        <v>1003</v>
      </c>
      <c r="X1111" s="33">
        <v>45342</v>
      </c>
      <c r="Y1111" s="32" t="s">
        <v>1068</v>
      </c>
      <c r="Z1111" s="33">
        <v>45342</v>
      </c>
      <c r="AA1111" s="32" t="s">
        <v>1710</v>
      </c>
      <c r="AB1111" s="32" t="s">
        <v>1070</v>
      </c>
      <c r="AC1111" s="33">
        <v>45366</v>
      </c>
      <c r="AD1111" s="32" t="s">
        <v>22</v>
      </c>
      <c r="AE1111" s="33">
        <v>45346</v>
      </c>
      <c r="AF1111" s="32" t="s">
        <v>424</v>
      </c>
      <c r="AG1111" s="32"/>
      <c r="AH1111" s="32" t="s">
        <v>1210</v>
      </c>
      <c r="AI1111" t="s">
        <v>1311</v>
      </c>
      <c r="AJ1111" t="s">
        <v>1355</v>
      </c>
      <c r="AK1111" t="s">
        <v>1520</v>
      </c>
      <c r="AL1111" s="32" t="s">
        <v>890</v>
      </c>
    </row>
    <row r="1112" spans="1:38">
      <c r="A1112" s="32">
        <v>70</v>
      </c>
      <c r="B1112" s="33">
        <v>45337</v>
      </c>
      <c r="C1112" s="32">
        <v>40</v>
      </c>
      <c r="D1112" s="32" t="s">
        <v>2455</v>
      </c>
      <c r="E1112" s="32" t="s">
        <v>2456</v>
      </c>
      <c r="F1112" s="32">
        <v>9653102</v>
      </c>
      <c r="G1112" s="32" t="s">
        <v>41</v>
      </c>
      <c r="H1112" s="32" t="s">
        <v>42</v>
      </c>
      <c r="I1112" s="32">
        <v>54421</v>
      </c>
      <c r="J1112" s="33">
        <v>45339</v>
      </c>
      <c r="K1112" s="33">
        <v>45341</v>
      </c>
      <c r="L1112" t="s">
        <v>1058</v>
      </c>
      <c r="M1112" s="32">
        <v>2</v>
      </c>
      <c r="N1112" s="32" t="s">
        <v>20</v>
      </c>
      <c r="O1112" s="32">
        <v>1</v>
      </c>
      <c r="P1112" s="32">
        <v>70.38</v>
      </c>
      <c r="Q1112" s="32">
        <v>70.38</v>
      </c>
      <c r="R1112" s="32" t="s">
        <v>2642</v>
      </c>
      <c r="S1112" s="32" t="s">
        <v>1058</v>
      </c>
      <c r="T1112" s="33">
        <v>45342</v>
      </c>
      <c r="U1112" s="33">
        <v>45342</v>
      </c>
      <c r="V1112" s="32" t="s">
        <v>2643</v>
      </c>
      <c r="W1112" s="32" t="s">
        <v>1002</v>
      </c>
      <c r="X1112" s="33">
        <v>45342</v>
      </c>
      <c r="Y1112" s="32" t="s">
        <v>1068</v>
      </c>
      <c r="Z1112" s="33">
        <v>45342</v>
      </c>
      <c r="AA1112" s="32" t="s">
        <v>1710</v>
      </c>
      <c r="AB1112" s="32" t="s">
        <v>1070</v>
      </c>
      <c r="AC1112" s="33">
        <v>45366</v>
      </c>
      <c r="AD1112" s="32" t="s">
        <v>22</v>
      </c>
      <c r="AE1112" s="33">
        <v>45346</v>
      </c>
      <c r="AF1112" s="32" t="s">
        <v>424</v>
      </c>
      <c r="AG1112" s="32"/>
      <c r="AH1112" s="32" t="s">
        <v>1210</v>
      </c>
      <c r="AI1112" t="s">
        <v>1311</v>
      </c>
      <c r="AJ1112" t="s">
        <v>1355</v>
      </c>
      <c r="AK1112" t="s">
        <v>1520</v>
      </c>
      <c r="AL1112" s="32" t="s">
        <v>890</v>
      </c>
    </row>
    <row r="1113" spans="1:38">
      <c r="A1113" s="32">
        <v>70</v>
      </c>
      <c r="B1113" s="33">
        <v>45337</v>
      </c>
      <c r="C1113" s="32">
        <v>40</v>
      </c>
      <c r="D1113" s="32" t="s">
        <v>2455</v>
      </c>
      <c r="E1113" s="32" t="s">
        <v>2456</v>
      </c>
      <c r="F1113" s="32">
        <v>9653102</v>
      </c>
      <c r="G1113" s="32" t="s">
        <v>1907</v>
      </c>
      <c r="H1113" s="32" t="s">
        <v>1901</v>
      </c>
      <c r="I1113" s="32">
        <v>54418</v>
      </c>
      <c r="J1113" s="33">
        <v>45339</v>
      </c>
      <c r="K1113" s="33">
        <v>45341</v>
      </c>
      <c r="L1113" t="s">
        <v>1058</v>
      </c>
      <c r="M1113" s="32">
        <v>1</v>
      </c>
      <c r="N1113" s="32" t="s">
        <v>20</v>
      </c>
      <c r="O1113" s="32">
        <v>1</v>
      </c>
      <c r="P1113" s="32">
        <v>139.69</v>
      </c>
      <c r="Q1113" s="32">
        <v>139.69</v>
      </c>
      <c r="R1113" s="32" t="s">
        <v>2627</v>
      </c>
      <c r="S1113" s="32" t="s">
        <v>1058</v>
      </c>
      <c r="T1113" s="33">
        <v>45344</v>
      </c>
      <c r="U1113" s="33" t="s">
        <v>581</v>
      </c>
      <c r="V1113" s="32" t="s">
        <v>2628</v>
      </c>
      <c r="W1113" s="32" t="s">
        <v>1013</v>
      </c>
      <c r="X1113" s="33">
        <v>45344</v>
      </c>
      <c r="Y1113" s="32" t="s">
        <v>1068</v>
      </c>
      <c r="Z1113" s="33">
        <v>45344</v>
      </c>
      <c r="AA1113" s="32" t="s">
        <v>1075</v>
      </c>
      <c r="AB1113" s="32" t="s">
        <v>1070</v>
      </c>
      <c r="AC1113" s="33">
        <v>45382</v>
      </c>
      <c r="AD1113" s="32" t="s">
        <v>22</v>
      </c>
      <c r="AE1113" s="33">
        <v>45371</v>
      </c>
      <c r="AF1113" s="32" t="s">
        <v>424</v>
      </c>
      <c r="AG1113" s="32"/>
      <c r="AH1113" s="32" t="s">
        <v>1210</v>
      </c>
      <c r="AI1113" t="s">
        <v>1311</v>
      </c>
      <c r="AJ1113" t="s">
        <v>1355</v>
      </c>
      <c r="AK1113" t="s">
        <v>1520</v>
      </c>
      <c r="AL1113" s="32" t="s">
        <v>890</v>
      </c>
    </row>
    <row r="1114" spans="1:38">
      <c r="A1114" s="32">
        <v>70</v>
      </c>
      <c r="B1114" s="33">
        <v>45337</v>
      </c>
      <c r="C1114" s="32">
        <v>40</v>
      </c>
      <c r="D1114" s="32" t="s">
        <v>2455</v>
      </c>
      <c r="E1114" s="32" t="s">
        <v>2456</v>
      </c>
      <c r="F1114" s="32">
        <v>9653102</v>
      </c>
      <c r="G1114" s="32" t="s">
        <v>2427</v>
      </c>
      <c r="H1114" s="32" t="s">
        <v>2451</v>
      </c>
      <c r="I1114" s="32">
        <v>54416</v>
      </c>
      <c r="J1114" s="33">
        <v>45339</v>
      </c>
      <c r="K1114" s="33">
        <v>45341</v>
      </c>
      <c r="L1114" t="s">
        <v>1058</v>
      </c>
      <c r="M1114" s="32">
        <v>1</v>
      </c>
      <c r="N1114" s="32" t="s">
        <v>20</v>
      </c>
      <c r="O1114" s="32">
        <v>6</v>
      </c>
      <c r="P1114" s="32">
        <v>22.2</v>
      </c>
      <c r="Q1114" s="32">
        <v>133.19999999999999</v>
      </c>
      <c r="R1114" s="32" t="s">
        <v>2630</v>
      </c>
      <c r="S1114" s="32" t="s">
        <v>1058</v>
      </c>
      <c r="T1114" s="33">
        <v>45355</v>
      </c>
      <c r="U1114" s="33">
        <v>45346</v>
      </c>
      <c r="V1114" s="32" t="s">
        <v>2685</v>
      </c>
      <c r="W1114" s="32" t="s">
        <v>1007</v>
      </c>
      <c r="X1114" s="33">
        <v>45351</v>
      </c>
      <c r="Y1114" s="32" t="s">
        <v>1068</v>
      </c>
      <c r="Z1114" s="33">
        <v>45351</v>
      </c>
      <c r="AA1114" s="32" t="s">
        <v>1075</v>
      </c>
      <c r="AB1114" s="32" t="s">
        <v>1072</v>
      </c>
      <c r="AC1114" s="33">
        <v>45361</v>
      </c>
      <c r="AD1114" s="32" t="s">
        <v>22</v>
      </c>
      <c r="AE1114" s="33">
        <v>45356</v>
      </c>
      <c r="AF1114" s="32" t="s">
        <v>427</v>
      </c>
      <c r="AG1114" s="32"/>
      <c r="AH1114" s="32" t="s">
        <v>1210</v>
      </c>
      <c r="AI1114" t="s">
        <v>1311</v>
      </c>
      <c r="AJ1114" t="s">
        <v>1355</v>
      </c>
      <c r="AK1114" t="s">
        <v>1520</v>
      </c>
      <c r="AL1114" s="32" t="s">
        <v>890</v>
      </c>
    </row>
    <row r="1115" spans="1:38">
      <c r="A1115" s="32">
        <v>70</v>
      </c>
      <c r="B1115" s="33">
        <v>45337</v>
      </c>
      <c r="C1115" s="32">
        <v>40</v>
      </c>
      <c r="D1115" s="32" t="s">
        <v>2455</v>
      </c>
      <c r="E1115" s="32" t="s">
        <v>2456</v>
      </c>
      <c r="F1115" s="32">
        <v>9653102</v>
      </c>
      <c r="G1115" s="32" t="s">
        <v>2428</v>
      </c>
      <c r="H1115" s="32" t="s">
        <v>2452</v>
      </c>
      <c r="I1115" s="32">
        <v>54415</v>
      </c>
      <c r="J1115" s="33">
        <v>45339</v>
      </c>
      <c r="K1115" s="33">
        <v>45341</v>
      </c>
      <c r="L1115" t="s">
        <v>1058</v>
      </c>
      <c r="M1115" s="32">
        <v>4</v>
      </c>
      <c r="N1115" s="32" t="s">
        <v>20</v>
      </c>
      <c r="O1115" s="32">
        <v>4</v>
      </c>
      <c r="P1115" s="32">
        <v>153.18</v>
      </c>
      <c r="Q1115" s="32">
        <v>612.72</v>
      </c>
      <c r="R1115" s="32" t="s">
        <v>2627</v>
      </c>
      <c r="S1115" s="32" t="s">
        <v>1058</v>
      </c>
      <c r="T1115" s="33">
        <v>45344</v>
      </c>
      <c r="U1115" s="33" t="s">
        <v>581</v>
      </c>
      <c r="V1115" s="32" t="s">
        <v>2628</v>
      </c>
      <c r="W1115" s="32" t="s">
        <v>1012</v>
      </c>
      <c r="X1115" s="33">
        <v>45344</v>
      </c>
      <c r="Y1115" s="32" t="s">
        <v>1068</v>
      </c>
      <c r="Z1115" s="33">
        <v>45344</v>
      </c>
      <c r="AA1115" s="32" t="s">
        <v>1075</v>
      </c>
      <c r="AB1115" s="32" t="s">
        <v>1070</v>
      </c>
      <c r="AC1115" s="33">
        <v>45358</v>
      </c>
      <c r="AD1115" s="32" t="s">
        <v>22</v>
      </c>
      <c r="AE1115" s="33">
        <v>45346</v>
      </c>
      <c r="AF1115" s="32" t="s">
        <v>426</v>
      </c>
      <c r="AG1115" s="32"/>
      <c r="AH1115" s="32" t="s">
        <v>1210</v>
      </c>
      <c r="AI1115" t="s">
        <v>1311</v>
      </c>
      <c r="AJ1115" t="s">
        <v>1355</v>
      </c>
      <c r="AK1115" t="s">
        <v>1520</v>
      </c>
      <c r="AL1115" s="32" t="s">
        <v>890</v>
      </c>
    </row>
    <row r="1116" spans="1:38">
      <c r="A1116" s="32">
        <v>70</v>
      </c>
      <c r="B1116" s="33">
        <v>45337</v>
      </c>
      <c r="C1116" s="32">
        <v>40</v>
      </c>
      <c r="D1116" s="32" t="s">
        <v>2455</v>
      </c>
      <c r="E1116" s="32" t="s">
        <v>2456</v>
      </c>
      <c r="F1116" s="32">
        <v>9653102</v>
      </c>
      <c r="G1116" s="32" t="s">
        <v>374</v>
      </c>
      <c r="H1116" s="32" t="s">
        <v>384</v>
      </c>
      <c r="I1116" s="32">
        <v>54415</v>
      </c>
      <c r="J1116" s="33">
        <v>45339</v>
      </c>
      <c r="K1116" s="33">
        <v>45341</v>
      </c>
      <c r="L1116" t="s">
        <v>1058</v>
      </c>
      <c r="M1116" s="32">
        <v>3</v>
      </c>
      <c r="N1116" s="32" t="s">
        <v>20</v>
      </c>
      <c r="O1116" s="32">
        <v>10</v>
      </c>
      <c r="P1116" s="32">
        <v>19.98</v>
      </c>
      <c r="Q1116" s="32">
        <v>199.8</v>
      </c>
      <c r="R1116" s="32" t="s">
        <v>2630</v>
      </c>
      <c r="S1116" s="32" t="s">
        <v>1058</v>
      </c>
      <c r="T1116" s="33">
        <v>45355</v>
      </c>
      <c r="U1116" s="33">
        <v>45346</v>
      </c>
      <c r="V1116" s="32" t="s">
        <v>2685</v>
      </c>
      <c r="W1116" s="32" t="s">
        <v>1006</v>
      </c>
      <c r="X1116" s="33">
        <v>45351</v>
      </c>
      <c r="Y1116" s="32" t="s">
        <v>1068</v>
      </c>
      <c r="Z1116" s="33">
        <v>45351</v>
      </c>
      <c r="AA1116" s="32" t="s">
        <v>1075</v>
      </c>
      <c r="AB1116" s="32" t="s">
        <v>1072</v>
      </c>
      <c r="AC1116" s="33">
        <v>45361</v>
      </c>
      <c r="AD1116" s="32" t="s">
        <v>22</v>
      </c>
      <c r="AE1116" s="33">
        <v>45356</v>
      </c>
      <c r="AF1116" s="32" t="s">
        <v>1001</v>
      </c>
      <c r="AG1116" s="32"/>
      <c r="AH1116" s="32" t="s">
        <v>1210</v>
      </c>
      <c r="AI1116" t="s">
        <v>1311</v>
      </c>
      <c r="AJ1116" t="s">
        <v>1355</v>
      </c>
      <c r="AK1116" t="s">
        <v>1520</v>
      </c>
      <c r="AL1116" s="32" t="s">
        <v>890</v>
      </c>
    </row>
    <row r="1117" spans="1:38">
      <c r="A1117" s="32">
        <v>70</v>
      </c>
      <c r="B1117" s="33">
        <v>45337</v>
      </c>
      <c r="C1117" s="32">
        <v>40</v>
      </c>
      <c r="D1117" s="32" t="s">
        <v>2455</v>
      </c>
      <c r="E1117" s="32" t="s">
        <v>2456</v>
      </c>
      <c r="F1117" s="32">
        <v>9653102</v>
      </c>
      <c r="G1117" s="32" t="s">
        <v>551</v>
      </c>
      <c r="H1117" s="32" t="s">
        <v>552</v>
      </c>
      <c r="I1117" s="32">
        <v>54415</v>
      </c>
      <c r="J1117" s="33">
        <v>45339</v>
      </c>
      <c r="K1117" s="33">
        <v>45341</v>
      </c>
      <c r="L1117" t="s">
        <v>1058</v>
      </c>
      <c r="M1117" s="32">
        <v>2</v>
      </c>
      <c r="N1117" s="32" t="s">
        <v>20</v>
      </c>
      <c r="O1117" s="32">
        <v>6</v>
      </c>
      <c r="P1117" s="32">
        <v>30.64</v>
      </c>
      <c r="Q1117" s="32">
        <v>183.84</v>
      </c>
      <c r="R1117" s="32" t="s">
        <v>2627</v>
      </c>
      <c r="S1117" s="32" t="s">
        <v>1058</v>
      </c>
      <c r="T1117" s="33">
        <v>45344</v>
      </c>
      <c r="U1117" s="33" t="s">
        <v>581</v>
      </c>
      <c r="V1117" s="32" t="s">
        <v>2628</v>
      </c>
      <c r="W1117" s="32" t="s">
        <v>1011</v>
      </c>
      <c r="X1117" s="33">
        <v>45344</v>
      </c>
      <c r="Y1117" s="32" t="s">
        <v>1068</v>
      </c>
      <c r="Z1117" s="33">
        <v>45344</v>
      </c>
      <c r="AA1117" s="32" t="s">
        <v>1075</v>
      </c>
      <c r="AB1117" s="32" t="s">
        <v>1070</v>
      </c>
      <c r="AC1117" s="33">
        <v>45358</v>
      </c>
      <c r="AD1117" s="32" t="s">
        <v>22</v>
      </c>
      <c r="AE1117" s="33">
        <v>45346</v>
      </c>
      <c r="AF1117" s="32" t="s">
        <v>427</v>
      </c>
      <c r="AG1117" s="32"/>
      <c r="AH1117" s="32" t="s">
        <v>1210</v>
      </c>
      <c r="AI1117" t="s">
        <v>1311</v>
      </c>
      <c r="AJ1117" t="s">
        <v>1355</v>
      </c>
      <c r="AK1117" t="s">
        <v>1520</v>
      </c>
      <c r="AL1117" s="32" t="s">
        <v>890</v>
      </c>
    </row>
    <row r="1118" spans="1:38">
      <c r="A1118" s="32">
        <v>70</v>
      </c>
      <c r="B1118" s="33">
        <v>45337</v>
      </c>
      <c r="C1118" s="32">
        <v>40</v>
      </c>
      <c r="D1118" s="32" t="s">
        <v>2455</v>
      </c>
      <c r="E1118" s="32" t="s">
        <v>2456</v>
      </c>
      <c r="F1118" s="32">
        <v>9653102</v>
      </c>
      <c r="G1118" s="32" t="s">
        <v>173</v>
      </c>
      <c r="H1118" s="32" t="s">
        <v>282</v>
      </c>
      <c r="I1118" s="32">
        <v>54421</v>
      </c>
      <c r="J1118" s="33">
        <v>45339</v>
      </c>
      <c r="K1118" s="33">
        <v>45341</v>
      </c>
      <c r="L1118" t="s">
        <v>1058</v>
      </c>
      <c r="M1118" s="32">
        <v>1</v>
      </c>
      <c r="N1118" s="32" t="s">
        <v>21</v>
      </c>
      <c r="O1118" s="32">
        <v>2</v>
      </c>
      <c r="P1118" s="32">
        <v>21.11</v>
      </c>
      <c r="Q1118" s="32">
        <v>42.22</v>
      </c>
      <c r="R1118" s="32" t="s">
        <v>2642</v>
      </c>
      <c r="S1118" s="32" t="s">
        <v>1058</v>
      </c>
      <c r="T1118" s="33">
        <v>45342</v>
      </c>
      <c r="U1118" s="33">
        <v>45342</v>
      </c>
      <c r="V1118" s="32" t="s">
        <v>2643</v>
      </c>
      <c r="W1118" s="32" t="s">
        <v>143</v>
      </c>
      <c r="X1118" s="33">
        <v>45342</v>
      </c>
      <c r="Y1118" s="32" t="s">
        <v>1068</v>
      </c>
      <c r="Z1118" s="33">
        <v>45342</v>
      </c>
      <c r="AA1118" s="32" t="s">
        <v>1710</v>
      </c>
      <c r="AB1118" s="32" t="s">
        <v>1070</v>
      </c>
      <c r="AC1118" s="33">
        <v>45366</v>
      </c>
      <c r="AD1118" s="32" t="s">
        <v>22</v>
      </c>
      <c r="AE1118" s="33">
        <v>45346</v>
      </c>
      <c r="AF1118" s="32" t="s">
        <v>425</v>
      </c>
      <c r="AG1118" s="32"/>
      <c r="AH1118" s="32" t="s">
        <v>1210</v>
      </c>
      <c r="AI1118" t="s">
        <v>1311</v>
      </c>
      <c r="AJ1118" t="s">
        <v>1355</v>
      </c>
      <c r="AK1118" t="s">
        <v>1520</v>
      </c>
      <c r="AL1118" s="32" t="s">
        <v>890</v>
      </c>
    </row>
    <row r="1119" spans="1:38">
      <c r="A1119" s="32">
        <v>70</v>
      </c>
      <c r="B1119" s="33">
        <v>45337</v>
      </c>
      <c r="C1119" s="32">
        <v>40</v>
      </c>
      <c r="D1119" s="32" t="s">
        <v>2455</v>
      </c>
      <c r="E1119" s="32" t="s">
        <v>2456</v>
      </c>
      <c r="F1119" s="32">
        <v>9653102</v>
      </c>
      <c r="G1119" s="32" t="s">
        <v>170</v>
      </c>
      <c r="H1119" s="32" t="s">
        <v>285</v>
      </c>
      <c r="I1119" s="32">
        <v>54419</v>
      </c>
      <c r="J1119" s="33">
        <v>45339</v>
      </c>
      <c r="K1119" s="33">
        <v>45341</v>
      </c>
      <c r="L1119" t="s">
        <v>1058</v>
      </c>
      <c r="M1119" s="32">
        <v>3</v>
      </c>
      <c r="N1119" s="32" t="s">
        <v>21</v>
      </c>
      <c r="O1119" s="32">
        <v>2</v>
      </c>
      <c r="P1119" s="32">
        <v>10.1</v>
      </c>
      <c r="Q1119" s="32">
        <v>20.2</v>
      </c>
      <c r="R1119" s="32" t="s">
        <v>2642</v>
      </c>
      <c r="S1119" s="32" t="s">
        <v>1058</v>
      </c>
      <c r="T1119" s="33">
        <v>45342</v>
      </c>
      <c r="U1119" s="33">
        <v>45342</v>
      </c>
      <c r="V1119" s="32" t="s">
        <v>2643</v>
      </c>
      <c r="W1119" s="32" t="s">
        <v>141</v>
      </c>
      <c r="X1119" s="33">
        <v>45342</v>
      </c>
      <c r="Y1119" s="32" t="s">
        <v>1068</v>
      </c>
      <c r="Z1119" s="33">
        <v>45342</v>
      </c>
      <c r="AA1119" s="32" t="s">
        <v>1710</v>
      </c>
      <c r="AB1119" s="32" t="s">
        <v>1070</v>
      </c>
      <c r="AC1119" s="33">
        <v>45366</v>
      </c>
      <c r="AD1119" s="32" t="s">
        <v>22</v>
      </c>
      <c r="AE1119" s="33">
        <v>45346</v>
      </c>
      <c r="AF1119" s="32" t="s">
        <v>425</v>
      </c>
      <c r="AG1119" s="32"/>
      <c r="AH1119" s="32" t="s">
        <v>1210</v>
      </c>
      <c r="AI1119" t="s">
        <v>1311</v>
      </c>
      <c r="AJ1119" t="s">
        <v>1355</v>
      </c>
      <c r="AK1119" t="s">
        <v>1520</v>
      </c>
      <c r="AL1119" s="32" t="s">
        <v>890</v>
      </c>
    </row>
    <row r="1120" spans="1:38">
      <c r="A1120" s="32">
        <v>70</v>
      </c>
      <c r="B1120" s="33">
        <v>45337</v>
      </c>
      <c r="C1120" s="32">
        <v>40</v>
      </c>
      <c r="D1120" s="32" t="s">
        <v>2455</v>
      </c>
      <c r="E1120" s="32" t="s">
        <v>2456</v>
      </c>
      <c r="F1120" s="32">
        <v>9653102</v>
      </c>
      <c r="G1120" s="32" t="s">
        <v>346</v>
      </c>
      <c r="H1120" s="32" t="s">
        <v>347</v>
      </c>
      <c r="I1120" s="32">
        <v>54419</v>
      </c>
      <c r="J1120" s="33">
        <v>45339</v>
      </c>
      <c r="K1120" s="33">
        <v>45341</v>
      </c>
      <c r="L1120" t="s">
        <v>1058</v>
      </c>
      <c r="M1120" s="32">
        <v>2</v>
      </c>
      <c r="N1120" s="32" t="s">
        <v>21</v>
      </c>
      <c r="O1120" s="32">
        <v>3</v>
      </c>
      <c r="P1120" s="32">
        <v>16.829999999999998</v>
      </c>
      <c r="Q1120" s="32">
        <v>50.49</v>
      </c>
      <c r="R1120" s="32" t="s">
        <v>2642</v>
      </c>
      <c r="S1120" s="32" t="s">
        <v>1058</v>
      </c>
      <c r="T1120" s="33">
        <v>45342</v>
      </c>
      <c r="U1120" s="33">
        <v>45342</v>
      </c>
      <c r="V1120" s="32" t="s">
        <v>2643</v>
      </c>
      <c r="W1120" s="32" t="s">
        <v>140</v>
      </c>
      <c r="X1120" s="33">
        <v>45342</v>
      </c>
      <c r="Y1120" s="32" t="s">
        <v>1068</v>
      </c>
      <c r="Z1120" s="33">
        <v>45342</v>
      </c>
      <c r="AA1120" s="32" t="s">
        <v>1710</v>
      </c>
      <c r="AB1120" s="32" t="s">
        <v>1070</v>
      </c>
      <c r="AC1120" s="33">
        <v>45366</v>
      </c>
      <c r="AD1120" s="32" t="s">
        <v>22</v>
      </c>
      <c r="AE1120" s="33">
        <v>45346</v>
      </c>
      <c r="AF1120" s="32" t="s">
        <v>428</v>
      </c>
      <c r="AG1120" s="32"/>
      <c r="AH1120" s="32" t="s">
        <v>1210</v>
      </c>
      <c r="AI1120" t="s">
        <v>1311</v>
      </c>
      <c r="AJ1120" t="s">
        <v>1355</v>
      </c>
      <c r="AK1120" t="s">
        <v>1520</v>
      </c>
      <c r="AL1120" s="32" t="s">
        <v>890</v>
      </c>
    </row>
    <row r="1121" spans="1:38">
      <c r="A1121" s="32">
        <v>70</v>
      </c>
      <c r="B1121" s="33">
        <v>45337</v>
      </c>
      <c r="C1121" s="32">
        <v>40</v>
      </c>
      <c r="D1121" s="32" t="s">
        <v>2455</v>
      </c>
      <c r="E1121" s="32" t="s">
        <v>2456</v>
      </c>
      <c r="F1121" s="32">
        <v>9653102</v>
      </c>
      <c r="G1121" s="32" t="s">
        <v>2429</v>
      </c>
      <c r="H1121" s="32" t="s">
        <v>2453</v>
      </c>
      <c r="I1121" s="32">
        <v>54415</v>
      </c>
      <c r="J1121" s="33">
        <v>45339</v>
      </c>
      <c r="K1121" s="33">
        <v>45341</v>
      </c>
      <c r="L1121" t="s">
        <v>1058</v>
      </c>
      <c r="M1121" s="32">
        <v>1</v>
      </c>
      <c r="N1121" s="32" t="s">
        <v>36</v>
      </c>
      <c r="O1121" s="32">
        <v>1</v>
      </c>
      <c r="P1121" s="32">
        <v>115.38</v>
      </c>
      <c r="Q1121" s="32">
        <v>115.38</v>
      </c>
      <c r="R1121" s="32" t="s">
        <v>2630</v>
      </c>
      <c r="S1121" s="32" t="s">
        <v>1058</v>
      </c>
      <c r="T1121" s="33">
        <v>45355</v>
      </c>
      <c r="U1121" s="33">
        <v>45346</v>
      </c>
      <c r="V1121" s="32" t="s">
        <v>2685</v>
      </c>
      <c r="W1121" s="32" t="s">
        <v>1015</v>
      </c>
      <c r="X1121" s="33">
        <v>45351</v>
      </c>
      <c r="Y1121" s="32" t="s">
        <v>1068</v>
      </c>
      <c r="Z1121" s="33">
        <v>45351</v>
      </c>
      <c r="AA1121" s="32" t="s">
        <v>1075</v>
      </c>
      <c r="AB1121" s="32" t="s">
        <v>1072</v>
      </c>
      <c r="AC1121" s="33">
        <v>45361</v>
      </c>
      <c r="AD1121" s="32" t="s">
        <v>22</v>
      </c>
      <c r="AE1121" s="33">
        <v>45356</v>
      </c>
      <c r="AF1121" s="32" t="s">
        <v>424</v>
      </c>
      <c r="AG1121" s="32"/>
      <c r="AH1121" s="32" t="s">
        <v>1210</v>
      </c>
      <c r="AI1121" t="s">
        <v>1311</v>
      </c>
      <c r="AJ1121" t="s">
        <v>1355</v>
      </c>
      <c r="AK1121" t="s">
        <v>1520</v>
      </c>
      <c r="AL1121" s="32" t="s">
        <v>890</v>
      </c>
    </row>
    <row r="1122" spans="1:38">
      <c r="A1122" s="32">
        <v>70</v>
      </c>
      <c r="B1122" s="33">
        <v>45337</v>
      </c>
      <c r="C1122" s="32">
        <v>40</v>
      </c>
      <c r="D1122" s="32" t="s">
        <v>2455</v>
      </c>
      <c r="E1122" s="32" t="s">
        <v>2456</v>
      </c>
      <c r="F1122" s="32">
        <v>9653102</v>
      </c>
      <c r="G1122" s="32" t="s">
        <v>107</v>
      </c>
      <c r="H1122" s="32" t="s">
        <v>112</v>
      </c>
      <c r="I1122" s="32">
        <v>54419</v>
      </c>
      <c r="J1122" s="33">
        <v>45339</v>
      </c>
      <c r="K1122" s="33">
        <v>45341</v>
      </c>
      <c r="L1122" t="s">
        <v>1058</v>
      </c>
      <c r="M1122" s="32">
        <v>1</v>
      </c>
      <c r="N1122" s="32" t="s">
        <v>20</v>
      </c>
      <c r="O1122" s="32">
        <v>10</v>
      </c>
      <c r="P1122" s="32">
        <v>2.5</v>
      </c>
      <c r="Q1122" s="32">
        <v>25</v>
      </c>
      <c r="R1122" s="32" t="s">
        <v>2642</v>
      </c>
      <c r="S1122" s="32" t="s">
        <v>1058</v>
      </c>
      <c r="T1122" s="33">
        <v>45342</v>
      </c>
      <c r="U1122" s="33">
        <v>45342</v>
      </c>
      <c r="V1122" s="32" t="s">
        <v>2643</v>
      </c>
      <c r="W1122" s="32" t="s">
        <v>139</v>
      </c>
      <c r="X1122" s="33">
        <v>45342</v>
      </c>
      <c r="Y1122" s="32" t="s">
        <v>1068</v>
      </c>
      <c r="Z1122" s="33">
        <v>45342</v>
      </c>
      <c r="AA1122" s="32" t="s">
        <v>1710</v>
      </c>
      <c r="AB1122" s="32" t="s">
        <v>1070</v>
      </c>
      <c r="AC1122" s="33">
        <v>45366</v>
      </c>
      <c r="AD1122" s="32" t="s">
        <v>22</v>
      </c>
      <c r="AE1122" s="33">
        <v>45346</v>
      </c>
      <c r="AF1122" s="32" t="s">
        <v>1001</v>
      </c>
      <c r="AG1122" s="32"/>
      <c r="AH1122" s="32" t="s">
        <v>1210</v>
      </c>
      <c r="AI1122" t="s">
        <v>1311</v>
      </c>
      <c r="AJ1122" t="s">
        <v>1355</v>
      </c>
      <c r="AK1122" t="s">
        <v>1520</v>
      </c>
      <c r="AL1122" s="32" t="s">
        <v>890</v>
      </c>
    </row>
    <row r="1123" spans="1:38">
      <c r="A1123" s="32">
        <v>70</v>
      </c>
      <c r="B1123" s="33">
        <v>45337</v>
      </c>
      <c r="C1123" s="32">
        <v>40</v>
      </c>
      <c r="D1123" s="32" t="s">
        <v>2455</v>
      </c>
      <c r="E1123" s="32" t="s">
        <v>2456</v>
      </c>
      <c r="F1123" s="32">
        <v>9653102</v>
      </c>
      <c r="G1123" s="32" t="s">
        <v>2430</v>
      </c>
      <c r="H1123" s="32" t="s">
        <v>2454</v>
      </c>
      <c r="I1123" s="32">
        <v>54417</v>
      </c>
      <c r="J1123" s="33">
        <v>45339</v>
      </c>
      <c r="K1123" s="33">
        <v>45341</v>
      </c>
      <c r="L1123" t="s">
        <v>1058</v>
      </c>
      <c r="M1123" s="32">
        <v>1</v>
      </c>
      <c r="N1123" s="32" t="s">
        <v>55</v>
      </c>
      <c r="O1123" s="32">
        <v>1</v>
      </c>
      <c r="P1123" s="32">
        <v>29.97</v>
      </c>
      <c r="Q1123" s="32">
        <v>29.97</v>
      </c>
      <c r="R1123" s="32" t="s">
        <v>2639</v>
      </c>
      <c r="S1123" s="32" t="s">
        <v>1058</v>
      </c>
      <c r="T1123" s="33">
        <v>45342</v>
      </c>
      <c r="U1123" s="33">
        <v>45342</v>
      </c>
      <c r="V1123" s="32" t="s">
        <v>2640</v>
      </c>
      <c r="W1123" s="32" t="s">
        <v>140</v>
      </c>
      <c r="X1123" s="33">
        <v>45342</v>
      </c>
      <c r="Y1123" s="32" t="s">
        <v>1068</v>
      </c>
      <c r="Z1123" s="33">
        <v>45342</v>
      </c>
      <c r="AA1123" s="32" t="s">
        <v>1710</v>
      </c>
      <c r="AB1123" s="32" t="s">
        <v>1081</v>
      </c>
      <c r="AC1123" s="33">
        <v>45356</v>
      </c>
      <c r="AD1123" s="32" t="s">
        <v>22</v>
      </c>
      <c r="AE1123" s="33">
        <v>45346</v>
      </c>
      <c r="AF1123" s="32" t="s">
        <v>424</v>
      </c>
      <c r="AG1123" s="32"/>
      <c r="AH1123" s="32" t="s">
        <v>1210</v>
      </c>
      <c r="AI1123" t="s">
        <v>1311</v>
      </c>
      <c r="AJ1123" t="s">
        <v>1355</v>
      </c>
      <c r="AK1123" t="s">
        <v>1520</v>
      </c>
      <c r="AL1123" s="32" t="s">
        <v>890</v>
      </c>
    </row>
    <row r="1124" spans="1:38">
      <c r="A1124" s="32">
        <v>70</v>
      </c>
      <c r="B1124" s="33">
        <v>45337</v>
      </c>
      <c r="C1124" s="32">
        <v>40</v>
      </c>
      <c r="D1124" s="32" t="s">
        <v>2455</v>
      </c>
      <c r="E1124" s="32" t="s">
        <v>2456</v>
      </c>
      <c r="F1124" s="32">
        <v>9653102</v>
      </c>
      <c r="G1124" s="32" t="s">
        <v>943</v>
      </c>
      <c r="H1124" s="32" t="s">
        <v>946</v>
      </c>
      <c r="I1124" s="32">
        <v>54420</v>
      </c>
      <c r="J1124" s="33">
        <v>45339</v>
      </c>
      <c r="K1124" s="33">
        <v>45341</v>
      </c>
      <c r="L1124" t="s">
        <v>1058</v>
      </c>
      <c r="M1124" s="32">
        <v>1</v>
      </c>
      <c r="N1124" s="32" t="s">
        <v>55</v>
      </c>
      <c r="O1124" s="32">
        <v>1</v>
      </c>
      <c r="P1124" s="32">
        <v>29.2</v>
      </c>
      <c r="Q1124" s="32">
        <v>29.2</v>
      </c>
      <c r="R1124" s="32" t="s">
        <v>2639</v>
      </c>
      <c r="S1124" s="32" t="s">
        <v>1058</v>
      </c>
      <c r="T1124" s="33">
        <v>45342</v>
      </c>
      <c r="U1124" s="33">
        <v>45342</v>
      </c>
      <c r="V1124" s="32" t="s">
        <v>2640</v>
      </c>
      <c r="W1124" s="32" t="s">
        <v>141</v>
      </c>
      <c r="X1124" s="33">
        <v>45342</v>
      </c>
      <c r="Y1124" s="32" t="s">
        <v>1068</v>
      </c>
      <c r="Z1124" s="33">
        <v>45342</v>
      </c>
      <c r="AA1124" s="32" t="s">
        <v>1710</v>
      </c>
      <c r="AB1124" s="32" t="s">
        <v>1081</v>
      </c>
      <c r="AC1124" s="33">
        <v>45356</v>
      </c>
      <c r="AD1124" s="32" t="s">
        <v>22</v>
      </c>
      <c r="AE1124" s="33">
        <v>45346</v>
      </c>
      <c r="AF1124" s="32" t="s">
        <v>424</v>
      </c>
      <c r="AG1124" s="32"/>
      <c r="AH1124" s="32" t="s">
        <v>1210</v>
      </c>
      <c r="AI1124" t="s">
        <v>1311</v>
      </c>
      <c r="AJ1124" t="s">
        <v>1355</v>
      </c>
      <c r="AK1124" t="s">
        <v>1520</v>
      </c>
      <c r="AL1124" s="32" t="s">
        <v>890</v>
      </c>
    </row>
    <row r="1125" spans="1:38">
      <c r="A1125" s="32">
        <v>70</v>
      </c>
      <c r="B1125" s="33">
        <v>45337</v>
      </c>
      <c r="C1125" s="32">
        <v>40</v>
      </c>
      <c r="D1125" s="32" t="s">
        <v>2455</v>
      </c>
      <c r="E1125" s="32" t="s">
        <v>2456</v>
      </c>
      <c r="F1125" s="32">
        <v>9653102</v>
      </c>
      <c r="G1125" s="32" t="s">
        <v>2669</v>
      </c>
      <c r="H1125" s="32" t="s">
        <v>2670</v>
      </c>
      <c r="I1125" s="32">
        <v>55707</v>
      </c>
      <c r="J1125" s="33">
        <v>45351</v>
      </c>
      <c r="K1125" s="33">
        <v>45354</v>
      </c>
      <c r="L1125" t="s">
        <v>1058</v>
      </c>
      <c r="M1125" s="32">
        <v>1</v>
      </c>
      <c r="N1125" s="32" t="s">
        <v>20</v>
      </c>
      <c r="O1125" s="32">
        <v>5</v>
      </c>
      <c r="P1125" s="32">
        <v>11.38</v>
      </c>
      <c r="Q1125" s="32">
        <v>56.9</v>
      </c>
      <c r="R1125" s="32" t="s">
        <v>3018</v>
      </c>
      <c r="S1125" s="32" t="s">
        <v>1058</v>
      </c>
      <c r="T1125" s="33">
        <v>45359</v>
      </c>
      <c r="U1125" s="33">
        <v>45358</v>
      </c>
      <c r="V1125" s="32" t="s">
        <v>3019</v>
      </c>
      <c r="W1125" s="32" t="s">
        <v>1003</v>
      </c>
      <c r="X1125" s="33">
        <v>45359</v>
      </c>
      <c r="Y1125" s="32" t="s">
        <v>1068</v>
      </c>
      <c r="Z1125" s="33">
        <v>45359</v>
      </c>
      <c r="AA1125" s="32" t="s">
        <v>1069</v>
      </c>
      <c r="AB1125" s="32" t="s">
        <v>1071</v>
      </c>
      <c r="AC1125" s="33">
        <v>45401</v>
      </c>
      <c r="AD1125" s="32" t="s">
        <v>22</v>
      </c>
      <c r="AE1125" s="33">
        <v>45363</v>
      </c>
      <c r="AF1125" s="32" t="s">
        <v>429</v>
      </c>
      <c r="AG1125" s="32"/>
      <c r="AH1125" s="32" t="s">
        <v>1210</v>
      </c>
      <c r="AI1125" t="s">
        <v>1311</v>
      </c>
      <c r="AJ1125" t="s">
        <v>1355</v>
      </c>
      <c r="AK1125" t="s">
        <v>1520</v>
      </c>
      <c r="AL1125" s="32" t="s">
        <v>890</v>
      </c>
    </row>
    <row r="1126" spans="1:38">
      <c r="A1126" s="32">
        <v>71</v>
      </c>
      <c r="B1126" s="33">
        <v>45334</v>
      </c>
      <c r="C1126" s="32"/>
      <c r="D1126" s="32" t="s">
        <v>2457</v>
      </c>
      <c r="E1126" s="32" t="s">
        <v>2458</v>
      </c>
      <c r="F1126" s="32"/>
      <c r="G1126" s="32"/>
      <c r="H1126" s="32"/>
      <c r="I1126" s="32" t="s">
        <v>1259</v>
      </c>
      <c r="J1126" s="33"/>
      <c r="K1126" s="33" t="s">
        <v>581</v>
      </c>
      <c r="L1126" t="s">
        <v>581</v>
      </c>
      <c r="M1126" s="32" t="s">
        <v>581</v>
      </c>
      <c r="N1126" s="32" t="s">
        <v>581</v>
      </c>
      <c r="O1126" s="32" t="s">
        <v>581</v>
      </c>
      <c r="P1126" s="32" t="s">
        <v>581</v>
      </c>
      <c r="Q1126" s="32" t="s">
        <v>581</v>
      </c>
      <c r="R1126" s="32" t="s">
        <v>581</v>
      </c>
      <c r="S1126" s="32" t="s">
        <v>581</v>
      </c>
      <c r="T1126" s="33" t="s">
        <v>581</v>
      </c>
      <c r="U1126" s="33" t="s">
        <v>581</v>
      </c>
      <c r="V1126" s="32" t="s">
        <v>581</v>
      </c>
      <c r="W1126" s="32" t="s">
        <v>581</v>
      </c>
      <c r="X1126" s="33" t="s">
        <v>581</v>
      </c>
      <c r="Y1126" s="32" t="s">
        <v>581</v>
      </c>
      <c r="Z1126" s="33" t="s">
        <v>581</v>
      </c>
      <c r="AA1126" s="32" t="s">
        <v>581</v>
      </c>
      <c r="AB1126" s="32" t="s">
        <v>581</v>
      </c>
      <c r="AC1126" s="33" t="s">
        <v>581</v>
      </c>
      <c r="AD1126" s="32" t="s">
        <v>581</v>
      </c>
      <c r="AE1126" s="33" t="s">
        <v>581</v>
      </c>
      <c r="AF1126" s="32" t="s">
        <v>581</v>
      </c>
      <c r="AG1126" s="32" t="s">
        <v>2555</v>
      </c>
      <c r="AH1126" s="32" t="s">
        <v>1210</v>
      </c>
      <c r="AI1126" t="s">
        <v>1311</v>
      </c>
      <c r="AJ1126" t="s">
        <v>1355</v>
      </c>
      <c r="AK1126" t="s">
        <v>1520</v>
      </c>
      <c r="AL1126" s="32" t="s">
        <v>890</v>
      </c>
    </row>
    <row r="1127" spans="1:38">
      <c r="A1127" s="32">
        <v>72</v>
      </c>
      <c r="B1127" s="33">
        <v>45340</v>
      </c>
      <c r="C1127" s="32">
        <v>30</v>
      </c>
      <c r="D1127" s="32" t="s">
        <v>2510</v>
      </c>
      <c r="E1127" s="32" t="s">
        <v>2511</v>
      </c>
      <c r="F1127" s="32">
        <v>9653621</v>
      </c>
      <c r="G1127" s="32" t="s">
        <v>2224</v>
      </c>
      <c r="H1127" s="32" t="s">
        <v>2232</v>
      </c>
      <c r="I1127" s="32">
        <v>54781</v>
      </c>
      <c r="J1127" s="33">
        <v>45342</v>
      </c>
      <c r="K1127" s="33">
        <v>45346</v>
      </c>
      <c r="L1127" t="s">
        <v>1058</v>
      </c>
      <c r="M1127" s="32">
        <v>1</v>
      </c>
      <c r="N1127" s="32" t="s">
        <v>20</v>
      </c>
      <c r="O1127" s="32">
        <v>16</v>
      </c>
      <c r="P1127" s="32">
        <v>3.14</v>
      </c>
      <c r="Q1127" s="32">
        <v>50.24</v>
      </c>
      <c r="R1127" s="32" t="s">
        <v>2688</v>
      </c>
      <c r="S1127" s="32" t="s">
        <v>1058</v>
      </c>
      <c r="T1127" s="33">
        <v>45353</v>
      </c>
      <c r="U1127" s="33">
        <v>45353</v>
      </c>
      <c r="V1127" s="32" t="s">
        <v>2689</v>
      </c>
      <c r="W1127" s="32" t="s">
        <v>1003</v>
      </c>
      <c r="X1127" s="33">
        <v>45353</v>
      </c>
      <c r="Y1127" s="32" t="s">
        <v>1068</v>
      </c>
      <c r="Z1127" s="33">
        <v>45353</v>
      </c>
      <c r="AA1127" s="32" t="s">
        <v>1075</v>
      </c>
      <c r="AB1127" s="32" t="s">
        <v>1071</v>
      </c>
      <c r="AC1127" s="33">
        <v>45367</v>
      </c>
      <c r="AD1127" s="32" t="s">
        <v>22</v>
      </c>
      <c r="AE1127" s="33">
        <v>45356</v>
      </c>
      <c r="AF1127" s="32" t="s">
        <v>1157</v>
      </c>
      <c r="AG1127" s="32"/>
      <c r="AH1127" s="32" t="s">
        <v>1210</v>
      </c>
      <c r="AI1127" t="s">
        <v>1311</v>
      </c>
      <c r="AJ1127" t="s">
        <v>1355</v>
      </c>
      <c r="AK1127" t="s">
        <v>1520</v>
      </c>
      <c r="AL1127" s="32" t="s">
        <v>890</v>
      </c>
    </row>
    <row r="1128" spans="1:38">
      <c r="A1128" s="32">
        <v>72</v>
      </c>
      <c r="B1128" s="33">
        <v>45340</v>
      </c>
      <c r="C1128" s="32">
        <v>30</v>
      </c>
      <c r="D1128" s="32" t="s">
        <v>2510</v>
      </c>
      <c r="E1128" s="32" t="s">
        <v>2511</v>
      </c>
      <c r="F1128" s="32">
        <v>9653621</v>
      </c>
      <c r="G1128" s="32" t="s">
        <v>2528</v>
      </c>
      <c r="H1128" s="32" t="s">
        <v>2529</v>
      </c>
      <c r="I1128" s="32">
        <v>54780</v>
      </c>
      <c r="J1128" s="33">
        <v>45342</v>
      </c>
      <c r="K1128" s="33">
        <v>45346</v>
      </c>
      <c r="L1128" t="s">
        <v>1058</v>
      </c>
      <c r="M1128" s="32">
        <v>1</v>
      </c>
      <c r="N1128" s="32" t="s">
        <v>20</v>
      </c>
      <c r="O1128" s="32">
        <v>2</v>
      </c>
      <c r="P1128" s="32">
        <v>8.1199999999999992</v>
      </c>
      <c r="Q1128" s="32">
        <v>16.239999999999998</v>
      </c>
      <c r="R1128" s="32" t="s">
        <v>2688</v>
      </c>
      <c r="S1128" s="32" t="s">
        <v>1058</v>
      </c>
      <c r="T1128" s="33">
        <v>45353</v>
      </c>
      <c r="U1128" s="33">
        <v>45353</v>
      </c>
      <c r="V1128" s="32" t="s">
        <v>2689</v>
      </c>
      <c r="W1128" s="32" t="s">
        <v>1002</v>
      </c>
      <c r="X1128" s="33">
        <v>45353</v>
      </c>
      <c r="Y1128" s="32" t="s">
        <v>1068</v>
      </c>
      <c r="Z1128" s="33">
        <v>45353</v>
      </c>
      <c r="AA1128" s="32" t="s">
        <v>1075</v>
      </c>
      <c r="AB1128" s="32" t="s">
        <v>1071</v>
      </c>
      <c r="AC1128" s="33">
        <v>45367</v>
      </c>
      <c r="AD1128" s="32" t="s">
        <v>22</v>
      </c>
      <c r="AE1128" s="33">
        <v>45356</v>
      </c>
      <c r="AF1128" s="32" t="s">
        <v>425</v>
      </c>
      <c r="AG1128" s="32"/>
      <c r="AH1128" s="32" t="s">
        <v>1210</v>
      </c>
      <c r="AI1128" t="s">
        <v>1311</v>
      </c>
      <c r="AJ1128" t="s">
        <v>1355</v>
      </c>
      <c r="AK1128" t="s">
        <v>1520</v>
      </c>
      <c r="AL1128" s="32" t="s">
        <v>890</v>
      </c>
    </row>
    <row r="1129" spans="1:38">
      <c r="A1129" s="32">
        <v>73</v>
      </c>
      <c r="B1129" s="33">
        <v>78</v>
      </c>
      <c r="C1129" s="32">
        <v>30</v>
      </c>
      <c r="D1129" s="32" t="s">
        <v>2512</v>
      </c>
      <c r="E1129" s="32" t="s">
        <v>2513</v>
      </c>
      <c r="F1129" s="32">
        <v>9722236</v>
      </c>
      <c r="G1129" s="32" t="s">
        <v>2523</v>
      </c>
      <c r="H1129" s="32" t="s">
        <v>2524</v>
      </c>
      <c r="I1129" s="32">
        <v>54615</v>
      </c>
      <c r="J1129" s="33">
        <v>45340</v>
      </c>
      <c r="K1129" s="33" t="s">
        <v>581</v>
      </c>
      <c r="L1129" t="s">
        <v>119</v>
      </c>
      <c r="M1129" s="32">
        <v>1</v>
      </c>
      <c r="N1129" s="32" t="s">
        <v>938</v>
      </c>
      <c r="O1129" s="32">
        <v>120</v>
      </c>
      <c r="P1129" s="32">
        <v>96.57</v>
      </c>
      <c r="Q1129" s="32">
        <v>11588.4</v>
      </c>
      <c r="R1129" s="32" t="s">
        <v>581</v>
      </c>
      <c r="S1129" s="32" t="s">
        <v>581</v>
      </c>
      <c r="T1129" s="33" t="s">
        <v>581</v>
      </c>
      <c r="U1129" s="33" t="s">
        <v>581</v>
      </c>
      <c r="V1129" s="32" t="s">
        <v>581</v>
      </c>
      <c r="W1129" s="32" t="s">
        <v>581</v>
      </c>
      <c r="X1129" s="33" t="s">
        <v>581</v>
      </c>
      <c r="Y1129" s="32" t="s">
        <v>581</v>
      </c>
      <c r="Z1129" s="33" t="s">
        <v>581</v>
      </c>
      <c r="AA1129" s="32" t="s">
        <v>581</v>
      </c>
      <c r="AB1129" s="32" t="s">
        <v>581</v>
      </c>
      <c r="AC1129" s="33" t="s">
        <v>581</v>
      </c>
      <c r="AD1129" s="32" t="s">
        <v>581</v>
      </c>
      <c r="AE1129" s="33" t="s">
        <v>581</v>
      </c>
      <c r="AF1129" s="32" t="s">
        <v>581</v>
      </c>
      <c r="AG1129" s="32" t="s">
        <v>1752</v>
      </c>
      <c r="AH1129" s="32" t="s">
        <v>1210</v>
      </c>
      <c r="AI1129" t="s">
        <v>1311</v>
      </c>
      <c r="AJ1129" t="s">
        <v>1356</v>
      </c>
      <c r="AK1129" t="s">
        <v>2382</v>
      </c>
      <c r="AL1129" s="32" t="s">
        <v>890</v>
      </c>
    </row>
    <row r="1130" spans="1:38">
      <c r="A1130" s="32">
        <v>73</v>
      </c>
      <c r="B1130" s="33">
        <v>45340</v>
      </c>
      <c r="C1130" s="32">
        <v>30</v>
      </c>
      <c r="D1130" s="32" t="s">
        <v>2512</v>
      </c>
      <c r="E1130" s="32" t="s">
        <v>2513</v>
      </c>
      <c r="F1130" s="32">
        <v>9722236</v>
      </c>
      <c r="G1130" s="32" t="s">
        <v>1467</v>
      </c>
      <c r="H1130" s="32" t="s">
        <v>1470</v>
      </c>
      <c r="I1130" s="32">
        <v>54547</v>
      </c>
      <c r="J1130" s="33">
        <v>45340</v>
      </c>
      <c r="K1130" s="33" t="s">
        <v>581</v>
      </c>
      <c r="L1130" t="s">
        <v>119</v>
      </c>
      <c r="M1130" s="32">
        <v>1</v>
      </c>
      <c r="N1130" s="32" t="s">
        <v>938</v>
      </c>
      <c r="O1130" s="32">
        <v>91</v>
      </c>
      <c r="P1130" s="32">
        <v>56.5</v>
      </c>
      <c r="Q1130" s="32">
        <v>5141.5</v>
      </c>
      <c r="R1130" s="32" t="s">
        <v>581</v>
      </c>
      <c r="S1130" s="32" t="s">
        <v>581</v>
      </c>
      <c r="T1130" s="33" t="s">
        <v>581</v>
      </c>
      <c r="U1130" s="33" t="s">
        <v>581</v>
      </c>
      <c r="V1130" s="32" t="s">
        <v>581</v>
      </c>
      <c r="W1130" s="32" t="s">
        <v>581</v>
      </c>
      <c r="X1130" s="33" t="s">
        <v>581</v>
      </c>
      <c r="Y1130" s="32" t="s">
        <v>581</v>
      </c>
      <c r="Z1130" s="33" t="s">
        <v>581</v>
      </c>
      <c r="AA1130" s="32" t="s">
        <v>581</v>
      </c>
      <c r="AB1130" s="32" t="s">
        <v>581</v>
      </c>
      <c r="AC1130" s="33" t="s">
        <v>581</v>
      </c>
      <c r="AD1130" s="32" t="s">
        <v>581</v>
      </c>
      <c r="AE1130" s="33" t="s">
        <v>581</v>
      </c>
      <c r="AF1130" s="32" t="s">
        <v>581</v>
      </c>
      <c r="AG1130" s="32" t="s">
        <v>1752</v>
      </c>
      <c r="AH1130" s="32" t="s">
        <v>1210</v>
      </c>
      <c r="AI1130" t="s">
        <v>1311</v>
      </c>
      <c r="AJ1130" t="s">
        <v>1355</v>
      </c>
      <c r="AK1130" t="s">
        <v>1520</v>
      </c>
      <c r="AL1130" s="32" t="s">
        <v>890</v>
      </c>
    </row>
    <row r="1131" spans="1:38">
      <c r="A1131" s="32">
        <v>74</v>
      </c>
      <c r="B1131" s="33">
        <v>45340</v>
      </c>
      <c r="C1131" s="32">
        <v>30</v>
      </c>
      <c r="D1131" s="32" t="s">
        <v>2514</v>
      </c>
      <c r="E1131" s="32" t="s">
        <v>2515</v>
      </c>
      <c r="F1131" s="32">
        <v>9671402</v>
      </c>
      <c r="G1131" s="32" t="s">
        <v>102</v>
      </c>
      <c r="H1131" s="32" t="s">
        <v>108</v>
      </c>
      <c r="I1131" s="32">
        <v>54532</v>
      </c>
      <c r="J1131" s="33">
        <v>45340</v>
      </c>
      <c r="K1131" s="33">
        <v>45342</v>
      </c>
      <c r="L1131" t="s">
        <v>1058</v>
      </c>
      <c r="M1131" s="32">
        <v>4</v>
      </c>
      <c r="N1131" s="32" t="s">
        <v>20</v>
      </c>
      <c r="O1131" s="32">
        <v>2</v>
      </c>
      <c r="P1131" s="32">
        <v>10.1</v>
      </c>
      <c r="Q1131" s="32">
        <v>20.2</v>
      </c>
      <c r="R1131" s="32" t="s">
        <v>2642</v>
      </c>
      <c r="S1131" s="32" t="s">
        <v>1058</v>
      </c>
      <c r="T1131" s="33">
        <v>45342</v>
      </c>
      <c r="U1131" s="33">
        <v>45342</v>
      </c>
      <c r="V1131" s="32" t="s">
        <v>2643</v>
      </c>
      <c r="W1131" s="32" t="s">
        <v>1011</v>
      </c>
      <c r="X1131" s="33">
        <v>45342</v>
      </c>
      <c r="Y1131" s="32" t="s">
        <v>1068</v>
      </c>
      <c r="Z1131" s="33">
        <v>45342</v>
      </c>
      <c r="AA1131" s="32" t="s">
        <v>1710</v>
      </c>
      <c r="AB1131" s="32" t="s">
        <v>1070</v>
      </c>
      <c r="AC1131" s="33">
        <v>45366</v>
      </c>
      <c r="AD1131" s="32" t="s">
        <v>22</v>
      </c>
      <c r="AE1131" s="33">
        <v>45346</v>
      </c>
      <c r="AF1131" s="32" t="s">
        <v>425</v>
      </c>
      <c r="AG1131" s="32"/>
      <c r="AH1131" s="32" t="s">
        <v>1210</v>
      </c>
      <c r="AI1131" t="s">
        <v>1311</v>
      </c>
      <c r="AJ1131" t="s">
        <v>1355</v>
      </c>
      <c r="AK1131" t="s">
        <v>1520</v>
      </c>
      <c r="AL1131" s="32" t="s">
        <v>890</v>
      </c>
    </row>
    <row r="1132" spans="1:38">
      <c r="A1132" s="32">
        <v>74</v>
      </c>
      <c r="B1132" s="33">
        <v>45340</v>
      </c>
      <c r="C1132" s="32">
        <v>30</v>
      </c>
      <c r="D1132" s="32" t="s">
        <v>2514</v>
      </c>
      <c r="E1132" s="32" t="s">
        <v>2515</v>
      </c>
      <c r="F1132" s="32">
        <v>9671402</v>
      </c>
      <c r="G1132" s="32" t="s">
        <v>164</v>
      </c>
      <c r="H1132" s="32" t="s">
        <v>157</v>
      </c>
      <c r="I1132" s="32">
        <v>54531</v>
      </c>
      <c r="J1132" s="33">
        <v>45340</v>
      </c>
      <c r="K1132" s="33">
        <v>45341</v>
      </c>
      <c r="L1132" t="s">
        <v>1058</v>
      </c>
      <c r="M1132" s="32">
        <v>3</v>
      </c>
      <c r="N1132" s="32" t="s">
        <v>20</v>
      </c>
      <c r="O1132" s="32">
        <v>10</v>
      </c>
      <c r="P1132" s="32">
        <v>4.3</v>
      </c>
      <c r="Q1132" s="32">
        <v>43</v>
      </c>
      <c r="R1132" s="32" t="s">
        <v>2639</v>
      </c>
      <c r="S1132" s="32" t="s">
        <v>1058</v>
      </c>
      <c r="T1132" s="33">
        <v>45342</v>
      </c>
      <c r="U1132" s="33">
        <v>45342</v>
      </c>
      <c r="V1132" s="32" t="s">
        <v>2640</v>
      </c>
      <c r="W1132" s="32" t="s">
        <v>1005</v>
      </c>
      <c r="X1132" s="33">
        <v>45342</v>
      </c>
      <c r="Y1132" s="32" t="s">
        <v>1068</v>
      </c>
      <c r="Z1132" s="33">
        <v>45342</v>
      </c>
      <c r="AA1132" s="32" t="s">
        <v>1710</v>
      </c>
      <c r="AB1132" s="32" t="s">
        <v>1081</v>
      </c>
      <c r="AC1132" s="33">
        <v>45356</v>
      </c>
      <c r="AD1132" s="32" t="s">
        <v>22</v>
      </c>
      <c r="AE1132" s="33">
        <v>45346</v>
      </c>
      <c r="AF1132" s="32" t="s">
        <v>1001</v>
      </c>
      <c r="AG1132" s="32"/>
      <c r="AH1132" s="32" t="s">
        <v>1210</v>
      </c>
      <c r="AI1132" t="s">
        <v>1311</v>
      </c>
      <c r="AJ1132" t="s">
        <v>1355</v>
      </c>
      <c r="AK1132" t="s">
        <v>1520</v>
      </c>
      <c r="AL1132" s="32" t="s">
        <v>890</v>
      </c>
    </row>
    <row r="1133" spans="1:38">
      <c r="A1133" s="32">
        <v>74</v>
      </c>
      <c r="B1133" s="33">
        <v>45340</v>
      </c>
      <c r="C1133" s="32">
        <v>30</v>
      </c>
      <c r="D1133" s="32" t="s">
        <v>2514</v>
      </c>
      <c r="E1133" s="32" t="s">
        <v>2515</v>
      </c>
      <c r="F1133" s="32">
        <v>9671402</v>
      </c>
      <c r="G1133" s="32" t="s">
        <v>97</v>
      </c>
      <c r="H1133" s="32" t="s">
        <v>546</v>
      </c>
      <c r="I1133" s="32">
        <v>54530</v>
      </c>
      <c r="J1133" s="33">
        <v>45340</v>
      </c>
      <c r="K1133" s="33">
        <v>45341</v>
      </c>
      <c r="L1133" t="s">
        <v>1058</v>
      </c>
      <c r="M1133" s="32">
        <v>6</v>
      </c>
      <c r="N1133" s="32" t="s">
        <v>21</v>
      </c>
      <c r="O1133" s="32">
        <v>1</v>
      </c>
      <c r="P1133" s="32">
        <v>91.58</v>
      </c>
      <c r="Q1133" s="32">
        <v>91.58</v>
      </c>
      <c r="R1133" s="32" t="s">
        <v>2639</v>
      </c>
      <c r="S1133" s="32" t="s">
        <v>1058</v>
      </c>
      <c r="T1133" s="33">
        <v>45342</v>
      </c>
      <c r="U1133" s="33">
        <v>45342</v>
      </c>
      <c r="V1133" s="32" t="s">
        <v>2644</v>
      </c>
      <c r="W1133" s="32" t="s">
        <v>143</v>
      </c>
      <c r="X1133" s="33">
        <v>45342</v>
      </c>
      <c r="Y1133" s="32" t="s">
        <v>1068</v>
      </c>
      <c r="Z1133" s="33">
        <v>45342</v>
      </c>
      <c r="AA1133" s="32" t="s">
        <v>1710</v>
      </c>
      <c r="AB1133" s="32" t="s">
        <v>1070</v>
      </c>
      <c r="AC1133" s="33">
        <v>45356</v>
      </c>
      <c r="AD1133" s="32" t="s">
        <v>22</v>
      </c>
      <c r="AE1133" s="33">
        <v>45346</v>
      </c>
      <c r="AF1133" s="32" t="s">
        <v>424</v>
      </c>
      <c r="AG1133" s="32"/>
      <c r="AH1133" s="32" t="s">
        <v>1210</v>
      </c>
      <c r="AI1133" t="s">
        <v>1311</v>
      </c>
      <c r="AJ1133" t="s">
        <v>1355</v>
      </c>
      <c r="AK1133" t="s">
        <v>1520</v>
      </c>
      <c r="AL1133" s="32" t="s">
        <v>890</v>
      </c>
    </row>
    <row r="1134" spans="1:38">
      <c r="A1134" s="32">
        <v>74</v>
      </c>
      <c r="B1134" s="33">
        <v>45340</v>
      </c>
      <c r="C1134" s="32">
        <v>30</v>
      </c>
      <c r="D1134" s="32" t="s">
        <v>2514</v>
      </c>
      <c r="E1134" s="32" t="s">
        <v>2515</v>
      </c>
      <c r="F1134" s="32">
        <v>9671402</v>
      </c>
      <c r="G1134" s="32" t="s">
        <v>98</v>
      </c>
      <c r="H1134" s="32" t="s">
        <v>548</v>
      </c>
      <c r="I1134" s="32">
        <v>54530</v>
      </c>
      <c r="J1134" s="33">
        <v>45340</v>
      </c>
      <c r="K1134" s="33">
        <v>45341</v>
      </c>
      <c r="L1134" t="s">
        <v>1058</v>
      </c>
      <c r="M1134" s="32">
        <v>5</v>
      </c>
      <c r="N1134" s="32" t="s">
        <v>21</v>
      </c>
      <c r="O1134" s="32">
        <v>1</v>
      </c>
      <c r="P1134" s="32">
        <v>91.58</v>
      </c>
      <c r="Q1134" s="32">
        <v>91.58</v>
      </c>
      <c r="R1134" s="32" t="s">
        <v>2639</v>
      </c>
      <c r="S1134" s="32" t="s">
        <v>1058</v>
      </c>
      <c r="T1134" s="33">
        <v>45342</v>
      </c>
      <c r="U1134" s="33">
        <v>45342</v>
      </c>
      <c r="V1134" s="32" t="s">
        <v>2644</v>
      </c>
      <c r="W1134" s="32" t="s">
        <v>142</v>
      </c>
      <c r="X1134" s="33">
        <v>45342</v>
      </c>
      <c r="Y1134" s="32" t="s">
        <v>1068</v>
      </c>
      <c r="Z1134" s="33">
        <v>45342</v>
      </c>
      <c r="AA1134" s="32" t="s">
        <v>1710</v>
      </c>
      <c r="AB1134" s="32" t="s">
        <v>1070</v>
      </c>
      <c r="AC1134" s="33">
        <v>45356</v>
      </c>
      <c r="AD1134" s="32" t="s">
        <v>22</v>
      </c>
      <c r="AE1134" s="33">
        <v>45346</v>
      </c>
      <c r="AF1134" s="32" t="s">
        <v>424</v>
      </c>
      <c r="AG1134" s="32"/>
      <c r="AH1134" s="32" t="s">
        <v>1210</v>
      </c>
      <c r="AI1134" t="s">
        <v>1311</v>
      </c>
      <c r="AJ1134" t="s">
        <v>1355</v>
      </c>
      <c r="AK1134" t="s">
        <v>1520</v>
      </c>
      <c r="AL1134" s="32" t="s">
        <v>890</v>
      </c>
    </row>
    <row r="1135" spans="1:38">
      <c r="A1135" s="32">
        <v>74</v>
      </c>
      <c r="B1135" s="33">
        <v>45340</v>
      </c>
      <c r="C1135" s="32">
        <v>30</v>
      </c>
      <c r="D1135" s="32" t="s">
        <v>2514</v>
      </c>
      <c r="E1135" s="32" t="s">
        <v>2515</v>
      </c>
      <c r="F1135" s="32">
        <v>9671402</v>
      </c>
      <c r="G1135" s="32" t="s">
        <v>99</v>
      </c>
      <c r="H1135" s="32" t="s">
        <v>549</v>
      </c>
      <c r="I1135" s="32">
        <v>54530</v>
      </c>
      <c r="J1135" s="33">
        <v>45340</v>
      </c>
      <c r="K1135" s="33">
        <v>45341</v>
      </c>
      <c r="L1135" t="s">
        <v>1058</v>
      </c>
      <c r="M1135" s="32">
        <v>4</v>
      </c>
      <c r="N1135" s="32" t="s">
        <v>21</v>
      </c>
      <c r="O1135" s="32">
        <v>1</v>
      </c>
      <c r="P1135" s="32">
        <v>91.58</v>
      </c>
      <c r="Q1135" s="32">
        <v>91.58</v>
      </c>
      <c r="R1135" s="32" t="s">
        <v>2639</v>
      </c>
      <c r="S1135" s="32" t="s">
        <v>1058</v>
      </c>
      <c r="T1135" s="33">
        <v>45342</v>
      </c>
      <c r="U1135" s="33">
        <v>45342</v>
      </c>
      <c r="V1135" s="32" t="s">
        <v>2644</v>
      </c>
      <c r="W1135" s="32" t="s">
        <v>141</v>
      </c>
      <c r="X1135" s="33">
        <v>45342</v>
      </c>
      <c r="Y1135" s="32" t="s">
        <v>1068</v>
      </c>
      <c r="Z1135" s="33">
        <v>45342</v>
      </c>
      <c r="AA1135" s="32" t="s">
        <v>1710</v>
      </c>
      <c r="AB1135" s="32" t="s">
        <v>1070</v>
      </c>
      <c r="AC1135" s="33">
        <v>45356</v>
      </c>
      <c r="AD1135" s="32" t="s">
        <v>22</v>
      </c>
      <c r="AE1135" s="33">
        <v>45346</v>
      </c>
      <c r="AF1135" s="32" t="s">
        <v>424</v>
      </c>
      <c r="AG1135" s="32"/>
      <c r="AH1135" s="32" t="s">
        <v>1210</v>
      </c>
      <c r="AI1135" t="s">
        <v>1311</v>
      </c>
      <c r="AJ1135" t="s">
        <v>1355</v>
      </c>
      <c r="AK1135" t="s">
        <v>1520</v>
      </c>
      <c r="AL1135" s="32" t="s">
        <v>890</v>
      </c>
    </row>
    <row r="1136" spans="1:38">
      <c r="A1136" s="32">
        <v>74</v>
      </c>
      <c r="B1136" s="33">
        <v>45340</v>
      </c>
      <c r="C1136" s="32">
        <v>30</v>
      </c>
      <c r="D1136" s="32" t="s">
        <v>2514</v>
      </c>
      <c r="E1136" s="32" t="s">
        <v>2515</v>
      </c>
      <c r="F1136" s="32">
        <v>9671402</v>
      </c>
      <c r="G1136" s="32" t="s">
        <v>2242</v>
      </c>
      <c r="H1136" s="32" t="s">
        <v>2245</v>
      </c>
      <c r="I1136" s="32">
        <v>54533</v>
      </c>
      <c r="J1136" s="33">
        <v>45340</v>
      </c>
      <c r="K1136" s="33">
        <v>45341</v>
      </c>
      <c r="L1136" t="s">
        <v>1058</v>
      </c>
      <c r="M1136" s="32">
        <v>2</v>
      </c>
      <c r="N1136" s="32" t="s">
        <v>20</v>
      </c>
      <c r="O1136" s="32">
        <v>10</v>
      </c>
      <c r="P1136" s="32">
        <v>3.61</v>
      </c>
      <c r="Q1136" s="32">
        <v>36.1</v>
      </c>
      <c r="R1136" s="32" t="s">
        <v>2630</v>
      </c>
      <c r="S1136" s="32" t="s">
        <v>1058</v>
      </c>
      <c r="T1136" s="33">
        <v>45355</v>
      </c>
      <c r="U1136" s="33">
        <v>45346</v>
      </c>
      <c r="V1136" s="32" t="s">
        <v>2685</v>
      </c>
      <c r="W1136" s="32" t="s">
        <v>1003</v>
      </c>
      <c r="X1136" s="33">
        <v>45351</v>
      </c>
      <c r="Y1136" s="32" t="s">
        <v>1068</v>
      </c>
      <c r="Z1136" s="33">
        <v>45351</v>
      </c>
      <c r="AA1136" s="32" t="s">
        <v>1075</v>
      </c>
      <c r="AB1136" s="32" t="s">
        <v>1072</v>
      </c>
      <c r="AC1136" s="33">
        <v>45379</v>
      </c>
      <c r="AD1136" s="32" t="s">
        <v>581</v>
      </c>
      <c r="AE1136" s="33" t="s">
        <v>581</v>
      </c>
      <c r="AF1136" s="32" t="s">
        <v>581</v>
      </c>
      <c r="AG1136" s="32"/>
      <c r="AH1136" s="32" t="s">
        <v>1210</v>
      </c>
      <c r="AI1136" t="s">
        <v>1311</v>
      </c>
      <c r="AJ1136" t="s">
        <v>1355</v>
      </c>
      <c r="AK1136" t="s">
        <v>1520</v>
      </c>
      <c r="AL1136" s="32" t="s">
        <v>890</v>
      </c>
    </row>
    <row r="1137" spans="1:38">
      <c r="A1137" s="32">
        <v>74</v>
      </c>
      <c r="B1137" s="33">
        <v>45340</v>
      </c>
      <c r="C1137" s="32">
        <v>30</v>
      </c>
      <c r="D1137" s="32" t="s">
        <v>2514</v>
      </c>
      <c r="E1137" s="32" t="s">
        <v>2515</v>
      </c>
      <c r="F1137" s="32">
        <v>9671402</v>
      </c>
      <c r="G1137" s="32" t="s">
        <v>84</v>
      </c>
      <c r="H1137" s="32" t="s">
        <v>85</v>
      </c>
      <c r="I1137" s="32">
        <v>54532</v>
      </c>
      <c r="J1137" s="33">
        <v>45340</v>
      </c>
      <c r="K1137" s="33">
        <v>45342</v>
      </c>
      <c r="L1137" t="s">
        <v>1058</v>
      </c>
      <c r="M1137" s="32">
        <v>3</v>
      </c>
      <c r="N1137" s="32" t="s">
        <v>36</v>
      </c>
      <c r="O1137" s="32">
        <v>1</v>
      </c>
      <c r="P1137" s="32">
        <v>23.3</v>
      </c>
      <c r="Q1137" s="32">
        <v>23.3</v>
      </c>
      <c r="R1137" s="32" t="s">
        <v>2642</v>
      </c>
      <c r="S1137" s="32" t="s">
        <v>1058</v>
      </c>
      <c r="T1137" s="33">
        <v>45342</v>
      </c>
      <c r="U1137" s="33">
        <v>45342</v>
      </c>
      <c r="V1137" s="32" t="s">
        <v>2643</v>
      </c>
      <c r="W1137" s="32" t="s">
        <v>1009</v>
      </c>
      <c r="X1137" s="33">
        <v>45342</v>
      </c>
      <c r="Y1137" s="32" t="s">
        <v>1068</v>
      </c>
      <c r="Z1137" s="33">
        <v>45342</v>
      </c>
      <c r="AA1137" s="32" t="s">
        <v>1710</v>
      </c>
      <c r="AB1137" s="32" t="s">
        <v>1070</v>
      </c>
      <c r="AC1137" s="33">
        <v>45366</v>
      </c>
      <c r="AD1137" s="32" t="s">
        <v>22</v>
      </c>
      <c r="AE1137" s="33">
        <v>45346</v>
      </c>
      <c r="AF1137" s="32" t="s">
        <v>424</v>
      </c>
      <c r="AG1137" s="32"/>
      <c r="AH1137" s="32" t="s">
        <v>1210</v>
      </c>
      <c r="AI1137" t="s">
        <v>1311</v>
      </c>
      <c r="AJ1137" t="s">
        <v>1355</v>
      </c>
      <c r="AK1137" t="s">
        <v>1520</v>
      </c>
      <c r="AL1137" s="32" t="s">
        <v>890</v>
      </c>
    </row>
    <row r="1138" spans="1:38">
      <c r="A1138" s="32">
        <v>74</v>
      </c>
      <c r="B1138" s="33">
        <v>45340</v>
      </c>
      <c r="C1138" s="32">
        <v>30</v>
      </c>
      <c r="D1138" s="32" t="s">
        <v>2514</v>
      </c>
      <c r="E1138" s="32" t="s">
        <v>2515</v>
      </c>
      <c r="F1138" s="32">
        <v>9671402</v>
      </c>
      <c r="G1138" s="32" t="s">
        <v>1905</v>
      </c>
      <c r="H1138" s="32" t="s">
        <v>2519</v>
      </c>
      <c r="I1138" s="32">
        <v>54530</v>
      </c>
      <c r="J1138" s="33">
        <v>45340</v>
      </c>
      <c r="K1138" s="33">
        <v>45341</v>
      </c>
      <c r="L1138" t="s">
        <v>1058</v>
      </c>
      <c r="M1138" s="32">
        <v>3</v>
      </c>
      <c r="N1138" s="32" t="s">
        <v>36</v>
      </c>
      <c r="O1138" s="32">
        <v>10</v>
      </c>
      <c r="P1138" s="32">
        <v>2.16</v>
      </c>
      <c r="Q1138" s="32">
        <v>21.6</v>
      </c>
      <c r="R1138" s="32" t="s">
        <v>2639</v>
      </c>
      <c r="S1138" s="32" t="s">
        <v>1058</v>
      </c>
      <c r="T1138" s="33">
        <v>45342</v>
      </c>
      <c r="U1138" s="33">
        <v>45342</v>
      </c>
      <c r="V1138" s="32" t="s">
        <v>2644</v>
      </c>
      <c r="W1138" s="32" t="s">
        <v>140</v>
      </c>
      <c r="X1138" s="33">
        <v>45342</v>
      </c>
      <c r="Y1138" s="32" t="s">
        <v>1068</v>
      </c>
      <c r="Z1138" s="33">
        <v>45342</v>
      </c>
      <c r="AA1138" s="32" t="s">
        <v>1710</v>
      </c>
      <c r="AB1138" s="32" t="s">
        <v>1070</v>
      </c>
      <c r="AC1138" s="33">
        <v>45356</v>
      </c>
      <c r="AD1138" s="32" t="s">
        <v>22</v>
      </c>
      <c r="AE1138" s="33">
        <v>45346</v>
      </c>
      <c r="AF1138" s="32" t="s">
        <v>1001</v>
      </c>
      <c r="AG1138" s="32"/>
      <c r="AH1138" s="32" t="s">
        <v>1210</v>
      </c>
      <c r="AI1138" t="s">
        <v>1311</v>
      </c>
      <c r="AJ1138" t="s">
        <v>1355</v>
      </c>
      <c r="AK1138" t="s">
        <v>1520</v>
      </c>
      <c r="AL1138" s="32" t="s">
        <v>890</v>
      </c>
    </row>
    <row r="1139" spans="1:38">
      <c r="A1139" s="32">
        <v>74</v>
      </c>
      <c r="B1139" s="33">
        <v>45340</v>
      </c>
      <c r="C1139" s="32">
        <v>30</v>
      </c>
      <c r="D1139" s="32" t="s">
        <v>2514</v>
      </c>
      <c r="E1139" s="32" t="s">
        <v>2515</v>
      </c>
      <c r="F1139" s="32">
        <v>9671402</v>
      </c>
      <c r="G1139" s="32" t="s">
        <v>351</v>
      </c>
      <c r="H1139" s="32" t="s">
        <v>402</v>
      </c>
      <c r="I1139" s="32">
        <v>54530</v>
      </c>
      <c r="J1139" s="33">
        <v>45340</v>
      </c>
      <c r="K1139" s="33">
        <v>45341</v>
      </c>
      <c r="L1139" t="s">
        <v>1058</v>
      </c>
      <c r="M1139" s="32">
        <v>2</v>
      </c>
      <c r="N1139" s="32" t="s">
        <v>36</v>
      </c>
      <c r="O1139" s="32">
        <v>1</v>
      </c>
      <c r="P1139" s="32">
        <v>19.309999999999999</v>
      </c>
      <c r="Q1139" s="32">
        <v>19.309999999999999</v>
      </c>
      <c r="R1139" s="32" t="s">
        <v>2639</v>
      </c>
      <c r="S1139" s="32" t="s">
        <v>1058</v>
      </c>
      <c r="T1139" s="33">
        <v>45342</v>
      </c>
      <c r="U1139" s="33">
        <v>45342</v>
      </c>
      <c r="V1139" s="32" t="s">
        <v>2640</v>
      </c>
      <c r="W1139" s="32" t="s">
        <v>143</v>
      </c>
      <c r="X1139" s="33">
        <v>45342</v>
      </c>
      <c r="Y1139" s="32" t="s">
        <v>1068</v>
      </c>
      <c r="Z1139" s="33">
        <v>45342</v>
      </c>
      <c r="AA1139" s="32" t="s">
        <v>1710</v>
      </c>
      <c r="AB1139" s="32" t="s">
        <v>1081</v>
      </c>
      <c r="AC1139" s="33">
        <v>45356</v>
      </c>
      <c r="AD1139" s="32" t="s">
        <v>22</v>
      </c>
      <c r="AE1139" s="33">
        <v>45346</v>
      </c>
      <c r="AF1139" s="32" t="s">
        <v>424</v>
      </c>
      <c r="AG1139" s="32"/>
      <c r="AH1139" s="32" t="s">
        <v>1210</v>
      </c>
      <c r="AI1139" t="s">
        <v>1311</v>
      </c>
      <c r="AJ1139" t="s">
        <v>1355</v>
      </c>
      <c r="AK1139" t="s">
        <v>1520</v>
      </c>
      <c r="AL1139" s="32" t="s">
        <v>890</v>
      </c>
    </row>
    <row r="1140" spans="1:38">
      <c r="A1140" s="32">
        <v>74</v>
      </c>
      <c r="B1140" s="33">
        <v>45340</v>
      </c>
      <c r="C1140" s="32">
        <v>30</v>
      </c>
      <c r="D1140" s="32" t="s">
        <v>2514</v>
      </c>
      <c r="E1140" s="32" t="s">
        <v>2515</v>
      </c>
      <c r="F1140" s="32">
        <v>9671402</v>
      </c>
      <c r="G1140" s="32" t="s">
        <v>86</v>
      </c>
      <c r="H1140" s="32" t="s">
        <v>87</v>
      </c>
      <c r="I1140" s="32">
        <v>54532</v>
      </c>
      <c r="J1140" s="33">
        <v>45340</v>
      </c>
      <c r="K1140" s="33">
        <v>45342</v>
      </c>
      <c r="L1140" t="s">
        <v>1058</v>
      </c>
      <c r="M1140" s="32">
        <v>2</v>
      </c>
      <c r="N1140" s="32" t="s">
        <v>55</v>
      </c>
      <c r="O1140" s="32">
        <v>1</v>
      </c>
      <c r="P1140" s="32">
        <v>92</v>
      </c>
      <c r="Q1140" s="32">
        <v>92</v>
      </c>
      <c r="R1140" s="32" t="s">
        <v>2642</v>
      </c>
      <c r="S1140" s="32" t="s">
        <v>1058</v>
      </c>
      <c r="T1140" s="33">
        <v>45342</v>
      </c>
      <c r="U1140" s="33">
        <v>45342</v>
      </c>
      <c r="V1140" s="32" t="s">
        <v>2643</v>
      </c>
      <c r="W1140" s="32" t="s">
        <v>1008</v>
      </c>
      <c r="X1140" s="33">
        <v>45342</v>
      </c>
      <c r="Y1140" s="32" t="s">
        <v>1068</v>
      </c>
      <c r="Z1140" s="33">
        <v>45342</v>
      </c>
      <c r="AA1140" s="32" t="s">
        <v>1710</v>
      </c>
      <c r="AB1140" s="32" t="s">
        <v>1070</v>
      </c>
      <c r="AC1140" s="33">
        <v>45366</v>
      </c>
      <c r="AD1140" s="32" t="s">
        <v>22</v>
      </c>
      <c r="AE1140" s="33">
        <v>45346</v>
      </c>
      <c r="AF1140" s="32" t="s">
        <v>424</v>
      </c>
      <c r="AG1140" s="32"/>
      <c r="AH1140" s="32" t="s">
        <v>1210</v>
      </c>
      <c r="AI1140" t="s">
        <v>1311</v>
      </c>
      <c r="AJ1140" t="s">
        <v>1355</v>
      </c>
      <c r="AK1140" t="s">
        <v>1520</v>
      </c>
      <c r="AL1140" s="32" t="s">
        <v>890</v>
      </c>
    </row>
    <row r="1141" spans="1:38">
      <c r="A1141" s="32">
        <v>74</v>
      </c>
      <c r="B1141" s="33">
        <v>45340</v>
      </c>
      <c r="C1141" s="32">
        <v>30</v>
      </c>
      <c r="D1141" s="32" t="s">
        <v>2514</v>
      </c>
      <c r="E1141" s="32" t="s">
        <v>2515</v>
      </c>
      <c r="F1141" s="32">
        <v>9671402</v>
      </c>
      <c r="G1141" s="32" t="s">
        <v>82</v>
      </c>
      <c r="H1141" s="32" t="s">
        <v>83</v>
      </c>
      <c r="I1141" s="32">
        <v>54532</v>
      </c>
      <c r="J1141" s="33">
        <v>45340</v>
      </c>
      <c r="K1141" s="33">
        <v>45342</v>
      </c>
      <c r="L1141" t="s">
        <v>1058</v>
      </c>
      <c r="M1141" s="32">
        <v>1</v>
      </c>
      <c r="N1141" s="32" t="s">
        <v>20</v>
      </c>
      <c r="O1141" s="32">
        <v>2</v>
      </c>
      <c r="P1141" s="32">
        <v>27</v>
      </c>
      <c r="Q1141" s="32">
        <v>54</v>
      </c>
      <c r="R1141" s="32" t="s">
        <v>2642</v>
      </c>
      <c r="S1141" s="32" t="s">
        <v>1058</v>
      </c>
      <c r="T1141" s="33">
        <v>45342</v>
      </c>
      <c r="U1141" s="33">
        <v>45342</v>
      </c>
      <c r="V1141" s="32" t="s">
        <v>2643</v>
      </c>
      <c r="W1141" s="32" t="s">
        <v>1007</v>
      </c>
      <c r="X1141" s="33">
        <v>45342</v>
      </c>
      <c r="Y1141" s="32" t="s">
        <v>1068</v>
      </c>
      <c r="Z1141" s="33">
        <v>45342</v>
      </c>
      <c r="AA1141" s="32" t="s">
        <v>1710</v>
      </c>
      <c r="AB1141" s="32" t="s">
        <v>1070</v>
      </c>
      <c r="AC1141" s="33">
        <v>45366</v>
      </c>
      <c r="AD1141" s="32" t="s">
        <v>22</v>
      </c>
      <c r="AE1141" s="33">
        <v>45346</v>
      </c>
      <c r="AF1141" s="32" t="s">
        <v>425</v>
      </c>
      <c r="AG1141" s="32"/>
      <c r="AH1141" s="32" t="s">
        <v>1210</v>
      </c>
      <c r="AI1141" t="s">
        <v>1311</v>
      </c>
      <c r="AJ1141" t="s">
        <v>1355</v>
      </c>
      <c r="AK1141" t="s">
        <v>1520</v>
      </c>
      <c r="AL1141" s="32" t="s">
        <v>890</v>
      </c>
    </row>
    <row r="1142" spans="1:38">
      <c r="A1142" s="32">
        <v>74</v>
      </c>
      <c r="B1142" s="33">
        <v>45340</v>
      </c>
      <c r="C1142" s="32">
        <v>30</v>
      </c>
      <c r="D1142" s="32" t="s">
        <v>2514</v>
      </c>
      <c r="E1142" s="32" t="s">
        <v>2515</v>
      </c>
      <c r="F1142" s="32">
        <v>9671402</v>
      </c>
      <c r="G1142" s="32" t="s">
        <v>2115</v>
      </c>
      <c r="H1142" s="32" t="s">
        <v>2110</v>
      </c>
      <c r="I1142" s="32">
        <v>54530</v>
      </c>
      <c r="J1142" s="33">
        <v>45340</v>
      </c>
      <c r="K1142" s="33">
        <v>45341</v>
      </c>
      <c r="L1142" t="s">
        <v>1058</v>
      </c>
      <c r="M1142" s="32">
        <v>1</v>
      </c>
      <c r="N1142" s="32" t="s">
        <v>20</v>
      </c>
      <c r="O1142" s="32">
        <v>1</v>
      </c>
      <c r="P1142" s="32">
        <v>14.32</v>
      </c>
      <c r="Q1142" s="32">
        <v>14.32</v>
      </c>
      <c r="R1142" s="32" t="s">
        <v>2639</v>
      </c>
      <c r="S1142" s="32" t="s">
        <v>1058</v>
      </c>
      <c r="T1142" s="33">
        <v>45342</v>
      </c>
      <c r="U1142" s="33">
        <v>45342</v>
      </c>
      <c r="V1142" s="32" t="s">
        <v>2644</v>
      </c>
      <c r="W1142" s="32" t="s">
        <v>139</v>
      </c>
      <c r="X1142" s="33">
        <v>45342</v>
      </c>
      <c r="Y1142" s="32" t="s">
        <v>1068</v>
      </c>
      <c r="Z1142" s="33">
        <v>45342</v>
      </c>
      <c r="AA1142" s="32" t="s">
        <v>1710</v>
      </c>
      <c r="AB1142" s="32" t="s">
        <v>1070</v>
      </c>
      <c r="AC1142" s="33">
        <v>45356</v>
      </c>
      <c r="AD1142" s="32" t="s">
        <v>22</v>
      </c>
      <c r="AE1142" s="33">
        <v>45346</v>
      </c>
      <c r="AF1142" s="32" t="s">
        <v>424</v>
      </c>
      <c r="AG1142" s="32"/>
      <c r="AH1142" s="32" t="s">
        <v>1210</v>
      </c>
      <c r="AI1142" t="s">
        <v>1311</v>
      </c>
      <c r="AJ1142" t="s">
        <v>1355</v>
      </c>
      <c r="AK1142" t="s">
        <v>1520</v>
      </c>
      <c r="AL1142" s="32" t="s">
        <v>890</v>
      </c>
    </row>
    <row r="1143" spans="1:38">
      <c r="A1143" s="32">
        <v>74</v>
      </c>
      <c r="B1143" s="33">
        <v>45340</v>
      </c>
      <c r="C1143" s="32">
        <v>30</v>
      </c>
      <c r="D1143" s="32" t="s">
        <v>2514</v>
      </c>
      <c r="E1143" s="32" t="s">
        <v>2515</v>
      </c>
      <c r="F1143" s="32">
        <v>9671402</v>
      </c>
      <c r="G1143" s="32" t="s">
        <v>2516</v>
      </c>
      <c r="H1143" s="32" t="s">
        <v>2520</v>
      </c>
      <c r="I1143" s="32">
        <v>54533</v>
      </c>
      <c r="J1143" s="33">
        <v>45340</v>
      </c>
      <c r="K1143" s="33">
        <v>45341</v>
      </c>
      <c r="L1143" t="s">
        <v>1058</v>
      </c>
      <c r="M1143" s="32">
        <v>1</v>
      </c>
      <c r="N1143" s="32" t="s">
        <v>36</v>
      </c>
      <c r="O1143" s="32">
        <v>2</v>
      </c>
      <c r="P1143" s="32">
        <v>8</v>
      </c>
      <c r="Q1143" s="32">
        <v>16</v>
      </c>
      <c r="R1143" s="32" t="s">
        <v>2630</v>
      </c>
      <c r="S1143" s="32" t="s">
        <v>1058</v>
      </c>
      <c r="T1143" s="33">
        <v>45355</v>
      </c>
      <c r="U1143" s="33">
        <v>45346</v>
      </c>
      <c r="V1143" s="32" t="s">
        <v>2685</v>
      </c>
      <c r="W1143" s="32" t="s">
        <v>1002</v>
      </c>
      <c r="X1143" s="33">
        <v>45351</v>
      </c>
      <c r="Y1143" s="32" t="s">
        <v>1068</v>
      </c>
      <c r="Z1143" s="33">
        <v>45351</v>
      </c>
      <c r="AA1143" s="32" t="s">
        <v>1075</v>
      </c>
      <c r="AB1143" s="32" t="s">
        <v>1072</v>
      </c>
      <c r="AC1143" s="33">
        <v>45393</v>
      </c>
      <c r="AD1143" s="32" t="s">
        <v>22</v>
      </c>
      <c r="AE1143" s="33">
        <v>45363</v>
      </c>
      <c r="AF1143" s="32" t="s">
        <v>425</v>
      </c>
      <c r="AG1143" s="32"/>
      <c r="AH1143" s="32" t="s">
        <v>1210</v>
      </c>
      <c r="AI1143" t="s">
        <v>1311</v>
      </c>
      <c r="AJ1143" t="s">
        <v>1355</v>
      </c>
      <c r="AK1143" t="s">
        <v>1520</v>
      </c>
      <c r="AL1143" s="32" t="s">
        <v>890</v>
      </c>
    </row>
    <row r="1144" spans="1:38">
      <c r="A1144" s="32">
        <v>74</v>
      </c>
      <c r="B1144" s="33">
        <v>45340</v>
      </c>
      <c r="C1144" s="32">
        <v>30</v>
      </c>
      <c r="D1144" s="32" t="s">
        <v>2514</v>
      </c>
      <c r="E1144" s="32" t="s">
        <v>2515</v>
      </c>
      <c r="F1144" s="32">
        <v>9671402</v>
      </c>
      <c r="G1144" s="32" t="s">
        <v>2517</v>
      </c>
      <c r="H1144" s="32" t="s">
        <v>2521</v>
      </c>
      <c r="I1144" s="32">
        <v>54529</v>
      </c>
      <c r="J1144" s="33">
        <v>45340</v>
      </c>
      <c r="K1144" s="33">
        <v>45341</v>
      </c>
      <c r="L1144" t="s">
        <v>1058</v>
      </c>
      <c r="M1144" s="32">
        <v>1</v>
      </c>
      <c r="N1144" s="32" t="s">
        <v>20</v>
      </c>
      <c r="O1144" s="32">
        <v>2</v>
      </c>
      <c r="P1144" s="32">
        <v>35.9</v>
      </c>
      <c r="Q1144" s="32">
        <v>71.8</v>
      </c>
      <c r="R1144" s="32" t="s">
        <v>2639</v>
      </c>
      <c r="S1144" s="32" t="s">
        <v>1058</v>
      </c>
      <c r="T1144" s="33">
        <v>45342</v>
      </c>
      <c r="U1144" s="33">
        <v>45342</v>
      </c>
      <c r="V1144" s="32" t="s">
        <v>2640</v>
      </c>
      <c r="W1144" s="32" t="s">
        <v>142</v>
      </c>
      <c r="X1144" s="33">
        <v>45342</v>
      </c>
      <c r="Y1144" s="32" t="s">
        <v>1068</v>
      </c>
      <c r="Z1144" s="33">
        <v>45342</v>
      </c>
      <c r="AA1144" s="32" t="s">
        <v>1710</v>
      </c>
      <c r="AB1144" s="32" t="s">
        <v>1081</v>
      </c>
      <c r="AC1144" s="33">
        <v>45356</v>
      </c>
      <c r="AD1144" s="32" t="s">
        <v>22</v>
      </c>
      <c r="AE1144" s="33">
        <v>45346</v>
      </c>
      <c r="AF1144" s="32" t="s">
        <v>425</v>
      </c>
      <c r="AG1144" s="32"/>
      <c r="AH1144" s="32" t="s">
        <v>1210</v>
      </c>
      <c r="AI1144" t="s">
        <v>1311</v>
      </c>
      <c r="AJ1144" t="s">
        <v>1355</v>
      </c>
      <c r="AK1144" t="s">
        <v>1520</v>
      </c>
      <c r="AL1144" s="32" t="s">
        <v>890</v>
      </c>
    </row>
    <row r="1145" spans="1:38">
      <c r="A1145" s="32">
        <v>74</v>
      </c>
      <c r="B1145" s="33">
        <v>45340</v>
      </c>
      <c r="C1145" s="32">
        <v>30</v>
      </c>
      <c r="D1145" s="32" t="s">
        <v>2514</v>
      </c>
      <c r="E1145" s="32" t="s">
        <v>2515</v>
      </c>
      <c r="F1145" s="32">
        <v>9671402</v>
      </c>
      <c r="G1145" s="32" t="s">
        <v>567</v>
      </c>
      <c r="H1145" s="32" t="s">
        <v>568</v>
      </c>
      <c r="I1145" s="32">
        <v>54531</v>
      </c>
      <c r="J1145" s="33">
        <v>45340</v>
      </c>
      <c r="K1145" s="33">
        <v>45341</v>
      </c>
      <c r="L1145" t="s">
        <v>1058</v>
      </c>
      <c r="M1145" s="32">
        <v>2</v>
      </c>
      <c r="N1145" s="32" t="s">
        <v>20</v>
      </c>
      <c r="O1145" s="32">
        <v>1</v>
      </c>
      <c r="P1145" s="32">
        <v>24.7</v>
      </c>
      <c r="Q1145" s="32">
        <v>24.7</v>
      </c>
      <c r="R1145" s="32" t="s">
        <v>2639</v>
      </c>
      <c r="S1145" s="32" t="s">
        <v>1058</v>
      </c>
      <c r="T1145" s="33">
        <v>45342</v>
      </c>
      <c r="U1145" s="33">
        <v>45342</v>
      </c>
      <c r="V1145" s="32" t="s">
        <v>2640</v>
      </c>
      <c r="W1145" s="32" t="s">
        <v>1003</v>
      </c>
      <c r="X1145" s="33">
        <v>45342</v>
      </c>
      <c r="Y1145" s="32" t="s">
        <v>1068</v>
      </c>
      <c r="Z1145" s="33">
        <v>45342</v>
      </c>
      <c r="AA1145" s="32" t="s">
        <v>1710</v>
      </c>
      <c r="AB1145" s="32" t="s">
        <v>1081</v>
      </c>
      <c r="AC1145" s="33">
        <v>45356</v>
      </c>
      <c r="AD1145" s="32" t="s">
        <v>22</v>
      </c>
      <c r="AE1145" s="33">
        <v>45346</v>
      </c>
      <c r="AF1145" s="32" t="s">
        <v>424</v>
      </c>
      <c r="AG1145" s="32"/>
      <c r="AH1145" s="32" t="s">
        <v>1210</v>
      </c>
      <c r="AI1145" t="s">
        <v>1311</v>
      </c>
      <c r="AJ1145" t="s">
        <v>1355</v>
      </c>
      <c r="AK1145" t="s">
        <v>1520</v>
      </c>
      <c r="AL1145" s="32" t="s">
        <v>890</v>
      </c>
    </row>
    <row r="1146" spans="1:38">
      <c r="A1146" s="32">
        <v>74</v>
      </c>
      <c r="B1146" s="33">
        <v>45340</v>
      </c>
      <c r="C1146" s="32">
        <v>30</v>
      </c>
      <c r="D1146" s="32" t="s">
        <v>2514</v>
      </c>
      <c r="E1146" s="32" t="s">
        <v>2515</v>
      </c>
      <c r="F1146" s="32">
        <v>9671402</v>
      </c>
      <c r="G1146" s="32" t="s">
        <v>2518</v>
      </c>
      <c r="H1146" s="32" t="s">
        <v>2522</v>
      </c>
      <c r="I1146" s="32">
        <v>54531</v>
      </c>
      <c r="J1146" s="33">
        <v>45340</v>
      </c>
      <c r="K1146" s="33">
        <v>45341</v>
      </c>
      <c r="L1146" t="s">
        <v>1058</v>
      </c>
      <c r="M1146" s="32">
        <v>1</v>
      </c>
      <c r="N1146" s="32" t="s">
        <v>89</v>
      </c>
      <c r="O1146" s="32">
        <v>2</v>
      </c>
      <c r="P1146" s="32">
        <v>24.7</v>
      </c>
      <c r="Q1146" s="32">
        <v>49.4</v>
      </c>
      <c r="R1146" s="32" t="s">
        <v>2639</v>
      </c>
      <c r="S1146" s="32" t="s">
        <v>1058</v>
      </c>
      <c r="T1146" s="33">
        <v>45342</v>
      </c>
      <c r="U1146" s="33">
        <v>45342</v>
      </c>
      <c r="V1146" s="32" t="s">
        <v>2640</v>
      </c>
      <c r="W1146" s="32" t="s">
        <v>1002</v>
      </c>
      <c r="X1146" s="33">
        <v>45342</v>
      </c>
      <c r="Y1146" s="32" t="s">
        <v>1068</v>
      </c>
      <c r="Z1146" s="33">
        <v>45342</v>
      </c>
      <c r="AA1146" s="32" t="s">
        <v>1710</v>
      </c>
      <c r="AB1146" s="32" t="s">
        <v>1081</v>
      </c>
      <c r="AC1146" s="33">
        <v>45356</v>
      </c>
      <c r="AD1146" s="32" t="s">
        <v>22</v>
      </c>
      <c r="AE1146" s="33">
        <v>45356</v>
      </c>
      <c r="AF1146" s="32" t="s">
        <v>425</v>
      </c>
      <c r="AG1146" s="32"/>
      <c r="AH1146" s="32" t="s">
        <v>1210</v>
      </c>
      <c r="AI1146" t="s">
        <v>1311</v>
      </c>
      <c r="AJ1146" t="s">
        <v>1355</v>
      </c>
      <c r="AK1146" t="s">
        <v>1520</v>
      </c>
      <c r="AL1146" s="32" t="s">
        <v>890</v>
      </c>
    </row>
    <row r="1147" spans="1:38">
      <c r="A1147" s="32">
        <v>75</v>
      </c>
      <c r="B1147" s="33">
        <v>45343</v>
      </c>
      <c r="C1147" s="32">
        <v>30</v>
      </c>
      <c r="D1147" s="32" t="s">
        <v>2531</v>
      </c>
      <c r="E1147" s="32" t="s">
        <v>2532</v>
      </c>
      <c r="F1147" s="32">
        <v>9653682</v>
      </c>
      <c r="G1147" s="32" t="s">
        <v>278</v>
      </c>
      <c r="H1147" s="32" t="s">
        <v>1251</v>
      </c>
      <c r="I1147" s="32">
        <v>54793</v>
      </c>
      <c r="J1147" s="33">
        <v>45343</v>
      </c>
      <c r="K1147" s="33">
        <v>45346</v>
      </c>
      <c r="L1147" t="s">
        <v>1058</v>
      </c>
      <c r="M1147" s="32">
        <v>7</v>
      </c>
      <c r="N1147" s="32" t="s">
        <v>190</v>
      </c>
      <c r="O1147" s="32">
        <v>15</v>
      </c>
      <c r="P1147" s="32">
        <v>47</v>
      </c>
      <c r="Q1147" s="32">
        <v>705</v>
      </c>
      <c r="R1147" s="32" t="s">
        <v>2645</v>
      </c>
      <c r="S1147" s="32" t="s">
        <v>1058</v>
      </c>
      <c r="T1147" s="33">
        <v>45347</v>
      </c>
      <c r="U1147" s="33" t="s">
        <v>581</v>
      </c>
      <c r="V1147" s="32" t="s">
        <v>2646</v>
      </c>
      <c r="W1147" s="32" t="s">
        <v>1013</v>
      </c>
      <c r="X1147" s="33">
        <v>45347</v>
      </c>
      <c r="Y1147" s="32" t="s">
        <v>1068</v>
      </c>
      <c r="Z1147" s="33">
        <v>45347</v>
      </c>
      <c r="AA1147" s="32" t="s">
        <v>1075</v>
      </c>
      <c r="AB1147" s="32" t="s">
        <v>1081</v>
      </c>
      <c r="AC1147" s="33">
        <v>45361</v>
      </c>
      <c r="AD1147" s="32" t="s">
        <v>22</v>
      </c>
      <c r="AE1147" s="33">
        <v>45349</v>
      </c>
      <c r="AF1147" s="32" t="s">
        <v>1021</v>
      </c>
      <c r="AG1147" s="32"/>
      <c r="AH1147" s="32" t="s">
        <v>1210</v>
      </c>
      <c r="AI1147" t="s">
        <v>1311</v>
      </c>
      <c r="AJ1147" t="s">
        <v>1355</v>
      </c>
      <c r="AK1147" t="s">
        <v>1520</v>
      </c>
      <c r="AL1147" s="32" t="s">
        <v>890</v>
      </c>
    </row>
    <row r="1148" spans="1:38">
      <c r="A1148" s="32">
        <v>75</v>
      </c>
      <c r="B1148" s="33">
        <v>45343</v>
      </c>
      <c r="C1148" s="32">
        <v>30</v>
      </c>
      <c r="D1148" s="32" t="s">
        <v>2531</v>
      </c>
      <c r="E1148" s="32" t="s">
        <v>2532</v>
      </c>
      <c r="F1148" s="32">
        <v>9653682</v>
      </c>
      <c r="G1148" s="32" t="s">
        <v>415</v>
      </c>
      <c r="H1148" s="32" t="s">
        <v>420</v>
      </c>
      <c r="I1148" s="32">
        <v>54793</v>
      </c>
      <c r="J1148" s="33">
        <v>45343</v>
      </c>
      <c r="K1148" s="33">
        <v>45346</v>
      </c>
      <c r="L1148" t="s">
        <v>1058</v>
      </c>
      <c r="M1148" s="32">
        <v>6</v>
      </c>
      <c r="N1148" s="32" t="s">
        <v>190</v>
      </c>
      <c r="O1148" s="32">
        <v>15</v>
      </c>
      <c r="P1148" s="32">
        <v>61.61</v>
      </c>
      <c r="Q1148" s="32">
        <v>924.15</v>
      </c>
      <c r="R1148" s="32" t="s">
        <v>2647</v>
      </c>
      <c r="S1148" s="32" t="s">
        <v>1058</v>
      </c>
      <c r="T1148" s="33">
        <v>45351</v>
      </c>
      <c r="U1148" s="33">
        <v>45349</v>
      </c>
      <c r="V1148" s="32" t="s">
        <v>2690</v>
      </c>
      <c r="W1148" s="32" t="s">
        <v>140</v>
      </c>
      <c r="X1148" s="33">
        <v>45351</v>
      </c>
      <c r="Y1148" s="32" t="s">
        <v>1068</v>
      </c>
      <c r="Z1148" s="33">
        <v>45351</v>
      </c>
      <c r="AA1148" s="32" t="s">
        <v>1075</v>
      </c>
      <c r="AB1148" s="32" t="s">
        <v>1085</v>
      </c>
      <c r="AC1148" s="33">
        <v>45361</v>
      </c>
      <c r="AD1148" s="32" t="s">
        <v>22</v>
      </c>
      <c r="AE1148" s="33">
        <v>45355</v>
      </c>
      <c r="AF1148" s="32" t="s">
        <v>1021</v>
      </c>
      <c r="AG1148" s="32"/>
      <c r="AH1148" s="32" t="s">
        <v>1210</v>
      </c>
      <c r="AI1148" t="s">
        <v>1311</v>
      </c>
      <c r="AJ1148" t="s">
        <v>1355</v>
      </c>
      <c r="AK1148" t="s">
        <v>1520</v>
      </c>
      <c r="AL1148" s="32" t="s">
        <v>890</v>
      </c>
    </row>
    <row r="1149" spans="1:38">
      <c r="A1149" s="32">
        <v>75</v>
      </c>
      <c r="B1149" s="33">
        <v>45343</v>
      </c>
      <c r="C1149" s="32">
        <v>30</v>
      </c>
      <c r="D1149" s="32" t="s">
        <v>2531</v>
      </c>
      <c r="E1149" s="32" t="s">
        <v>2532</v>
      </c>
      <c r="F1149" s="32">
        <v>9653682</v>
      </c>
      <c r="G1149" s="32" t="s">
        <v>2533</v>
      </c>
      <c r="H1149" s="32" t="s">
        <v>2536</v>
      </c>
      <c r="I1149" s="32">
        <v>54794</v>
      </c>
      <c r="J1149" s="33">
        <v>45343</v>
      </c>
      <c r="K1149" s="33" t="s">
        <v>581</v>
      </c>
      <c r="L1149" t="s">
        <v>581</v>
      </c>
      <c r="M1149" s="32">
        <v>1</v>
      </c>
      <c r="N1149" s="32" t="s">
        <v>20</v>
      </c>
      <c r="O1149" s="32">
        <v>35</v>
      </c>
      <c r="P1149" s="32" t="s">
        <v>581</v>
      </c>
      <c r="Q1149" s="32" t="s">
        <v>581</v>
      </c>
      <c r="R1149" s="32" t="s">
        <v>581</v>
      </c>
      <c r="S1149" s="32" t="s">
        <v>581</v>
      </c>
      <c r="T1149" s="33" t="s">
        <v>581</v>
      </c>
      <c r="U1149" s="33" t="s">
        <v>581</v>
      </c>
      <c r="V1149" s="32" t="s">
        <v>581</v>
      </c>
      <c r="W1149" s="32" t="s">
        <v>581</v>
      </c>
      <c r="X1149" s="33" t="s">
        <v>581</v>
      </c>
      <c r="Y1149" s="32" t="s">
        <v>581</v>
      </c>
      <c r="Z1149" s="33" t="s">
        <v>581</v>
      </c>
      <c r="AA1149" s="32" t="s">
        <v>581</v>
      </c>
      <c r="AB1149" s="32" t="s">
        <v>581</v>
      </c>
      <c r="AC1149" s="33" t="s">
        <v>581</v>
      </c>
      <c r="AD1149" s="32" t="s">
        <v>22</v>
      </c>
      <c r="AE1149" s="33" t="s">
        <v>581</v>
      </c>
      <c r="AF1149" s="32" t="s">
        <v>581</v>
      </c>
      <c r="AG1149" s="32"/>
      <c r="AH1149" s="32" t="s">
        <v>1210</v>
      </c>
      <c r="AI1149" t="s">
        <v>1311</v>
      </c>
      <c r="AJ1149" t="s">
        <v>1355</v>
      </c>
      <c r="AK1149" t="s">
        <v>1520</v>
      </c>
      <c r="AL1149" s="32" t="s">
        <v>890</v>
      </c>
    </row>
    <row r="1150" spans="1:38">
      <c r="A1150" s="32">
        <v>75</v>
      </c>
      <c r="B1150" s="33">
        <v>45343</v>
      </c>
      <c r="C1150" s="32">
        <v>30</v>
      </c>
      <c r="D1150" s="32" t="s">
        <v>2531</v>
      </c>
      <c r="E1150" s="32" t="s">
        <v>2532</v>
      </c>
      <c r="F1150" s="32">
        <v>9653682</v>
      </c>
      <c r="G1150" s="32" t="s">
        <v>2534</v>
      </c>
      <c r="H1150" s="32" t="s">
        <v>2537</v>
      </c>
      <c r="I1150" s="32">
        <v>54791</v>
      </c>
      <c r="J1150" s="33">
        <v>45343</v>
      </c>
      <c r="K1150" s="33">
        <v>45346</v>
      </c>
      <c r="L1150" t="s">
        <v>1058</v>
      </c>
      <c r="M1150" s="32">
        <v>1</v>
      </c>
      <c r="N1150" s="32" t="s">
        <v>20</v>
      </c>
      <c r="O1150" s="32">
        <v>10</v>
      </c>
      <c r="P1150" s="32">
        <v>27.64</v>
      </c>
      <c r="Q1150" s="32">
        <v>276.39999999999998</v>
      </c>
      <c r="R1150" s="32" t="s">
        <v>2688</v>
      </c>
      <c r="S1150" s="32" t="s">
        <v>1058</v>
      </c>
      <c r="T1150" s="33">
        <v>45353</v>
      </c>
      <c r="U1150" s="33">
        <v>45353</v>
      </c>
      <c r="V1150" s="32" t="s">
        <v>2689</v>
      </c>
      <c r="W1150" s="32" t="s">
        <v>1006</v>
      </c>
      <c r="X1150" s="33">
        <v>45353</v>
      </c>
      <c r="Y1150" s="32" t="s">
        <v>1068</v>
      </c>
      <c r="Z1150" s="33">
        <v>45353</v>
      </c>
      <c r="AA1150" s="32" t="s">
        <v>1075</v>
      </c>
      <c r="AB1150" s="32" t="s">
        <v>1071</v>
      </c>
      <c r="AC1150" s="33">
        <v>45367</v>
      </c>
      <c r="AD1150" s="32" t="s">
        <v>22</v>
      </c>
      <c r="AE1150" s="33">
        <v>45356</v>
      </c>
      <c r="AF1150" s="32" t="s">
        <v>1001</v>
      </c>
      <c r="AG1150" s="32"/>
      <c r="AH1150" s="32" t="s">
        <v>1210</v>
      </c>
      <c r="AI1150" t="s">
        <v>1311</v>
      </c>
      <c r="AJ1150" t="s">
        <v>1355</v>
      </c>
      <c r="AK1150" t="s">
        <v>1520</v>
      </c>
      <c r="AL1150" s="32" t="s">
        <v>890</v>
      </c>
    </row>
    <row r="1151" spans="1:38">
      <c r="A1151" s="32">
        <v>75</v>
      </c>
      <c r="B1151" s="33">
        <v>45343</v>
      </c>
      <c r="C1151" s="32">
        <v>30</v>
      </c>
      <c r="D1151" s="32" t="s">
        <v>2531</v>
      </c>
      <c r="E1151" s="32" t="s">
        <v>2532</v>
      </c>
      <c r="F1151" s="32">
        <v>9653682</v>
      </c>
      <c r="G1151" s="32" t="s">
        <v>507</v>
      </c>
      <c r="H1151" s="32" t="s">
        <v>524</v>
      </c>
      <c r="I1151" s="32">
        <v>54789</v>
      </c>
      <c r="J1151" s="33">
        <v>45343</v>
      </c>
      <c r="K1151" s="33">
        <v>45346</v>
      </c>
      <c r="L1151" t="s">
        <v>1058</v>
      </c>
      <c r="M1151" s="32">
        <v>1</v>
      </c>
      <c r="N1151" s="32" t="s">
        <v>20</v>
      </c>
      <c r="O1151" s="32">
        <v>15</v>
      </c>
      <c r="P1151" s="32">
        <v>30.64</v>
      </c>
      <c r="Q1151" s="32">
        <v>459.6</v>
      </c>
      <c r="R1151" s="32" t="s">
        <v>2688</v>
      </c>
      <c r="S1151" s="32" t="s">
        <v>1058</v>
      </c>
      <c r="T1151" s="33">
        <v>45353</v>
      </c>
      <c r="U1151" s="33">
        <v>45353</v>
      </c>
      <c r="V1151" s="32" t="s">
        <v>2689</v>
      </c>
      <c r="W1151" s="32" t="s">
        <v>1005</v>
      </c>
      <c r="X1151" s="33">
        <v>45353</v>
      </c>
      <c r="Y1151" s="32" t="s">
        <v>1068</v>
      </c>
      <c r="Z1151" s="33">
        <v>45353</v>
      </c>
      <c r="AA1151" s="32" t="s">
        <v>1075</v>
      </c>
      <c r="AB1151" s="32" t="s">
        <v>1071</v>
      </c>
      <c r="AC1151" s="33">
        <v>45367</v>
      </c>
      <c r="AD1151" s="32" t="s">
        <v>22</v>
      </c>
      <c r="AE1151" s="33">
        <v>45356</v>
      </c>
      <c r="AF1151" s="32" t="s">
        <v>1021</v>
      </c>
      <c r="AG1151" s="32"/>
      <c r="AH1151" s="32" t="s">
        <v>1210</v>
      </c>
      <c r="AI1151" t="s">
        <v>1311</v>
      </c>
      <c r="AJ1151" t="s">
        <v>1355</v>
      </c>
      <c r="AK1151" t="s">
        <v>1520</v>
      </c>
      <c r="AL1151" s="32" t="s">
        <v>890</v>
      </c>
    </row>
    <row r="1152" spans="1:38">
      <c r="A1152" s="32">
        <v>75</v>
      </c>
      <c r="B1152" s="33">
        <v>45343</v>
      </c>
      <c r="C1152" s="32">
        <v>30</v>
      </c>
      <c r="D1152" s="32" t="s">
        <v>2531</v>
      </c>
      <c r="E1152" s="32" t="s">
        <v>2532</v>
      </c>
      <c r="F1152" s="32">
        <v>9653682</v>
      </c>
      <c r="G1152" s="32" t="s">
        <v>1759</v>
      </c>
      <c r="H1152" s="32" t="s">
        <v>1766</v>
      </c>
      <c r="I1152" s="32">
        <v>54793</v>
      </c>
      <c r="J1152" s="33">
        <v>45343</v>
      </c>
      <c r="K1152" s="33">
        <v>45346</v>
      </c>
      <c r="L1152" t="s">
        <v>1058</v>
      </c>
      <c r="M1152" s="32">
        <v>5</v>
      </c>
      <c r="N1152" s="32" t="s">
        <v>55</v>
      </c>
      <c r="O1152" s="32">
        <v>20</v>
      </c>
      <c r="P1152" s="32">
        <v>19.809999999999999</v>
      </c>
      <c r="Q1152" s="32">
        <v>396.2</v>
      </c>
      <c r="R1152" s="32" t="s">
        <v>2645</v>
      </c>
      <c r="S1152" s="32" t="s">
        <v>1058</v>
      </c>
      <c r="T1152" s="33">
        <v>45347</v>
      </c>
      <c r="U1152" s="33" t="s">
        <v>581</v>
      </c>
      <c r="V1152" s="32" t="s">
        <v>2646</v>
      </c>
      <c r="W1152" s="32" t="s">
        <v>1012</v>
      </c>
      <c r="X1152" s="33">
        <v>45347</v>
      </c>
      <c r="Y1152" s="32" t="s">
        <v>1068</v>
      </c>
      <c r="Z1152" s="33">
        <v>45347</v>
      </c>
      <c r="AA1152" s="32" t="s">
        <v>1075</v>
      </c>
      <c r="AB1152" s="32" t="s">
        <v>1081</v>
      </c>
      <c r="AC1152" s="33">
        <v>45361</v>
      </c>
      <c r="AD1152" s="32" t="s">
        <v>22</v>
      </c>
      <c r="AE1152" s="33">
        <v>45349</v>
      </c>
      <c r="AF1152" s="32" t="s">
        <v>1026</v>
      </c>
      <c r="AG1152" s="32"/>
      <c r="AH1152" s="32" t="s">
        <v>1210</v>
      </c>
      <c r="AI1152" t="s">
        <v>1311</v>
      </c>
      <c r="AJ1152" t="s">
        <v>1355</v>
      </c>
      <c r="AK1152" t="s">
        <v>1520</v>
      </c>
      <c r="AL1152" s="32" t="s">
        <v>890</v>
      </c>
    </row>
    <row r="1153" spans="1:38">
      <c r="A1153" s="32">
        <v>75</v>
      </c>
      <c r="B1153" s="33">
        <v>45343</v>
      </c>
      <c r="C1153" s="32">
        <v>30</v>
      </c>
      <c r="D1153" s="32" t="s">
        <v>2531</v>
      </c>
      <c r="E1153" s="32" t="s">
        <v>2532</v>
      </c>
      <c r="F1153" s="32">
        <v>9653682</v>
      </c>
      <c r="G1153" s="32" t="s">
        <v>502</v>
      </c>
      <c r="H1153" s="32" t="s">
        <v>519</v>
      </c>
      <c r="I1153" s="32">
        <v>54793</v>
      </c>
      <c r="J1153" s="33">
        <v>45343</v>
      </c>
      <c r="K1153" s="33">
        <v>45346</v>
      </c>
      <c r="L1153" t="s">
        <v>1058</v>
      </c>
      <c r="M1153" s="32">
        <v>4</v>
      </c>
      <c r="N1153" s="32" t="s">
        <v>55</v>
      </c>
      <c r="O1153" s="32">
        <v>8</v>
      </c>
      <c r="P1153" s="32">
        <v>30.97</v>
      </c>
      <c r="Q1153" s="32">
        <v>247.76</v>
      </c>
      <c r="R1153" s="32" t="s">
        <v>2645</v>
      </c>
      <c r="S1153" s="32" t="s">
        <v>1058</v>
      </c>
      <c r="T1153" s="33">
        <v>45347</v>
      </c>
      <c r="U1153" s="33" t="s">
        <v>581</v>
      </c>
      <c r="V1153" s="32" t="s">
        <v>2646</v>
      </c>
      <c r="W1153" s="32" t="s">
        <v>1011</v>
      </c>
      <c r="X1153" s="33">
        <v>45347</v>
      </c>
      <c r="Y1153" s="32" t="s">
        <v>1068</v>
      </c>
      <c r="Z1153" s="33">
        <v>45347</v>
      </c>
      <c r="AA1153" s="32" t="s">
        <v>1075</v>
      </c>
      <c r="AB1153" s="32" t="s">
        <v>1081</v>
      </c>
      <c r="AC1153" s="33">
        <v>45368</v>
      </c>
      <c r="AD1153" s="32" t="s">
        <v>22</v>
      </c>
      <c r="AE1153" s="33">
        <v>45349</v>
      </c>
      <c r="AF1153" s="32" t="s">
        <v>1025</v>
      </c>
      <c r="AG1153" s="32"/>
      <c r="AH1153" s="32" t="s">
        <v>1210</v>
      </c>
      <c r="AI1153" t="s">
        <v>1311</v>
      </c>
      <c r="AJ1153" t="s">
        <v>1355</v>
      </c>
      <c r="AK1153" t="s">
        <v>1520</v>
      </c>
      <c r="AL1153" s="32" t="s">
        <v>890</v>
      </c>
    </row>
    <row r="1154" spans="1:38">
      <c r="A1154" s="32">
        <v>75</v>
      </c>
      <c r="B1154" s="33">
        <v>45343</v>
      </c>
      <c r="C1154" s="32">
        <v>30</v>
      </c>
      <c r="D1154" s="32" t="s">
        <v>2531</v>
      </c>
      <c r="E1154" s="32" t="s">
        <v>2532</v>
      </c>
      <c r="F1154" s="32">
        <v>9653682</v>
      </c>
      <c r="G1154" s="32" t="s">
        <v>276</v>
      </c>
      <c r="H1154" s="32" t="s">
        <v>277</v>
      </c>
      <c r="I1154" s="32">
        <v>54793</v>
      </c>
      <c r="J1154" s="33">
        <v>45343</v>
      </c>
      <c r="K1154" s="33">
        <v>45346</v>
      </c>
      <c r="L1154" t="s">
        <v>1058</v>
      </c>
      <c r="M1154" s="32">
        <v>3</v>
      </c>
      <c r="N1154" s="32" t="s">
        <v>21</v>
      </c>
      <c r="O1154" s="32">
        <v>1</v>
      </c>
      <c r="P1154" s="32">
        <v>722.61</v>
      </c>
      <c r="Q1154" s="32">
        <v>722.61</v>
      </c>
      <c r="R1154" s="32" t="s">
        <v>2645</v>
      </c>
      <c r="S1154" s="32" t="s">
        <v>1058</v>
      </c>
      <c r="T1154" s="33">
        <v>45347</v>
      </c>
      <c r="U1154" s="33" t="s">
        <v>581</v>
      </c>
      <c r="V1154" s="32" t="s">
        <v>2646</v>
      </c>
      <c r="W1154" s="32" t="s">
        <v>1009</v>
      </c>
      <c r="X1154" s="33">
        <v>45347</v>
      </c>
      <c r="Y1154" s="32" t="s">
        <v>1068</v>
      </c>
      <c r="Z1154" s="33">
        <v>45347</v>
      </c>
      <c r="AA1154" s="32" t="s">
        <v>1075</v>
      </c>
      <c r="AB1154" s="32" t="s">
        <v>1081</v>
      </c>
      <c r="AC1154" s="33">
        <v>45361</v>
      </c>
      <c r="AD1154" s="32" t="s">
        <v>22</v>
      </c>
      <c r="AE1154" s="33">
        <v>45357</v>
      </c>
      <c r="AF1154" s="32" t="s">
        <v>424</v>
      </c>
      <c r="AG1154" s="32"/>
      <c r="AH1154" s="32" t="s">
        <v>1210</v>
      </c>
      <c r="AI1154" t="s">
        <v>1311</v>
      </c>
      <c r="AJ1154" t="s">
        <v>1355</v>
      </c>
      <c r="AK1154" t="s">
        <v>1520</v>
      </c>
      <c r="AL1154" s="32" t="s">
        <v>890</v>
      </c>
    </row>
    <row r="1155" spans="1:38">
      <c r="A1155" s="32">
        <v>75</v>
      </c>
      <c r="B1155" s="33">
        <v>45343</v>
      </c>
      <c r="C1155" s="32">
        <v>30</v>
      </c>
      <c r="D1155" s="32" t="s">
        <v>2531</v>
      </c>
      <c r="E1155" s="32" t="s">
        <v>2532</v>
      </c>
      <c r="F1155" s="32">
        <v>9653682</v>
      </c>
      <c r="G1155" s="32" t="s">
        <v>90</v>
      </c>
      <c r="H1155" s="32" t="s">
        <v>91</v>
      </c>
      <c r="I1155" s="32">
        <v>54795</v>
      </c>
      <c r="J1155" s="33">
        <v>45343</v>
      </c>
      <c r="K1155" s="33">
        <v>45346</v>
      </c>
      <c r="L1155" t="s">
        <v>1058</v>
      </c>
      <c r="M1155" s="32">
        <v>3</v>
      </c>
      <c r="N1155" s="32" t="s">
        <v>88</v>
      </c>
      <c r="O1155" s="32">
        <v>3</v>
      </c>
      <c r="P1155" s="32">
        <v>185.7</v>
      </c>
      <c r="Q1155" s="32">
        <v>557.1</v>
      </c>
      <c r="R1155" s="32" t="s">
        <v>2648</v>
      </c>
      <c r="S1155" s="32" t="s">
        <v>1058</v>
      </c>
      <c r="T1155" s="33">
        <v>45359</v>
      </c>
      <c r="U1155" s="33" t="s">
        <v>581</v>
      </c>
      <c r="V1155" s="32" t="s">
        <v>2649</v>
      </c>
      <c r="W1155" s="32" t="s">
        <v>1014</v>
      </c>
      <c r="X1155" s="33">
        <v>45347</v>
      </c>
      <c r="Y1155" s="32" t="s">
        <v>1068</v>
      </c>
      <c r="Z1155" s="33">
        <v>45347</v>
      </c>
      <c r="AA1155" s="32" t="s">
        <v>1075</v>
      </c>
      <c r="AB1155" s="32" t="s">
        <v>1070</v>
      </c>
      <c r="AC1155" s="33">
        <v>45361</v>
      </c>
      <c r="AD1155" s="32" t="s">
        <v>22</v>
      </c>
      <c r="AE1155" s="33">
        <v>45349</v>
      </c>
      <c r="AF1155" s="32" t="s">
        <v>428</v>
      </c>
      <c r="AG1155" s="32"/>
      <c r="AH1155" s="32" t="s">
        <v>1210</v>
      </c>
      <c r="AI1155" t="s">
        <v>1311</v>
      </c>
      <c r="AJ1155" t="s">
        <v>1355</v>
      </c>
      <c r="AK1155" t="s">
        <v>1520</v>
      </c>
      <c r="AL1155" s="32" t="s">
        <v>890</v>
      </c>
    </row>
    <row r="1156" spans="1:38">
      <c r="A1156" s="32">
        <v>75</v>
      </c>
      <c r="B1156" s="33">
        <v>45343</v>
      </c>
      <c r="C1156" s="32">
        <v>30</v>
      </c>
      <c r="D1156" s="32" t="s">
        <v>2531</v>
      </c>
      <c r="E1156" s="32" t="s">
        <v>2532</v>
      </c>
      <c r="F1156" s="32">
        <v>9653682</v>
      </c>
      <c r="G1156" s="32" t="s">
        <v>503</v>
      </c>
      <c r="H1156" s="32" t="s">
        <v>520</v>
      </c>
      <c r="I1156" s="32">
        <v>54793</v>
      </c>
      <c r="J1156" s="33">
        <v>45343</v>
      </c>
      <c r="K1156" s="33">
        <v>45346</v>
      </c>
      <c r="L1156" t="s">
        <v>1058</v>
      </c>
      <c r="M1156" s="32">
        <v>2</v>
      </c>
      <c r="N1156" s="32" t="s">
        <v>20</v>
      </c>
      <c r="O1156" s="32">
        <v>5</v>
      </c>
      <c r="P1156" s="32">
        <v>44.96</v>
      </c>
      <c r="Q1156" s="32">
        <v>224.8</v>
      </c>
      <c r="R1156" s="32" t="s">
        <v>2647</v>
      </c>
      <c r="S1156" s="32" t="s">
        <v>1058</v>
      </c>
      <c r="T1156" s="33">
        <v>45351</v>
      </c>
      <c r="U1156" s="33">
        <v>45349</v>
      </c>
      <c r="V1156" s="32" t="s">
        <v>2690</v>
      </c>
      <c r="W1156" s="32" t="s">
        <v>139</v>
      </c>
      <c r="X1156" s="33">
        <v>45351</v>
      </c>
      <c r="Y1156" s="32" t="s">
        <v>1068</v>
      </c>
      <c r="Z1156" s="33">
        <v>45351</v>
      </c>
      <c r="AA1156" s="32" t="s">
        <v>1075</v>
      </c>
      <c r="AB1156" s="32" t="s">
        <v>1085</v>
      </c>
      <c r="AC1156" s="33">
        <v>45361</v>
      </c>
      <c r="AD1156" s="32" t="s">
        <v>22</v>
      </c>
      <c r="AE1156" s="33">
        <v>45355</v>
      </c>
      <c r="AF1156" s="32" t="s">
        <v>429</v>
      </c>
      <c r="AG1156" s="32"/>
      <c r="AH1156" s="32" t="s">
        <v>1210</v>
      </c>
      <c r="AI1156" t="s">
        <v>1311</v>
      </c>
      <c r="AJ1156" t="s">
        <v>1355</v>
      </c>
      <c r="AK1156" t="s">
        <v>1520</v>
      </c>
      <c r="AL1156" s="32" t="s">
        <v>890</v>
      </c>
    </row>
    <row r="1157" spans="1:38">
      <c r="A1157" s="32">
        <v>75</v>
      </c>
      <c r="B1157" s="33">
        <v>45343</v>
      </c>
      <c r="C1157" s="32">
        <v>30</v>
      </c>
      <c r="D1157" s="32" t="s">
        <v>2531</v>
      </c>
      <c r="E1157" s="32" t="s">
        <v>2532</v>
      </c>
      <c r="F1157" s="32">
        <v>9653682</v>
      </c>
      <c r="G1157" s="32" t="s">
        <v>288</v>
      </c>
      <c r="H1157" s="32" t="s">
        <v>291</v>
      </c>
      <c r="I1157" s="32">
        <v>54793</v>
      </c>
      <c r="J1157" s="33">
        <v>45343</v>
      </c>
      <c r="K1157" s="33">
        <v>45346</v>
      </c>
      <c r="L1157" t="s">
        <v>1058</v>
      </c>
      <c r="M1157" s="32">
        <v>1</v>
      </c>
      <c r="N1157" s="32" t="s">
        <v>20</v>
      </c>
      <c r="O1157" s="32">
        <v>15</v>
      </c>
      <c r="P1157" s="32">
        <v>45.4</v>
      </c>
      <c r="Q1157" s="32">
        <v>681</v>
      </c>
      <c r="R1157" s="32" t="s">
        <v>2645</v>
      </c>
      <c r="S1157" s="32" t="s">
        <v>1058</v>
      </c>
      <c r="T1157" s="33">
        <v>45347</v>
      </c>
      <c r="U1157" s="33" t="s">
        <v>581</v>
      </c>
      <c r="V1157" s="32" t="s">
        <v>2646</v>
      </c>
      <c r="W1157" s="32" t="s">
        <v>1008</v>
      </c>
      <c r="X1157" s="33">
        <v>45347</v>
      </c>
      <c r="Y1157" s="32" t="s">
        <v>1068</v>
      </c>
      <c r="Z1157" s="33">
        <v>45347</v>
      </c>
      <c r="AA1157" s="32" t="s">
        <v>1075</v>
      </c>
      <c r="AB1157" s="32" t="s">
        <v>1081</v>
      </c>
      <c r="AC1157" s="33">
        <v>45361</v>
      </c>
      <c r="AD1157" s="32" t="s">
        <v>22</v>
      </c>
      <c r="AE1157" s="33">
        <v>45349</v>
      </c>
      <c r="AF1157" s="32" t="s">
        <v>1021</v>
      </c>
      <c r="AG1157" s="32"/>
      <c r="AH1157" s="32" t="s">
        <v>1210</v>
      </c>
      <c r="AI1157" t="s">
        <v>1311</v>
      </c>
      <c r="AJ1157" t="s">
        <v>1355</v>
      </c>
      <c r="AK1157" t="s">
        <v>1520</v>
      </c>
      <c r="AL1157" s="32" t="s">
        <v>890</v>
      </c>
    </row>
    <row r="1158" spans="1:38">
      <c r="A1158" s="32">
        <v>75</v>
      </c>
      <c r="B1158" s="33">
        <v>45343</v>
      </c>
      <c r="C1158" s="32">
        <v>30</v>
      </c>
      <c r="D1158" s="32" t="s">
        <v>2531</v>
      </c>
      <c r="E1158" s="32" t="s">
        <v>2532</v>
      </c>
      <c r="F1158" s="32">
        <v>9653682</v>
      </c>
      <c r="G1158" s="32" t="s">
        <v>510</v>
      </c>
      <c r="H1158" s="32" t="s">
        <v>491</v>
      </c>
      <c r="I1158" s="32">
        <v>54795</v>
      </c>
      <c r="J1158" s="33">
        <v>45343</v>
      </c>
      <c r="K1158" s="33">
        <v>45346</v>
      </c>
      <c r="L1158" t="s">
        <v>1058</v>
      </c>
      <c r="M1158" s="32">
        <v>2</v>
      </c>
      <c r="N1158" s="32" t="s">
        <v>55</v>
      </c>
      <c r="O1158" s="32">
        <v>1</v>
      </c>
      <c r="P1158" s="32">
        <v>143.19</v>
      </c>
      <c r="Q1158" s="32">
        <v>143.19</v>
      </c>
      <c r="R1158" s="32" t="s">
        <v>2648</v>
      </c>
      <c r="S1158" s="32" t="s">
        <v>1058</v>
      </c>
      <c r="T1158" s="33">
        <v>45359</v>
      </c>
      <c r="U1158" s="33" t="s">
        <v>581</v>
      </c>
      <c r="V1158" s="32" t="s">
        <v>2649</v>
      </c>
      <c r="W1158" s="32" t="s">
        <v>1013</v>
      </c>
      <c r="X1158" s="33">
        <v>45347</v>
      </c>
      <c r="Y1158" s="32" t="s">
        <v>1068</v>
      </c>
      <c r="Z1158" s="33">
        <v>45347</v>
      </c>
      <c r="AA1158" s="32" t="s">
        <v>1075</v>
      </c>
      <c r="AB1158" s="32" t="s">
        <v>1070</v>
      </c>
      <c r="AC1158" s="33">
        <v>45361</v>
      </c>
      <c r="AD1158" s="32" t="s">
        <v>22</v>
      </c>
      <c r="AE1158" s="33">
        <v>45351</v>
      </c>
      <c r="AF1158" s="32" t="s">
        <v>424</v>
      </c>
      <c r="AG1158" s="32"/>
      <c r="AH1158" s="32" t="s">
        <v>1210</v>
      </c>
      <c r="AI1158" t="s">
        <v>1311</v>
      </c>
      <c r="AJ1158" t="s">
        <v>1355</v>
      </c>
      <c r="AK1158" t="s">
        <v>1520</v>
      </c>
      <c r="AL1158" s="32" t="s">
        <v>890</v>
      </c>
    </row>
    <row r="1159" spans="1:38">
      <c r="A1159" s="32">
        <v>75</v>
      </c>
      <c r="B1159" s="33">
        <v>45343</v>
      </c>
      <c r="C1159" s="32">
        <v>30</v>
      </c>
      <c r="D1159" s="32" t="s">
        <v>2531</v>
      </c>
      <c r="E1159" s="32" t="s">
        <v>2532</v>
      </c>
      <c r="F1159" s="32">
        <v>9653682</v>
      </c>
      <c r="G1159" s="32" t="s">
        <v>71</v>
      </c>
      <c r="H1159" s="32" t="s">
        <v>72</v>
      </c>
      <c r="I1159" s="32">
        <v>54795</v>
      </c>
      <c r="J1159" s="33">
        <v>45343</v>
      </c>
      <c r="K1159" s="33">
        <v>45346</v>
      </c>
      <c r="L1159" t="s">
        <v>1058</v>
      </c>
      <c r="M1159" s="32">
        <v>1</v>
      </c>
      <c r="N1159" s="32" t="s">
        <v>20</v>
      </c>
      <c r="O1159" s="32">
        <v>5</v>
      </c>
      <c r="P1159" s="32">
        <v>13.9</v>
      </c>
      <c r="Q1159" s="32">
        <v>69.5</v>
      </c>
      <c r="R1159" s="32" t="s">
        <v>2648</v>
      </c>
      <c r="S1159" s="32" t="s">
        <v>1058</v>
      </c>
      <c r="T1159" s="33">
        <v>45359</v>
      </c>
      <c r="U1159" s="33" t="s">
        <v>581</v>
      </c>
      <c r="V1159" s="32" t="s">
        <v>2649</v>
      </c>
      <c r="W1159" s="32" t="s">
        <v>1012</v>
      </c>
      <c r="X1159" s="33">
        <v>45347</v>
      </c>
      <c r="Y1159" s="32" t="s">
        <v>1068</v>
      </c>
      <c r="Z1159" s="33">
        <v>45347</v>
      </c>
      <c r="AA1159" s="32" t="s">
        <v>1075</v>
      </c>
      <c r="AB1159" s="32" t="s">
        <v>1070</v>
      </c>
      <c r="AC1159" s="33">
        <v>45361</v>
      </c>
      <c r="AD1159" s="32" t="s">
        <v>22</v>
      </c>
      <c r="AE1159" s="33">
        <v>45349</v>
      </c>
      <c r="AF1159" s="32" t="s">
        <v>429</v>
      </c>
      <c r="AG1159" s="32"/>
      <c r="AH1159" s="32" t="s">
        <v>1210</v>
      </c>
      <c r="AI1159" t="s">
        <v>1311</v>
      </c>
      <c r="AJ1159" t="s">
        <v>1355</v>
      </c>
      <c r="AK1159" t="s">
        <v>1520</v>
      </c>
      <c r="AL1159" s="32" t="s">
        <v>890</v>
      </c>
    </row>
    <row r="1160" spans="1:38">
      <c r="A1160" s="32">
        <v>75</v>
      </c>
      <c r="B1160" s="33">
        <v>45343</v>
      </c>
      <c r="C1160" s="32">
        <v>30</v>
      </c>
      <c r="D1160" s="32" t="s">
        <v>2531</v>
      </c>
      <c r="E1160" s="32" t="s">
        <v>2532</v>
      </c>
      <c r="F1160" s="32">
        <v>9653682</v>
      </c>
      <c r="G1160" s="32" t="s">
        <v>1262</v>
      </c>
      <c r="H1160" s="32" t="s">
        <v>1267</v>
      </c>
      <c r="I1160" s="32">
        <v>54790</v>
      </c>
      <c r="J1160" s="33">
        <v>45343</v>
      </c>
      <c r="K1160" s="33">
        <v>45346</v>
      </c>
      <c r="L1160" t="s">
        <v>1058</v>
      </c>
      <c r="M1160" s="32">
        <v>1</v>
      </c>
      <c r="N1160" s="32" t="s">
        <v>20</v>
      </c>
      <c r="O1160" s="32">
        <v>1</v>
      </c>
      <c r="P1160" s="32">
        <v>49.95</v>
      </c>
      <c r="Q1160" s="32">
        <v>49.95</v>
      </c>
      <c r="R1160" s="32" t="s">
        <v>2691</v>
      </c>
      <c r="S1160" s="32" t="s">
        <v>1058</v>
      </c>
      <c r="T1160" s="33">
        <v>45351</v>
      </c>
      <c r="U1160" s="33" t="s">
        <v>581</v>
      </c>
      <c r="V1160" s="32" t="s">
        <v>2692</v>
      </c>
      <c r="W1160" s="32" t="s">
        <v>142</v>
      </c>
      <c r="X1160" s="33">
        <v>45351</v>
      </c>
      <c r="Y1160" s="32" t="s">
        <v>1068</v>
      </c>
      <c r="Z1160" s="33">
        <v>45351</v>
      </c>
      <c r="AA1160" s="32" t="s">
        <v>1075</v>
      </c>
      <c r="AB1160" s="32" t="s">
        <v>1081</v>
      </c>
      <c r="AC1160" s="33">
        <v>45366</v>
      </c>
      <c r="AD1160" s="32" t="s">
        <v>22</v>
      </c>
      <c r="AE1160" s="33">
        <v>45354</v>
      </c>
      <c r="AF1160" s="32" t="s">
        <v>424</v>
      </c>
      <c r="AG1160" s="32"/>
      <c r="AH1160" s="32" t="s">
        <v>1210</v>
      </c>
      <c r="AI1160" t="s">
        <v>1311</v>
      </c>
      <c r="AJ1160" t="s">
        <v>1355</v>
      </c>
      <c r="AK1160" t="s">
        <v>1520</v>
      </c>
      <c r="AL1160" s="32" t="s">
        <v>890</v>
      </c>
    </row>
    <row r="1161" spans="1:38">
      <c r="A1161" s="32">
        <v>75</v>
      </c>
      <c r="B1161" s="33">
        <v>45343</v>
      </c>
      <c r="C1161" s="32">
        <v>30</v>
      </c>
      <c r="D1161" s="32" t="s">
        <v>2531</v>
      </c>
      <c r="E1161" s="32" t="s">
        <v>2532</v>
      </c>
      <c r="F1161" s="32">
        <v>9653682</v>
      </c>
      <c r="G1161" s="32" t="s">
        <v>2535</v>
      </c>
      <c r="H1161" s="32" t="s">
        <v>2539</v>
      </c>
      <c r="I1161" s="32">
        <v>54792</v>
      </c>
      <c r="J1161" s="33">
        <v>45343</v>
      </c>
      <c r="K1161" s="33">
        <v>45346</v>
      </c>
      <c r="L1161" t="s">
        <v>1058</v>
      </c>
      <c r="M1161" s="32">
        <v>1</v>
      </c>
      <c r="N1161" s="32" t="s">
        <v>20</v>
      </c>
      <c r="O1161" s="32">
        <v>3</v>
      </c>
      <c r="P1161" s="32">
        <v>33.299999999999997</v>
      </c>
      <c r="Q1161" s="32">
        <v>99.9</v>
      </c>
      <c r="R1161" s="32" t="s">
        <v>2688</v>
      </c>
      <c r="S1161" s="32" t="s">
        <v>1058</v>
      </c>
      <c r="T1161" s="33">
        <v>45353</v>
      </c>
      <c r="U1161" s="33">
        <v>45353</v>
      </c>
      <c r="V1161" s="32" t="s">
        <v>2689</v>
      </c>
      <c r="W1161" s="32" t="s">
        <v>140</v>
      </c>
      <c r="X1161" s="33">
        <v>45353</v>
      </c>
      <c r="Y1161" s="32" t="s">
        <v>1068</v>
      </c>
      <c r="Z1161" s="33">
        <v>45353</v>
      </c>
      <c r="AA1161" s="32" t="s">
        <v>1075</v>
      </c>
      <c r="AB1161" s="32" t="s">
        <v>1071</v>
      </c>
      <c r="AC1161" s="33">
        <v>45381</v>
      </c>
      <c r="AD1161" s="32" t="s">
        <v>22</v>
      </c>
      <c r="AE1161" s="33">
        <v>45356</v>
      </c>
      <c r="AF1161" s="32" t="s">
        <v>428</v>
      </c>
      <c r="AG1161" s="32"/>
      <c r="AH1161" s="32" t="s">
        <v>1210</v>
      </c>
      <c r="AI1161" t="s">
        <v>1311</v>
      </c>
      <c r="AJ1161" t="s">
        <v>1355</v>
      </c>
      <c r="AK1161" t="s">
        <v>1520</v>
      </c>
      <c r="AL1161" s="32" t="s">
        <v>890</v>
      </c>
    </row>
    <row r="1162" spans="1:38">
      <c r="A1162" s="32">
        <v>76</v>
      </c>
      <c r="B1162" s="33">
        <v>45343</v>
      </c>
      <c r="C1162" s="32">
        <v>30</v>
      </c>
      <c r="D1162" s="32" t="s">
        <v>2540</v>
      </c>
      <c r="E1162" s="32" t="s">
        <v>2541</v>
      </c>
      <c r="F1162" s="32">
        <v>9653523</v>
      </c>
      <c r="G1162" s="32" t="s">
        <v>278</v>
      </c>
      <c r="H1162" s="32" t="s">
        <v>1251</v>
      </c>
      <c r="I1162" s="32">
        <v>54815</v>
      </c>
      <c r="J1162" s="33">
        <v>45343</v>
      </c>
      <c r="K1162" s="33">
        <v>45346</v>
      </c>
      <c r="L1162" t="s">
        <v>1058</v>
      </c>
      <c r="M1162" s="32">
        <v>7</v>
      </c>
      <c r="N1162" s="32" t="s">
        <v>190</v>
      </c>
      <c r="O1162" s="32">
        <v>15</v>
      </c>
      <c r="P1162" s="32">
        <v>47.45</v>
      </c>
      <c r="Q1162" s="32">
        <v>711.75</v>
      </c>
      <c r="R1162" s="32" t="s">
        <v>2645</v>
      </c>
      <c r="S1162" s="32" t="s">
        <v>1058</v>
      </c>
      <c r="T1162" s="33">
        <v>45347</v>
      </c>
      <c r="U1162" s="33" t="s">
        <v>581</v>
      </c>
      <c r="V1162" s="32" t="s">
        <v>2646</v>
      </c>
      <c r="W1162" s="32" t="s">
        <v>1007</v>
      </c>
      <c r="X1162" s="33">
        <v>45347</v>
      </c>
      <c r="Y1162" s="32" t="s">
        <v>1068</v>
      </c>
      <c r="Z1162" s="33">
        <v>45347</v>
      </c>
      <c r="AA1162" s="32" t="s">
        <v>1075</v>
      </c>
      <c r="AB1162" s="32" t="s">
        <v>1081</v>
      </c>
      <c r="AC1162" s="33">
        <v>45361</v>
      </c>
      <c r="AD1162" s="32" t="s">
        <v>22</v>
      </c>
      <c r="AE1162" s="33">
        <v>45349</v>
      </c>
      <c r="AF1162" s="32" t="s">
        <v>1021</v>
      </c>
      <c r="AG1162" s="32"/>
      <c r="AH1162" s="32" t="s">
        <v>1210</v>
      </c>
      <c r="AI1162" t="s">
        <v>1311</v>
      </c>
      <c r="AJ1162" t="s">
        <v>1355</v>
      </c>
      <c r="AK1162" t="s">
        <v>1520</v>
      </c>
      <c r="AL1162" s="32" t="s">
        <v>890</v>
      </c>
    </row>
    <row r="1163" spans="1:38">
      <c r="A1163" s="32">
        <v>76</v>
      </c>
      <c r="B1163" s="33">
        <v>45343</v>
      </c>
      <c r="C1163" s="32">
        <v>30</v>
      </c>
      <c r="D1163" s="32" t="s">
        <v>2540</v>
      </c>
      <c r="E1163" s="32" t="s">
        <v>2541</v>
      </c>
      <c r="F1163" s="32">
        <v>9653523</v>
      </c>
      <c r="G1163" s="32" t="s">
        <v>415</v>
      </c>
      <c r="H1163" s="32" t="s">
        <v>420</v>
      </c>
      <c r="I1163" s="32">
        <v>54815</v>
      </c>
      <c r="J1163" s="33">
        <v>45343</v>
      </c>
      <c r="K1163" s="33">
        <v>45346</v>
      </c>
      <c r="L1163" t="s">
        <v>1058</v>
      </c>
      <c r="M1163" s="32">
        <v>6</v>
      </c>
      <c r="N1163" s="32" t="s">
        <v>190</v>
      </c>
      <c r="O1163" s="32">
        <v>15</v>
      </c>
      <c r="P1163" s="32">
        <v>61.61</v>
      </c>
      <c r="Q1163" s="32">
        <v>924.15</v>
      </c>
      <c r="R1163" s="32" t="s">
        <v>2647</v>
      </c>
      <c r="S1163" s="32" t="s">
        <v>1058</v>
      </c>
      <c r="T1163" s="33">
        <v>45351</v>
      </c>
      <c r="U1163" s="33">
        <v>45349</v>
      </c>
      <c r="V1163" s="32" t="s">
        <v>2690</v>
      </c>
      <c r="W1163" s="32" t="s">
        <v>142</v>
      </c>
      <c r="X1163" s="33">
        <v>45351</v>
      </c>
      <c r="Y1163" s="32" t="s">
        <v>1068</v>
      </c>
      <c r="Z1163" s="33">
        <v>45351</v>
      </c>
      <c r="AA1163" s="32" t="s">
        <v>1075</v>
      </c>
      <c r="AB1163" s="32" t="s">
        <v>1085</v>
      </c>
      <c r="AC1163" s="33">
        <v>45361</v>
      </c>
      <c r="AD1163" s="32" t="s">
        <v>22</v>
      </c>
      <c r="AE1163" s="33">
        <v>45355</v>
      </c>
      <c r="AF1163" s="32" t="s">
        <v>1021</v>
      </c>
      <c r="AG1163" s="32"/>
      <c r="AH1163" s="32" t="s">
        <v>1210</v>
      </c>
      <c r="AI1163" t="s">
        <v>1311</v>
      </c>
      <c r="AJ1163" t="s">
        <v>1355</v>
      </c>
      <c r="AK1163" t="s">
        <v>1520</v>
      </c>
      <c r="AL1163" s="32" t="s">
        <v>890</v>
      </c>
    </row>
    <row r="1164" spans="1:38">
      <c r="A1164" s="32">
        <v>76</v>
      </c>
      <c r="B1164" s="33">
        <v>45343</v>
      </c>
      <c r="C1164" s="32">
        <v>30</v>
      </c>
      <c r="D1164" s="32" t="s">
        <v>2540</v>
      </c>
      <c r="E1164" s="32" t="s">
        <v>2541</v>
      </c>
      <c r="F1164" s="32">
        <v>9653523</v>
      </c>
      <c r="G1164" s="32" t="s">
        <v>2533</v>
      </c>
      <c r="H1164" s="32" t="s">
        <v>2536</v>
      </c>
      <c r="I1164" s="32">
        <v>54816</v>
      </c>
      <c r="J1164" s="33">
        <v>45343</v>
      </c>
      <c r="K1164" s="33" t="s">
        <v>581</v>
      </c>
      <c r="L1164" t="s">
        <v>581</v>
      </c>
      <c r="M1164" s="32">
        <v>1</v>
      </c>
      <c r="N1164" s="32" t="s">
        <v>20</v>
      </c>
      <c r="O1164" s="32">
        <v>35</v>
      </c>
      <c r="P1164" s="32" t="s">
        <v>581</v>
      </c>
      <c r="Q1164" s="32" t="s">
        <v>581</v>
      </c>
      <c r="R1164" s="32" t="s">
        <v>581</v>
      </c>
      <c r="S1164" s="32" t="s">
        <v>581</v>
      </c>
      <c r="T1164" s="33" t="s">
        <v>581</v>
      </c>
      <c r="U1164" s="33" t="s">
        <v>581</v>
      </c>
      <c r="V1164" s="32" t="s">
        <v>581</v>
      </c>
      <c r="W1164" s="32" t="s">
        <v>581</v>
      </c>
      <c r="X1164" s="33" t="s">
        <v>581</v>
      </c>
      <c r="Y1164" s="32" t="s">
        <v>581</v>
      </c>
      <c r="Z1164" s="33" t="s">
        <v>581</v>
      </c>
      <c r="AA1164" s="32" t="s">
        <v>581</v>
      </c>
      <c r="AB1164" s="32" t="s">
        <v>581</v>
      </c>
      <c r="AC1164" s="33" t="s">
        <v>581</v>
      </c>
      <c r="AD1164" s="32" t="s">
        <v>22</v>
      </c>
      <c r="AE1164" s="33" t="s">
        <v>581</v>
      </c>
      <c r="AF1164" s="32" t="s">
        <v>581</v>
      </c>
      <c r="AG1164" s="32"/>
      <c r="AH1164" s="32" t="s">
        <v>1210</v>
      </c>
      <c r="AI1164" t="s">
        <v>1311</v>
      </c>
      <c r="AJ1164" t="s">
        <v>1355</v>
      </c>
      <c r="AK1164" t="s">
        <v>1520</v>
      </c>
      <c r="AL1164" s="32" t="s">
        <v>890</v>
      </c>
    </row>
    <row r="1165" spans="1:38">
      <c r="A1165" s="32">
        <v>76</v>
      </c>
      <c r="B1165" s="33">
        <v>45343</v>
      </c>
      <c r="C1165" s="32">
        <v>30</v>
      </c>
      <c r="D1165" s="32" t="s">
        <v>2540</v>
      </c>
      <c r="E1165" s="32" t="s">
        <v>2541</v>
      </c>
      <c r="F1165" s="32">
        <v>9653523</v>
      </c>
      <c r="G1165" s="32" t="s">
        <v>2534</v>
      </c>
      <c r="H1165" s="32" t="s">
        <v>2537</v>
      </c>
      <c r="I1165" s="32">
        <v>54813</v>
      </c>
      <c r="J1165" s="33">
        <v>45343</v>
      </c>
      <c r="K1165" s="33">
        <v>45346</v>
      </c>
      <c r="L1165" t="s">
        <v>1058</v>
      </c>
      <c r="M1165" s="32">
        <v>1</v>
      </c>
      <c r="N1165" s="32" t="s">
        <v>20</v>
      </c>
      <c r="O1165" s="32">
        <v>10</v>
      </c>
      <c r="P1165" s="32">
        <v>27.64</v>
      </c>
      <c r="Q1165" s="32">
        <v>276.39999999999998</v>
      </c>
      <c r="R1165" s="32" t="s">
        <v>2688</v>
      </c>
      <c r="S1165" s="32" t="s">
        <v>1058</v>
      </c>
      <c r="T1165" s="33">
        <v>45353</v>
      </c>
      <c r="U1165" s="33">
        <v>45353</v>
      </c>
      <c r="V1165" s="32" t="s">
        <v>2689</v>
      </c>
      <c r="W1165" s="32" t="s">
        <v>1008</v>
      </c>
      <c r="X1165" s="33">
        <v>45353</v>
      </c>
      <c r="Y1165" s="32" t="s">
        <v>1068</v>
      </c>
      <c r="Z1165" s="33">
        <v>45353</v>
      </c>
      <c r="AA1165" s="32" t="s">
        <v>1075</v>
      </c>
      <c r="AB1165" s="32" t="s">
        <v>1071</v>
      </c>
      <c r="AC1165" s="33">
        <v>45367</v>
      </c>
      <c r="AD1165" s="32" t="s">
        <v>22</v>
      </c>
      <c r="AE1165" s="33">
        <v>45356</v>
      </c>
      <c r="AF1165" s="32" t="s">
        <v>1001</v>
      </c>
      <c r="AG1165" s="32"/>
      <c r="AH1165" s="32" t="s">
        <v>1210</v>
      </c>
      <c r="AI1165" t="s">
        <v>1311</v>
      </c>
      <c r="AJ1165" t="s">
        <v>1355</v>
      </c>
      <c r="AK1165" t="s">
        <v>1520</v>
      </c>
      <c r="AL1165" s="32" t="s">
        <v>890</v>
      </c>
    </row>
    <row r="1166" spans="1:38">
      <c r="A1166" s="32">
        <v>76</v>
      </c>
      <c r="B1166" s="33">
        <v>45343</v>
      </c>
      <c r="C1166" s="32">
        <v>30</v>
      </c>
      <c r="D1166" s="32" t="s">
        <v>2540</v>
      </c>
      <c r="E1166" s="32" t="s">
        <v>2541</v>
      </c>
      <c r="F1166" s="32">
        <v>9653523</v>
      </c>
      <c r="G1166" s="32" t="s">
        <v>507</v>
      </c>
      <c r="H1166" s="32" t="s">
        <v>524</v>
      </c>
      <c r="I1166" s="32">
        <v>54811</v>
      </c>
      <c r="J1166" s="33">
        <v>45343</v>
      </c>
      <c r="K1166" s="33">
        <v>45346</v>
      </c>
      <c r="L1166" t="s">
        <v>1058</v>
      </c>
      <c r="M1166" s="32">
        <v>1</v>
      </c>
      <c r="N1166" s="32" t="s">
        <v>20</v>
      </c>
      <c r="O1166" s="32">
        <v>15</v>
      </c>
      <c r="P1166" s="32">
        <v>30.64</v>
      </c>
      <c r="Q1166" s="32">
        <v>459.6</v>
      </c>
      <c r="R1166" s="32" t="s">
        <v>2688</v>
      </c>
      <c r="S1166" s="32" t="s">
        <v>1058</v>
      </c>
      <c r="T1166" s="33">
        <v>45353</v>
      </c>
      <c r="U1166" s="33">
        <v>45353</v>
      </c>
      <c r="V1166" s="32" t="s">
        <v>2689</v>
      </c>
      <c r="W1166" s="32" t="s">
        <v>1007</v>
      </c>
      <c r="X1166" s="33">
        <v>45353</v>
      </c>
      <c r="Y1166" s="32" t="s">
        <v>1068</v>
      </c>
      <c r="Z1166" s="33">
        <v>45353</v>
      </c>
      <c r="AA1166" s="32" t="s">
        <v>1075</v>
      </c>
      <c r="AB1166" s="32" t="s">
        <v>1071</v>
      </c>
      <c r="AC1166" s="33">
        <v>45367</v>
      </c>
      <c r="AD1166" s="32" t="s">
        <v>22</v>
      </c>
      <c r="AE1166" s="33">
        <v>45356</v>
      </c>
      <c r="AF1166" s="32" t="s">
        <v>1021</v>
      </c>
      <c r="AG1166" s="32"/>
      <c r="AH1166" s="32" t="s">
        <v>1210</v>
      </c>
      <c r="AI1166" t="s">
        <v>1311</v>
      </c>
      <c r="AJ1166" t="s">
        <v>1355</v>
      </c>
      <c r="AK1166" t="s">
        <v>1520</v>
      </c>
      <c r="AL1166" s="32" t="s">
        <v>890</v>
      </c>
    </row>
    <row r="1167" spans="1:38">
      <c r="A1167" s="32">
        <v>76</v>
      </c>
      <c r="B1167" s="33">
        <v>45343</v>
      </c>
      <c r="C1167" s="32">
        <v>30</v>
      </c>
      <c r="D1167" s="32" t="s">
        <v>2540</v>
      </c>
      <c r="E1167" s="32" t="s">
        <v>2541</v>
      </c>
      <c r="F1167" s="32">
        <v>9653523</v>
      </c>
      <c r="G1167" s="32" t="s">
        <v>1759</v>
      </c>
      <c r="H1167" s="32" t="s">
        <v>1766</v>
      </c>
      <c r="I1167" s="32">
        <v>54815</v>
      </c>
      <c r="J1167" s="33">
        <v>45343</v>
      </c>
      <c r="K1167" s="33">
        <v>45346</v>
      </c>
      <c r="L1167" t="s">
        <v>1058</v>
      </c>
      <c r="M1167" s="32">
        <v>5</v>
      </c>
      <c r="N1167" s="32" t="s">
        <v>55</v>
      </c>
      <c r="O1167" s="32">
        <v>20</v>
      </c>
      <c r="P1167" s="32">
        <v>19.809999999999999</v>
      </c>
      <c r="Q1167" s="32">
        <v>396.2</v>
      </c>
      <c r="R1167" s="32" t="s">
        <v>2645</v>
      </c>
      <c r="S1167" s="32" t="s">
        <v>1058</v>
      </c>
      <c r="T1167" s="33">
        <v>45347</v>
      </c>
      <c r="U1167" s="33" t="s">
        <v>581</v>
      </c>
      <c r="V1167" s="32" t="s">
        <v>2646</v>
      </c>
      <c r="W1167" s="32" t="s">
        <v>1006</v>
      </c>
      <c r="X1167" s="33">
        <v>45347</v>
      </c>
      <c r="Y1167" s="32" t="s">
        <v>1068</v>
      </c>
      <c r="Z1167" s="33">
        <v>45347</v>
      </c>
      <c r="AA1167" s="32" t="s">
        <v>1075</v>
      </c>
      <c r="AB1167" s="32" t="s">
        <v>1081</v>
      </c>
      <c r="AC1167" s="33">
        <v>45361</v>
      </c>
      <c r="AD1167" s="32" t="s">
        <v>22</v>
      </c>
      <c r="AE1167" s="33">
        <v>45349</v>
      </c>
      <c r="AF1167" s="32" t="s">
        <v>1026</v>
      </c>
      <c r="AG1167" s="32"/>
      <c r="AH1167" s="32" t="s">
        <v>1210</v>
      </c>
      <c r="AI1167" t="s">
        <v>1311</v>
      </c>
      <c r="AJ1167" t="s">
        <v>1355</v>
      </c>
      <c r="AK1167" t="s">
        <v>1520</v>
      </c>
      <c r="AL1167" s="32" t="s">
        <v>890</v>
      </c>
    </row>
    <row r="1168" spans="1:38">
      <c r="A1168" s="32">
        <v>76</v>
      </c>
      <c r="B1168" s="33">
        <v>45343</v>
      </c>
      <c r="C1168" s="32">
        <v>30</v>
      </c>
      <c r="D1168" s="32" t="s">
        <v>2540</v>
      </c>
      <c r="E1168" s="32" t="s">
        <v>2541</v>
      </c>
      <c r="F1168" s="32">
        <v>9653523</v>
      </c>
      <c r="G1168" s="32" t="s">
        <v>502</v>
      </c>
      <c r="H1168" s="32" t="s">
        <v>2542</v>
      </c>
      <c r="I1168" s="32">
        <v>54815</v>
      </c>
      <c r="J1168" s="33">
        <v>45343</v>
      </c>
      <c r="K1168" s="33">
        <v>45346</v>
      </c>
      <c r="L1168" t="s">
        <v>1058</v>
      </c>
      <c r="M1168" s="32">
        <v>4</v>
      </c>
      <c r="N1168" s="32" t="s">
        <v>55</v>
      </c>
      <c r="O1168" s="32">
        <v>8</v>
      </c>
      <c r="P1168" s="32">
        <v>30.97</v>
      </c>
      <c r="Q1168" s="32">
        <v>247.76</v>
      </c>
      <c r="R1168" s="32" t="s">
        <v>2645</v>
      </c>
      <c r="S1168" s="32" t="s">
        <v>1058</v>
      </c>
      <c r="T1168" s="33">
        <v>45347</v>
      </c>
      <c r="U1168" s="33" t="s">
        <v>581</v>
      </c>
      <c r="V1168" s="32" t="s">
        <v>2646</v>
      </c>
      <c r="W1168" s="32" t="s">
        <v>1005</v>
      </c>
      <c r="X1168" s="33">
        <v>45347</v>
      </c>
      <c r="Y1168" s="32" t="s">
        <v>1068</v>
      </c>
      <c r="Z1168" s="33">
        <v>45347</v>
      </c>
      <c r="AA1168" s="32" t="s">
        <v>1075</v>
      </c>
      <c r="AB1168" s="32" t="s">
        <v>1081</v>
      </c>
      <c r="AC1168" s="33">
        <v>45368</v>
      </c>
      <c r="AD1168" s="32" t="s">
        <v>22</v>
      </c>
      <c r="AE1168" s="33">
        <v>45349</v>
      </c>
      <c r="AF1168" s="32" t="s">
        <v>1025</v>
      </c>
      <c r="AG1168" s="32"/>
      <c r="AH1168" s="32" t="s">
        <v>1210</v>
      </c>
      <c r="AI1168" t="s">
        <v>1311</v>
      </c>
      <c r="AJ1168" t="s">
        <v>1355</v>
      </c>
      <c r="AK1168" t="s">
        <v>1520</v>
      </c>
      <c r="AL1168" s="32" t="s">
        <v>890</v>
      </c>
    </row>
    <row r="1169" spans="1:38">
      <c r="A1169" s="32">
        <v>76</v>
      </c>
      <c r="B1169" s="33">
        <v>45343</v>
      </c>
      <c r="C1169" s="32">
        <v>30</v>
      </c>
      <c r="D1169" s="32" t="s">
        <v>2540</v>
      </c>
      <c r="E1169" s="32" t="s">
        <v>2541</v>
      </c>
      <c r="F1169" s="32">
        <v>9653523</v>
      </c>
      <c r="G1169" s="32" t="s">
        <v>276</v>
      </c>
      <c r="H1169" s="32" t="s">
        <v>277</v>
      </c>
      <c r="I1169" s="32">
        <v>54815</v>
      </c>
      <c r="J1169" s="33">
        <v>45343</v>
      </c>
      <c r="K1169" s="33">
        <v>45346</v>
      </c>
      <c r="L1169" t="s">
        <v>1058</v>
      </c>
      <c r="M1169" s="32">
        <v>3</v>
      </c>
      <c r="N1169" s="32" t="s">
        <v>21</v>
      </c>
      <c r="O1169" s="32">
        <v>1</v>
      </c>
      <c r="P1169" s="32">
        <v>722.61</v>
      </c>
      <c r="Q1169" s="32">
        <v>722.61</v>
      </c>
      <c r="R1169" s="32" t="s">
        <v>2645</v>
      </c>
      <c r="S1169" s="32" t="s">
        <v>1058</v>
      </c>
      <c r="T1169" s="33">
        <v>45347</v>
      </c>
      <c r="U1169" s="33" t="s">
        <v>581</v>
      </c>
      <c r="V1169" s="32" t="s">
        <v>2646</v>
      </c>
      <c r="W1169" s="32" t="s">
        <v>1003</v>
      </c>
      <c r="X1169" s="33">
        <v>45347</v>
      </c>
      <c r="Y1169" s="32" t="s">
        <v>1068</v>
      </c>
      <c r="Z1169" s="33">
        <v>45347</v>
      </c>
      <c r="AA1169" s="32" t="s">
        <v>1075</v>
      </c>
      <c r="AB1169" s="32" t="s">
        <v>1081</v>
      </c>
      <c r="AC1169" s="33">
        <v>45361</v>
      </c>
      <c r="AD1169" s="32" t="s">
        <v>22</v>
      </c>
      <c r="AE1169" s="33">
        <v>45357</v>
      </c>
      <c r="AF1169" s="32" t="s">
        <v>424</v>
      </c>
      <c r="AG1169" s="32"/>
      <c r="AH1169" s="32" t="s">
        <v>1210</v>
      </c>
      <c r="AI1169" t="s">
        <v>1311</v>
      </c>
      <c r="AJ1169" t="s">
        <v>1355</v>
      </c>
      <c r="AK1169" t="s">
        <v>1520</v>
      </c>
      <c r="AL1169" s="32" t="s">
        <v>890</v>
      </c>
    </row>
    <row r="1170" spans="1:38">
      <c r="A1170" s="32">
        <v>76</v>
      </c>
      <c r="B1170" s="33">
        <v>45343</v>
      </c>
      <c r="C1170" s="32">
        <v>30</v>
      </c>
      <c r="D1170" s="32" t="s">
        <v>2540</v>
      </c>
      <c r="E1170" s="32" t="s">
        <v>2541</v>
      </c>
      <c r="F1170" s="32">
        <v>9653523</v>
      </c>
      <c r="G1170" s="32" t="s">
        <v>90</v>
      </c>
      <c r="H1170" s="32" t="s">
        <v>2538</v>
      </c>
      <c r="I1170" s="32">
        <v>54817</v>
      </c>
      <c r="J1170" s="33">
        <v>45343</v>
      </c>
      <c r="K1170" s="33">
        <v>45346</v>
      </c>
      <c r="L1170" t="s">
        <v>1058</v>
      </c>
      <c r="M1170" s="32">
        <v>3</v>
      </c>
      <c r="N1170" s="32" t="s">
        <v>88</v>
      </c>
      <c r="O1170" s="32">
        <v>3</v>
      </c>
      <c r="P1170" s="32">
        <v>185.7</v>
      </c>
      <c r="Q1170" s="32">
        <v>557.1</v>
      </c>
      <c r="R1170" s="32" t="s">
        <v>2648</v>
      </c>
      <c r="S1170" s="32" t="s">
        <v>1058</v>
      </c>
      <c r="T1170" s="33">
        <v>45359</v>
      </c>
      <c r="U1170" s="33" t="s">
        <v>581</v>
      </c>
      <c r="V1170" s="32" t="s">
        <v>2649</v>
      </c>
      <c r="W1170" s="32" t="s">
        <v>1011</v>
      </c>
      <c r="X1170" s="33">
        <v>45347</v>
      </c>
      <c r="Y1170" s="32" t="s">
        <v>1068</v>
      </c>
      <c r="Z1170" s="33">
        <v>45347</v>
      </c>
      <c r="AA1170" s="32" t="s">
        <v>1075</v>
      </c>
      <c r="AB1170" s="32" t="s">
        <v>1070</v>
      </c>
      <c r="AC1170" s="33">
        <v>45361</v>
      </c>
      <c r="AD1170" s="32" t="s">
        <v>22</v>
      </c>
      <c r="AE1170" s="33">
        <v>45349</v>
      </c>
      <c r="AF1170" s="32" t="s">
        <v>428</v>
      </c>
      <c r="AG1170" s="32"/>
      <c r="AH1170" s="32" t="s">
        <v>1210</v>
      </c>
      <c r="AI1170" t="s">
        <v>1311</v>
      </c>
      <c r="AJ1170" t="s">
        <v>1355</v>
      </c>
      <c r="AK1170" t="s">
        <v>1520</v>
      </c>
      <c r="AL1170" s="32" t="s">
        <v>890</v>
      </c>
    </row>
    <row r="1171" spans="1:38">
      <c r="A1171" s="32">
        <v>76</v>
      </c>
      <c r="B1171" s="33">
        <v>45343</v>
      </c>
      <c r="C1171" s="32">
        <v>30</v>
      </c>
      <c r="D1171" s="32" t="s">
        <v>2540</v>
      </c>
      <c r="E1171" s="32" t="s">
        <v>2541</v>
      </c>
      <c r="F1171" s="32">
        <v>9653523</v>
      </c>
      <c r="G1171" s="32" t="s">
        <v>503</v>
      </c>
      <c r="H1171" s="32" t="s">
        <v>520</v>
      </c>
      <c r="I1171" s="32">
        <v>54815</v>
      </c>
      <c r="J1171" s="33">
        <v>45343</v>
      </c>
      <c r="K1171" s="33">
        <v>45346</v>
      </c>
      <c r="L1171" t="s">
        <v>1058</v>
      </c>
      <c r="M1171" s="32">
        <v>2</v>
      </c>
      <c r="N1171" s="32" t="s">
        <v>20</v>
      </c>
      <c r="O1171" s="32">
        <v>5</v>
      </c>
      <c r="P1171" s="32">
        <v>44.96</v>
      </c>
      <c r="Q1171" s="32">
        <v>224.8</v>
      </c>
      <c r="R1171" s="32" t="s">
        <v>2647</v>
      </c>
      <c r="S1171" s="32" t="s">
        <v>1058</v>
      </c>
      <c r="T1171" s="33">
        <v>45351</v>
      </c>
      <c r="U1171" s="33">
        <v>45349</v>
      </c>
      <c r="V1171" s="32" t="s">
        <v>2690</v>
      </c>
      <c r="W1171" s="32" t="s">
        <v>141</v>
      </c>
      <c r="X1171" s="33">
        <v>45351</v>
      </c>
      <c r="Y1171" s="32" t="s">
        <v>1068</v>
      </c>
      <c r="Z1171" s="33">
        <v>45351</v>
      </c>
      <c r="AA1171" s="32" t="s">
        <v>1075</v>
      </c>
      <c r="AB1171" s="32" t="s">
        <v>1085</v>
      </c>
      <c r="AC1171" s="33">
        <v>45361</v>
      </c>
      <c r="AD1171" s="32" t="s">
        <v>22</v>
      </c>
      <c r="AE1171" s="33">
        <v>45355</v>
      </c>
      <c r="AF1171" s="32" t="s">
        <v>429</v>
      </c>
      <c r="AG1171" s="32"/>
      <c r="AH1171" s="32" t="s">
        <v>1210</v>
      </c>
      <c r="AI1171" t="s">
        <v>1311</v>
      </c>
      <c r="AJ1171" t="s">
        <v>1355</v>
      </c>
      <c r="AK1171" t="s">
        <v>1520</v>
      </c>
      <c r="AL1171" s="32" t="s">
        <v>890</v>
      </c>
    </row>
    <row r="1172" spans="1:38">
      <c r="A1172" s="32">
        <v>76</v>
      </c>
      <c r="B1172" s="33">
        <v>45343</v>
      </c>
      <c r="C1172" s="32">
        <v>30</v>
      </c>
      <c r="D1172" s="32" t="s">
        <v>2540</v>
      </c>
      <c r="E1172" s="32" t="s">
        <v>2541</v>
      </c>
      <c r="F1172" s="32">
        <v>9653523</v>
      </c>
      <c r="G1172" s="32" t="s">
        <v>288</v>
      </c>
      <c r="H1172" s="32" t="s">
        <v>291</v>
      </c>
      <c r="I1172" s="32">
        <v>54815</v>
      </c>
      <c r="J1172" s="33">
        <v>45343</v>
      </c>
      <c r="K1172" s="33">
        <v>45346</v>
      </c>
      <c r="L1172" t="s">
        <v>1058</v>
      </c>
      <c r="M1172" s="32">
        <v>1</v>
      </c>
      <c r="N1172" s="32" t="s">
        <v>20</v>
      </c>
      <c r="O1172" s="32">
        <v>15</v>
      </c>
      <c r="P1172" s="32">
        <v>45.4</v>
      </c>
      <c r="Q1172" s="32">
        <v>681</v>
      </c>
      <c r="R1172" s="32" t="s">
        <v>2645</v>
      </c>
      <c r="S1172" s="32" t="s">
        <v>1058</v>
      </c>
      <c r="T1172" s="33">
        <v>45347</v>
      </c>
      <c r="U1172" s="33" t="s">
        <v>581</v>
      </c>
      <c r="V1172" s="32" t="s">
        <v>2646</v>
      </c>
      <c r="W1172" s="32" t="s">
        <v>1002</v>
      </c>
      <c r="X1172" s="33">
        <v>45347</v>
      </c>
      <c r="Y1172" s="32" t="s">
        <v>1068</v>
      </c>
      <c r="Z1172" s="33">
        <v>45347</v>
      </c>
      <c r="AA1172" s="32" t="s">
        <v>1075</v>
      </c>
      <c r="AB1172" s="32" t="s">
        <v>1081</v>
      </c>
      <c r="AC1172" s="33">
        <v>45361</v>
      </c>
      <c r="AD1172" s="32" t="s">
        <v>22</v>
      </c>
      <c r="AE1172" s="33">
        <v>45349</v>
      </c>
      <c r="AF1172" s="32" t="s">
        <v>1021</v>
      </c>
      <c r="AG1172" s="32"/>
      <c r="AH1172" s="32" t="s">
        <v>1210</v>
      </c>
      <c r="AI1172" t="s">
        <v>1311</v>
      </c>
      <c r="AJ1172" t="s">
        <v>1355</v>
      </c>
      <c r="AK1172" t="s">
        <v>1520</v>
      </c>
      <c r="AL1172" s="32" t="s">
        <v>890</v>
      </c>
    </row>
    <row r="1173" spans="1:38">
      <c r="A1173" s="32">
        <v>76</v>
      </c>
      <c r="B1173" s="33">
        <v>45343</v>
      </c>
      <c r="C1173" s="32">
        <v>30</v>
      </c>
      <c r="D1173" s="32" t="s">
        <v>2540</v>
      </c>
      <c r="E1173" s="32" t="s">
        <v>2541</v>
      </c>
      <c r="F1173" s="32">
        <v>9653523</v>
      </c>
      <c r="G1173" s="32" t="s">
        <v>510</v>
      </c>
      <c r="H1173" s="32" t="s">
        <v>491</v>
      </c>
      <c r="I1173" s="32">
        <v>54817</v>
      </c>
      <c r="J1173" s="33">
        <v>45343</v>
      </c>
      <c r="K1173" s="33">
        <v>45346</v>
      </c>
      <c r="L1173" t="s">
        <v>1058</v>
      </c>
      <c r="M1173" s="32">
        <v>2</v>
      </c>
      <c r="N1173" s="32" t="s">
        <v>55</v>
      </c>
      <c r="O1173" s="32">
        <v>1</v>
      </c>
      <c r="P1173" s="32">
        <v>142</v>
      </c>
      <c r="Q1173" s="32">
        <v>142</v>
      </c>
      <c r="R1173" s="32" t="s">
        <v>2648</v>
      </c>
      <c r="S1173" s="32" t="s">
        <v>1058</v>
      </c>
      <c r="T1173" s="33">
        <v>45359</v>
      </c>
      <c r="U1173" s="33" t="s">
        <v>581</v>
      </c>
      <c r="V1173" s="32" t="s">
        <v>2649</v>
      </c>
      <c r="W1173" s="32" t="s">
        <v>1009</v>
      </c>
      <c r="X1173" s="33">
        <v>45347</v>
      </c>
      <c r="Y1173" s="32" t="s">
        <v>1068</v>
      </c>
      <c r="Z1173" s="33">
        <v>45347</v>
      </c>
      <c r="AA1173" s="32" t="s">
        <v>1075</v>
      </c>
      <c r="AB1173" s="32" t="s">
        <v>1070</v>
      </c>
      <c r="AC1173" s="33">
        <v>45361</v>
      </c>
      <c r="AD1173" s="32" t="s">
        <v>22</v>
      </c>
      <c r="AE1173" s="33">
        <v>45351</v>
      </c>
      <c r="AF1173" s="32" t="s">
        <v>424</v>
      </c>
      <c r="AG1173" s="32"/>
      <c r="AH1173" s="32" t="s">
        <v>1210</v>
      </c>
      <c r="AI1173" t="s">
        <v>1311</v>
      </c>
      <c r="AJ1173" t="s">
        <v>1355</v>
      </c>
      <c r="AK1173" t="s">
        <v>1520</v>
      </c>
      <c r="AL1173" s="32" t="s">
        <v>890</v>
      </c>
    </row>
    <row r="1174" spans="1:38">
      <c r="A1174" s="32">
        <v>76</v>
      </c>
      <c r="B1174" s="33">
        <v>45343</v>
      </c>
      <c r="C1174" s="32">
        <v>30</v>
      </c>
      <c r="D1174" s="32" t="s">
        <v>2540</v>
      </c>
      <c r="E1174" s="32" t="s">
        <v>2541</v>
      </c>
      <c r="F1174" s="32">
        <v>9653523</v>
      </c>
      <c r="G1174" s="32" t="s">
        <v>71</v>
      </c>
      <c r="H1174" s="32" t="s">
        <v>72</v>
      </c>
      <c r="I1174" s="32">
        <v>54817</v>
      </c>
      <c r="J1174" s="33">
        <v>45343</v>
      </c>
      <c r="K1174" s="33">
        <v>45346</v>
      </c>
      <c r="L1174" t="s">
        <v>1058</v>
      </c>
      <c r="M1174" s="32">
        <v>1</v>
      </c>
      <c r="N1174" s="32" t="s">
        <v>20</v>
      </c>
      <c r="O1174" s="32">
        <v>5</v>
      </c>
      <c r="P1174" s="32">
        <v>13.9</v>
      </c>
      <c r="Q1174" s="32">
        <v>69.5</v>
      </c>
      <c r="R1174" s="32" t="s">
        <v>2648</v>
      </c>
      <c r="S1174" s="32" t="s">
        <v>1058</v>
      </c>
      <c r="T1174" s="33">
        <v>45359</v>
      </c>
      <c r="U1174" s="33" t="s">
        <v>581</v>
      </c>
      <c r="V1174" s="32" t="s">
        <v>2649</v>
      </c>
      <c r="W1174" s="32" t="s">
        <v>1008</v>
      </c>
      <c r="X1174" s="33">
        <v>45347</v>
      </c>
      <c r="Y1174" s="32" t="s">
        <v>1068</v>
      </c>
      <c r="Z1174" s="33">
        <v>45347</v>
      </c>
      <c r="AA1174" s="32" t="s">
        <v>1075</v>
      </c>
      <c r="AB1174" s="32" t="s">
        <v>1070</v>
      </c>
      <c r="AC1174" s="33">
        <v>45361</v>
      </c>
      <c r="AD1174" s="32" t="s">
        <v>22</v>
      </c>
      <c r="AE1174" s="33">
        <v>45349</v>
      </c>
      <c r="AF1174" s="32" t="s">
        <v>429</v>
      </c>
      <c r="AG1174" s="32"/>
      <c r="AH1174" s="32" t="s">
        <v>1210</v>
      </c>
      <c r="AI1174" t="s">
        <v>1311</v>
      </c>
      <c r="AJ1174" t="s">
        <v>1355</v>
      </c>
      <c r="AK1174" t="s">
        <v>1520</v>
      </c>
      <c r="AL1174" s="32" t="s">
        <v>890</v>
      </c>
    </row>
    <row r="1175" spans="1:38">
      <c r="A1175" s="32">
        <v>76</v>
      </c>
      <c r="B1175" s="33">
        <v>45343</v>
      </c>
      <c r="C1175" s="32">
        <v>30</v>
      </c>
      <c r="D1175" s="32" t="s">
        <v>2540</v>
      </c>
      <c r="E1175" s="32" t="s">
        <v>2541</v>
      </c>
      <c r="F1175" s="32">
        <v>9653523</v>
      </c>
      <c r="G1175" s="32" t="s">
        <v>1262</v>
      </c>
      <c r="H1175" s="32" t="s">
        <v>1267</v>
      </c>
      <c r="I1175" s="32">
        <v>54812</v>
      </c>
      <c r="J1175" s="33">
        <v>45343</v>
      </c>
      <c r="K1175" s="33">
        <v>45346</v>
      </c>
      <c r="L1175" t="s">
        <v>1058</v>
      </c>
      <c r="M1175" s="32">
        <v>1</v>
      </c>
      <c r="N1175" s="32" t="s">
        <v>20</v>
      </c>
      <c r="O1175" s="32">
        <v>1</v>
      </c>
      <c r="P1175" s="32">
        <v>49.95</v>
      </c>
      <c r="Q1175" s="32">
        <v>49.95</v>
      </c>
      <c r="R1175" s="32" t="s">
        <v>2691</v>
      </c>
      <c r="S1175" s="32" t="s">
        <v>1058</v>
      </c>
      <c r="T1175" s="33">
        <v>45351</v>
      </c>
      <c r="U1175" s="33" t="s">
        <v>581</v>
      </c>
      <c r="V1175" s="32" t="s">
        <v>2692</v>
      </c>
      <c r="W1175" s="32" t="s">
        <v>143</v>
      </c>
      <c r="X1175" s="33">
        <v>45351</v>
      </c>
      <c r="Y1175" s="32" t="s">
        <v>1068</v>
      </c>
      <c r="Z1175" s="33">
        <v>45351</v>
      </c>
      <c r="AA1175" s="32" t="s">
        <v>1075</v>
      </c>
      <c r="AB1175" s="32" t="s">
        <v>1081</v>
      </c>
      <c r="AC1175" s="33">
        <v>45366</v>
      </c>
      <c r="AD1175" s="32" t="s">
        <v>22</v>
      </c>
      <c r="AE1175" s="33">
        <v>45354</v>
      </c>
      <c r="AF1175" s="32" t="s">
        <v>424</v>
      </c>
      <c r="AG1175" s="32"/>
      <c r="AH1175" s="32" t="s">
        <v>1210</v>
      </c>
      <c r="AI1175" t="s">
        <v>1311</v>
      </c>
      <c r="AJ1175" t="s">
        <v>1355</v>
      </c>
      <c r="AK1175" t="s">
        <v>1520</v>
      </c>
      <c r="AL1175" s="32" t="s">
        <v>890</v>
      </c>
    </row>
    <row r="1176" spans="1:38">
      <c r="A1176" s="32">
        <v>76</v>
      </c>
      <c r="B1176" s="33">
        <v>45343</v>
      </c>
      <c r="C1176" s="32">
        <v>30</v>
      </c>
      <c r="D1176" s="32" t="s">
        <v>2540</v>
      </c>
      <c r="E1176" s="32" t="s">
        <v>2541</v>
      </c>
      <c r="F1176" s="32">
        <v>9653523</v>
      </c>
      <c r="G1176" s="32" t="s">
        <v>2535</v>
      </c>
      <c r="H1176" s="32" t="s">
        <v>2539</v>
      </c>
      <c r="I1176" s="32">
        <v>54814</v>
      </c>
      <c r="J1176" s="33">
        <v>45343</v>
      </c>
      <c r="K1176" s="33">
        <v>45346</v>
      </c>
      <c r="L1176" t="s">
        <v>1058</v>
      </c>
      <c r="M1176" s="32">
        <v>1</v>
      </c>
      <c r="N1176" s="32" t="s">
        <v>20</v>
      </c>
      <c r="O1176" s="32">
        <v>3</v>
      </c>
      <c r="P1176" s="32">
        <v>33.299999999999997</v>
      </c>
      <c r="Q1176" s="32">
        <v>99.9</v>
      </c>
      <c r="R1176" s="32" t="s">
        <v>2688</v>
      </c>
      <c r="S1176" s="32" t="s">
        <v>1058</v>
      </c>
      <c r="T1176" s="33">
        <v>45353</v>
      </c>
      <c r="U1176" s="33">
        <v>45353</v>
      </c>
      <c r="V1176" s="32" t="s">
        <v>2689</v>
      </c>
      <c r="W1176" s="32" t="s">
        <v>1009</v>
      </c>
      <c r="X1176" s="33">
        <v>45353</v>
      </c>
      <c r="Y1176" s="32" t="s">
        <v>1068</v>
      </c>
      <c r="Z1176" s="33">
        <v>45353</v>
      </c>
      <c r="AA1176" s="32" t="s">
        <v>1075</v>
      </c>
      <c r="AB1176" s="32" t="s">
        <v>1071</v>
      </c>
      <c r="AC1176" s="33">
        <v>45381</v>
      </c>
      <c r="AD1176" s="32" t="s">
        <v>581</v>
      </c>
      <c r="AE1176" s="33" t="s">
        <v>581</v>
      </c>
      <c r="AF1176" s="32" t="s">
        <v>581</v>
      </c>
      <c r="AG1176" s="32"/>
      <c r="AH1176" s="32" t="s">
        <v>1210</v>
      </c>
      <c r="AI1176" t="s">
        <v>1311</v>
      </c>
      <c r="AJ1176" t="s">
        <v>1355</v>
      </c>
      <c r="AK1176" t="s">
        <v>1520</v>
      </c>
      <c r="AL1176" s="32" t="s">
        <v>890</v>
      </c>
    </row>
    <row r="1177" spans="1:38">
      <c r="A1177" s="32">
        <v>77</v>
      </c>
      <c r="B1177" s="33">
        <v>45343</v>
      </c>
      <c r="C1177" s="32">
        <v>30</v>
      </c>
      <c r="D1177" s="32" t="s">
        <v>2545</v>
      </c>
      <c r="E1177" s="32" t="s">
        <v>2546</v>
      </c>
      <c r="F1177" s="32">
        <v>9790969</v>
      </c>
      <c r="G1177" s="32" t="s">
        <v>2543</v>
      </c>
      <c r="H1177" s="32" t="s">
        <v>2544</v>
      </c>
      <c r="I1177" s="32">
        <v>54832</v>
      </c>
      <c r="J1177" s="33">
        <v>45343</v>
      </c>
      <c r="K1177" s="33">
        <v>45346</v>
      </c>
      <c r="L1177" t="s">
        <v>1058</v>
      </c>
      <c r="M1177" s="32">
        <v>1</v>
      </c>
      <c r="N1177" s="32" t="s">
        <v>37</v>
      </c>
      <c r="O1177" s="32">
        <v>6</v>
      </c>
      <c r="P1177" s="32">
        <v>188.84</v>
      </c>
      <c r="Q1177" s="32">
        <v>1133.04</v>
      </c>
      <c r="R1177" s="32" t="s">
        <v>2648</v>
      </c>
      <c r="S1177" s="32" t="s">
        <v>1058</v>
      </c>
      <c r="T1177" s="33">
        <v>45359</v>
      </c>
      <c r="U1177" s="33" t="s">
        <v>581</v>
      </c>
      <c r="V1177" s="32" t="s">
        <v>2649</v>
      </c>
      <c r="W1177" s="32" t="s">
        <v>1007</v>
      </c>
      <c r="X1177" s="33">
        <v>45347</v>
      </c>
      <c r="Y1177" s="32" t="s">
        <v>1068</v>
      </c>
      <c r="Z1177" s="33">
        <v>45347</v>
      </c>
      <c r="AA1177" s="32" t="s">
        <v>1075</v>
      </c>
      <c r="AB1177" s="32" t="s">
        <v>1070</v>
      </c>
      <c r="AC1177" s="33">
        <v>45361</v>
      </c>
      <c r="AD1177" s="32" t="s">
        <v>22</v>
      </c>
      <c r="AE1177" s="33">
        <v>45349</v>
      </c>
      <c r="AF1177" s="32" t="s">
        <v>427</v>
      </c>
      <c r="AG1177" s="32"/>
      <c r="AH1177" s="32" t="s">
        <v>1210</v>
      </c>
      <c r="AI1177" t="s">
        <v>1311</v>
      </c>
      <c r="AJ1177" t="s">
        <v>1355</v>
      </c>
      <c r="AK1177" t="s">
        <v>1520</v>
      </c>
      <c r="AL1177" s="32" t="s">
        <v>890</v>
      </c>
    </row>
    <row r="1178" spans="1:38">
      <c r="A1178" s="32">
        <v>77</v>
      </c>
      <c r="B1178" s="33">
        <v>45343</v>
      </c>
      <c r="C1178" s="32">
        <v>30</v>
      </c>
      <c r="D1178" s="32" t="s">
        <v>2545</v>
      </c>
      <c r="E1178" s="32" t="s">
        <v>2546</v>
      </c>
      <c r="F1178" s="32">
        <v>9790969</v>
      </c>
      <c r="G1178" s="32" t="s">
        <v>500</v>
      </c>
      <c r="H1178" s="32" t="s">
        <v>518</v>
      </c>
      <c r="I1178" s="32">
        <v>54834</v>
      </c>
      <c r="J1178" s="33">
        <v>45343</v>
      </c>
      <c r="K1178" s="33">
        <v>45346</v>
      </c>
      <c r="L1178" t="s">
        <v>1058</v>
      </c>
      <c r="M1178" s="32">
        <v>3</v>
      </c>
      <c r="N1178" s="32" t="s">
        <v>20</v>
      </c>
      <c r="O1178" s="32">
        <v>10</v>
      </c>
      <c r="P1178" s="32">
        <v>29</v>
      </c>
      <c r="Q1178" s="32">
        <v>290</v>
      </c>
      <c r="R1178" s="32" t="s">
        <v>2650</v>
      </c>
      <c r="S1178" s="32" t="s">
        <v>1058</v>
      </c>
      <c r="T1178" s="33">
        <v>45347</v>
      </c>
      <c r="U1178" s="33" t="s">
        <v>581</v>
      </c>
      <c r="V1178" s="32" t="s">
        <v>2651</v>
      </c>
      <c r="W1178" s="32" t="s">
        <v>142</v>
      </c>
      <c r="X1178" s="33">
        <v>45347</v>
      </c>
      <c r="Y1178" s="32" t="s">
        <v>1068</v>
      </c>
      <c r="Z1178" s="33">
        <v>45347</v>
      </c>
      <c r="AA1178" s="32" t="s">
        <v>1075</v>
      </c>
      <c r="AB1178" s="32" t="s">
        <v>1070</v>
      </c>
      <c r="AC1178" s="33">
        <v>45361</v>
      </c>
      <c r="AD1178" s="32" t="s">
        <v>22</v>
      </c>
      <c r="AE1178" s="33">
        <v>45349</v>
      </c>
      <c r="AF1178" s="32" t="s">
        <v>1001</v>
      </c>
      <c r="AG1178" s="32"/>
      <c r="AH1178" s="32" t="s">
        <v>1210</v>
      </c>
      <c r="AI1178" t="s">
        <v>1311</v>
      </c>
      <c r="AJ1178" t="s">
        <v>1355</v>
      </c>
      <c r="AK1178" t="s">
        <v>1520</v>
      </c>
      <c r="AL1178" s="32" t="s">
        <v>890</v>
      </c>
    </row>
    <row r="1179" spans="1:38">
      <c r="A1179" s="32">
        <v>77</v>
      </c>
      <c r="B1179" s="33">
        <v>45343</v>
      </c>
      <c r="C1179" s="32">
        <v>30</v>
      </c>
      <c r="D1179" s="32" t="s">
        <v>2545</v>
      </c>
      <c r="E1179" s="32" t="s">
        <v>2546</v>
      </c>
      <c r="F1179" s="32">
        <v>9790969</v>
      </c>
      <c r="G1179" s="32" t="s">
        <v>71</v>
      </c>
      <c r="H1179" s="32" t="s">
        <v>72</v>
      </c>
      <c r="I1179" s="32">
        <v>54834</v>
      </c>
      <c r="J1179" s="33">
        <v>45343</v>
      </c>
      <c r="K1179" s="33">
        <v>45346</v>
      </c>
      <c r="L1179" t="s">
        <v>1058</v>
      </c>
      <c r="M1179" s="32">
        <v>2</v>
      </c>
      <c r="N1179" s="32" t="s">
        <v>20</v>
      </c>
      <c r="O1179" s="32">
        <v>5</v>
      </c>
      <c r="P1179" s="32">
        <v>13.9</v>
      </c>
      <c r="Q1179" s="32">
        <v>69.5</v>
      </c>
      <c r="R1179" s="32" t="s">
        <v>2650</v>
      </c>
      <c r="S1179" s="32" t="s">
        <v>1058</v>
      </c>
      <c r="T1179" s="33">
        <v>45347</v>
      </c>
      <c r="U1179" s="33" t="s">
        <v>581</v>
      </c>
      <c r="V1179" s="32" t="s">
        <v>2651</v>
      </c>
      <c r="W1179" s="32" t="s">
        <v>141</v>
      </c>
      <c r="X1179" s="33">
        <v>45347</v>
      </c>
      <c r="Y1179" s="32" t="s">
        <v>1068</v>
      </c>
      <c r="Z1179" s="33">
        <v>45347</v>
      </c>
      <c r="AA1179" s="32" t="s">
        <v>1075</v>
      </c>
      <c r="AB1179" s="32" t="s">
        <v>1070</v>
      </c>
      <c r="AC1179" s="33">
        <v>45361</v>
      </c>
      <c r="AD1179" s="32" t="s">
        <v>22</v>
      </c>
      <c r="AE1179" s="33">
        <v>45349</v>
      </c>
      <c r="AF1179" s="32" t="s">
        <v>429</v>
      </c>
      <c r="AG1179" s="32"/>
      <c r="AH1179" s="32" t="s">
        <v>1210</v>
      </c>
      <c r="AI1179" t="s">
        <v>1311</v>
      </c>
      <c r="AJ1179" t="s">
        <v>1355</v>
      </c>
      <c r="AK1179" t="s">
        <v>1520</v>
      </c>
      <c r="AL1179" s="32" t="s">
        <v>890</v>
      </c>
    </row>
    <row r="1180" spans="1:38">
      <c r="A1180" s="32">
        <v>77</v>
      </c>
      <c r="B1180" s="33">
        <v>45343</v>
      </c>
      <c r="C1180" s="32">
        <v>30</v>
      </c>
      <c r="D1180" s="32" t="s">
        <v>2545</v>
      </c>
      <c r="E1180" s="32" t="s">
        <v>2546</v>
      </c>
      <c r="F1180" s="32">
        <v>9790969</v>
      </c>
      <c r="G1180" s="32" t="s">
        <v>1493</v>
      </c>
      <c r="H1180" s="32" t="s">
        <v>1503</v>
      </c>
      <c r="I1180" s="32">
        <v>54834</v>
      </c>
      <c r="J1180" s="33">
        <v>45343</v>
      </c>
      <c r="K1180" s="33">
        <v>45346</v>
      </c>
      <c r="L1180" t="s">
        <v>1058</v>
      </c>
      <c r="M1180" s="32">
        <v>1</v>
      </c>
      <c r="N1180" s="32" t="s">
        <v>20</v>
      </c>
      <c r="O1180" s="32">
        <v>10</v>
      </c>
      <c r="P1180" s="32">
        <v>2.4</v>
      </c>
      <c r="Q1180" s="32">
        <v>24</v>
      </c>
      <c r="R1180" s="32" t="s">
        <v>2650</v>
      </c>
      <c r="S1180" s="32" t="s">
        <v>1058</v>
      </c>
      <c r="T1180" s="33">
        <v>45347</v>
      </c>
      <c r="U1180" s="33" t="s">
        <v>581</v>
      </c>
      <c r="V1180" s="32" t="s">
        <v>2651</v>
      </c>
      <c r="W1180" s="32" t="s">
        <v>140</v>
      </c>
      <c r="X1180" s="33">
        <v>45347</v>
      </c>
      <c r="Y1180" s="32" t="s">
        <v>1068</v>
      </c>
      <c r="Z1180" s="33">
        <v>45347</v>
      </c>
      <c r="AA1180" s="32" t="s">
        <v>1075</v>
      </c>
      <c r="AB1180" s="32" t="s">
        <v>1070</v>
      </c>
      <c r="AC1180" s="33">
        <v>45361</v>
      </c>
      <c r="AD1180" s="32" t="s">
        <v>22</v>
      </c>
      <c r="AE1180" s="33">
        <v>45349</v>
      </c>
      <c r="AF1180" s="32" t="s">
        <v>1001</v>
      </c>
      <c r="AG1180" s="32"/>
      <c r="AH1180" s="32" t="s">
        <v>1210</v>
      </c>
      <c r="AI1180" t="s">
        <v>1311</v>
      </c>
      <c r="AJ1180" t="s">
        <v>1355</v>
      </c>
      <c r="AK1180" t="s">
        <v>1520</v>
      </c>
      <c r="AL1180" s="32" t="s">
        <v>890</v>
      </c>
    </row>
    <row r="1181" spans="1:38">
      <c r="A1181" s="32">
        <v>77</v>
      </c>
      <c r="B1181" s="33">
        <v>45343</v>
      </c>
      <c r="C1181" s="32">
        <v>30</v>
      </c>
      <c r="D1181" s="32" t="s">
        <v>2545</v>
      </c>
      <c r="E1181" s="32" t="s">
        <v>2546</v>
      </c>
      <c r="F1181" s="32">
        <v>9790969</v>
      </c>
      <c r="G1181" s="32" t="s">
        <v>1261</v>
      </c>
      <c r="H1181" s="32" t="s">
        <v>1266</v>
      </c>
      <c r="I1181" s="32">
        <v>54833</v>
      </c>
      <c r="J1181" s="33">
        <v>45343</v>
      </c>
      <c r="K1181" s="33">
        <v>45346</v>
      </c>
      <c r="L1181" t="s">
        <v>1058</v>
      </c>
      <c r="M1181" s="32">
        <v>2</v>
      </c>
      <c r="N1181" s="32" t="s">
        <v>20</v>
      </c>
      <c r="O1181" s="32">
        <v>10</v>
      </c>
      <c r="P1181" s="32">
        <v>14.6</v>
      </c>
      <c r="Q1181" s="32">
        <v>146</v>
      </c>
      <c r="R1181" s="32" t="s">
        <v>581</v>
      </c>
      <c r="S1181" s="32" t="s">
        <v>581</v>
      </c>
      <c r="T1181" s="33" t="s">
        <v>581</v>
      </c>
      <c r="U1181" s="33" t="s">
        <v>581</v>
      </c>
      <c r="V1181" s="32" t="s">
        <v>2652</v>
      </c>
      <c r="W1181" s="32" t="s">
        <v>140</v>
      </c>
      <c r="X1181" s="33">
        <v>45349</v>
      </c>
      <c r="Y1181" s="32" t="s">
        <v>1068</v>
      </c>
      <c r="Z1181" s="33">
        <v>45349</v>
      </c>
      <c r="AA1181" s="32" t="s">
        <v>1069</v>
      </c>
      <c r="AB1181" s="32" t="s">
        <v>1082</v>
      </c>
      <c r="AC1181" s="33">
        <v>45382</v>
      </c>
      <c r="AD1181" s="32" t="s">
        <v>22</v>
      </c>
      <c r="AE1181" s="33">
        <v>45351</v>
      </c>
      <c r="AF1181" s="32" t="s">
        <v>1001</v>
      </c>
      <c r="AG1181" s="32"/>
      <c r="AH1181" s="32" t="s">
        <v>1210</v>
      </c>
      <c r="AI1181" t="s">
        <v>1311</v>
      </c>
      <c r="AJ1181" t="s">
        <v>1355</v>
      </c>
      <c r="AK1181" t="s">
        <v>1520</v>
      </c>
      <c r="AL1181" s="32" t="s">
        <v>890</v>
      </c>
    </row>
    <row r="1182" spans="1:38">
      <c r="A1182" s="32">
        <v>77</v>
      </c>
      <c r="B1182" s="33">
        <v>45343</v>
      </c>
      <c r="C1182" s="32">
        <v>30</v>
      </c>
      <c r="D1182" s="32" t="s">
        <v>2545</v>
      </c>
      <c r="E1182" s="32" t="s">
        <v>2546</v>
      </c>
      <c r="F1182" s="32">
        <v>9790969</v>
      </c>
      <c r="G1182" s="32" t="s">
        <v>146</v>
      </c>
      <c r="H1182" s="32" t="s">
        <v>147</v>
      </c>
      <c r="I1182" s="32">
        <v>54833</v>
      </c>
      <c r="J1182" s="33">
        <v>45343</v>
      </c>
      <c r="K1182" s="33">
        <v>45346</v>
      </c>
      <c r="L1182" t="s">
        <v>1058</v>
      </c>
      <c r="M1182" s="32">
        <v>1</v>
      </c>
      <c r="N1182" s="32" t="s">
        <v>20</v>
      </c>
      <c r="O1182" s="32">
        <v>20</v>
      </c>
      <c r="P1182" s="32">
        <v>8</v>
      </c>
      <c r="Q1182" s="32">
        <v>160</v>
      </c>
      <c r="R1182" s="32" t="s">
        <v>581</v>
      </c>
      <c r="S1182" s="32" t="s">
        <v>581</v>
      </c>
      <c r="T1182" s="33" t="s">
        <v>581</v>
      </c>
      <c r="U1182" s="33" t="s">
        <v>581</v>
      </c>
      <c r="V1182" s="32" t="s">
        <v>2652</v>
      </c>
      <c r="W1182" s="32" t="s">
        <v>139</v>
      </c>
      <c r="X1182" s="33">
        <v>45349</v>
      </c>
      <c r="Y1182" s="32" t="s">
        <v>1068</v>
      </c>
      <c r="Z1182" s="33">
        <v>45349</v>
      </c>
      <c r="AA1182" s="32" t="s">
        <v>1069</v>
      </c>
      <c r="AB1182" s="32" t="s">
        <v>1082</v>
      </c>
      <c r="AC1182" s="33">
        <v>45363</v>
      </c>
      <c r="AD1182" s="32" t="s">
        <v>22</v>
      </c>
      <c r="AE1182" s="33">
        <v>45351</v>
      </c>
      <c r="AF1182" s="32" t="s">
        <v>1026</v>
      </c>
      <c r="AG1182" s="32"/>
      <c r="AH1182" s="32" t="s">
        <v>1210</v>
      </c>
      <c r="AI1182" t="s">
        <v>1311</v>
      </c>
      <c r="AJ1182" t="s">
        <v>1355</v>
      </c>
      <c r="AK1182" t="s">
        <v>1520</v>
      </c>
      <c r="AL1182" s="32" t="s">
        <v>890</v>
      </c>
    </row>
    <row r="1183" spans="1:38">
      <c r="A1183" s="32">
        <v>77</v>
      </c>
      <c r="B1183" s="33">
        <v>45343</v>
      </c>
      <c r="C1183" s="32">
        <v>30</v>
      </c>
      <c r="D1183" s="32" t="s">
        <v>2545</v>
      </c>
      <c r="E1183" s="32" t="s">
        <v>2546</v>
      </c>
      <c r="F1183" s="32">
        <v>9790969</v>
      </c>
      <c r="G1183" s="32" t="s">
        <v>1262</v>
      </c>
      <c r="H1183" s="32" t="s">
        <v>1267</v>
      </c>
      <c r="I1183" s="32">
        <v>54831</v>
      </c>
      <c r="J1183" s="33">
        <v>45343</v>
      </c>
      <c r="K1183" s="33">
        <v>45346</v>
      </c>
      <c r="L1183" t="s">
        <v>1058</v>
      </c>
      <c r="M1183" s="32">
        <v>1</v>
      </c>
      <c r="N1183" s="32" t="s">
        <v>55</v>
      </c>
      <c r="O1183" s="32">
        <v>1</v>
      </c>
      <c r="P1183" s="32">
        <v>49.95</v>
      </c>
      <c r="Q1183" s="32">
        <v>49.95</v>
      </c>
      <c r="R1183" s="32" t="s">
        <v>2691</v>
      </c>
      <c r="S1183" s="32" t="s">
        <v>1058</v>
      </c>
      <c r="T1183" s="33">
        <v>45351</v>
      </c>
      <c r="U1183" s="33" t="s">
        <v>581</v>
      </c>
      <c r="V1183" s="32" t="s">
        <v>2692</v>
      </c>
      <c r="W1183" s="32" t="s">
        <v>1002</v>
      </c>
      <c r="X1183" s="33">
        <v>45351</v>
      </c>
      <c r="Y1183" s="32" t="s">
        <v>1068</v>
      </c>
      <c r="Z1183" s="33">
        <v>45351</v>
      </c>
      <c r="AA1183" s="32" t="s">
        <v>1075</v>
      </c>
      <c r="AB1183" s="32" t="s">
        <v>1081</v>
      </c>
      <c r="AC1183" s="33">
        <v>45366</v>
      </c>
      <c r="AD1183" s="32" t="s">
        <v>22</v>
      </c>
      <c r="AE1183" s="33">
        <v>45354</v>
      </c>
      <c r="AF1183" s="32" t="s">
        <v>424</v>
      </c>
      <c r="AG1183" s="32"/>
      <c r="AH1183" s="32" t="s">
        <v>1210</v>
      </c>
      <c r="AI1183" t="s">
        <v>1311</v>
      </c>
      <c r="AJ1183" t="s">
        <v>1355</v>
      </c>
      <c r="AK1183" t="s">
        <v>1520</v>
      </c>
      <c r="AL1183" s="32" t="s">
        <v>890</v>
      </c>
    </row>
    <row r="1184" spans="1:38">
      <c r="A1184" s="32">
        <v>78</v>
      </c>
      <c r="B1184" s="33">
        <v>45343</v>
      </c>
      <c r="C1184" s="32">
        <v>30</v>
      </c>
      <c r="D1184" s="32" t="s">
        <v>2549</v>
      </c>
      <c r="E1184" s="32" t="s">
        <v>2550</v>
      </c>
      <c r="F1184" s="32">
        <v>9360741</v>
      </c>
      <c r="G1184" s="32" t="s">
        <v>2548</v>
      </c>
      <c r="H1184" s="32" t="s">
        <v>2547</v>
      </c>
      <c r="I1184" s="32">
        <v>54838</v>
      </c>
      <c r="J1184" s="33">
        <v>45343</v>
      </c>
      <c r="K1184" s="33">
        <v>45346</v>
      </c>
      <c r="L1184" t="s">
        <v>1058</v>
      </c>
      <c r="M1184" s="32">
        <v>3</v>
      </c>
      <c r="N1184" s="32" t="s">
        <v>20</v>
      </c>
      <c r="O1184" s="32">
        <v>2</v>
      </c>
      <c r="P1184" s="32">
        <v>11.63</v>
      </c>
      <c r="Q1184" s="32">
        <v>23.26</v>
      </c>
      <c r="R1184" s="32" t="s">
        <v>2648</v>
      </c>
      <c r="S1184" s="32" t="s">
        <v>1058</v>
      </c>
      <c r="T1184" s="33">
        <v>45359</v>
      </c>
      <c r="U1184" s="33" t="s">
        <v>581</v>
      </c>
      <c r="V1184" s="32" t="s">
        <v>2649</v>
      </c>
      <c r="W1184" s="32" t="s">
        <v>1006</v>
      </c>
      <c r="X1184" s="33">
        <v>45347</v>
      </c>
      <c r="Y1184" s="32" t="s">
        <v>1068</v>
      </c>
      <c r="Z1184" s="33">
        <v>45347</v>
      </c>
      <c r="AA1184" s="32" t="s">
        <v>1075</v>
      </c>
      <c r="AB1184" s="32" t="s">
        <v>1070</v>
      </c>
      <c r="AC1184" s="33">
        <v>45361</v>
      </c>
      <c r="AD1184" s="32" t="s">
        <v>22</v>
      </c>
      <c r="AE1184" s="33">
        <v>45349</v>
      </c>
      <c r="AF1184" s="32" t="s">
        <v>425</v>
      </c>
      <c r="AG1184" s="32"/>
      <c r="AH1184" s="32" t="s">
        <v>1210</v>
      </c>
      <c r="AI1184" t="s">
        <v>1311</v>
      </c>
      <c r="AJ1184" t="s">
        <v>1355</v>
      </c>
      <c r="AK1184" t="s">
        <v>1520</v>
      </c>
      <c r="AL1184" s="32" t="s">
        <v>890</v>
      </c>
    </row>
    <row r="1185" spans="1:38">
      <c r="A1185" s="32">
        <v>78</v>
      </c>
      <c r="B1185" s="33">
        <v>45343</v>
      </c>
      <c r="C1185" s="32">
        <v>30</v>
      </c>
      <c r="D1185" s="32" t="s">
        <v>2549</v>
      </c>
      <c r="E1185" s="32" t="s">
        <v>2550</v>
      </c>
      <c r="F1185" s="32">
        <v>9360741</v>
      </c>
      <c r="G1185" s="32" t="s">
        <v>49</v>
      </c>
      <c r="H1185" s="32" t="s">
        <v>50</v>
      </c>
      <c r="I1185" s="32">
        <v>54838</v>
      </c>
      <c r="J1185" s="33">
        <v>45343</v>
      </c>
      <c r="K1185" s="33">
        <v>45346</v>
      </c>
      <c r="L1185" t="s">
        <v>1058</v>
      </c>
      <c r="M1185" s="32">
        <v>2</v>
      </c>
      <c r="N1185" s="32" t="s">
        <v>20</v>
      </c>
      <c r="O1185" s="32">
        <v>9</v>
      </c>
      <c r="P1185" s="32">
        <v>242.35</v>
      </c>
      <c r="Q1185" s="32">
        <v>2181.15</v>
      </c>
      <c r="R1185" s="32" t="s">
        <v>2648</v>
      </c>
      <c r="S1185" s="32" t="s">
        <v>1058</v>
      </c>
      <c r="T1185" s="33">
        <v>45359</v>
      </c>
      <c r="U1185" s="33" t="s">
        <v>581</v>
      </c>
      <c r="V1185" s="32" t="s">
        <v>2649</v>
      </c>
      <c r="W1185" s="32" t="s">
        <v>1005</v>
      </c>
      <c r="X1185" s="33">
        <v>45347</v>
      </c>
      <c r="Y1185" s="32" t="s">
        <v>1068</v>
      </c>
      <c r="Z1185" s="33">
        <v>45347</v>
      </c>
      <c r="AA1185" s="32" t="s">
        <v>1075</v>
      </c>
      <c r="AB1185" s="32" t="s">
        <v>1070</v>
      </c>
      <c r="AC1185" s="33">
        <v>45361</v>
      </c>
      <c r="AD1185" s="32" t="s">
        <v>22</v>
      </c>
      <c r="AE1185" s="33">
        <v>45349</v>
      </c>
      <c r="AF1185" s="32" t="s">
        <v>1172</v>
      </c>
      <c r="AG1185" s="32"/>
      <c r="AH1185" s="32" t="s">
        <v>1210</v>
      </c>
      <c r="AI1185" t="s">
        <v>1311</v>
      </c>
      <c r="AJ1185" t="s">
        <v>1355</v>
      </c>
      <c r="AK1185" t="s">
        <v>1520</v>
      </c>
      <c r="AL1185" s="32" t="s">
        <v>890</v>
      </c>
    </row>
    <row r="1186" spans="1:38">
      <c r="A1186" s="32">
        <v>78</v>
      </c>
      <c r="B1186" s="33">
        <v>45343</v>
      </c>
      <c r="C1186" s="32">
        <v>30</v>
      </c>
      <c r="D1186" s="32" t="s">
        <v>2549</v>
      </c>
      <c r="E1186" s="32" t="s">
        <v>2550</v>
      </c>
      <c r="F1186" s="32">
        <v>9360741</v>
      </c>
      <c r="G1186" s="32" t="s">
        <v>966</v>
      </c>
      <c r="H1186" s="32" t="s">
        <v>968</v>
      </c>
      <c r="I1186" s="32">
        <v>54838</v>
      </c>
      <c r="J1186" s="33">
        <v>45343</v>
      </c>
      <c r="K1186" s="33">
        <v>45346</v>
      </c>
      <c r="L1186" t="s">
        <v>1058</v>
      </c>
      <c r="M1186" s="32">
        <v>1</v>
      </c>
      <c r="N1186" s="32" t="s">
        <v>1380</v>
      </c>
      <c r="O1186" s="32">
        <v>1</v>
      </c>
      <c r="P1186" s="32">
        <v>145.35</v>
      </c>
      <c r="Q1186" s="32">
        <v>145.35</v>
      </c>
      <c r="R1186" s="32" t="s">
        <v>2648</v>
      </c>
      <c r="S1186" s="32" t="s">
        <v>1058</v>
      </c>
      <c r="T1186" s="33">
        <v>45359</v>
      </c>
      <c r="U1186" s="33" t="s">
        <v>581</v>
      </c>
      <c r="V1186" s="32" t="s">
        <v>2649</v>
      </c>
      <c r="W1186" s="32" t="s">
        <v>1003</v>
      </c>
      <c r="X1186" s="33">
        <v>45347</v>
      </c>
      <c r="Y1186" s="32" t="s">
        <v>1068</v>
      </c>
      <c r="Z1186" s="33">
        <v>45347</v>
      </c>
      <c r="AA1186" s="32" t="s">
        <v>1075</v>
      </c>
      <c r="AB1186" s="32" t="s">
        <v>1070</v>
      </c>
      <c r="AC1186" s="33">
        <v>45361</v>
      </c>
      <c r="AD1186" s="32" t="s">
        <v>22</v>
      </c>
      <c r="AE1186" s="33">
        <v>45349</v>
      </c>
      <c r="AF1186" s="32" t="s">
        <v>424</v>
      </c>
      <c r="AG1186" s="32"/>
      <c r="AH1186" s="32" t="s">
        <v>1210</v>
      </c>
      <c r="AI1186" t="s">
        <v>1311</v>
      </c>
      <c r="AJ1186" t="s">
        <v>1355</v>
      </c>
      <c r="AK1186" t="s">
        <v>1520</v>
      </c>
      <c r="AL1186" s="32" t="s">
        <v>890</v>
      </c>
    </row>
    <row r="1187" spans="1:38">
      <c r="A1187" s="32">
        <v>79</v>
      </c>
      <c r="B1187" s="33">
        <v>45343</v>
      </c>
      <c r="C1187" s="32">
        <v>30</v>
      </c>
      <c r="D1187" s="32" t="s">
        <v>2551</v>
      </c>
      <c r="E1187" s="32" t="s">
        <v>2552</v>
      </c>
      <c r="F1187" s="32">
        <v>9790884</v>
      </c>
      <c r="G1187" s="32" t="s">
        <v>2554</v>
      </c>
      <c r="H1187" s="32" t="s">
        <v>2553</v>
      </c>
      <c r="I1187" s="32">
        <v>54841</v>
      </c>
      <c r="J1187" s="33">
        <v>45343</v>
      </c>
      <c r="K1187" s="33">
        <v>45346</v>
      </c>
      <c r="L1187" t="s">
        <v>1058</v>
      </c>
      <c r="M1187" s="32">
        <v>1</v>
      </c>
      <c r="N1187" s="32" t="s">
        <v>37</v>
      </c>
      <c r="O1187" s="32">
        <v>6</v>
      </c>
      <c r="P1187" s="32">
        <v>247.6</v>
      </c>
      <c r="Q1187" s="32">
        <v>1485.6</v>
      </c>
      <c r="R1187" s="32" t="s">
        <v>2648</v>
      </c>
      <c r="S1187" s="32" t="s">
        <v>1058</v>
      </c>
      <c r="T1187" s="33">
        <v>45359</v>
      </c>
      <c r="U1187" s="33" t="s">
        <v>581</v>
      </c>
      <c r="V1187" s="32" t="s">
        <v>2649</v>
      </c>
      <c r="W1187" s="32" t="s">
        <v>1002</v>
      </c>
      <c r="X1187" s="33">
        <v>45347</v>
      </c>
      <c r="Y1187" s="32" t="s">
        <v>1068</v>
      </c>
      <c r="Z1187" s="33">
        <v>45347</v>
      </c>
      <c r="AA1187" s="32" t="s">
        <v>1075</v>
      </c>
      <c r="AB1187" s="32" t="s">
        <v>1070</v>
      </c>
      <c r="AC1187" s="33">
        <v>45361</v>
      </c>
      <c r="AD1187" s="32" t="s">
        <v>22</v>
      </c>
      <c r="AE1187" s="33">
        <v>45363</v>
      </c>
      <c r="AF1187" s="32" t="s">
        <v>427</v>
      </c>
      <c r="AG1187" s="32"/>
      <c r="AH1187" s="32" t="s">
        <v>1210</v>
      </c>
      <c r="AI1187" t="s">
        <v>1311</v>
      </c>
      <c r="AJ1187" t="s">
        <v>1355</v>
      </c>
      <c r="AK1187" t="s">
        <v>1520</v>
      </c>
      <c r="AL1187" s="32" t="s">
        <v>890</v>
      </c>
    </row>
    <row r="1188" spans="1:38">
      <c r="A1188" s="32">
        <v>79</v>
      </c>
      <c r="B1188" s="33">
        <v>45343</v>
      </c>
      <c r="C1188" s="32">
        <v>30</v>
      </c>
      <c r="D1188" s="32" t="s">
        <v>2551</v>
      </c>
      <c r="E1188" s="32" t="s">
        <v>2552</v>
      </c>
      <c r="F1188" s="32">
        <v>9790884</v>
      </c>
      <c r="G1188" s="32" t="s">
        <v>500</v>
      </c>
      <c r="H1188" s="32" t="s">
        <v>518</v>
      </c>
      <c r="I1188" s="32">
        <v>54842</v>
      </c>
      <c r="J1188" s="33">
        <v>45343</v>
      </c>
      <c r="K1188" s="33">
        <v>45346</v>
      </c>
      <c r="L1188" t="s">
        <v>1058</v>
      </c>
      <c r="M1188" s="32">
        <v>3</v>
      </c>
      <c r="N1188" s="32" t="s">
        <v>20</v>
      </c>
      <c r="O1188" s="32">
        <v>6</v>
      </c>
      <c r="P1188" s="32">
        <v>29</v>
      </c>
      <c r="Q1188" s="32">
        <v>174</v>
      </c>
      <c r="R1188" s="32" t="s">
        <v>2650</v>
      </c>
      <c r="S1188" s="32" t="s">
        <v>1058</v>
      </c>
      <c r="T1188" s="33">
        <v>45347</v>
      </c>
      <c r="U1188" s="33" t="s">
        <v>581</v>
      </c>
      <c r="V1188" s="32" t="s">
        <v>2651</v>
      </c>
      <c r="W1188" s="32" t="s">
        <v>1003</v>
      </c>
      <c r="X1188" s="33">
        <v>45347</v>
      </c>
      <c r="Y1188" s="32" t="s">
        <v>1068</v>
      </c>
      <c r="Z1188" s="33">
        <v>45347</v>
      </c>
      <c r="AA1188" s="32" t="s">
        <v>1075</v>
      </c>
      <c r="AB1188" s="32" t="s">
        <v>1070</v>
      </c>
      <c r="AC1188" s="33">
        <v>45361</v>
      </c>
      <c r="AD1188" s="32" t="s">
        <v>22</v>
      </c>
      <c r="AE1188" s="33">
        <v>45349</v>
      </c>
      <c r="AF1188" s="32" t="s">
        <v>427</v>
      </c>
      <c r="AG1188" s="32"/>
      <c r="AH1188" s="32" t="s">
        <v>1210</v>
      </c>
      <c r="AI1188" t="s">
        <v>1311</v>
      </c>
      <c r="AJ1188" t="s">
        <v>1355</v>
      </c>
      <c r="AK1188" t="s">
        <v>1520</v>
      </c>
      <c r="AL1188" s="32" t="s">
        <v>890</v>
      </c>
    </row>
    <row r="1189" spans="1:38">
      <c r="A1189" s="32">
        <v>79</v>
      </c>
      <c r="B1189" s="33">
        <v>45343</v>
      </c>
      <c r="C1189" s="32">
        <v>30</v>
      </c>
      <c r="D1189" s="32" t="s">
        <v>2551</v>
      </c>
      <c r="E1189" s="32" t="s">
        <v>2552</v>
      </c>
      <c r="F1189" s="32">
        <v>9790884</v>
      </c>
      <c r="G1189" s="32" t="s">
        <v>71</v>
      </c>
      <c r="H1189" s="32" t="s">
        <v>72</v>
      </c>
      <c r="I1189" s="32">
        <v>54842</v>
      </c>
      <c r="J1189" s="33">
        <v>45343</v>
      </c>
      <c r="K1189" s="33">
        <v>45346</v>
      </c>
      <c r="L1189" t="s">
        <v>1058</v>
      </c>
      <c r="M1189" s="32">
        <v>2</v>
      </c>
      <c r="N1189" s="32" t="s">
        <v>20</v>
      </c>
      <c r="O1189" s="32">
        <v>10</v>
      </c>
      <c r="P1189" s="32">
        <v>13.99</v>
      </c>
      <c r="Q1189" s="32">
        <v>139.9</v>
      </c>
      <c r="R1189" s="32" t="s">
        <v>2650</v>
      </c>
      <c r="S1189" s="32" t="s">
        <v>1058</v>
      </c>
      <c r="T1189" s="33">
        <v>45347</v>
      </c>
      <c r="U1189" s="33" t="s">
        <v>581</v>
      </c>
      <c r="V1189" s="32" t="s">
        <v>2651</v>
      </c>
      <c r="W1189" s="32" t="s">
        <v>1002</v>
      </c>
      <c r="X1189" s="33">
        <v>45347</v>
      </c>
      <c r="Y1189" s="32" t="s">
        <v>1068</v>
      </c>
      <c r="Z1189" s="33">
        <v>45347</v>
      </c>
      <c r="AA1189" s="32" t="s">
        <v>1075</v>
      </c>
      <c r="AB1189" s="32" t="s">
        <v>1070</v>
      </c>
      <c r="AC1189" s="33">
        <v>45361</v>
      </c>
      <c r="AD1189" s="32" t="s">
        <v>22</v>
      </c>
      <c r="AE1189" s="33">
        <v>45349</v>
      </c>
      <c r="AF1189" s="32" t="s">
        <v>1001</v>
      </c>
      <c r="AG1189" s="32"/>
      <c r="AH1189" s="32" t="s">
        <v>1210</v>
      </c>
      <c r="AI1189" t="s">
        <v>1311</v>
      </c>
      <c r="AJ1189" t="s">
        <v>1355</v>
      </c>
      <c r="AK1189" t="s">
        <v>1520</v>
      </c>
      <c r="AL1189" s="32" t="s">
        <v>890</v>
      </c>
    </row>
    <row r="1190" spans="1:38">
      <c r="A1190" s="32">
        <v>79</v>
      </c>
      <c r="B1190" s="33">
        <v>45343</v>
      </c>
      <c r="C1190" s="32">
        <v>30</v>
      </c>
      <c r="D1190" s="32" t="s">
        <v>2551</v>
      </c>
      <c r="E1190" s="32" t="s">
        <v>2552</v>
      </c>
      <c r="F1190" s="32">
        <v>9790884</v>
      </c>
      <c r="G1190" s="32" t="s">
        <v>1493</v>
      </c>
      <c r="H1190" s="32" t="s">
        <v>1503</v>
      </c>
      <c r="I1190" s="32">
        <v>54842</v>
      </c>
      <c r="J1190" s="33">
        <v>45343</v>
      </c>
      <c r="K1190" s="33">
        <v>45346</v>
      </c>
      <c r="L1190" t="s">
        <v>1058</v>
      </c>
      <c r="M1190" s="32">
        <v>1</v>
      </c>
      <c r="N1190" s="32" t="s">
        <v>20</v>
      </c>
      <c r="O1190" s="32">
        <v>10</v>
      </c>
      <c r="P1190" s="32">
        <v>2.4</v>
      </c>
      <c r="Q1190" s="32">
        <v>24</v>
      </c>
      <c r="R1190" s="32" t="s">
        <v>2650</v>
      </c>
      <c r="S1190" s="32" t="s">
        <v>1058</v>
      </c>
      <c r="T1190" s="33">
        <v>45347</v>
      </c>
      <c r="U1190" s="33" t="s">
        <v>581</v>
      </c>
      <c r="V1190" s="32" t="s">
        <v>2651</v>
      </c>
      <c r="W1190" s="32" t="s">
        <v>143</v>
      </c>
      <c r="X1190" s="33">
        <v>45347</v>
      </c>
      <c r="Y1190" s="32" t="s">
        <v>1068</v>
      </c>
      <c r="Z1190" s="33">
        <v>45347</v>
      </c>
      <c r="AA1190" s="32" t="s">
        <v>1075</v>
      </c>
      <c r="AB1190" s="32" t="s">
        <v>1070</v>
      </c>
      <c r="AC1190" s="33">
        <v>45361</v>
      </c>
      <c r="AD1190" s="32" t="s">
        <v>22</v>
      </c>
      <c r="AE1190" s="33">
        <v>45349</v>
      </c>
      <c r="AF1190" s="32" t="s">
        <v>1001</v>
      </c>
      <c r="AG1190" s="32"/>
      <c r="AH1190" s="32" t="s">
        <v>1210</v>
      </c>
      <c r="AI1190" t="s">
        <v>1311</v>
      </c>
      <c r="AJ1190" t="s">
        <v>1355</v>
      </c>
      <c r="AK1190" t="s">
        <v>1520</v>
      </c>
      <c r="AL1190" s="32" t="s">
        <v>890</v>
      </c>
    </row>
    <row r="1191" spans="1:38">
      <c r="A1191" s="32">
        <v>79</v>
      </c>
      <c r="B1191" s="33">
        <v>45343</v>
      </c>
      <c r="C1191" s="32">
        <v>30</v>
      </c>
      <c r="D1191" s="32" t="s">
        <v>2551</v>
      </c>
      <c r="E1191" s="32" t="s">
        <v>2552</v>
      </c>
      <c r="F1191" s="32">
        <v>9790884</v>
      </c>
      <c r="G1191" s="32" t="s">
        <v>1261</v>
      </c>
      <c r="H1191" s="32" t="s">
        <v>1266</v>
      </c>
      <c r="I1191" s="32">
        <v>54840</v>
      </c>
      <c r="J1191" s="33">
        <v>45343</v>
      </c>
      <c r="K1191" s="33">
        <v>45346</v>
      </c>
      <c r="L1191" t="s">
        <v>1058</v>
      </c>
      <c r="M1191" s="32">
        <v>2</v>
      </c>
      <c r="N1191" s="32" t="s">
        <v>20</v>
      </c>
      <c r="O1191" s="32">
        <v>10</v>
      </c>
      <c r="P1191" s="32">
        <v>14.6</v>
      </c>
      <c r="Q1191" s="32">
        <v>146</v>
      </c>
      <c r="R1191" s="32" t="s">
        <v>581</v>
      </c>
      <c r="S1191" s="32" t="s">
        <v>581</v>
      </c>
      <c r="T1191" s="33" t="s">
        <v>581</v>
      </c>
      <c r="U1191" s="33" t="s">
        <v>581</v>
      </c>
      <c r="V1191" s="32" t="s">
        <v>2652</v>
      </c>
      <c r="W1191" s="32" t="s">
        <v>142</v>
      </c>
      <c r="X1191" s="33">
        <v>45349</v>
      </c>
      <c r="Y1191" s="32" t="s">
        <v>1068</v>
      </c>
      <c r="Z1191" s="33">
        <v>45349</v>
      </c>
      <c r="AA1191" s="32" t="s">
        <v>1069</v>
      </c>
      <c r="AB1191" s="32" t="s">
        <v>1082</v>
      </c>
      <c r="AC1191" s="33">
        <v>45382</v>
      </c>
      <c r="AD1191" s="32" t="s">
        <v>22</v>
      </c>
      <c r="AE1191" s="33">
        <v>45351</v>
      </c>
      <c r="AF1191" s="32" t="s">
        <v>1001</v>
      </c>
      <c r="AG1191" s="32"/>
      <c r="AH1191" s="32" t="s">
        <v>1210</v>
      </c>
      <c r="AI1191" t="s">
        <v>1311</v>
      </c>
      <c r="AJ1191" t="s">
        <v>1355</v>
      </c>
      <c r="AK1191" t="s">
        <v>1520</v>
      </c>
      <c r="AL1191" s="32" t="s">
        <v>890</v>
      </c>
    </row>
    <row r="1192" spans="1:38">
      <c r="A1192" s="32">
        <v>79</v>
      </c>
      <c r="B1192" s="33">
        <v>45343</v>
      </c>
      <c r="C1192" s="32">
        <v>30</v>
      </c>
      <c r="D1192" s="32" t="s">
        <v>2551</v>
      </c>
      <c r="E1192" s="32" t="s">
        <v>2552</v>
      </c>
      <c r="F1192" s="32">
        <v>9790884</v>
      </c>
      <c r="G1192" s="32" t="s">
        <v>146</v>
      </c>
      <c r="H1192" s="32" t="s">
        <v>147</v>
      </c>
      <c r="I1192" s="32">
        <v>54840</v>
      </c>
      <c r="J1192" s="33">
        <v>45343</v>
      </c>
      <c r="K1192" s="33">
        <v>45346</v>
      </c>
      <c r="L1192" t="s">
        <v>1058</v>
      </c>
      <c r="M1192" s="32">
        <v>1</v>
      </c>
      <c r="N1192" s="32" t="s">
        <v>20</v>
      </c>
      <c r="O1192" s="32">
        <v>20</v>
      </c>
      <c r="P1192" s="32">
        <v>8</v>
      </c>
      <c r="Q1192" s="32">
        <v>160</v>
      </c>
      <c r="R1192" s="32" t="s">
        <v>581</v>
      </c>
      <c r="S1192" s="32" t="s">
        <v>581</v>
      </c>
      <c r="T1192" s="33" t="s">
        <v>581</v>
      </c>
      <c r="U1192" s="33" t="s">
        <v>581</v>
      </c>
      <c r="V1192" s="32" t="s">
        <v>2652</v>
      </c>
      <c r="W1192" s="32" t="s">
        <v>141</v>
      </c>
      <c r="X1192" s="33">
        <v>45349</v>
      </c>
      <c r="Y1192" s="32" t="s">
        <v>1068</v>
      </c>
      <c r="Z1192" s="33">
        <v>45349</v>
      </c>
      <c r="AA1192" s="32" t="s">
        <v>1069</v>
      </c>
      <c r="AB1192" s="32" t="s">
        <v>1082</v>
      </c>
      <c r="AC1192" s="33">
        <v>45363</v>
      </c>
      <c r="AD1192" s="32" t="s">
        <v>22</v>
      </c>
      <c r="AE1192" s="33">
        <v>45351</v>
      </c>
      <c r="AF1192" s="32" t="s">
        <v>1026</v>
      </c>
      <c r="AG1192" s="32"/>
      <c r="AH1192" s="32" t="s">
        <v>1210</v>
      </c>
      <c r="AI1192" t="s">
        <v>1311</v>
      </c>
      <c r="AJ1192" t="s">
        <v>1355</v>
      </c>
      <c r="AK1192" t="s">
        <v>1520</v>
      </c>
      <c r="AL1192" s="32" t="s">
        <v>890</v>
      </c>
    </row>
    <row r="1193" spans="1:38">
      <c r="A1193" s="32">
        <v>79</v>
      </c>
      <c r="B1193" s="33">
        <v>45343</v>
      </c>
      <c r="C1193" s="32">
        <v>30</v>
      </c>
      <c r="D1193" s="32" t="s">
        <v>2551</v>
      </c>
      <c r="E1193" s="32" t="s">
        <v>2552</v>
      </c>
      <c r="F1193" s="32">
        <v>9790884</v>
      </c>
      <c r="G1193" s="32" t="s">
        <v>1262</v>
      </c>
      <c r="H1193" s="32" t="s">
        <v>1267</v>
      </c>
      <c r="I1193" s="32">
        <v>54839</v>
      </c>
      <c r="J1193" s="33">
        <v>45343</v>
      </c>
      <c r="K1193" s="33">
        <v>45346</v>
      </c>
      <c r="L1193" t="s">
        <v>1058</v>
      </c>
      <c r="M1193" s="32">
        <v>1</v>
      </c>
      <c r="N1193" s="32" t="s">
        <v>55</v>
      </c>
      <c r="O1193" s="32">
        <v>1</v>
      </c>
      <c r="P1193" s="32">
        <v>49.95</v>
      </c>
      <c r="Q1193" s="32">
        <v>49.95</v>
      </c>
      <c r="R1193" s="32" t="s">
        <v>2653</v>
      </c>
      <c r="S1193" s="32" t="s">
        <v>1058</v>
      </c>
      <c r="T1193" s="33">
        <v>45352</v>
      </c>
      <c r="U1193" s="33" t="s">
        <v>581</v>
      </c>
      <c r="V1193" s="32" t="s">
        <v>2693</v>
      </c>
      <c r="W1193" s="32" t="s">
        <v>139</v>
      </c>
      <c r="X1193" s="33">
        <v>45352</v>
      </c>
      <c r="Y1193" s="32" t="s">
        <v>1068</v>
      </c>
      <c r="Z1193" s="33">
        <v>45352</v>
      </c>
      <c r="AA1193" s="32" t="s">
        <v>1069</v>
      </c>
      <c r="AB1193" s="32" t="s">
        <v>1080</v>
      </c>
      <c r="AC1193" s="33">
        <v>45360</v>
      </c>
      <c r="AD1193" s="32" t="s">
        <v>22</v>
      </c>
      <c r="AE1193" s="33">
        <v>45356</v>
      </c>
      <c r="AF1193" s="32" t="s">
        <v>424</v>
      </c>
      <c r="AG1193" s="32"/>
      <c r="AH1193" s="32" t="s">
        <v>1210</v>
      </c>
      <c r="AI1193" t="s">
        <v>1311</v>
      </c>
      <c r="AJ1193" t="s">
        <v>1355</v>
      </c>
      <c r="AK1193" t="s">
        <v>1520</v>
      </c>
      <c r="AL1193" s="32" t="s">
        <v>890</v>
      </c>
    </row>
    <row r="1194" spans="1:38">
      <c r="A1194" s="32">
        <v>80</v>
      </c>
      <c r="B1194" s="33">
        <v>45343</v>
      </c>
      <c r="C1194" s="32">
        <v>30</v>
      </c>
      <c r="D1194" s="32" t="s">
        <v>2559</v>
      </c>
      <c r="E1194" s="32" t="s">
        <v>2560</v>
      </c>
      <c r="F1194" s="32">
        <v>9791053</v>
      </c>
      <c r="G1194" s="32" t="s">
        <v>2257</v>
      </c>
      <c r="H1194" s="32" t="s">
        <v>2267</v>
      </c>
      <c r="I1194" s="32">
        <v>55566</v>
      </c>
      <c r="J1194" s="33">
        <v>45350</v>
      </c>
      <c r="K1194" s="33">
        <v>45351</v>
      </c>
      <c r="L1194" t="s">
        <v>1058</v>
      </c>
      <c r="M1194" s="32">
        <v>3</v>
      </c>
      <c r="N1194" s="32" t="s">
        <v>20</v>
      </c>
      <c r="O1194" s="32">
        <v>2</v>
      </c>
      <c r="P1194" s="32">
        <v>53.63</v>
      </c>
      <c r="Q1194" s="32">
        <v>107.26</v>
      </c>
      <c r="R1194" s="32" t="s">
        <v>2694</v>
      </c>
      <c r="S1194" s="32" t="s">
        <v>1058</v>
      </c>
      <c r="T1194" s="33">
        <v>45352</v>
      </c>
      <c r="U1194" s="33">
        <v>45352</v>
      </c>
      <c r="V1194" s="32" t="s">
        <v>2695</v>
      </c>
      <c r="W1194" s="32" t="s">
        <v>140</v>
      </c>
      <c r="X1194" s="33">
        <v>45352</v>
      </c>
      <c r="Y1194" s="32" t="s">
        <v>1068</v>
      </c>
      <c r="Z1194" s="33">
        <v>45352</v>
      </c>
      <c r="AA1194" s="32" t="s">
        <v>2634</v>
      </c>
      <c r="AB1194" s="32" t="s">
        <v>1082</v>
      </c>
      <c r="AC1194" s="33">
        <v>45394</v>
      </c>
      <c r="AD1194" s="32" t="s">
        <v>22</v>
      </c>
      <c r="AE1194" s="33">
        <v>45355</v>
      </c>
      <c r="AF1194" s="32" t="s">
        <v>425</v>
      </c>
      <c r="AG1194" s="32"/>
      <c r="AH1194" s="32" t="s">
        <v>1210</v>
      </c>
      <c r="AI1194" t="s">
        <v>1311</v>
      </c>
      <c r="AJ1194" t="s">
        <v>1355</v>
      </c>
      <c r="AK1194" t="s">
        <v>1520</v>
      </c>
      <c r="AL1194" s="32" t="s">
        <v>890</v>
      </c>
    </row>
    <row r="1195" spans="1:38">
      <c r="A1195" s="32">
        <v>80</v>
      </c>
      <c r="B1195" s="33">
        <v>45343</v>
      </c>
      <c r="C1195" s="32">
        <v>30</v>
      </c>
      <c r="D1195" s="32" t="s">
        <v>2559</v>
      </c>
      <c r="E1195" s="32" t="s">
        <v>2560</v>
      </c>
      <c r="F1195" s="32">
        <v>9791053</v>
      </c>
      <c r="G1195" s="32" t="s">
        <v>160</v>
      </c>
      <c r="H1195" s="32" t="s">
        <v>153</v>
      </c>
      <c r="I1195" s="32">
        <v>55565</v>
      </c>
      <c r="J1195" s="33">
        <v>45350</v>
      </c>
      <c r="K1195" s="33">
        <v>45351</v>
      </c>
      <c r="L1195" t="s">
        <v>1058</v>
      </c>
      <c r="M1195" s="32">
        <v>2</v>
      </c>
      <c r="N1195" s="32" t="s">
        <v>55</v>
      </c>
      <c r="O1195" s="32">
        <v>1</v>
      </c>
      <c r="P1195" s="32">
        <v>29.37</v>
      </c>
      <c r="Q1195" s="32">
        <v>29.37</v>
      </c>
      <c r="R1195" s="32" t="s">
        <v>581</v>
      </c>
      <c r="S1195" s="32" t="s">
        <v>581</v>
      </c>
      <c r="T1195" s="33" t="s">
        <v>581</v>
      </c>
      <c r="U1195" s="33" t="s">
        <v>581</v>
      </c>
      <c r="V1195" s="32" t="s">
        <v>2696</v>
      </c>
      <c r="W1195" s="32" t="s">
        <v>143</v>
      </c>
      <c r="X1195" s="33">
        <v>45352</v>
      </c>
      <c r="Y1195" s="32" t="s">
        <v>1068</v>
      </c>
      <c r="Z1195" s="33">
        <v>45352</v>
      </c>
      <c r="AA1195" s="32" t="s">
        <v>2473</v>
      </c>
      <c r="AB1195" s="32" t="s">
        <v>1081</v>
      </c>
      <c r="AC1195" s="33">
        <v>45359</v>
      </c>
      <c r="AD1195" s="32" t="s">
        <v>22</v>
      </c>
      <c r="AE1195" s="33">
        <v>45355</v>
      </c>
      <c r="AF1195" s="32" t="s">
        <v>424</v>
      </c>
      <c r="AG1195" s="32"/>
      <c r="AH1195" s="32" t="s">
        <v>1210</v>
      </c>
      <c r="AI1195" t="s">
        <v>1311</v>
      </c>
      <c r="AJ1195" t="s">
        <v>1355</v>
      </c>
      <c r="AK1195" t="s">
        <v>1520</v>
      </c>
      <c r="AL1195" s="32" t="s">
        <v>890</v>
      </c>
    </row>
    <row r="1196" spans="1:38">
      <c r="A1196" s="32">
        <v>80</v>
      </c>
      <c r="B1196" s="33">
        <v>45343</v>
      </c>
      <c r="C1196" s="32">
        <v>30</v>
      </c>
      <c r="D1196" s="32" t="s">
        <v>2559</v>
      </c>
      <c r="E1196" s="32" t="s">
        <v>2560</v>
      </c>
      <c r="F1196" s="32">
        <v>9791053</v>
      </c>
      <c r="G1196" s="32" t="s">
        <v>2582</v>
      </c>
      <c r="H1196" s="32" t="s">
        <v>2595</v>
      </c>
      <c r="I1196" s="32">
        <v>55565</v>
      </c>
      <c r="J1196" s="33">
        <v>45350</v>
      </c>
      <c r="K1196" s="33">
        <v>45351</v>
      </c>
      <c r="L1196" t="s">
        <v>1058</v>
      </c>
      <c r="M1196" s="32">
        <v>1</v>
      </c>
      <c r="N1196" s="32" t="s">
        <v>293</v>
      </c>
      <c r="O1196" s="32">
        <v>1</v>
      </c>
      <c r="P1196" s="32">
        <v>26.4</v>
      </c>
      <c r="Q1196" s="32">
        <v>26.4</v>
      </c>
      <c r="R1196" s="32" t="s">
        <v>581</v>
      </c>
      <c r="S1196" s="32" t="s">
        <v>581</v>
      </c>
      <c r="T1196" s="33" t="s">
        <v>581</v>
      </c>
      <c r="U1196" s="33" t="s">
        <v>581</v>
      </c>
      <c r="V1196" s="32" t="s">
        <v>2696</v>
      </c>
      <c r="W1196" s="32" t="s">
        <v>142</v>
      </c>
      <c r="X1196" s="33">
        <v>45352</v>
      </c>
      <c r="Y1196" s="32" t="s">
        <v>1068</v>
      </c>
      <c r="Z1196" s="33">
        <v>45352</v>
      </c>
      <c r="AA1196" s="32" t="s">
        <v>2473</v>
      </c>
      <c r="AB1196" s="32" t="s">
        <v>1081</v>
      </c>
      <c r="AC1196" s="33">
        <v>45359</v>
      </c>
      <c r="AD1196" s="32" t="s">
        <v>22</v>
      </c>
      <c r="AE1196" s="33">
        <v>45355</v>
      </c>
      <c r="AF1196" s="32" t="s">
        <v>424</v>
      </c>
      <c r="AG1196" s="32"/>
      <c r="AH1196" s="32" t="s">
        <v>1210</v>
      </c>
      <c r="AI1196" t="s">
        <v>1311</v>
      </c>
      <c r="AJ1196" t="s">
        <v>1355</v>
      </c>
      <c r="AK1196" t="s">
        <v>1520</v>
      </c>
      <c r="AL1196" s="32" t="s">
        <v>890</v>
      </c>
    </row>
    <row r="1197" spans="1:38">
      <c r="A1197" s="32">
        <v>80</v>
      </c>
      <c r="B1197" s="33">
        <v>45343</v>
      </c>
      <c r="C1197" s="32">
        <v>30</v>
      </c>
      <c r="D1197" s="32" t="s">
        <v>2559</v>
      </c>
      <c r="E1197" s="32" t="s">
        <v>2560</v>
      </c>
      <c r="F1197" s="32">
        <v>9791053</v>
      </c>
      <c r="G1197" s="32" t="s">
        <v>2018</v>
      </c>
      <c r="H1197" s="32" t="s">
        <v>2030</v>
      </c>
      <c r="I1197" s="32">
        <v>55568</v>
      </c>
      <c r="J1197" s="33">
        <v>45350</v>
      </c>
      <c r="K1197" s="33">
        <v>45351</v>
      </c>
      <c r="L1197" t="s">
        <v>1058</v>
      </c>
      <c r="M1197" s="32">
        <v>4</v>
      </c>
      <c r="N1197" s="32" t="s">
        <v>20</v>
      </c>
      <c r="O1197" s="32">
        <v>1</v>
      </c>
      <c r="P1197" s="32">
        <v>29.9</v>
      </c>
      <c r="Q1197" s="32">
        <v>29.9</v>
      </c>
      <c r="R1197" s="32" t="s">
        <v>581</v>
      </c>
      <c r="S1197" s="32" t="s">
        <v>581</v>
      </c>
      <c r="T1197" s="33" t="s">
        <v>581</v>
      </c>
      <c r="U1197" s="33" t="s">
        <v>581</v>
      </c>
      <c r="V1197" s="32" t="s">
        <v>2696</v>
      </c>
      <c r="W1197" s="32" t="s">
        <v>1006</v>
      </c>
      <c r="X1197" s="33">
        <v>45352</v>
      </c>
      <c r="Y1197" s="32" t="s">
        <v>1068</v>
      </c>
      <c r="Z1197" s="33">
        <v>45352</v>
      </c>
      <c r="AA1197" s="32" t="s">
        <v>2473</v>
      </c>
      <c r="AB1197" s="32" t="s">
        <v>1081</v>
      </c>
      <c r="AC1197" s="33">
        <v>45359</v>
      </c>
      <c r="AD1197" s="32" t="s">
        <v>22</v>
      </c>
      <c r="AE1197" s="33">
        <v>45355</v>
      </c>
      <c r="AF1197" s="32" t="s">
        <v>424</v>
      </c>
      <c r="AG1197" s="32"/>
      <c r="AH1197" s="32" t="s">
        <v>1210</v>
      </c>
      <c r="AI1197" t="s">
        <v>1311</v>
      </c>
      <c r="AJ1197" t="s">
        <v>1355</v>
      </c>
      <c r="AK1197" t="s">
        <v>1520</v>
      </c>
      <c r="AL1197" s="32" t="s">
        <v>890</v>
      </c>
    </row>
    <row r="1198" spans="1:38">
      <c r="A1198" s="32">
        <v>80</v>
      </c>
      <c r="B1198" s="33">
        <v>45343</v>
      </c>
      <c r="C1198" s="32">
        <v>30</v>
      </c>
      <c r="D1198" s="32" t="s">
        <v>2559</v>
      </c>
      <c r="E1198" s="32" t="s">
        <v>2560</v>
      </c>
      <c r="F1198" s="32">
        <v>9791053</v>
      </c>
      <c r="G1198" s="32" t="s">
        <v>2583</v>
      </c>
      <c r="H1198" s="32" t="s">
        <v>2596</v>
      </c>
      <c r="I1198" s="32">
        <v>55568</v>
      </c>
      <c r="J1198" s="33">
        <v>45350</v>
      </c>
      <c r="K1198" s="33">
        <v>45351</v>
      </c>
      <c r="L1198" t="s">
        <v>1058</v>
      </c>
      <c r="M1198" s="32">
        <v>3</v>
      </c>
      <c r="N1198" s="32" t="s">
        <v>20</v>
      </c>
      <c r="O1198" s="32">
        <v>4</v>
      </c>
      <c r="P1198" s="32">
        <v>79.2</v>
      </c>
      <c r="Q1198" s="32">
        <v>316.8</v>
      </c>
      <c r="R1198" s="32" t="s">
        <v>581</v>
      </c>
      <c r="S1198" s="32" t="s">
        <v>581</v>
      </c>
      <c r="T1198" s="33" t="s">
        <v>581</v>
      </c>
      <c r="U1198" s="33" t="s">
        <v>581</v>
      </c>
      <c r="V1198" s="32" t="s">
        <v>2696</v>
      </c>
      <c r="W1198" s="32" t="s">
        <v>1005</v>
      </c>
      <c r="X1198" s="33">
        <v>45352</v>
      </c>
      <c r="Y1198" s="32" t="s">
        <v>1068</v>
      </c>
      <c r="Z1198" s="33">
        <v>45352</v>
      </c>
      <c r="AA1198" s="32" t="s">
        <v>2473</v>
      </c>
      <c r="AB1198" s="32" t="s">
        <v>1081</v>
      </c>
      <c r="AC1198" s="33">
        <v>45359</v>
      </c>
      <c r="AD1198" s="32" t="s">
        <v>22</v>
      </c>
      <c r="AE1198" s="33">
        <v>45355</v>
      </c>
      <c r="AF1198" s="32" t="s">
        <v>426</v>
      </c>
      <c r="AG1198" s="32"/>
      <c r="AH1198" s="32" t="s">
        <v>1210</v>
      </c>
      <c r="AI1198" t="s">
        <v>1311</v>
      </c>
      <c r="AJ1198" t="s">
        <v>1355</v>
      </c>
      <c r="AK1198" t="s">
        <v>1520</v>
      </c>
      <c r="AL1198" s="32" t="s">
        <v>890</v>
      </c>
    </row>
    <row r="1199" spans="1:38">
      <c r="A1199" s="32">
        <v>80</v>
      </c>
      <c r="B1199" s="33">
        <v>45343</v>
      </c>
      <c r="C1199" s="32">
        <v>30</v>
      </c>
      <c r="D1199" s="32" t="s">
        <v>2559</v>
      </c>
      <c r="E1199" s="32" t="s">
        <v>2560</v>
      </c>
      <c r="F1199" s="32">
        <v>9791053</v>
      </c>
      <c r="G1199" s="32" t="s">
        <v>510</v>
      </c>
      <c r="H1199" s="32" t="s">
        <v>491</v>
      </c>
      <c r="I1199" s="32">
        <v>55569</v>
      </c>
      <c r="J1199" s="33">
        <v>45350</v>
      </c>
      <c r="K1199" s="33">
        <v>45351</v>
      </c>
      <c r="L1199" t="s">
        <v>1058</v>
      </c>
      <c r="M1199" s="32">
        <v>4</v>
      </c>
      <c r="N1199" s="32" t="s">
        <v>55</v>
      </c>
      <c r="O1199" s="32">
        <v>1</v>
      </c>
      <c r="P1199" s="32">
        <v>142</v>
      </c>
      <c r="Q1199" s="32">
        <v>142</v>
      </c>
      <c r="R1199" s="32" t="s">
        <v>581</v>
      </c>
      <c r="S1199" s="32" t="s">
        <v>581</v>
      </c>
      <c r="T1199" s="33" t="s">
        <v>581</v>
      </c>
      <c r="U1199" s="33" t="s">
        <v>581</v>
      </c>
      <c r="V1199" s="32" t="s">
        <v>2697</v>
      </c>
      <c r="W1199" s="32" t="s">
        <v>1009</v>
      </c>
      <c r="X1199" s="33">
        <v>45352</v>
      </c>
      <c r="Y1199" s="32" t="s">
        <v>1068</v>
      </c>
      <c r="Z1199" s="33">
        <v>45352</v>
      </c>
      <c r="AA1199" s="32" t="s">
        <v>2473</v>
      </c>
      <c r="AB1199" s="32" t="s">
        <v>1070</v>
      </c>
      <c r="AC1199" s="33">
        <v>45373</v>
      </c>
      <c r="AD1199" s="32" t="s">
        <v>22</v>
      </c>
      <c r="AE1199" s="33">
        <v>45355</v>
      </c>
      <c r="AF1199" s="32" t="s">
        <v>424</v>
      </c>
      <c r="AG1199" s="32"/>
      <c r="AH1199" s="32" t="s">
        <v>1210</v>
      </c>
      <c r="AI1199" t="s">
        <v>1311</v>
      </c>
      <c r="AJ1199" t="s">
        <v>1355</v>
      </c>
      <c r="AK1199" t="s">
        <v>1520</v>
      </c>
      <c r="AL1199" s="32" t="s">
        <v>890</v>
      </c>
    </row>
    <row r="1200" spans="1:38">
      <c r="A1200" s="32">
        <v>80</v>
      </c>
      <c r="B1200" s="33">
        <v>45343</v>
      </c>
      <c r="C1200" s="32">
        <v>30</v>
      </c>
      <c r="D1200" s="32" t="s">
        <v>2559</v>
      </c>
      <c r="E1200" s="32" t="s">
        <v>2560</v>
      </c>
      <c r="F1200" s="32">
        <v>9791053</v>
      </c>
      <c r="G1200" s="32" t="s">
        <v>504</v>
      </c>
      <c r="H1200" s="32" t="s">
        <v>521</v>
      </c>
      <c r="I1200" s="32">
        <v>55569</v>
      </c>
      <c r="J1200" s="33">
        <v>45350</v>
      </c>
      <c r="K1200" s="33">
        <v>45351</v>
      </c>
      <c r="L1200" t="s">
        <v>1058</v>
      </c>
      <c r="M1200" s="32">
        <v>3</v>
      </c>
      <c r="N1200" s="32" t="s">
        <v>37</v>
      </c>
      <c r="O1200" s="32">
        <v>1</v>
      </c>
      <c r="P1200" s="32">
        <v>41.3</v>
      </c>
      <c r="Q1200" s="32">
        <v>41.3</v>
      </c>
      <c r="R1200" s="32" t="s">
        <v>581</v>
      </c>
      <c r="S1200" s="32" t="s">
        <v>581</v>
      </c>
      <c r="T1200" s="33" t="s">
        <v>581</v>
      </c>
      <c r="U1200" s="33" t="s">
        <v>581</v>
      </c>
      <c r="V1200" s="32" t="s">
        <v>2697</v>
      </c>
      <c r="W1200" s="32" t="s">
        <v>1007</v>
      </c>
      <c r="X1200" s="33">
        <v>45352</v>
      </c>
      <c r="Y1200" s="32" t="s">
        <v>1068</v>
      </c>
      <c r="Z1200" s="33">
        <v>45352</v>
      </c>
      <c r="AA1200" s="32" t="s">
        <v>2473</v>
      </c>
      <c r="AB1200" s="32" t="s">
        <v>1070</v>
      </c>
      <c r="AC1200" s="33">
        <v>45359</v>
      </c>
      <c r="AD1200" s="32" t="s">
        <v>22</v>
      </c>
      <c r="AE1200" s="33">
        <v>45355</v>
      </c>
      <c r="AF1200" s="32" t="s">
        <v>424</v>
      </c>
      <c r="AG1200" s="32"/>
      <c r="AH1200" s="32" t="s">
        <v>1210</v>
      </c>
      <c r="AI1200" t="s">
        <v>1311</v>
      </c>
      <c r="AJ1200" t="s">
        <v>1355</v>
      </c>
      <c r="AK1200" t="s">
        <v>1520</v>
      </c>
      <c r="AL1200" s="32" t="s">
        <v>890</v>
      </c>
    </row>
    <row r="1201" spans="1:38">
      <c r="A1201" s="32">
        <v>80</v>
      </c>
      <c r="B1201" s="33">
        <v>45343</v>
      </c>
      <c r="C1201" s="32">
        <v>30</v>
      </c>
      <c r="D1201" s="32" t="s">
        <v>2559</v>
      </c>
      <c r="E1201" s="32" t="s">
        <v>2560</v>
      </c>
      <c r="F1201" s="32">
        <v>9791053</v>
      </c>
      <c r="G1201" s="32" t="s">
        <v>290</v>
      </c>
      <c r="H1201" s="32" t="s">
        <v>292</v>
      </c>
      <c r="I1201" s="32">
        <v>55569</v>
      </c>
      <c r="J1201" s="33">
        <v>45350</v>
      </c>
      <c r="K1201" s="33">
        <v>45351</v>
      </c>
      <c r="L1201" t="s">
        <v>1058</v>
      </c>
      <c r="M1201" s="32">
        <v>5</v>
      </c>
      <c r="N1201" s="32" t="s">
        <v>37</v>
      </c>
      <c r="O1201" s="32">
        <v>1</v>
      </c>
      <c r="P1201" s="32">
        <v>39.6</v>
      </c>
      <c r="Q1201" s="32">
        <v>39.6</v>
      </c>
      <c r="R1201" s="32" t="s">
        <v>581</v>
      </c>
      <c r="S1201" s="32" t="s">
        <v>581</v>
      </c>
      <c r="T1201" s="33" t="s">
        <v>581</v>
      </c>
      <c r="U1201" s="33" t="s">
        <v>581</v>
      </c>
      <c r="V1201" s="32" t="s">
        <v>2697</v>
      </c>
      <c r="W1201" s="32" t="s">
        <v>1006</v>
      </c>
      <c r="X1201" s="33">
        <v>45352</v>
      </c>
      <c r="Y1201" s="32" t="s">
        <v>1068</v>
      </c>
      <c r="Z1201" s="33">
        <v>45352</v>
      </c>
      <c r="AA1201" s="32" t="s">
        <v>2473</v>
      </c>
      <c r="AB1201" s="32" t="s">
        <v>1070</v>
      </c>
      <c r="AC1201" s="33">
        <v>45359</v>
      </c>
      <c r="AD1201" s="32" t="s">
        <v>22</v>
      </c>
      <c r="AE1201" s="33">
        <v>45355</v>
      </c>
      <c r="AF1201" s="32" t="s">
        <v>424</v>
      </c>
      <c r="AG1201" s="32"/>
      <c r="AH1201" s="32" t="s">
        <v>1210</v>
      </c>
      <c r="AI1201" t="s">
        <v>1311</v>
      </c>
      <c r="AJ1201" t="s">
        <v>1355</v>
      </c>
      <c r="AK1201" t="s">
        <v>1520</v>
      </c>
      <c r="AL1201" s="32" t="s">
        <v>890</v>
      </c>
    </row>
    <row r="1202" spans="1:38">
      <c r="A1202" s="32">
        <v>80</v>
      </c>
      <c r="B1202" s="33">
        <v>45343</v>
      </c>
      <c r="C1202" s="32">
        <v>30</v>
      </c>
      <c r="D1202" s="32" t="s">
        <v>2559</v>
      </c>
      <c r="E1202" s="32" t="s">
        <v>2560</v>
      </c>
      <c r="F1202" s="32">
        <v>9791053</v>
      </c>
      <c r="G1202" s="32" t="s">
        <v>1261</v>
      </c>
      <c r="H1202" s="32" t="s">
        <v>1266</v>
      </c>
      <c r="I1202" s="32">
        <v>55567</v>
      </c>
      <c r="J1202" s="33">
        <v>45350</v>
      </c>
      <c r="K1202" s="33">
        <v>45351</v>
      </c>
      <c r="L1202" t="s">
        <v>1058</v>
      </c>
      <c r="M1202" s="32">
        <v>1</v>
      </c>
      <c r="N1202" s="32" t="s">
        <v>20</v>
      </c>
      <c r="O1202" s="32">
        <v>2</v>
      </c>
      <c r="P1202" s="32">
        <v>14.6</v>
      </c>
      <c r="Q1202" s="32">
        <v>29.2</v>
      </c>
      <c r="R1202" s="32" t="s">
        <v>2694</v>
      </c>
      <c r="S1202" s="32" t="s">
        <v>1058</v>
      </c>
      <c r="T1202" s="33">
        <v>45352</v>
      </c>
      <c r="U1202" s="33">
        <v>45352</v>
      </c>
      <c r="V1202" s="32" t="s">
        <v>2695</v>
      </c>
      <c r="W1202" s="32" t="s">
        <v>141</v>
      </c>
      <c r="X1202" s="33">
        <v>45352</v>
      </c>
      <c r="Y1202" s="32" t="s">
        <v>1068</v>
      </c>
      <c r="Z1202" s="33">
        <v>45352</v>
      </c>
      <c r="AA1202" s="32" t="s">
        <v>2634</v>
      </c>
      <c r="AB1202" s="32" t="s">
        <v>1082</v>
      </c>
      <c r="AC1202" s="33">
        <v>45402</v>
      </c>
      <c r="AD1202" s="32" t="s">
        <v>22</v>
      </c>
      <c r="AE1202" s="33">
        <v>45355</v>
      </c>
      <c r="AF1202" s="32" t="s">
        <v>425</v>
      </c>
      <c r="AG1202" s="32"/>
      <c r="AH1202" s="32" t="s">
        <v>1210</v>
      </c>
      <c r="AI1202" t="s">
        <v>1311</v>
      </c>
      <c r="AJ1202" t="s">
        <v>1355</v>
      </c>
      <c r="AK1202" t="s">
        <v>1520</v>
      </c>
      <c r="AL1202" s="32" t="s">
        <v>890</v>
      </c>
    </row>
    <row r="1203" spans="1:38">
      <c r="A1203" s="32">
        <v>80</v>
      </c>
      <c r="B1203" s="33">
        <v>45343</v>
      </c>
      <c r="C1203" s="32">
        <v>30</v>
      </c>
      <c r="D1203" s="32" t="s">
        <v>2559</v>
      </c>
      <c r="E1203" s="32" t="s">
        <v>2560</v>
      </c>
      <c r="F1203" s="32">
        <v>9791053</v>
      </c>
      <c r="G1203" s="32" t="s">
        <v>500</v>
      </c>
      <c r="H1203" s="32" t="s">
        <v>518</v>
      </c>
      <c r="I1203" s="32">
        <v>55569</v>
      </c>
      <c r="J1203" s="33">
        <v>45350</v>
      </c>
      <c r="K1203" s="33">
        <v>45351</v>
      </c>
      <c r="L1203" t="s">
        <v>1058</v>
      </c>
      <c r="M1203" s="32">
        <v>2</v>
      </c>
      <c r="N1203" s="32" t="s">
        <v>20</v>
      </c>
      <c r="O1203" s="32">
        <v>2</v>
      </c>
      <c r="P1203" s="32">
        <v>29</v>
      </c>
      <c r="Q1203" s="32">
        <v>58</v>
      </c>
      <c r="R1203" s="32" t="s">
        <v>581</v>
      </c>
      <c r="S1203" s="32" t="s">
        <v>581</v>
      </c>
      <c r="T1203" s="33" t="s">
        <v>581</v>
      </c>
      <c r="U1203" s="33" t="s">
        <v>581</v>
      </c>
      <c r="V1203" s="32" t="s">
        <v>2697</v>
      </c>
      <c r="W1203" s="32" t="s">
        <v>1008</v>
      </c>
      <c r="X1203" s="33">
        <v>45352</v>
      </c>
      <c r="Y1203" s="32" t="s">
        <v>1068</v>
      </c>
      <c r="Z1203" s="33">
        <v>45352</v>
      </c>
      <c r="AA1203" s="32" t="s">
        <v>2473</v>
      </c>
      <c r="AB1203" s="32" t="s">
        <v>1070</v>
      </c>
      <c r="AC1203" s="33">
        <v>45359</v>
      </c>
      <c r="AD1203" s="32" t="s">
        <v>22</v>
      </c>
      <c r="AE1203" s="33">
        <v>45355</v>
      </c>
      <c r="AF1203" s="32" t="s">
        <v>425</v>
      </c>
      <c r="AG1203" s="32"/>
      <c r="AH1203" s="32" t="s">
        <v>1210</v>
      </c>
      <c r="AI1203" t="s">
        <v>1311</v>
      </c>
      <c r="AJ1203" t="s">
        <v>1355</v>
      </c>
      <c r="AK1203" t="s">
        <v>1520</v>
      </c>
      <c r="AL1203" s="32" t="s">
        <v>890</v>
      </c>
    </row>
    <row r="1204" spans="1:38">
      <c r="A1204" s="32">
        <v>80</v>
      </c>
      <c r="B1204" s="33">
        <v>45343</v>
      </c>
      <c r="C1204" s="32">
        <v>30</v>
      </c>
      <c r="D1204" s="32" t="s">
        <v>2559</v>
      </c>
      <c r="E1204" s="32" t="s">
        <v>2560</v>
      </c>
      <c r="F1204" s="32">
        <v>9791053</v>
      </c>
      <c r="G1204" s="32" t="s">
        <v>276</v>
      </c>
      <c r="H1204" s="32" t="s">
        <v>277</v>
      </c>
      <c r="I1204" s="32">
        <v>55568</v>
      </c>
      <c r="J1204" s="33">
        <v>45350</v>
      </c>
      <c r="K1204" s="33">
        <v>45351</v>
      </c>
      <c r="L1204" t="s">
        <v>1058</v>
      </c>
      <c r="M1204" s="32">
        <v>2</v>
      </c>
      <c r="N1204" s="32" t="s">
        <v>118</v>
      </c>
      <c r="O1204" s="32">
        <v>1</v>
      </c>
      <c r="P1204" s="32">
        <v>716.1</v>
      </c>
      <c r="Q1204" s="32">
        <v>716.1</v>
      </c>
      <c r="R1204" s="32" t="s">
        <v>581</v>
      </c>
      <c r="S1204" s="32" t="s">
        <v>581</v>
      </c>
      <c r="T1204" s="33" t="s">
        <v>581</v>
      </c>
      <c r="U1204" s="33" t="s">
        <v>581</v>
      </c>
      <c r="V1204" s="32" t="s">
        <v>2696</v>
      </c>
      <c r="W1204" s="32" t="s">
        <v>1003</v>
      </c>
      <c r="X1204" s="33">
        <v>45352</v>
      </c>
      <c r="Y1204" s="32" t="s">
        <v>1068</v>
      </c>
      <c r="Z1204" s="33">
        <v>45352</v>
      </c>
      <c r="AA1204" s="32" t="s">
        <v>2473</v>
      </c>
      <c r="AB1204" s="32" t="s">
        <v>1081</v>
      </c>
      <c r="AC1204" s="33">
        <v>45359</v>
      </c>
      <c r="AD1204" s="32" t="s">
        <v>22</v>
      </c>
      <c r="AE1204" s="33">
        <v>45362</v>
      </c>
      <c r="AF1204" s="32" t="s">
        <v>424</v>
      </c>
      <c r="AG1204" s="32"/>
      <c r="AH1204" s="32" t="s">
        <v>1210</v>
      </c>
      <c r="AI1204" t="s">
        <v>1311</v>
      </c>
      <c r="AJ1204" t="s">
        <v>1355</v>
      </c>
      <c r="AK1204" t="s">
        <v>1520</v>
      </c>
      <c r="AL1204" s="32" t="s">
        <v>890</v>
      </c>
    </row>
    <row r="1205" spans="1:38">
      <c r="A1205" s="32">
        <v>80</v>
      </c>
      <c r="B1205" s="33">
        <v>45343</v>
      </c>
      <c r="C1205" s="32">
        <v>30</v>
      </c>
      <c r="D1205" s="32" t="s">
        <v>2559</v>
      </c>
      <c r="E1205" s="32" t="s">
        <v>2560</v>
      </c>
      <c r="F1205" s="32">
        <v>9791053</v>
      </c>
      <c r="G1205" s="32" t="s">
        <v>288</v>
      </c>
      <c r="H1205" s="32" t="s">
        <v>291</v>
      </c>
      <c r="I1205" s="32">
        <v>55568</v>
      </c>
      <c r="J1205" s="33">
        <v>45350</v>
      </c>
      <c r="K1205" s="33">
        <v>45351</v>
      </c>
      <c r="L1205" t="s">
        <v>1058</v>
      </c>
      <c r="M1205" s="32">
        <v>1</v>
      </c>
      <c r="N1205" s="32" t="s">
        <v>20</v>
      </c>
      <c r="O1205" s="32">
        <v>12</v>
      </c>
      <c r="P1205" s="32">
        <v>45.4</v>
      </c>
      <c r="Q1205" s="32">
        <v>544.79999999999995</v>
      </c>
      <c r="R1205" s="32" t="s">
        <v>581</v>
      </c>
      <c r="S1205" s="32" t="s">
        <v>581</v>
      </c>
      <c r="T1205" s="33" t="s">
        <v>581</v>
      </c>
      <c r="U1205" s="33" t="s">
        <v>581</v>
      </c>
      <c r="V1205" s="32" t="s">
        <v>2696</v>
      </c>
      <c r="W1205" s="32" t="s">
        <v>1002</v>
      </c>
      <c r="X1205" s="33">
        <v>45352</v>
      </c>
      <c r="Y1205" s="32" t="s">
        <v>1068</v>
      </c>
      <c r="Z1205" s="33">
        <v>45352</v>
      </c>
      <c r="AA1205" s="32" t="s">
        <v>2473</v>
      </c>
      <c r="AB1205" s="32" t="s">
        <v>1081</v>
      </c>
      <c r="AC1205" s="33">
        <v>45359</v>
      </c>
      <c r="AD1205" s="32" t="s">
        <v>22</v>
      </c>
      <c r="AE1205" s="33">
        <v>45355</v>
      </c>
      <c r="AF1205" s="32" t="s">
        <v>1027</v>
      </c>
      <c r="AG1205" s="32"/>
      <c r="AH1205" s="32" t="s">
        <v>1210</v>
      </c>
      <c r="AI1205" t="s">
        <v>1311</v>
      </c>
      <c r="AJ1205" t="s">
        <v>1355</v>
      </c>
      <c r="AK1205" t="s">
        <v>1520</v>
      </c>
      <c r="AL1205" s="32" t="s">
        <v>890</v>
      </c>
    </row>
    <row r="1206" spans="1:38">
      <c r="A1206" s="32">
        <v>80</v>
      </c>
      <c r="B1206" s="33">
        <v>45343</v>
      </c>
      <c r="C1206" s="32">
        <v>30</v>
      </c>
      <c r="D1206" s="32" t="s">
        <v>2559</v>
      </c>
      <c r="E1206" s="32" t="s">
        <v>2560</v>
      </c>
      <c r="F1206" s="32">
        <v>9791053</v>
      </c>
      <c r="G1206" s="32" t="s">
        <v>2021</v>
      </c>
      <c r="H1206" s="32" t="s">
        <v>2033</v>
      </c>
      <c r="I1206" s="32">
        <v>55566</v>
      </c>
      <c r="J1206" s="33">
        <v>45350</v>
      </c>
      <c r="K1206" s="33">
        <v>45351</v>
      </c>
      <c r="L1206" t="s">
        <v>1058</v>
      </c>
      <c r="M1206" s="32">
        <v>2</v>
      </c>
      <c r="N1206" s="32" t="s">
        <v>21</v>
      </c>
      <c r="O1206" s="32">
        <v>2</v>
      </c>
      <c r="P1206" s="32">
        <v>19.8</v>
      </c>
      <c r="Q1206" s="32">
        <v>39.6</v>
      </c>
      <c r="R1206" s="32" t="s">
        <v>2698</v>
      </c>
      <c r="S1206" s="32" t="s">
        <v>1058</v>
      </c>
      <c r="T1206" s="33">
        <v>45352</v>
      </c>
      <c r="U1206" s="33">
        <v>45352</v>
      </c>
      <c r="V1206" s="32" t="s">
        <v>2699</v>
      </c>
      <c r="W1206" s="32" t="s">
        <v>139</v>
      </c>
      <c r="X1206" s="33">
        <v>45352</v>
      </c>
      <c r="Y1206" s="32" t="s">
        <v>1068</v>
      </c>
      <c r="Z1206" s="33">
        <v>45352</v>
      </c>
      <c r="AA1206" s="32" t="s">
        <v>2634</v>
      </c>
      <c r="AB1206" s="32" t="s">
        <v>1070</v>
      </c>
      <c r="AC1206" s="33">
        <v>45359</v>
      </c>
      <c r="AD1206" s="32" t="s">
        <v>22</v>
      </c>
      <c r="AE1206" s="33">
        <v>45355</v>
      </c>
      <c r="AF1206" s="32" t="s">
        <v>425</v>
      </c>
      <c r="AG1206" s="32"/>
      <c r="AH1206" s="32" t="s">
        <v>1210</v>
      </c>
      <c r="AI1206" t="s">
        <v>1311</v>
      </c>
      <c r="AJ1206" t="s">
        <v>1355</v>
      </c>
      <c r="AK1206" t="s">
        <v>1520</v>
      </c>
      <c r="AL1206" s="32" t="s">
        <v>890</v>
      </c>
    </row>
    <row r="1207" spans="1:38">
      <c r="A1207" s="32">
        <v>80</v>
      </c>
      <c r="B1207" s="33">
        <v>45343</v>
      </c>
      <c r="C1207" s="32">
        <v>30</v>
      </c>
      <c r="D1207" s="32" t="s">
        <v>2559</v>
      </c>
      <c r="E1207" s="32" t="s">
        <v>2560</v>
      </c>
      <c r="F1207" s="32">
        <v>9791053</v>
      </c>
      <c r="G1207" s="32" t="s">
        <v>986</v>
      </c>
      <c r="H1207" s="32" t="s">
        <v>2034</v>
      </c>
      <c r="I1207" s="32">
        <v>55564</v>
      </c>
      <c r="J1207" s="33">
        <v>45350</v>
      </c>
      <c r="K1207" s="33">
        <v>45351</v>
      </c>
      <c r="L1207" t="s">
        <v>1058</v>
      </c>
      <c r="M1207" s="32">
        <v>1</v>
      </c>
      <c r="N1207" s="32" t="s">
        <v>20</v>
      </c>
      <c r="O1207" s="32">
        <v>2</v>
      </c>
      <c r="P1207" s="32">
        <v>16.170000000000002</v>
      </c>
      <c r="Q1207" s="32">
        <v>32.340000000000003</v>
      </c>
      <c r="R1207" s="32" t="s">
        <v>2700</v>
      </c>
      <c r="S1207" s="32" t="s">
        <v>1058</v>
      </c>
      <c r="T1207" s="33">
        <v>45356</v>
      </c>
      <c r="U1207" s="33">
        <v>45355</v>
      </c>
      <c r="V1207" s="32" t="s">
        <v>2701</v>
      </c>
      <c r="W1207" s="32" t="s">
        <v>1011</v>
      </c>
      <c r="X1207" s="33">
        <v>45352</v>
      </c>
      <c r="Y1207" s="32" t="s">
        <v>1068</v>
      </c>
      <c r="Z1207" s="33">
        <v>45352</v>
      </c>
      <c r="AA1207" s="32" t="s">
        <v>1069</v>
      </c>
      <c r="AB1207" s="32" t="s">
        <v>1072</v>
      </c>
      <c r="AC1207" s="33">
        <v>45360</v>
      </c>
      <c r="AD1207" s="32" t="s">
        <v>22</v>
      </c>
      <c r="AE1207" s="33">
        <v>45356</v>
      </c>
      <c r="AF1207" s="32" t="s">
        <v>425</v>
      </c>
      <c r="AG1207" s="32"/>
      <c r="AH1207" s="32" t="s">
        <v>1210</v>
      </c>
      <c r="AI1207" t="s">
        <v>1311</v>
      </c>
      <c r="AJ1207" t="s">
        <v>1355</v>
      </c>
      <c r="AK1207" t="s">
        <v>1520</v>
      </c>
      <c r="AL1207" s="32" t="s">
        <v>890</v>
      </c>
    </row>
    <row r="1208" spans="1:38">
      <c r="A1208" s="32">
        <v>80</v>
      </c>
      <c r="B1208" s="33">
        <v>45343</v>
      </c>
      <c r="C1208" s="32">
        <v>30</v>
      </c>
      <c r="D1208" s="32" t="s">
        <v>2559</v>
      </c>
      <c r="E1208" s="32" t="s">
        <v>2560</v>
      </c>
      <c r="F1208" s="32">
        <v>9791053</v>
      </c>
      <c r="G1208" s="32" t="s">
        <v>469</v>
      </c>
      <c r="H1208" s="32" t="s">
        <v>470</v>
      </c>
      <c r="I1208" s="32">
        <v>55563</v>
      </c>
      <c r="J1208" s="33">
        <v>45350</v>
      </c>
      <c r="K1208" s="33">
        <v>45351</v>
      </c>
      <c r="L1208" t="s">
        <v>1058</v>
      </c>
      <c r="M1208" s="32">
        <v>1</v>
      </c>
      <c r="N1208" s="32" t="s">
        <v>20</v>
      </c>
      <c r="O1208" s="32">
        <v>2</v>
      </c>
      <c r="P1208" s="32">
        <v>53.3</v>
      </c>
      <c r="Q1208" s="32">
        <v>106.6</v>
      </c>
      <c r="R1208" s="32" t="s">
        <v>2700</v>
      </c>
      <c r="S1208" s="32" t="s">
        <v>1058</v>
      </c>
      <c r="T1208" s="33">
        <v>45356</v>
      </c>
      <c r="U1208" s="33">
        <v>45355</v>
      </c>
      <c r="V1208" s="32" t="s">
        <v>2701</v>
      </c>
      <c r="W1208" s="32" t="s">
        <v>1009</v>
      </c>
      <c r="X1208" s="33">
        <v>45352</v>
      </c>
      <c r="Y1208" s="32" t="s">
        <v>1068</v>
      </c>
      <c r="Z1208" s="33">
        <v>45352</v>
      </c>
      <c r="AA1208" s="32" t="s">
        <v>1069</v>
      </c>
      <c r="AB1208" s="32" t="s">
        <v>1072</v>
      </c>
      <c r="AC1208" s="33">
        <v>45360</v>
      </c>
      <c r="AD1208" s="32" t="s">
        <v>22</v>
      </c>
      <c r="AE1208" s="33">
        <v>45356</v>
      </c>
      <c r="AF1208" s="32" t="s">
        <v>425</v>
      </c>
      <c r="AG1208" s="32"/>
      <c r="AH1208" s="32" t="s">
        <v>1210</v>
      </c>
      <c r="AI1208" t="s">
        <v>1311</v>
      </c>
      <c r="AJ1208" t="s">
        <v>1355</v>
      </c>
      <c r="AK1208" t="s">
        <v>1520</v>
      </c>
      <c r="AL1208" s="32" t="s">
        <v>890</v>
      </c>
    </row>
    <row r="1209" spans="1:38">
      <c r="A1209" s="32">
        <v>80</v>
      </c>
      <c r="B1209" s="33">
        <v>45343</v>
      </c>
      <c r="C1209" s="32">
        <v>30</v>
      </c>
      <c r="D1209" s="32" t="s">
        <v>2559</v>
      </c>
      <c r="E1209" s="32" t="s">
        <v>2560</v>
      </c>
      <c r="F1209" s="32">
        <v>9791053</v>
      </c>
      <c r="G1209" s="32" t="s">
        <v>90</v>
      </c>
      <c r="H1209" s="32" t="s">
        <v>91</v>
      </c>
      <c r="I1209" s="32">
        <v>55569</v>
      </c>
      <c r="J1209" s="33">
        <v>45350</v>
      </c>
      <c r="K1209" s="33">
        <v>45351</v>
      </c>
      <c r="L1209" t="s">
        <v>1058</v>
      </c>
      <c r="M1209" s="32">
        <v>1</v>
      </c>
      <c r="N1209" s="32" t="s">
        <v>88</v>
      </c>
      <c r="O1209" s="32">
        <v>4</v>
      </c>
      <c r="P1209" s="32">
        <v>185.7</v>
      </c>
      <c r="Q1209" s="32">
        <v>742.8</v>
      </c>
      <c r="R1209" s="32" t="s">
        <v>581</v>
      </c>
      <c r="S1209" s="32" t="s">
        <v>581</v>
      </c>
      <c r="T1209" s="33" t="s">
        <v>581</v>
      </c>
      <c r="U1209" s="33" t="s">
        <v>581</v>
      </c>
      <c r="V1209" s="32" t="s">
        <v>2697</v>
      </c>
      <c r="W1209" s="32" t="s">
        <v>1011</v>
      </c>
      <c r="X1209" s="33">
        <v>45352</v>
      </c>
      <c r="Y1209" s="32" t="s">
        <v>1068</v>
      </c>
      <c r="Z1209" s="33">
        <v>45352</v>
      </c>
      <c r="AA1209" s="32" t="s">
        <v>2473</v>
      </c>
      <c r="AB1209" s="32" t="s">
        <v>1070</v>
      </c>
      <c r="AC1209" s="33">
        <v>45359</v>
      </c>
      <c r="AD1209" s="32" t="s">
        <v>22</v>
      </c>
      <c r="AE1209" s="33">
        <v>45355</v>
      </c>
      <c r="AF1209" s="32" t="s">
        <v>426</v>
      </c>
      <c r="AG1209" s="32"/>
      <c r="AH1209" s="32" t="s">
        <v>1210</v>
      </c>
      <c r="AI1209" t="s">
        <v>1311</v>
      </c>
      <c r="AJ1209" t="s">
        <v>1355</v>
      </c>
      <c r="AK1209" t="s">
        <v>1520</v>
      </c>
      <c r="AL1209" s="32" t="s">
        <v>890</v>
      </c>
    </row>
    <row r="1210" spans="1:38">
      <c r="A1210" s="32">
        <v>80</v>
      </c>
      <c r="B1210" s="33">
        <v>45343</v>
      </c>
      <c r="C1210" s="32">
        <v>30</v>
      </c>
      <c r="D1210" s="32" t="s">
        <v>2559</v>
      </c>
      <c r="E1210" s="32" t="s">
        <v>2560</v>
      </c>
      <c r="F1210" s="32">
        <v>9791053</v>
      </c>
      <c r="G1210" s="32" t="s">
        <v>1629</v>
      </c>
      <c r="H1210" s="32" t="s">
        <v>1637</v>
      </c>
      <c r="I1210" s="32">
        <v>55566</v>
      </c>
      <c r="J1210" s="33">
        <v>45350</v>
      </c>
      <c r="K1210" s="33">
        <v>45351</v>
      </c>
      <c r="L1210" t="s">
        <v>1058</v>
      </c>
      <c r="M1210" s="32">
        <v>1</v>
      </c>
      <c r="N1210" s="32" t="s">
        <v>20</v>
      </c>
      <c r="O1210" s="32">
        <v>3</v>
      </c>
      <c r="P1210" s="32">
        <v>11.55</v>
      </c>
      <c r="Q1210" s="32">
        <v>34.65</v>
      </c>
      <c r="R1210" s="32" t="s">
        <v>581</v>
      </c>
      <c r="S1210" s="32" t="s">
        <v>581</v>
      </c>
      <c r="T1210" s="33" t="s">
        <v>581</v>
      </c>
      <c r="U1210" s="33" t="s">
        <v>581</v>
      </c>
      <c r="V1210" s="32" t="s">
        <v>2702</v>
      </c>
      <c r="W1210" s="32" t="s">
        <v>139</v>
      </c>
      <c r="X1210" s="33">
        <v>45352</v>
      </c>
      <c r="Y1210" s="32" t="s">
        <v>1068</v>
      </c>
      <c r="Z1210" s="33">
        <v>45352</v>
      </c>
      <c r="AA1210" s="32" t="s">
        <v>2634</v>
      </c>
      <c r="AB1210" s="32" t="s">
        <v>1081</v>
      </c>
      <c r="AC1210" s="33">
        <v>45359</v>
      </c>
      <c r="AD1210" s="32" t="s">
        <v>22</v>
      </c>
      <c r="AE1210" s="33">
        <v>45355</v>
      </c>
      <c r="AF1210" s="32" t="s">
        <v>428</v>
      </c>
      <c r="AG1210" s="32"/>
      <c r="AH1210" s="32" t="s">
        <v>1210</v>
      </c>
      <c r="AI1210" t="s">
        <v>1311</v>
      </c>
      <c r="AJ1210" t="s">
        <v>1355</v>
      </c>
      <c r="AK1210" t="s">
        <v>1520</v>
      </c>
      <c r="AL1210" s="32" t="s">
        <v>890</v>
      </c>
    </row>
    <row r="1211" spans="1:38">
      <c r="A1211" s="32">
        <v>80</v>
      </c>
      <c r="B1211" s="33">
        <v>45343</v>
      </c>
      <c r="C1211" s="32">
        <v>40</v>
      </c>
      <c r="D1211" s="32" t="s">
        <v>2559</v>
      </c>
      <c r="E1211" s="32" t="s">
        <v>2560</v>
      </c>
      <c r="F1211" s="32">
        <v>9791053</v>
      </c>
      <c r="G1211" s="32" t="s">
        <v>258</v>
      </c>
      <c r="H1211" s="32" t="s">
        <v>259</v>
      </c>
      <c r="I1211" s="32">
        <v>55573</v>
      </c>
      <c r="J1211" s="33">
        <v>45350</v>
      </c>
      <c r="K1211" s="33">
        <v>45351</v>
      </c>
      <c r="L1211" t="s">
        <v>1058</v>
      </c>
      <c r="M1211" s="32">
        <v>3</v>
      </c>
      <c r="N1211" s="32" t="s">
        <v>20</v>
      </c>
      <c r="O1211" s="32">
        <v>8</v>
      </c>
      <c r="P1211" s="32">
        <v>4.3</v>
      </c>
      <c r="Q1211" s="32">
        <v>34.4</v>
      </c>
      <c r="R1211" s="32" t="s">
        <v>581</v>
      </c>
      <c r="S1211" s="32" t="s">
        <v>581</v>
      </c>
      <c r="T1211" s="33" t="s">
        <v>581</v>
      </c>
      <c r="U1211" s="33" t="s">
        <v>581</v>
      </c>
      <c r="V1211" s="32" t="s">
        <v>2696</v>
      </c>
      <c r="W1211" s="32" t="s">
        <v>1009</v>
      </c>
      <c r="X1211" s="33">
        <v>45352</v>
      </c>
      <c r="Y1211" s="32" t="s">
        <v>1068</v>
      </c>
      <c r="Z1211" s="33">
        <v>45352</v>
      </c>
      <c r="AA1211" s="32" t="s">
        <v>2473</v>
      </c>
      <c r="AB1211" s="32" t="s">
        <v>1081</v>
      </c>
      <c r="AC1211" s="33">
        <v>45359</v>
      </c>
      <c r="AD1211" s="32" t="s">
        <v>22</v>
      </c>
      <c r="AE1211" s="33">
        <v>45355</v>
      </c>
      <c r="AF1211" s="32" t="s">
        <v>1025</v>
      </c>
      <c r="AG1211" s="32"/>
      <c r="AH1211" s="32" t="s">
        <v>1210</v>
      </c>
      <c r="AI1211" t="s">
        <v>1311</v>
      </c>
      <c r="AJ1211" t="s">
        <v>1355</v>
      </c>
      <c r="AK1211" t="s">
        <v>1520</v>
      </c>
      <c r="AL1211" s="32" t="s">
        <v>890</v>
      </c>
    </row>
    <row r="1212" spans="1:38">
      <c r="A1212" s="32">
        <v>80</v>
      </c>
      <c r="B1212" s="33">
        <v>45343</v>
      </c>
      <c r="C1212" s="32">
        <v>40</v>
      </c>
      <c r="D1212" s="32" t="s">
        <v>2559</v>
      </c>
      <c r="E1212" s="32" t="s">
        <v>2560</v>
      </c>
      <c r="F1212" s="32">
        <v>9791053</v>
      </c>
      <c r="G1212" s="32" t="s">
        <v>260</v>
      </c>
      <c r="H1212" s="32" t="s">
        <v>261</v>
      </c>
      <c r="I1212" s="32">
        <v>55573</v>
      </c>
      <c r="J1212" s="33">
        <v>45350</v>
      </c>
      <c r="K1212" s="33">
        <v>45351</v>
      </c>
      <c r="L1212" t="s">
        <v>1058</v>
      </c>
      <c r="M1212" s="32">
        <v>2</v>
      </c>
      <c r="N1212" s="32" t="s">
        <v>20</v>
      </c>
      <c r="O1212" s="32">
        <v>1</v>
      </c>
      <c r="P1212" s="32">
        <v>31.4</v>
      </c>
      <c r="Q1212" s="32">
        <v>31.4</v>
      </c>
      <c r="R1212" s="32" t="s">
        <v>581</v>
      </c>
      <c r="S1212" s="32" t="s">
        <v>581</v>
      </c>
      <c r="T1212" s="33" t="s">
        <v>581</v>
      </c>
      <c r="U1212" s="33" t="s">
        <v>581</v>
      </c>
      <c r="V1212" s="32" t="s">
        <v>2696</v>
      </c>
      <c r="W1212" s="32" t="s">
        <v>1008</v>
      </c>
      <c r="X1212" s="33">
        <v>45352</v>
      </c>
      <c r="Y1212" s="32" t="s">
        <v>1068</v>
      </c>
      <c r="Z1212" s="33">
        <v>45352</v>
      </c>
      <c r="AA1212" s="32" t="s">
        <v>2473</v>
      </c>
      <c r="AB1212" s="32" t="s">
        <v>1081</v>
      </c>
      <c r="AC1212" s="33">
        <v>45359</v>
      </c>
      <c r="AD1212" s="32" t="s">
        <v>22</v>
      </c>
      <c r="AE1212" s="33">
        <v>45355</v>
      </c>
      <c r="AF1212" s="32" t="s">
        <v>424</v>
      </c>
      <c r="AG1212" s="32"/>
      <c r="AH1212" s="32" t="s">
        <v>1210</v>
      </c>
      <c r="AI1212" t="s">
        <v>1311</v>
      </c>
      <c r="AJ1212" t="s">
        <v>1355</v>
      </c>
      <c r="AK1212" t="s">
        <v>1520</v>
      </c>
      <c r="AL1212" s="32" t="s">
        <v>890</v>
      </c>
    </row>
    <row r="1213" spans="1:38">
      <c r="A1213" s="32">
        <v>80</v>
      </c>
      <c r="B1213" s="33">
        <v>45343</v>
      </c>
      <c r="C1213" s="32">
        <v>40</v>
      </c>
      <c r="D1213" s="32" t="s">
        <v>2559</v>
      </c>
      <c r="E1213" s="32" t="s">
        <v>2560</v>
      </c>
      <c r="F1213" s="32">
        <v>9791053</v>
      </c>
      <c r="G1213" s="32" t="s">
        <v>2584</v>
      </c>
      <c r="H1213" s="32" t="s">
        <v>2597</v>
      </c>
      <c r="I1213" s="32">
        <v>55573</v>
      </c>
      <c r="J1213" s="33">
        <v>45350</v>
      </c>
      <c r="K1213" s="33">
        <v>45351</v>
      </c>
      <c r="L1213" t="s">
        <v>1058</v>
      </c>
      <c r="M1213" s="32">
        <v>1</v>
      </c>
      <c r="N1213" s="32" t="s">
        <v>20</v>
      </c>
      <c r="O1213" s="32">
        <v>4</v>
      </c>
      <c r="P1213" s="32">
        <v>24.6</v>
      </c>
      <c r="Q1213" s="32">
        <v>98.4</v>
      </c>
      <c r="R1213" s="32" t="s">
        <v>581</v>
      </c>
      <c r="S1213" s="32" t="s">
        <v>581</v>
      </c>
      <c r="T1213" s="33" t="s">
        <v>581</v>
      </c>
      <c r="U1213" s="33" t="s">
        <v>581</v>
      </c>
      <c r="V1213" s="32" t="s">
        <v>2696</v>
      </c>
      <c r="W1213" s="32" t="s">
        <v>1007</v>
      </c>
      <c r="X1213" s="33">
        <v>45352</v>
      </c>
      <c r="Y1213" s="32" t="s">
        <v>1068</v>
      </c>
      <c r="Z1213" s="33">
        <v>45352</v>
      </c>
      <c r="AA1213" s="32" t="s">
        <v>2473</v>
      </c>
      <c r="AB1213" s="32" t="s">
        <v>1081</v>
      </c>
      <c r="AC1213" s="33">
        <v>45359</v>
      </c>
      <c r="AD1213" s="32" t="s">
        <v>22</v>
      </c>
      <c r="AE1213" s="33">
        <v>45355</v>
      </c>
      <c r="AF1213" s="32" t="s">
        <v>426</v>
      </c>
      <c r="AG1213" s="32"/>
      <c r="AH1213" s="32" t="s">
        <v>1210</v>
      </c>
      <c r="AI1213" t="s">
        <v>1311</v>
      </c>
      <c r="AJ1213" t="s">
        <v>1355</v>
      </c>
      <c r="AK1213" t="s">
        <v>1520</v>
      </c>
      <c r="AL1213" s="32" t="s">
        <v>890</v>
      </c>
    </row>
    <row r="1214" spans="1:38">
      <c r="A1214" s="32">
        <v>80</v>
      </c>
      <c r="B1214" s="33">
        <v>45343</v>
      </c>
      <c r="C1214" s="32">
        <v>40</v>
      </c>
      <c r="D1214" s="32" t="s">
        <v>2559</v>
      </c>
      <c r="E1214" s="32" t="s">
        <v>2560</v>
      </c>
      <c r="F1214" s="32">
        <v>9791053</v>
      </c>
      <c r="G1214" s="32" t="s">
        <v>660</v>
      </c>
      <c r="H1214" s="32" t="s">
        <v>661</v>
      </c>
      <c r="I1214" s="32">
        <v>55574</v>
      </c>
      <c r="J1214" s="33">
        <v>45350</v>
      </c>
      <c r="K1214" s="33">
        <v>45351</v>
      </c>
      <c r="L1214" t="s">
        <v>1058</v>
      </c>
      <c r="M1214" s="32">
        <v>2</v>
      </c>
      <c r="N1214" s="32" t="s">
        <v>20</v>
      </c>
      <c r="O1214" s="32">
        <v>1</v>
      </c>
      <c r="P1214" s="32">
        <v>18.2</v>
      </c>
      <c r="Q1214" s="32">
        <v>18.2</v>
      </c>
      <c r="R1214" s="32" t="s">
        <v>581</v>
      </c>
      <c r="S1214" s="32" t="s">
        <v>581</v>
      </c>
      <c r="T1214" s="33" t="s">
        <v>581</v>
      </c>
      <c r="U1214" s="33" t="s">
        <v>581</v>
      </c>
      <c r="V1214" s="32" t="s">
        <v>2697</v>
      </c>
      <c r="W1214" s="32" t="s">
        <v>1012</v>
      </c>
      <c r="X1214" s="33">
        <v>45352</v>
      </c>
      <c r="Y1214" s="32" t="s">
        <v>1068</v>
      </c>
      <c r="Z1214" s="33">
        <v>45352</v>
      </c>
      <c r="AA1214" s="32" t="s">
        <v>2473</v>
      </c>
      <c r="AB1214" s="32" t="s">
        <v>1070</v>
      </c>
      <c r="AC1214" s="33">
        <v>45359</v>
      </c>
      <c r="AD1214" s="32" t="s">
        <v>22</v>
      </c>
      <c r="AE1214" s="33">
        <v>45355</v>
      </c>
      <c r="AF1214" s="32" t="s">
        <v>424</v>
      </c>
      <c r="AG1214" s="32"/>
      <c r="AH1214" s="32" t="s">
        <v>1210</v>
      </c>
      <c r="AI1214" t="s">
        <v>1311</v>
      </c>
      <c r="AJ1214" t="s">
        <v>1355</v>
      </c>
      <c r="AK1214" t="s">
        <v>1520</v>
      </c>
      <c r="AL1214" s="32" t="s">
        <v>890</v>
      </c>
    </row>
    <row r="1215" spans="1:38">
      <c r="A1215" s="32">
        <v>80</v>
      </c>
      <c r="B1215" s="33">
        <v>45343</v>
      </c>
      <c r="C1215" s="32">
        <v>40</v>
      </c>
      <c r="D1215" s="32" t="s">
        <v>2559</v>
      </c>
      <c r="E1215" s="32" t="s">
        <v>2560</v>
      </c>
      <c r="F1215" s="32">
        <v>9791053</v>
      </c>
      <c r="G1215" s="32" t="s">
        <v>2585</v>
      </c>
      <c r="H1215" s="32" t="s">
        <v>2598</v>
      </c>
      <c r="I1215" s="32">
        <v>55572</v>
      </c>
      <c r="J1215" s="33">
        <v>45350</v>
      </c>
      <c r="K1215" s="33">
        <v>45351</v>
      </c>
      <c r="L1215" t="s">
        <v>1058</v>
      </c>
      <c r="M1215" s="32">
        <v>1</v>
      </c>
      <c r="N1215" s="32" t="s">
        <v>20</v>
      </c>
      <c r="O1215" s="32">
        <v>1</v>
      </c>
      <c r="P1215" s="32">
        <v>21.65</v>
      </c>
      <c r="Q1215" s="32">
        <v>21.65</v>
      </c>
      <c r="R1215" s="32" t="s">
        <v>2700</v>
      </c>
      <c r="S1215" s="32" t="s">
        <v>1058</v>
      </c>
      <c r="T1215" s="33">
        <v>45356</v>
      </c>
      <c r="U1215" s="33">
        <v>45355</v>
      </c>
      <c r="V1215" s="32" t="s">
        <v>2701</v>
      </c>
      <c r="W1215" s="32" t="s">
        <v>1012</v>
      </c>
      <c r="X1215" s="33">
        <v>45352</v>
      </c>
      <c r="Y1215" s="32" t="s">
        <v>1068</v>
      </c>
      <c r="Z1215" s="33">
        <v>45352</v>
      </c>
      <c r="AA1215" s="32" t="s">
        <v>1069</v>
      </c>
      <c r="AB1215" s="32" t="s">
        <v>1072</v>
      </c>
      <c r="AC1215" s="33">
        <v>45360</v>
      </c>
      <c r="AD1215" s="32" t="s">
        <v>22</v>
      </c>
      <c r="AE1215" s="33">
        <v>45356</v>
      </c>
      <c r="AF1215" s="32" t="s">
        <v>424</v>
      </c>
      <c r="AG1215" s="32"/>
      <c r="AH1215" s="32" t="s">
        <v>1210</v>
      </c>
      <c r="AI1215" t="s">
        <v>1311</v>
      </c>
      <c r="AJ1215" t="s">
        <v>1355</v>
      </c>
      <c r="AK1215" t="s">
        <v>1520</v>
      </c>
      <c r="AL1215" s="32" t="s">
        <v>890</v>
      </c>
    </row>
    <row r="1216" spans="1:38">
      <c r="A1216" s="32">
        <v>80</v>
      </c>
      <c r="B1216" s="33">
        <v>45343</v>
      </c>
      <c r="C1216" s="32">
        <v>40</v>
      </c>
      <c r="D1216" s="32" t="s">
        <v>2559</v>
      </c>
      <c r="E1216" s="32" t="s">
        <v>2560</v>
      </c>
      <c r="F1216" s="32">
        <v>9791053</v>
      </c>
      <c r="G1216" s="32" t="s">
        <v>357</v>
      </c>
      <c r="H1216" s="32" t="s">
        <v>360</v>
      </c>
      <c r="I1216" s="32">
        <v>55574</v>
      </c>
      <c r="J1216" s="33">
        <v>45350</v>
      </c>
      <c r="K1216" s="33">
        <v>45351</v>
      </c>
      <c r="L1216" t="s">
        <v>1058</v>
      </c>
      <c r="M1216" s="32">
        <v>1</v>
      </c>
      <c r="N1216" s="32" t="s">
        <v>20</v>
      </c>
      <c r="O1216" s="32">
        <v>1</v>
      </c>
      <c r="P1216" s="32">
        <v>73.900000000000006</v>
      </c>
      <c r="Q1216" s="32">
        <v>73.900000000000006</v>
      </c>
      <c r="R1216" s="32" t="s">
        <v>581</v>
      </c>
      <c r="S1216" s="32" t="s">
        <v>581</v>
      </c>
      <c r="T1216" s="33" t="s">
        <v>581</v>
      </c>
      <c r="U1216" s="33" t="s">
        <v>581</v>
      </c>
      <c r="V1216" s="32" t="s">
        <v>2697</v>
      </c>
      <c r="W1216" s="32" t="s">
        <v>139</v>
      </c>
      <c r="X1216" s="33">
        <v>45352</v>
      </c>
      <c r="Y1216" s="32" t="s">
        <v>1068</v>
      </c>
      <c r="Z1216" s="33">
        <v>45352</v>
      </c>
      <c r="AA1216" s="32" t="s">
        <v>2473</v>
      </c>
      <c r="AB1216" s="32" t="s">
        <v>1070</v>
      </c>
      <c r="AC1216" s="33">
        <v>45359</v>
      </c>
      <c r="AD1216" s="32" t="s">
        <v>22</v>
      </c>
      <c r="AE1216" s="33">
        <v>45355</v>
      </c>
      <c r="AF1216" s="32" t="s">
        <v>424</v>
      </c>
      <c r="AG1216" s="32"/>
      <c r="AH1216" s="32" t="s">
        <v>1210</v>
      </c>
      <c r="AI1216" t="s">
        <v>1311</v>
      </c>
      <c r="AJ1216" t="s">
        <v>1355</v>
      </c>
      <c r="AK1216" t="s">
        <v>1520</v>
      </c>
      <c r="AL1216" s="32" t="s">
        <v>890</v>
      </c>
    </row>
    <row r="1217" spans="1:38">
      <c r="A1217" s="32">
        <v>80</v>
      </c>
      <c r="B1217" s="33">
        <v>45343</v>
      </c>
      <c r="C1217" s="32">
        <v>40</v>
      </c>
      <c r="D1217" s="32" t="s">
        <v>2559</v>
      </c>
      <c r="E1217" s="32" t="s">
        <v>2560</v>
      </c>
      <c r="F1217" s="32">
        <v>9791053</v>
      </c>
      <c r="G1217" s="32" t="s">
        <v>2523</v>
      </c>
      <c r="H1217" s="32" t="s">
        <v>2524</v>
      </c>
      <c r="I1217" s="32">
        <v>55654</v>
      </c>
      <c r="J1217" s="33">
        <v>45350</v>
      </c>
      <c r="K1217" s="33">
        <v>45354</v>
      </c>
      <c r="L1217" t="s">
        <v>1058</v>
      </c>
      <c r="M1217" s="32">
        <v>1</v>
      </c>
      <c r="N1217" s="32" t="s">
        <v>938</v>
      </c>
      <c r="O1217" s="32">
        <v>1</v>
      </c>
      <c r="P1217" s="32">
        <v>94.25</v>
      </c>
      <c r="Q1217" s="32">
        <v>94.25</v>
      </c>
      <c r="R1217" s="32" t="s">
        <v>2818</v>
      </c>
      <c r="S1217" s="32" t="s">
        <v>1058</v>
      </c>
      <c r="T1217" s="33">
        <v>45359</v>
      </c>
      <c r="U1217" s="33">
        <v>45357</v>
      </c>
      <c r="V1217" s="32" t="s">
        <v>2819</v>
      </c>
      <c r="W1217" s="32" t="s">
        <v>1007</v>
      </c>
      <c r="X1217" s="33">
        <v>45359</v>
      </c>
      <c r="Y1217" s="32" t="s">
        <v>1068</v>
      </c>
      <c r="Z1217" s="33">
        <v>45359</v>
      </c>
      <c r="AA1217" s="32" t="s">
        <v>1069</v>
      </c>
      <c r="AB1217" s="32" t="s">
        <v>1085</v>
      </c>
      <c r="AC1217" s="33">
        <v>45366</v>
      </c>
      <c r="AD1217" s="32" t="s">
        <v>22</v>
      </c>
      <c r="AE1217" s="33">
        <v>45365</v>
      </c>
      <c r="AF1217" s="32" t="s">
        <v>424</v>
      </c>
      <c r="AG1217" s="32"/>
      <c r="AH1217" s="32" t="s">
        <v>1210</v>
      </c>
      <c r="AI1217" t="s">
        <v>1311</v>
      </c>
      <c r="AJ1217" t="s">
        <v>1355</v>
      </c>
      <c r="AK1217" t="s">
        <v>1520</v>
      </c>
      <c r="AL1217" s="32" t="s">
        <v>890</v>
      </c>
    </row>
    <row r="1218" spans="1:38">
      <c r="A1218" s="32">
        <v>80</v>
      </c>
      <c r="B1218" s="33">
        <v>45343</v>
      </c>
      <c r="C1218" s="32">
        <v>50</v>
      </c>
      <c r="D1218" s="32" t="s">
        <v>2559</v>
      </c>
      <c r="E1218" s="32" t="s">
        <v>2560</v>
      </c>
      <c r="F1218" s="32">
        <v>9791053</v>
      </c>
      <c r="G1218" s="32" t="s">
        <v>1906</v>
      </c>
      <c r="H1218" s="32" t="s">
        <v>2599</v>
      </c>
      <c r="I1218" s="32">
        <v>55593</v>
      </c>
      <c r="J1218" s="33">
        <v>45350</v>
      </c>
      <c r="K1218" s="33">
        <v>45352</v>
      </c>
      <c r="L1218" t="s">
        <v>1058</v>
      </c>
      <c r="M1218" s="32">
        <v>3</v>
      </c>
      <c r="N1218" s="32" t="s">
        <v>1996</v>
      </c>
      <c r="O1218" s="32">
        <v>25</v>
      </c>
      <c r="P1218" s="32">
        <v>65.510000000000005</v>
      </c>
      <c r="Q1218" s="32">
        <v>1637.75</v>
      </c>
      <c r="R1218" s="32" t="s">
        <v>581</v>
      </c>
      <c r="S1218" s="32" t="s">
        <v>581</v>
      </c>
      <c r="T1218" s="33" t="s">
        <v>581</v>
      </c>
      <c r="U1218" s="33" t="s">
        <v>581</v>
      </c>
      <c r="V1218" s="32" t="s">
        <v>2703</v>
      </c>
      <c r="W1218" s="32" t="s">
        <v>143</v>
      </c>
      <c r="X1218" s="33">
        <v>45352</v>
      </c>
      <c r="Y1218" s="32" t="s">
        <v>1068</v>
      </c>
      <c r="Z1218" s="33">
        <v>45352</v>
      </c>
      <c r="AA1218" s="32" t="s">
        <v>1069</v>
      </c>
      <c r="AB1218" s="32" t="s">
        <v>1070</v>
      </c>
      <c r="AC1218" s="33">
        <v>45360</v>
      </c>
      <c r="AD1218" s="32" t="s">
        <v>22</v>
      </c>
      <c r="AE1218" s="33">
        <v>45355</v>
      </c>
      <c r="AF1218" s="32" t="s">
        <v>1038</v>
      </c>
      <c r="AG1218" s="32"/>
      <c r="AH1218" s="32" t="s">
        <v>1210</v>
      </c>
      <c r="AI1218" t="s">
        <v>1311</v>
      </c>
      <c r="AJ1218" t="s">
        <v>1355</v>
      </c>
      <c r="AK1218" t="s">
        <v>1520</v>
      </c>
      <c r="AL1218" s="32" t="s">
        <v>890</v>
      </c>
    </row>
    <row r="1219" spans="1:38">
      <c r="A1219" s="32">
        <v>80</v>
      </c>
      <c r="B1219" s="33">
        <v>45343</v>
      </c>
      <c r="C1219" s="32">
        <v>50</v>
      </c>
      <c r="D1219" s="32" t="s">
        <v>2559</v>
      </c>
      <c r="E1219" s="32" t="s">
        <v>2560</v>
      </c>
      <c r="F1219" s="32">
        <v>9791053</v>
      </c>
      <c r="G1219" s="32" t="s">
        <v>921</v>
      </c>
      <c r="H1219" s="32" t="s">
        <v>931</v>
      </c>
      <c r="I1219" s="32">
        <v>55596</v>
      </c>
      <c r="J1219" s="33">
        <v>45350</v>
      </c>
      <c r="K1219" s="33">
        <v>45352</v>
      </c>
      <c r="L1219" t="s">
        <v>1058</v>
      </c>
      <c r="M1219" s="32">
        <v>10</v>
      </c>
      <c r="N1219" s="32" t="s">
        <v>1130</v>
      </c>
      <c r="O1219" s="32">
        <v>25</v>
      </c>
      <c r="P1219" s="32">
        <v>28.1</v>
      </c>
      <c r="Q1219" s="32">
        <v>702.5</v>
      </c>
      <c r="R1219" s="32" t="s">
        <v>2704</v>
      </c>
      <c r="S1219" s="32" t="s">
        <v>1058</v>
      </c>
      <c r="T1219" s="33">
        <v>45352</v>
      </c>
      <c r="U1219" s="33" t="s">
        <v>581</v>
      </c>
      <c r="V1219" s="32" t="s">
        <v>2705</v>
      </c>
      <c r="W1219" s="32" t="s">
        <v>1008</v>
      </c>
      <c r="X1219" s="33">
        <v>45352</v>
      </c>
      <c r="Y1219" s="32" t="s">
        <v>1068</v>
      </c>
      <c r="Z1219" s="33">
        <v>45352</v>
      </c>
      <c r="AA1219" s="32" t="s">
        <v>1075</v>
      </c>
      <c r="AB1219" s="32" t="s">
        <v>1070</v>
      </c>
      <c r="AC1219" s="33">
        <v>45366</v>
      </c>
      <c r="AD1219" s="32" t="s">
        <v>22</v>
      </c>
      <c r="AE1219" s="33">
        <v>45355</v>
      </c>
      <c r="AF1219" s="32" t="s">
        <v>1038</v>
      </c>
      <c r="AG1219" s="32"/>
      <c r="AH1219" s="32" t="s">
        <v>1210</v>
      </c>
      <c r="AI1219" t="s">
        <v>1311</v>
      </c>
      <c r="AJ1219" t="s">
        <v>1355</v>
      </c>
      <c r="AK1219" t="s">
        <v>1520</v>
      </c>
      <c r="AL1219" s="32" t="s">
        <v>890</v>
      </c>
    </row>
    <row r="1220" spans="1:38">
      <c r="A1220" s="32">
        <v>80</v>
      </c>
      <c r="B1220" s="33">
        <v>45343</v>
      </c>
      <c r="C1220" s="32">
        <v>50</v>
      </c>
      <c r="D1220" s="32" t="s">
        <v>2559</v>
      </c>
      <c r="E1220" s="32" t="s">
        <v>2560</v>
      </c>
      <c r="F1220" s="32">
        <v>9791053</v>
      </c>
      <c r="G1220" s="32" t="s">
        <v>922</v>
      </c>
      <c r="H1220" s="32" t="s">
        <v>932</v>
      </c>
      <c r="I1220" s="32">
        <v>55595</v>
      </c>
      <c r="J1220" s="33">
        <v>45350</v>
      </c>
      <c r="K1220" s="33">
        <v>45352</v>
      </c>
      <c r="L1220" t="s">
        <v>1058</v>
      </c>
      <c r="M1220" s="32">
        <v>3</v>
      </c>
      <c r="N1220" s="32" t="s">
        <v>36</v>
      </c>
      <c r="O1220" s="32">
        <v>1</v>
      </c>
      <c r="P1220" s="32">
        <v>70</v>
      </c>
      <c r="Q1220" s="32">
        <v>70</v>
      </c>
      <c r="R1220" s="32" t="s">
        <v>581</v>
      </c>
      <c r="S1220" s="32" t="s">
        <v>581</v>
      </c>
      <c r="T1220" s="33" t="s">
        <v>581</v>
      </c>
      <c r="U1220" s="33" t="s">
        <v>581</v>
      </c>
      <c r="V1220" s="32" t="s">
        <v>2706</v>
      </c>
      <c r="W1220" s="32" t="s">
        <v>141</v>
      </c>
      <c r="X1220" s="33">
        <v>45352</v>
      </c>
      <c r="Y1220" s="32" t="s">
        <v>1068</v>
      </c>
      <c r="Z1220" s="33">
        <v>45352</v>
      </c>
      <c r="AA1220" s="32" t="s">
        <v>2634</v>
      </c>
      <c r="AB1220" s="32" t="s">
        <v>1070</v>
      </c>
      <c r="AC1220" s="33">
        <v>45359</v>
      </c>
      <c r="AD1220" s="32" t="s">
        <v>22</v>
      </c>
      <c r="AE1220" s="33">
        <v>45355</v>
      </c>
      <c r="AF1220" s="32" t="s">
        <v>424</v>
      </c>
      <c r="AG1220" s="32"/>
      <c r="AH1220" s="32" t="s">
        <v>1210</v>
      </c>
      <c r="AI1220" t="s">
        <v>1311</v>
      </c>
      <c r="AJ1220" t="s">
        <v>1355</v>
      </c>
      <c r="AK1220" t="s">
        <v>1520</v>
      </c>
      <c r="AL1220" s="32" t="s">
        <v>890</v>
      </c>
    </row>
    <row r="1221" spans="1:38">
      <c r="A1221" s="32">
        <v>80</v>
      </c>
      <c r="B1221" s="33">
        <v>45343</v>
      </c>
      <c r="C1221" s="32">
        <v>50</v>
      </c>
      <c r="D1221" s="32" t="s">
        <v>2559</v>
      </c>
      <c r="E1221" s="32" t="s">
        <v>2560</v>
      </c>
      <c r="F1221" s="32">
        <v>9791053</v>
      </c>
      <c r="G1221" s="32" t="s">
        <v>2586</v>
      </c>
      <c r="H1221" s="32" t="s">
        <v>2600</v>
      </c>
      <c r="I1221" s="32">
        <v>55592</v>
      </c>
      <c r="J1221" s="33">
        <v>45350</v>
      </c>
      <c r="K1221" s="33">
        <v>45352</v>
      </c>
      <c r="L1221" t="s">
        <v>1058</v>
      </c>
      <c r="M1221" s="32">
        <v>1</v>
      </c>
      <c r="N1221" s="32" t="s">
        <v>20</v>
      </c>
      <c r="O1221" s="32">
        <v>10</v>
      </c>
      <c r="P1221" s="32">
        <v>6.93</v>
      </c>
      <c r="Q1221" s="32">
        <v>69.3</v>
      </c>
      <c r="R1221" s="32" t="s">
        <v>2704</v>
      </c>
      <c r="S1221" s="32" t="s">
        <v>1058</v>
      </c>
      <c r="T1221" s="33">
        <v>45352</v>
      </c>
      <c r="U1221" s="33" t="s">
        <v>581</v>
      </c>
      <c r="V1221" s="32" t="s">
        <v>2705</v>
      </c>
      <c r="W1221" s="32" t="s">
        <v>139</v>
      </c>
      <c r="X1221" s="33">
        <v>45352</v>
      </c>
      <c r="Y1221" s="32" t="s">
        <v>1068</v>
      </c>
      <c r="Z1221" s="33">
        <v>45352</v>
      </c>
      <c r="AA1221" s="32" t="s">
        <v>1075</v>
      </c>
      <c r="AB1221" s="32" t="s">
        <v>1070</v>
      </c>
      <c r="AC1221" s="33">
        <v>45394</v>
      </c>
      <c r="AD1221" s="32" t="s">
        <v>22</v>
      </c>
      <c r="AE1221" s="33">
        <v>45355</v>
      </c>
      <c r="AF1221" s="32" t="s">
        <v>1001</v>
      </c>
      <c r="AG1221" s="32"/>
      <c r="AH1221" s="32" t="s">
        <v>1210</v>
      </c>
      <c r="AI1221" t="s">
        <v>1311</v>
      </c>
      <c r="AJ1221" t="s">
        <v>1355</v>
      </c>
      <c r="AK1221" t="s">
        <v>1520</v>
      </c>
      <c r="AL1221" s="32" t="s">
        <v>890</v>
      </c>
    </row>
    <row r="1222" spans="1:38">
      <c r="A1222" s="32">
        <v>80</v>
      </c>
      <c r="B1222" s="33">
        <v>45343</v>
      </c>
      <c r="C1222" s="32">
        <v>50</v>
      </c>
      <c r="D1222" s="32" t="s">
        <v>2559</v>
      </c>
      <c r="E1222" s="32" t="s">
        <v>2560</v>
      </c>
      <c r="F1222" s="32">
        <v>9791053</v>
      </c>
      <c r="G1222" s="32" t="s">
        <v>2587</v>
      </c>
      <c r="H1222" s="32" t="s">
        <v>2601</v>
      </c>
      <c r="I1222" s="32">
        <v>55596</v>
      </c>
      <c r="J1222" s="33">
        <v>45350</v>
      </c>
      <c r="K1222" s="33">
        <v>45352</v>
      </c>
      <c r="L1222" t="s">
        <v>1058</v>
      </c>
      <c r="M1222" s="32">
        <v>9</v>
      </c>
      <c r="N1222" s="32" t="s">
        <v>203</v>
      </c>
      <c r="O1222" s="32">
        <v>1</v>
      </c>
      <c r="P1222" s="32">
        <v>81.2</v>
      </c>
      <c r="Q1222" s="32">
        <v>81.2</v>
      </c>
      <c r="R1222" s="32" t="s">
        <v>2704</v>
      </c>
      <c r="S1222" s="32" t="s">
        <v>1058</v>
      </c>
      <c r="T1222" s="33">
        <v>45352</v>
      </c>
      <c r="U1222" s="33" t="s">
        <v>581</v>
      </c>
      <c r="V1222" s="32" t="s">
        <v>2705</v>
      </c>
      <c r="W1222" s="32" t="s">
        <v>1007</v>
      </c>
      <c r="X1222" s="33">
        <v>45352</v>
      </c>
      <c r="Y1222" s="32" t="s">
        <v>1068</v>
      </c>
      <c r="Z1222" s="33">
        <v>45352</v>
      </c>
      <c r="AA1222" s="32" t="s">
        <v>1075</v>
      </c>
      <c r="AB1222" s="32" t="s">
        <v>1070</v>
      </c>
      <c r="AC1222" s="33">
        <v>45366</v>
      </c>
      <c r="AD1222" s="32" t="s">
        <v>22</v>
      </c>
      <c r="AE1222" s="33">
        <v>45355</v>
      </c>
      <c r="AF1222" s="32" t="s">
        <v>424</v>
      </c>
      <c r="AG1222" s="32"/>
      <c r="AH1222" s="32" t="s">
        <v>1210</v>
      </c>
      <c r="AI1222" t="s">
        <v>1311</v>
      </c>
      <c r="AJ1222" t="s">
        <v>1355</v>
      </c>
      <c r="AK1222" t="s">
        <v>1520</v>
      </c>
      <c r="AL1222" s="32" t="s">
        <v>890</v>
      </c>
    </row>
    <row r="1223" spans="1:38">
      <c r="A1223" s="32">
        <v>80</v>
      </c>
      <c r="B1223" s="33">
        <v>45343</v>
      </c>
      <c r="C1223" s="32">
        <v>50</v>
      </c>
      <c r="D1223" s="32" t="s">
        <v>2559</v>
      </c>
      <c r="E1223" s="32" t="s">
        <v>2560</v>
      </c>
      <c r="F1223" s="32">
        <v>9791053</v>
      </c>
      <c r="G1223" s="32" t="s">
        <v>925</v>
      </c>
      <c r="H1223" s="32" t="s">
        <v>935</v>
      </c>
      <c r="I1223" s="32">
        <v>55596</v>
      </c>
      <c r="J1223" s="33">
        <v>45350</v>
      </c>
      <c r="K1223" s="33">
        <v>45352</v>
      </c>
      <c r="L1223" t="s">
        <v>1058</v>
      </c>
      <c r="M1223" s="32">
        <v>8</v>
      </c>
      <c r="N1223" s="32" t="s">
        <v>36</v>
      </c>
      <c r="O1223" s="32">
        <v>1</v>
      </c>
      <c r="P1223" s="32">
        <v>66.48</v>
      </c>
      <c r="Q1223" s="32">
        <v>66.48</v>
      </c>
      <c r="R1223" s="32" t="s">
        <v>2704</v>
      </c>
      <c r="S1223" s="32" t="s">
        <v>1058</v>
      </c>
      <c r="T1223" s="33">
        <v>45352</v>
      </c>
      <c r="U1223" s="33" t="s">
        <v>581</v>
      </c>
      <c r="V1223" s="32" t="s">
        <v>2705</v>
      </c>
      <c r="W1223" s="32" t="s">
        <v>1006</v>
      </c>
      <c r="X1223" s="33">
        <v>45352</v>
      </c>
      <c r="Y1223" s="32" t="s">
        <v>1068</v>
      </c>
      <c r="Z1223" s="33">
        <v>45352</v>
      </c>
      <c r="AA1223" s="32" t="s">
        <v>1075</v>
      </c>
      <c r="AB1223" s="32" t="s">
        <v>1070</v>
      </c>
      <c r="AC1223" s="33">
        <v>45366</v>
      </c>
      <c r="AD1223" s="32" t="s">
        <v>22</v>
      </c>
      <c r="AE1223" s="33">
        <v>45355</v>
      </c>
      <c r="AF1223" s="32" t="s">
        <v>424</v>
      </c>
      <c r="AG1223" s="32"/>
      <c r="AH1223" s="32" t="s">
        <v>1210</v>
      </c>
      <c r="AI1223" t="s">
        <v>1311</v>
      </c>
      <c r="AJ1223" t="s">
        <v>1355</v>
      </c>
      <c r="AK1223" t="s">
        <v>1520</v>
      </c>
      <c r="AL1223" s="32" t="s">
        <v>890</v>
      </c>
    </row>
    <row r="1224" spans="1:38">
      <c r="A1224" s="32">
        <v>80</v>
      </c>
      <c r="B1224" s="33">
        <v>45343</v>
      </c>
      <c r="C1224" s="32">
        <v>50</v>
      </c>
      <c r="D1224" s="32" t="s">
        <v>2559</v>
      </c>
      <c r="E1224" s="32" t="s">
        <v>2560</v>
      </c>
      <c r="F1224" s="32">
        <v>9791053</v>
      </c>
      <c r="G1224" s="32" t="s">
        <v>2588</v>
      </c>
      <c r="H1224" s="32" t="s">
        <v>2602</v>
      </c>
      <c r="I1224" s="32">
        <v>55595</v>
      </c>
      <c r="J1224" s="33">
        <v>45350</v>
      </c>
      <c r="K1224" s="33">
        <v>45352</v>
      </c>
      <c r="L1224" t="s">
        <v>1058</v>
      </c>
      <c r="M1224" s="32">
        <v>2</v>
      </c>
      <c r="N1224" s="32" t="s">
        <v>20</v>
      </c>
      <c r="O1224" s="32">
        <v>1</v>
      </c>
      <c r="P1224" s="32">
        <v>29.7</v>
      </c>
      <c r="Q1224" s="32">
        <v>29.7</v>
      </c>
      <c r="R1224" s="32" t="s">
        <v>581</v>
      </c>
      <c r="S1224" s="32" t="s">
        <v>581</v>
      </c>
      <c r="T1224" s="33" t="s">
        <v>581</v>
      </c>
      <c r="U1224" s="33" t="s">
        <v>581</v>
      </c>
      <c r="V1224" s="32" t="s">
        <v>2707</v>
      </c>
      <c r="W1224" s="32" t="s">
        <v>139</v>
      </c>
      <c r="X1224" s="33">
        <v>45352</v>
      </c>
      <c r="Y1224" s="32" t="s">
        <v>1068</v>
      </c>
      <c r="Z1224" s="33">
        <v>45352</v>
      </c>
      <c r="AA1224" s="32" t="s">
        <v>2634</v>
      </c>
      <c r="AB1224" s="32" t="s">
        <v>1082</v>
      </c>
      <c r="AC1224" s="33">
        <v>45366</v>
      </c>
      <c r="AD1224" s="32" t="s">
        <v>22</v>
      </c>
      <c r="AE1224" s="33">
        <v>45355</v>
      </c>
      <c r="AF1224" s="32" t="s">
        <v>424</v>
      </c>
      <c r="AG1224" s="32"/>
      <c r="AH1224" s="32" t="s">
        <v>1210</v>
      </c>
      <c r="AI1224" t="s">
        <v>1311</v>
      </c>
      <c r="AJ1224" t="s">
        <v>1355</v>
      </c>
      <c r="AK1224" t="s">
        <v>1520</v>
      </c>
      <c r="AL1224" s="32" t="s">
        <v>890</v>
      </c>
    </row>
    <row r="1225" spans="1:38">
      <c r="A1225" s="32">
        <v>80</v>
      </c>
      <c r="B1225" s="33">
        <v>45343</v>
      </c>
      <c r="C1225" s="32">
        <v>50</v>
      </c>
      <c r="D1225" s="32" t="s">
        <v>2559</v>
      </c>
      <c r="E1225" s="32" t="s">
        <v>2560</v>
      </c>
      <c r="F1225" s="32">
        <v>9791053</v>
      </c>
      <c r="G1225" s="32" t="s">
        <v>397</v>
      </c>
      <c r="H1225" s="32" t="s">
        <v>400</v>
      </c>
      <c r="I1225" s="32">
        <v>55596</v>
      </c>
      <c r="J1225" s="33">
        <v>45350</v>
      </c>
      <c r="K1225" s="33">
        <v>45352</v>
      </c>
      <c r="L1225" t="s">
        <v>1058</v>
      </c>
      <c r="M1225" s="32">
        <v>7</v>
      </c>
      <c r="N1225" s="32" t="s">
        <v>20</v>
      </c>
      <c r="O1225" s="32">
        <v>10</v>
      </c>
      <c r="P1225" s="32">
        <v>3.5</v>
      </c>
      <c r="Q1225" s="32">
        <v>35</v>
      </c>
      <c r="R1225" s="32" t="s">
        <v>2704</v>
      </c>
      <c r="S1225" s="32" t="s">
        <v>1058</v>
      </c>
      <c r="T1225" s="33">
        <v>45352</v>
      </c>
      <c r="U1225" s="33" t="s">
        <v>581</v>
      </c>
      <c r="V1225" s="32" t="s">
        <v>2705</v>
      </c>
      <c r="W1225" s="32" t="s">
        <v>1005</v>
      </c>
      <c r="X1225" s="33">
        <v>45352</v>
      </c>
      <c r="Y1225" s="32" t="s">
        <v>1068</v>
      </c>
      <c r="Z1225" s="33">
        <v>45352</v>
      </c>
      <c r="AA1225" s="32" t="s">
        <v>1075</v>
      </c>
      <c r="AB1225" s="32" t="s">
        <v>1070</v>
      </c>
      <c r="AC1225" s="33">
        <v>45366</v>
      </c>
      <c r="AD1225" s="32" t="s">
        <v>22</v>
      </c>
      <c r="AE1225" s="33">
        <v>45355</v>
      </c>
      <c r="AF1225" s="32" t="s">
        <v>1001</v>
      </c>
      <c r="AG1225" s="32"/>
      <c r="AH1225" s="32" t="s">
        <v>1210</v>
      </c>
      <c r="AI1225" t="s">
        <v>1311</v>
      </c>
      <c r="AJ1225" t="s">
        <v>1355</v>
      </c>
      <c r="AK1225" t="s">
        <v>1520</v>
      </c>
      <c r="AL1225" s="32" t="s">
        <v>890</v>
      </c>
    </row>
    <row r="1226" spans="1:38">
      <c r="A1226" s="32">
        <v>80</v>
      </c>
      <c r="B1226" s="33">
        <v>45343</v>
      </c>
      <c r="C1226" s="32">
        <v>50</v>
      </c>
      <c r="D1226" s="32" t="s">
        <v>2559</v>
      </c>
      <c r="E1226" s="32" t="s">
        <v>2560</v>
      </c>
      <c r="F1226" s="32">
        <v>9791053</v>
      </c>
      <c r="G1226" s="32" t="s">
        <v>918</v>
      </c>
      <c r="H1226" s="32" t="s">
        <v>928</v>
      </c>
      <c r="I1226" s="32">
        <v>55596</v>
      </c>
      <c r="J1226" s="33">
        <v>45350</v>
      </c>
      <c r="K1226" s="33">
        <v>45352</v>
      </c>
      <c r="L1226" t="s">
        <v>1058</v>
      </c>
      <c r="M1226" s="32">
        <v>6</v>
      </c>
      <c r="N1226" s="32" t="s">
        <v>20</v>
      </c>
      <c r="O1226" s="32">
        <v>2</v>
      </c>
      <c r="P1226" s="32">
        <v>8</v>
      </c>
      <c r="Q1226" s="32">
        <v>16</v>
      </c>
      <c r="R1226" s="32" t="s">
        <v>2704</v>
      </c>
      <c r="S1226" s="32" t="s">
        <v>1058</v>
      </c>
      <c r="T1226" s="33">
        <v>45352</v>
      </c>
      <c r="U1226" s="33" t="s">
        <v>581</v>
      </c>
      <c r="V1226" s="32" t="s">
        <v>2705</v>
      </c>
      <c r="W1226" s="32" t="s">
        <v>1003</v>
      </c>
      <c r="X1226" s="33">
        <v>45352</v>
      </c>
      <c r="Y1226" s="32" t="s">
        <v>1068</v>
      </c>
      <c r="Z1226" s="33">
        <v>45352</v>
      </c>
      <c r="AA1226" s="32" t="s">
        <v>1075</v>
      </c>
      <c r="AB1226" s="32" t="s">
        <v>1070</v>
      </c>
      <c r="AC1226" s="33">
        <v>45366</v>
      </c>
      <c r="AD1226" s="32" t="s">
        <v>22</v>
      </c>
      <c r="AE1226" s="33">
        <v>45355</v>
      </c>
      <c r="AF1226" s="32" t="s">
        <v>425</v>
      </c>
      <c r="AG1226" s="32"/>
      <c r="AH1226" s="32" t="s">
        <v>1210</v>
      </c>
      <c r="AI1226" t="s">
        <v>1311</v>
      </c>
      <c r="AJ1226" t="s">
        <v>1355</v>
      </c>
      <c r="AK1226" t="s">
        <v>1520</v>
      </c>
      <c r="AL1226" s="32" t="s">
        <v>890</v>
      </c>
    </row>
    <row r="1227" spans="1:38">
      <c r="A1227" s="32">
        <v>80</v>
      </c>
      <c r="B1227" s="33">
        <v>45343</v>
      </c>
      <c r="C1227" s="32">
        <v>50</v>
      </c>
      <c r="D1227" s="32" t="s">
        <v>2559</v>
      </c>
      <c r="E1227" s="32" t="s">
        <v>2560</v>
      </c>
      <c r="F1227" s="32">
        <v>9791053</v>
      </c>
      <c r="G1227" s="32" t="s">
        <v>2589</v>
      </c>
      <c r="H1227" s="32" t="s">
        <v>2603</v>
      </c>
      <c r="I1227" s="32">
        <v>55597</v>
      </c>
      <c r="J1227" s="33">
        <v>45350</v>
      </c>
      <c r="K1227" s="33">
        <v>45352</v>
      </c>
      <c r="L1227" t="s">
        <v>1058</v>
      </c>
      <c r="M1227" s="32">
        <v>2</v>
      </c>
      <c r="N1227" s="32" t="s">
        <v>1996</v>
      </c>
      <c r="O1227" s="32">
        <v>4</v>
      </c>
      <c r="P1227" s="32">
        <v>77.55</v>
      </c>
      <c r="Q1227" s="32">
        <v>310.2</v>
      </c>
      <c r="R1227" s="32" t="s">
        <v>2981</v>
      </c>
      <c r="S1227" s="32" t="s">
        <v>1058</v>
      </c>
      <c r="T1227" s="33">
        <v>45366</v>
      </c>
      <c r="U1227" s="33">
        <v>45354</v>
      </c>
      <c r="V1227" s="32" t="s">
        <v>2982</v>
      </c>
      <c r="W1227" s="32" t="s">
        <v>139</v>
      </c>
      <c r="X1227" s="33">
        <v>45366</v>
      </c>
      <c r="Y1227" s="32" t="s">
        <v>1058</v>
      </c>
      <c r="Z1227" s="33">
        <v>45370</v>
      </c>
      <c r="AA1227" s="32" t="s">
        <v>1075</v>
      </c>
      <c r="AB1227" s="32" t="s">
        <v>1070</v>
      </c>
      <c r="AC1227" s="33">
        <v>45394</v>
      </c>
      <c r="AD1227" s="32" t="s">
        <v>22</v>
      </c>
      <c r="AE1227" s="33">
        <v>45369</v>
      </c>
      <c r="AF1227" s="32" t="s">
        <v>426</v>
      </c>
      <c r="AG1227" s="32"/>
      <c r="AH1227" s="32" t="s">
        <v>1210</v>
      </c>
      <c r="AI1227" t="s">
        <v>1311</v>
      </c>
      <c r="AJ1227" t="s">
        <v>1355</v>
      </c>
      <c r="AK1227" t="s">
        <v>1520</v>
      </c>
      <c r="AL1227" s="32" t="s">
        <v>890</v>
      </c>
    </row>
    <row r="1228" spans="1:38">
      <c r="A1228" s="32">
        <v>80</v>
      </c>
      <c r="B1228" s="33">
        <v>45343</v>
      </c>
      <c r="C1228" s="32">
        <v>50</v>
      </c>
      <c r="D1228" s="32" t="s">
        <v>2559</v>
      </c>
      <c r="E1228" s="32" t="s">
        <v>2560</v>
      </c>
      <c r="F1228" s="32">
        <v>9791053</v>
      </c>
      <c r="G1228" s="32" t="s">
        <v>2590</v>
      </c>
      <c r="H1228" s="32" t="s">
        <v>2604</v>
      </c>
      <c r="I1228" s="32">
        <v>55591</v>
      </c>
      <c r="J1228" s="33">
        <v>45350</v>
      </c>
      <c r="K1228" s="33">
        <v>45351</v>
      </c>
      <c r="L1228" t="s">
        <v>1058</v>
      </c>
      <c r="M1228" s="32">
        <v>2</v>
      </c>
      <c r="N1228" s="32" t="s">
        <v>20</v>
      </c>
      <c r="O1228" s="32">
        <v>3</v>
      </c>
      <c r="P1228" s="32">
        <v>503.25</v>
      </c>
      <c r="Q1228" s="32">
        <v>1509.75</v>
      </c>
      <c r="R1228" s="32" t="s">
        <v>581</v>
      </c>
      <c r="S1228" s="32" t="s">
        <v>581</v>
      </c>
      <c r="T1228" s="33" t="s">
        <v>581</v>
      </c>
      <c r="U1228" s="33" t="s">
        <v>581</v>
      </c>
      <c r="V1228" s="32" t="s">
        <v>2703</v>
      </c>
      <c r="W1228" s="32" t="s">
        <v>142</v>
      </c>
      <c r="X1228" s="33">
        <v>45352</v>
      </c>
      <c r="Y1228" s="32" t="s">
        <v>1068</v>
      </c>
      <c r="Z1228" s="33">
        <v>45352</v>
      </c>
      <c r="AA1228" s="32" t="s">
        <v>1069</v>
      </c>
      <c r="AB1228" s="32" t="s">
        <v>1070</v>
      </c>
      <c r="AC1228" s="33">
        <v>45412</v>
      </c>
      <c r="AD1228" s="32" t="s">
        <v>581</v>
      </c>
      <c r="AE1228" s="33" t="s">
        <v>581</v>
      </c>
      <c r="AF1228" s="32" t="s">
        <v>581</v>
      </c>
      <c r="AG1228" s="32"/>
      <c r="AH1228" s="32" t="s">
        <v>1210</v>
      </c>
      <c r="AI1228" t="s">
        <v>1311</v>
      </c>
      <c r="AJ1228" t="s">
        <v>1355</v>
      </c>
      <c r="AK1228" t="s">
        <v>1520</v>
      </c>
      <c r="AL1228" s="32" t="s">
        <v>890</v>
      </c>
    </row>
    <row r="1229" spans="1:38">
      <c r="A1229" s="32">
        <v>80</v>
      </c>
      <c r="B1229" s="33">
        <v>45343</v>
      </c>
      <c r="C1229" s="32">
        <v>50</v>
      </c>
      <c r="D1229" s="32" t="s">
        <v>2559</v>
      </c>
      <c r="E1229" s="32" t="s">
        <v>2560</v>
      </c>
      <c r="F1229" s="32">
        <v>9791053</v>
      </c>
      <c r="G1229" s="32" t="s">
        <v>2591</v>
      </c>
      <c r="H1229" s="32" t="s">
        <v>2605</v>
      </c>
      <c r="I1229" s="32">
        <v>55594</v>
      </c>
      <c r="J1229" s="33">
        <v>45350</v>
      </c>
      <c r="K1229" s="33">
        <v>45352</v>
      </c>
      <c r="L1229" t="s">
        <v>1058</v>
      </c>
      <c r="M1229" s="32">
        <v>1</v>
      </c>
      <c r="N1229" s="32" t="s">
        <v>20</v>
      </c>
      <c r="O1229" s="32">
        <v>5</v>
      </c>
      <c r="P1229" s="32">
        <v>23.1</v>
      </c>
      <c r="Q1229" s="32">
        <v>115.5</v>
      </c>
      <c r="R1229" s="32" t="s">
        <v>581</v>
      </c>
      <c r="S1229" s="32" t="s">
        <v>581</v>
      </c>
      <c r="T1229" s="33" t="s">
        <v>581</v>
      </c>
      <c r="U1229" s="33" t="s">
        <v>581</v>
      </c>
      <c r="V1229" s="32" t="s">
        <v>2706</v>
      </c>
      <c r="W1229" s="32" t="s">
        <v>139</v>
      </c>
      <c r="X1229" s="33">
        <v>45352</v>
      </c>
      <c r="Y1229" s="32" t="s">
        <v>1068</v>
      </c>
      <c r="Z1229" s="33">
        <v>45352</v>
      </c>
      <c r="AA1229" s="32" t="s">
        <v>2634</v>
      </c>
      <c r="AB1229" s="32" t="s">
        <v>1070</v>
      </c>
      <c r="AC1229" s="33">
        <v>45373</v>
      </c>
      <c r="AD1229" s="32" t="s">
        <v>22</v>
      </c>
      <c r="AE1229" s="33">
        <v>45369</v>
      </c>
      <c r="AF1229" s="32" t="s">
        <v>429</v>
      </c>
      <c r="AG1229" s="32"/>
      <c r="AH1229" s="32" t="s">
        <v>1210</v>
      </c>
      <c r="AI1229" t="s">
        <v>1311</v>
      </c>
      <c r="AJ1229" t="s">
        <v>1355</v>
      </c>
      <c r="AK1229" t="s">
        <v>1520</v>
      </c>
      <c r="AL1229" s="32" t="s">
        <v>890</v>
      </c>
    </row>
    <row r="1230" spans="1:38">
      <c r="A1230" s="32">
        <v>80</v>
      </c>
      <c r="B1230" s="33">
        <v>45343</v>
      </c>
      <c r="C1230" s="32">
        <v>50</v>
      </c>
      <c r="D1230" s="32" t="s">
        <v>2559</v>
      </c>
      <c r="E1230" s="32" t="s">
        <v>2560</v>
      </c>
      <c r="F1230" s="32">
        <v>9791053</v>
      </c>
      <c r="G1230" s="32" t="s">
        <v>222</v>
      </c>
      <c r="H1230" s="32" t="s">
        <v>223</v>
      </c>
      <c r="I1230" s="32">
        <v>55596</v>
      </c>
      <c r="J1230" s="33">
        <v>45350</v>
      </c>
      <c r="K1230" s="33">
        <v>45352</v>
      </c>
      <c r="L1230" t="s">
        <v>1058</v>
      </c>
      <c r="M1230" s="32">
        <v>5</v>
      </c>
      <c r="N1230" s="32" t="s">
        <v>20</v>
      </c>
      <c r="O1230" s="32">
        <v>3</v>
      </c>
      <c r="P1230" s="32">
        <v>12</v>
      </c>
      <c r="Q1230" s="32">
        <v>36</v>
      </c>
      <c r="R1230" s="32" t="s">
        <v>2704</v>
      </c>
      <c r="S1230" s="32" t="s">
        <v>1058</v>
      </c>
      <c r="T1230" s="33">
        <v>45352</v>
      </c>
      <c r="U1230" s="33" t="s">
        <v>581</v>
      </c>
      <c r="V1230" s="32" t="s">
        <v>2705</v>
      </c>
      <c r="W1230" s="32" t="s">
        <v>1002</v>
      </c>
      <c r="X1230" s="33">
        <v>45352</v>
      </c>
      <c r="Y1230" s="32" t="s">
        <v>1068</v>
      </c>
      <c r="Z1230" s="33">
        <v>45352</v>
      </c>
      <c r="AA1230" s="32" t="s">
        <v>1075</v>
      </c>
      <c r="AB1230" s="32" t="s">
        <v>1070</v>
      </c>
      <c r="AC1230" s="33">
        <v>45366</v>
      </c>
      <c r="AD1230" s="32" t="s">
        <v>22</v>
      </c>
      <c r="AE1230" s="33">
        <v>45355</v>
      </c>
      <c r="AF1230" s="32" t="s">
        <v>428</v>
      </c>
      <c r="AG1230" s="32"/>
      <c r="AH1230" s="32" t="s">
        <v>1210</v>
      </c>
      <c r="AI1230" t="s">
        <v>1311</v>
      </c>
      <c r="AJ1230" t="s">
        <v>1355</v>
      </c>
      <c r="AK1230" t="s">
        <v>1520</v>
      </c>
      <c r="AL1230" s="32" t="s">
        <v>890</v>
      </c>
    </row>
    <row r="1231" spans="1:38">
      <c r="A1231" s="32">
        <v>80</v>
      </c>
      <c r="B1231" s="33">
        <v>45343</v>
      </c>
      <c r="C1231" s="32">
        <v>50</v>
      </c>
      <c r="D1231" s="32" t="s">
        <v>2559</v>
      </c>
      <c r="E1231" s="32" t="s">
        <v>2560</v>
      </c>
      <c r="F1231" s="32">
        <v>9791053</v>
      </c>
      <c r="G1231" s="32" t="s">
        <v>2592</v>
      </c>
      <c r="H1231" s="32" t="s">
        <v>2606</v>
      </c>
      <c r="I1231" s="32">
        <v>55591</v>
      </c>
      <c r="J1231" s="33">
        <v>45350</v>
      </c>
      <c r="K1231" s="33">
        <v>45351</v>
      </c>
      <c r="L1231" t="s">
        <v>1058</v>
      </c>
      <c r="M1231" s="32">
        <v>1</v>
      </c>
      <c r="N1231" s="32" t="s">
        <v>20</v>
      </c>
      <c r="O1231" s="32">
        <v>3</v>
      </c>
      <c r="P1231" s="32">
        <v>44.55</v>
      </c>
      <c r="Q1231" s="32">
        <v>133.65</v>
      </c>
      <c r="R1231" s="32" t="s">
        <v>2700</v>
      </c>
      <c r="S1231" s="32" t="s">
        <v>1058</v>
      </c>
      <c r="T1231" s="33">
        <v>45356</v>
      </c>
      <c r="U1231" s="33">
        <v>45355</v>
      </c>
      <c r="V1231" s="32" t="s">
        <v>2701</v>
      </c>
      <c r="W1231" s="32" t="s">
        <v>1013</v>
      </c>
      <c r="X1231" s="33">
        <v>45352</v>
      </c>
      <c r="Y1231" s="32" t="s">
        <v>1068</v>
      </c>
      <c r="Z1231" s="33">
        <v>45352</v>
      </c>
      <c r="AA1231" s="32" t="s">
        <v>1069</v>
      </c>
      <c r="AB1231" s="32" t="s">
        <v>1072</v>
      </c>
      <c r="AC1231" s="33">
        <v>45360</v>
      </c>
      <c r="AD1231" s="32" t="s">
        <v>22</v>
      </c>
      <c r="AE1231" s="33">
        <v>45360</v>
      </c>
      <c r="AF1231" s="32" t="s">
        <v>428</v>
      </c>
      <c r="AG1231" s="32"/>
      <c r="AH1231" s="32" t="s">
        <v>1210</v>
      </c>
      <c r="AI1231" t="s">
        <v>1311</v>
      </c>
      <c r="AJ1231" t="s">
        <v>1355</v>
      </c>
      <c r="AK1231" t="s">
        <v>1520</v>
      </c>
      <c r="AL1231" s="32" t="s">
        <v>890</v>
      </c>
    </row>
    <row r="1232" spans="1:38">
      <c r="A1232" s="32">
        <v>80</v>
      </c>
      <c r="B1232" s="33">
        <v>45343</v>
      </c>
      <c r="C1232" s="32">
        <v>50</v>
      </c>
      <c r="D1232" s="32" t="s">
        <v>2559</v>
      </c>
      <c r="E1232" s="32" t="s">
        <v>2560</v>
      </c>
      <c r="F1232" s="32">
        <v>9791053</v>
      </c>
      <c r="G1232" s="32" t="s">
        <v>170</v>
      </c>
      <c r="H1232" s="32" t="s">
        <v>285</v>
      </c>
      <c r="I1232" s="32">
        <v>55596</v>
      </c>
      <c r="J1232" s="33">
        <v>45350</v>
      </c>
      <c r="K1232" s="33">
        <v>45352</v>
      </c>
      <c r="L1232" t="s">
        <v>1058</v>
      </c>
      <c r="M1232" s="32">
        <v>4</v>
      </c>
      <c r="N1232" s="32" t="s">
        <v>118</v>
      </c>
      <c r="O1232" s="32">
        <v>2</v>
      </c>
      <c r="P1232" s="32">
        <v>10.1</v>
      </c>
      <c r="Q1232" s="32">
        <v>20.2</v>
      </c>
      <c r="R1232" s="32" t="s">
        <v>2704</v>
      </c>
      <c r="S1232" s="32" t="s">
        <v>1058</v>
      </c>
      <c r="T1232" s="33">
        <v>45352</v>
      </c>
      <c r="U1232" s="33" t="s">
        <v>581</v>
      </c>
      <c r="V1232" s="32" t="s">
        <v>2705</v>
      </c>
      <c r="W1232" s="32" t="s">
        <v>143</v>
      </c>
      <c r="X1232" s="33">
        <v>45352</v>
      </c>
      <c r="Y1232" s="32" t="s">
        <v>1068</v>
      </c>
      <c r="Z1232" s="33">
        <v>45352</v>
      </c>
      <c r="AA1232" s="32" t="s">
        <v>1075</v>
      </c>
      <c r="AB1232" s="32" t="s">
        <v>1070</v>
      </c>
      <c r="AC1232" s="33">
        <v>45366</v>
      </c>
      <c r="AD1232" s="32" t="s">
        <v>22</v>
      </c>
      <c r="AE1232" s="33">
        <v>45355</v>
      </c>
      <c r="AF1232" s="32" t="s">
        <v>425</v>
      </c>
      <c r="AG1232" s="32"/>
      <c r="AH1232" s="32" t="s">
        <v>1210</v>
      </c>
      <c r="AI1232" t="s">
        <v>1311</v>
      </c>
      <c r="AJ1232" t="s">
        <v>1355</v>
      </c>
      <c r="AK1232" t="s">
        <v>1520</v>
      </c>
      <c r="AL1232" s="32" t="s">
        <v>890</v>
      </c>
    </row>
    <row r="1233" spans="1:38">
      <c r="A1233" s="32">
        <v>80</v>
      </c>
      <c r="B1233" s="33">
        <v>45343</v>
      </c>
      <c r="C1233" s="32">
        <v>50</v>
      </c>
      <c r="D1233" s="32" t="s">
        <v>2559</v>
      </c>
      <c r="E1233" s="32" t="s">
        <v>2560</v>
      </c>
      <c r="F1233" s="32">
        <v>9791053</v>
      </c>
      <c r="G1233" s="32" t="s">
        <v>173</v>
      </c>
      <c r="H1233" s="32" t="s">
        <v>282</v>
      </c>
      <c r="I1233" s="32">
        <v>55596</v>
      </c>
      <c r="J1233" s="33">
        <v>45350</v>
      </c>
      <c r="K1233" s="33">
        <v>45352</v>
      </c>
      <c r="L1233" t="s">
        <v>1058</v>
      </c>
      <c r="M1233" s="32">
        <v>3</v>
      </c>
      <c r="N1233" s="32" t="s">
        <v>118</v>
      </c>
      <c r="O1233" s="32">
        <v>2</v>
      </c>
      <c r="P1233" s="32">
        <v>21.11</v>
      </c>
      <c r="Q1233" s="32">
        <v>42.22</v>
      </c>
      <c r="R1233" s="32" t="s">
        <v>2704</v>
      </c>
      <c r="S1233" s="32" t="s">
        <v>1058</v>
      </c>
      <c r="T1233" s="33">
        <v>45352</v>
      </c>
      <c r="U1233" s="33" t="s">
        <v>581</v>
      </c>
      <c r="V1233" s="32" t="s">
        <v>2705</v>
      </c>
      <c r="W1233" s="32" t="s">
        <v>142</v>
      </c>
      <c r="X1233" s="33">
        <v>45352</v>
      </c>
      <c r="Y1233" s="32" t="s">
        <v>1068</v>
      </c>
      <c r="Z1233" s="33">
        <v>45352</v>
      </c>
      <c r="AA1233" s="32" t="s">
        <v>1075</v>
      </c>
      <c r="AB1233" s="32" t="s">
        <v>1070</v>
      </c>
      <c r="AC1233" s="33">
        <v>45366</v>
      </c>
      <c r="AD1233" s="32" t="s">
        <v>22</v>
      </c>
      <c r="AE1233" s="33">
        <v>45355</v>
      </c>
      <c r="AF1233" s="32" t="s">
        <v>425</v>
      </c>
      <c r="AG1233" s="32"/>
      <c r="AH1233" s="32" t="s">
        <v>1210</v>
      </c>
      <c r="AI1233" t="s">
        <v>1311</v>
      </c>
      <c r="AJ1233" t="s">
        <v>1355</v>
      </c>
      <c r="AK1233" t="s">
        <v>1520</v>
      </c>
      <c r="AL1233" s="32" t="s">
        <v>890</v>
      </c>
    </row>
    <row r="1234" spans="1:38">
      <c r="A1234" s="32">
        <v>80</v>
      </c>
      <c r="B1234" s="33">
        <v>45343</v>
      </c>
      <c r="C1234" s="32">
        <v>50</v>
      </c>
      <c r="D1234" s="32" t="s">
        <v>2559</v>
      </c>
      <c r="E1234" s="32" t="s">
        <v>2560</v>
      </c>
      <c r="F1234" s="32">
        <v>9791053</v>
      </c>
      <c r="G1234" s="32" t="s">
        <v>2593</v>
      </c>
      <c r="H1234" s="32" t="s">
        <v>347</v>
      </c>
      <c r="I1234" s="32">
        <v>55595</v>
      </c>
      <c r="J1234" s="33">
        <v>45350</v>
      </c>
      <c r="K1234" s="33">
        <v>45352</v>
      </c>
      <c r="L1234" t="s">
        <v>1058</v>
      </c>
      <c r="M1234" s="32">
        <v>1</v>
      </c>
      <c r="N1234" s="32" t="s">
        <v>21</v>
      </c>
      <c r="O1234" s="32">
        <v>2</v>
      </c>
      <c r="P1234" s="32">
        <v>16.5</v>
      </c>
      <c r="Q1234" s="32">
        <v>33</v>
      </c>
      <c r="R1234" s="32" t="s">
        <v>581</v>
      </c>
      <c r="S1234" s="32" t="s">
        <v>581</v>
      </c>
      <c r="T1234" s="33" t="s">
        <v>581</v>
      </c>
      <c r="U1234" s="33" t="s">
        <v>581</v>
      </c>
      <c r="V1234" s="32" t="s">
        <v>2706</v>
      </c>
      <c r="W1234" s="32" t="s">
        <v>140</v>
      </c>
      <c r="X1234" s="33">
        <v>45352</v>
      </c>
      <c r="Y1234" s="32" t="s">
        <v>1068</v>
      </c>
      <c r="Z1234" s="33">
        <v>45352</v>
      </c>
      <c r="AA1234" s="32" t="s">
        <v>2634</v>
      </c>
      <c r="AB1234" s="32" t="s">
        <v>1070</v>
      </c>
      <c r="AC1234" s="33">
        <v>45359</v>
      </c>
      <c r="AD1234" s="32" t="s">
        <v>22</v>
      </c>
      <c r="AE1234" s="33">
        <v>45355</v>
      </c>
      <c r="AF1234" s="32" t="s">
        <v>425</v>
      </c>
      <c r="AG1234" s="32"/>
      <c r="AH1234" s="32" t="s">
        <v>1210</v>
      </c>
      <c r="AI1234" t="s">
        <v>1311</v>
      </c>
      <c r="AJ1234" t="s">
        <v>1355</v>
      </c>
      <c r="AK1234" t="s">
        <v>1520</v>
      </c>
      <c r="AL1234" s="32" t="s">
        <v>890</v>
      </c>
    </row>
    <row r="1235" spans="1:38">
      <c r="A1235" s="32">
        <v>80</v>
      </c>
      <c r="B1235" s="33">
        <v>45343</v>
      </c>
      <c r="C1235" s="32">
        <v>50</v>
      </c>
      <c r="D1235" s="32" t="s">
        <v>2559</v>
      </c>
      <c r="E1235" s="32" t="s">
        <v>2560</v>
      </c>
      <c r="F1235" s="32">
        <v>9791053</v>
      </c>
      <c r="G1235" s="32" t="s">
        <v>578</v>
      </c>
      <c r="H1235" s="32" t="s">
        <v>579</v>
      </c>
      <c r="I1235" s="32">
        <v>55593</v>
      </c>
      <c r="J1235" s="33">
        <v>45350</v>
      </c>
      <c r="K1235" s="33">
        <v>45352</v>
      </c>
      <c r="L1235" t="s">
        <v>1058</v>
      </c>
      <c r="M1235" s="32">
        <v>2</v>
      </c>
      <c r="N1235" s="32" t="s">
        <v>21</v>
      </c>
      <c r="O1235" s="32">
        <v>2</v>
      </c>
      <c r="P1235" s="32">
        <v>239.75</v>
      </c>
      <c r="Q1235" s="32">
        <v>479.5</v>
      </c>
      <c r="R1235" s="32" t="s">
        <v>2700</v>
      </c>
      <c r="S1235" s="32" t="s">
        <v>1058</v>
      </c>
      <c r="T1235" s="33">
        <v>45356</v>
      </c>
      <c r="U1235" s="33">
        <v>45355</v>
      </c>
      <c r="V1235" s="32" t="s">
        <v>2701</v>
      </c>
      <c r="W1235" s="32" t="s">
        <v>1015</v>
      </c>
      <c r="X1235" s="33">
        <v>45352</v>
      </c>
      <c r="Y1235" s="32" t="s">
        <v>1068</v>
      </c>
      <c r="Z1235" s="33">
        <v>45352</v>
      </c>
      <c r="AA1235" s="32" t="s">
        <v>1069</v>
      </c>
      <c r="AB1235" s="32" t="s">
        <v>1072</v>
      </c>
      <c r="AC1235" s="33">
        <v>45360</v>
      </c>
      <c r="AD1235" s="32" t="s">
        <v>22</v>
      </c>
      <c r="AE1235" s="33">
        <v>45356</v>
      </c>
      <c r="AF1235" s="32" t="s">
        <v>425</v>
      </c>
      <c r="AG1235" s="32"/>
      <c r="AH1235" s="32" t="s">
        <v>1210</v>
      </c>
      <c r="AI1235" t="s">
        <v>1311</v>
      </c>
      <c r="AJ1235" t="s">
        <v>1355</v>
      </c>
      <c r="AK1235" t="s">
        <v>1520</v>
      </c>
      <c r="AL1235" s="32" t="s">
        <v>890</v>
      </c>
    </row>
    <row r="1236" spans="1:38">
      <c r="A1236" s="32">
        <v>80</v>
      </c>
      <c r="B1236" s="33">
        <v>45343</v>
      </c>
      <c r="C1236" s="32">
        <v>50</v>
      </c>
      <c r="D1236" s="32" t="s">
        <v>2559</v>
      </c>
      <c r="E1236" s="32" t="s">
        <v>2560</v>
      </c>
      <c r="F1236" s="32">
        <v>9791053</v>
      </c>
      <c r="G1236" s="32" t="s">
        <v>674</v>
      </c>
      <c r="H1236" s="32" t="s">
        <v>679</v>
      </c>
      <c r="I1236" s="32">
        <v>55596</v>
      </c>
      <c r="J1236" s="33">
        <v>45350</v>
      </c>
      <c r="K1236" s="33">
        <v>45352</v>
      </c>
      <c r="L1236" t="s">
        <v>1058</v>
      </c>
      <c r="M1236" s="32">
        <v>2</v>
      </c>
      <c r="N1236" s="32" t="s">
        <v>20</v>
      </c>
      <c r="O1236" s="32">
        <v>2</v>
      </c>
      <c r="P1236" s="32">
        <v>56.21</v>
      </c>
      <c r="Q1236" s="32">
        <v>112.42</v>
      </c>
      <c r="R1236" s="32" t="s">
        <v>2704</v>
      </c>
      <c r="S1236" s="32" t="s">
        <v>1058</v>
      </c>
      <c r="T1236" s="33">
        <v>45352</v>
      </c>
      <c r="U1236" s="33" t="s">
        <v>581</v>
      </c>
      <c r="V1236" s="32" t="s">
        <v>2705</v>
      </c>
      <c r="W1236" s="32" t="s">
        <v>141</v>
      </c>
      <c r="X1236" s="33">
        <v>45352</v>
      </c>
      <c r="Y1236" s="32" t="s">
        <v>1068</v>
      </c>
      <c r="Z1236" s="33">
        <v>45352</v>
      </c>
      <c r="AA1236" s="32" t="s">
        <v>1075</v>
      </c>
      <c r="AB1236" s="32" t="s">
        <v>1070</v>
      </c>
      <c r="AC1236" s="33">
        <v>45366</v>
      </c>
      <c r="AD1236" s="32" t="s">
        <v>22</v>
      </c>
      <c r="AE1236" s="33">
        <v>45355</v>
      </c>
      <c r="AF1236" s="32" t="s">
        <v>425</v>
      </c>
      <c r="AG1236" s="32"/>
      <c r="AH1236" s="32" t="s">
        <v>1210</v>
      </c>
      <c r="AI1236" t="s">
        <v>1311</v>
      </c>
      <c r="AJ1236" t="s">
        <v>1355</v>
      </c>
      <c r="AK1236" t="s">
        <v>1520</v>
      </c>
      <c r="AL1236" s="32" t="s">
        <v>890</v>
      </c>
    </row>
    <row r="1237" spans="1:38">
      <c r="A1237" s="32">
        <v>80</v>
      </c>
      <c r="B1237" s="33">
        <v>45343</v>
      </c>
      <c r="C1237" s="32">
        <v>50</v>
      </c>
      <c r="D1237" s="32" t="s">
        <v>2559</v>
      </c>
      <c r="E1237" s="32" t="s">
        <v>2560</v>
      </c>
      <c r="F1237" s="32">
        <v>9791053</v>
      </c>
      <c r="G1237" s="32" t="s">
        <v>942</v>
      </c>
      <c r="H1237" s="32" t="s">
        <v>2607</v>
      </c>
      <c r="I1237" s="32">
        <v>55596</v>
      </c>
      <c r="J1237" s="33">
        <v>45350</v>
      </c>
      <c r="K1237" s="33">
        <v>45352</v>
      </c>
      <c r="L1237" t="s">
        <v>1058</v>
      </c>
      <c r="M1237" s="32">
        <v>1</v>
      </c>
      <c r="N1237" s="32" t="s">
        <v>20</v>
      </c>
      <c r="O1237" s="32">
        <v>2</v>
      </c>
      <c r="P1237" s="32">
        <v>25.25</v>
      </c>
      <c r="Q1237" s="32">
        <v>50.5</v>
      </c>
      <c r="R1237" s="32" t="s">
        <v>2704</v>
      </c>
      <c r="S1237" s="32" t="s">
        <v>1058</v>
      </c>
      <c r="T1237" s="33">
        <v>45352</v>
      </c>
      <c r="U1237" s="33" t="s">
        <v>581</v>
      </c>
      <c r="V1237" s="32" t="s">
        <v>2705</v>
      </c>
      <c r="W1237" s="32" t="s">
        <v>140</v>
      </c>
      <c r="X1237" s="33">
        <v>45352</v>
      </c>
      <c r="Y1237" s="32" t="s">
        <v>1068</v>
      </c>
      <c r="Z1237" s="33">
        <v>45352</v>
      </c>
      <c r="AA1237" s="32" t="s">
        <v>1075</v>
      </c>
      <c r="AB1237" s="32" t="s">
        <v>1070</v>
      </c>
      <c r="AC1237" s="33">
        <v>45366</v>
      </c>
      <c r="AD1237" s="32" t="s">
        <v>22</v>
      </c>
      <c r="AE1237" s="33">
        <v>45355</v>
      </c>
      <c r="AF1237" s="32" t="s">
        <v>425</v>
      </c>
      <c r="AG1237" s="32"/>
      <c r="AH1237" s="32" t="s">
        <v>1210</v>
      </c>
      <c r="AI1237" t="s">
        <v>1311</v>
      </c>
      <c r="AJ1237" t="s">
        <v>1355</v>
      </c>
      <c r="AK1237" t="s">
        <v>1520</v>
      </c>
      <c r="AL1237" s="32" t="s">
        <v>890</v>
      </c>
    </row>
    <row r="1238" spans="1:38">
      <c r="A1238" s="32">
        <v>80</v>
      </c>
      <c r="B1238" s="33">
        <v>45343</v>
      </c>
      <c r="C1238" s="32">
        <v>50</v>
      </c>
      <c r="D1238" s="32" t="s">
        <v>2559</v>
      </c>
      <c r="E1238" s="32" t="s">
        <v>2560</v>
      </c>
      <c r="F1238" s="32">
        <v>9791053</v>
      </c>
      <c r="G1238" s="32" t="s">
        <v>575</v>
      </c>
      <c r="H1238" s="32" t="s">
        <v>2010</v>
      </c>
      <c r="I1238" s="32">
        <v>55593</v>
      </c>
      <c r="J1238" s="33">
        <v>45350</v>
      </c>
      <c r="K1238" s="33">
        <v>45352</v>
      </c>
      <c r="L1238" t="s">
        <v>1058</v>
      </c>
      <c r="M1238" s="32">
        <v>1</v>
      </c>
      <c r="N1238" s="32" t="s">
        <v>20</v>
      </c>
      <c r="O1238" s="32">
        <v>1</v>
      </c>
      <c r="P1238" s="32">
        <v>274.73</v>
      </c>
      <c r="Q1238" s="32">
        <v>274.73</v>
      </c>
      <c r="R1238" s="32" t="s">
        <v>2700</v>
      </c>
      <c r="S1238" s="32" t="s">
        <v>1058</v>
      </c>
      <c r="T1238" s="33">
        <v>45356</v>
      </c>
      <c r="U1238" s="33">
        <v>45355</v>
      </c>
      <c r="V1238" s="32" t="s">
        <v>2701</v>
      </c>
      <c r="W1238" s="32" t="s">
        <v>1014</v>
      </c>
      <c r="X1238" s="33">
        <v>45352</v>
      </c>
      <c r="Y1238" s="32" t="s">
        <v>1068</v>
      </c>
      <c r="Z1238" s="33">
        <v>45352</v>
      </c>
      <c r="AA1238" s="32" t="s">
        <v>1069</v>
      </c>
      <c r="AB1238" s="32" t="s">
        <v>1072</v>
      </c>
      <c r="AC1238" s="33">
        <v>45412</v>
      </c>
      <c r="AD1238" s="32" t="s">
        <v>581</v>
      </c>
      <c r="AE1238" s="33" t="s">
        <v>581</v>
      </c>
      <c r="AF1238" s="32" t="s">
        <v>581</v>
      </c>
      <c r="AG1238" s="32"/>
      <c r="AH1238" s="32" t="s">
        <v>1210</v>
      </c>
      <c r="AI1238" t="s">
        <v>1311</v>
      </c>
      <c r="AJ1238" t="s">
        <v>1355</v>
      </c>
      <c r="AK1238" t="s">
        <v>1520</v>
      </c>
      <c r="AL1238" s="32" t="s">
        <v>890</v>
      </c>
    </row>
    <row r="1239" spans="1:38">
      <c r="A1239" s="32">
        <v>80</v>
      </c>
      <c r="B1239" s="33">
        <v>45343</v>
      </c>
      <c r="C1239" s="32">
        <v>50</v>
      </c>
      <c r="D1239" s="32" t="s">
        <v>2559</v>
      </c>
      <c r="E1239" s="32" t="s">
        <v>2560</v>
      </c>
      <c r="F1239" s="32">
        <v>9791053</v>
      </c>
      <c r="G1239" s="32" t="s">
        <v>2594</v>
      </c>
      <c r="H1239" s="32" t="s">
        <v>2608</v>
      </c>
      <c r="I1239" s="32">
        <v>55597</v>
      </c>
      <c r="J1239" s="33">
        <v>45350</v>
      </c>
      <c r="K1239" s="33">
        <v>45352</v>
      </c>
      <c r="L1239" t="s">
        <v>1058</v>
      </c>
      <c r="M1239" s="32">
        <v>1</v>
      </c>
      <c r="N1239" s="32" t="s">
        <v>20</v>
      </c>
      <c r="O1239" s="32">
        <v>2</v>
      </c>
      <c r="P1239" s="32">
        <v>93.83</v>
      </c>
      <c r="Q1239" s="32">
        <v>187.66</v>
      </c>
      <c r="R1239" s="32" t="s">
        <v>2708</v>
      </c>
      <c r="S1239" s="32" t="s">
        <v>1059</v>
      </c>
      <c r="T1239" s="33">
        <v>45366</v>
      </c>
      <c r="U1239" s="33">
        <v>45354</v>
      </c>
      <c r="V1239" s="32" t="s">
        <v>2820</v>
      </c>
      <c r="W1239" s="32" t="s">
        <v>139</v>
      </c>
      <c r="X1239" s="33">
        <v>45359</v>
      </c>
      <c r="Y1239" s="32" t="s">
        <v>1068</v>
      </c>
      <c r="Z1239" s="33">
        <v>45359</v>
      </c>
      <c r="AA1239" s="32" t="s">
        <v>1075</v>
      </c>
      <c r="AB1239" s="32" t="s">
        <v>1089</v>
      </c>
      <c r="AC1239" s="33">
        <v>45401</v>
      </c>
      <c r="AD1239" s="32" t="s">
        <v>22</v>
      </c>
      <c r="AE1239" s="33">
        <v>45371</v>
      </c>
      <c r="AF1239" s="32" t="s">
        <v>425</v>
      </c>
      <c r="AG1239" s="32"/>
      <c r="AH1239" s="32" t="s">
        <v>1210</v>
      </c>
      <c r="AI1239" t="s">
        <v>1311</v>
      </c>
      <c r="AJ1239" t="s">
        <v>1355</v>
      </c>
      <c r="AK1239" t="s">
        <v>1520</v>
      </c>
      <c r="AL1239" s="32" t="s">
        <v>890</v>
      </c>
    </row>
    <row r="1240" spans="1:38">
      <c r="A1240" s="32">
        <v>81</v>
      </c>
      <c r="B1240" s="33">
        <v>45344</v>
      </c>
      <c r="C1240" s="32">
        <v>30</v>
      </c>
      <c r="D1240" s="32" t="s">
        <v>2561</v>
      </c>
      <c r="E1240" s="32" t="s">
        <v>2562</v>
      </c>
      <c r="F1240" s="32">
        <v>9671349</v>
      </c>
      <c r="G1240" s="32" t="s">
        <v>2573</v>
      </c>
      <c r="H1240" s="32" t="s">
        <v>2567</v>
      </c>
      <c r="I1240" s="32">
        <v>55476</v>
      </c>
      <c r="J1240" s="33">
        <v>45349</v>
      </c>
      <c r="K1240" s="33">
        <v>45351</v>
      </c>
      <c r="L1240" t="s">
        <v>1058</v>
      </c>
      <c r="M1240" s="32">
        <v>3</v>
      </c>
      <c r="N1240" s="32" t="s">
        <v>20</v>
      </c>
      <c r="O1240" s="32">
        <v>6</v>
      </c>
      <c r="P1240" s="32">
        <v>42.5</v>
      </c>
      <c r="Q1240" s="32">
        <v>255</v>
      </c>
      <c r="R1240" s="32" t="s">
        <v>2700</v>
      </c>
      <c r="S1240" s="32" t="s">
        <v>1058</v>
      </c>
      <c r="T1240" s="33">
        <v>45356</v>
      </c>
      <c r="U1240" s="33">
        <v>45355</v>
      </c>
      <c r="V1240" s="32" t="s">
        <v>2701</v>
      </c>
      <c r="W1240" s="32" t="s">
        <v>1005</v>
      </c>
      <c r="X1240" s="33">
        <v>45352</v>
      </c>
      <c r="Y1240" s="32" t="s">
        <v>1068</v>
      </c>
      <c r="Z1240" s="33">
        <v>45352</v>
      </c>
      <c r="AA1240" s="32" t="s">
        <v>1069</v>
      </c>
      <c r="AB1240" s="32" t="s">
        <v>1072</v>
      </c>
      <c r="AC1240" s="33">
        <v>45366</v>
      </c>
      <c r="AD1240" s="32" t="s">
        <v>22</v>
      </c>
      <c r="AE1240" s="33">
        <v>45356</v>
      </c>
      <c r="AF1240" s="32" t="s">
        <v>427</v>
      </c>
      <c r="AG1240" s="32"/>
      <c r="AH1240" s="32" t="s">
        <v>1210</v>
      </c>
      <c r="AI1240" t="s">
        <v>1311</v>
      </c>
      <c r="AJ1240" t="s">
        <v>1355</v>
      </c>
      <c r="AK1240" t="s">
        <v>1520</v>
      </c>
      <c r="AL1240" s="32" t="s">
        <v>890</v>
      </c>
    </row>
    <row r="1241" spans="1:38">
      <c r="A1241" s="32">
        <v>81</v>
      </c>
      <c r="B1241" s="33">
        <v>45344</v>
      </c>
      <c r="C1241" s="32">
        <v>30</v>
      </c>
      <c r="D1241" s="32" t="s">
        <v>2561</v>
      </c>
      <c r="E1241" s="32" t="s">
        <v>2562</v>
      </c>
      <c r="F1241" s="32">
        <v>9671349</v>
      </c>
      <c r="G1241" s="32" t="s">
        <v>2574</v>
      </c>
      <c r="H1241" s="32" t="s">
        <v>2568</v>
      </c>
      <c r="I1241" s="32">
        <v>55480</v>
      </c>
      <c r="J1241" s="33">
        <v>45349</v>
      </c>
      <c r="K1241" s="33">
        <v>45351</v>
      </c>
      <c r="L1241" t="s">
        <v>1058</v>
      </c>
      <c r="M1241" s="32">
        <v>7</v>
      </c>
      <c r="N1241" s="32" t="s">
        <v>20</v>
      </c>
      <c r="O1241" s="32">
        <v>6</v>
      </c>
      <c r="P1241" s="32">
        <v>11.02</v>
      </c>
      <c r="Q1241" s="32">
        <v>66.12</v>
      </c>
      <c r="R1241" s="32" t="s">
        <v>581</v>
      </c>
      <c r="S1241" s="32" t="s">
        <v>581</v>
      </c>
      <c r="T1241" s="33" t="s">
        <v>581</v>
      </c>
      <c r="U1241" s="33" t="s">
        <v>581</v>
      </c>
      <c r="V1241" s="32" t="s">
        <v>2697</v>
      </c>
      <c r="W1241" s="32" t="s">
        <v>142</v>
      </c>
      <c r="X1241" s="33">
        <v>45352</v>
      </c>
      <c r="Y1241" s="32" t="s">
        <v>1068</v>
      </c>
      <c r="Z1241" s="33">
        <v>45352</v>
      </c>
      <c r="AA1241" s="32" t="s">
        <v>2473</v>
      </c>
      <c r="AB1241" s="32" t="s">
        <v>1070</v>
      </c>
      <c r="AC1241" s="33">
        <v>45359</v>
      </c>
      <c r="AD1241" s="32" t="s">
        <v>22</v>
      </c>
      <c r="AE1241" s="33">
        <v>45355</v>
      </c>
      <c r="AF1241" s="32" t="s">
        <v>427</v>
      </c>
      <c r="AG1241" s="32"/>
      <c r="AH1241" s="32" t="s">
        <v>1210</v>
      </c>
      <c r="AI1241" t="s">
        <v>1311</v>
      </c>
      <c r="AJ1241" t="s">
        <v>1355</v>
      </c>
      <c r="AK1241" t="s">
        <v>1520</v>
      </c>
      <c r="AL1241" s="32" t="s">
        <v>890</v>
      </c>
    </row>
    <row r="1242" spans="1:38">
      <c r="A1242" s="32">
        <v>81</v>
      </c>
      <c r="B1242" s="33">
        <v>45344</v>
      </c>
      <c r="C1242" s="32">
        <v>30</v>
      </c>
      <c r="D1242" s="32" t="s">
        <v>2561</v>
      </c>
      <c r="E1242" s="32" t="s">
        <v>2562</v>
      </c>
      <c r="F1242" s="32">
        <v>9671349</v>
      </c>
      <c r="G1242" s="32" t="s">
        <v>1438</v>
      </c>
      <c r="H1242" s="32" t="s">
        <v>1445</v>
      </c>
      <c r="I1242" s="32">
        <v>55480</v>
      </c>
      <c r="J1242" s="33">
        <v>45349</v>
      </c>
      <c r="K1242" s="33">
        <v>45351</v>
      </c>
      <c r="L1242" t="s">
        <v>1058</v>
      </c>
      <c r="M1242" s="32">
        <v>6</v>
      </c>
      <c r="N1242" s="32" t="s">
        <v>20</v>
      </c>
      <c r="O1242" s="32">
        <v>10</v>
      </c>
      <c r="P1242" s="32">
        <v>6.27</v>
      </c>
      <c r="Q1242" s="32">
        <v>62.7</v>
      </c>
      <c r="R1242" s="32" t="s">
        <v>581</v>
      </c>
      <c r="S1242" s="32" t="s">
        <v>581</v>
      </c>
      <c r="T1242" s="33" t="s">
        <v>581</v>
      </c>
      <c r="U1242" s="33" t="s">
        <v>581</v>
      </c>
      <c r="V1242" s="32" t="s">
        <v>2697</v>
      </c>
      <c r="W1242" s="32" t="s">
        <v>143</v>
      </c>
      <c r="X1242" s="33">
        <v>45352</v>
      </c>
      <c r="Y1242" s="32" t="s">
        <v>1068</v>
      </c>
      <c r="Z1242" s="33">
        <v>45352</v>
      </c>
      <c r="AA1242" s="32" t="s">
        <v>2473</v>
      </c>
      <c r="AB1242" s="32" t="s">
        <v>1070</v>
      </c>
      <c r="AC1242" s="33">
        <v>45359</v>
      </c>
      <c r="AD1242" s="32" t="s">
        <v>22</v>
      </c>
      <c r="AE1242" s="33">
        <v>45355</v>
      </c>
      <c r="AF1242" s="32" t="s">
        <v>1001</v>
      </c>
      <c r="AG1242" s="32"/>
      <c r="AH1242" s="32" t="s">
        <v>1210</v>
      </c>
      <c r="AI1242" t="s">
        <v>1311</v>
      </c>
      <c r="AJ1242" t="s">
        <v>1355</v>
      </c>
      <c r="AK1242" t="s">
        <v>1520</v>
      </c>
      <c r="AL1242" s="32" t="s">
        <v>890</v>
      </c>
    </row>
    <row r="1243" spans="1:38">
      <c r="A1243" s="32">
        <v>81</v>
      </c>
      <c r="B1243" s="33">
        <v>45344</v>
      </c>
      <c r="C1243" s="32">
        <v>30</v>
      </c>
      <c r="D1243" s="32" t="s">
        <v>2561</v>
      </c>
      <c r="E1243" s="32" t="s">
        <v>2562</v>
      </c>
      <c r="F1243" s="32">
        <v>9671349</v>
      </c>
      <c r="G1243" s="32" t="s">
        <v>97</v>
      </c>
      <c r="H1243" s="32" t="s">
        <v>546</v>
      </c>
      <c r="I1243" s="32">
        <v>55480</v>
      </c>
      <c r="J1243" s="33">
        <v>45349</v>
      </c>
      <c r="K1243" s="33">
        <v>45351</v>
      </c>
      <c r="L1243" t="s">
        <v>1058</v>
      </c>
      <c r="M1243" s="32">
        <v>5</v>
      </c>
      <c r="N1243" s="32" t="s">
        <v>21</v>
      </c>
      <c r="O1243" s="32">
        <v>1</v>
      </c>
      <c r="P1243" s="32">
        <v>90.56</v>
      </c>
      <c r="Q1243" s="32">
        <v>90.56</v>
      </c>
      <c r="R1243" s="32" t="s">
        <v>581</v>
      </c>
      <c r="S1243" s="32" t="s">
        <v>581</v>
      </c>
      <c r="T1243" s="33" t="s">
        <v>581</v>
      </c>
      <c r="U1243" s="33" t="s">
        <v>581</v>
      </c>
      <c r="V1243" s="32" t="s">
        <v>2697</v>
      </c>
      <c r="W1243" s="32" t="s">
        <v>1002</v>
      </c>
      <c r="X1243" s="33">
        <v>45352</v>
      </c>
      <c r="Y1243" s="32" t="s">
        <v>1068</v>
      </c>
      <c r="Z1243" s="33">
        <v>45352</v>
      </c>
      <c r="AA1243" s="32" t="s">
        <v>2473</v>
      </c>
      <c r="AB1243" s="32" t="s">
        <v>1070</v>
      </c>
      <c r="AC1243" s="33">
        <v>45359</v>
      </c>
      <c r="AD1243" s="32" t="s">
        <v>22</v>
      </c>
      <c r="AE1243" s="33">
        <v>45355</v>
      </c>
      <c r="AF1243" s="32" t="s">
        <v>424</v>
      </c>
      <c r="AG1243" s="32"/>
      <c r="AH1243" s="32" t="s">
        <v>1210</v>
      </c>
      <c r="AI1243" t="s">
        <v>1311</v>
      </c>
      <c r="AJ1243" t="s">
        <v>1355</v>
      </c>
      <c r="AK1243" t="s">
        <v>1520</v>
      </c>
      <c r="AL1243" s="32" t="s">
        <v>890</v>
      </c>
    </row>
    <row r="1244" spans="1:38">
      <c r="A1244" s="32">
        <v>81</v>
      </c>
      <c r="B1244" s="33">
        <v>45344</v>
      </c>
      <c r="C1244" s="32">
        <v>30</v>
      </c>
      <c r="D1244" s="32" t="s">
        <v>2561</v>
      </c>
      <c r="E1244" s="32" t="s">
        <v>2562</v>
      </c>
      <c r="F1244" s="32">
        <v>9671349</v>
      </c>
      <c r="G1244" s="32" t="s">
        <v>98</v>
      </c>
      <c r="H1244" s="32" t="s">
        <v>548</v>
      </c>
      <c r="I1244" s="32">
        <v>55480</v>
      </c>
      <c r="J1244" s="33">
        <v>45349</v>
      </c>
      <c r="K1244" s="33">
        <v>45351</v>
      </c>
      <c r="L1244" t="s">
        <v>1058</v>
      </c>
      <c r="M1244" s="32">
        <v>4</v>
      </c>
      <c r="N1244" s="32" t="s">
        <v>21</v>
      </c>
      <c r="O1244" s="32">
        <v>1</v>
      </c>
      <c r="P1244" s="32">
        <v>90.56</v>
      </c>
      <c r="Q1244" s="32">
        <v>90.56</v>
      </c>
      <c r="R1244" s="32" t="s">
        <v>581</v>
      </c>
      <c r="S1244" s="32" t="s">
        <v>581</v>
      </c>
      <c r="T1244" s="33" t="s">
        <v>581</v>
      </c>
      <c r="U1244" s="33" t="s">
        <v>581</v>
      </c>
      <c r="V1244" s="32" t="s">
        <v>2697</v>
      </c>
      <c r="W1244" s="32" t="s">
        <v>1003</v>
      </c>
      <c r="X1244" s="33">
        <v>45352</v>
      </c>
      <c r="Y1244" s="32" t="s">
        <v>1068</v>
      </c>
      <c r="Z1244" s="33">
        <v>45352</v>
      </c>
      <c r="AA1244" s="32" t="s">
        <v>2473</v>
      </c>
      <c r="AB1244" s="32" t="s">
        <v>1070</v>
      </c>
      <c r="AC1244" s="33">
        <v>45359</v>
      </c>
      <c r="AD1244" s="32" t="s">
        <v>22</v>
      </c>
      <c r="AE1244" s="33">
        <v>45355</v>
      </c>
      <c r="AF1244" s="32" t="s">
        <v>424</v>
      </c>
      <c r="AG1244" s="32"/>
      <c r="AH1244" s="32" t="s">
        <v>1210</v>
      </c>
      <c r="AI1244" t="s">
        <v>1311</v>
      </c>
      <c r="AJ1244" t="s">
        <v>1355</v>
      </c>
      <c r="AK1244" t="s">
        <v>1520</v>
      </c>
      <c r="AL1244" s="32" t="s">
        <v>890</v>
      </c>
    </row>
    <row r="1245" spans="1:38">
      <c r="A1245" s="32">
        <v>81</v>
      </c>
      <c r="B1245" s="33">
        <v>45344</v>
      </c>
      <c r="C1245" s="32">
        <v>30</v>
      </c>
      <c r="D1245" s="32" t="s">
        <v>2561</v>
      </c>
      <c r="E1245" s="32" t="s">
        <v>2562</v>
      </c>
      <c r="F1245" s="32">
        <v>9671349</v>
      </c>
      <c r="G1245" s="32" t="s">
        <v>99</v>
      </c>
      <c r="H1245" s="32" t="s">
        <v>549</v>
      </c>
      <c r="I1245" s="32">
        <v>55478</v>
      </c>
      <c r="J1245" s="33">
        <v>45349</v>
      </c>
      <c r="K1245" s="33">
        <v>45351</v>
      </c>
      <c r="L1245" t="s">
        <v>1058</v>
      </c>
      <c r="M1245" s="32">
        <v>2</v>
      </c>
      <c r="N1245" s="32" t="s">
        <v>21</v>
      </c>
      <c r="O1245" s="32">
        <v>1</v>
      </c>
      <c r="P1245" s="32">
        <v>90</v>
      </c>
      <c r="Q1245" s="32">
        <v>90</v>
      </c>
      <c r="R1245" s="32" t="s">
        <v>2709</v>
      </c>
      <c r="S1245" s="32" t="s">
        <v>1058</v>
      </c>
      <c r="T1245" s="33">
        <v>45352</v>
      </c>
      <c r="U1245" s="33">
        <v>45352</v>
      </c>
      <c r="V1245" s="32" t="s">
        <v>2710</v>
      </c>
      <c r="W1245" s="32" t="s">
        <v>140</v>
      </c>
      <c r="X1245" s="33">
        <v>45352</v>
      </c>
      <c r="Y1245" s="32" t="s">
        <v>1068</v>
      </c>
      <c r="Z1245" s="33">
        <v>45352</v>
      </c>
      <c r="AA1245" s="32" t="s">
        <v>2634</v>
      </c>
      <c r="AB1245" s="32" t="s">
        <v>1070</v>
      </c>
      <c r="AC1245" s="33">
        <v>45358</v>
      </c>
      <c r="AD1245" s="32" t="s">
        <v>22</v>
      </c>
      <c r="AE1245" s="33">
        <v>45355</v>
      </c>
      <c r="AF1245" s="32" t="s">
        <v>424</v>
      </c>
      <c r="AG1245" s="32"/>
      <c r="AH1245" s="32" t="s">
        <v>1210</v>
      </c>
      <c r="AI1245" t="s">
        <v>1311</v>
      </c>
      <c r="AJ1245" t="s">
        <v>1355</v>
      </c>
      <c r="AK1245" t="s">
        <v>1520</v>
      </c>
      <c r="AL1245" s="32" t="s">
        <v>890</v>
      </c>
    </row>
    <row r="1246" spans="1:38">
      <c r="A1246" s="32">
        <v>81</v>
      </c>
      <c r="B1246" s="33">
        <v>45344</v>
      </c>
      <c r="C1246" s="32">
        <v>30</v>
      </c>
      <c r="D1246" s="32" t="s">
        <v>2561</v>
      </c>
      <c r="E1246" s="32" t="s">
        <v>2562</v>
      </c>
      <c r="F1246" s="32">
        <v>9671349</v>
      </c>
      <c r="G1246" s="32" t="s">
        <v>375</v>
      </c>
      <c r="H1246" s="32" t="s">
        <v>385</v>
      </c>
      <c r="I1246" s="32">
        <v>55476</v>
      </c>
      <c r="J1246" s="33">
        <v>45349</v>
      </c>
      <c r="K1246" s="33">
        <v>45351</v>
      </c>
      <c r="L1246" t="s">
        <v>1058</v>
      </c>
      <c r="M1246" s="32">
        <v>2</v>
      </c>
      <c r="N1246" s="32" t="s">
        <v>20</v>
      </c>
      <c r="O1246" s="32">
        <v>30</v>
      </c>
      <c r="P1246" s="32">
        <v>17.16</v>
      </c>
      <c r="Q1246" s="32">
        <v>514.79999999999995</v>
      </c>
      <c r="R1246" s="32" t="s">
        <v>581</v>
      </c>
      <c r="S1246" s="32" t="s">
        <v>581</v>
      </c>
      <c r="T1246" s="33" t="s">
        <v>581</v>
      </c>
      <c r="U1246" s="33" t="s">
        <v>581</v>
      </c>
      <c r="V1246" s="32" t="s">
        <v>2703</v>
      </c>
      <c r="W1246" s="32" t="s">
        <v>140</v>
      </c>
      <c r="X1246" s="33">
        <v>45352</v>
      </c>
      <c r="Y1246" s="32" t="s">
        <v>1068</v>
      </c>
      <c r="Z1246" s="33">
        <v>45352</v>
      </c>
      <c r="AA1246" s="32" t="s">
        <v>1069</v>
      </c>
      <c r="AB1246" s="32" t="s">
        <v>1070</v>
      </c>
      <c r="AC1246" s="33">
        <v>45392</v>
      </c>
      <c r="AD1246" s="32" t="s">
        <v>22</v>
      </c>
      <c r="AE1246" s="33">
        <v>45362</v>
      </c>
      <c r="AF1246" s="32" t="s">
        <v>1021</v>
      </c>
      <c r="AG1246" s="32"/>
      <c r="AH1246" s="32" t="s">
        <v>1210</v>
      </c>
      <c r="AI1246" t="s">
        <v>1311</v>
      </c>
      <c r="AJ1246" t="s">
        <v>1355</v>
      </c>
      <c r="AK1246" t="s">
        <v>1520</v>
      </c>
      <c r="AL1246" s="32" t="s">
        <v>890</v>
      </c>
    </row>
    <row r="1247" spans="1:38">
      <c r="A1247" s="32">
        <v>81</v>
      </c>
      <c r="B1247" s="33">
        <v>45344</v>
      </c>
      <c r="C1247" s="32">
        <v>30</v>
      </c>
      <c r="D1247" s="32" t="s">
        <v>2561</v>
      </c>
      <c r="E1247" s="32" t="s">
        <v>2562</v>
      </c>
      <c r="F1247" s="32">
        <v>9671349</v>
      </c>
      <c r="G1247" s="32" t="s">
        <v>490</v>
      </c>
      <c r="H1247" s="32" t="s">
        <v>113</v>
      </c>
      <c r="I1247" s="32">
        <v>55476</v>
      </c>
      <c r="J1247" s="33">
        <v>45349</v>
      </c>
      <c r="K1247" s="33">
        <v>45351</v>
      </c>
      <c r="L1247" t="s">
        <v>1058</v>
      </c>
      <c r="M1247" s="32">
        <v>1</v>
      </c>
      <c r="N1247" s="32" t="s">
        <v>20</v>
      </c>
      <c r="O1247" s="32">
        <v>5</v>
      </c>
      <c r="P1247" s="32">
        <v>1.95</v>
      </c>
      <c r="Q1247" s="32">
        <v>9.75</v>
      </c>
      <c r="R1247" s="32" t="s">
        <v>581</v>
      </c>
      <c r="S1247" s="32" t="s">
        <v>581</v>
      </c>
      <c r="T1247" s="33" t="s">
        <v>581</v>
      </c>
      <c r="U1247" s="33" t="s">
        <v>581</v>
      </c>
      <c r="V1247" s="32" t="s">
        <v>2703</v>
      </c>
      <c r="W1247" s="32" t="s">
        <v>139</v>
      </c>
      <c r="X1247" s="33">
        <v>45352</v>
      </c>
      <c r="Y1247" s="32" t="s">
        <v>1068</v>
      </c>
      <c r="Z1247" s="33">
        <v>45352</v>
      </c>
      <c r="AA1247" s="32" t="s">
        <v>1069</v>
      </c>
      <c r="AB1247" s="32" t="s">
        <v>1070</v>
      </c>
      <c r="AC1247" s="33">
        <v>45373</v>
      </c>
      <c r="AD1247" s="32" t="s">
        <v>22</v>
      </c>
      <c r="AE1247" s="33">
        <v>45355</v>
      </c>
      <c r="AF1247" s="32" t="s">
        <v>429</v>
      </c>
      <c r="AG1247" s="32"/>
      <c r="AH1247" s="32" t="s">
        <v>1210</v>
      </c>
      <c r="AI1247" t="s">
        <v>1311</v>
      </c>
      <c r="AJ1247" t="s">
        <v>1355</v>
      </c>
      <c r="AK1247" t="s">
        <v>1520</v>
      </c>
      <c r="AL1247" s="32" t="s">
        <v>890</v>
      </c>
    </row>
    <row r="1248" spans="1:38">
      <c r="A1248" s="32">
        <v>81</v>
      </c>
      <c r="B1248" s="33">
        <v>45344</v>
      </c>
      <c r="C1248" s="32">
        <v>30</v>
      </c>
      <c r="D1248" s="32" t="s">
        <v>2561</v>
      </c>
      <c r="E1248" s="32" t="s">
        <v>2562</v>
      </c>
      <c r="F1248" s="32">
        <v>9671349</v>
      </c>
      <c r="G1248" s="32" t="s">
        <v>106</v>
      </c>
      <c r="H1248" s="32" t="s">
        <v>550</v>
      </c>
      <c r="I1248" s="32">
        <v>55478</v>
      </c>
      <c r="J1248" s="33">
        <v>45349</v>
      </c>
      <c r="K1248" s="33">
        <v>45351</v>
      </c>
      <c r="L1248" t="s">
        <v>1058</v>
      </c>
      <c r="M1248" s="32">
        <v>1</v>
      </c>
      <c r="N1248" s="32" t="s">
        <v>20</v>
      </c>
      <c r="O1248" s="32">
        <v>10</v>
      </c>
      <c r="P1248" s="32">
        <v>14.9</v>
      </c>
      <c r="Q1248" s="32">
        <v>149</v>
      </c>
      <c r="R1248" s="32" t="s">
        <v>2709</v>
      </c>
      <c r="S1248" s="32" t="s">
        <v>1058</v>
      </c>
      <c r="T1248" s="33">
        <v>45352</v>
      </c>
      <c r="U1248" s="33">
        <v>45352</v>
      </c>
      <c r="V1248" s="32" t="s">
        <v>2710</v>
      </c>
      <c r="W1248" s="32" t="s">
        <v>139</v>
      </c>
      <c r="X1248" s="33">
        <v>45352</v>
      </c>
      <c r="Y1248" s="32" t="s">
        <v>1068</v>
      </c>
      <c r="Z1248" s="33">
        <v>45352</v>
      </c>
      <c r="AA1248" s="32" t="s">
        <v>2634</v>
      </c>
      <c r="AB1248" s="32" t="s">
        <v>1070</v>
      </c>
      <c r="AC1248" s="33">
        <v>45358</v>
      </c>
      <c r="AD1248" s="32" t="s">
        <v>22</v>
      </c>
      <c r="AE1248" s="33">
        <v>45355</v>
      </c>
      <c r="AF1248" s="32" t="s">
        <v>1001</v>
      </c>
      <c r="AG1248" s="32"/>
      <c r="AH1248" s="32" t="s">
        <v>1210</v>
      </c>
      <c r="AI1248" t="s">
        <v>1311</v>
      </c>
      <c r="AJ1248" t="s">
        <v>1355</v>
      </c>
      <c r="AK1248" t="s">
        <v>1520</v>
      </c>
      <c r="AL1248" s="32" t="s">
        <v>890</v>
      </c>
    </row>
    <row r="1249" spans="1:38">
      <c r="A1249" s="32">
        <v>81</v>
      </c>
      <c r="B1249" s="33">
        <v>45344</v>
      </c>
      <c r="C1249" s="32">
        <v>30</v>
      </c>
      <c r="D1249" s="32" t="s">
        <v>2561</v>
      </c>
      <c r="E1249" s="32" t="s">
        <v>2562</v>
      </c>
      <c r="F1249" s="32">
        <v>9671349</v>
      </c>
      <c r="G1249" s="32" t="s">
        <v>2575</v>
      </c>
      <c r="H1249" s="32" t="s">
        <v>2569</v>
      </c>
      <c r="I1249" s="32">
        <v>55477</v>
      </c>
      <c r="J1249" s="33">
        <v>45349</v>
      </c>
      <c r="K1249" s="33">
        <v>45351</v>
      </c>
      <c r="L1249" t="s">
        <v>1058</v>
      </c>
      <c r="M1249" s="32">
        <v>2</v>
      </c>
      <c r="N1249" s="32" t="s">
        <v>89</v>
      </c>
      <c r="O1249" s="32">
        <v>2</v>
      </c>
      <c r="P1249" s="32">
        <v>287.10000000000002</v>
      </c>
      <c r="Q1249" s="32">
        <v>574.20000000000005</v>
      </c>
      <c r="R1249" s="32" t="s">
        <v>2700</v>
      </c>
      <c r="S1249" s="32" t="s">
        <v>1058</v>
      </c>
      <c r="T1249" s="33">
        <v>45356</v>
      </c>
      <c r="U1249" s="33">
        <v>45355</v>
      </c>
      <c r="V1249" s="32" t="s">
        <v>2821</v>
      </c>
      <c r="W1249" s="32" t="s">
        <v>139</v>
      </c>
      <c r="X1249" s="33">
        <v>45356</v>
      </c>
      <c r="Y1249" s="32" t="s">
        <v>1058</v>
      </c>
      <c r="Z1249" s="33">
        <v>45363</v>
      </c>
      <c r="AA1249" s="32" t="s">
        <v>1069</v>
      </c>
      <c r="AB1249" s="32" t="s">
        <v>1072</v>
      </c>
      <c r="AC1249" s="33">
        <v>45363</v>
      </c>
      <c r="AD1249" s="32" t="s">
        <v>581</v>
      </c>
      <c r="AE1249" s="33" t="s">
        <v>581</v>
      </c>
      <c r="AF1249" s="32" t="s">
        <v>581</v>
      </c>
      <c r="AG1249" s="32"/>
      <c r="AH1249" s="32" t="s">
        <v>1210</v>
      </c>
      <c r="AI1249" t="s">
        <v>1311</v>
      </c>
      <c r="AJ1249" t="s">
        <v>1355</v>
      </c>
      <c r="AK1249" t="s">
        <v>1520</v>
      </c>
      <c r="AL1249" s="32" t="s">
        <v>890</v>
      </c>
    </row>
    <row r="1250" spans="1:38">
      <c r="A1250" s="32">
        <v>81</v>
      </c>
      <c r="B1250" s="33">
        <v>45344</v>
      </c>
      <c r="C1250" s="32">
        <v>30</v>
      </c>
      <c r="D1250" s="32" t="s">
        <v>2561</v>
      </c>
      <c r="E1250" s="32" t="s">
        <v>2562</v>
      </c>
      <c r="F1250" s="32">
        <v>9671349</v>
      </c>
      <c r="G1250" s="32" t="s">
        <v>2576</v>
      </c>
      <c r="H1250" s="32" t="s">
        <v>2570</v>
      </c>
      <c r="I1250" s="32">
        <v>55477</v>
      </c>
      <c r="J1250" s="33">
        <v>45349</v>
      </c>
      <c r="K1250" s="33">
        <v>45351</v>
      </c>
      <c r="L1250" t="s">
        <v>1058</v>
      </c>
      <c r="M1250" s="32">
        <v>1</v>
      </c>
      <c r="N1250" s="32" t="s">
        <v>20</v>
      </c>
      <c r="O1250" s="32">
        <v>5</v>
      </c>
      <c r="P1250" s="32">
        <v>108.57</v>
      </c>
      <c r="Q1250" s="32">
        <v>542.85</v>
      </c>
      <c r="R1250" s="32" t="s">
        <v>581</v>
      </c>
      <c r="S1250" s="32" t="s">
        <v>581</v>
      </c>
      <c r="T1250" s="33" t="s">
        <v>581</v>
      </c>
      <c r="U1250" s="33" t="s">
        <v>581</v>
      </c>
      <c r="V1250" s="32" t="s">
        <v>2703</v>
      </c>
      <c r="W1250" s="32" t="s">
        <v>141</v>
      </c>
      <c r="X1250" s="33">
        <v>45352</v>
      </c>
      <c r="Y1250" s="32" t="s">
        <v>1068</v>
      </c>
      <c r="Z1250" s="33">
        <v>45352</v>
      </c>
      <c r="AA1250" s="32" t="s">
        <v>1069</v>
      </c>
      <c r="AB1250" s="32" t="s">
        <v>1070</v>
      </c>
      <c r="AC1250" s="33">
        <v>45412</v>
      </c>
      <c r="AD1250" s="32" t="s">
        <v>581</v>
      </c>
      <c r="AE1250" s="33" t="s">
        <v>581</v>
      </c>
      <c r="AF1250" s="32" t="s">
        <v>581</v>
      </c>
      <c r="AG1250" s="32"/>
      <c r="AH1250" s="32" t="s">
        <v>1210</v>
      </c>
      <c r="AI1250" t="s">
        <v>1311</v>
      </c>
      <c r="AJ1250" t="s">
        <v>1355</v>
      </c>
      <c r="AK1250" t="s">
        <v>1520</v>
      </c>
      <c r="AL1250" s="32" t="s">
        <v>890</v>
      </c>
    </row>
    <row r="1251" spans="1:38">
      <c r="A1251" s="32">
        <v>81</v>
      </c>
      <c r="B1251" s="33">
        <v>45344</v>
      </c>
      <c r="C1251" s="32">
        <v>30</v>
      </c>
      <c r="D1251" s="32" t="s">
        <v>2561</v>
      </c>
      <c r="E1251" s="32" t="s">
        <v>2562</v>
      </c>
      <c r="F1251" s="32">
        <v>9671349</v>
      </c>
      <c r="G1251" s="32" t="s">
        <v>84</v>
      </c>
      <c r="H1251" s="32" t="s">
        <v>85</v>
      </c>
      <c r="I1251" s="32">
        <v>55480</v>
      </c>
      <c r="J1251" s="33">
        <v>45349</v>
      </c>
      <c r="K1251" s="33">
        <v>45351</v>
      </c>
      <c r="L1251" t="s">
        <v>1058</v>
      </c>
      <c r="M1251" s="32">
        <v>3</v>
      </c>
      <c r="N1251" s="32" t="s">
        <v>36</v>
      </c>
      <c r="O1251" s="32">
        <v>2</v>
      </c>
      <c r="P1251" s="32">
        <v>25.3</v>
      </c>
      <c r="Q1251" s="32">
        <v>50.6</v>
      </c>
      <c r="R1251" s="32" t="s">
        <v>581</v>
      </c>
      <c r="S1251" s="32" t="s">
        <v>581</v>
      </c>
      <c r="T1251" s="33" t="s">
        <v>581</v>
      </c>
      <c r="U1251" s="33" t="s">
        <v>581</v>
      </c>
      <c r="V1251" s="32" t="s">
        <v>2697</v>
      </c>
      <c r="W1251" s="32" t="s">
        <v>140</v>
      </c>
      <c r="X1251" s="33">
        <v>45352</v>
      </c>
      <c r="Y1251" s="32" t="s">
        <v>1068</v>
      </c>
      <c r="Z1251" s="33">
        <v>45352</v>
      </c>
      <c r="AA1251" s="32" t="s">
        <v>2473</v>
      </c>
      <c r="AB1251" s="32" t="s">
        <v>1070</v>
      </c>
      <c r="AC1251" s="33">
        <v>45359</v>
      </c>
      <c r="AD1251" s="32" t="s">
        <v>22</v>
      </c>
      <c r="AE1251" s="33">
        <v>45355</v>
      </c>
      <c r="AF1251" s="32" t="s">
        <v>425</v>
      </c>
      <c r="AG1251" s="32"/>
      <c r="AH1251" s="32" t="s">
        <v>1210</v>
      </c>
      <c r="AI1251" t="s">
        <v>1311</v>
      </c>
      <c r="AJ1251" t="s">
        <v>1355</v>
      </c>
      <c r="AK1251" t="s">
        <v>1520</v>
      </c>
      <c r="AL1251" s="32" t="s">
        <v>890</v>
      </c>
    </row>
    <row r="1252" spans="1:38">
      <c r="A1252" s="32">
        <v>81</v>
      </c>
      <c r="B1252" s="33">
        <v>45344</v>
      </c>
      <c r="C1252" s="32">
        <v>30</v>
      </c>
      <c r="D1252" s="32" t="s">
        <v>2561</v>
      </c>
      <c r="E1252" s="32" t="s">
        <v>2562</v>
      </c>
      <c r="F1252" s="32">
        <v>9671349</v>
      </c>
      <c r="G1252" s="32" t="s">
        <v>2577</v>
      </c>
      <c r="H1252" s="32" t="s">
        <v>2571</v>
      </c>
      <c r="I1252" s="32">
        <v>55480</v>
      </c>
      <c r="J1252" s="33">
        <v>45349</v>
      </c>
      <c r="K1252" s="33">
        <v>45351</v>
      </c>
      <c r="L1252" t="s">
        <v>1058</v>
      </c>
      <c r="M1252" s="32">
        <v>2</v>
      </c>
      <c r="N1252" s="32" t="s">
        <v>203</v>
      </c>
      <c r="O1252" s="32">
        <v>20</v>
      </c>
      <c r="P1252" s="32">
        <v>1.31</v>
      </c>
      <c r="Q1252" s="32">
        <v>26.2</v>
      </c>
      <c r="R1252" s="32" t="s">
        <v>581</v>
      </c>
      <c r="S1252" s="32" t="s">
        <v>581</v>
      </c>
      <c r="T1252" s="33" t="s">
        <v>581</v>
      </c>
      <c r="U1252" s="33" t="s">
        <v>581</v>
      </c>
      <c r="V1252" s="32" t="s">
        <v>2697</v>
      </c>
      <c r="W1252" s="32" t="s">
        <v>141</v>
      </c>
      <c r="X1252" s="33">
        <v>45352</v>
      </c>
      <c r="Y1252" s="32" t="s">
        <v>1068</v>
      </c>
      <c r="Z1252" s="33">
        <v>45352</v>
      </c>
      <c r="AA1252" s="32" t="s">
        <v>2473</v>
      </c>
      <c r="AB1252" s="32" t="s">
        <v>1070</v>
      </c>
      <c r="AC1252" s="33">
        <v>45359</v>
      </c>
      <c r="AD1252" s="32" t="s">
        <v>22</v>
      </c>
      <c r="AE1252" s="33">
        <v>45355</v>
      </c>
      <c r="AF1252" s="32" t="s">
        <v>1026</v>
      </c>
      <c r="AG1252" s="32"/>
      <c r="AH1252" s="32" t="s">
        <v>1210</v>
      </c>
      <c r="AI1252" t="s">
        <v>1311</v>
      </c>
      <c r="AJ1252" t="s">
        <v>1355</v>
      </c>
      <c r="AK1252" t="s">
        <v>1520</v>
      </c>
      <c r="AL1252" s="32" t="s">
        <v>890</v>
      </c>
    </row>
    <row r="1253" spans="1:38">
      <c r="A1253" s="32">
        <v>81</v>
      </c>
      <c r="B1253" s="33">
        <v>45344</v>
      </c>
      <c r="C1253" s="32">
        <v>30</v>
      </c>
      <c r="D1253" s="32" t="s">
        <v>2561</v>
      </c>
      <c r="E1253" s="32" t="s">
        <v>2562</v>
      </c>
      <c r="F1253" s="32">
        <v>9671349</v>
      </c>
      <c r="G1253" s="32" t="s">
        <v>2578</v>
      </c>
      <c r="H1253" s="32" t="s">
        <v>2572</v>
      </c>
      <c r="I1253" s="32">
        <v>55480</v>
      </c>
      <c r="J1253" s="33">
        <v>45349</v>
      </c>
      <c r="K1253" s="33">
        <v>45351</v>
      </c>
      <c r="L1253" t="s">
        <v>1058</v>
      </c>
      <c r="M1253" s="32">
        <v>1</v>
      </c>
      <c r="N1253" s="32" t="s">
        <v>20</v>
      </c>
      <c r="O1253" s="32">
        <v>2</v>
      </c>
      <c r="P1253" s="32">
        <v>230.62</v>
      </c>
      <c r="Q1253" s="32">
        <v>461.24</v>
      </c>
      <c r="R1253" s="32" t="s">
        <v>581</v>
      </c>
      <c r="S1253" s="32" t="s">
        <v>581</v>
      </c>
      <c r="T1253" s="33" t="s">
        <v>581</v>
      </c>
      <c r="U1253" s="33" t="s">
        <v>581</v>
      </c>
      <c r="V1253" s="32" t="s">
        <v>2697</v>
      </c>
      <c r="W1253" s="32" t="s">
        <v>1005</v>
      </c>
      <c r="X1253" s="33">
        <v>45352</v>
      </c>
      <c r="Y1253" s="32" t="s">
        <v>1068</v>
      </c>
      <c r="Z1253" s="33">
        <v>45352</v>
      </c>
      <c r="AA1253" s="32" t="s">
        <v>2473</v>
      </c>
      <c r="AB1253" s="32" t="s">
        <v>1070</v>
      </c>
      <c r="AC1253" s="33">
        <v>45359</v>
      </c>
      <c r="AD1253" s="32" t="s">
        <v>22</v>
      </c>
      <c r="AE1253" s="33">
        <v>45355</v>
      </c>
      <c r="AF1253" s="32" t="s">
        <v>425</v>
      </c>
      <c r="AG1253" s="32"/>
      <c r="AH1253" s="32" t="s">
        <v>1210</v>
      </c>
      <c r="AI1253" t="s">
        <v>1311</v>
      </c>
      <c r="AJ1253" t="s">
        <v>1355</v>
      </c>
      <c r="AK1253" t="s">
        <v>1520</v>
      </c>
      <c r="AL1253" s="32" t="s">
        <v>890</v>
      </c>
    </row>
    <row r="1254" spans="1:38">
      <c r="A1254" s="32">
        <v>81</v>
      </c>
      <c r="B1254" s="33">
        <v>45344</v>
      </c>
      <c r="C1254" s="32">
        <v>30</v>
      </c>
      <c r="D1254" s="32" t="s">
        <v>2561</v>
      </c>
      <c r="E1254" s="32" t="s">
        <v>2562</v>
      </c>
      <c r="F1254" s="32">
        <v>9671349</v>
      </c>
      <c r="G1254" s="32" t="s">
        <v>2430</v>
      </c>
      <c r="H1254" s="32" t="s">
        <v>2454</v>
      </c>
      <c r="I1254" s="32">
        <v>55479</v>
      </c>
      <c r="J1254" s="33">
        <v>45349</v>
      </c>
      <c r="K1254" s="33">
        <v>45351</v>
      </c>
      <c r="L1254" t="s">
        <v>1058</v>
      </c>
      <c r="M1254" s="32">
        <v>1</v>
      </c>
      <c r="N1254" s="32" t="s">
        <v>55</v>
      </c>
      <c r="O1254" s="32">
        <v>1</v>
      </c>
      <c r="P1254" s="32">
        <v>29.5</v>
      </c>
      <c r="Q1254" s="32">
        <v>29.5</v>
      </c>
      <c r="R1254" s="32" t="s">
        <v>581</v>
      </c>
      <c r="S1254" s="32" t="s">
        <v>581</v>
      </c>
      <c r="T1254" s="33" t="s">
        <v>581</v>
      </c>
      <c r="U1254" s="33" t="s">
        <v>581</v>
      </c>
      <c r="V1254" s="32" t="s">
        <v>2696</v>
      </c>
      <c r="W1254" s="32" t="s">
        <v>140</v>
      </c>
      <c r="X1254" s="33">
        <v>45352</v>
      </c>
      <c r="Y1254" s="32" t="s">
        <v>1068</v>
      </c>
      <c r="Z1254" s="33">
        <v>45352</v>
      </c>
      <c r="AA1254" s="32" t="s">
        <v>2473</v>
      </c>
      <c r="AB1254" s="32" t="s">
        <v>1081</v>
      </c>
      <c r="AC1254" s="33">
        <v>45359</v>
      </c>
      <c r="AD1254" s="32" t="s">
        <v>22</v>
      </c>
      <c r="AE1254" s="33">
        <v>45355</v>
      </c>
      <c r="AF1254" s="32" t="s">
        <v>424</v>
      </c>
      <c r="AG1254" s="32"/>
      <c r="AH1254" s="32" t="s">
        <v>1210</v>
      </c>
      <c r="AI1254" t="s">
        <v>1311</v>
      </c>
      <c r="AJ1254" t="s">
        <v>1355</v>
      </c>
      <c r="AK1254" t="s">
        <v>1520</v>
      </c>
      <c r="AL1254" s="32" t="s">
        <v>890</v>
      </c>
    </row>
    <row r="1255" spans="1:38">
      <c r="A1255" s="32">
        <v>82</v>
      </c>
      <c r="B1255" s="33">
        <v>45345</v>
      </c>
      <c r="C1255" s="32">
        <v>30</v>
      </c>
      <c r="D1255" s="32" t="s">
        <v>2563</v>
      </c>
      <c r="E1255" s="32" t="s">
        <v>2564</v>
      </c>
      <c r="F1255" s="32">
        <v>9808603</v>
      </c>
      <c r="G1255" s="32" t="s">
        <v>1649</v>
      </c>
      <c r="H1255" s="32" t="s">
        <v>1650</v>
      </c>
      <c r="I1255" s="32">
        <v>55474</v>
      </c>
      <c r="J1255" s="33">
        <v>45349</v>
      </c>
      <c r="K1255" s="33">
        <v>45351</v>
      </c>
      <c r="L1255" t="s">
        <v>1058</v>
      </c>
      <c r="M1255" s="32">
        <v>5</v>
      </c>
      <c r="N1255" s="32" t="s">
        <v>20</v>
      </c>
      <c r="O1255" s="32">
        <v>2</v>
      </c>
      <c r="P1255" s="32">
        <v>6.34</v>
      </c>
      <c r="Q1255" s="32">
        <v>12.68</v>
      </c>
      <c r="R1255" s="32" t="s">
        <v>2700</v>
      </c>
      <c r="S1255" s="32" t="s">
        <v>1058</v>
      </c>
      <c r="T1255" s="33">
        <v>45356</v>
      </c>
      <c r="U1255" s="33">
        <v>45355</v>
      </c>
      <c r="V1255" s="32" t="s">
        <v>2701</v>
      </c>
      <c r="W1255" s="32" t="s">
        <v>1003</v>
      </c>
      <c r="X1255" s="33">
        <v>45352</v>
      </c>
      <c r="Y1255" s="32" t="s">
        <v>1068</v>
      </c>
      <c r="Z1255" s="33">
        <v>45352</v>
      </c>
      <c r="AA1255" s="32" t="s">
        <v>1069</v>
      </c>
      <c r="AB1255" s="32" t="s">
        <v>1072</v>
      </c>
      <c r="AC1255" s="33">
        <v>45360</v>
      </c>
      <c r="AD1255" s="32" t="s">
        <v>22</v>
      </c>
      <c r="AE1255" s="33">
        <v>45356</v>
      </c>
      <c r="AF1255" s="32" t="s">
        <v>425</v>
      </c>
      <c r="AG1255" s="32"/>
      <c r="AH1255" s="32" t="s">
        <v>1210</v>
      </c>
      <c r="AI1255" t="s">
        <v>1311</v>
      </c>
      <c r="AJ1255" t="s">
        <v>1355</v>
      </c>
      <c r="AK1255" t="s">
        <v>1520</v>
      </c>
      <c r="AL1255" s="32" t="s">
        <v>890</v>
      </c>
    </row>
    <row r="1256" spans="1:38">
      <c r="A1256" s="32">
        <v>82</v>
      </c>
      <c r="B1256" s="33">
        <v>45345</v>
      </c>
      <c r="C1256" s="32">
        <v>30</v>
      </c>
      <c r="D1256" s="32" t="s">
        <v>2563</v>
      </c>
      <c r="E1256" s="32" t="s">
        <v>2564</v>
      </c>
      <c r="F1256" s="32">
        <v>9808603</v>
      </c>
      <c r="G1256" s="32" t="s">
        <v>665</v>
      </c>
      <c r="H1256" s="32" t="s">
        <v>666</v>
      </c>
      <c r="I1256" s="32">
        <v>55469</v>
      </c>
      <c r="J1256" s="33">
        <v>45349</v>
      </c>
      <c r="K1256" s="33">
        <v>45350</v>
      </c>
      <c r="L1256" t="s">
        <v>1058</v>
      </c>
      <c r="M1256" s="32">
        <v>3</v>
      </c>
      <c r="N1256" s="32" t="s">
        <v>55</v>
      </c>
      <c r="O1256" s="32">
        <v>1</v>
      </c>
      <c r="P1256" s="32">
        <v>52</v>
      </c>
      <c r="Q1256" s="32">
        <v>52</v>
      </c>
      <c r="R1256" s="32" t="s">
        <v>2711</v>
      </c>
      <c r="S1256" s="32" t="s">
        <v>1058</v>
      </c>
      <c r="T1256" s="33">
        <v>45352</v>
      </c>
      <c r="U1256" s="33">
        <v>45351</v>
      </c>
      <c r="V1256" s="32" t="s">
        <v>2712</v>
      </c>
      <c r="W1256" s="32" t="s">
        <v>1005</v>
      </c>
      <c r="X1256" s="33">
        <v>45352</v>
      </c>
      <c r="Y1256" s="32" t="s">
        <v>1068</v>
      </c>
      <c r="Z1256" s="33">
        <v>45352</v>
      </c>
      <c r="AA1256" s="32" t="s">
        <v>1069</v>
      </c>
      <c r="AB1256" s="32" t="s">
        <v>1083</v>
      </c>
      <c r="AC1256" s="33">
        <v>45360</v>
      </c>
      <c r="AD1256" s="32" t="s">
        <v>22</v>
      </c>
      <c r="AE1256" s="33">
        <v>45355</v>
      </c>
      <c r="AF1256" s="32" t="s">
        <v>424</v>
      </c>
      <c r="AG1256" s="32"/>
      <c r="AH1256" s="32" t="s">
        <v>1210</v>
      </c>
      <c r="AI1256" t="s">
        <v>1311</v>
      </c>
      <c r="AJ1256" t="s">
        <v>1355</v>
      </c>
      <c r="AK1256" t="s">
        <v>1520</v>
      </c>
      <c r="AL1256" s="32" t="s">
        <v>890</v>
      </c>
    </row>
    <row r="1257" spans="1:38">
      <c r="A1257" s="32">
        <v>82</v>
      </c>
      <c r="B1257" s="33">
        <v>45345</v>
      </c>
      <c r="C1257" s="32">
        <v>30</v>
      </c>
      <c r="D1257" s="32" t="s">
        <v>2563</v>
      </c>
      <c r="E1257" s="32" t="s">
        <v>2564</v>
      </c>
      <c r="F1257" s="32">
        <v>9808603</v>
      </c>
      <c r="G1257" s="32" t="s">
        <v>274</v>
      </c>
      <c r="H1257" s="32" t="s">
        <v>275</v>
      </c>
      <c r="I1257" s="32">
        <v>55474</v>
      </c>
      <c r="J1257" s="33">
        <v>45349</v>
      </c>
      <c r="K1257" s="33">
        <v>45351</v>
      </c>
      <c r="L1257" t="s">
        <v>1058</v>
      </c>
      <c r="M1257" s="32">
        <v>4</v>
      </c>
      <c r="N1257" s="32" t="s">
        <v>20</v>
      </c>
      <c r="O1257" s="32">
        <v>2</v>
      </c>
      <c r="P1257" s="32">
        <v>19.100000000000001</v>
      </c>
      <c r="Q1257" s="32">
        <v>38.200000000000003</v>
      </c>
      <c r="R1257" s="32" t="s">
        <v>2700</v>
      </c>
      <c r="S1257" s="32" t="s">
        <v>1058</v>
      </c>
      <c r="T1257" s="33">
        <v>45356</v>
      </c>
      <c r="U1257" s="33">
        <v>45355</v>
      </c>
      <c r="V1257" s="32" t="s">
        <v>2701</v>
      </c>
      <c r="W1257" s="32" t="s">
        <v>1002</v>
      </c>
      <c r="X1257" s="33">
        <v>45352</v>
      </c>
      <c r="Y1257" s="32" t="s">
        <v>1068</v>
      </c>
      <c r="Z1257" s="33">
        <v>45352</v>
      </c>
      <c r="AA1257" s="32" t="s">
        <v>1069</v>
      </c>
      <c r="AB1257" s="32" t="s">
        <v>1072</v>
      </c>
      <c r="AC1257" s="33">
        <v>45360</v>
      </c>
      <c r="AD1257" s="32" t="s">
        <v>22</v>
      </c>
      <c r="AE1257" s="33">
        <v>45356</v>
      </c>
      <c r="AF1257" s="32" t="s">
        <v>425</v>
      </c>
      <c r="AG1257" s="32"/>
      <c r="AH1257" s="32" t="s">
        <v>1210</v>
      </c>
      <c r="AI1257" t="s">
        <v>1311</v>
      </c>
      <c r="AJ1257" t="s">
        <v>1355</v>
      </c>
      <c r="AK1257" t="s">
        <v>1520</v>
      </c>
      <c r="AL1257" s="32" t="s">
        <v>890</v>
      </c>
    </row>
    <row r="1258" spans="1:38">
      <c r="A1258" s="32">
        <v>82</v>
      </c>
      <c r="B1258" s="33">
        <v>45345</v>
      </c>
      <c r="C1258" s="32">
        <v>30</v>
      </c>
      <c r="D1258" s="32" t="s">
        <v>2563</v>
      </c>
      <c r="E1258" s="32" t="s">
        <v>2564</v>
      </c>
      <c r="F1258" s="32">
        <v>9808603</v>
      </c>
      <c r="G1258" s="32" t="s">
        <v>497</v>
      </c>
      <c r="H1258" s="32" t="s">
        <v>1617</v>
      </c>
      <c r="I1258" s="32">
        <v>55469</v>
      </c>
      <c r="J1258" s="33">
        <v>45349</v>
      </c>
      <c r="K1258" s="33">
        <v>45350</v>
      </c>
      <c r="L1258" t="s">
        <v>1058</v>
      </c>
      <c r="M1258" s="32">
        <v>2</v>
      </c>
      <c r="N1258" s="32" t="s">
        <v>55</v>
      </c>
      <c r="O1258" s="32">
        <v>1</v>
      </c>
      <c r="P1258" s="32">
        <v>23.1</v>
      </c>
      <c r="Q1258" s="32">
        <v>23.1</v>
      </c>
      <c r="R1258" s="32" t="s">
        <v>2711</v>
      </c>
      <c r="S1258" s="32" t="s">
        <v>1058</v>
      </c>
      <c r="T1258" s="33">
        <v>45352</v>
      </c>
      <c r="U1258" s="33">
        <v>45351</v>
      </c>
      <c r="V1258" s="32" t="s">
        <v>2712</v>
      </c>
      <c r="W1258" s="32" t="s">
        <v>1003</v>
      </c>
      <c r="X1258" s="33">
        <v>45352</v>
      </c>
      <c r="Y1258" s="32" t="s">
        <v>1068</v>
      </c>
      <c r="Z1258" s="33">
        <v>45352</v>
      </c>
      <c r="AA1258" s="32" t="s">
        <v>1069</v>
      </c>
      <c r="AB1258" s="32" t="s">
        <v>1083</v>
      </c>
      <c r="AC1258" s="33">
        <v>45360</v>
      </c>
      <c r="AD1258" s="32" t="s">
        <v>22</v>
      </c>
      <c r="AE1258" s="33">
        <v>45355</v>
      </c>
      <c r="AF1258" s="32" t="s">
        <v>424</v>
      </c>
      <c r="AG1258" s="32"/>
      <c r="AH1258" s="32" t="s">
        <v>1210</v>
      </c>
      <c r="AI1258" t="s">
        <v>1311</v>
      </c>
      <c r="AJ1258" t="s">
        <v>1355</v>
      </c>
      <c r="AK1258" t="s">
        <v>1520</v>
      </c>
      <c r="AL1258" s="32" t="s">
        <v>890</v>
      </c>
    </row>
    <row r="1259" spans="1:38">
      <c r="A1259" s="32">
        <v>82</v>
      </c>
      <c r="B1259" s="33">
        <v>45345</v>
      </c>
      <c r="C1259" s="32">
        <v>30</v>
      </c>
      <c r="D1259" s="32" t="s">
        <v>2563</v>
      </c>
      <c r="E1259" s="32" t="s">
        <v>2564</v>
      </c>
      <c r="F1259" s="32">
        <v>9808603</v>
      </c>
      <c r="G1259" s="32" t="s">
        <v>189</v>
      </c>
      <c r="H1259" s="32" t="s">
        <v>185</v>
      </c>
      <c r="I1259" s="32">
        <v>55470</v>
      </c>
      <c r="J1259" s="33">
        <v>45349</v>
      </c>
      <c r="K1259" s="33">
        <v>45350</v>
      </c>
      <c r="L1259" t="s">
        <v>1058</v>
      </c>
      <c r="M1259" s="32">
        <v>1</v>
      </c>
      <c r="N1259" s="32" t="s">
        <v>20</v>
      </c>
      <c r="O1259" s="32">
        <v>1</v>
      </c>
      <c r="P1259" s="32">
        <v>18.2</v>
      </c>
      <c r="Q1259" s="32">
        <v>18.2</v>
      </c>
      <c r="R1259" s="32" t="s">
        <v>2711</v>
      </c>
      <c r="S1259" s="32" t="s">
        <v>1058</v>
      </c>
      <c r="T1259" s="33">
        <v>45352</v>
      </c>
      <c r="U1259" s="33">
        <v>45351</v>
      </c>
      <c r="V1259" s="32" t="s">
        <v>2712</v>
      </c>
      <c r="W1259" s="32" t="s">
        <v>1006</v>
      </c>
      <c r="X1259" s="33">
        <v>45352</v>
      </c>
      <c r="Y1259" s="32" t="s">
        <v>1068</v>
      </c>
      <c r="Z1259" s="33">
        <v>45352</v>
      </c>
      <c r="AA1259" s="32" t="s">
        <v>1069</v>
      </c>
      <c r="AB1259" s="32" t="s">
        <v>1083</v>
      </c>
      <c r="AC1259" s="33">
        <v>45360</v>
      </c>
      <c r="AD1259" s="32" t="s">
        <v>22</v>
      </c>
      <c r="AE1259" s="33">
        <v>45355</v>
      </c>
      <c r="AF1259" s="32" t="s">
        <v>424</v>
      </c>
      <c r="AG1259" s="32"/>
      <c r="AH1259" s="32" t="s">
        <v>1210</v>
      </c>
      <c r="AI1259" t="s">
        <v>1311</v>
      </c>
      <c r="AJ1259" t="s">
        <v>1355</v>
      </c>
      <c r="AK1259" t="s">
        <v>1520</v>
      </c>
      <c r="AL1259" s="32" t="s">
        <v>890</v>
      </c>
    </row>
    <row r="1260" spans="1:38">
      <c r="A1260" s="32">
        <v>82</v>
      </c>
      <c r="B1260" s="33">
        <v>45345</v>
      </c>
      <c r="C1260" s="32">
        <v>30</v>
      </c>
      <c r="D1260" s="32" t="s">
        <v>2563</v>
      </c>
      <c r="E1260" s="32" t="s">
        <v>2564</v>
      </c>
      <c r="F1260" s="32">
        <v>9808603</v>
      </c>
      <c r="G1260" s="32" t="s">
        <v>188</v>
      </c>
      <c r="H1260" s="32" t="s">
        <v>184</v>
      </c>
      <c r="I1260" s="32">
        <v>55474</v>
      </c>
      <c r="J1260" s="33">
        <v>45349</v>
      </c>
      <c r="K1260" s="33">
        <v>45351</v>
      </c>
      <c r="L1260" t="s">
        <v>1058</v>
      </c>
      <c r="M1260" s="32">
        <v>3</v>
      </c>
      <c r="N1260" s="32" t="s">
        <v>37</v>
      </c>
      <c r="O1260" s="32">
        <v>1</v>
      </c>
      <c r="P1260" s="32">
        <v>37</v>
      </c>
      <c r="Q1260" s="32">
        <v>37</v>
      </c>
      <c r="R1260" s="32" t="s">
        <v>581</v>
      </c>
      <c r="S1260" s="32" t="s">
        <v>581</v>
      </c>
      <c r="T1260" s="33" t="s">
        <v>581</v>
      </c>
      <c r="U1260" s="33" t="s">
        <v>581</v>
      </c>
      <c r="V1260" s="32" t="s">
        <v>2713</v>
      </c>
      <c r="W1260" s="32" t="s">
        <v>141</v>
      </c>
      <c r="X1260" s="33">
        <v>45352</v>
      </c>
      <c r="Y1260" s="32" t="s">
        <v>1068</v>
      </c>
      <c r="Z1260" s="33">
        <v>45352</v>
      </c>
      <c r="AA1260" s="32" t="s">
        <v>1069</v>
      </c>
      <c r="AB1260" s="32" t="s">
        <v>1081</v>
      </c>
      <c r="AC1260" s="33">
        <v>45359</v>
      </c>
      <c r="AD1260" s="32" t="s">
        <v>22</v>
      </c>
      <c r="AE1260" s="33">
        <v>45355</v>
      </c>
      <c r="AF1260" s="32" t="s">
        <v>424</v>
      </c>
      <c r="AG1260" s="32"/>
      <c r="AH1260" s="32" t="s">
        <v>1210</v>
      </c>
      <c r="AI1260" t="s">
        <v>1311</v>
      </c>
      <c r="AJ1260" t="s">
        <v>1355</v>
      </c>
      <c r="AK1260" t="s">
        <v>1520</v>
      </c>
      <c r="AL1260" s="32" t="s">
        <v>890</v>
      </c>
    </row>
    <row r="1261" spans="1:38">
      <c r="A1261" s="32">
        <v>82</v>
      </c>
      <c r="B1261" s="33">
        <v>45345</v>
      </c>
      <c r="C1261" s="32">
        <v>30</v>
      </c>
      <c r="D1261" s="32" t="s">
        <v>2563</v>
      </c>
      <c r="E1261" s="32" t="s">
        <v>2564</v>
      </c>
      <c r="F1261" s="32">
        <v>9808603</v>
      </c>
      <c r="G1261" s="32" t="s">
        <v>1608</v>
      </c>
      <c r="H1261" s="32" t="s">
        <v>147</v>
      </c>
      <c r="I1261" s="32">
        <v>55469</v>
      </c>
      <c r="J1261" s="33">
        <v>45349</v>
      </c>
      <c r="K1261" s="33">
        <v>45350</v>
      </c>
      <c r="L1261" t="s">
        <v>1058</v>
      </c>
      <c r="M1261" s="32">
        <v>1</v>
      </c>
      <c r="N1261" s="32" t="s">
        <v>21</v>
      </c>
      <c r="O1261" s="32">
        <v>1</v>
      </c>
      <c r="P1261" s="32">
        <v>12.67</v>
      </c>
      <c r="Q1261" s="32">
        <v>12.67</v>
      </c>
      <c r="R1261" s="32" t="s">
        <v>2711</v>
      </c>
      <c r="S1261" s="32" t="s">
        <v>1058</v>
      </c>
      <c r="T1261" s="33">
        <v>45352</v>
      </c>
      <c r="U1261" s="33">
        <v>45351</v>
      </c>
      <c r="V1261" s="32" t="s">
        <v>2712</v>
      </c>
      <c r="W1261" s="32" t="s">
        <v>1002</v>
      </c>
      <c r="X1261" s="33">
        <v>45352</v>
      </c>
      <c r="Y1261" s="32" t="s">
        <v>1068</v>
      </c>
      <c r="Z1261" s="33">
        <v>45352</v>
      </c>
      <c r="AA1261" s="32" t="s">
        <v>1069</v>
      </c>
      <c r="AB1261" s="32" t="s">
        <v>1083</v>
      </c>
      <c r="AC1261" s="33">
        <v>45360</v>
      </c>
      <c r="AD1261" s="32" t="s">
        <v>22</v>
      </c>
      <c r="AE1261" s="33">
        <v>45355</v>
      </c>
      <c r="AF1261" s="32" t="s">
        <v>424</v>
      </c>
      <c r="AG1261" s="32"/>
      <c r="AH1261" s="32" t="s">
        <v>1210</v>
      </c>
      <c r="AI1261" t="s">
        <v>1311</v>
      </c>
      <c r="AJ1261" t="s">
        <v>1355</v>
      </c>
      <c r="AK1261" t="s">
        <v>1520</v>
      </c>
      <c r="AL1261" s="32" t="s">
        <v>890</v>
      </c>
    </row>
    <row r="1262" spans="1:38">
      <c r="A1262" s="32">
        <v>82</v>
      </c>
      <c r="B1262" s="33">
        <v>45345</v>
      </c>
      <c r="C1262" s="32">
        <v>30</v>
      </c>
      <c r="D1262" s="32" t="s">
        <v>2563</v>
      </c>
      <c r="E1262" s="32" t="s">
        <v>2564</v>
      </c>
      <c r="F1262" s="32">
        <v>9808603</v>
      </c>
      <c r="G1262" s="32" t="s">
        <v>1610</v>
      </c>
      <c r="H1262" s="32" t="s">
        <v>1620</v>
      </c>
      <c r="I1262" s="32">
        <v>55474</v>
      </c>
      <c r="J1262" s="33">
        <v>45349</v>
      </c>
      <c r="K1262" s="33">
        <v>45351</v>
      </c>
      <c r="L1262" t="s">
        <v>1058</v>
      </c>
      <c r="M1262" s="32">
        <v>2</v>
      </c>
      <c r="N1262" s="32" t="s">
        <v>20</v>
      </c>
      <c r="O1262" s="32">
        <v>10</v>
      </c>
      <c r="P1262" s="32">
        <v>4.2</v>
      </c>
      <c r="Q1262" s="32">
        <v>42</v>
      </c>
      <c r="R1262" s="32" t="s">
        <v>581</v>
      </c>
      <c r="S1262" s="32" t="s">
        <v>581</v>
      </c>
      <c r="T1262" s="33" t="s">
        <v>581</v>
      </c>
      <c r="U1262" s="33" t="s">
        <v>581</v>
      </c>
      <c r="V1262" s="32" t="s">
        <v>2713</v>
      </c>
      <c r="W1262" s="32" t="s">
        <v>140</v>
      </c>
      <c r="X1262" s="33">
        <v>45352</v>
      </c>
      <c r="Y1262" s="32" t="s">
        <v>1068</v>
      </c>
      <c r="Z1262" s="33">
        <v>45352</v>
      </c>
      <c r="AA1262" s="32" t="s">
        <v>1069</v>
      </c>
      <c r="AB1262" s="32" t="s">
        <v>1081</v>
      </c>
      <c r="AC1262" s="33">
        <v>45359</v>
      </c>
      <c r="AD1262" s="32" t="s">
        <v>22</v>
      </c>
      <c r="AE1262" s="33">
        <v>45355</v>
      </c>
      <c r="AF1262" s="32" t="s">
        <v>1001</v>
      </c>
      <c r="AG1262" s="32"/>
      <c r="AH1262" s="32" t="s">
        <v>1210</v>
      </c>
      <c r="AI1262" t="s">
        <v>1311</v>
      </c>
      <c r="AJ1262" t="s">
        <v>1355</v>
      </c>
      <c r="AK1262" t="s">
        <v>1520</v>
      </c>
      <c r="AL1262" s="32" t="s">
        <v>890</v>
      </c>
    </row>
    <row r="1263" spans="1:38">
      <c r="A1263" s="32">
        <v>82</v>
      </c>
      <c r="B1263" s="33">
        <v>45345</v>
      </c>
      <c r="C1263" s="32">
        <v>30</v>
      </c>
      <c r="D1263" s="32" t="s">
        <v>2563</v>
      </c>
      <c r="E1263" s="32" t="s">
        <v>2564</v>
      </c>
      <c r="F1263" s="32">
        <v>9808603</v>
      </c>
      <c r="G1263" s="32" t="s">
        <v>1688</v>
      </c>
      <c r="H1263" s="32" t="s">
        <v>468</v>
      </c>
      <c r="I1263" s="32">
        <v>55474</v>
      </c>
      <c r="J1263" s="33">
        <v>45349</v>
      </c>
      <c r="K1263" s="33">
        <v>45351</v>
      </c>
      <c r="L1263" t="s">
        <v>1058</v>
      </c>
      <c r="M1263" s="32">
        <v>1</v>
      </c>
      <c r="N1263" s="32" t="s">
        <v>37</v>
      </c>
      <c r="O1263" s="32">
        <v>1</v>
      </c>
      <c r="P1263" s="32">
        <v>55.08</v>
      </c>
      <c r="Q1263" s="32">
        <v>55.08</v>
      </c>
      <c r="R1263" s="32" t="s">
        <v>581</v>
      </c>
      <c r="S1263" s="32" t="s">
        <v>581</v>
      </c>
      <c r="T1263" s="33" t="s">
        <v>581</v>
      </c>
      <c r="U1263" s="33" t="s">
        <v>581</v>
      </c>
      <c r="V1263" s="32" t="s">
        <v>2713</v>
      </c>
      <c r="W1263" s="32" t="s">
        <v>139</v>
      </c>
      <c r="X1263" s="33">
        <v>45352</v>
      </c>
      <c r="Y1263" s="32" t="s">
        <v>1068</v>
      </c>
      <c r="Z1263" s="33">
        <v>45352</v>
      </c>
      <c r="AA1263" s="32" t="s">
        <v>1069</v>
      </c>
      <c r="AB1263" s="32" t="s">
        <v>1081</v>
      </c>
      <c r="AC1263" s="33">
        <v>45374</v>
      </c>
      <c r="AD1263" s="32" t="s">
        <v>22</v>
      </c>
      <c r="AE1263" s="33">
        <v>45355</v>
      </c>
      <c r="AF1263" s="32" t="s">
        <v>424</v>
      </c>
      <c r="AG1263" s="32"/>
      <c r="AH1263" s="32" t="s">
        <v>1210</v>
      </c>
      <c r="AI1263" t="s">
        <v>1311</v>
      </c>
      <c r="AJ1263" t="s">
        <v>1355</v>
      </c>
      <c r="AK1263" t="s">
        <v>1520</v>
      </c>
      <c r="AL1263" s="32" t="s">
        <v>890</v>
      </c>
    </row>
    <row r="1264" spans="1:38">
      <c r="A1264" s="32">
        <v>82</v>
      </c>
      <c r="B1264" s="33">
        <v>45345</v>
      </c>
      <c r="C1264" s="32">
        <v>30</v>
      </c>
      <c r="D1264" s="32" t="s">
        <v>2563</v>
      </c>
      <c r="E1264" s="32" t="s">
        <v>2564</v>
      </c>
      <c r="F1264" s="32">
        <v>9808603</v>
      </c>
      <c r="G1264" s="32" t="s">
        <v>1611</v>
      </c>
      <c r="H1264" s="32" t="s">
        <v>1621</v>
      </c>
      <c r="I1264" s="32">
        <v>55475</v>
      </c>
      <c r="J1264" s="33">
        <v>45349</v>
      </c>
      <c r="K1264" s="33">
        <v>45351</v>
      </c>
      <c r="L1264" t="s">
        <v>1058</v>
      </c>
      <c r="M1264" s="32">
        <v>4</v>
      </c>
      <c r="N1264" s="32" t="s">
        <v>37</v>
      </c>
      <c r="O1264" s="32">
        <v>1</v>
      </c>
      <c r="P1264" s="32">
        <v>42.2</v>
      </c>
      <c r="Q1264" s="32">
        <v>42.2</v>
      </c>
      <c r="R1264" s="32" t="s">
        <v>2714</v>
      </c>
      <c r="S1264" s="32" t="s">
        <v>1058</v>
      </c>
      <c r="T1264" s="33">
        <v>45352</v>
      </c>
      <c r="U1264" s="33">
        <v>45352</v>
      </c>
      <c r="V1264" s="32" t="s">
        <v>2715</v>
      </c>
      <c r="W1264" s="32" t="s">
        <v>142</v>
      </c>
      <c r="X1264" s="33">
        <v>45353</v>
      </c>
      <c r="Y1264" s="32" t="s">
        <v>1068</v>
      </c>
      <c r="Z1264" s="33">
        <v>45353</v>
      </c>
      <c r="AA1264" s="32" t="s">
        <v>2634</v>
      </c>
      <c r="AB1264" s="32" t="s">
        <v>1070</v>
      </c>
      <c r="AC1264" s="33">
        <v>45358</v>
      </c>
      <c r="AD1264" s="32" t="s">
        <v>22</v>
      </c>
      <c r="AE1264" s="33">
        <v>45358</v>
      </c>
      <c r="AF1264" s="32" t="s">
        <v>424</v>
      </c>
      <c r="AG1264" s="32"/>
      <c r="AH1264" s="32" t="s">
        <v>1210</v>
      </c>
      <c r="AI1264" t="s">
        <v>1311</v>
      </c>
      <c r="AJ1264" t="s">
        <v>1355</v>
      </c>
      <c r="AK1264" t="s">
        <v>1520</v>
      </c>
      <c r="AL1264" s="32" t="s">
        <v>890</v>
      </c>
    </row>
    <row r="1265" spans="1:38">
      <c r="A1265" s="32">
        <v>82</v>
      </c>
      <c r="B1265" s="33">
        <v>45345</v>
      </c>
      <c r="C1265" s="32">
        <v>30</v>
      </c>
      <c r="D1265" s="32" t="s">
        <v>2563</v>
      </c>
      <c r="E1265" s="32" t="s">
        <v>2564</v>
      </c>
      <c r="F1265" s="32">
        <v>9808603</v>
      </c>
      <c r="G1265" s="32" t="s">
        <v>2579</v>
      </c>
      <c r="H1265" s="32" t="s">
        <v>1670</v>
      </c>
      <c r="I1265" s="32">
        <v>55475</v>
      </c>
      <c r="J1265" s="33">
        <v>45349</v>
      </c>
      <c r="K1265" s="33">
        <v>45351</v>
      </c>
      <c r="L1265" t="s">
        <v>1058</v>
      </c>
      <c r="M1265" s="32">
        <v>3</v>
      </c>
      <c r="N1265" s="32" t="s">
        <v>37</v>
      </c>
      <c r="O1265" s="32">
        <v>1</v>
      </c>
      <c r="P1265" s="32">
        <v>39.6</v>
      </c>
      <c r="Q1265" s="32">
        <v>39.6</v>
      </c>
      <c r="R1265" s="32" t="s">
        <v>2714</v>
      </c>
      <c r="S1265" s="32" t="s">
        <v>1058</v>
      </c>
      <c r="T1265" s="33">
        <v>45352</v>
      </c>
      <c r="U1265" s="33">
        <v>45352</v>
      </c>
      <c r="V1265" s="32" t="s">
        <v>2715</v>
      </c>
      <c r="W1265" s="32" t="s">
        <v>141</v>
      </c>
      <c r="X1265" s="33">
        <v>45353</v>
      </c>
      <c r="Y1265" s="32" t="s">
        <v>1068</v>
      </c>
      <c r="Z1265" s="33">
        <v>45353</v>
      </c>
      <c r="AA1265" s="32" t="s">
        <v>2634</v>
      </c>
      <c r="AB1265" s="32" t="s">
        <v>1070</v>
      </c>
      <c r="AC1265" s="33">
        <v>45358</v>
      </c>
      <c r="AD1265" s="32" t="s">
        <v>22</v>
      </c>
      <c r="AE1265" s="33">
        <v>45355</v>
      </c>
      <c r="AF1265" s="32" t="s">
        <v>424</v>
      </c>
      <c r="AG1265" s="32"/>
      <c r="AH1265" s="32" t="s">
        <v>1210</v>
      </c>
      <c r="AI1265" t="s">
        <v>1311</v>
      </c>
      <c r="AJ1265" t="s">
        <v>1355</v>
      </c>
      <c r="AK1265" t="s">
        <v>1520</v>
      </c>
      <c r="AL1265" s="32" t="s">
        <v>890</v>
      </c>
    </row>
    <row r="1266" spans="1:38">
      <c r="A1266" s="32">
        <v>82</v>
      </c>
      <c r="B1266" s="33">
        <v>45345</v>
      </c>
      <c r="C1266" s="32">
        <v>30</v>
      </c>
      <c r="D1266" s="32" t="s">
        <v>2563</v>
      </c>
      <c r="E1266" s="32" t="s">
        <v>2564</v>
      </c>
      <c r="F1266" s="32">
        <v>9808603</v>
      </c>
      <c r="G1266" s="32" t="s">
        <v>1261</v>
      </c>
      <c r="H1266" s="32" t="s">
        <v>1266</v>
      </c>
      <c r="I1266" s="32">
        <v>55473</v>
      </c>
      <c r="J1266" s="33">
        <v>45349</v>
      </c>
      <c r="K1266" s="33">
        <v>45351</v>
      </c>
      <c r="L1266" t="s">
        <v>1058</v>
      </c>
      <c r="M1266" s="32">
        <v>1</v>
      </c>
      <c r="N1266" s="32" t="s">
        <v>20</v>
      </c>
      <c r="O1266" s="32">
        <v>2</v>
      </c>
      <c r="P1266" s="32">
        <v>14.6</v>
      </c>
      <c r="Q1266" s="32">
        <v>29.2</v>
      </c>
      <c r="R1266" s="32" t="s">
        <v>2694</v>
      </c>
      <c r="S1266" s="32" t="s">
        <v>1058</v>
      </c>
      <c r="T1266" s="33">
        <v>45352</v>
      </c>
      <c r="U1266" s="33">
        <v>45352</v>
      </c>
      <c r="V1266" s="32" t="s">
        <v>2695</v>
      </c>
      <c r="W1266" s="32" t="s">
        <v>139</v>
      </c>
      <c r="X1266" s="33">
        <v>45352</v>
      </c>
      <c r="Y1266" s="32" t="s">
        <v>1068</v>
      </c>
      <c r="Z1266" s="33">
        <v>45352</v>
      </c>
      <c r="AA1266" s="32" t="s">
        <v>2634</v>
      </c>
      <c r="AB1266" s="32" t="s">
        <v>1082</v>
      </c>
      <c r="AC1266" s="33">
        <v>45402</v>
      </c>
      <c r="AD1266" s="32" t="s">
        <v>22</v>
      </c>
      <c r="AE1266" s="33">
        <v>45355</v>
      </c>
      <c r="AF1266" s="32" t="s">
        <v>425</v>
      </c>
      <c r="AG1266" s="32"/>
      <c r="AH1266" s="32" t="s">
        <v>1210</v>
      </c>
      <c r="AI1266" t="s">
        <v>1311</v>
      </c>
      <c r="AJ1266" t="s">
        <v>1355</v>
      </c>
      <c r="AK1266" t="s">
        <v>1520</v>
      </c>
      <c r="AL1266" s="32" t="s">
        <v>890</v>
      </c>
    </row>
    <row r="1267" spans="1:38">
      <c r="A1267" s="32">
        <v>82</v>
      </c>
      <c r="B1267" s="33">
        <v>45345</v>
      </c>
      <c r="C1267" s="32">
        <v>30</v>
      </c>
      <c r="D1267" s="32" t="s">
        <v>2563</v>
      </c>
      <c r="E1267" s="32" t="s">
        <v>2564</v>
      </c>
      <c r="F1267" s="32">
        <v>9808603</v>
      </c>
      <c r="G1267" s="32" t="s">
        <v>71</v>
      </c>
      <c r="H1267" s="32" t="s">
        <v>72</v>
      </c>
      <c r="I1267" s="32">
        <v>55475</v>
      </c>
      <c r="J1267" s="33">
        <v>45349</v>
      </c>
      <c r="K1267" s="33">
        <v>45351</v>
      </c>
      <c r="L1267" t="s">
        <v>1058</v>
      </c>
      <c r="M1267" s="32">
        <v>2</v>
      </c>
      <c r="N1267" s="32" t="s">
        <v>20</v>
      </c>
      <c r="O1267" s="32">
        <v>2</v>
      </c>
      <c r="P1267" s="32">
        <v>13.9</v>
      </c>
      <c r="Q1267" s="32">
        <v>27.8</v>
      </c>
      <c r="R1267" s="32" t="s">
        <v>2714</v>
      </c>
      <c r="S1267" s="32" t="s">
        <v>1058</v>
      </c>
      <c r="T1267" s="33">
        <v>45352</v>
      </c>
      <c r="U1267" s="33">
        <v>45352</v>
      </c>
      <c r="V1267" s="32" t="s">
        <v>2715</v>
      </c>
      <c r="W1267" s="32" t="s">
        <v>140</v>
      </c>
      <c r="X1267" s="33">
        <v>45353</v>
      </c>
      <c r="Y1267" s="32" t="s">
        <v>1068</v>
      </c>
      <c r="Z1267" s="33">
        <v>45353</v>
      </c>
      <c r="AA1267" s="32" t="s">
        <v>2634</v>
      </c>
      <c r="AB1267" s="32" t="s">
        <v>1070</v>
      </c>
      <c r="AC1267" s="33">
        <v>45358</v>
      </c>
      <c r="AD1267" s="32" t="s">
        <v>22</v>
      </c>
      <c r="AE1267" s="33">
        <v>45355</v>
      </c>
      <c r="AF1267" s="32" t="s">
        <v>425</v>
      </c>
      <c r="AG1267" s="32"/>
      <c r="AH1267" s="32" t="s">
        <v>1210</v>
      </c>
      <c r="AI1267" t="s">
        <v>1311</v>
      </c>
      <c r="AJ1267" t="s">
        <v>1355</v>
      </c>
      <c r="AK1267" t="s">
        <v>1520</v>
      </c>
      <c r="AL1267" s="32" t="s">
        <v>890</v>
      </c>
    </row>
    <row r="1268" spans="1:38">
      <c r="A1268" s="32">
        <v>82</v>
      </c>
      <c r="B1268" s="33">
        <v>45345</v>
      </c>
      <c r="C1268" s="32">
        <v>30</v>
      </c>
      <c r="D1268" s="32" t="s">
        <v>2563</v>
      </c>
      <c r="E1268" s="32" t="s">
        <v>2564</v>
      </c>
      <c r="F1268" s="32">
        <v>9808603</v>
      </c>
      <c r="G1268" s="32" t="s">
        <v>500</v>
      </c>
      <c r="H1268" s="32" t="s">
        <v>1622</v>
      </c>
      <c r="I1268" s="32">
        <v>55475</v>
      </c>
      <c r="J1268" s="33">
        <v>45349</v>
      </c>
      <c r="K1268" s="33">
        <v>45351</v>
      </c>
      <c r="L1268" t="s">
        <v>1058</v>
      </c>
      <c r="M1268" s="32">
        <v>1</v>
      </c>
      <c r="N1268" s="32" t="s">
        <v>20</v>
      </c>
      <c r="O1268" s="32">
        <v>2</v>
      </c>
      <c r="P1268" s="32">
        <v>29</v>
      </c>
      <c r="Q1268" s="32">
        <v>58</v>
      </c>
      <c r="R1268" s="32" t="s">
        <v>2714</v>
      </c>
      <c r="S1268" s="32" t="s">
        <v>1058</v>
      </c>
      <c r="T1268" s="33">
        <v>45352</v>
      </c>
      <c r="U1268" s="33">
        <v>45352</v>
      </c>
      <c r="V1268" s="32" t="s">
        <v>2715</v>
      </c>
      <c r="W1268" s="32" t="s">
        <v>139</v>
      </c>
      <c r="X1268" s="33">
        <v>45353</v>
      </c>
      <c r="Y1268" s="32" t="s">
        <v>1068</v>
      </c>
      <c r="Z1268" s="33">
        <v>45353</v>
      </c>
      <c r="AA1268" s="32" t="s">
        <v>2634</v>
      </c>
      <c r="AB1268" s="32" t="s">
        <v>1070</v>
      </c>
      <c r="AC1268" s="33">
        <v>45358</v>
      </c>
      <c r="AD1268" s="32" t="s">
        <v>22</v>
      </c>
      <c r="AE1268" s="33">
        <v>45355</v>
      </c>
      <c r="AF1268" s="32" t="s">
        <v>425</v>
      </c>
      <c r="AG1268" s="32"/>
      <c r="AH1268" s="32" t="s">
        <v>1210</v>
      </c>
      <c r="AI1268" t="s">
        <v>1311</v>
      </c>
      <c r="AJ1268" t="s">
        <v>1355</v>
      </c>
      <c r="AK1268" t="s">
        <v>1520</v>
      </c>
      <c r="AL1268" s="32" t="s">
        <v>890</v>
      </c>
    </row>
    <row r="1269" spans="1:38">
      <c r="A1269" s="32">
        <v>82</v>
      </c>
      <c r="B1269" s="33">
        <v>45345</v>
      </c>
      <c r="C1269" s="32">
        <v>30</v>
      </c>
      <c r="D1269" s="32" t="s">
        <v>2563</v>
      </c>
      <c r="E1269" s="32" t="s">
        <v>2564</v>
      </c>
      <c r="F1269" s="32">
        <v>9808603</v>
      </c>
      <c r="G1269" s="32" t="s">
        <v>531</v>
      </c>
      <c r="H1269" s="32" t="s">
        <v>532</v>
      </c>
      <c r="I1269" s="32">
        <v>55472</v>
      </c>
      <c r="J1269" s="33">
        <v>45349</v>
      </c>
      <c r="K1269" s="33">
        <v>45351</v>
      </c>
      <c r="L1269" t="s">
        <v>1058</v>
      </c>
      <c r="M1269" s="32">
        <v>1</v>
      </c>
      <c r="N1269" s="32" t="s">
        <v>1995</v>
      </c>
      <c r="O1269" s="32">
        <v>2</v>
      </c>
      <c r="P1269" s="32">
        <v>8.42</v>
      </c>
      <c r="Q1269" s="32">
        <v>16.84</v>
      </c>
      <c r="R1269" s="32" t="s">
        <v>2700</v>
      </c>
      <c r="S1269" s="32" t="s">
        <v>1058</v>
      </c>
      <c r="T1269" s="33">
        <v>45356</v>
      </c>
      <c r="U1269" s="33">
        <v>45355</v>
      </c>
      <c r="V1269" s="32" t="s">
        <v>2701</v>
      </c>
      <c r="W1269" s="32" t="s">
        <v>143</v>
      </c>
      <c r="X1269" s="33">
        <v>45352</v>
      </c>
      <c r="Y1269" s="32" t="s">
        <v>1068</v>
      </c>
      <c r="Z1269" s="33">
        <v>45352</v>
      </c>
      <c r="AA1269" s="32" t="s">
        <v>1069</v>
      </c>
      <c r="AB1269" s="32" t="s">
        <v>1072</v>
      </c>
      <c r="AC1269" s="33">
        <v>45412</v>
      </c>
      <c r="AD1269" s="32" t="s">
        <v>22</v>
      </c>
      <c r="AE1269" s="33">
        <v>45368</v>
      </c>
      <c r="AF1269" s="32" t="s">
        <v>425</v>
      </c>
      <c r="AG1269" s="32"/>
      <c r="AH1269" s="32" t="s">
        <v>1210</v>
      </c>
      <c r="AI1269" t="s">
        <v>1311</v>
      </c>
      <c r="AJ1269" t="s">
        <v>1355</v>
      </c>
      <c r="AK1269" t="s">
        <v>1520</v>
      </c>
      <c r="AL1269" s="32" t="s">
        <v>890</v>
      </c>
    </row>
    <row r="1270" spans="1:38">
      <c r="A1270" s="32">
        <v>82</v>
      </c>
      <c r="B1270" s="33">
        <v>45345</v>
      </c>
      <c r="C1270" s="32">
        <v>30</v>
      </c>
      <c r="D1270" s="32" t="s">
        <v>2563</v>
      </c>
      <c r="E1270" s="32" t="s">
        <v>2564</v>
      </c>
      <c r="F1270" s="32">
        <v>9808603</v>
      </c>
      <c r="G1270" s="32" t="s">
        <v>1612</v>
      </c>
      <c r="H1270" s="32" t="s">
        <v>1623</v>
      </c>
      <c r="I1270" s="32">
        <v>55471</v>
      </c>
      <c r="J1270" s="33">
        <v>45349</v>
      </c>
      <c r="K1270" s="33">
        <v>45350</v>
      </c>
      <c r="L1270" t="s">
        <v>1058</v>
      </c>
      <c r="M1270" s="32">
        <v>1</v>
      </c>
      <c r="N1270" s="32" t="s">
        <v>55</v>
      </c>
      <c r="O1270" s="32">
        <v>1</v>
      </c>
      <c r="P1270" s="32">
        <v>18.48</v>
      </c>
      <c r="Q1270" s="32">
        <v>18.48</v>
      </c>
      <c r="R1270" s="32" t="s">
        <v>581</v>
      </c>
      <c r="S1270" s="32" t="s">
        <v>581</v>
      </c>
      <c r="T1270" s="33" t="s">
        <v>581</v>
      </c>
      <c r="U1270" s="33" t="s">
        <v>581</v>
      </c>
      <c r="V1270" s="32" t="s">
        <v>2716</v>
      </c>
      <c r="W1270" s="32" t="s">
        <v>139</v>
      </c>
      <c r="X1270" s="33">
        <v>45350</v>
      </c>
      <c r="Y1270" s="32" t="s">
        <v>1068</v>
      </c>
      <c r="Z1270" s="33">
        <v>45350</v>
      </c>
      <c r="AA1270" s="32" t="s">
        <v>2634</v>
      </c>
      <c r="AB1270" s="32" t="s">
        <v>1084</v>
      </c>
      <c r="AC1270" s="33">
        <v>45443</v>
      </c>
      <c r="AD1270" s="32" t="s">
        <v>22</v>
      </c>
      <c r="AE1270" s="33">
        <v>45353</v>
      </c>
      <c r="AF1270" s="32" t="s">
        <v>424</v>
      </c>
      <c r="AG1270" s="32"/>
      <c r="AH1270" s="32" t="s">
        <v>1210</v>
      </c>
      <c r="AI1270" t="s">
        <v>1311</v>
      </c>
      <c r="AJ1270" t="s">
        <v>1355</v>
      </c>
      <c r="AK1270" t="s">
        <v>1520</v>
      </c>
      <c r="AL1270" s="32" t="s">
        <v>890</v>
      </c>
    </row>
    <row r="1271" spans="1:38">
      <c r="A1271" s="32">
        <v>83</v>
      </c>
      <c r="B1271" s="33">
        <v>45357</v>
      </c>
      <c r="C1271" s="32">
        <v>30</v>
      </c>
      <c r="D1271" s="32" t="s">
        <v>2565</v>
      </c>
      <c r="E1271" s="32" t="s">
        <v>2566</v>
      </c>
      <c r="F1271" s="32">
        <v>9791027</v>
      </c>
      <c r="G1271" s="32" t="s">
        <v>1124</v>
      </c>
      <c r="H1271" s="32" t="s">
        <v>2870</v>
      </c>
      <c r="I1271" s="32">
        <v>56822</v>
      </c>
      <c r="J1271" s="33">
        <v>45365</v>
      </c>
      <c r="K1271" s="33">
        <v>45365</v>
      </c>
      <c r="L1271" t="s">
        <v>1058</v>
      </c>
      <c r="M1271" s="32">
        <v>3</v>
      </c>
      <c r="N1271" s="32" t="s">
        <v>20</v>
      </c>
      <c r="O1271" s="32">
        <v>12</v>
      </c>
      <c r="P1271" s="32">
        <v>28.71</v>
      </c>
      <c r="Q1271" s="32">
        <v>344.52</v>
      </c>
      <c r="R1271" s="32" t="s">
        <v>581</v>
      </c>
      <c r="S1271" s="32" t="s">
        <v>581</v>
      </c>
      <c r="T1271" s="33" t="s">
        <v>581</v>
      </c>
      <c r="U1271" s="33" t="s">
        <v>581</v>
      </c>
      <c r="V1271" s="32" t="s">
        <v>2983</v>
      </c>
      <c r="W1271" s="32" t="s">
        <v>1167</v>
      </c>
      <c r="X1271" s="33">
        <v>45366</v>
      </c>
      <c r="Y1271" s="32" t="s">
        <v>1068</v>
      </c>
      <c r="Z1271" s="33">
        <v>45366</v>
      </c>
      <c r="AA1271" s="32" t="s">
        <v>1069</v>
      </c>
      <c r="AB1271" s="32" t="s">
        <v>1070</v>
      </c>
      <c r="AC1271" s="33">
        <v>45373</v>
      </c>
      <c r="AD1271" s="32" t="s">
        <v>22</v>
      </c>
      <c r="AE1271" s="33">
        <v>45369</v>
      </c>
      <c r="AF1271" s="32" t="s">
        <v>1027</v>
      </c>
      <c r="AG1271" s="32"/>
      <c r="AH1271" s="32" t="s">
        <v>1210</v>
      </c>
      <c r="AI1271" t="s">
        <v>1311</v>
      </c>
      <c r="AJ1271" t="s">
        <v>1356</v>
      </c>
      <c r="AK1271" t="s">
        <v>1520</v>
      </c>
      <c r="AL1271" s="32" t="s">
        <v>890</v>
      </c>
    </row>
    <row r="1272" spans="1:38">
      <c r="A1272" s="32">
        <v>83</v>
      </c>
      <c r="B1272" s="33">
        <v>45357</v>
      </c>
      <c r="C1272" s="32">
        <v>30</v>
      </c>
      <c r="D1272" s="32" t="s">
        <v>2565</v>
      </c>
      <c r="E1272" s="32" t="s">
        <v>2566</v>
      </c>
      <c r="F1272" s="32">
        <v>9791027</v>
      </c>
      <c r="G1272" s="32" t="s">
        <v>1122</v>
      </c>
      <c r="H1272" s="32" t="s">
        <v>1123</v>
      </c>
      <c r="I1272" s="32">
        <v>56829</v>
      </c>
      <c r="J1272" s="33">
        <v>45365</v>
      </c>
      <c r="K1272" s="33">
        <v>45365</v>
      </c>
      <c r="L1272" t="s">
        <v>1058</v>
      </c>
      <c r="M1272" s="32">
        <v>8</v>
      </c>
      <c r="N1272" s="32" t="s">
        <v>20</v>
      </c>
      <c r="O1272" s="32">
        <v>3</v>
      </c>
      <c r="P1272" s="32">
        <v>29</v>
      </c>
      <c r="Q1272" s="32">
        <v>87</v>
      </c>
      <c r="R1272" s="32" t="s">
        <v>581</v>
      </c>
      <c r="S1272" s="32" t="s">
        <v>581</v>
      </c>
      <c r="T1272" s="33" t="s">
        <v>581</v>
      </c>
      <c r="U1272" s="33" t="s">
        <v>581</v>
      </c>
      <c r="V1272" s="32" t="s">
        <v>2983</v>
      </c>
      <c r="W1272" s="32" t="s">
        <v>1326</v>
      </c>
      <c r="X1272" s="33">
        <v>45366</v>
      </c>
      <c r="Y1272" s="32" t="s">
        <v>1068</v>
      </c>
      <c r="Z1272" s="33">
        <v>45366</v>
      </c>
      <c r="AA1272" s="32" t="s">
        <v>1069</v>
      </c>
      <c r="AB1272" s="32" t="s">
        <v>1070</v>
      </c>
      <c r="AC1272" s="33">
        <v>45373</v>
      </c>
      <c r="AD1272" s="32" t="s">
        <v>22</v>
      </c>
      <c r="AE1272" s="33">
        <v>45369</v>
      </c>
      <c r="AF1272" s="32" t="s">
        <v>428</v>
      </c>
      <c r="AG1272" s="32"/>
      <c r="AH1272" s="32" t="s">
        <v>1210</v>
      </c>
      <c r="AI1272" t="s">
        <v>1311</v>
      </c>
      <c r="AJ1272" t="s">
        <v>1356</v>
      </c>
      <c r="AK1272" t="s">
        <v>1520</v>
      </c>
      <c r="AL1272" s="32" t="s">
        <v>890</v>
      </c>
    </row>
    <row r="1273" spans="1:38">
      <c r="A1273" s="32">
        <v>83</v>
      </c>
      <c r="B1273" s="33">
        <v>45357</v>
      </c>
      <c r="C1273" s="32">
        <v>30</v>
      </c>
      <c r="D1273" s="32" t="s">
        <v>2565</v>
      </c>
      <c r="E1273" s="32" t="s">
        <v>2566</v>
      </c>
      <c r="F1273" s="32">
        <v>9791027</v>
      </c>
      <c r="G1273" s="32" t="s">
        <v>1120</v>
      </c>
      <c r="H1273" s="32" t="s">
        <v>1121</v>
      </c>
      <c r="I1273" s="32">
        <v>56822</v>
      </c>
      <c r="J1273" s="33">
        <v>45365</v>
      </c>
      <c r="K1273" s="33">
        <v>45365</v>
      </c>
      <c r="L1273" t="s">
        <v>1058</v>
      </c>
      <c r="M1273" s="32">
        <v>1</v>
      </c>
      <c r="N1273" s="32" t="s">
        <v>31</v>
      </c>
      <c r="O1273" s="32">
        <v>85</v>
      </c>
      <c r="P1273" s="32">
        <v>85.47</v>
      </c>
      <c r="Q1273" s="32">
        <v>7264.95</v>
      </c>
      <c r="R1273" s="32" t="s">
        <v>581</v>
      </c>
      <c r="S1273" s="32" t="s">
        <v>581</v>
      </c>
      <c r="T1273" s="33" t="s">
        <v>581</v>
      </c>
      <c r="U1273" s="33" t="s">
        <v>581</v>
      </c>
      <c r="V1273" s="32" t="s">
        <v>2983</v>
      </c>
      <c r="W1273" s="32" t="s">
        <v>1314</v>
      </c>
      <c r="X1273" s="33">
        <v>45366</v>
      </c>
      <c r="Y1273" s="32" t="s">
        <v>1068</v>
      </c>
      <c r="Z1273" s="33">
        <v>45366</v>
      </c>
      <c r="AA1273" s="32" t="s">
        <v>1069</v>
      </c>
      <c r="AB1273" s="32" t="s">
        <v>1070</v>
      </c>
      <c r="AC1273" s="33">
        <v>45373</v>
      </c>
      <c r="AD1273" s="32" t="s">
        <v>22</v>
      </c>
      <c r="AE1273" s="33">
        <v>45369</v>
      </c>
      <c r="AF1273" s="32" t="s">
        <v>3061</v>
      </c>
      <c r="AG1273" s="32"/>
      <c r="AH1273" s="32" t="s">
        <v>1210</v>
      </c>
      <c r="AI1273" t="s">
        <v>1311</v>
      </c>
      <c r="AJ1273" t="s">
        <v>1356</v>
      </c>
      <c r="AK1273" t="s">
        <v>1520</v>
      </c>
      <c r="AL1273" s="32" t="s">
        <v>890</v>
      </c>
    </row>
    <row r="1274" spans="1:38">
      <c r="A1274" s="32">
        <v>83</v>
      </c>
      <c r="B1274" s="33">
        <v>45357</v>
      </c>
      <c r="C1274" s="32">
        <v>30</v>
      </c>
      <c r="D1274" s="32" t="s">
        <v>2565</v>
      </c>
      <c r="E1274" s="32" t="s">
        <v>2566</v>
      </c>
      <c r="F1274" s="32">
        <v>9791027</v>
      </c>
      <c r="G1274" s="32" t="s">
        <v>1126</v>
      </c>
      <c r="H1274" s="32" t="s">
        <v>1127</v>
      </c>
      <c r="I1274" s="32">
        <v>56829</v>
      </c>
      <c r="J1274" s="33">
        <v>45365</v>
      </c>
      <c r="K1274" s="33">
        <v>45365</v>
      </c>
      <c r="L1274" t="s">
        <v>1058</v>
      </c>
      <c r="M1274" s="32">
        <v>7</v>
      </c>
      <c r="N1274" s="32" t="s">
        <v>31</v>
      </c>
      <c r="O1274" s="32">
        <v>90</v>
      </c>
      <c r="P1274" s="32">
        <v>10.3</v>
      </c>
      <c r="Q1274" s="32">
        <v>927</v>
      </c>
      <c r="R1274" s="32" t="s">
        <v>581</v>
      </c>
      <c r="S1274" s="32" t="s">
        <v>581</v>
      </c>
      <c r="T1274" s="33" t="s">
        <v>581</v>
      </c>
      <c r="U1274" s="33" t="s">
        <v>581</v>
      </c>
      <c r="V1274" s="32" t="s">
        <v>2983</v>
      </c>
      <c r="W1274" s="32" t="s">
        <v>1170</v>
      </c>
      <c r="X1274" s="33">
        <v>45366</v>
      </c>
      <c r="Y1274" s="32" t="s">
        <v>1068</v>
      </c>
      <c r="Z1274" s="33">
        <v>45366</v>
      </c>
      <c r="AA1274" s="32" t="s">
        <v>1069</v>
      </c>
      <c r="AB1274" s="32" t="s">
        <v>1070</v>
      </c>
      <c r="AC1274" s="33">
        <v>45373</v>
      </c>
      <c r="AD1274" s="32" t="s">
        <v>22</v>
      </c>
      <c r="AE1274" s="33">
        <v>45369</v>
      </c>
      <c r="AF1274" s="32" t="s">
        <v>1042</v>
      </c>
      <c r="AG1274" s="32"/>
      <c r="AH1274" s="32" t="s">
        <v>1210</v>
      </c>
      <c r="AI1274" t="s">
        <v>1311</v>
      </c>
      <c r="AJ1274" t="s">
        <v>1356</v>
      </c>
      <c r="AK1274" t="s">
        <v>1520</v>
      </c>
      <c r="AL1274" s="32" t="s">
        <v>890</v>
      </c>
    </row>
    <row r="1275" spans="1:38">
      <c r="A1275" s="32">
        <v>83</v>
      </c>
      <c r="B1275" s="33">
        <v>45357</v>
      </c>
      <c r="C1275" s="32">
        <v>30</v>
      </c>
      <c r="D1275" s="32" t="s">
        <v>2565</v>
      </c>
      <c r="E1275" s="32" t="s">
        <v>2566</v>
      </c>
      <c r="F1275" s="32">
        <v>9791027</v>
      </c>
      <c r="G1275" s="32" t="s">
        <v>2854</v>
      </c>
      <c r="H1275" s="32" t="s">
        <v>2871</v>
      </c>
      <c r="I1275" s="32">
        <v>56822</v>
      </c>
      <c r="J1275" s="33">
        <v>45365</v>
      </c>
      <c r="K1275" s="33">
        <v>45365</v>
      </c>
      <c r="L1275" t="s">
        <v>1058</v>
      </c>
      <c r="M1275" s="32">
        <v>2</v>
      </c>
      <c r="N1275" s="32" t="s">
        <v>36</v>
      </c>
      <c r="O1275" s="32">
        <v>1</v>
      </c>
      <c r="P1275" s="32">
        <v>78.05</v>
      </c>
      <c r="Q1275" s="32">
        <v>78.05</v>
      </c>
      <c r="R1275" s="32" t="s">
        <v>581</v>
      </c>
      <c r="S1275" s="32" t="s">
        <v>581</v>
      </c>
      <c r="T1275" s="33" t="s">
        <v>581</v>
      </c>
      <c r="U1275" s="33" t="s">
        <v>581</v>
      </c>
      <c r="V1275" s="32" t="s">
        <v>2983</v>
      </c>
      <c r="W1275" s="32" t="s">
        <v>1162</v>
      </c>
      <c r="X1275" s="33">
        <v>45366</v>
      </c>
      <c r="Y1275" s="32" t="s">
        <v>1068</v>
      </c>
      <c r="Z1275" s="33">
        <v>45366</v>
      </c>
      <c r="AA1275" s="32" t="s">
        <v>1069</v>
      </c>
      <c r="AB1275" s="32" t="s">
        <v>1070</v>
      </c>
      <c r="AC1275" s="33">
        <v>45373</v>
      </c>
      <c r="AD1275" s="32" t="s">
        <v>22</v>
      </c>
      <c r="AE1275" s="33">
        <v>45369</v>
      </c>
      <c r="AF1275" s="32" t="s">
        <v>424</v>
      </c>
      <c r="AG1275" s="32"/>
      <c r="AH1275" s="32" t="s">
        <v>1210</v>
      </c>
      <c r="AI1275" t="s">
        <v>1311</v>
      </c>
      <c r="AJ1275" t="s">
        <v>1356</v>
      </c>
      <c r="AK1275" t="s">
        <v>1520</v>
      </c>
      <c r="AL1275" s="32" t="s">
        <v>890</v>
      </c>
    </row>
    <row r="1276" spans="1:38">
      <c r="A1276" s="32">
        <v>83</v>
      </c>
      <c r="B1276" s="33">
        <v>45357</v>
      </c>
      <c r="C1276" s="32">
        <v>30</v>
      </c>
      <c r="D1276" s="32" t="s">
        <v>2565</v>
      </c>
      <c r="E1276" s="32" t="s">
        <v>2566</v>
      </c>
      <c r="F1276" s="32">
        <v>9791027</v>
      </c>
      <c r="G1276" s="32" t="s">
        <v>173</v>
      </c>
      <c r="H1276" s="32" t="s">
        <v>282</v>
      </c>
      <c r="I1276" s="32">
        <v>56829</v>
      </c>
      <c r="J1276" s="33">
        <v>45365</v>
      </c>
      <c r="K1276" s="33">
        <v>45365</v>
      </c>
      <c r="L1276" t="s">
        <v>1058</v>
      </c>
      <c r="M1276" s="32">
        <v>6</v>
      </c>
      <c r="N1276" s="32" t="s">
        <v>21</v>
      </c>
      <c r="O1276" s="32">
        <v>1</v>
      </c>
      <c r="P1276" s="32">
        <v>21.11</v>
      </c>
      <c r="Q1276" s="32">
        <v>21.11</v>
      </c>
      <c r="R1276" s="32" t="s">
        <v>581</v>
      </c>
      <c r="S1276" s="32" t="s">
        <v>581</v>
      </c>
      <c r="T1276" s="33" t="s">
        <v>581</v>
      </c>
      <c r="U1276" s="33" t="s">
        <v>581</v>
      </c>
      <c r="V1276" s="32" t="s">
        <v>2983</v>
      </c>
      <c r="W1276" s="32" t="s">
        <v>1040</v>
      </c>
      <c r="X1276" s="33">
        <v>45366</v>
      </c>
      <c r="Y1276" s="32" t="s">
        <v>1068</v>
      </c>
      <c r="Z1276" s="33">
        <v>45366</v>
      </c>
      <c r="AA1276" s="32" t="s">
        <v>1069</v>
      </c>
      <c r="AB1276" s="32" t="s">
        <v>1070</v>
      </c>
      <c r="AC1276" s="33">
        <v>45373</v>
      </c>
      <c r="AD1276" s="32" t="s">
        <v>22</v>
      </c>
      <c r="AE1276" s="33">
        <v>45369</v>
      </c>
      <c r="AF1276" s="32" t="s">
        <v>424</v>
      </c>
      <c r="AG1276" s="32"/>
      <c r="AH1276" s="32" t="s">
        <v>1210</v>
      </c>
      <c r="AI1276" t="s">
        <v>1311</v>
      </c>
      <c r="AJ1276" t="s">
        <v>1356</v>
      </c>
      <c r="AK1276" t="s">
        <v>1520</v>
      </c>
      <c r="AL1276" s="32" t="s">
        <v>890</v>
      </c>
    </row>
    <row r="1277" spans="1:38">
      <c r="A1277" s="32">
        <v>83</v>
      </c>
      <c r="B1277" s="33">
        <v>45357</v>
      </c>
      <c r="C1277" s="32">
        <v>30</v>
      </c>
      <c r="D1277" s="32" t="s">
        <v>2565</v>
      </c>
      <c r="E1277" s="32" t="s">
        <v>2566</v>
      </c>
      <c r="F1277" s="32">
        <v>9791027</v>
      </c>
      <c r="G1277" s="32" t="s">
        <v>170</v>
      </c>
      <c r="H1277" s="32" t="s">
        <v>285</v>
      </c>
      <c r="I1277" s="32">
        <v>56829</v>
      </c>
      <c r="J1277" s="33">
        <v>45365</v>
      </c>
      <c r="K1277" s="33">
        <v>45365</v>
      </c>
      <c r="L1277" t="s">
        <v>1058</v>
      </c>
      <c r="M1277" s="32">
        <v>5</v>
      </c>
      <c r="N1277" s="32" t="s">
        <v>21</v>
      </c>
      <c r="O1277" s="32">
        <v>1</v>
      </c>
      <c r="P1277" s="32">
        <v>10.1</v>
      </c>
      <c r="Q1277" s="32">
        <v>10.1</v>
      </c>
      <c r="R1277" s="32" t="s">
        <v>581</v>
      </c>
      <c r="S1277" s="32" t="s">
        <v>581</v>
      </c>
      <c r="T1277" s="33" t="s">
        <v>581</v>
      </c>
      <c r="U1277" s="33" t="s">
        <v>581</v>
      </c>
      <c r="V1277" s="32" t="s">
        <v>2983</v>
      </c>
      <c r="W1277" s="32" t="s">
        <v>1039</v>
      </c>
      <c r="X1277" s="33">
        <v>45366</v>
      </c>
      <c r="Y1277" s="32" t="s">
        <v>1068</v>
      </c>
      <c r="Z1277" s="33">
        <v>45366</v>
      </c>
      <c r="AA1277" s="32" t="s">
        <v>1069</v>
      </c>
      <c r="AB1277" s="32" t="s">
        <v>1070</v>
      </c>
      <c r="AC1277" s="33">
        <v>45373</v>
      </c>
      <c r="AD1277" s="32" t="s">
        <v>22</v>
      </c>
      <c r="AE1277" s="33">
        <v>45369</v>
      </c>
      <c r="AF1277" s="32" t="s">
        <v>424</v>
      </c>
      <c r="AG1277" s="32"/>
      <c r="AH1277" s="32" t="s">
        <v>1210</v>
      </c>
      <c r="AI1277" t="s">
        <v>1311</v>
      </c>
      <c r="AJ1277" t="s">
        <v>1356</v>
      </c>
      <c r="AK1277" t="s">
        <v>1520</v>
      </c>
      <c r="AL1277" s="32" t="s">
        <v>890</v>
      </c>
    </row>
    <row r="1278" spans="1:38">
      <c r="A1278" s="32">
        <v>83</v>
      </c>
      <c r="B1278" s="33">
        <v>45357</v>
      </c>
      <c r="C1278" s="32">
        <v>30</v>
      </c>
      <c r="D1278" s="32" t="s">
        <v>2565</v>
      </c>
      <c r="E1278" s="32" t="s">
        <v>2566</v>
      </c>
      <c r="F1278" s="32">
        <v>9791027</v>
      </c>
      <c r="G1278" s="32" t="s">
        <v>172</v>
      </c>
      <c r="H1278" s="32" t="s">
        <v>283</v>
      </c>
      <c r="I1278" s="32">
        <v>56829</v>
      </c>
      <c r="J1278" s="33">
        <v>45365</v>
      </c>
      <c r="K1278" s="33">
        <v>45365</v>
      </c>
      <c r="L1278" t="s">
        <v>1058</v>
      </c>
      <c r="M1278" s="32">
        <v>4</v>
      </c>
      <c r="N1278" s="32" t="s">
        <v>21</v>
      </c>
      <c r="O1278" s="32">
        <v>1</v>
      </c>
      <c r="P1278" s="32">
        <v>10.1</v>
      </c>
      <c r="Q1278" s="32">
        <v>10.1</v>
      </c>
      <c r="R1278" s="32" t="s">
        <v>581</v>
      </c>
      <c r="S1278" s="32" t="s">
        <v>581</v>
      </c>
      <c r="T1278" s="33" t="s">
        <v>581</v>
      </c>
      <c r="U1278" s="33" t="s">
        <v>581</v>
      </c>
      <c r="V1278" s="32" t="s">
        <v>2983</v>
      </c>
      <c r="W1278" s="32" t="s">
        <v>1164</v>
      </c>
      <c r="X1278" s="33">
        <v>45366</v>
      </c>
      <c r="Y1278" s="32" t="s">
        <v>1068</v>
      </c>
      <c r="Z1278" s="33">
        <v>45366</v>
      </c>
      <c r="AA1278" s="32" t="s">
        <v>1069</v>
      </c>
      <c r="AB1278" s="32" t="s">
        <v>1070</v>
      </c>
      <c r="AC1278" s="33">
        <v>45373</v>
      </c>
      <c r="AD1278" s="32" t="s">
        <v>22</v>
      </c>
      <c r="AE1278" s="33">
        <v>45369</v>
      </c>
      <c r="AF1278" s="32" t="s">
        <v>424</v>
      </c>
      <c r="AG1278" s="32"/>
      <c r="AH1278" s="32" t="s">
        <v>1210</v>
      </c>
      <c r="AI1278" t="s">
        <v>1311</v>
      </c>
      <c r="AJ1278" t="s">
        <v>1356</v>
      </c>
      <c r="AK1278" t="s">
        <v>1520</v>
      </c>
      <c r="AL1278" s="32" t="s">
        <v>890</v>
      </c>
    </row>
    <row r="1279" spans="1:38">
      <c r="A1279" s="32">
        <v>83</v>
      </c>
      <c r="B1279" s="33">
        <v>45357</v>
      </c>
      <c r="C1279" s="32">
        <v>30</v>
      </c>
      <c r="D1279" s="32" t="s">
        <v>2565</v>
      </c>
      <c r="E1279" s="32" t="s">
        <v>2566</v>
      </c>
      <c r="F1279" s="32">
        <v>9791027</v>
      </c>
      <c r="G1279" s="32" t="s">
        <v>171</v>
      </c>
      <c r="H1279" s="32" t="s">
        <v>284</v>
      </c>
      <c r="I1279" s="32">
        <v>56829</v>
      </c>
      <c r="J1279" s="33">
        <v>45365</v>
      </c>
      <c r="K1279" s="33">
        <v>45365</v>
      </c>
      <c r="L1279" t="s">
        <v>1058</v>
      </c>
      <c r="M1279" s="32">
        <v>3</v>
      </c>
      <c r="N1279" s="32" t="s">
        <v>21</v>
      </c>
      <c r="O1279" s="32">
        <v>1</v>
      </c>
      <c r="P1279" s="32">
        <v>10.1</v>
      </c>
      <c r="Q1279" s="32">
        <v>10.1</v>
      </c>
      <c r="R1279" s="32" t="s">
        <v>581</v>
      </c>
      <c r="S1279" s="32" t="s">
        <v>581</v>
      </c>
      <c r="T1279" s="33" t="s">
        <v>581</v>
      </c>
      <c r="U1279" s="33" t="s">
        <v>581</v>
      </c>
      <c r="V1279" s="32" t="s">
        <v>2983</v>
      </c>
      <c r="W1279" s="32" t="s">
        <v>1163</v>
      </c>
      <c r="X1279" s="33">
        <v>45366</v>
      </c>
      <c r="Y1279" s="32" t="s">
        <v>1068</v>
      </c>
      <c r="Z1279" s="33">
        <v>45366</v>
      </c>
      <c r="AA1279" s="32" t="s">
        <v>1069</v>
      </c>
      <c r="AB1279" s="32" t="s">
        <v>1070</v>
      </c>
      <c r="AC1279" s="33">
        <v>45373</v>
      </c>
      <c r="AD1279" s="32" t="s">
        <v>22</v>
      </c>
      <c r="AE1279" s="33">
        <v>45369</v>
      </c>
      <c r="AF1279" s="32" t="s">
        <v>424</v>
      </c>
      <c r="AG1279" s="32"/>
      <c r="AH1279" s="32" t="s">
        <v>1210</v>
      </c>
      <c r="AI1279" t="s">
        <v>1311</v>
      </c>
      <c r="AJ1279" t="s">
        <v>1356</v>
      </c>
      <c r="AK1279" t="s">
        <v>1520</v>
      </c>
      <c r="AL1279" s="32" t="s">
        <v>890</v>
      </c>
    </row>
    <row r="1280" spans="1:38">
      <c r="A1280" s="32">
        <v>83</v>
      </c>
      <c r="B1280" s="33">
        <v>45357</v>
      </c>
      <c r="C1280" s="32">
        <v>30</v>
      </c>
      <c r="D1280" s="32" t="s">
        <v>2565</v>
      </c>
      <c r="E1280" s="32" t="s">
        <v>2566</v>
      </c>
      <c r="F1280" s="32">
        <v>9791027</v>
      </c>
      <c r="G1280" s="32" t="s">
        <v>346</v>
      </c>
      <c r="H1280" s="32" t="s">
        <v>347</v>
      </c>
      <c r="I1280" s="32">
        <v>56829</v>
      </c>
      <c r="J1280" s="33">
        <v>45365</v>
      </c>
      <c r="K1280" s="33">
        <v>45365</v>
      </c>
      <c r="L1280" t="s">
        <v>1058</v>
      </c>
      <c r="M1280" s="32">
        <v>2</v>
      </c>
      <c r="N1280" s="32" t="s">
        <v>21</v>
      </c>
      <c r="O1280" s="32">
        <v>1</v>
      </c>
      <c r="P1280" s="32">
        <v>16.829999999999998</v>
      </c>
      <c r="Q1280" s="32">
        <v>16.829999999999998</v>
      </c>
      <c r="R1280" s="32" t="s">
        <v>581</v>
      </c>
      <c r="S1280" s="32" t="s">
        <v>581</v>
      </c>
      <c r="T1280" s="33" t="s">
        <v>581</v>
      </c>
      <c r="U1280" s="33" t="s">
        <v>581</v>
      </c>
      <c r="V1280" s="32" t="s">
        <v>2983</v>
      </c>
      <c r="W1280" s="32" t="s">
        <v>1178</v>
      </c>
      <c r="X1280" s="33">
        <v>45366</v>
      </c>
      <c r="Y1280" s="32" t="s">
        <v>1068</v>
      </c>
      <c r="Z1280" s="33">
        <v>45366</v>
      </c>
      <c r="AA1280" s="32" t="s">
        <v>1069</v>
      </c>
      <c r="AB1280" s="32" t="s">
        <v>1070</v>
      </c>
      <c r="AC1280" s="33">
        <v>45373</v>
      </c>
      <c r="AD1280" s="32" t="s">
        <v>22</v>
      </c>
      <c r="AE1280" s="33">
        <v>45369</v>
      </c>
      <c r="AF1280" s="32" t="s">
        <v>424</v>
      </c>
      <c r="AG1280" s="32"/>
      <c r="AH1280" s="32" t="s">
        <v>1210</v>
      </c>
      <c r="AI1280" t="s">
        <v>1311</v>
      </c>
      <c r="AJ1280" t="s">
        <v>1356</v>
      </c>
      <c r="AK1280" t="s">
        <v>1520</v>
      </c>
      <c r="AL1280" s="32" t="s">
        <v>890</v>
      </c>
    </row>
    <row r="1281" spans="1:38">
      <c r="A1281" s="32">
        <v>83</v>
      </c>
      <c r="B1281" s="33">
        <v>45357</v>
      </c>
      <c r="C1281" s="32">
        <v>30</v>
      </c>
      <c r="D1281" s="32" t="s">
        <v>2565</v>
      </c>
      <c r="E1281" s="32" t="s">
        <v>2566</v>
      </c>
      <c r="F1281" s="32">
        <v>9791027</v>
      </c>
      <c r="G1281" s="32" t="s">
        <v>2085</v>
      </c>
      <c r="H1281" s="32" t="s">
        <v>2058</v>
      </c>
      <c r="I1281" s="32">
        <v>56823</v>
      </c>
      <c r="J1281" s="33">
        <v>45365</v>
      </c>
      <c r="K1281" s="33">
        <v>45365</v>
      </c>
      <c r="L1281" t="s">
        <v>1058</v>
      </c>
      <c r="M1281" s="32">
        <v>1</v>
      </c>
      <c r="N1281" s="32" t="s">
        <v>20</v>
      </c>
      <c r="O1281" s="32">
        <v>10</v>
      </c>
      <c r="P1281" s="32">
        <v>46.2</v>
      </c>
      <c r="Q1281" s="32">
        <v>462</v>
      </c>
      <c r="R1281" s="32" t="s">
        <v>2984</v>
      </c>
      <c r="S1281" s="32" t="s">
        <v>1058</v>
      </c>
      <c r="T1281" s="33">
        <v>45371</v>
      </c>
      <c r="U1281" s="33">
        <v>45366</v>
      </c>
      <c r="V1281" s="32" t="s">
        <v>3062</v>
      </c>
      <c r="W1281" s="32" t="s">
        <v>143</v>
      </c>
      <c r="X1281" s="33">
        <v>45371</v>
      </c>
      <c r="Y1281" s="32" t="s">
        <v>1068</v>
      </c>
      <c r="Z1281" s="33">
        <v>45371</v>
      </c>
      <c r="AA1281" s="32" t="s">
        <v>1069</v>
      </c>
      <c r="AB1281" s="32" t="s">
        <v>1089</v>
      </c>
      <c r="AC1281" s="33">
        <v>45378</v>
      </c>
      <c r="AD1281" s="32" t="s">
        <v>581</v>
      </c>
      <c r="AE1281" s="33" t="s">
        <v>581</v>
      </c>
      <c r="AF1281" s="32" t="s">
        <v>581</v>
      </c>
      <c r="AG1281" s="32"/>
      <c r="AH1281" s="32" t="s">
        <v>1210</v>
      </c>
      <c r="AI1281" t="s">
        <v>1311</v>
      </c>
      <c r="AJ1281" t="s">
        <v>1356</v>
      </c>
      <c r="AK1281" t="s">
        <v>1520</v>
      </c>
      <c r="AL1281" s="32" t="s">
        <v>890</v>
      </c>
    </row>
    <row r="1282" spans="1:38">
      <c r="A1282" s="32">
        <v>83</v>
      </c>
      <c r="B1282" s="33">
        <v>45357</v>
      </c>
      <c r="C1282" s="32">
        <v>30</v>
      </c>
      <c r="D1282" s="32" t="s">
        <v>2565</v>
      </c>
      <c r="E1282" s="32" t="s">
        <v>2566</v>
      </c>
      <c r="F1282" s="32">
        <v>9791027</v>
      </c>
      <c r="G1282" s="32" t="s">
        <v>2855</v>
      </c>
      <c r="H1282" s="32" t="s">
        <v>2872</v>
      </c>
      <c r="I1282" s="32">
        <v>56830</v>
      </c>
      <c r="J1282" s="33">
        <v>45365</v>
      </c>
      <c r="K1282" s="33">
        <v>45365</v>
      </c>
      <c r="L1282" t="s">
        <v>1058</v>
      </c>
      <c r="M1282" s="32">
        <v>12</v>
      </c>
      <c r="N1282" s="32" t="s">
        <v>55</v>
      </c>
      <c r="O1282" s="32">
        <v>3</v>
      </c>
      <c r="P1282" s="32">
        <v>15</v>
      </c>
      <c r="Q1282" s="32">
        <v>45</v>
      </c>
      <c r="R1282" s="32" t="s">
        <v>2985</v>
      </c>
      <c r="S1282" s="32" t="s">
        <v>1059</v>
      </c>
      <c r="T1282" s="33">
        <v>45373</v>
      </c>
      <c r="U1282" s="33">
        <v>45368</v>
      </c>
      <c r="V1282" s="32" t="s">
        <v>3063</v>
      </c>
      <c r="W1282" s="32" t="s">
        <v>1018</v>
      </c>
      <c r="X1282" s="33">
        <v>45372</v>
      </c>
      <c r="Y1282" s="32" t="s">
        <v>1068</v>
      </c>
      <c r="Z1282" s="33">
        <v>45372</v>
      </c>
      <c r="AA1282" s="32" t="s">
        <v>1075</v>
      </c>
      <c r="AB1282" s="32" t="s">
        <v>1083</v>
      </c>
      <c r="AC1282" s="33">
        <v>45397</v>
      </c>
      <c r="AD1282" s="32" t="s">
        <v>581</v>
      </c>
      <c r="AE1282" s="33" t="s">
        <v>581</v>
      </c>
      <c r="AF1282" s="32" t="s">
        <v>581</v>
      </c>
      <c r="AG1282" s="32"/>
      <c r="AH1282" s="32" t="s">
        <v>1210</v>
      </c>
      <c r="AI1282" t="s">
        <v>1311</v>
      </c>
      <c r="AJ1282" t="s">
        <v>1356</v>
      </c>
      <c r="AK1282" t="s">
        <v>1520</v>
      </c>
      <c r="AL1282" s="32" t="s">
        <v>890</v>
      </c>
    </row>
    <row r="1283" spans="1:38">
      <c r="A1283" s="32">
        <v>83</v>
      </c>
      <c r="B1283" s="33">
        <v>45357</v>
      </c>
      <c r="C1283" s="32">
        <v>30</v>
      </c>
      <c r="D1283" s="32" t="s">
        <v>2565</v>
      </c>
      <c r="E1283" s="32" t="s">
        <v>2566</v>
      </c>
      <c r="F1283" s="32">
        <v>9791027</v>
      </c>
      <c r="G1283" s="32" t="s">
        <v>499</v>
      </c>
      <c r="H1283" s="32" t="s">
        <v>517</v>
      </c>
      <c r="I1283" s="32">
        <v>56828</v>
      </c>
      <c r="J1283" s="33">
        <v>45365</v>
      </c>
      <c r="K1283" s="33">
        <v>45365</v>
      </c>
      <c r="L1283" t="s">
        <v>1058</v>
      </c>
      <c r="M1283" s="32">
        <v>2</v>
      </c>
      <c r="N1283" s="32" t="s">
        <v>55</v>
      </c>
      <c r="O1283" s="32">
        <v>1</v>
      </c>
      <c r="P1283" s="32">
        <v>27.1</v>
      </c>
      <c r="Q1283" s="32">
        <v>27.1</v>
      </c>
      <c r="R1283" s="32" t="s">
        <v>2986</v>
      </c>
      <c r="S1283" s="32" t="s">
        <v>1058</v>
      </c>
      <c r="T1283" s="33">
        <v>45366</v>
      </c>
      <c r="U1283" s="33" t="s">
        <v>581</v>
      </c>
      <c r="V1283" s="32" t="s">
        <v>2987</v>
      </c>
      <c r="W1283" s="32" t="s">
        <v>1006</v>
      </c>
      <c r="X1283" s="33">
        <v>45366</v>
      </c>
      <c r="Y1283" s="32" t="s">
        <v>1068</v>
      </c>
      <c r="Z1283" s="33">
        <v>45366</v>
      </c>
      <c r="AA1283" s="32" t="s">
        <v>1075</v>
      </c>
      <c r="AB1283" s="32" t="s">
        <v>1081</v>
      </c>
      <c r="AC1283" s="33">
        <v>45380</v>
      </c>
      <c r="AD1283" s="32" t="s">
        <v>22</v>
      </c>
      <c r="AE1283" s="33">
        <v>45369</v>
      </c>
      <c r="AF1283" s="32" t="s">
        <v>424</v>
      </c>
      <c r="AG1283" s="32"/>
      <c r="AH1283" s="32" t="s">
        <v>1210</v>
      </c>
      <c r="AI1283" t="s">
        <v>1311</v>
      </c>
      <c r="AJ1283" t="s">
        <v>1356</v>
      </c>
      <c r="AK1283" t="s">
        <v>1520</v>
      </c>
      <c r="AL1283" s="32" t="s">
        <v>890</v>
      </c>
    </row>
    <row r="1284" spans="1:38">
      <c r="A1284" s="32">
        <v>83</v>
      </c>
      <c r="B1284" s="33">
        <v>45357</v>
      </c>
      <c r="C1284" s="32">
        <v>30</v>
      </c>
      <c r="D1284" s="32" t="s">
        <v>2565</v>
      </c>
      <c r="E1284" s="32" t="s">
        <v>2566</v>
      </c>
      <c r="F1284" s="32">
        <v>9791027</v>
      </c>
      <c r="G1284" s="32" t="s">
        <v>2097</v>
      </c>
      <c r="H1284" s="32" t="s">
        <v>553</v>
      </c>
      <c r="I1284" s="32">
        <v>56826</v>
      </c>
      <c r="J1284" s="33">
        <v>45365</v>
      </c>
      <c r="K1284" s="33">
        <v>45365</v>
      </c>
      <c r="L1284" t="s">
        <v>1058</v>
      </c>
      <c r="M1284" s="32">
        <v>1</v>
      </c>
      <c r="N1284" s="32" t="s">
        <v>36</v>
      </c>
      <c r="O1284" s="32">
        <v>5</v>
      </c>
      <c r="P1284" s="32">
        <v>4.88</v>
      </c>
      <c r="Q1284" s="32">
        <v>24.4</v>
      </c>
      <c r="R1284" s="32" t="s">
        <v>2984</v>
      </c>
      <c r="S1284" s="32" t="s">
        <v>1058</v>
      </c>
      <c r="T1284" s="33">
        <v>45371</v>
      </c>
      <c r="U1284" s="33">
        <v>45366</v>
      </c>
      <c r="V1284" s="32" t="s">
        <v>3062</v>
      </c>
      <c r="W1284" s="32" t="s">
        <v>1002</v>
      </c>
      <c r="X1284" s="33">
        <v>45371</v>
      </c>
      <c r="Y1284" s="32" t="s">
        <v>1068</v>
      </c>
      <c r="Z1284" s="33">
        <v>45371</v>
      </c>
      <c r="AA1284" s="32" t="s">
        <v>1069</v>
      </c>
      <c r="AB1284" s="32" t="s">
        <v>1089</v>
      </c>
      <c r="AC1284" s="33">
        <v>45378</v>
      </c>
      <c r="AD1284" s="32" t="s">
        <v>581</v>
      </c>
      <c r="AE1284" s="33" t="s">
        <v>581</v>
      </c>
      <c r="AF1284" s="32" t="s">
        <v>581</v>
      </c>
      <c r="AG1284" s="32"/>
      <c r="AH1284" s="32" t="s">
        <v>1210</v>
      </c>
      <c r="AI1284" t="s">
        <v>1311</v>
      </c>
      <c r="AJ1284" t="s">
        <v>1356</v>
      </c>
      <c r="AK1284" t="s">
        <v>1520</v>
      </c>
      <c r="AL1284" s="32" t="s">
        <v>890</v>
      </c>
    </row>
    <row r="1285" spans="1:38">
      <c r="A1285" s="32">
        <v>83</v>
      </c>
      <c r="B1285" s="33">
        <v>45357</v>
      </c>
      <c r="C1285" s="32">
        <v>30</v>
      </c>
      <c r="D1285" s="32" t="s">
        <v>2565</v>
      </c>
      <c r="E1285" s="32" t="s">
        <v>2566</v>
      </c>
      <c r="F1285" s="32">
        <v>9791027</v>
      </c>
      <c r="G1285" s="32" t="s">
        <v>2856</v>
      </c>
      <c r="H1285" s="32" t="s">
        <v>2873</v>
      </c>
      <c r="I1285" s="32">
        <v>56824</v>
      </c>
      <c r="J1285" s="33">
        <v>45365</v>
      </c>
      <c r="K1285" s="33">
        <v>45365</v>
      </c>
      <c r="L1285" t="s">
        <v>1058</v>
      </c>
      <c r="M1285" s="32">
        <v>2</v>
      </c>
      <c r="N1285" s="32" t="s">
        <v>20</v>
      </c>
      <c r="O1285" s="32">
        <v>40</v>
      </c>
      <c r="P1285" s="32">
        <v>10.89</v>
      </c>
      <c r="Q1285" s="32">
        <v>435.6</v>
      </c>
      <c r="R1285" s="32" t="s">
        <v>2986</v>
      </c>
      <c r="S1285" s="32" t="s">
        <v>1058</v>
      </c>
      <c r="T1285" s="33">
        <v>45366</v>
      </c>
      <c r="U1285" s="33" t="s">
        <v>581</v>
      </c>
      <c r="V1285" s="32" t="s">
        <v>2987</v>
      </c>
      <c r="W1285" s="32" t="s">
        <v>143</v>
      </c>
      <c r="X1285" s="33">
        <v>45366</v>
      </c>
      <c r="Y1285" s="32" t="s">
        <v>1068</v>
      </c>
      <c r="Z1285" s="33">
        <v>45366</v>
      </c>
      <c r="AA1285" s="32" t="s">
        <v>1075</v>
      </c>
      <c r="AB1285" s="32" t="s">
        <v>1081</v>
      </c>
      <c r="AC1285" s="33">
        <v>45380</v>
      </c>
      <c r="AD1285" s="32" t="s">
        <v>22</v>
      </c>
      <c r="AE1285" s="33">
        <v>45369</v>
      </c>
      <c r="AF1285" s="32" t="s">
        <v>1174</v>
      </c>
      <c r="AG1285" s="32"/>
      <c r="AH1285" s="32" t="s">
        <v>1210</v>
      </c>
      <c r="AI1285" t="s">
        <v>1311</v>
      </c>
      <c r="AJ1285" t="s">
        <v>1356</v>
      </c>
      <c r="AK1285" t="s">
        <v>1520</v>
      </c>
      <c r="AL1285" s="32" t="s">
        <v>890</v>
      </c>
    </row>
    <row r="1286" spans="1:38">
      <c r="A1286" s="32">
        <v>83</v>
      </c>
      <c r="B1286" s="33">
        <v>45357</v>
      </c>
      <c r="C1286" s="32">
        <v>30</v>
      </c>
      <c r="D1286" s="32" t="s">
        <v>2565</v>
      </c>
      <c r="E1286" s="32" t="s">
        <v>2566</v>
      </c>
      <c r="F1286" s="32">
        <v>9791027</v>
      </c>
      <c r="G1286" s="32" t="s">
        <v>2857</v>
      </c>
      <c r="H1286" s="32" t="s">
        <v>2874</v>
      </c>
      <c r="I1286" s="32">
        <v>56830</v>
      </c>
      <c r="J1286" s="33">
        <v>45365</v>
      </c>
      <c r="K1286" s="33">
        <v>45365</v>
      </c>
      <c r="L1286" t="s">
        <v>1058</v>
      </c>
      <c r="M1286" s="32">
        <v>11</v>
      </c>
      <c r="N1286" s="32" t="s">
        <v>20</v>
      </c>
      <c r="O1286" s="32">
        <v>30</v>
      </c>
      <c r="P1286" s="32">
        <v>0.6</v>
      </c>
      <c r="Q1286" s="32">
        <v>18</v>
      </c>
      <c r="R1286" s="32" t="s">
        <v>2985</v>
      </c>
      <c r="S1286" s="32" t="s">
        <v>1059</v>
      </c>
      <c r="T1286" s="33">
        <v>45373</v>
      </c>
      <c r="U1286" s="33">
        <v>45368</v>
      </c>
      <c r="V1286" s="32" t="s">
        <v>3063</v>
      </c>
      <c r="W1286" s="32" t="s">
        <v>1017</v>
      </c>
      <c r="X1286" s="33">
        <v>45372</v>
      </c>
      <c r="Y1286" s="32" t="s">
        <v>1068</v>
      </c>
      <c r="Z1286" s="33">
        <v>45372</v>
      </c>
      <c r="AA1286" s="32" t="s">
        <v>1075</v>
      </c>
      <c r="AB1286" s="32" t="s">
        <v>1083</v>
      </c>
      <c r="AC1286" s="33">
        <v>45397</v>
      </c>
      <c r="AD1286" s="32" t="s">
        <v>581</v>
      </c>
      <c r="AE1286" s="33" t="s">
        <v>581</v>
      </c>
      <c r="AF1286" s="32" t="s">
        <v>581</v>
      </c>
      <c r="AG1286" s="32"/>
      <c r="AH1286" s="32" t="s">
        <v>1210</v>
      </c>
      <c r="AI1286" t="s">
        <v>1311</v>
      </c>
      <c r="AJ1286" t="s">
        <v>1356</v>
      </c>
      <c r="AK1286" t="s">
        <v>1520</v>
      </c>
      <c r="AL1286" s="32" t="s">
        <v>890</v>
      </c>
    </row>
    <row r="1287" spans="1:38">
      <c r="A1287" s="32">
        <v>83</v>
      </c>
      <c r="B1287" s="33">
        <v>45357</v>
      </c>
      <c r="C1287" s="32">
        <v>30</v>
      </c>
      <c r="D1287" s="32" t="s">
        <v>2565</v>
      </c>
      <c r="E1287" s="32" t="s">
        <v>2566</v>
      </c>
      <c r="F1287" s="32">
        <v>9791027</v>
      </c>
      <c r="G1287" s="32" t="s">
        <v>2858</v>
      </c>
      <c r="H1287" s="32" t="s">
        <v>2875</v>
      </c>
      <c r="I1287" s="32">
        <v>56830</v>
      </c>
      <c r="J1287" s="33">
        <v>45365</v>
      </c>
      <c r="K1287" s="33">
        <v>45365</v>
      </c>
      <c r="L1287" t="s">
        <v>1058</v>
      </c>
      <c r="M1287" s="32">
        <v>10</v>
      </c>
      <c r="N1287" s="32" t="s">
        <v>55</v>
      </c>
      <c r="O1287" s="32">
        <v>10</v>
      </c>
      <c r="P1287" s="32">
        <v>3.43</v>
      </c>
      <c r="Q1287" s="32">
        <v>34.299999999999997</v>
      </c>
      <c r="R1287" s="32" t="s">
        <v>2985</v>
      </c>
      <c r="S1287" s="32" t="s">
        <v>1059</v>
      </c>
      <c r="T1287" s="33">
        <v>45373</v>
      </c>
      <c r="U1287" s="33">
        <v>45368</v>
      </c>
      <c r="V1287" s="32" t="s">
        <v>3063</v>
      </c>
      <c r="W1287" s="32" t="s">
        <v>1016</v>
      </c>
      <c r="X1287" s="33">
        <v>45372</v>
      </c>
      <c r="Y1287" s="32" t="s">
        <v>1068</v>
      </c>
      <c r="Z1287" s="33">
        <v>45372</v>
      </c>
      <c r="AA1287" s="32" t="s">
        <v>1075</v>
      </c>
      <c r="AB1287" s="32" t="s">
        <v>1083</v>
      </c>
      <c r="AC1287" s="33">
        <v>45397</v>
      </c>
      <c r="AD1287" s="32" t="s">
        <v>581</v>
      </c>
      <c r="AE1287" s="33" t="s">
        <v>581</v>
      </c>
      <c r="AF1287" s="32" t="s">
        <v>581</v>
      </c>
      <c r="AG1287" s="32"/>
      <c r="AH1287" s="32" t="s">
        <v>1210</v>
      </c>
      <c r="AI1287" t="s">
        <v>1311</v>
      </c>
      <c r="AJ1287" t="s">
        <v>1356</v>
      </c>
      <c r="AK1287" t="s">
        <v>1520</v>
      </c>
      <c r="AL1287" s="32" t="s">
        <v>890</v>
      </c>
    </row>
    <row r="1288" spans="1:38">
      <c r="A1288" s="32">
        <v>83</v>
      </c>
      <c r="B1288" s="33">
        <v>45357</v>
      </c>
      <c r="C1288" s="32">
        <v>30</v>
      </c>
      <c r="D1288" s="32" t="s">
        <v>2565</v>
      </c>
      <c r="E1288" s="32" t="s">
        <v>2566</v>
      </c>
      <c r="F1288" s="32">
        <v>9791027</v>
      </c>
      <c r="G1288" s="32" t="s">
        <v>175</v>
      </c>
      <c r="H1288" s="32" t="s">
        <v>202</v>
      </c>
      <c r="I1288" s="32">
        <v>56829</v>
      </c>
      <c r="J1288" s="33">
        <v>45365</v>
      </c>
      <c r="K1288" s="33">
        <v>45365</v>
      </c>
      <c r="L1288" t="s">
        <v>1058</v>
      </c>
      <c r="M1288" s="32">
        <v>1</v>
      </c>
      <c r="N1288" s="32" t="s">
        <v>203</v>
      </c>
      <c r="O1288" s="32">
        <v>3</v>
      </c>
      <c r="P1288" s="32">
        <v>26.52</v>
      </c>
      <c r="Q1288" s="32">
        <v>79.56</v>
      </c>
      <c r="R1288" s="32" t="s">
        <v>581</v>
      </c>
      <c r="S1288" s="32" t="s">
        <v>581</v>
      </c>
      <c r="T1288" s="33" t="s">
        <v>581</v>
      </c>
      <c r="U1288" s="33" t="s">
        <v>581</v>
      </c>
      <c r="V1288" s="32" t="s">
        <v>2983</v>
      </c>
      <c r="W1288" s="32" t="s">
        <v>1313</v>
      </c>
      <c r="X1288" s="33">
        <v>45366</v>
      </c>
      <c r="Y1288" s="32" t="s">
        <v>1068</v>
      </c>
      <c r="Z1288" s="33">
        <v>45366</v>
      </c>
      <c r="AA1288" s="32" t="s">
        <v>1069</v>
      </c>
      <c r="AB1288" s="32" t="s">
        <v>1070</v>
      </c>
      <c r="AC1288" s="33">
        <v>45373</v>
      </c>
      <c r="AD1288" s="32" t="s">
        <v>22</v>
      </c>
      <c r="AE1288" s="33">
        <v>45369</v>
      </c>
      <c r="AF1288" s="32" t="s">
        <v>428</v>
      </c>
      <c r="AG1288" s="32"/>
      <c r="AH1288" s="32" t="s">
        <v>1210</v>
      </c>
      <c r="AI1288" t="s">
        <v>1311</v>
      </c>
      <c r="AJ1288" t="s">
        <v>1356</v>
      </c>
      <c r="AK1288" t="s">
        <v>1520</v>
      </c>
      <c r="AL1288" s="32" t="s">
        <v>890</v>
      </c>
    </row>
    <row r="1289" spans="1:38">
      <c r="A1289" s="32">
        <v>83</v>
      </c>
      <c r="B1289" s="33">
        <v>45357</v>
      </c>
      <c r="C1289" s="32">
        <v>30</v>
      </c>
      <c r="D1289" s="32" t="s">
        <v>2565</v>
      </c>
      <c r="E1289" s="32" t="s">
        <v>2566</v>
      </c>
      <c r="F1289" s="32">
        <v>9791027</v>
      </c>
      <c r="G1289" s="32" t="s">
        <v>2859</v>
      </c>
      <c r="H1289" s="32" t="s">
        <v>2876</v>
      </c>
      <c r="I1289" s="32">
        <v>56830</v>
      </c>
      <c r="J1289" s="33">
        <v>45365</v>
      </c>
      <c r="K1289" s="33">
        <v>45365</v>
      </c>
      <c r="L1289" t="s">
        <v>1058</v>
      </c>
      <c r="M1289" s="32">
        <v>9</v>
      </c>
      <c r="N1289" s="32" t="s">
        <v>36</v>
      </c>
      <c r="O1289" s="32">
        <v>6</v>
      </c>
      <c r="P1289" s="32">
        <v>29.7</v>
      </c>
      <c r="Q1289" s="32">
        <v>178.2</v>
      </c>
      <c r="R1289" s="32" t="s">
        <v>2985</v>
      </c>
      <c r="S1289" s="32" t="s">
        <v>1059</v>
      </c>
      <c r="T1289" s="33">
        <v>45373</v>
      </c>
      <c r="U1289" s="33">
        <v>45368</v>
      </c>
      <c r="V1289" s="32" t="s">
        <v>3063</v>
      </c>
      <c r="W1289" s="32" t="s">
        <v>1015</v>
      </c>
      <c r="X1289" s="33">
        <v>45372</v>
      </c>
      <c r="Y1289" s="32" t="s">
        <v>1068</v>
      </c>
      <c r="Z1289" s="33">
        <v>45372</v>
      </c>
      <c r="AA1289" s="32" t="s">
        <v>1075</v>
      </c>
      <c r="AB1289" s="32" t="s">
        <v>1083</v>
      </c>
      <c r="AC1289" s="33">
        <v>45411</v>
      </c>
      <c r="AD1289" s="32" t="s">
        <v>581</v>
      </c>
      <c r="AE1289" s="33" t="s">
        <v>581</v>
      </c>
      <c r="AF1289" s="32" t="s">
        <v>581</v>
      </c>
      <c r="AG1289" s="32"/>
      <c r="AH1289" s="32" t="s">
        <v>1210</v>
      </c>
      <c r="AI1289" t="s">
        <v>1311</v>
      </c>
      <c r="AJ1289" t="s">
        <v>1356</v>
      </c>
      <c r="AK1289" t="s">
        <v>1520</v>
      </c>
      <c r="AL1289" s="32" t="s">
        <v>890</v>
      </c>
    </row>
    <row r="1290" spans="1:38">
      <c r="A1290" s="32">
        <v>83</v>
      </c>
      <c r="B1290" s="33">
        <v>45357</v>
      </c>
      <c r="C1290" s="32">
        <v>30</v>
      </c>
      <c r="D1290" s="32" t="s">
        <v>2565</v>
      </c>
      <c r="E1290" s="32" t="s">
        <v>2566</v>
      </c>
      <c r="F1290" s="32">
        <v>9791027</v>
      </c>
      <c r="G1290" s="32" t="s">
        <v>2087</v>
      </c>
      <c r="H1290" s="32" t="s">
        <v>2061</v>
      </c>
      <c r="I1290" s="32">
        <v>56828</v>
      </c>
      <c r="J1290" s="33">
        <v>45365</v>
      </c>
      <c r="K1290" s="33">
        <v>45365</v>
      </c>
      <c r="L1290" t="s">
        <v>1058</v>
      </c>
      <c r="M1290" s="32">
        <v>1</v>
      </c>
      <c r="N1290" s="32" t="s">
        <v>36</v>
      </c>
      <c r="O1290" s="32">
        <v>10</v>
      </c>
      <c r="P1290" s="32">
        <v>6.5</v>
      </c>
      <c r="Q1290" s="32">
        <v>65</v>
      </c>
      <c r="R1290" s="32" t="s">
        <v>2986</v>
      </c>
      <c r="S1290" s="32" t="s">
        <v>1058</v>
      </c>
      <c r="T1290" s="33">
        <v>45366</v>
      </c>
      <c r="U1290" s="33" t="s">
        <v>581</v>
      </c>
      <c r="V1290" s="32" t="s">
        <v>2987</v>
      </c>
      <c r="W1290" s="32" t="s">
        <v>1005</v>
      </c>
      <c r="X1290" s="33">
        <v>45366</v>
      </c>
      <c r="Y1290" s="32" t="s">
        <v>1068</v>
      </c>
      <c r="Z1290" s="33">
        <v>45366</v>
      </c>
      <c r="AA1290" s="32" t="s">
        <v>1075</v>
      </c>
      <c r="AB1290" s="32" t="s">
        <v>1081</v>
      </c>
      <c r="AC1290" s="33">
        <v>45380</v>
      </c>
      <c r="AD1290" s="32" t="s">
        <v>22</v>
      </c>
      <c r="AE1290" s="33">
        <v>45369</v>
      </c>
      <c r="AF1290" s="32" t="s">
        <v>1001</v>
      </c>
      <c r="AG1290" s="32"/>
      <c r="AH1290" s="32" t="s">
        <v>1210</v>
      </c>
      <c r="AI1290" t="s">
        <v>1311</v>
      </c>
      <c r="AJ1290" t="s">
        <v>1356</v>
      </c>
      <c r="AK1290" t="s">
        <v>1520</v>
      </c>
      <c r="AL1290" s="32" t="s">
        <v>890</v>
      </c>
    </row>
    <row r="1291" spans="1:38">
      <c r="A1291" s="32">
        <v>83</v>
      </c>
      <c r="B1291" s="33">
        <v>45357</v>
      </c>
      <c r="C1291" s="32">
        <v>30</v>
      </c>
      <c r="D1291" s="32" t="s">
        <v>2565</v>
      </c>
      <c r="E1291" s="32" t="s">
        <v>2566</v>
      </c>
      <c r="F1291" s="32">
        <v>9791027</v>
      </c>
      <c r="G1291" s="32" t="s">
        <v>2425</v>
      </c>
      <c r="H1291" s="32" t="s">
        <v>2449</v>
      </c>
      <c r="I1291" s="32">
        <v>56824</v>
      </c>
      <c r="J1291" s="33">
        <v>45365</v>
      </c>
      <c r="K1291" s="33">
        <v>45365</v>
      </c>
      <c r="L1291" t="s">
        <v>1058</v>
      </c>
      <c r="M1291" s="32">
        <v>1</v>
      </c>
      <c r="N1291" s="32" t="s">
        <v>20</v>
      </c>
      <c r="O1291" s="32">
        <v>5</v>
      </c>
      <c r="P1291" s="32">
        <v>12.71</v>
      </c>
      <c r="Q1291" s="32">
        <v>63.55</v>
      </c>
      <c r="R1291" s="32" t="s">
        <v>2985</v>
      </c>
      <c r="S1291" s="32" t="s">
        <v>1059</v>
      </c>
      <c r="T1291" s="33">
        <v>45373</v>
      </c>
      <c r="U1291" s="33">
        <v>45368</v>
      </c>
      <c r="V1291" s="32" t="s">
        <v>3063</v>
      </c>
      <c r="W1291" s="32" t="s">
        <v>1005</v>
      </c>
      <c r="X1291" s="33">
        <v>45372</v>
      </c>
      <c r="Y1291" s="32" t="s">
        <v>1068</v>
      </c>
      <c r="Z1291" s="33">
        <v>45372</v>
      </c>
      <c r="AA1291" s="32" t="s">
        <v>1075</v>
      </c>
      <c r="AB1291" s="32" t="s">
        <v>1083</v>
      </c>
      <c r="AC1291" s="33">
        <v>45382</v>
      </c>
      <c r="AD1291" s="32" t="s">
        <v>581</v>
      </c>
      <c r="AE1291" s="33" t="s">
        <v>581</v>
      </c>
      <c r="AF1291" s="32" t="s">
        <v>581</v>
      </c>
      <c r="AG1291" s="32"/>
      <c r="AH1291" s="32" t="s">
        <v>1210</v>
      </c>
      <c r="AI1291" t="s">
        <v>1311</v>
      </c>
      <c r="AJ1291" t="s">
        <v>1356</v>
      </c>
      <c r="AK1291" t="s">
        <v>1520</v>
      </c>
      <c r="AL1291" s="32" t="s">
        <v>890</v>
      </c>
    </row>
    <row r="1292" spans="1:38">
      <c r="A1292" s="32">
        <v>83</v>
      </c>
      <c r="B1292" s="33">
        <v>45357</v>
      </c>
      <c r="C1292" s="32">
        <v>30</v>
      </c>
      <c r="D1292" s="32" t="s">
        <v>2565</v>
      </c>
      <c r="E1292" s="32" t="s">
        <v>2566</v>
      </c>
      <c r="F1292" s="32">
        <v>9791027</v>
      </c>
      <c r="G1292" s="32" t="s">
        <v>2860</v>
      </c>
      <c r="H1292" s="32" t="s">
        <v>2877</v>
      </c>
      <c r="I1292" s="32">
        <v>56830</v>
      </c>
      <c r="J1292" s="33">
        <v>45365</v>
      </c>
      <c r="K1292" s="33">
        <v>45365</v>
      </c>
      <c r="L1292" t="s">
        <v>1058</v>
      </c>
      <c r="M1292" s="32">
        <v>8</v>
      </c>
      <c r="N1292" s="32" t="s">
        <v>20</v>
      </c>
      <c r="O1292" s="32">
        <v>30</v>
      </c>
      <c r="P1292" s="32">
        <v>41.6</v>
      </c>
      <c r="Q1292" s="32">
        <v>1248</v>
      </c>
      <c r="R1292" s="32" t="s">
        <v>2985</v>
      </c>
      <c r="S1292" s="32" t="s">
        <v>1059</v>
      </c>
      <c r="T1292" s="33">
        <v>45373</v>
      </c>
      <c r="U1292" s="33">
        <v>45368</v>
      </c>
      <c r="V1292" s="32" t="s">
        <v>3063</v>
      </c>
      <c r="W1292" s="32" t="s">
        <v>1014</v>
      </c>
      <c r="X1292" s="33">
        <v>45372</v>
      </c>
      <c r="Y1292" s="32" t="s">
        <v>1068</v>
      </c>
      <c r="Z1292" s="33">
        <v>45372</v>
      </c>
      <c r="AA1292" s="32" t="s">
        <v>1075</v>
      </c>
      <c r="AB1292" s="32" t="s">
        <v>1083</v>
      </c>
      <c r="AC1292" s="33">
        <v>45397</v>
      </c>
      <c r="AD1292" s="32" t="s">
        <v>581</v>
      </c>
      <c r="AE1292" s="33" t="s">
        <v>581</v>
      </c>
      <c r="AF1292" s="32" t="s">
        <v>581</v>
      </c>
      <c r="AG1292" s="32"/>
      <c r="AH1292" s="32" t="s">
        <v>1210</v>
      </c>
      <c r="AI1292" t="s">
        <v>1311</v>
      </c>
      <c r="AJ1292" t="s">
        <v>1356</v>
      </c>
      <c r="AK1292" t="s">
        <v>1520</v>
      </c>
      <c r="AL1292" s="32" t="s">
        <v>890</v>
      </c>
    </row>
    <row r="1293" spans="1:38">
      <c r="A1293" s="32">
        <v>83</v>
      </c>
      <c r="B1293" s="33">
        <v>45357</v>
      </c>
      <c r="C1293" s="32">
        <v>30</v>
      </c>
      <c r="D1293" s="32" t="s">
        <v>2565</v>
      </c>
      <c r="E1293" s="32" t="s">
        <v>2566</v>
      </c>
      <c r="F1293" s="32">
        <v>9791027</v>
      </c>
      <c r="G1293" s="32" t="s">
        <v>2861</v>
      </c>
      <c r="H1293" s="32" t="s">
        <v>2878</v>
      </c>
      <c r="I1293" s="32">
        <v>56830</v>
      </c>
      <c r="J1293" s="33">
        <v>45365</v>
      </c>
      <c r="K1293" s="33">
        <v>45365</v>
      </c>
      <c r="L1293" t="s">
        <v>1058</v>
      </c>
      <c r="M1293" s="32">
        <v>7</v>
      </c>
      <c r="N1293" s="32" t="s">
        <v>20</v>
      </c>
      <c r="O1293" s="32">
        <v>10</v>
      </c>
      <c r="P1293" s="32">
        <v>24.7</v>
      </c>
      <c r="Q1293" s="32">
        <v>247</v>
      </c>
      <c r="R1293" s="32" t="s">
        <v>2985</v>
      </c>
      <c r="S1293" s="32" t="s">
        <v>1059</v>
      </c>
      <c r="T1293" s="33">
        <v>45373</v>
      </c>
      <c r="U1293" s="33">
        <v>45368</v>
      </c>
      <c r="V1293" s="32" t="s">
        <v>3063</v>
      </c>
      <c r="W1293" s="32" t="s">
        <v>1013</v>
      </c>
      <c r="X1293" s="33">
        <v>45372</v>
      </c>
      <c r="Y1293" s="32" t="s">
        <v>1068</v>
      </c>
      <c r="Z1293" s="33">
        <v>45372</v>
      </c>
      <c r="AA1293" s="32" t="s">
        <v>1075</v>
      </c>
      <c r="AB1293" s="32" t="s">
        <v>1083</v>
      </c>
      <c r="AC1293" s="33">
        <v>45397</v>
      </c>
      <c r="AD1293" s="32" t="s">
        <v>581</v>
      </c>
      <c r="AE1293" s="33" t="s">
        <v>581</v>
      </c>
      <c r="AF1293" s="32" t="s">
        <v>581</v>
      </c>
      <c r="AG1293" s="32"/>
      <c r="AH1293" s="32" t="s">
        <v>1210</v>
      </c>
      <c r="AI1293" t="s">
        <v>1311</v>
      </c>
      <c r="AJ1293" t="s">
        <v>1356</v>
      </c>
      <c r="AK1293" t="s">
        <v>1520</v>
      </c>
      <c r="AL1293" s="32" t="s">
        <v>890</v>
      </c>
    </row>
    <row r="1294" spans="1:38">
      <c r="A1294" s="32">
        <v>83</v>
      </c>
      <c r="B1294" s="33">
        <v>45357</v>
      </c>
      <c r="C1294" s="32">
        <v>30</v>
      </c>
      <c r="D1294" s="32" t="s">
        <v>2565</v>
      </c>
      <c r="E1294" s="32" t="s">
        <v>2566</v>
      </c>
      <c r="F1294" s="32">
        <v>9791027</v>
      </c>
      <c r="G1294" s="32" t="s">
        <v>2862</v>
      </c>
      <c r="H1294" s="32" t="s">
        <v>2879</v>
      </c>
      <c r="I1294" s="32">
        <v>56830</v>
      </c>
      <c r="J1294" s="33">
        <v>45365</v>
      </c>
      <c r="K1294" s="33">
        <v>45365</v>
      </c>
      <c r="L1294" t="s">
        <v>1058</v>
      </c>
      <c r="M1294" s="32">
        <v>6</v>
      </c>
      <c r="N1294" s="32" t="s">
        <v>20</v>
      </c>
      <c r="O1294" s="32">
        <v>60</v>
      </c>
      <c r="P1294" s="32">
        <v>8.1300000000000008</v>
      </c>
      <c r="Q1294" s="32">
        <v>487.8</v>
      </c>
      <c r="R1294" s="32" t="s">
        <v>2985</v>
      </c>
      <c r="S1294" s="32" t="s">
        <v>1059</v>
      </c>
      <c r="T1294" s="33">
        <v>45373</v>
      </c>
      <c r="U1294" s="33">
        <v>45368</v>
      </c>
      <c r="V1294" s="32" t="s">
        <v>3063</v>
      </c>
      <c r="W1294" s="32" t="s">
        <v>1012</v>
      </c>
      <c r="X1294" s="33">
        <v>45372</v>
      </c>
      <c r="Y1294" s="32" t="s">
        <v>1068</v>
      </c>
      <c r="Z1294" s="33">
        <v>45372</v>
      </c>
      <c r="AA1294" s="32" t="s">
        <v>1075</v>
      </c>
      <c r="AB1294" s="32" t="s">
        <v>1083</v>
      </c>
      <c r="AC1294" s="33">
        <v>45397</v>
      </c>
      <c r="AD1294" s="32" t="s">
        <v>581</v>
      </c>
      <c r="AE1294" s="33" t="s">
        <v>581</v>
      </c>
      <c r="AF1294" s="32" t="s">
        <v>581</v>
      </c>
      <c r="AG1294" s="32"/>
      <c r="AH1294" s="32" t="s">
        <v>1210</v>
      </c>
      <c r="AI1294" t="s">
        <v>1311</v>
      </c>
      <c r="AJ1294" t="s">
        <v>1356</v>
      </c>
      <c r="AK1294" t="s">
        <v>1520</v>
      </c>
      <c r="AL1294" s="32" t="s">
        <v>890</v>
      </c>
    </row>
    <row r="1295" spans="1:38">
      <c r="A1295" s="32">
        <v>83</v>
      </c>
      <c r="B1295" s="33">
        <v>45357</v>
      </c>
      <c r="C1295" s="32">
        <v>30</v>
      </c>
      <c r="D1295" s="32" t="s">
        <v>2565</v>
      </c>
      <c r="E1295" s="32" t="s">
        <v>2566</v>
      </c>
      <c r="F1295" s="32">
        <v>9791027</v>
      </c>
      <c r="G1295" s="32" t="s">
        <v>2863</v>
      </c>
      <c r="H1295" s="32" t="s">
        <v>2880</v>
      </c>
      <c r="I1295" s="32">
        <v>56830</v>
      </c>
      <c r="J1295" s="33">
        <v>45365</v>
      </c>
      <c r="K1295" s="33">
        <v>45365</v>
      </c>
      <c r="L1295" t="s">
        <v>1058</v>
      </c>
      <c r="M1295" s="32">
        <v>5</v>
      </c>
      <c r="N1295" s="32" t="s">
        <v>20</v>
      </c>
      <c r="O1295" s="32">
        <v>2</v>
      </c>
      <c r="P1295" s="32">
        <v>14.65</v>
      </c>
      <c r="Q1295" s="32">
        <v>29.3</v>
      </c>
      <c r="R1295" s="32" t="s">
        <v>2985</v>
      </c>
      <c r="S1295" s="32" t="s">
        <v>1059</v>
      </c>
      <c r="T1295" s="33">
        <v>45373</v>
      </c>
      <c r="U1295" s="33">
        <v>45368</v>
      </c>
      <c r="V1295" s="32" t="s">
        <v>3063</v>
      </c>
      <c r="W1295" s="32" t="s">
        <v>1011</v>
      </c>
      <c r="X1295" s="33">
        <v>45372</v>
      </c>
      <c r="Y1295" s="32" t="s">
        <v>1068</v>
      </c>
      <c r="Z1295" s="33">
        <v>45372</v>
      </c>
      <c r="AA1295" s="32" t="s">
        <v>1075</v>
      </c>
      <c r="AB1295" s="32" t="s">
        <v>1083</v>
      </c>
      <c r="AC1295" s="33">
        <v>45397</v>
      </c>
      <c r="AD1295" s="32" t="s">
        <v>581</v>
      </c>
      <c r="AE1295" s="33" t="s">
        <v>581</v>
      </c>
      <c r="AF1295" s="32" t="s">
        <v>581</v>
      </c>
      <c r="AG1295" s="32"/>
      <c r="AH1295" s="32" t="s">
        <v>1210</v>
      </c>
      <c r="AI1295" t="s">
        <v>1311</v>
      </c>
      <c r="AJ1295" t="s">
        <v>1356</v>
      </c>
      <c r="AK1295" t="s">
        <v>1520</v>
      </c>
      <c r="AL1295" s="32" t="s">
        <v>890</v>
      </c>
    </row>
    <row r="1296" spans="1:38">
      <c r="A1296" s="32">
        <v>83</v>
      </c>
      <c r="B1296" s="33">
        <v>45357</v>
      </c>
      <c r="C1296" s="32">
        <v>30</v>
      </c>
      <c r="D1296" s="32" t="s">
        <v>2565</v>
      </c>
      <c r="E1296" s="32" t="s">
        <v>2566</v>
      </c>
      <c r="F1296" s="32">
        <v>9791027</v>
      </c>
      <c r="G1296" s="32" t="s">
        <v>2864</v>
      </c>
      <c r="H1296" s="32" t="s">
        <v>2881</v>
      </c>
      <c r="I1296" s="32">
        <v>56830</v>
      </c>
      <c r="J1296" s="33">
        <v>45365</v>
      </c>
      <c r="K1296" s="33">
        <v>45365</v>
      </c>
      <c r="L1296" t="s">
        <v>1058</v>
      </c>
      <c r="M1296" s="32">
        <v>4</v>
      </c>
      <c r="N1296" s="32" t="s">
        <v>20</v>
      </c>
      <c r="O1296" s="32">
        <v>4</v>
      </c>
      <c r="P1296" s="32">
        <v>21.14</v>
      </c>
      <c r="Q1296" s="32">
        <v>84.56</v>
      </c>
      <c r="R1296" s="32" t="s">
        <v>2985</v>
      </c>
      <c r="S1296" s="32" t="s">
        <v>1059</v>
      </c>
      <c r="T1296" s="33">
        <v>45373</v>
      </c>
      <c r="U1296" s="33">
        <v>45368</v>
      </c>
      <c r="V1296" s="32" t="s">
        <v>3063</v>
      </c>
      <c r="W1296" s="32" t="s">
        <v>1009</v>
      </c>
      <c r="X1296" s="33">
        <v>45372</v>
      </c>
      <c r="Y1296" s="32" t="s">
        <v>1068</v>
      </c>
      <c r="Z1296" s="33">
        <v>45372</v>
      </c>
      <c r="AA1296" s="32" t="s">
        <v>1075</v>
      </c>
      <c r="AB1296" s="32" t="s">
        <v>1083</v>
      </c>
      <c r="AC1296" s="33">
        <v>45397</v>
      </c>
      <c r="AD1296" s="32" t="s">
        <v>581</v>
      </c>
      <c r="AE1296" s="33" t="s">
        <v>581</v>
      </c>
      <c r="AF1296" s="32" t="s">
        <v>581</v>
      </c>
      <c r="AG1296" s="32"/>
      <c r="AH1296" s="32" t="s">
        <v>1210</v>
      </c>
      <c r="AI1296" t="s">
        <v>1311</v>
      </c>
      <c r="AJ1296" t="s">
        <v>1356</v>
      </c>
      <c r="AK1296" t="s">
        <v>1520</v>
      </c>
      <c r="AL1296" s="32" t="s">
        <v>890</v>
      </c>
    </row>
    <row r="1297" spans="1:38">
      <c r="A1297" s="32">
        <v>83</v>
      </c>
      <c r="B1297" s="33">
        <v>45357</v>
      </c>
      <c r="C1297" s="32">
        <v>30</v>
      </c>
      <c r="D1297" s="32" t="s">
        <v>2565</v>
      </c>
      <c r="E1297" s="32" t="s">
        <v>2566</v>
      </c>
      <c r="F1297" s="32">
        <v>9791027</v>
      </c>
      <c r="G1297" s="32" t="s">
        <v>2865</v>
      </c>
      <c r="H1297" s="32" t="s">
        <v>2882</v>
      </c>
      <c r="I1297" s="32">
        <v>56830</v>
      </c>
      <c r="J1297" s="33">
        <v>45365</v>
      </c>
      <c r="K1297" s="33">
        <v>45365</v>
      </c>
      <c r="L1297" t="s">
        <v>1058</v>
      </c>
      <c r="M1297" s="32">
        <v>3</v>
      </c>
      <c r="N1297" s="32" t="s">
        <v>20</v>
      </c>
      <c r="O1297" s="32">
        <v>8</v>
      </c>
      <c r="P1297" s="32">
        <v>30.89</v>
      </c>
      <c r="Q1297" s="32">
        <v>247.12</v>
      </c>
      <c r="R1297" s="32" t="s">
        <v>2985</v>
      </c>
      <c r="S1297" s="32" t="s">
        <v>1059</v>
      </c>
      <c r="T1297" s="33">
        <v>45373</v>
      </c>
      <c r="U1297" s="33">
        <v>45368</v>
      </c>
      <c r="V1297" s="32" t="s">
        <v>3063</v>
      </c>
      <c r="W1297" s="32" t="s">
        <v>1008</v>
      </c>
      <c r="X1297" s="33">
        <v>45372</v>
      </c>
      <c r="Y1297" s="32" t="s">
        <v>1068</v>
      </c>
      <c r="Z1297" s="33">
        <v>45372</v>
      </c>
      <c r="AA1297" s="32" t="s">
        <v>1075</v>
      </c>
      <c r="AB1297" s="32" t="s">
        <v>1083</v>
      </c>
      <c r="AC1297" s="33">
        <v>45397</v>
      </c>
      <c r="AD1297" s="32" t="s">
        <v>581</v>
      </c>
      <c r="AE1297" s="33" t="s">
        <v>581</v>
      </c>
      <c r="AF1297" s="32" t="s">
        <v>581</v>
      </c>
      <c r="AG1297" s="32"/>
      <c r="AH1297" s="32" t="s">
        <v>1210</v>
      </c>
      <c r="AI1297" t="s">
        <v>1311</v>
      </c>
      <c r="AJ1297" t="s">
        <v>1356</v>
      </c>
      <c r="AK1297" t="s">
        <v>1520</v>
      </c>
      <c r="AL1297" s="32" t="s">
        <v>890</v>
      </c>
    </row>
    <row r="1298" spans="1:38">
      <c r="A1298" s="32">
        <v>83</v>
      </c>
      <c r="B1298" s="33">
        <v>45357</v>
      </c>
      <c r="C1298" s="32">
        <v>30</v>
      </c>
      <c r="D1298" s="32" t="s">
        <v>2565</v>
      </c>
      <c r="E1298" s="32" t="s">
        <v>2566</v>
      </c>
      <c r="F1298" s="32">
        <v>9791027</v>
      </c>
      <c r="G1298" s="32" t="s">
        <v>2866</v>
      </c>
      <c r="H1298" s="32" t="s">
        <v>2883</v>
      </c>
      <c r="I1298" s="32">
        <v>56830</v>
      </c>
      <c r="J1298" s="33">
        <v>45365</v>
      </c>
      <c r="K1298" s="33">
        <v>45365</v>
      </c>
      <c r="L1298" t="s">
        <v>1058</v>
      </c>
      <c r="M1298" s="32">
        <v>2</v>
      </c>
      <c r="N1298" s="32" t="s">
        <v>20</v>
      </c>
      <c r="O1298" s="32">
        <v>6</v>
      </c>
      <c r="P1298" s="32">
        <v>30.89</v>
      </c>
      <c r="Q1298" s="32">
        <v>185.34</v>
      </c>
      <c r="R1298" s="32" t="s">
        <v>2985</v>
      </c>
      <c r="S1298" s="32" t="s">
        <v>1059</v>
      </c>
      <c r="T1298" s="33">
        <v>45373</v>
      </c>
      <c r="U1298" s="33">
        <v>45368</v>
      </c>
      <c r="V1298" s="32" t="s">
        <v>3063</v>
      </c>
      <c r="W1298" s="32" t="s">
        <v>1007</v>
      </c>
      <c r="X1298" s="33">
        <v>45372</v>
      </c>
      <c r="Y1298" s="32" t="s">
        <v>1068</v>
      </c>
      <c r="Z1298" s="33">
        <v>45372</v>
      </c>
      <c r="AA1298" s="32" t="s">
        <v>1075</v>
      </c>
      <c r="AB1298" s="32" t="s">
        <v>1083</v>
      </c>
      <c r="AC1298" s="33">
        <v>45397</v>
      </c>
      <c r="AD1298" s="32" t="s">
        <v>581</v>
      </c>
      <c r="AE1298" s="33" t="s">
        <v>581</v>
      </c>
      <c r="AF1298" s="32" t="s">
        <v>581</v>
      </c>
      <c r="AG1298" s="32"/>
      <c r="AH1298" s="32" t="s">
        <v>1210</v>
      </c>
      <c r="AI1298" t="s">
        <v>1311</v>
      </c>
      <c r="AJ1298" t="s">
        <v>1356</v>
      </c>
      <c r="AK1298" t="s">
        <v>1520</v>
      </c>
      <c r="AL1298" s="32" t="s">
        <v>890</v>
      </c>
    </row>
    <row r="1299" spans="1:38">
      <c r="A1299" s="32">
        <v>83</v>
      </c>
      <c r="B1299" s="33">
        <v>45357</v>
      </c>
      <c r="C1299" s="32">
        <v>30</v>
      </c>
      <c r="D1299" s="32" t="s">
        <v>2565</v>
      </c>
      <c r="E1299" s="32" t="s">
        <v>2566</v>
      </c>
      <c r="F1299" s="32">
        <v>9791027</v>
      </c>
      <c r="G1299" s="32" t="s">
        <v>2867</v>
      </c>
      <c r="H1299" s="32" t="s">
        <v>2884</v>
      </c>
      <c r="I1299" s="32">
        <v>56830</v>
      </c>
      <c r="J1299" s="33">
        <v>45365</v>
      </c>
      <c r="K1299" s="33">
        <v>45365</v>
      </c>
      <c r="L1299" t="s">
        <v>1058</v>
      </c>
      <c r="M1299" s="32">
        <v>1</v>
      </c>
      <c r="N1299" s="32" t="s">
        <v>20</v>
      </c>
      <c r="O1299" s="32">
        <v>2</v>
      </c>
      <c r="P1299" s="32">
        <v>33.33</v>
      </c>
      <c r="Q1299" s="32">
        <v>66.66</v>
      </c>
      <c r="R1299" s="32" t="s">
        <v>2985</v>
      </c>
      <c r="S1299" s="32" t="s">
        <v>1059</v>
      </c>
      <c r="T1299" s="33">
        <v>45373</v>
      </c>
      <c r="U1299" s="33">
        <v>45368</v>
      </c>
      <c r="V1299" s="32" t="s">
        <v>3063</v>
      </c>
      <c r="W1299" s="32" t="s">
        <v>1006</v>
      </c>
      <c r="X1299" s="33">
        <v>45372</v>
      </c>
      <c r="Y1299" s="32" t="s">
        <v>1068</v>
      </c>
      <c r="Z1299" s="33">
        <v>45372</v>
      </c>
      <c r="AA1299" s="32" t="s">
        <v>1075</v>
      </c>
      <c r="AB1299" s="32" t="s">
        <v>1083</v>
      </c>
      <c r="AC1299" s="33">
        <v>45397</v>
      </c>
      <c r="AD1299" s="32" t="s">
        <v>581</v>
      </c>
      <c r="AE1299" s="33" t="s">
        <v>581</v>
      </c>
      <c r="AF1299" s="32" t="s">
        <v>581</v>
      </c>
      <c r="AG1299" s="32"/>
      <c r="AH1299" s="32" t="s">
        <v>1210</v>
      </c>
      <c r="AI1299" t="s">
        <v>1311</v>
      </c>
      <c r="AJ1299" t="s">
        <v>1356</v>
      </c>
      <c r="AK1299" t="s">
        <v>1520</v>
      </c>
      <c r="AL1299" s="32" t="s">
        <v>890</v>
      </c>
    </row>
    <row r="1300" spans="1:38">
      <c r="A1300" s="32">
        <v>83</v>
      </c>
      <c r="B1300" s="33">
        <v>45357</v>
      </c>
      <c r="C1300" s="32">
        <v>30</v>
      </c>
      <c r="D1300" s="32" t="s">
        <v>2565</v>
      </c>
      <c r="E1300" s="32" t="s">
        <v>2566</v>
      </c>
      <c r="F1300" s="32">
        <v>9791027</v>
      </c>
      <c r="G1300" s="32" t="s">
        <v>2868</v>
      </c>
      <c r="H1300" s="32" t="s">
        <v>2885</v>
      </c>
      <c r="I1300" s="32">
        <v>56825</v>
      </c>
      <c r="J1300" s="33">
        <v>45365</v>
      </c>
      <c r="K1300" s="33">
        <v>45365</v>
      </c>
      <c r="L1300" t="s">
        <v>1058</v>
      </c>
      <c r="M1300" s="32">
        <v>1</v>
      </c>
      <c r="N1300" s="32" t="s">
        <v>20</v>
      </c>
      <c r="O1300" s="32">
        <v>24</v>
      </c>
      <c r="P1300" s="32">
        <v>5.28</v>
      </c>
      <c r="Q1300" s="32">
        <v>126.72</v>
      </c>
      <c r="R1300" s="32" t="s">
        <v>2986</v>
      </c>
      <c r="S1300" s="32" t="s">
        <v>1058</v>
      </c>
      <c r="T1300" s="33">
        <v>45366</v>
      </c>
      <c r="U1300" s="33" t="s">
        <v>581</v>
      </c>
      <c r="V1300" s="32" t="s">
        <v>2987</v>
      </c>
      <c r="W1300" s="32" t="s">
        <v>1002</v>
      </c>
      <c r="X1300" s="33">
        <v>45366</v>
      </c>
      <c r="Y1300" s="32" t="s">
        <v>1068</v>
      </c>
      <c r="Z1300" s="33">
        <v>45366</v>
      </c>
      <c r="AA1300" s="32" t="s">
        <v>1075</v>
      </c>
      <c r="AB1300" s="32" t="s">
        <v>1081</v>
      </c>
      <c r="AC1300" s="33">
        <v>45380</v>
      </c>
      <c r="AD1300" s="32" t="s">
        <v>22</v>
      </c>
      <c r="AE1300" s="33">
        <v>45369</v>
      </c>
      <c r="AF1300" s="32" t="s">
        <v>1231</v>
      </c>
      <c r="AG1300" s="32"/>
      <c r="AH1300" s="32" t="s">
        <v>1210</v>
      </c>
      <c r="AI1300" t="s">
        <v>1311</v>
      </c>
      <c r="AJ1300" t="s">
        <v>1356</v>
      </c>
      <c r="AK1300" t="s">
        <v>1520</v>
      </c>
      <c r="AL1300" s="32" t="s">
        <v>890</v>
      </c>
    </row>
    <row r="1301" spans="1:38">
      <c r="A1301" s="32">
        <v>83</v>
      </c>
      <c r="B1301" s="33">
        <v>45357</v>
      </c>
      <c r="C1301" s="32">
        <v>30</v>
      </c>
      <c r="D1301" s="32" t="s">
        <v>2565</v>
      </c>
      <c r="E1301" s="32" t="s">
        <v>2566</v>
      </c>
      <c r="F1301" s="32">
        <v>9791027</v>
      </c>
      <c r="G1301" s="32" t="s">
        <v>2869</v>
      </c>
      <c r="H1301" s="32" t="s">
        <v>2886</v>
      </c>
      <c r="I1301" s="32">
        <v>56827</v>
      </c>
      <c r="J1301" s="33">
        <v>45365</v>
      </c>
      <c r="K1301" s="33">
        <v>45365</v>
      </c>
      <c r="L1301" t="s">
        <v>1058</v>
      </c>
      <c r="M1301" s="32">
        <v>1</v>
      </c>
      <c r="N1301" s="32" t="s">
        <v>36</v>
      </c>
      <c r="O1301" s="32">
        <v>2</v>
      </c>
      <c r="P1301" s="32">
        <v>19.309999999999999</v>
      </c>
      <c r="Q1301" s="32">
        <v>38.619999999999997</v>
      </c>
      <c r="R1301" s="32" t="s">
        <v>2986</v>
      </c>
      <c r="S1301" s="32" t="s">
        <v>1058</v>
      </c>
      <c r="T1301" s="33">
        <v>45366</v>
      </c>
      <c r="U1301" s="33" t="s">
        <v>581</v>
      </c>
      <c r="V1301" s="32" t="s">
        <v>2987</v>
      </c>
      <c r="W1301" s="32" t="s">
        <v>1003</v>
      </c>
      <c r="X1301" s="33">
        <v>45366</v>
      </c>
      <c r="Y1301" s="32" t="s">
        <v>1068</v>
      </c>
      <c r="Z1301" s="33">
        <v>45366</v>
      </c>
      <c r="AA1301" s="32" t="s">
        <v>1075</v>
      </c>
      <c r="AB1301" s="32" t="s">
        <v>1081</v>
      </c>
      <c r="AC1301" s="33">
        <v>45380</v>
      </c>
      <c r="AD1301" s="32" t="s">
        <v>22</v>
      </c>
      <c r="AE1301" s="33">
        <v>45369</v>
      </c>
      <c r="AF1301" s="32" t="s">
        <v>425</v>
      </c>
      <c r="AG1301" s="32"/>
      <c r="AH1301" s="32" t="s">
        <v>1210</v>
      </c>
      <c r="AI1301" t="s">
        <v>1311</v>
      </c>
      <c r="AJ1301" t="s">
        <v>1356</v>
      </c>
      <c r="AK1301" t="s">
        <v>1520</v>
      </c>
      <c r="AL1301" s="32" t="s">
        <v>890</v>
      </c>
    </row>
    <row r="1302" spans="1:38">
      <c r="A1302" s="32">
        <v>84</v>
      </c>
      <c r="B1302" s="33">
        <v>45351</v>
      </c>
      <c r="C1302" s="32">
        <v>50</v>
      </c>
      <c r="D1302" s="32" t="s">
        <v>2663</v>
      </c>
      <c r="E1302" s="32" t="s">
        <v>2664</v>
      </c>
      <c r="F1302" s="32">
        <v>7562117</v>
      </c>
      <c r="G1302" s="32" t="s">
        <v>2665</v>
      </c>
      <c r="H1302" s="32" t="s">
        <v>2666</v>
      </c>
      <c r="I1302" s="32">
        <v>55705</v>
      </c>
      <c r="J1302" s="33">
        <v>45351</v>
      </c>
      <c r="K1302" s="33">
        <v>45354</v>
      </c>
      <c r="L1302" t="s">
        <v>1058</v>
      </c>
      <c r="M1302" s="32">
        <v>1</v>
      </c>
      <c r="N1302" s="32" t="s">
        <v>20</v>
      </c>
      <c r="O1302" s="32">
        <v>1</v>
      </c>
      <c r="P1302" s="32">
        <v>2046</v>
      </c>
      <c r="Q1302" s="32">
        <v>2046</v>
      </c>
      <c r="R1302" s="32" t="s">
        <v>2717</v>
      </c>
      <c r="S1302" s="32" t="s">
        <v>1059</v>
      </c>
      <c r="T1302" s="33">
        <v>45365</v>
      </c>
      <c r="U1302" s="33">
        <v>45356</v>
      </c>
      <c r="V1302" s="32" t="s">
        <v>2822</v>
      </c>
      <c r="W1302" s="32" t="s">
        <v>141</v>
      </c>
      <c r="X1302" s="33">
        <v>45359</v>
      </c>
      <c r="Y1302" s="32" t="s">
        <v>1068</v>
      </c>
      <c r="Z1302" s="33">
        <v>45359</v>
      </c>
      <c r="AA1302" s="32" t="s">
        <v>1075</v>
      </c>
      <c r="AB1302" s="32" t="s">
        <v>1070</v>
      </c>
      <c r="AC1302" s="33">
        <v>45412</v>
      </c>
      <c r="AD1302" s="32" t="s">
        <v>581</v>
      </c>
      <c r="AE1302" s="33" t="s">
        <v>581</v>
      </c>
      <c r="AF1302" s="32" t="s">
        <v>581</v>
      </c>
      <c r="AG1302" s="32"/>
      <c r="AH1302" s="32" t="s">
        <v>1210</v>
      </c>
      <c r="AI1302" t="s">
        <v>1311</v>
      </c>
      <c r="AJ1302" t="s">
        <v>1355</v>
      </c>
      <c r="AK1302" t="s">
        <v>1520</v>
      </c>
      <c r="AL1302" s="32" t="s">
        <v>890</v>
      </c>
    </row>
    <row r="1303" spans="1:38">
      <c r="A1303" s="32">
        <v>84</v>
      </c>
      <c r="B1303" s="33">
        <v>45351</v>
      </c>
      <c r="C1303" s="32">
        <v>70</v>
      </c>
      <c r="D1303" s="32" t="s">
        <v>2663</v>
      </c>
      <c r="E1303" s="32" t="s">
        <v>2664</v>
      </c>
      <c r="F1303" s="32">
        <v>7562117</v>
      </c>
      <c r="G1303" s="32" t="s">
        <v>2665</v>
      </c>
      <c r="H1303" s="32" t="s">
        <v>2666</v>
      </c>
      <c r="I1303" s="32">
        <v>55697</v>
      </c>
      <c r="J1303" s="33">
        <v>45351</v>
      </c>
      <c r="K1303" s="33">
        <v>45354</v>
      </c>
      <c r="L1303" t="s">
        <v>1058</v>
      </c>
      <c r="M1303" s="32">
        <v>1</v>
      </c>
      <c r="N1303" s="32" t="s">
        <v>20</v>
      </c>
      <c r="O1303" s="32">
        <v>1</v>
      </c>
      <c r="P1303" s="32">
        <v>2046</v>
      </c>
      <c r="Q1303" s="32">
        <v>2046</v>
      </c>
      <c r="R1303" s="32" t="s">
        <v>2717</v>
      </c>
      <c r="S1303" s="32" t="s">
        <v>1059</v>
      </c>
      <c r="T1303" s="33">
        <v>45365</v>
      </c>
      <c r="U1303" s="33">
        <v>45356</v>
      </c>
      <c r="V1303" s="32" t="s">
        <v>2822</v>
      </c>
      <c r="W1303" s="32" t="s">
        <v>139</v>
      </c>
      <c r="X1303" s="33">
        <v>45359</v>
      </c>
      <c r="Y1303" s="32" t="s">
        <v>1068</v>
      </c>
      <c r="Z1303" s="33">
        <v>45359</v>
      </c>
      <c r="AA1303" s="32" t="s">
        <v>1075</v>
      </c>
      <c r="AB1303" s="32" t="s">
        <v>1070</v>
      </c>
      <c r="AC1303" s="33">
        <v>45412</v>
      </c>
      <c r="AD1303" s="32" t="s">
        <v>581</v>
      </c>
      <c r="AE1303" s="33" t="s">
        <v>581</v>
      </c>
      <c r="AF1303" s="32" t="s">
        <v>581</v>
      </c>
      <c r="AG1303" s="32"/>
      <c r="AH1303" s="32" t="s">
        <v>1210</v>
      </c>
      <c r="AI1303" t="s">
        <v>1311</v>
      </c>
      <c r="AJ1303" t="s">
        <v>1355</v>
      </c>
      <c r="AK1303" t="s">
        <v>1520</v>
      </c>
      <c r="AL1303" s="32" t="s">
        <v>890</v>
      </c>
    </row>
    <row r="1304" spans="1:38">
      <c r="A1304" s="32">
        <v>85</v>
      </c>
      <c r="B1304" s="33">
        <v>45353</v>
      </c>
      <c r="C1304" s="32">
        <v>30</v>
      </c>
      <c r="D1304" s="32" t="s">
        <v>2673</v>
      </c>
      <c r="E1304" s="32" t="s">
        <v>2674</v>
      </c>
      <c r="F1304" s="32">
        <v>9869144</v>
      </c>
      <c r="G1304" s="32" t="s">
        <v>2208</v>
      </c>
      <c r="H1304" s="32" t="s">
        <v>2735</v>
      </c>
      <c r="I1304" s="32">
        <v>56039</v>
      </c>
      <c r="J1304" s="33">
        <v>45355</v>
      </c>
      <c r="K1304" s="33">
        <v>45358</v>
      </c>
      <c r="L1304" t="s">
        <v>1058</v>
      </c>
      <c r="M1304" s="32">
        <v>13</v>
      </c>
      <c r="N1304" s="32" t="s">
        <v>118</v>
      </c>
      <c r="O1304" s="32">
        <v>1</v>
      </c>
      <c r="P1304" s="32">
        <v>500.6</v>
      </c>
      <c r="Q1304" s="32">
        <v>500.6</v>
      </c>
      <c r="R1304" s="32" t="s">
        <v>581</v>
      </c>
      <c r="S1304" s="32" t="s">
        <v>581</v>
      </c>
      <c r="T1304" s="33" t="s">
        <v>581</v>
      </c>
      <c r="U1304" s="33" t="s">
        <v>581</v>
      </c>
      <c r="V1304" s="32" t="s">
        <v>2823</v>
      </c>
      <c r="W1304" s="32" t="s">
        <v>1014</v>
      </c>
      <c r="X1304" s="33">
        <v>45358</v>
      </c>
      <c r="Y1304" s="32" t="s">
        <v>1068</v>
      </c>
      <c r="Z1304" s="33">
        <v>45358</v>
      </c>
      <c r="AA1304" s="32" t="s">
        <v>1069</v>
      </c>
      <c r="AB1304" s="32" t="s">
        <v>1081</v>
      </c>
      <c r="AC1304" s="33">
        <v>45386</v>
      </c>
      <c r="AD1304" s="32" t="s">
        <v>22</v>
      </c>
      <c r="AE1304" s="33">
        <v>45362</v>
      </c>
      <c r="AF1304" s="32" t="s">
        <v>424</v>
      </c>
      <c r="AG1304" s="32"/>
      <c r="AH1304" s="32" t="s">
        <v>1210</v>
      </c>
      <c r="AI1304" t="s">
        <v>1311</v>
      </c>
      <c r="AJ1304" t="s">
        <v>1356</v>
      </c>
      <c r="AK1304" t="s">
        <v>1520</v>
      </c>
      <c r="AL1304" s="32" t="s">
        <v>890</v>
      </c>
    </row>
    <row r="1305" spans="1:38">
      <c r="A1305" s="32">
        <v>85</v>
      </c>
      <c r="B1305" s="33">
        <v>45353</v>
      </c>
      <c r="C1305" s="32">
        <v>30</v>
      </c>
      <c r="D1305" s="32" t="s">
        <v>2673</v>
      </c>
      <c r="E1305" s="32" t="s">
        <v>2674</v>
      </c>
      <c r="F1305" s="32">
        <v>9869144</v>
      </c>
      <c r="G1305" s="32" t="s">
        <v>1651</v>
      </c>
      <c r="H1305" s="32" t="s">
        <v>2209</v>
      </c>
      <c r="I1305" s="32">
        <v>56039</v>
      </c>
      <c r="J1305" s="33">
        <v>45355</v>
      </c>
      <c r="K1305" s="33">
        <v>45358</v>
      </c>
      <c r="L1305" t="s">
        <v>1058</v>
      </c>
      <c r="M1305" s="32">
        <v>12</v>
      </c>
      <c r="N1305" s="32" t="s">
        <v>20</v>
      </c>
      <c r="O1305" s="32">
        <v>14</v>
      </c>
      <c r="P1305" s="32">
        <v>6.3</v>
      </c>
      <c r="Q1305" s="32">
        <v>88.2</v>
      </c>
      <c r="R1305" s="32" t="s">
        <v>2815</v>
      </c>
      <c r="S1305" s="32" t="s">
        <v>1058</v>
      </c>
      <c r="T1305" s="33">
        <v>45364</v>
      </c>
      <c r="U1305" s="33">
        <v>45363</v>
      </c>
      <c r="V1305" s="32" t="s">
        <v>2980</v>
      </c>
      <c r="W1305" s="32" t="s">
        <v>1003</v>
      </c>
      <c r="X1305" s="33">
        <v>45364</v>
      </c>
      <c r="Y1305" s="32" t="s">
        <v>1068</v>
      </c>
      <c r="Z1305" s="33">
        <v>45364</v>
      </c>
      <c r="AA1305" s="32" t="s">
        <v>1069</v>
      </c>
      <c r="AB1305" s="32" t="s">
        <v>1072</v>
      </c>
      <c r="AC1305" s="33">
        <v>45378</v>
      </c>
      <c r="AD1305" s="32" t="s">
        <v>22</v>
      </c>
      <c r="AE1305" s="33">
        <v>45368</v>
      </c>
      <c r="AF1305" s="32" t="s">
        <v>1177</v>
      </c>
      <c r="AG1305" s="32"/>
      <c r="AH1305" s="32" t="s">
        <v>1210</v>
      </c>
      <c r="AI1305" t="s">
        <v>1311</v>
      </c>
      <c r="AJ1305" t="s">
        <v>1356</v>
      </c>
      <c r="AK1305" t="s">
        <v>1520</v>
      </c>
      <c r="AL1305" s="32" t="s">
        <v>890</v>
      </c>
    </row>
    <row r="1306" spans="1:38">
      <c r="A1306" s="32">
        <v>85</v>
      </c>
      <c r="B1306" s="33">
        <v>45353</v>
      </c>
      <c r="C1306" s="32">
        <v>30</v>
      </c>
      <c r="D1306" s="32" t="s">
        <v>2673</v>
      </c>
      <c r="E1306" s="32" t="s">
        <v>2674</v>
      </c>
      <c r="F1306" s="32">
        <v>9869144</v>
      </c>
      <c r="G1306" s="32" t="s">
        <v>1649</v>
      </c>
      <c r="H1306" s="32" t="s">
        <v>1650</v>
      </c>
      <c r="I1306" s="32">
        <v>56034</v>
      </c>
      <c r="J1306" s="33">
        <v>45355</v>
      </c>
      <c r="K1306" s="33">
        <v>45358</v>
      </c>
      <c r="L1306" t="s">
        <v>1058</v>
      </c>
      <c r="M1306" s="32">
        <v>2</v>
      </c>
      <c r="N1306" s="32" t="s">
        <v>20</v>
      </c>
      <c r="O1306" s="32">
        <v>14</v>
      </c>
      <c r="P1306" s="32">
        <v>6.27</v>
      </c>
      <c r="Q1306" s="32">
        <v>87.78</v>
      </c>
      <c r="R1306" s="32" t="s">
        <v>2815</v>
      </c>
      <c r="S1306" s="32" t="s">
        <v>1058</v>
      </c>
      <c r="T1306" s="33">
        <v>45364</v>
      </c>
      <c r="U1306" s="33">
        <v>45363</v>
      </c>
      <c r="V1306" s="32" t="s">
        <v>2980</v>
      </c>
      <c r="W1306" s="32" t="s">
        <v>142</v>
      </c>
      <c r="X1306" s="33">
        <v>45364</v>
      </c>
      <c r="Y1306" s="32" t="s">
        <v>1068</v>
      </c>
      <c r="Z1306" s="33">
        <v>45364</v>
      </c>
      <c r="AA1306" s="32" t="s">
        <v>1069</v>
      </c>
      <c r="AB1306" s="32" t="s">
        <v>1072</v>
      </c>
      <c r="AC1306" s="33">
        <v>45378</v>
      </c>
      <c r="AD1306" s="32" t="s">
        <v>22</v>
      </c>
      <c r="AE1306" s="33">
        <v>45368</v>
      </c>
      <c r="AF1306" s="32" t="s">
        <v>1177</v>
      </c>
      <c r="AG1306" s="32"/>
      <c r="AH1306" s="32" t="s">
        <v>1210</v>
      </c>
      <c r="AI1306" t="s">
        <v>1311</v>
      </c>
      <c r="AJ1306" t="s">
        <v>1356</v>
      </c>
      <c r="AK1306" t="s">
        <v>1520</v>
      </c>
      <c r="AL1306" s="32" t="s">
        <v>890</v>
      </c>
    </row>
    <row r="1307" spans="1:38">
      <c r="A1307" s="32">
        <v>85</v>
      </c>
      <c r="B1307" s="33">
        <v>45353</v>
      </c>
      <c r="C1307" s="32">
        <v>30</v>
      </c>
      <c r="D1307" s="32" t="s">
        <v>2673</v>
      </c>
      <c r="E1307" s="32" t="s">
        <v>2674</v>
      </c>
      <c r="F1307" s="32">
        <v>9869144</v>
      </c>
      <c r="G1307" s="32" t="s">
        <v>274</v>
      </c>
      <c r="H1307" s="32" t="s">
        <v>275</v>
      </c>
      <c r="I1307" s="32">
        <v>56034</v>
      </c>
      <c r="J1307" s="33">
        <v>45355</v>
      </c>
      <c r="K1307" s="33">
        <v>45358</v>
      </c>
      <c r="L1307" t="s">
        <v>1058</v>
      </c>
      <c r="M1307" s="32">
        <v>1</v>
      </c>
      <c r="N1307" s="32" t="s">
        <v>20</v>
      </c>
      <c r="O1307" s="32">
        <v>15</v>
      </c>
      <c r="P1307" s="32">
        <v>19.100000000000001</v>
      </c>
      <c r="Q1307" s="32">
        <v>286.5</v>
      </c>
      <c r="R1307" s="32" t="s">
        <v>2815</v>
      </c>
      <c r="S1307" s="32" t="s">
        <v>1058</v>
      </c>
      <c r="T1307" s="33">
        <v>45364</v>
      </c>
      <c r="U1307" s="33">
        <v>45363</v>
      </c>
      <c r="V1307" s="32" t="s">
        <v>2980</v>
      </c>
      <c r="W1307" s="32" t="s">
        <v>141</v>
      </c>
      <c r="X1307" s="33">
        <v>45364</v>
      </c>
      <c r="Y1307" s="32" t="s">
        <v>1068</v>
      </c>
      <c r="Z1307" s="33">
        <v>45364</v>
      </c>
      <c r="AA1307" s="32" t="s">
        <v>1069</v>
      </c>
      <c r="AB1307" s="32" t="s">
        <v>1072</v>
      </c>
      <c r="AC1307" s="33">
        <v>45378</v>
      </c>
      <c r="AD1307" s="32" t="s">
        <v>22</v>
      </c>
      <c r="AE1307" s="33">
        <v>45368</v>
      </c>
      <c r="AF1307" s="32" t="s">
        <v>1021</v>
      </c>
      <c r="AG1307" s="32"/>
      <c r="AH1307" s="32" t="s">
        <v>1210</v>
      </c>
      <c r="AI1307" t="s">
        <v>1311</v>
      </c>
      <c r="AJ1307" t="s">
        <v>1356</v>
      </c>
      <c r="AK1307" t="s">
        <v>1520</v>
      </c>
      <c r="AL1307" s="32" t="s">
        <v>890</v>
      </c>
    </row>
    <row r="1308" spans="1:38">
      <c r="A1308" s="32">
        <v>85</v>
      </c>
      <c r="B1308" s="33">
        <v>45353</v>
      </c>
      <c r="C1308" s="32">
        <v>30</v>
      </c>
      <c r="D1308" s="32" t="s">
        <v>2673</v>
      </c>
      <c r="E1308" s="32" t="s">
        <v>2674</v>
      </c>
      <c r="F1308" s="32">
        <v>9869144</v>
      </c>
      <c r="G1308" s="32" t="s">
        <v>2731</v>
      </c>
      <c r="H1308" s="32" t="s">
        <v>2736</v>
      </c>
      <c r="I1308" s="32">
        <v>56041</v>
      </c>
      <c r="J1308" s="33">
        <v>45355</v>
      </c>
      <c r="K1308" s="33">
        <v>45358</v>
      </c>
      <c r="L1308" t="s">
        <v>1058</v>
      </c>
      <c r="M1308" s="32">
        <v>5</v>
      </c>
      <c r="N1308" s="32" t="s">
        <v>20</v>
      </c>
      <c r="O1308" s="32">
        <v>2</v>
      </c>
      <c r="P1308" s="32">
        <v>14.79</v>
      </c>
      <c r="Q1308" s="32">
        <v>29.58</v>
      </c>
      <c r="R1308" s="32" t="s">
        <v>2815</v>
      </c>
      <c r="S1308" s="32" t="s">
        <v>1058</v>
      </c>
      <c r="T1308" s="33">
        <v>45364</v>
      </c>
      <c r="U1308" s="33">
        <v>45363</v>
      </c>
      <c r="V1308" s="32" t="s">
        <v>2980</v>
      </c>
      <c r="W1308" s="32" t="s">
        <v>1008</v>
      </c>
      <c r="X1308" s="33">
        <v>45364</v>
      </c>
      <c r="Y1308" s="32" t="s">
        <v>1068</v>
      </c>
      <c r="Z1308" s="33">
        <v>45364</v>
      </c>
      <c r="AA1308" s="32" t="s">
        <v>1069</v>
      </c>
      <c r="AB1308" s="32" t="s">
        <v>1072</v>
      </c>
      <c r="AC1308" s="33">
        <v>45406</v>
      </c>
      <c r="AD1308" s="32" t="s">
        <v>22</v>
      </c>
      <c r="AE1308" s="33">
        <v>45368</v>
      </c>
      <c r="AF1308" s="32" t="s">
        <v>425</v>
      </c>
      <c r="AG1308" s="32"/>
      <c r="AH1308" s="32" t="s">
        <v>1210</v>
      </c>
      <c r="AI1308" t="s">
        <v>1311</v>
      </c>
      <c r="AJ1308" t="s">
        <v>1356</v>
      </c>
      <c r="AK1308" t="s">
        <v>1520</v>
      </c>
      <c r="AL1308" s="32" t="s">
        <v>890</v>
      </c>
    </row>
    <row r="1309" spans="1:38">
      <c r="A1309" s="32">
        <v>85</v>
      </c>
      <c r="B1309" s="33">
        <v>45353</v>
      </c>
      <c r="C1309" s="32">
        <v>30</v>
      </c>
      <c r="D1309" s="32" t="s">
        <v>2673</v>
      </c>
      <c r="E1309" s="32" t="s">
        <v>2674</v>
      </c>
      <c r="F1309" s="32">
        <v>9869144</v>
      </c>
      <c r="G1309" s="32" t="s">
        <v>187</v>
      </c>
      <c r="H1309" s="32" t="s">
        <v>183</v>
      </c>
      <c r="I1309" s="32">
        <v>56039</v>
      </c>
      <c r="J1309" s="33">
        <v>45355</v>
      </c>
      <c r="K1309" s="33">
        <v>45358</v>
      </c>
      <c r="L1309" t="s">
        <v>1058</v>
      </c>
      <c r="M1309" s="32">
        <v>11</v>
      </c>
      <c r="N1309" s="32" t="s">
        <v>55</v>
      </c>
      <c r="O1309" s="32">
        <v>2</v>
      </c>
      <c r="P1309" s="32">
        <v>19.600000000000001</v>
      </c>
      <c r="Q1309" s="32">
        <v>39.200000000000003</v>
      </c>
      <c r="R1309" s="32" t="s">
        <v>581</v>
      </c>
      <c r="S1309" s="32" t="s">
        <v>581</v>
      </c>
      <c r="T1309" s="33" t="s">
        <v>581</v>
      </c>
      <c r="U1309" s="33" t="s">
        <v>581</v>
      </c>
      <c r="V1309" s="32" t="s">
        <v>2823</v>
      </c>
      <c r="W1309" s="32" t="s">
        <v>1013</v>
      </c>
      <c r="X1309" s="33">
        <v>45358</v>
      </c>
      <c r="Y1309" s="32" t="s">
        <v>1068</v>
      </c>
      <c r="Z1309" s="33">
        <v>45358</v>
      </c>
      <c r="AA1309" s="32" t="s">
        <v>1069</v>
      </c>
      <c r="AB1309" s="32" t="s">
        <v>1081</v>
      </c>
      <c r="AC1309" s="33">
        <v>45386</v>
      </c>
      <c r="AD1309" s="32" t="s">
        <v>22</v>
      </c>
      <c r="AE1309" s="33">
        <v>45361</v>
      </c>
      <c r="AF1309" s="32" t="s">
        <v>425</v>
      </c>
      <c r="AG1309" s="32"/>
      <c r="AH1309" s="32" t="s">
        <v>1210</v>
      </c>
      <c r="AI1309" t="s">
        <v>1311</v>
      </c>
      <c r="AJ1309" t="s">
        <v>1356</v>
      </c>
      <c r="AK1309" t="s">
        <v>1520</v>
      </c>
      <c r="AL1309" s="32" t="s">
        <v>890</v>
      </c>
    </row>
    <row r="1310" spans="1:38">
      <c r="A1310" s="32">
        <v>85</v>
      </c>
      <c r="B1310" s="33">
        <v>45353</v>
      </c>
      <c r="C1310" s="32">
        <v>30</v>
      </c>
      <c r="D1310" s="32" t="s">
        <v>2673</v>
      </c>
      <c r="E1310" s="32" t="s">
        <v>2674</v>
      </c>
      <c r="F1310" s="32">
        <v>9869144</v>
      </c>
      <c r="G1310" s="32" t="s">
        <v>160</v>
      </c>
      <c r="H1310" s="32" t="s">
        <v>1614</v>
      </c>
      <c r="I1310" s="32">
        <v>56039</v>
      </c>
      <c r="J1310" s="33">
        <v>45355</v>
      </c>
      <c r="K1310" s="33">
        <v>45358</v>
      </c>
      <c r="L1310" t="s">
        <v>1058</v>
      </c>
      <c r="M1310" s="32">
        <v>1</v>
      </c>
      <c r="N1310" s="32" t="s">
        <v>55</v>
      </c>
      <c r="O1310" s="32">
        <v>3</v>
      </c>
      <c r="P1310" s="32">
        <v>29.4</v>
      </c>
      <c r="Q1310" s="32">
        <v>88.2</v>
      </c>
      <c r="R1310" s="32" t="s">
        <v>581</v>
      </c>
      <c r="S1310" s="32" t="s">
        <v>581</v>
      </c>
      <c r="T1310" s="33" t="s">
        <v>581</v>
      </c>
      <c r="U1310" s="33" t="s">
        <v>581</v>
      </c>
      <c r="V1310" s="32" t="s">
        <v>2823</v>
      </c>
      <c r="W1310" s="32" t="s">
        <v>1002</v>
      </c>
      <c r="X1310" s="33">
        <v>45358</v>
      </c>
      <c r="Y1310" s="32" t="s">
        <v>1068</v>
      </c>
      <c r="Z1310" s="33">
        <v>45358</v>
      </c>
      <c r="AA1310" s="32" t="s">
        <v>1069</v>
      </c>
      <c r="AB1310" s="32" t="s">
        <v>1081</v>
      </c>
      <c r="AC1310" s="33">
        <v>45386</v>
      </c>
      <c r="AD1310" s="32" t="s">
        <v>22</v>
      </c>
      <c r="AE1310" s="33">
        <v>45361</v>
      </c>
      <c r="AF1310" s="32" t="s">
        <v>428</v>
      </c>
      <c r="AG1310" s="32"/>
      <c r="AH1310" s="32" t="s">
        <v>1210</v>
      </c>
      <c r="AI1310" t="s">
        <v>1311</v>
      </c>
      <c r="AJ1310" t="s">
        <v>1356</v>
      </c>
      <c r="AK1310" t="s">
        <v>1520</v>
      </c>
      <c r="AL1310" s="32" t="s">
        <v>890</v>
      </c>
    </row>
    <row r="1311" spans="1:38">
      <c r="A1311" s="32">
        <v>85</v>
      </c>
      <c r="B1311" s="33">
        <v>45353</v>
      </c>
      <c r="C1311" s="32">
        <v>30</v>
      </c>
      <c r="D1311" s="32" t="s">
        <v>2673</v>
      </c>
      <c r="E1311" s="32" t="s">
        <v>2674</v>
      </c>
      <c r="F1311" s="32">
        <v>9869144</v>
      </c>
      <c r="G1311" s="32" t="s">
        <v>188</v>
      </c>
      <c r="H1311" s="32" t="s">
        <v>184</v>
      </c>
      <c r="I1311" s="32">
        <v>56039</v>
      </c>
      <c r="J1311" s="33">
        <v>45355</v>
      </c>
      <c r="K1311" s="33">
        <v>45358</v>
      </c>
      <c r="L1311" t="s">
        <v>1058</v>
      </c>
      <c r="M1311" s="32">
        <v>10</v>
      </c>
      <c r="N1311" s="32" t="s">
        <v>37</v>
      </c>
      <c r="O1311" s="32">
        <v>1</v>
      </c>
      <c r="P1311" s="32">
        <v>37</v>
      </c>
      <c r="Q1311" s="32">
        <v>37</v>
      </c>
      <c r="R1311" s="32" t="s">
        <v>581</v>
      </c>
      <c r="S1311" s="32" t="s">
        <v>581</v>
      </c>
      <c r="T1311" s="33" t="s">
        <v>581</v>
      </c>
      <c r="U1311" s="33" t="s">
        <v>581</v>
      </c>
      <c r="V1311" s="32" t="s">
        <v>2823</v>
      </c>
      <c r="W1311" s="32" t="s">
        <v>1012</v>
      </c>
      <c r="X1311" s="33">
        <v>45358</v>
      </c>
      <c r="Y1311" s="32" t="s">
        <v>1068</v>
      </c>
      <c r="Z1311" s="33">
        <v>45358</v>
      </c>
      <c r="AA1311" s="32" t="s">
        <v>1069</v>
      </c>
      <c r="AB1311" s="32" t="s">
        <v>1081</v>
      </c>
      <c r="AC1311" s="33">
        <v>45386</v>
      </c>
      <c r="AD1311" s="32" t="s">
        <v>22</v>
      </c>
      <c r="AE1311" s="33">
        <v>45361</v>
      </c>
      <c r="AF1311" s="32" t="s">
        <v>424</v>
      </c>
      <c r="AG1311" s="32"/>
      <c r="AH1311" s="32" t="s">
        <v>1210</v>
      </c>
      <c r="AI1311" t="s">
        <v>1311</v>
      </c>
      <c r="AJ1311" t="s">
        <v>1356</v>
      </c>
      <c r="AK1311" t="s">
        <v>1520</v>
      </c>
      <c r="AL1311" s="32" t="s">
        <v>890</v>
      </c>
    </row>
    <row r="1312" spans="1:38">
      <c r="A1312" s="32">
        <v>85</v>
      </c>
      <c r="B1312" s="33">
        <v>45353</v>
      </c>
      <c r="C1312" s="32">
        <v>30</v>
      </c>
      <c r="D1312" s="32" t="s">
        <v>2673</v>
      </c>
      <c r="E1312" s="32" t="s">
        <v>2674</v>
      </c>
      <c r="F1312" s="32">
        <v>9869144</v>
      </c>
      <c r="G1312" s="32" t="s">
        <v>189</v>
      </c>
      <c r="H1312" s="32" t="s">
        <v>185</v>
      </c>
      <c r="I1312" s="32">
        <v>56035</v>
      </c>
      <c r="J1312" s="33">
        <v>45355</v>
      </c>
      <c r="K1312" s="33">
        <v>45358</v>
      </c>
      <c r="L1312" t="s">
        <v>1058</v>
      </c>
      <c r="M1312" s="32">
        <v>1</v>
      </c>
      <c r="N1312" s="32" t="s">
        <v>20</v>
      </c>
      <c r="O1312" s="32">
        <v>2</v>
      </c>
      <c r="P1312" s="32">
        <v>18.48</v>
      </c>
      <c r="Q1312" s="32">
        <v>36.96</v>
      </c>
      <c r="R1312" s="32" t="s">
        <v>2815</v>
      </c>
      <c r="S1312" s="32" t="s">
        <v>1058</v>
      </c>
      <c r="T1312" s="33">
        <v>45364</v>
      </c>
      <c r="U1312" s="33">
        <v>45363</v>
      </c>
      <c r="V1312" s="32" t="s">
        <v>2980</v>
      </c>
      <c r="W1312" s="32" t="s">
        <v>143</v>
      </c>
      <c r="X1312" s="33">
        <v>45364</v>
      </c>
      <c r="Y1312" s="32" t="s">
        <v>1068</v>
      </c>
      <c r="Z1312" s="33">
        <v>45364</v>
      </c>
      <c r="AA1312" s="32" t="s">
        <v>1069</v>
      </c>
      <c r="AB1312" s="32" t="s">
        <v>1072</v>
      </c>
      <c r="AC1312" s="33">
        <v>45378</v>
      </c>
      <c r="AD1312" s="32" t="s">
        <v>22</v>
      </c>
      <c r="AE1312" s="33">
        <v>45368</v>
      </c>
      <c r="AF1312" s="32" t="s">
        <v>425</v>
      </c>
      <c r="AG1312" s="32"/>
      <c r="AH1312" s="32" t="s">
        <v>1210</v>
      </c>
      <c r="AI1312" t="s">
        <v>1311</v>
      </c>
      <c r="AJ1312" t="s">
        <v>1356</v>
      </c>
      <c r="AK1312" t="s">
        <v>1520</v>
      </c>
      <c r="AL1312" s="32" t="s">
        <v>890</v>
      </c>
    </row>
    <row r="1313" spans="1:38">
      <c r="A1313" s="32">
        <v>85</v>
      </c>
      <c r="B1313" s="33">
        <v>45353</v>
      </c>
      <c r="C1313" s="32">
        <v>30</v>
      </c>
      <c r="D1313" s="32" t="s">
        <v>2673</v>
      </c>
      <c r="E1313" s="32" t="s">
        <v>2674</v>
      </c>
      <c r="F1313" s="32">
        <v>9869144</v>
      </c>
      <c r="G1313" s="32" t="s">
        <v>270</v>
      </c>
      <c r="H1313" s="32" t="s">
        <v>271</v>
      </c>
      <c r="I1313" s="32">
        <v>56040</v>
      </c>
      <c r="J1313" s="33">
        <v>45355</v>
      </c>
      <c r="K1313" s="33">
        <v>45358</v>
      </c>
      <c r="L1313" t="s">
        <v>1058</v>
      </c>
      <c r="M1313" s="32">
        <v>10</v>
      </c>
      <c r="N1313" s="32" t="s">
        <v>37</v>
      </c>
      <c r="O1313" s="32">
        <v>2</v>
      </c>
      <c r="P1313" s="32">
        <v>44</v>
      </c>
      <c r="Q1313" s="32">
        <v>88</v>
      </c>
      <c r="R1313" s="32" t="s">
        <v>2824</v>
      </c>
      <c r="S1313" s="32" t="s">
        <v>1058</v>
      </c>
      <c r="T1313" s="33">
        <v>45358</v>
      </c>
      <c r="U1313" s="33" t="s">
        <v>581</v>
      </c>
      <c r="V1313" s="32" t="s">
        <v>2825</v>
      </c>
      <c r="W1313" s="32" t="s">
        <v>1006</v>
      </c>
      <c r="X1313" s="33">
        <v>45359</v>
      </c>
      <c r="Y1313" s="32" t="s">
        <v>1068</v>
      </c>
      <c r="Z1313" s="33">
        <v>45359</v>
      </c>
      <c r="AA1313" s="32" t="s">
        <v>1075</v>
      </c>
      <c r="AB1313" s="32" t="s">
        <v>1070</v>
      </c>
      <c r="AC1313" s="33">
        <v>45372</v>
      </c>
      <c r="AD1313" s="32" t="s">
        <v>22</v>
      </c>
      <c r="AE1313" s="33">
        <v>45362</v>
      </c>
      <c r="AF1313" s="32" t="s">
        <v>425</v>
      </c>
      <c r="AG1313" s="32"/>
      <c r="AH1313" s="32" t="s">
        <v>1210</v>
      </c>
      <c r="AI1313" t="s">
        <v>1311</v>
      </c>
      <c r="AJ1313" t="s">
        <v>1356</v>
      </c>
      <c r="AK1313" t="s">
        <v>1520</v>
      </c>
      <c r="AL1313" s="32" t="s">
        <v>890</v>
      </c>
    </row>
    <row r="1314" spans="1:38">
      <c r="A1314" s="32">
        <v>85</v>
      </c>
      <c r="B1314" s="33">
        <v>45353</v>
      </c>
      <c r="C1314" s="32">
        <v>30</v>
      </c>
      <c r="D1314" s="32" t="s">
        <v>2673</v>
      </c>
      <c r="E1314" s="32" t="s">
        <v>2674</v>
      </c>
      <c r="F1314" s="32">
        <v>9869144</v>
      </c>
      <c r="G1314" s="32" t="s">
        <v>500</v>
      </c>
      <c r="H1314" s="32" t="s">
        <v>518</v>
      </c>
      <c r="I1314" s="32">
        <v>56040</v>
      </c>
      <c r="J1314" s="33">
        <v>45355</v>
      </c>
      <c r="K1314" s="33">
        <v>45358</v>
      </c>
      <c r="L1314" t="s">
        <v>1058</v>
      </c>
      <c r="M1314" s="32">
        <v>9</v>
      </c>
      <c r="N1314" s="32" t="s">
        <v>20</v>
      </c>
      <c r="O1314" s="32">
        <v>4</v>
      </c>
      <c r="P1314" s="32">
        <v>29</v>
      </c>
      <c r="Q1314" s="32">
        <v>116</v>
      </c>
      <c r="R1314" s="32" t="s">
        <v>2824</v>
      </c>
      <c r="S1314" s="32" t="s">
        <v>1058</v>
      </c>
      <c r="T1314" s="33">
        <v>45358</v>
      </c>
      <c r="U1314" s="33" t="s">
        <v>581</v>
      </c>
      <c r="V1314" s="32" t="s">
        <v>2825</v>
      </c>
      <c r="W1314" s="32" t="s">
        <v>1005</v>
      </c>
      <c r="X1314" s="33">
        <v>45359</v>
      </c>
      <c r="Y1314" s="32" t="s">
        <v>1068</v>
      </c>
      <c r="Z1314" s="33">
        <v>45359</v>
      </c>
      <c r="AA1314" s="32" t="s">
        <v>1075</v>
      </c>
      <c r="AB1314" s="32" t="s">
        <v>1070</v>
      </c>
      <c r="AC1314" s="33">
        <v>45372</v>
      </c>
      <c r="AD1314" s="32" t="s">
        <v>22</v>
      </c>
      <c r="AE1314" s="33">
        <v>45362</v>
      </c>
      <c r="AF1314" s="32" t="s">
        <v>426</v>
      </c>
      <c r="AG1314" s="32"/>
      <c r="AH1314" s="32" t="s">
        <v>1210</v>
      </c>
      <c r="AI1314" t="s">
        <v>1311</v>
      </c>
      <c r="AJ1314" t="s">
        <v>1356</v>
      </c>
      <c r="AK1314" t="s">
        <v>1520</v>
      </c>
      <c r="AL1314" s="32" t="s">
        <v>890</v>
      </c>
    </row>
    <row r="1315" spans="1:38">
      <c r="A1315" s="32">
        <v>85</v>
      </c>
      <c r="B1315" s="33">
        <v>45353</v>
      </c>
      <c r="C1315" s="32">
        <v>30</v>
      </c>
      <c r="D1315" s="32" t="s">
        <v>2673</v>
      </c>
      <c r="E1315" s="32" t="s">
        <v>2674</v>
      </c>
      <c r="F1315" s="32">
        <v>9869144</v>
      </c>
      <c r="G1315" s="32" t="s">
        <v>71</v>
      </c>
      <c r="H1315" s="32" t="s">
        <v>72</v>
      </c>
      <c r="I1315" s="32">
        <v>56040</v>
      </c>
      <c r="J1315" s="33">
        <v>45355</v>
      </c>
      <c r="K1315" s="33">
        <v>45358</v>
      </c>
      <c r="L1315" t="s">
        <v>1058</v>
      </c>
      <c r="M1315" s="32">
        <v>8</v>
      </c>
      <c r="N1315" s="32" t="s">
        <v>20</v>
      </c>
      <c r="O1315" s="32">
        <v>2</v>
      </c>
      <c r="P1315" s="32">
        <v>13.9</v>
      </c>
      <c r="Q1315" s="32">
        <v>27.8</v>
      </c>
      <c r="R1315" s="32" t="s">
        <v>2824</v>
      </c>
      <c r="S1315" s="32" t="s">
        <v>1058</v>
      </c>
      <c r="T1315" s="33">
        <v>45358</v>
      </c>
      <c r="U1315" s="33" t="s">
        <v>581</v>
      </c>
      <c r="V1315" s="32" t="s">
        <v>2825</v>
      </c>
      <c r="W1315" s="32" t="s">
        <v>1003</v>
      </c>
      <c r="X1315" s="33">
        <v>45359</v>
      </c>
      <c r="Y1315" s="32" t="s">
        <v>1068</v>
      </c>
      <c r="Z1315" s="33">
        <v>45359</v>
      </c>
      <c r="AA1315" s="32" t="s">
        <v>1075</v>
      </c>
      <c r="AB1315" s="32" t="s">
        <v>1070</v>
      </c>
      <c r="AC1315" s="33">
        <v>45372</v>
      </c>
      <c r="AD1315" s="32" t="s">
        <v>22</v>
      </c>
      <c r="AE1315" s="33">
        <v>45362</v>
      </c>
      <c r="AF1315" s="32" t="s">
        <v>425</v>
      </c>
      <c r="AG1315" s="32"/>
      <c r="AH1315" s="32" t="s">
        <v>1210</v>
      </c>
      <c r="AI1315" t="s">
        <v>1311</v>
      </c>
      <c r="AJ1315" t="s">
        <v>1356</v>
      </c>
      <c r="AK1315" t="s">
        <v>1520</v>
      </c>
      <c r="AL1315" s="32" t="s">
        <v>890</v>
      </c>
    </row>
    <row r="1316" spans="1:38">
      <c r="A1316" s="32">
        <v>85</v>
      </c>
      <c r="B1316" s="33">
        <v>45353</v>
      </c>
      <c r="C1316" s="32">
        <v>30</v>
      </c>
      <c r="D1316" s="32" t="s">
        <v>2673</v>
      </c>
      <c r="E1316" s="32" t="s">
        <v>2674</v>
      </c>
      <c r="F1316" s="32">
        <v>9869144</v>
      </c>
      <c r="G1316" s="32" t="s">
        <v>1983</v>
      </c>
      <c r="H1316" s="32" t="s">
        <v>1973</v>
      </c>
      <c r="I1316" s="32">
        <v>56040</v>
      </c>
      <c r="J1316" s="33">
        <v>45355</v>
      </c>
      <c r="K1316" s="33">
        <v>45358</v>
      </c>
      <c r="L1316" t="s">
        <v>1058</v>
      </c>
      <c r="M1316" s="32">
        <v>7</v>
      </c>
      <c r="N1316" s="32" t="s">
        <v>20</v>
      </c>
      <c r="O1316" s="32">
        <v>3</v>
      </c>
      <c r="P1316" s="32">
        <v>14.2</v>
      </c>
      <c r="Q1316" s="32">
        <v>42.6</v>
      </c>
      <c r="R1316" s="32" t="s">
        <v>2824</v>
      </c>
      <c r="S1316" s="32" t="s">
        <v>1058</v>
      </c>
      <c r="T1316" s="33">
        <v>45358</v>
      </c>
      <c r="U1316" s="33" t="s">
        <v>581</v>
      </c>
      <c r="V1316" s="32" t="s">
        <v>2825</v>
      </c>
      <c r="W1316" s="32" t="s">
        <v>1002</v>
      </c>
      <c r="X1316" s="33">
        <v>45359</v>
      </c>
      <c r="Y1316" s="32" t="s">
        <v>1068</v>
      </c>
      <c r="Z1316" s="33">
        <v>45359</v>
      </c>
      <c r="AA1316" s="32" t="s">
        <v>1075</v>
      </c>
      <c r="AB1316" s="32" t="s">
        <v>1070</v>
      </c>
      <c r="AC1316" s="33">
        <v>45412</v>
      </c>
      <c r="AD1316" s="32" t="s">
        <v>22</v>
      </c>
      <c r="AE1316" s="33">
        <v>45362</v>
      </c>
      <c r="AF1316" s="32" t="s">
        <v>428</v>
      </c>
      <c r="AG1316" s="32"/>
      <c r="AH1316" s="32" t="s">
        <v>1210</v>
      </c>
      <c r="AI1316" t="s">
        <v>1311</v>
      </c>
      <c r="AJ1316" t="s">
        <v>1356</v>
      </c>
      <c r="AK1316" t="s">
        <v>1520</v>
      </c>
      <c r="AL1316" s="32" t="s">
        <v>890</v>
      </c>
    </row>
    <row r="1317" spans="1:38">
      <c r="A1317" s="32">
        <v>85</v>
      </c>
      <c r="B1317" s="33">
        <v>45353</v>
      </c>
      <c r="C1317" s="32">
        <v>30</v>
      </c>
      <c r="D1317" s="32" t="s">
        <v>2673</v>
      </c>
      <c r="E1317" s="32" t="s">
        <v>2674</v>
      </c>
      <c r="F1317" s="32">
        <v>9869144</v>
      </c>
      <c r="G1317" s="32" t="s">
        <v>1261</v>
      </c>
      <c r="H1317" s="32" t="s">
        <v>1266</v>
      </c>
      <c r="I1317" s="32">
        <v>56038</v>
      </c>
      <c r="J1317" s="33">
        <v>45355</v>
      </c>
      <c r="K1317" s="33">
        <v>45358</v>
      </c>
      <c r="L1317" t="s">
        <v>1058</v>
      </c>
      <c r="M1317" s="32">
        <v>2</v>
      </c>
      <c r="N1317" s="32" t="s">
        <v>20</v>
      </c>
      <c r="O1317" s="32">
        <v>4</v>
      </c>
      <c r="P1317" s="32">
        <v>14.6</v>
      </c>
      <c r="Q1317" s="32">
        <v>58.4</v>
      </c>
      <c r="R1317" s="32" t="s">
        <v>2826</v>
      </c>
      <c r="S1317" s="32" t="s">
        <v>1058</v>
      </c>
      <c r="T1317" s="33">
        <v>45358</v>
      </c>
      <c r="U1317" s="33" t="s">
        <v>581</v>
      </c>
      <c r="V1317" s="32" t="s">
        <v>2827</v>
      </c>
      <c r="W1317" s="32" t="s">
        <v>140</v>
      </c>
      <c r="X1317" s="33">
        <v>45358</v>
      </c>
      <c r="Y1317" s="32" t="s">
        <v>1068</v>
      </c>
      <c r="Z1317" s="33">
        <v>45358</v>
      </c>
      <c r="AA1317" s="32" t="s">
        <v>1075</v>
      </c>
      <c r="AB1317" s="32" t="s">
        <v>1082</v>
      </c>
      <c r="AC1317" s="33">
        <v>45400</v>
      </c>
      <c r="AD1317" s="32" t="s">
        <v>22</v>
      </c>
      <c r="AE1317" s="33">
        <v>45362</v>
      </c>
      <c r="AF1317" s="32" t="s">
        <v>426</v>
      </c>
      <c r="AG1317" s="32"/>
      <c r="AH1317" s="32" t="s">
        <v>1210</v>
      </c>
      <c r="AI1317" t="s">
        <v>1311</v>
      </c>
      <c r="AJ1317" t="s">
        <v>1356</v>
      </c>
      <c r="AK1317" t="s">
        <v>1520</v>
      </c>
      <c r="AL1317" s="32" t="s">
        <v>890</v>
      </c>
    </row>
    <row r="1318" spans="1:38">
      <c r="A1318" s="32">
        <v>85</v>
      </c>
      <c r="B1318" s="33">
        <v>45353</v>
      </c>
      <c r="C1318" s="32">
        <v>30</v>
      </c>
      <c r="D1318" s="32" t="s">
        <v>2673</v>
      </c>
      <c r="E1318" s="32" t="s">
        <v>2674</v>
      </c>
      <c r="F1318" s="32">
        <v>9869144</v>
      </c>
      <c r="G1318" s="32" t="s">
        <v>146</v>
      </c>
      <c r="H1318" s="32" t="s">
        <v>147</v>
      </c>
      <c r="I1318" s="32">
        <v>56038</v>
      </c>
      <c r="J1318" s="33">
        <v>45355</v>
      </c>
      <c r="K1318" s="33">
        <v>45358</v>
      </c>
      <c r="L1318" t="s">
        <v>1058</v>
      </c>
      <c r="M1318" s="32">
        <v>1</v>
      </c>
      <c r="N1318" s="32" t="s">
        <v>20</v>
      </c>
      <c r="O1318" s="32">
        <v>2</v>
      </c>
      <c r="P1318" s="32">
        <v>8</v>
      </c>
      <c r="Q1318" s="32">
        <v>16</v>
      </c>
      <c r="R1318" s="32" t="s">
        <v>2826</v>
      </c>
      <c r="S1318" s="32" t="s">
        <v>1058</v>
      </c>
      <c r="T1318" s="33">
        <v>45358</v>
      </c>
      <c r="U1318" s="33" t="s">
        <v>581</v>
      </c>
      <c r="V1318" s="32" t="s">
        <v>2827</v>
      </c>
      <c r="W1318" s="32" t="s">
        <v>139</v>
      </c>
      <c r="X1318" s="33">
        <v>45358</v>
      </c>
      <c r="Y1318" s="32" t="s">
        <v>1068</v>
      </c>
      <c r="Z1318" s="33">
        <v>45358</v>
      </c>
      <c r="AA1318" s="32" t="s">
        <v>1075</v>
      </c>
      <c r="AB1318" s="32" t="s">
        <v>1082</v>
      </c>
      <c r="AC1318" s="33">
        <v>45372</v>
      </c>
      <c r="AD1318" s="32" t="s">
        <v>22</v>
      </c>
      <c r="AE1318" s="33">
        <v>45362</v>
      </c>
      <c r="AF1318" s="32" t="s">
        <v>425</v>
      </c>
      <c r="AG1318" s="32"/>
      <c r="AH1318" s="32" t="s">
        <v>1210</v>
      </c>
      <c r="AI1318" t="s">
        <v>1311</v>
      </c>
      <c r="AJ1318" t="s">
        <v>1356</v>
      </c>
      <c r="AK1318" t="s">
        <v>1520</v>
      </c>
      <c r="AL1318" s="32" t="s">
        <v>890</v>
      </c>
    </row>
    <row r="1319" spans="1:38">
      <c r="A1319" s="32">
        <v>85</v>
      </c>
      <c r="B1319" s="33">
        <v>45353</v>
      </c>
      <c r="C1319" s="32">
        <v>30</v>
      </c>
      <c r="D1319" s="32" t="s">
        <v>2673</v>
      </c>
      <c r="E1319" s="32" t="s">
        <v>2674</v>
      </c>
      <c r="F1319" s="32">
        <v>9869144</v>
      </c>
      <c r="G1319" s="32" t="s">
        <v>288</v>
      </c>
      <c r="H1319" s="32" t="s">
        <v>291</v>
      </c>
      <c r="I1319" s="32">
        <v>56039</v>
      </c>
      <c r="J1319" s="33">
        <v>45355</v>
      </c>
      <c r="K1319" s="33">
        <v>45358</v>
      </c>
      <c r="L1319" t="s">
        <v>1058</v>
      </c>
      <c r="M1319" s="32">
        <v>9</v>
      </c>
      <c r="N1319" s="32" t="s">
        <v>1995</v>
      </c>
      <c r="O1319" s="32">
        <v>8</v>
      </c>
      <c r="P1319" s="32">
        <v>45.4</v>
      </c>
      <c r="Q1319" s="32">
        <v>363.2</v>
      </c>
      <c r="R1319" s="32" t="s">
        <v>581</v>
      </c>
      <c r="S1319" s="32" t="s">
        <v>581</v>
      </c>
      <c r="T1319" s="33" t="s">
        <v>581</v>
      </c>
      <c r="U1319" s="33" t="s">
        <v>581</v>
      </c>
      <c r="V1319" s="32" t="s">
        <v>2823</v>
      </c>
      <c r="W1319" s="32" t="s">
        <v>1011</v>
      </c>
      <c r="X1319" s="33">
        <v>45358</v>
      </c>
      <c r="Y1319" s="32" t="s">
        <v>1068</v>
      </c>
      <c r="Z1319" s="33">
        <v>45358</v>
      </c>
      <c r="AA1319" s="32" t="s">
        <v>1069</v>
      </c>
      <c r="AB1319" s="32" t="s">
        <v>1081</v>
      </c>
      <c r="AC1319" s="33">
        <v>45386</v>
      </c>
      <c r="AD1319" s="32" t="s">
        <v>22</v>
      </c>
      <c r="AE1319" s="33">
        <v>45361</v>
      </c>
      <c r="AF1319" s="32" t="s">
        <v>1025</v>
      </c>
      <c r="AG1319" s="32"/>
      <c r="AH1319" s="32" t="s">
        <v>1210</v>
      </c>
      <c r="AI1319" t="s">
        <v>1311</v>
      </c>
      <c r="AJ1319" t="s">
        <v>1356</v>
      </c>
      <c r="AK1319" t="s">
        <v>1520</v>
      </c>
      <c r="AL1319" s="32" t="s">
        <v>890</v>
      </c>
    </row>
    <row r="1320" spans="1:38">
      <c r="A1320" s="32">
        <v>85</v>
      </c>
      <c r="B1320" s="33">
        <v>45353</v>
      </c>
      <c r="C1320" s="32">
        <v>30</v>
      </c>
      <c r="D1320" s="32" t="s">
        <v>2673</v>
      </c>
      <c r="E1320" s="32" t="s">
        <v>2674</v>
      </c>
      <c r="F1320" s="32">
        <v>9869144</v>
      </c>
      <c r="G1320" s="32" t="s">
        <v>24</v>
      </c>
      <c r="H1320" s="32" t="s">
        <v>25</v>
      </c>
      <c r="I1320" s="32">
        <v>56039</v>
      </c>
      <c r="J1320" s="33">
        <v>45355</v>
      </c>
      <c r="K1320" s="33">
        <v>45358</v>
      </c>
      <c r="L1320" t="s">
        <v>1058</v>
      </c>
      <c r="M1320" s="32">
        <v>8</v>
      </c>
      <c r="N1320" s="32" t="s">
        <v>1995</v>
      </c>
      <c r="O1320" s="32">
        <v>10</v>
      </c>
      <c r="P1320" s="32">
        <v>14.9</v>
      </c>
      <c r="Q1320" s="32">
        <v>149</v>
      </c>
      <c r="R1320" s="32" t="s">
        <v>2815</v>
      </c>
      <c r="S1320" s="32" t="s">
        <v>1058</v>
      </c>
      <c r="T1320" s="33">
        <v>45364</v>
      </c>
      <c r="U1320" s="33">
        <v>45363</v>
      </c>
      <c r="V1320" s="32" t="s">
        <v>2988</v>
      </c>
      <c r="W1320" s="32" t="s">
        <v>139</v>
      </c>
      <c r="X1320" s="33">
        <v>45364</v>
      </c>
      <c r="Y1320" s="32" t="s">
        <v>1068</v>
      </c>
      <c r="Z1320" s="33">
        <v>45364</v>
      </c>
      <c r="AA1320" s="32" t="s">
        <v>1069</v>
      </c>
      <c r="AB1320" s="32" t="s">
        <v>1081</v>
      </c>
      <c r="AC1320" s="33">
        <v>45382</v>
      </c>
      <c r="AD1320" s="32" t="s">
        <v>581</v>
      </c>
      <c r="AE1320" s="33" t="s">
        <v>581</v>
      </c>
      <c r="AF1320" s="32" t="s">
        <v>581</v>
      </c>
      <c r="AG1320" s="32"/>
      <c r="AH1320" s="32" t="s">
        <v>1210</v>
      </c>
      <c r="AI1320" t="s">
        <v>1311</v>
      </c>
      <c r="AJ1320" t="s">
        <v>1356</v>
      </c>
      <c r="AK1320" t="s">
        <v>1520</v>
      </c>
      <c r="AL1320" s="32" t="s">
        <v>890</v>
      </c>
    </row>
    <row r="1321" spans="1:38">
      <c r="A1321" s="32">
        <v>85</v>
      </c>
      <c r="B1321" s="33">
        <v>45353</v>
      </c>
      <c r="C1321" s="32">
        <v>30</v>
      </c>
      <c r="D1321" s="32" t="s">
        <v>2673</v>
      </c>
      <c r="E1321" s="32" t="s">
        <v>2674</v>
      </c>
      <c r="F1321" s="32">
        <v>9869144</v>
      </c>
      <c r="G1321" s="32" t="s">
        <v>2207</v>
      </c>
      <c r="H1321" s="32" t="s">
        <v>2217</v>
      </c>
      <c r="I1321" s="32">
        <v>56040</v>
      </c>
      <c r="J1321" s="33">
        <v>45355</v>
      </c>
      <c r="K1321" s="33">
        <v>45358</v>
      </c>
      <c r="L1321" t="s">
        <v>1058</v>
      </c>
      <c r="M1321" s="32">
        <v>6</v>
      </c>
      <c r="N1321" s="32" t="s">
        <v>2743</v>
      </c>
      <c r="O1321" s="32">
        <v>1</v>
      </c>
      <c r="P1321" s="32">
        <v>39.700000000000003</v>
      </c>
      <c r="Q1321" s="32">
        <v>39.700000000000003</v>
      </c>
      <c r="R1321" s="32" t="s">
        <v>2828</v>
      </c>
      <c r="S1321" s="32" t="s">
        <v>1058</v>
      </c>
      <c r="T1321" s="33">
        <v>45358</v>
      </c>
      <c r="U1321" s="33" t="s">
        <v>581</v>
      </c>
      <c r="V1321" s="32" t="s">
        <v>2829</v>
      </c>
      <c r="W1321" s="32" t="s">
        <v>140</v>
      </c>
      <c r="X1321" s="33">
        <v>45358</v>
      </c>
      <c r="Y1321" s="32" t="s">
        <v>1068</v>
      </c>
      <c r="Z1321" s="33">
        <v>45358</v>
      </c>
      <c r="AA1321" s="32" t="s">
        <v>1075</v>
      </c>
      <c r="AB1321" s="32" t="s">
        <v>1081</v>
      </c>
      <c r="AC1321" s="33">
        <v>45372</v>
      </c>
      <c r="AD1321" s="32" t="s">
        <v>22</v>
      </c>
      <c r="AE1321" s="33">
        <v>45362</v>
      </c>
      <c r="AF1321" s="32" t="s">
        <v>424</v>
      </c>
      <c r="AG1321" s="32"/>
      <c r="AH1321" s="32" t="s">
        <v>1210</v>
      </c>
      <c r="AI1321" t="s">
        <v>1311</v>
      </c>
      <c r="AJ1321" t="s">
        <v>1356</v>
      </c>
      <c r="AK1321" t="s">
        <v>1520</v>
      </c>
      <c r="AL1321" s="32" t="s">
        <v>890</v>
      </c>
    </row>
    <row r="1322" spans="1:38">
      <c r="A1322" s="32">
        <v>85</v>
      </c>
      <c r="B1322" s="33">
        <v>45353</v>
      </c>
      <c r="C1322" s="32">
        <v>30</v>
      </c>
      <c r="D1322" s="32" t="s">
        <v>2673</v>
      </c>
      <c r="E1322" s="32" t="s">
        <v>2674</v>
      </c>
      <c r="F1322" s="32">
        <v>9869144</v>
      </c>
      <c r="G1322" s="32" t="s">
        <v>81</v>
      </c>
      <c r="H1322" s="32" t="s">
        <v>534</v>
      </c>
      <c r="I1322" s="32">
        <v>56037</v>
      </c>
      <c r="J1322" s="33">
        <v>45355</v>
      </c>
      <c r="K1322" s="33">
        <v>45358</v>
      </c>
      <c r="L1322" t="s">
        <v>1058</v>
      </c>
      <c r="M1322" s="32">
        <v>1</v>
      </c>
      <c r="N1322" s="32" t="s">
        <v>2105</v>
      </c>
      <c r="O1322" s="32">
        <v>1</v>
      </c>
      <c r="P1322" s="32">
        <v>19.47</v>
      </c>
      <c r="Q1322" s="32">
        <v>19.47</v>
      </c>
      <c r="R1322" s="32" t="s">
        <v>2830</v>
      </c>
      <c r="S1322" s="32" t="s">
        <v>1058</v>
      </c>
      <c r="T1322" s="33">
        <v>45358</v>
      </c>
      <c r="U1322" s="33" t="s">
        <v>581</v>
      </c>
      <c r="V1322" s="32" t="s">
        <v>2831</v>
      </c>
      <c r="W1322" s="32" t="s">
        <v>139</v>
      </c>
      <c r="X1322" s="33">
        <v>45360</v>
      </c>
      <c r="Y1322" s="32" t="s">
        <v>1068</v>
      </c>
      <c r="Z1322" s="33">
        <v>45360</v>
      </c>
      <c r="AA1322" s="32" t="s">
        <v>1075</v>
      </c>
      <c r="AB1322" s="32" t="s">
        <v>1084</v>
      </c>
      <c r="AC1322" s="33">
        <v>45412</v>
      </c>
      <c r="AD1322" s="32" t="s">
        <v>22</v>
      </c>
      <c r="AE1322" s="33">
        <v>45362</v>
      </c>
      <c r="AF1322" s="32" t="s">
        <v>424</v>
      </c>
      <c r="AG1322" s="32"/>
      <c r="AH1322" s="32" t="s">
        <v>1210</v>
      </c>
      <c r="AI1322" t="s">
        <v>1311</v>
      </c>
      <c r="AJ1322" t="s">
        <v>1356</v>
      </c>
      <c r="AK1322" t="s">
        <v>1520</v>
      </c>
      <c r="AL1322" s="32" t="s">
        <v>890</v>
      </c>
    </row>
    <row r="1323" spans="1:38">
      <c r="A1323" s="32">
        <v>85</v>
      </c>
      <c r="B1323" s="33">
        <v>45353</v>
      </c>
      <c r="C1323" s="32">
        <v>30</v>
      </c>
      <c r="D1323" s="32" t="s">
        <v>2673</v>
      </c>
      <c r="E1323" s="32" t="s">
        <v>2674</v>
      </c>
      <c r="F1323" s="32">
        <v>9869144</v>
      </c>
      <c r="G1323" s="32" t="s">
        <v>289</v>
      </c>
      <c r="H1323" s="32" t="s">
        <v>2737</v>
      </c>
      <c r="I1323" s="32">
        <v>56040</v>
      </c>
      <c r="J1323" s="33">
        <v>45355</v>
      </c>
      <c r="K1323" s="33">
        <v>45358</v>
      </c>
      <c r="L1323" t="s">
        <v>1058</v>
      </c>
      <c r="M1323" s="32">
        <v>5</v>
      </c>
      <c r="N1323" s="32" t="s">
        <v>2744</v>
      </c>
      <c r="O1323" s="32">
        <v>2</v>
      </c>
      <c r="P1323" s="32">
        <v>41.3</v>
      </c>
      <c r="Q1323" s="32">
        <v>82.6</v>
      </c>
      <c r="R1323" s="32" t="s">
        <v>2824</v>
      </c>
      <c r="S1323" s="32" t="s">
        <v>1058</v>
      </c>
      <c r="T1323" s="33">
        <v>45358</v>
      </c>
      <c r="U1323" s="33" t="s">
        <v>581</v>
      </c>
      <c r="V1323" s="32" t="s">
        <v>2825</v>
      </c>
      <c r="W1323" s="32" t="s">
        <v>143</v>
      </c>
      <c r="X1323" s="33">
        <v>45359</v>
      </c>
      <c r="Y1323" s="32" t="s">
        <v>1068</v>
      </c>
      <c r="Z1323" s="33">
        <v>45359</v>
      </c>
      <c r="AA1323" s="32" t="s">
        <v>1075</v>
      </c>
      <c r="AB1323" s="32" t="s">
        <v>1070</v>
      </c>
      <c r="AC1323" s="33">
        <v>45372</v>
      </c>
      <c r="AD1323" s="32" t="s">
        <v>22</v>
      </c>
      <c r="AE1323" s="33">
        <v>45362</v>
      </c>
      <c r="AF1323" s="32" t="s">
        <v>425</v>
      </c>
      <c r="AG1323" s="32"/>
      <c r="AH1323" s="32" t="s">
        <v>1210</v>
      </c>
      <c r="AI1323" t="s">
        <v>1311</v>
      </c>
      <c r="AJ1323" t="s">
        <v>1356</v>
      </c>
      <c r="AK1323" t="s">
        <v>1520</v>
      </c>
      <c r="AL1323" s="32" t="s">
        <v>890</v>
      </c>
    </row>
    <row r="1324" spans="1:38">
      <c r="A1324" s="32">
        <v>85</v>
      </c>
      <c r="B1324" s="33">
        <v>45353</v>
      </c>
      <c r="C1324" s="32">
        <v>30</v>
      </c>
      <c r="D1324" s="32" t="s">
        <v>2673</v>
      </c>
      <c r="E1324" s="32" t="s">
        <v>2674</v>
      </c>
      <c r="F1324" s="32">
        <v>9869144</v>
      </c>
      <c r="G1324" s="32" t="s">
        <v>1689</v>
      </c>
      <c r="H1324" s="32" t="s">
        <v>2216</v>
      </c>
      <c r="I1324" s="32">
        <v>56039</v>
      </c>
      <c r="J1324" s="33">
        <v>45355</v>
      </c>
      <c r="K1324" s="33">
        <v>45358</v>
      </c>
      <c r="L1324" t="s">
        <v>1058</v>
      </c>
      <c r="M1324" s="32">
        <v>7</v>
      </c>
      <c r="N1324" s="32" t="s">
        <v>20</v>
      </c>
      <c r="O1324" s="32">
        <v>6</v>
      </c>
      <c r="P1324" s="32">
        <v>15</v>
      </c>
      <c r="Q1324" s="32">
        <v>90</v>
      </c>
      <c r="R1324" s="32" t="s">
        <v>581</v>
      </c>
      <c r="S1324" s="32" t="s">
        <v>581</v>
      </c>
      <c r="T1324" s="33" t="s">
        <v>581</v>
      </c>
      <c r="U1324" s="33" t="s">
        <v>581</v>
      </c>
      <c r="V1324" s="32" t="s">
        <v>2823</v>
      </c>
      <c r="W1324" s="32" t="s">
        <v>1009</v>
      </c>
      <c r="X1324" s="33">
        <v>45358</v>
      </c>
      <c r="Y1324" s="32" t="s">
        <v>1068</v>
      </c>
      <c r="Z1324" s="33">
        <v>45358</v>
      </c>
      <c r="AA1324" s="32" t="s">
        <v>1069</v>
      </c>
      <c r="AB1324" s="32" t="s">
        <v>1081</v>
      </c>
      <c r="AC1324" s="33">
        <v>45386</v>
      </c>
      <c r="AD1324" s="32" t="s">
        <v>22</v>
      </c>
      <c r="AE1324" s="33">
        <v>45361</v>
      </c>
      <c r="AF1324" s="32" t="s">
        <v>427</v>
      </c>
      <c r="AG1324" s="32"/>
      <c r="AH1324" s="32" t="s">
        <v>1210</v>
      </c>
      <c r="AI1324" t="s">
        <v>1311</v>
      </c>
      <c r="AJ1324" t="s">
        <v>1356</v>
      </c>
      <c r="AK1324" t="s">
        <v>1520</v>
      </c>
      <c r="AL1324" s="32" t="s">
        <v>890</v>
      </c>
    </row>
    <row r="1325" spans="1:38">
      <c r="A1325" s="32">
        <v>85</v>
      </c>
      <c r="B1325" s="33">
        <v>45353</v>
      </c>
      <c r="C1325" s="32">
        <v>30</v>
      </c>
      <c r="D1325" s="32" t="s">
        <v>2673</v>
      </c>
      <c r="E1325" s="32" t="s">
        <v>2674</v>
      </c>
      <c r="F1325" s="32">
        <v>9869144</v>
      </c>
      <c r="G1325" s="32" t="s">
        <v>1627</v>
      </c>
      <c r="H1325" s="32" t="s">
        <v>1633</v>
      </c>
      <c r="I1325" s="32">
        <v>56039</v>
      </c>
      <c r="J1325" s="33">
        <v>45355</v>
      </c>
      <c r="K1325" s="33">
        <v>45358</v>
      </c>
      <c r="L1325" t="s">
        <v>1058</v>
      </c>
      <c r="M1325" s="32">
        <v>6</v>
      </c>
      <c r="N1325" s="32" t="s">
        <v>2745</v>
      </c>
      <c r="O1325" s="32">
        <v>1</v>
      </c>
      <c r="P1325" s="32">
        <v>14.8</v>
      </c>
      <c r="Q1325" s="32">
        <v>14.8</v>
      </c>
      <c r="R1325" s="32" t="s">
        <v>581</v>
      </c>
      <c r="S1325" s="32" t="s">
        <v>581</v>
      </c>
      <c r="T1325" s="33" t="s">
        <v>581</v>
      </c>
      <c r="U1325" s="33" t="s">
        <v>581</v>
      </c>
      <c r="V1325" s="32" t="s">
        <v>2823</v>
      </c>
      <c r="W1325" s="32" t="s">
        <v>1008</v>
      </c>
      <c r="X1325" s="33">
        <v>45358</v>
      </c>
      <c r="Y1325" s="32" t="s">
        <v>1068</v>
      </c>
      <c r="Z1325" s="33">
        <v>45358</v>
      </c>
      <c r="AA1325" s="32" t="s">
        <v>1069</v>
      </c>
      <c r="AB1325" s="32" t="s">
        <v>1081</v>
      </c>
      <c r="AC1325" s="33">
        <v>45386</v>
      </c>
      <c r="AD1325" s="32" t="s">
        <v>22</v>
      </c>
      <c r="AE1325" s="33">
        <v>45361</v>
      </c>
      <c r="AF1325" s="32" t="s">
        <v>424</v>
      </c>
      <c r="AG1325" s="32"/>
      <c r="AH1325" s="32" t="s">
        <v>1210</v>
      </c>
      <c r="AI1325" t="s">
        <v>1311</v>
      </c>
      <c r="AJ1325" t="s">
        <v>1356</v>
      </c>
      <c r="AK1325" t="s">
        <v>1520</v>
      </c>
      <c r="AL1325" s="32" t="s">
        <v>890</v>
      </c>
    </row>
    <row r="1326" spans="1:38">
      <c r="A1326" s="32">
        <v>85</v>
      </c>
      <c r="B1326" s="33">
        <v>45353</v>
      </c>
      <c r="C1326" s="32">
        <v>30</v>
      </c>
      <c r="D1326" s="32" t="s">
        <v>2673</v>
      </c>
      <c r="E1326" s="32" t="s">
        <v>2674</v>
      </c>
      <c r="F1326" s="32">
        <v>9869144</v>
      </c>
      <c r="G1326" s="32" t="s">
        <v>1610</v>
      </c>
      <c r="H1326" s="32" t="s">
        <v>1620</v>
      </c>
      <c r="I1326" s="32">
        <v>56039</v>
      </c>
      <c r="J1326" s="33">
        <v>45355</v>
      </c>
      <c r="K1326" s="33">
        <v>45358</v>
      </c>
      <c r="L1326" t="s">
        <v>1058</v>
      </c>
      <c r="M1326" s="32">
        <v>5</v>
      </c>
      <c r="N1326" s="32" t="s">
        <v>1995</v>
      </c>
      <c r="O1326" s="32">
        <v>10</v>
      </c>
      <c r="P1326" s="32">
        <v>4.2</v>
      </c>
      <c r="Q1326" s="32">
        <v>42</v>
      </c>
      <c r="R1326" s="32" t="s">
        <v>581</v>
      </c>
      <c r="S1326" s="32" t="s">
        <v>581</v>
      </c>
      <c r="T1326" s="33" t="s">
        <v>581</v>
      </c>
      <c r="U1326" s="33" t="s">
        <v>581</v>
      </c>
      <c r="V1326" s="32" t="s">
        <v>2823</v>
      </c>
      <c r="W1326" s="32" t="s">
        <v>1007</v>
      </c>
      <c r="X1326" s="33">
        <v>45358</v>
      </c>
      <c r="Y1326" s="32" t="s">
        <v>1068</v>
      </c>
      <c r="Z1326" s="33">
        <v>45358</v>
      </c>
      <c r="AA1326" s="32" t="s">
        <v>1069</v>
      </c>
      <c r="AB1326" s="32" t="s">
        <v>1081</v>
      </c>
      <c r="AC1326" s="33">
        <v>45386</v>
      </c>
      <c r="AD1326" s="32" t="s">
        <v>22</v>
      </c>
      <c r="AE1326" s="33">
        <v>45361</v>
      </c>
      <c r="AF1326" s="32" t="s">
        <v>1001</v>
      </c>
      <c r="AG1326" s="32"/>
      <c r="AH1326" s="32" t="s">
        <v>1210</v>
      </c>
      <c r="AI1326" t="s">
        <v>1311</v>
      </c>
      <c r="AJ1326" t="s">
        <v>1356</v>
      </c>
      <c r="AK1326" t="s">
        <v>1520</v>
      </c>
      <c r="AL1326" s="32" t="s">
        <v>890</v>
      </c>
    </row>
    <row r="1327" spans="1:38">
      <c r="A1327" s="32">
        <v>85</v>
      </c>
      <c r="B1327" s="33">
        <v>45353</v>
      </c>
      <c r="C1327" s="32">
        <v>30</v>
      </c>
      <c r="D1327" s="32" t="s">
        <v>2673</v>
      </c>
      <c r="E1327" s="32" t="s">
        <v>2674</v>
      </c>
      <c r="F1327" s="32">
        <v>9869144</v>
      </c>
      <c r="G1327" s="32" t="s">
        <v>1609</v>
      </c>
      <c r="H1327" s="32" t="s">
        <v>1619</v>
      </c>
      <c r="I1327" s="32">
        <v>56033</v>
      </c>
      <c r="J1327" s="33">
        <v>45355</v>
      </c>
      <c r="K1327" s="33">
        <v>45358</v>
      </c>
      <c r="L1327" t="s">
        <v>1058</v>
      </c>
      <c r="M1327" s="32">
        <v>3</v>
      </c>
      <c r="N1327" s="32" t="s">
        <v>1995</v>
      </c>
      <c r="O1327" s="32">
        <v>10</v>
      </c>
      <c r="P1327" s="32">
        <v>108.9</v>
      </c>
      <c r="Q1327" s="32">
        <v>1089</v>
      </c>
      <c r="R1327" s="32" t="s">
        <v>2832</v>
      </c>
      <c r="S1327" s="32" t="s">
        <v>1058</v>
      </c>
      <c r="T1327" s="33">
        <v>45362</v>
      </c>
      <c r="U1327" s="33">
        <v>45361</v>
      </c>
      <c r="V1327" s="32" t="s">
        <v>2989</v>
      </c>
      <c r="W1327" s="32" t="s">
        <v>1008</v>
      </c>
      <c r="X1327" s="33">
        <v>45362</v>
      </c>
      <c r="Y1327" s="32" t="s">
        <v>1068</v>
      </c>
      <c r="Z1327" s="33">
        <v>45362</v>
      </c>
      <c r="AA1327" s="32" t="s">
        <v>1075</v>
      </c>
      <c r="AB1327" s="32" t="s">
        <v>1085</v>
      </c>
      <c r="AC1327" s="33">
        <v>45376</v>
      </c>
      <c r="AD1327" s="32" t="s">
        <v>22</v>
      </c>
      <c r="AE1327" s="33">
        <v>45368</v>
      </c>
      <c r="AF1327" s="32" t="s">
        <v>1001</v>
      </c>
      <c r="AG1327" s="32"/>
      <c r="AH1327" s="32" t="s">
        <v>1210</v>
      </c>
      <c r="AI1327" t="s">
        <v>1311</v>
      </c>
      <c r="AJ1327" t="s">
        <v>1356</v>
      </c>
      <c r="AK1327" t="s">
        <v>1520</v>
      </c>
      <c r="AL1327" s="32" t="s">
        <v>890</v>
      </c>
    </row>
    <row r="1328" spans="1:38">
      <c r="A1328" s="32">
        <v>85</v>
      </c>
      <c r="B1328" s="33">
        <v>45353</v>
      </c>
      <c r="C1328" s="32">
        <v>30</v>
      </c>
      <c r="D1328" s="32" t="s">
        <v>2673</v>
      </c>
      <c r="E1328" s="32" t="s">
        <v>2674</v>
      </c>
      <c r="F1328" s="32">
        <v>9869144</v>
      </c>
      <c r="G1328" s="32" t="s">
        <v>56</v>
      </c>
      <c r="H1328" s="32" t="s">
        <v>1618</v>
      </c>
      <c r="I1328" s="32">
        <v>56039</v>
      </c>
      <c r="J1328" s="33">
        <v>45355</v>
      </c>
      <c r="K1328" s="33">
        <v>45358</v>
      </c>
      <c r="L1328" t="s">
        <v>1058</v>
      </c>
      <c r="M1328" s="32">
        <v>4</v>
      </c>
      <c r="N1328" s="32" t="s">
        <v>2105</v>
      </c>
      <c r="O1328" s="32">
        <v>1</v>
      </c>
      <c r="P1328" s="32">
        <v>45.7</v>
      </c>
      <c r="Q1328" s="32">
        <v>45.7</v>
      </c>
      <c r="R1328" s="32" t="s">
        <v>581</v>
      </c>
      <c r="S1328" s="32" t="s">
        <v>581</v>
      </c>
      <c r="T1328" s="33" t="s">
        <v>581</v>
      </c>
      <c r="U1328" s="33" t="s">
        <v>581</v>
      </c>
      <c r="V1328" s="32" t="s">
        <v>2823</v>
      </c>
      <c r="W1328" s="32" t="s">
        <v>1006</v>
      </c>
      <c r="X1328" s="33">
        <v>45358</v>
      </c>
      <c r="Y1328" s="32" t="s">
        <v>1068</v>
      </c>
      <c r="Z1328" s="33">
        <v>45358</v>
      </c>
      <c r="AA1328" s="32" t="s">
        <v>1069</v>
      </c>
      <c r="AB1328" s="32" t="s">
        <v>1081</v>
      </c>
      <c r="AC1328" s="33">
        <v>45386</v>
      </c>
      <c r="AD1328" s="32" t="s">
        <v>22</v>
      </c>
      <c r="AE1328" s="33">
        <v>45361</v>
      </c>
      <c r="AF1328" s="32" t="s">
        <v>424</v>
      </c>
      <c r="AG1328" s="32"/>
      <c r="AH1328" s="32" t="s">
        <v>1210</v>
      </c>
      <c r="AI1328" t="s">
        <v>1311</v>
      </c>
      <c r="AJ1328" t="s">
        <v>1356</v>
      </c>
      <c r="AK1328" t="s">
        <v>1520</v>
      </c>
      <c r="AL1328" s="32" t="s">
        <v>890</v>
      </c>
    </row>
    <row r="1329" spans="1:38">
      <c r="A1329" s="32">
        <v>85</v>
      </c>
      <c r="B1329" s="33">
        <v>45353</v>
      </c>
      <c r="C1329" s="32">
        <v>30</v>
      </c>
      <c r="D1329" s="32" t="s">
        <v>2673</v>
      </c>
      <c r="E1329" s="32" t="s">
        <v>2674</v>
      </c>
      <c r="F1329" s="32">
        <v>9869144</v>
      </c>
      <c r="G1329" s="32" t="s">
        <v>2223</v>
      </c>
      <c r="H1329" s="32" t="s">
        <v>2231</v>
      </c>
      <c r="I1329" s="32">
        <v>56033</v>
      </c>
      <c r="J1329" s="33">
        <v>45355</v>
      </c>
      <c r="K1329" s="33">
        <v>45358</v>
      </c>
      <c r="L1329" t="s">
        <v>1058</v>
      </c>
      <c r="M1329" s="32">
        <v>2</v>
      </c>
      <c r="N1329" s="32" t="s">
        <v>1995</v>
      </c>
      <c r="O1329" s="32">
        <v>4</v>
      </c>
      <c r="P1329" s="32">
        <v>41.25</v>
      </c>
      <c r="Q1329" s="32">
        <v>165</v>
      </c>
      <c r="R1329" s="32" t="s">
        <v>2832</v>
      </c>
      <c r="S1329" s="32" t="s">
        <v>1058</v>
      </c>
      <c r="T1329" s="33">
        <v>45362</v>
      </c>
      <c r="U1329" s="33">
        <v>45361</v>
      </c>
      <c r="V1329" s="32" t="s">
        <v>2989</v>
      </c>
      <c r="W1329" s="32" t="s">
        <v>1007</v>
      </c>
      <c r="X1329" s="33">
        <v>45362</v>
      </c>
      <c r="Y1329" s="32" t="s">
        <v>1068</v>
      </c>
      <c r="Z1329" s="33">
        <v>45362</v>
      </c>
      <c r="AA1329" s="32" t="s">
        <v>1075</v>
      </c>
      <c r="AB1329" s="32" t="s">
        <v>1085</v>
      </c>
      <c r="AC1329" s="33">
        <v>45376</v>
      </c>
      <c r="AD1329" s="32" t="s">
        <v>22</v>
      </c>
      <c r="AE1329" s="33">
        <v>45368</v>
      </c>
      <c r="AF1329" s="32" t="s">
        <v>426</v>
      </c>
      <c r="AG1329" s="32"/>
      <c r="AH1329" s="32" t="s">
        <v>1210</v>
      </c>
      <c r="AI1329" t="s">
        <v>1311</v>
      </c>
      <c r="AJ1329" t="s">
        <v>1356</v>
      </c>
      <c r="AK1329" t="s">
        <v>1520</v>
      </c>
      <c r="AL1329" s="32" t="s">
        <v>890</v>
      </c>
    </row>
    <row r="1330" spans="1:38">
      <c r="A1330" s="32">
        <v>85</v>
      </c>
      <c r="B1330" s="33">
        <v>45353</v>
      </c>
      <c r="C1330" s="32">
        <v>30</v>
      </c>
      <c r="D1330" s="32" t="s">
        <v>2673</v>
      </c>
      <c r="E1330" s="32" t="s">
        <v>2674</v>
      </c>
      <c r="F1330" s="32">
        <v>9869144</v>
      </c>
      <c r="G1330" s="32" t="s">
        <v>2224</v>
      </c>
      <c r="H1330" s="32" t="s">
        <v>2738</v>
      </c>
      <c r="I1330" s="32">
        <v>56036</v>
      </c>
      <c r="J1330" s="33">
        <v>45355</v>
      </c>
      <c r="K1330" s="33">
        <v>45358</v>
      </c>
      <c r="L1330" t="s">
        <v>1058</v>
      </c>
      <c r="M1330" s="32">
        <v>1</v>
      </c>
      <c r="N1330" s="32" t="s">
        <v>1995</v>
      </c>
      <c r="O1330" s="32">
        <v>20</v>
      </c>
      <c r="P1330" s="32">
        <v>3.63</v>
      </c>
      <c r="Q1330" s="32">
        <v>72.599999999999994</v>
      </c>
      <c r="R1330" s="32" t="s">
        <v>2815</v>
      </c>
      <c r="S1330" s="32" t="s">
        <v>1058</v>
      </c>
      <c r="T1330" s="33">
        <v>45364</v>
      </c>
      <c r="U1330" s="33">
        <v>45363</v>
      </c>
      <c r="V1330" s="32" t="s">
        <v>2980</v>
      </c>
      <c r="W1330" s="32" t="s">
        <v>1002</v>
      </c>
      <c r="X1330" s="33">
        <v>45364</v>
      </c>
      <c r="Y1330" s="32" t="s">
        <v>1068</v>
      </c>
      <c r="Z1330" s="33">
        <v>45364</v>
      </c>
      <c r="AA1330" s="32" t="s">
        <v>1069</v>
      </c>
      <c r="AB1330" s="32" t="s">
        <v>1072</v>
      </c>
      <c r="AC1330" s="33">
        <v>45378</v>
      </c>
      <c r="AD1330" s="32" t="s">
        <v>22</v>
      </c>
      <c r="AE1330" s="33">
        <v>45368</v>
      </c>
      <c r="AF1330" s="32" t="s">
        <v>1026</v>
      </c>
      <c r="AG1330" s="32"/>
      <c r="AH1330" s="32" t="s">
        <v>1210</v>
      </c>
      <c r="AI1330" t="s">
        <v>1311</v>
      </c>
      <c r="AJ1330" t="s">
        <v>1356</v>
      </c>
      <c r="AK1330" t="s">
        <v>1520</v>
      </c>
      <c r="AL1330" s="32" t="s">
        <v>890</v>
      </c>
    </row>
    <row r="1331" spans="1:38">
      <c r="A1331" s="32">
        <v>85</v>
      </c>
      <c r="B1331" s="33">
        <v>45353</v>
      </c>
      <c r="C1331" s="32">
        <v>30</v>
      </c>
      <c r="D1331" s="32" t="s">
        <v>2673</v>
      </c>
      <c r="E1331" s="32" t="s">
        <v>2674</v>
      </c>
      <c r="F1331" s="32">
        <v>9869144</v>
      </c>
      <c r="G1331" s="32" t="s">
        <v>2732</v>
      </c>
      <c r="H1331" s="32" t="s">
        <v>2739</v>
      </c>
      <c r="I1331" s="32">
        <v>56041</v>
      </c>
      <c r="J1331" s="33">
        <v>45355</v>
      </c>
      <c r="K1331" s="33">
        <v>45358</v>
      </c>
      <c r="L1331" t="s">
        <v>1058</v>
      </c>
      <c r="M1331" s="32">
        <v>4</v>
      </c>
      <c r="N1331" s="32" t="s">
        <v>1995</v>
      </c>
      <c r="O1331" s="32">
        <v>1</v>
      </c>
      <c r="P1331" s="32">
        <v>13.2</v>
      </c>
      <c r="Q1331" s="32">
        <v>13.2</v>
      </c>
      <c r="R1331" s="32" t="s">
        <v>2815</v>
      </c>
      <c r="S1331" s="32" t="s">
        <v>1058</v>
      </c>
      <c r="T1331" s="33">
        <v>45364</v>
      </c>
      <c r="U1331" s="33">
        <v>45363</v>
      </c>
      <c r="V1331" s="32" t="s">
        <v>2980</v>
      </c>
      <c r="W1331" s="32" t="s">
        <v>1007</v>
      </c>
      <c r="X1331" s="33">
        <v>45364</v>
      </c>
      <c r="Y1331" s="32" t="s">
        <v>1068</v>
      </c>
      <c r="Z1331" s="33">
        <v>45364</v>
      </c>
      <c r="AA1331" s="32" t="s">
        <v>1069</v>
      </c>
      <c r="AB1331" s="32" t="s">
        <v>1072</v>
      </c>
      <c r="AC1331" s="33">
        <v>45406</v>
      </c>
      <c r="AD1331" s="32" t="s">
        <v>22</v>
      </c>
      <c r="AE1331" s="33">
        <v>45368</v>
      </c>
      <c r="AF1331" s="32" t="s">
        <v>424</v>
      </c>
      <c r="AG1331" s="32"/>
      <c r="AH1331" s="32" t="s">
        <v>1210</v>
      </c>
      <c r="AI1331" t="s">
        <v>1311</v>
      </c>
      <c r="AJ1331" t="s">
        <v>1356</v>
      </c>
      <c r="AK1331" t="s">
        <v>1520</v>
      </c>
      <c r="AL1331" s="32" t="s">
        <v>890</v>
      </c>
    </row>
    <row r="1332" spans="1:38">
      <c r="A1332" s="32">
        <v>85</v>
      </c>
      <c r="B1332" s="33">
        <v>45353</v>
      </c>
      <c r="C1332" s="32">
        <v>30</v>
      </c>
      <c r="D1332" s="32" t="s">
        <v>2673</v>
      </c>
      <c r="E1332" s="32" t="s">
        <v>2674</v>
      </c>
      <c r="F1332" s="32">
        <v>9869144</v>
      </c>
      <c r="G1332" s="32" t="s">
        <v>476</v>
      </c>
      <c r="H1332" s="32" t="s">
        <v>477</v>
      </c>
      <c r="I1332" s="32">
        <v>56040</v>
      </c>
      <c r="J1332" s="33">
        <v>45355</v>
      </c>
      <c r="K1332" s="33">
        <v>45358</v>
      </c>
      <c r="L1332" t="s">
        <v>1058</v>
      </c>
      <c r="M1332" s="32">
        <v>4</v>
      </c>
      <c r="N1332" s="32" t="s">
        <v>1993</v>
      </c>
      <c r="O1332" s="32">
        <v>1</v>
      </c>
      <c r="P1332" s="32">
        <v>54.6</v>
      </c>
      <c r="Q1332" s="32">
        <v>54.6</v>
      </c>
      <c r="R1332" s="32" t="s">
        <v>2824</v>
      </c>
      <c r="S1332" s="32" t="s">
        <v>1058</v>
      </c>
      <c r="T1332" s="33">
        <v>45358</v>
      </c>
      <c r="U1332" s="33" t="s">
        <v>581</v>
      </c>
      <c r="V1332" s="32" t="s">
        <v>2825</v>
      </c>
      <c r="W1332" s="32" t="s">
        <v>142</v>
      </c>
      <c r="X1332" s="33">
        <v>45359</v>
      </c>
      <c r="Y1332" s="32" t="s">
        <v>1068</v>
      </c>
      <c r="Z1332" s="33">
        <v>45359</v>
      </c>
      <c r="AA1332" s="32" t="s">
        <v>1075</v>
      </c>
      <c r="AB1332" s="32" t="s">
        <v>1070</v>
      </c>
      <c r="AC1332" s="33">
        <v>45372</v>
      </c>
      <c r="AD1332" s="32" t="s">
        <v>22</v>
      </c>
      <c r="AE1332" s="33">
        <v>45362</v>
      </c>
      <c r="AF1332" s="32" t="s">
        <v>424</v>
      </c>
      <c r="AG1332" s="32"/>
      <c r="AH1332" s="32" t="s">
        <v>1210</v>
      </c>
      <c r="AI1332" t="s">
        <v>1311</v>
      </c>
      <c r="AJ1332" t="s">
        <v>1356</v>
      </c>
      <c r="AK1332" t="s">
        <v>1520</v>
      </c>
      <c r="AL1332" s="32" t="s">
        <v>890</v>
      </c>
    </row>
    <row r="1333" spans="1:38">
      <c r="A1333" s="32">
        <v>85</v>
      </c>
      <c r="B1333" s="33">
        <v>45353</v>
      </c>
      <c r="C1333" s="32">
        <v>30</v>
      </c>
      <c r="D1333" s="32" t="s">
        <v>2673</v>
      </c>
      <c r="E1333" s="32" t="s">
        <v>2674</v>
      </c>
      <c r="F1333" s="32">
        <v>9869144</v>
      </c>
      <c r="G1333" s="32" t="s">
        <v>1457</v>
      </c>
      <c r="H1333" s="32" t="s">
        <v>2740</v>
      </c>
      <c r="I1333" s="32">
        <v>56062</v>
      </c>
      <c r="J1333" s="33">
        <v>45355</v>
      </c>
      <c r="K1333" s="33">
        <v>45358</v>
      </c>
      <c r="L1333" t="s">
        <v>1058</v>
      </c>
      <c r="M1333" s="32">
        <v>1</v>
      </c>
      <c r="N1333" s="32" t="s">
        <v>1993</v>
      </c>
      <c r="O1333" s="32">
        <v>1</v>
      </c>
      <c r="P1333" s="32">
        <v>41.53</v>
      </c>
      <c r="Q1333" s="32">
        <v>41.53</v>
      </c>
      <c r="R1333" s="32" t="s">
        <v>2990</v>
      </c>
      <c r="S1333" s="32" t="s">
        <v>1058</v>
      </c>
      <c r="T1333" s="33">
        <v>45367</v>
      </c>
      <c r="U1333" s="33">
        <v>45361</v>
      </c>
      <c r="V1333" s="32" t="s">
        <v>2991</v>
      </c>
      <c r="W1333" s="32" t="s">
        <v>139</v>
      </c>
      <c r="X1333" s="33">
        <v>45367</v>
      </c>
      <c r="Y1333" s="32" t="s">
        <v>1068</v>
      </c>
      <c r="Z1333" s="33">
        <v>45367</v>
      </c>
      <c r="AA1333" s="32" t="s">
        <v>1075</v>
      </c>
      <c r="AB1333" s="32" t="s">
        <v>1091</v>
      </c>
      <c r="AC1333" s="33">
        <v>45375</v>
      </c>
      <c r="AD1333" s="32" t="s">
        <v>22</v>
      </c>
      <c r="AE1333" s="33">
        <v>45372</v>
      </c>
      <c r="AF1333" s="32" t="s">
        <v>424</v>
      </c>
      <c r="AG1333" s="32"/>
      <c r="AH1333" s="32" t="s">
        <v>1210</v>
      </c>
      <c r="AI1333" t="s">
        <v>1311</v>
      </c>
      <c r="AJ1333" t="s">
        <v>1356</v>
      </c>
      <c r="AK1333" t="s">
        <v>1520</v>
      </c>
      <c r="AL1333" s="32" t="s">
        <v>890</v>
      </c>
    </row>
    <row r="1334" spans="1:38">
      <c r="A1334" s="32">
        <v>85</v>
      </c>
      <c r="B1334" s="33">
        <v>45353</v>
      </c>
      <c r="C1334" s="32">
        <v>30</v>
      </c>
      <c r="D1334" s="32" t="s">
        <v>2673</v>
      </c>
      <c r="E1334" s="32" t="s">
        <v>2674</v>
      </c>
      <c r="F1334" s="32">
        <v>9869144</v>
      </c>
      <c r="G1334" s="32" t="s">
        <v>474</v>
      </c>
      <c r="H1334" s="32" t="s">
        <v>475</v>
      </c>
      <c r="I1334" s="32">
        <v>56040</v>
      </c>
      <c r="J1334" s="33">
        <v>45355</v>
      </c>
      <c r="K1334" s="33">
        <v>45358</v>
      </c>
      <c r="L1334" t="s">
        <v>1058</v>
      </c>
      <c r="M1334" s="32">
        <v>3</v>
      </c>
      <c r="N1334" s="32" t="s">
        <v>2744</v>
      </c>
      <c r="O1334" s="32">
        <v>1</v>
      </c>
      <c r="P1334" s="32">
        <v>41.4</v>
      </c>
      <c r="Q1334" s="32">
        <v>41.4</v>
      </c>
      <c r="R1334" s="32" t="s">
        <v>2824</v>
      </c>
      <c r="S1334" s="32" t="s">
        <v>1058</v>
      </c>
      <c r="T1334" s="33">
        <v>45358</v>
      </c>
      <c r="U1334" s="33" t="s">
        <v>581</v>
      </c>
      <c r="V1334" s="32" t="s">
        <v>2825</v>
      </c>
      <c r="W1334" s="32" t="s">
        <v>141</v>
      </c>
      <c r="X1334" s="33">
        <v>45359</v>
      </c>
      <c r="Y1334" s="32" t="s">
        <v>1068</v>
      </c>
      <c r="Z1334" s="33">
        <v>45359</v>
      </c>
      <c r="AA1334" s="32" t="s">
        <v>1075</v>
      </c>
      <c r="AB1334" s="32" t="s">
        <v>1070</v>
      </c>
      <c r="AC1334" s="33">
        <v>45372</v>
      </c>
      <c r="AD1334" s="32" t="s">
        <v>22</v>
      </c>
      <c r="AE1334" s="33">
        <v>45365</v>
      </c>
      <c r="AF1334" s="32" t="s">
        <v>424</v>
      </c>
      <c r="AG1334" s="32"/>
      <c r="AH1334" s="32" t="s">
        <v>1210</v>
      </c>
      <c r="AI1334" t="s">
        <v>1311</v>
      </c>
      <c r="AJ1334" t="s">
        <v>1356</v>
      </c>
      <c r="AK1334" t="s">
        <v>1520</v>
      </c>
      <c r="AL1334" s="32" t="s">
        <v>890</v>
      </c>
    </row>
    <row r="1335" spans="1:38">
      <c r="A1335" s="32">
        <v>85</v>
      </c>
      <c r="B1335" s="33">
        <v>45353</v>
      </c>
      <c r="C1335" s="32">
        <v>30</v>
      </c>
      <c r="D1335" s="32" t="s">
        <v>2673</v>
      </c>
      <c r="E1335" s="32" t="s">
        <v>2674</v>
      </c>
      <c r="F1335" s="32">
        <v>9869144</v>
      </c>
      <c r="G1335" s="32" t="s">
        <v>1493</v>
      </c>
      <c r="H1335" s="32" t="s">
        <v>1503</v>
      </c>
      <c r="I1335" s="32">
        <v>56040</v>
      </c>
      <c r="J1335" s="33">
        <v>45355</v>
      </c>
      <c r="K1335" s="33">
        <v>45358</v>
      </c>
      <c r="L1335" t="s">
        <v>1058</v>
      </c>
      <c r="M1335" s="32">
        <v>2</v>
      </c>
      <c r="N1335" s="32" t="s">
        <v>20</v>
      </c>
      <c r="O1335" s="32">
        <v>3</v>
      </c>
      <c r="P1335" s="32">
        <v>12.4</v>
      </c>
      <c r="Q1335" s="32">
        <v>37.200000000000003</v>
      </c>
      <c r="R1335" s="32" t="s">
        <v>2824</v>
      </c>
      <c r="S1335" s="32" t="s">
        <v>1058</v>
      </c>
      <c r="T1335" s="33">
        <v>45358</v>
      </c>
      <c r="U1335" s="33" t="s">
        <v>581</v>
      </c>
      <c r="V1335" s="32" t="s">
        <v>2825</v>
      </c>
      <c r="W1335" s="32" t="s">
        <v>140</v>
      </c>
      <c r="X1335" s="33">
        <v>45359</v>
      </c>
      <c r="Y1335" s="32" t="s">
        <v>1068</v>
      </c>
      <c r="Z1335" s="33">
        <v>45359</v>
      </c>
      <c r="AA1335" s="32" t="s">
        <v>1075</v>
      </c>
      <c r="AB1335" s="32" t="s">
        <v>1070</v>
      </c>
      <c r="AC1335" s="33">
        <v>45372</v>
      </c>
      <c r="AD1335" s="32" t="s">
        <v>22</v>
      </c>
      <c r="AE1335" s="33">
        <v>45362</v>
      </c>
      <c r="AF1335" s="32" t="s">
        <v>428</v>
      </c>
      <c r="AG1335" s="32"/>
      <c r="AH1335" s="32" t="s">
        <v>1210</v>
      </c>
      <c r="AI1335" t="s">
        <v>1311</v>
      </c>
      <c r="AJ1335" t="s">
        <v>1356</v>
      </c>
      <c r="AK1335" t="s">
        <v>1520</v>
      </c>
      <c r="AL1335" s="32" t="s">
        <v>890</v>
      </c>
    </row>
    <row r="1336" spans="1:38">
      <c r="A1336" s="32">
        <v>85</v>
      </c>
      <c r="B1336" s="33">
        <v>45353</v>
      </c>
      <c r="C1336" s="32">
        <v>30</v>
      </c>
      <c r="D1336" s="32" t="s">
        <v>2673</v>
      </c>
      <c r="E1336" s="32" t="s">
        <v>2674</v>
      </c>
      <c r="F1336" s="32">
        <v>9869144</v>
      </c>
      <c r="G1336" s="32" t="s">
        <v>1991</v>
      </c>
      <c r="H1336" s="32" t="s">
        <v>1980</v>
      </c>
      <c r="I1336" s="32">
        <v>56040</v>
      </c>
      <c r="J1336" s="33">
        <v>45355</v>
      </c>
      <c r="K1336" s="33">
        <v>45358</v>
      </c>
      <c r="L1336" t="s">
        <v>1058</v>
      </c>
      <c r="M1336" s="32">
        <v>1</v>
      </c>
      <c r="N1336" s="32" t="s">
        <v>20</v>
      </c>
      <c r="O1336" s="32">
        <v>3</v>
      </c>
      <c r="P1336" s="32">
        <v>6.6</v>
      </c>
      <c r="Q1336" s="32">
        <v>19.8</v>
      </c>
      <c r="R1336" s="32" t="s">
        <v>2824</v>
      </c>
      <c r="S1336" s="32" t="s">
        <v>1058</v>
      </c>
      <c r="T1336" s="33">
        <v>45358</v>
      </c>
      <c r="U1336" s="33" t="s">
        <v>581</v>
      </c>
      <c r="V1336" s="32" t="s">
        <v>2825</v>
      </c>
      <c r="W1336" s="32" t="s">
        <v>139</v>
      </c>
      <c r="X1336" s="33">
        <v>45359</v>
      </c>
      <c r="Y1336" s="32" t="s">
        <v>1068</v>
      </c>
      <c r="Z1336" s="33">
        <v>45359</v>
      </c>
      <c r="AA1336" s="32" t="s">
        <v>1075</v>
      </c>
      <c r="AB1336" s="32" t="s">
        <v>1070</v>
      </c>
      <c r="AC1336" s="33">
        <v>45372</v>
      </c>
      <c r="AD1336" s="32" t="s">
        <v>22</v>
      </c>
      <c r="AE1336" s="33">
        <v>45363</v>
      </c>
      <c r="AF1336" s="32" t="s">
        <v>428</v>
      </c>
      <c r="AG1336" s="32"/>
      <c r="AH1336" s="32" t="s">
        <v>1210</v>
      </c>
      <c r="AI1336" t="s">
        <v>1311</v>
      </c>
      <c r="AJ1336" t="s">
        <v>1356</v>
      </c>
      <c r="AK1336" t="s">
        <v>1520</v>
      </c>
      <c r="AL1336" s="32" t="s">
        <v>890</v>
      </c>
    </row>
    <row r="1337" spans="1:38">
      <c r="A1337" s="32">
        <v>85</v>
      </c>
      <c r="B1337" s="33">
        <v>45353</v>
      </c>
      <c r="C1337" s="32">
        <v>30</v>
      </c>
      <c r="D1337" s="32" t="s">
        <v>2673</v>
      </c>
      <c r="E1337" s="32" t="s">
        <v>2674</v>
      </c>
      <c r="F1337" s="32">
        <v>9869144</v>
      </c>
      <c r="G1337" s="32" t="s">
        <v>2733</v>
      </c>
      <c r="H1337" s="32" t="s">
        <v>2741</v>
      </c>
      <c r="I1337" s="32">
        <v>56041</v>
      </c>
      <c r="J1337" s="33">
        <v>45355</v>
      </c>
      <c r="K1337" s="33">
        <v>45358</v>
      </c>
      <c r="L1337" t="s">
        <v>1058</v>
      </c>
      <c r="M1337" s="32">
        <v>2</v>
      </c>
      <c r="N1337" s="32" t="s">
        <v>20</v>
      </c>
      <c r="O1337" s="32">
        <v>50</v>
      </c>
      <c r="P1337" s="32">
        <v>0.7</v>
      </c>
      <c r="Q1337" s="32">
        <v>35</v>
      </c>
      <c r="R1337" s="32" t="s">
        <v>2815</v>
      </c>
      <c r="S1337" s="32" t="s">
        <v>1058</v>
      </c>
      <c r="T1337" s="33">
        <v>45364</v>
      </c>
      <c r="U1337" s="33">
        <v>45363</v>
      </c>
      <c r="V1337" s="32" t="s">
        <v>2980</v>
      </c>
      <c r="W1337" s="32" t="s">
        <v>1006</v>
      </c>
      <c r="X1337" s="33">
        <v>45364</v>
      </c>
      <c r="Y1337" s="32" t="s">
        <v>1068</v>
      </c>
      <c r="Z1337" s="33">
        <v>45364</v>
      </c>
      <c r="AA1337" s="32" t="s">
        <v>1069</v>
      </c>
      <c r="AB1337" s="32" t="s">
        <v>1072</v>
      </c>
      <c r="AC1337" s="33">
        <v>45406</v>
      </c>
      <c r="AD1337" s="32" t="s">
        <v>22</v>
      </c>
      <c r="AE1337" s="33">
        <v>45368</v>
      </c>
      <c r="AF1337" s="32" t="s">
        <v>1034</v>
      </c>
      <c r="AG1337" s="32"/>
      <c r="AH1337" s="32" t="s">
        <v>1210</v>
      </c>
      <c r="AI1337" t="s">
        <v>1311</v>
      </c>
      <c r="AJ1337" t="s">
        <v>1356</v>
      </c>
      <c r="AK1337" t="s">
        <v>1520</v>
      </c>
      <c r="AL1337" s="32" t="s">
        <v>890</v>
      </c>
    </row>
    <row r="1338" spans="1:38">
      <c r="A1338" s="32">
        <v>85</v>
      </c>
      <c r="B1338" s="33">
        <v>45353</v>
      </c>
      <c r="C1338" s="32">
        <v>30</v>
      </c>
      <c r="D1338" s="32" t="s">
        <v>2673</v>
      </c>
      <c r="E1338" s="32" t="s">
        <v>2674</v>
      </c>
      <c r="F1338" s="32">
        <v>9869144</v>
      </c>
      <c r="G1338" s="32" t="s">
        <v>2228</v>
      </c>
      <c r="H1338" s="32" t="s">
        <v>2236</v>
      </c>
      <c r="I1338" s="32">
        <v>56039</v>
      </c>
      <c r="J1338" s="33">
        <v>45355</v>
      </c>
      <c r="K1338" s="33">
        <v>45358</v>
      </c>
      <c r="L1338" t="s">
        <v>1058</v>
      </c>
      <c r="M1338" s="32">
        <v>3</v>
      </c>
      <c r="N1338" s="32" t="s">
        <v>2105</v>
      </c>
      <c r="O1338" s="32">
        <v>32</v>
      </c>
      <c r="P1338" s="32">
        <v>35.6</v>
      </c>
      <c r="Q1338" s="32">
        <v>1139.2</v>
      </c>
      <c r="R1338" s="32" t="s">
        <v>581</v>
      </c>
      <c r="S1338" s="32" t="s">
        <v>581</v>
      </c>
      <c r="T1338" s="33" t="s">
        <v>581</v>
      </c>
      <c r="U1338" s="33" t="s">
        <v>581</v>
      </c>
      <c r="V1338" s="32" t="s">
        <v>2823</v>
      </c>
      <c r="W1338" s="32" t="s">
        <v>1005</v>
      </c>
      <c r="X1338" s="33">
        <v>45358</v>
      </c>
      <c r="Y1338" s="32" t="s">
        <v>1068</v>
      </c>
      <c r="Z1338" s="33">
        <v>45358</v>
      </c>
      <c r="AA1338" s="32" t="s">
        <v>1069</v>
      </c>
      <c r="AB1338" s="32" t="s">
        <v>1081</v>
      </c>
      <c r="AC1338" s="33">
        <v>45386</v>
      </c>
      <c r="AD1338" s="32" t="s">
        <v>22</v>
      </c>
      <c r="AE1338" s="33">
        <v>45361</v>
      </c>
      <c r="AF1338" s="32" t="s">
        <v>1041</v>
      </c>
      <c r="AG1338" s="32"/>
      <c r="AH1338" s="32" t="s">
        <v>1210</v>
      </c>
      <c r="AI1338" t="s">
        <v>1311</v>
      </c>
      <c r="AJ1338" t="s">
        <v>1356</v>
      </c>
      <c r="AK1338" t="s">
        <v>1520</v>
      </c>
      <c r="AL1338" s="32" t="s">
        <v>890</v>
      </c>
    </row>
    <row r="1339" spans="1:38">
      <c r="A1339" s="32">
        <v>85</v>
      </c>
      <c r="B1339" s="33">
        <v>45353</v>
      </c>
      <c r="C1339" s="32">
        <v>30</v>
      </c>
      <c r="D1339" s="32" t="s">
        <v>2673</v>
      </c>
      <c r="E1339" s="32" t="s">
        <v>2674</v>
      </c>
      <c r="F1339" s="32">
        <v>9869144</v>
      </c>
      <c r="G1339" s="32" t="s">
        <v>2734</v>
      </c>
      <c r="H1339" s="32" t="s">
        <v>2742</v>
      </c>
      <c r="I1339" s="32">
        <v>56041</v>
      </c>
      <c r="J1339" s="33">
        <v>45355</v>
      </c>
      <c r="K1339" s="33">
        <v>45358</v>
      </c>
      <c r="L1339" t="s">
        <v>1058</v>
      </c>
      <c r="M1339" s="32">
        <v>1</v>
      </c>
      <c r="N1339" s="32" t="s">
        <v>20</v>
      </c>
      <c r="O1339" s="32">
        <v>2</v>
      </c>
      <c r="P1339" s="32">
        <v>22.1</v>
      </c>
      <c r="Q1339" s="32">
        <v>44.2</v>
      </c>
      <c r="R1339" s="32" t="s">
        <v>2815</v>
      </c>
      <c r="S1339" s="32" t="s">
        <v>1058</v>
      </c>
      <c r="T1339" s="33">
        <v>45364</v>
      </c>
      <c r="U1339" s="33">
        <v>45363</v>
      </c>
      <c r="V1339" s="32" t="s">
        <v>2980</v>
      </c>
      <c r="W1339" s="32" t="s">
        <v>1005</v>
      </c>
      <c r="X1339" s="33">
        <v>45364</v>
      </c>
      <c r="Y1339" s="32" t="s">
        <v>1068</v>
      </c>
      <c r="Z1339" s="33">
        <v>45364</v>
      </c>
      <c r="AA1339" s="32" t="s">
        <v>1069</v>
      </c>
      <c r="AB1339" s="32" t="s">
        <v>1072</v>
      </c>
      <c r="AC1339" s="33">
        <v>45406</v>
      </c>
      <c r="AD1339" s="32" t="s">
        <v>22</v>
      </c>
      <c r="AE1339" s="33">
        <v>45368</v>
      </c>
      <c r="AF1339" s="32" t="s">
        <v>425</v>
      </c>
      <c r="AG1339" s="32"/>
      <c r="AH1339" s="32" t="s">
        <v>1210</v>
      </c>
      <c r="AI1339" t="s">
        <v>1311</v>
      </c>
      <c r="AJ1339" t="s">
        <v>1356</v>
      </c>
      <c r="AK1339" t="s">
        <v>1520</v>
      </c>
      <c r="AL1339" s="32" t="s">
        <v>890</v>
      </c>
    </row>
    <row r="1340" spans="1:38">
      <c r="A1340" s="32">
        <v>85</v>
      </c>
      <c r="B1340" s="33">
        <v>45353</v>
      </c>
      <c r="C1340" s="32">
        <v>30</v>
      </c>
      <c r="D1340" s="32" t="s">
        <v>2673</v>
      </c>
      <c r="E1340" s="32" t="s">
        <v>2674</v>
      </c>
      <c r="F1340" s="32">
        <v>9869144</v>
      </c>
      <c r="G1340" s="32" t="s">
        <v>2248</v>
      </c>
      <c r="H1340" s="32" t="s">
        <v>2239</v>
      </c>
      <c r="I1340" s="32">
        <v>56033</v>
      </c>
      <c r="J1340" s="33">
        <v>45355</v>
      </c>
      <c r="K1340" s="33">
        <v>45358</v>
      </c>
      <c r="L1340" t="s">
        <v>1058</v>
      </c>
      <c r="M1340" s="32">
        <v>1</v>
      </c>
      <c r="N1340" s="32" t="s">
        <v>2105</v>
      </c>
      <c r="O1340" s="32">
        <v>1</v>
      </c>
      <c r="P1340" s="32">
        <v>53.46</v>
      </c>
      <c r="Q1340" s="32">
        <v>53.46</v>
      </c>
      <c r="R1340" s="32" t="s">
        <v>2832</v>
      </c>
      <c r="S1340" s="32" t="s">
        <v>1058</v>
      </c>
      <c r="T1340" s="33">
        <v>45362</v>
      </c>
      <c r="U1340" s="33">
        <v>45361</v>
      </c>
      <c r="V1340" s="32" t="s">
        <v>2989</v>
      </c>
      <c r="W1340" s="32" t="s">
        <v>1006</v>
      </c>
      <c r="X1340" s="33">
        <v>45362</v>
      </c>
      <c r="Y1340" s="32" t="s">
        <v>1068</v>
      </c>
      <c r="Z1340" s="33">
        <v>45362</v>
      </c>
      <c r="AA1340" s="32" t="s">
        <v>1075</v>
      </c>
      <c r="AB1340" s="32" t="s">
        <v>1085</v>
      </c>
      <c r="AC1340" s="33">
        <v>45376</v>
      </c>
      <c r="AD1340" s="32" t="s">
        <v>22</v>
      </c>
      <c r="AE1340" s="33">
        <v>45367</v>
      </c>
      <c r="AF1340" s="32" t="s">
        <v>424</v>
      </c>
      <c r="AG1340" s="32"/>
      <c r="AH1340" s="32" t="s">
        <v>1210</v>
      </c>
      <c r="AI1340" t="s">
        <v>1311</v>
      </c>
      <c r="AJ1340" t="s">
        <v>1356</v>
      </c>
      <c r="AK1340" t="s">
        <v>1520</v>
      </c>
      <c r="AL1340" s="32" t="s">
        <v>890</v>
      </c>
    </row>
    <row r="1341" spans="1:38">
      <c r="A1341" s="32">
        <v>85</v>
      </c>
      <c r="B1341" s="33">
        <v>45353</v>
      </c>
      <c r="C1341" s="32">
        <v>30</v>
      </c>
      <c r="D1341" s="32" t="s">
        <v>2673</v>
      </c>
      <c r="E1341" s="32" t="s">
        <v>2674</v>
      </c>
      <c r="F1341" s="32">
        <v>9869144</v>
      </c>
      <c r="G1341" s="32" t="s">
        <v>1606</v>
      </c>
      <c r="H1341" s="32" t="s">
        <v>2210</v>
      </c>
      <c r="I1341" s="32">
        <v>56039</v>
      </c>
      <c r="J1341" s="33">
        <v>45355</v>
      </c>
      <c r="K1341" s="33">
        <v>45358</v>
      </c>
      <c r="L1341" t="s">
        <v>1058</v>
      </c>
      <c r="M1341" s="32">
        <v>2</v>
      </c>
      <c r="N1341" s="32" t="s">
        <v>2745</v>
      </c>
      <c r="O1341" s="32">
        <v>1</v>
      </c>
      <c r="P1341" s="32">
        <v>44.9</v>
      </c>
      <c r="Q1341" s="32">
        <v>44.9</v>
      </c>
      <c r="R1341" s="32" t="s">
        <v>581</v>
      </c>
      <c r="S1341" s="32" t="s">
        <v>581</v>
      </c>
      <c r="T1341" s="33" t="s">
        <v>581</v>
      </c>
      <c r="U1341" s="33" t="s">
        <v>581</v>
      </c>
      <c r="V1341" s="32" t="s">
        <v>2823</v>
      </c>
      <c r="W1341" s="32" t="s">
        <v>1003</v>
      </c>
      <c r="X1341" s="33">
        <v>45358</v>
      </c>
      <c r="Y1341" s="32" t="s">
        <v>1068</v>
      </c>
      <c r="Z1341" s="33">
        <v>45358</v>
      </c>
      <c r="AA1341" s="32" t="s">
        <v>1069</v>
      </c>
      <c r="AB1341" s="32" t="s">
        <v>1081</v>
      </c>
      <c r="AC1341" s="33">
        <v>45386</v>
      </c>
      <c r="AD1341" s="32" t="s">
        <v>22</v>
      </c>
      <c r="AE1341" s="33">
        <v>45361</v>
      </c>
      <c r="AF1341" s="32" t="s">
        <v>424</v>
      </c>
      <c r="AG1341" s="32"/>
      <c r="AH1341" s="32" t="s">
        <v>1210</v>
      </c>
      <c r="AI1341" t="s">
        <v>1311</v>
      </c>
      <c r="AJ1341" t="s">
        <v>1356</v>
      </c>
      <c r="AK1341" t="s">
        <v>1520</v>
      </c>
      <c r="AL1341" s="32" t="s">
        <v>890</v>
      </c>
    </row>
    <row r="1342" spans="1:38">
      <c r="A1342" s="32">
        <v>86</v>
      </c>
      <c r="B1342" s="33">
        <v>45355</v>
      </c>
      <c r="C1342" s="32">
        <v>40</v>
      </c>
      <c r="D1342" s="32" t="s">
        <v>2755</v>
      </c>
      <c r="E1342" s="32" t="s">
        <v>2756</v>
      </c>
      <c r="F1342" s="32">
        <v>8675135</v>
      </c>
      <c r="G1342" s="32" t="s">
        <v>1988</v>
      </c>
      <c r="H1342" s="32" t="s">
        <v>2772</v>
      </c>
      <c r="I1342" s="32">
        <v>56045</v>
      </c>
      <c r="J1342" s="33">
        <v>45355</v>
      </c>
      <c r="K1342" s="33">
        <v>45358</v>
      </c>
      <c r="L1342" t="s">
        <v>1058</v>
      </c>
      <c r="M1342" s="32">
        <v>1</v>
      </c>
      <c r="N1342" s="32" t="s">
        <v>20</v>
      </c>
      <c r="O1342" s="32">
        <v>10</v>
      </c>
      <c r="P1342" s="32">
        <v>19.8</v>
      </c>
      <c r="Q1342" s="32">
        <v>198</v>
      </c>
      <c r="R1342" s="32" t="s">
        <v>2815</v>
      </c>
      <c r="S1342" s="32" t="s">
        <v>1058</v>
      </c>
      <c r="T1342" s="33">
        <v>45364</v>
      </c>
      <c r="U1342" s="33">
        <v>45363</v>
      </c>
      <c r="V1342" s="32" t="s">
        <v>2980</v>
      </c>
      <c r="W1342" s="32" t="s">
        <v>1009</v>
      </c>
      <c r="X1342" s="33">
        <v>45364</v>
      </c>
      <c r="Y1342" s="32" t="s">
        <v>1068</v>
      </c>
      <c r="Z1342" s="33">
        <v>45364</v>
      </c>
      <c r="AA1342" s="32" t="s">
        <v>1069</v>
      </c>
      <c r="AB1342" s="32" t="s">
        <v>1072</v>
      </c>
      <c r="AC1342" s="33">
        <v>45378</v>
      </c>
      <c r="AD1342" s="32" t="s">
        <v>22</v>
      </c>
      <c r="AE1342" s="33">
        <v>45368</v>
      </c>
      <c r="AF1342" s="32" t="s">
        <v>1001</v>
      </c>
      <c r="AG1342" s="32"/>
      <c r="AH1342" s="32" t="s">
        <v>1210</v>
      </c>
      <c r="AI1342" t="s">
        <v>1311</v>
      </c>
      <c r="AJ1342" t="s">
        <v>1356</v>
      </c>
      <c r="AK1342" t="s">
        <v>1520</v>
      </c>
      <c r="AL1342" s="32" t="s">
        <v>890</v>
      </c>
    </row>
    <row r="1343" spans="1:38">
      <c r="A1343" s="32">
        <v>86</v>
      </c>
      <c r="B1343" s="33">
        <v>45355</v>
      </c>
      <c r="C1343" s="32">
        <v>40</v>
      </c>
      <c r="D1343" s="32" t="s">
        <v>2755</v>
      </c>
      <c r="E1343" s="32" t="s">
        <v>2756</v>
      </c>
      <c r="F1343" s="32">
        <v>8675135</v>
      </c>
      <c r="G1343" s="32" t="s">
        <v>1668</v>
      </c>
      <c r="H1343" s="32" t="s">
        <v>1671</v>
      </c>
      <c r="I1343" s="32">
        <v>56047</v>
      </c>
      <c r="J1343" s="33">
        <v>45355</v>
      </c>
      <c r="K1343" s="33">
        <v>45358</v>
      </c>
      <c r="L1343" t="s">
        <v>1058</v>
      </c>
      <c r="M1343" s="32">
        <v>2</v>
      </c>
      <c r="N1343" s="32" t="s">
        <v>20</v>
      </c>
      <c r="O1343" s="32">
        <v>15</v>
      </c>
      <c r="P1343" s="32">
        <v>12.8</v>
      </c>
      <c r="Q1343" s="32">
        <v>192</v>
      </c>
      <c r="R1343" s="32" t="s">
        <v>581</v>
      </c>
      <c r="S1343" s="32" t="s">
        <v>581</v>
      </c>
      <c r="T1343" s="33" t="s">
        <v>581</v>
      </c>
      <c r="U1343" s="33" t="s">
        <v>581</v>
      </c>
      <c r="V1343" s="32" t="s">
        <v>2823</v>
      </c>
      <c r="W1343" s="32" t="s">
        <v>1018</v>
      </c>
      <c r="X1343" s="33">
        <v>45358</v>
      </c>
      <c r="Y1343" s="32" t="s">
        <v>1068</v>
      </c>
      <c r="Z1343" s="33">
        <v>45358</v>
      </c>
      <c r="AA1343" s="32" t="s">
        <v>1069</v>
      </c>
      <c r="AB1343" s="32" t="s">
        <v>1081</v>
      </c>
      <c r="AC1343" s="33">
        <v>45386</v>
      </c>
      <c r="AD1343" s="32" t="s">
        <v>22</v>
      </c>
      <c r="AE1343" s="33">
        <v>45361</v>
      </c>
      <c r="AF1343" s="32" t="s">
        <v>1021</v>
      </c>
      <c r="AG1343" s="32"/>
      <c r="AH1343" s="32" t="s">
        <v>1210</v>
      </c>
      <c r="AI1343" t="s">
        <v>1311</v>
      </c>
      <c r="AJ1343" t="s">
        <v>1356</v>
      </c>
      <c r="AK1343" t="s">
        <v>1520</v>
      </c>
      <c r="AL1343" s="32" t="s">
        <v>890</v>
      </c>
    </row>
    <row r="1344" spans="1:38">
      <c r="A1344" s="32">
        <v>86</v>
      </c>
      <c r="B1344" s="33">
        <v>45355</v>
      </c>
      <c r="C1344" s="32">
        <v>40</v>
      </c>
      <c r="D1344" s="32" t="s">
        <v>2755</v>
      </c>
      <c r="E1344" s="32" t="s">
        <v>2756</v>
      </c>
      <c r="F1344" s="32">
        <v>8675135</v>
      </c>
      <c r="G1344" s="32" t="s">
        <v>2747</v>
      </c>
      <c r="H1344" s="32" t="s">
        <v>2751</v>
      </c>
      <c r="I1344" s="32">
        <v>56046</v>
      </c>
      <c r="J1344" s="33">
        <v>45355</v>
      </c>
      <c r="K1344" s="33">
        <v>45358</v>
      </c>
      <c r="L1344" t="s">
        <v>1058</v>
      </c>
      <c r="M1344" s="32">
        <v>3</v>
      </c>
      <c r="N1344" s="32" t="s">
        <v>20</v>
      </c>
      <c r="O1344" s="32">
        <v>3</v>
      </c>
      <c r="P1344" s="32">
        <v>23.3</v>
      </c>
      <c r="Q1344" s="32">
        <v>69.900000000000006</v>
      </c>
      <c r="R1344" s="32" t="s">
        <v>2833</v>
      </c>
      <c r="S1344" s="32" t="s">
        <v>1059</v>
      </c>
      <c r="T1344" s="33">
        <v>45367</v>
      </c>
      <c r="U1344" s="33">
        <v>45361</v>
      </c>
      <c r="V1344" s="32" t="s">
        <v>2992</v>
      </c>
      <c r="W1344" s="32" t="s">
        <v>143</v>
      </c>
      <c r="X1344" s="33">
        <v>45366</v>
      </c>
      <c r="Y1344" s="32" t="s">
        <v>1068</v>
      </c>
      <c r="Z1344" s="33">
        <v>45366</v>
      </c>
      <c r="AA1344" s="32" t="s">
        <v>1075</v>
      </c>
      <c r="AB1344" s="32" t="s">
        <v>1091</v>
      </c>
      <c r="AC1344" s="33">
        <v>45373</v>
      </c>
      <c r="AD1344" s="32" t="s">
        <v>22</v>
      </c>
      <c r="AE1344" s="33">
        <v>45370</v>
      </c>
      <c r="AF1344" s="32" t="s">
        <v>428</v>
      </c>
      <c r="AG1344" s="32"/>
      <c r="AH1344" s="32" t="s">
        <v>1210</v>
      </c>
      <c r="AI1344" t="s">
        <v>1311</v>
      </c>
      <c r="AJ1344" t="s">
        <v>1356</v>
      </c>
      <c r="AK1344" t="s">
        <v>1520</v>
      </c>
      <c r="AL1344" s="32" t="s">
        <v>890</v>
      </c>
    </row>
    <row r="1345" spans="1:38">
      <c r="A1345" s="32">
        <v>86</v>
      </c>
      <c r="B1345" s="33">
        <v>45355</v>
      </c>
      <c r="C1345" s="32">
        <v>40</v>
      </c>
      <c r="D1345" s="32" t="s">
        <v>2755</v>
      </c>
      <c r="E1345" s="32" t="s">
        <v>2756</v>
      </c>
      <c r="F1345" s="32">
        <v>8675135</v>
      </c>
      <c r="G1345" s="32" t="s">
        <v>504</v>
      </c>
      <c r="H1345" s="32" t="s">
        <v>521</v>
      </c>
      <c r="I1345" s="32">
        <v>56048</v>
      </c>
      <c r="J1345" s="33">
        <v>45355</v>
      </c>
      <c r="K1345" s="33">
        <v>45358</v>
      </c>
      <c r="L1345" t="s">
        <v>1058</v>
      </c>
      <c r="M1345" s="32">
        <v>5</v>
      </c>
      <c r="N1345" s="32" t="s">
        <v>88</v>
      </c>
      <c r="O1345" s="32">
        <v>6</v>
      </c>
      <c r="P1345" s="32">
        <v>41.3</v>
      </c>
      <c r="Q1345" s="32">
        <v>247.8</v>
      </c>
      <c r="R1345" s="32" t="s">
        <v>2824</v>
      </c>
      <c r="S1345" s="32" t="s">
        <v>1058</v>
      </c>
      <c r="T1345" s="33">
        <v>45358</v>
      </c>
      <c r="U1345" s="33" t="s">
        <v>581</v>
      </c>
      <c r="V1345" s="32" t="s">
        <v>2825</v>
      </c>
      <c r="W1345" s="32" t="s">
        <v>1012</v>
      </c>
      <c r="X1345" s="33">
        <v>45359</v>
      </c>
      <c r="Y1345" s="32" t="s">
        <v>1068</v>
      </c>
      <c r="Z1345" s="33">
        <v>45359</v>
      </c>
      <c r="AA1345" s="32" t="s">
        <v>1075</v>
      </c>
      <c r="AB1345" s="32" t="s">
        <v>1070</v>
      </c>
      <c r="AC1345" s="33">
        <v>45372</v>
      </c>
      <c r="AD1345" s="32" t="s">
        <v>22</v>
      </c>
      <c r="AE1345" s="33">
        <v>45362</v>
      </c>
      <c r="AF1345" s="32" t="s">
        <v>427</v>
      </c>
      <c r="AG1345" s="32"/>
      <c r="AH1345" s="32" t="s">
        <v>1210</v>
      </c>
      <c r="AI1345" t="s">
        <v>1311</v>
      </c>
      <c r="AJ1345" t="s">
        <v>1356</v>
      </c>
      <c r="AK1345" t="s">
        <v>1520</v>
      </c>
      <c r="AL1345" s="32" t="s">
        <v>890</v>
      </c>
    </row>
    <row r="1346" spans="1:38">
      <c r="A1346" s="32">
        <v>86</v>
      </c>
      <c r="B1346" s="33">
        <v>45355</v>
      </c>
      <c r="C1346" s="32">
        <v>40</v>
      </c>
      <c r="D1346" s="32" t="s">
        <v>2755</v>
      </c>
      <c r="E1346" s="32" t="s">
        <v>2756</v>
      </c>
      <c r="F1346" s="32">
        <v>8675135</v>
      </c>
      <c r="G1346" s="32" t="s">
        <v>290</v>
      </c>
      <c r="H1346" s="32" t="s">
        <v>292</v>
      </c>
      <c r="I1346" s="32">
        <v>56048</v>
      </c>
      <c r="J1346" s="33">
        <v>45355</v>
      </c>
      <c r="K1346" s="33">
        <v>45358</v>
      </c>
      <c r="L1346" t="s">
        <v>1058</v>
      </c>
      <c r="M1346" s="32">
        <v>4</v>
      </c>
      <c r="N1346" s="32" t="s">
        <v>20</v>
      </c>
      <c r="O1346" s="32">
        <v>10</v>
      </c>
      <c r="P1346" s="32">
        <v>39.6</v>
      </c>
      <c r="Q1346" s="32">
        <v>396</v>
      </c>
      <c r="R1346" s="32" t="s">
        <v>2824</v>
      </c>
      <c r="S1346" s="32" t="s">
        <v>1058</v>
      </c>
      <c r="T1346" s="33">
        <v>45358</v>
      </c>
      <c r="U1346" s="33" t="s">
        <v>581</v>
      </c>
      <c r="V1346" s="32" t="s">
        <v>2825</v>
      </c>
      <c r="W1346" s="32" t="s">
        <v>1011</v>
      </c>
      <c r="X1346" s="33">
        <v>45359</v>
      </c>
      <c r="Y1346" s="32" t="s">
        <v>1068</v>
      </c>
      <c r="Z1346" s="33">
        <v>45359</v>
      </c>
      <c r="AA1346" s="32" t="s">
        <v>1075</v>
      </c>
      <c r="AB1346" s="32" t="s">
        <v>1070</v>
      </c>
      <c r="AC1346" s="33">
        <v>45372</v>
      </c>
      <c r="AD1346" s="32" t="s">
        <v>22</v>
      </c>
      <c r="AE1346" s="33">
        <v>45362</v>
      </c>
      <c r="AF1346" s="32" t="s">
        <v>1001</v>
      </c>
      <c r="AG1346" s="32"/>
      <c r="AH1346" s="32" t="s">
        <v>1210</v>
      </c>
      <c r="AI1346" t="s">
        <v>1311</v>
      </c>
      <c r="AJ1346" t="s">
        <v>1356</v>
      </c>
      <c r="AK1346" t="s">
        <v>1520</v>
      </c>
      <c r="AL1346" s="32" t="s">
        <v>890</v>
      </c>
    </row>
    <row r="1347" spans="1:38">
      <c r="A1347" s="32">
        <v>86</v>
      </c>
      <c r="B1347" s="33">
        <v>45355</v>
      </c>
      <c r="C1347" s="32">
        <v>40</v>
      </c>
      <c r="D1347" s="32" t="s">
        <v>2755</v>
      </c>
      <c r="E1347" s="32" t="s">
        <v>2756</v>
      </c>
      <c r="F1347" s="32">
        <v>8675135</v>
      </c>
      <c r="G1347" s="32" t="s">
        <v>81</v>
      </c>
      <c r="H1347" s="32" t="s">
        <v>534</v>
      </c>
      <c r="I1347" s="32">
        <v>56044</v>
      </c>
      <c r="J1347" s="33">
        <v>45355</v>
      </c>
      <c r="K1347" s="33">
        <v>45358</v>
      </c>
      <c r="L1347" t="s">
        <v>1058</v>
      </c>
      <c r="M1347" s="32">
        <v>1</v>
      </c>
      <c r="N1347" s="32" t="s">
        <v>2105</v>
      </c>
      <c r="O1347" s="32">
        <v>2</v>
      </c>
      <c r="P1347" s="32">
        <v>19.47</v>
      </c>
      <c r="Q1347" s="32">
        <v>38.94</v>
      </c>
      <c r="R1347" s="32" t="s">
        <v>2830</v>
      </c>
      <c r="S1347" s="32" t="s">
        <v>1058</v>
      </c>
      <c r="T1347" s="33">
        <v>45358</v>
      </c>
      <c r="U1347" s="33" t="s">
        <v>581</v>
      </c>
      <c r="V1347" s="32" t="s">
        <v>2831</v>
      </c>
      <c r="W1347" s="32" t="s">
        <v>141</v>
      </c>
      <c r="X1347" s="33">
        <v>45360</v>
      </c>
      <c r="Y1347" s="32" t="s">
        <v>1068</v>
      </c>
      <c r="Z1347" s="33">
        <v>45360</v>
      </c>
      <c r="AA1347" s="32" t="s">
        <v>1075</v>
      </c>
      <c r="AB1347" s="32" t="s">
        <v>1084</v>
      </c>
      <c r="AC1347" s="33">
        <v>45412</v>
      </c>
      <c r="AD1347" s="32" t="s">
        <v>22</v>
      </c>
      <c r="AE1347" s="33">
        <v>45362</v>
      </c>
      <c r="AF1347" s="32" t="s">
        <v>425</v>
      </c>
      <c r="AG1347" s="32"/>
      <c r="AH1347" s="32" t="s">
        <v>1210</v>
      </c>
      <c r="AI1347" t="s">
        <v>1311</v>
      </c>
      <c r="AJ1347" t="s">
        <v>1356</v>
      </c>
      <c r="AK1347" t="s">
        <v>1520</v>
      </c>
      <c r="AL1347" s="32" t="s">
        <v>890</v>
      </c>
    </row>
    <row r="1348" spans="1:38">
      <c r="A1348" s="32">
        <v>86</v>
      </c>
      <c r="B1348" s="33">
        <v>45355</v>
      </c>
      <c r="C1348" s="32">
        <v>40</v>
      </c>
      <c r="D1348" s="32" t="s">
        <v>2755</v>
      </c>
      <c r="E1348" s="32" t="s">
        <v>2756</v>
      </c>
      <c r="F1348" s="32">
        <v>8675135</v>
      </c>
      <c r="G1348" s="32" t="s">
        <v>1261</v>
      </c>
      <c r="H1348" s="32" t="s">
        <v>1266</v>
      </c>
      <c r="I1348" s="32">
        <v>56046</v>
      </c>
      <c r="J1348" s="33">
        <v>45355</v>
      </c>
      <c r="K1348" s="33">
        <v>45358</v>
      </c>
      <c r="L1348" t="s">
        <v>1058</v>
      </c>
      <c r="M1348" s="32">
        <v>2</v>
      </c>
      <c r="N1348" s="32" t="s">
        <v>20</v>
      </c>
      <c r="O1348" s="32">
        <v>8</v>
      </c>
      <c r="P1348" s="32">
        <v>14.6</v>
      </c>
      <c r="Q1348" s="32">
        <v>116.8</v>
      </c>
      <c r="R1348" s="32" t="s">
        <v>2826</v>
      </c>
      <c r="S1348" s="32" t="s">
        <v>1058</v>
      </c>
      <c r="T1348" s="33">
        <v>45358</v>
      </c>
      <c r="U1348" s="33" t="s">
        <v>581</v>
      </c>
      <c r="V1348" s="32" t="s">
        <v>2827</v>
      </c>
      <c r="W1348" s="32" t="s">
        <v>142</v>
      </c>
      <c r="X1348" s="33">
        <v>45358</v>
      </c>
      <c r="Y1348" s="32" t="s">
        <v>1068</v>
      </c>
      <c r="Z1348" s="33">
        <v>45358</v>
      </c>
      <c r="AA1348" s="32" t="s">
        <v>1075</v>
      </c>
      <c r="AB1348" s="32" t="s">
        <v>1082</v>
      </c>
      <c r="AC1348" s="33">
        <v>45400</v>
      </c>
      <c r="AD1348" s="32" t="s">
        <v>22</v>
      </c>
      <c r="AE1348" s="33">
        <v>45362</v>
      </c>
      <c r="AF1348" s="32" t="s">
        <v>1025</v>
      </c>
      <c r="AG1348" s="32"/>
      <c r="AH1348" s="32" t="s">
        <v>1210</v>
      </c>
      <c r="AI1348" t="s">
        <v>1311</v>
      </c>
      <c r="AJ1348" t="s">
        <v>1356</v>
      </c>
      <c r="AK1348" t="s">
        <v>1520</v>
      </c>
      <c r="AL1348" s="32" t="s">
        <v>890</v>
      </c>
    </row>
    <row r="1349" spans="1:38">
      <c r="A1349" s="32">
        <v>86</v>
      </c>
      <c r="B1349" s="33">
        <v>45355</v>
      </c>
      <c r="C1349" s="32">
        <v>40</v>
      </c>
      <c r="D1349" s="32" t="s">
        <v>2755</v>
      </c>
      <c r="E1349" s="32" t="s">
        <v>2756</v>
      </c>
      <c r="F1349" s="32">
        <v>8675135</v>
      </c>
      <c r="G1349" s="32" t="s">
        <v>2748</v>
      </c>
      <c r="H1349" s="32" t="s">
        <v>2752</v>
      </c>
      <c r="I1349" s="32">
        <v>56047</v>
      </c>
      <c r="J1349" s="33">
        <v>45355</v>
      </c>
      <c r="K1349" s="33">
        <v>45358</v>
      </c>
      <c r="L1349" t="s">
        <v>1058</v>
      </c>
      <c r="M1349" s="32">
        <v>1</v>
      </c>
      <c r="N1349" s="32" t="s">
        <v>1995</v>
      </c>
      <c r="O1349" s="32">
        <v>4</v>
      </c>
      <c r="P1349" s="32">
        <v>24.1</v>
      </c>
      <c r="Q1349" s="32">
        <v>96.4</v>
      </c>
      <c r="R1349" s="32" t="s">
        <v>581</v>
      </c>
      <c r="S1349" s="32" t="s">
        <v>581</v>
      </c>
      <c r="T1349" s="33" t="s">
        <v>581</v>
      </c>
      <c r="U1349" s="33" t="s">
        <v>581</v>
      </c>
      <c r="V1349" s="32" t="s">
        <v>2823</v>
      </c>
      <c r="W1349" s="32" t="s">
        <v>1017</v>
      </c>
      <c r="X1349" s="33">
        <v>45358</v>
      </c>
      <c r="Y1349" s="32" t="s">
        <v>1068</v>
      </c>
      <c r="Z1349" s="33">
        <v>45358</v>
      </c>
      <c r="AA1349" s="32" t="s">
        <v>1069</v>
      </c>
      <c r="AB1349" s="32" t="s">
        <v>1081</v>
      </c>
      <c r="AC1349" s="33">
        <v>45386</v>
      </c>
      <c r="AD1349" s="32" t="s">
        <v>22</v>
      </c>
      <c r="AE1349" s="33">
        <v>45361</v>
      </c>
      <c r="AF1349" s="32" t="s">
        <v>426</v>
      </c>
      <c r="AG1349" s="32"/>
      <c r="AH1349" s="32" t="s">
        <v>1210</v>
      </c>
      <c r="AI1349" t="s">
        <v>1311</v>
      </c>
      <c r="AJ1349" t="s">
        <v>1356</v>
      </c>
      <c r="AK1349" t="s">
        <v>1520</v>
      </c>
      <c r="AL1349" s="32" t="s">
        <v>890</v>
      </c>
    </row>
    <row r="1350" spans="1:38">
      <c r="A1350" s="32">
        <v>86</v>
      </c>
      <c r="B1350" s="33">
        <v>45355</v>
      </c>
      <c r="C1350" s="32">
        <v>40</v>
      </c>
      <c r="D1350" s="32" t="s">
        <v>2755</v>
      </c>
      <c r="E1350" s="32" t="s">
        <v>2756</v>
      </c>
      <c r="F1350" s="32">
        <v>8675135</v>
      </c>
      <c r="G1350" s="32" t="s">
        <v>2749</v>
      </c>
      <c r="H1350" s="32" t="s">
        <v>2753</v>
      </c>
      <c r="I1350" s="32">
        <v>56046</v>
      </c>
      <c r="J1350" s="33">
        <v>45355</v>
      </c>
      <c r="K1350" s="33">
        <v>45358</v>
      </c>
      <c r="L1350" t="s">
        <v>1058</v>
      </c>
      <c r="M1350" s="32">
        <v>1</v>
      </c>
      <c r="N1350" s="32" t="s">
        <v>57</v>
      </c>
      <c r="O1350" s="32">
        <v>15</v>
      </c>
      <c r="P1350" s="32">
        <v>23.5</v>
      </c>
      <c r="Q1350" s="32">
        <v>352.5</v>
      </c>
      <c r="R1350" s="32" t="s">
        <v>2833</v>
      </c>
      <c r="S1350" s="32" t="s">
        <v>1059</v>
      </c>
      <c r="T1350" s="33">
        <v>45367</v>
      </c>
      <c r="U1350" s="33">
        <v>45361</v>
      </c>
      <c r="V1350" s="32" t="s">
        <v>2992</v>
      </c>
      <c r="W1350" s="32" t="s">
        <v>142</v>
      </c>
      <c r="X1350" s="33">
        <v>45366</v>
      </c>
      <c r="Y1350" s="32" t="s">
        <v>1068</v>
      </c>
      <c r="Z1350" s="33">
        <v>45366</v>
      </c>
      <c r="AA1350" s="32" t="s">
        <v>1075</v>
      </c>
      <c r="AB1350" s="32" t="s">
        <v>1091</v>
      </c>
      <c r="AC1350" s="33">
        <v>45373</v>
      </c>
      <c r="AD1350" s="32" t="s">
        <v>22</v>
      </c>
      <c r="AE1350" s="33">
        <v>45370</v>
      </c>
      <c r="AF1350" s="32" t="s">
        <v>1021</v>
      </c>
      <c r="AG1350" s="32"/>
      <c r="AH1350" s="32" t="s">
        <v>1210</v>
      </c>
      <c r="AI1350" t="s">
        <v>1311</v>
      </c>
      <c r="AJ1350" t="s">
        <v>1356</v>
      </c>
      <c r="AK1350" t="s">
        <v>1520</v>
      </c>
      <c r="AL1350" s="32" t="s">
        <v>890</v>
      </c>
    </row>
    <row r="1351" spans="1:38">
      <c r="A1351" s="32">
        <v>86</v>
      </c>
      <c r="B1351" s="33">
        <v>45355</v>
      </c>
      <c r="C1351" s="32">
        <v>40</v>
      </c>
      <c r="D1351" s="32" t="s">
        <v>2755</v>
      </c>
      <c r="E1351" s="32" t="s">
        <v>2756</v>
      </c>
      <c r="F1351" s="32">
        <v>8675135</v>
      </c>
      <c r="G1351" s="32" t="s">
        <v>1493</v>
      </c>
      <c r="H1351" s="32" t="s">
        <v>1503</v>
      </c>
      <c r="I1351" s="32">
        <v>56048</v>
      </c>
      <c r="J1351" s="33">
        <v>45355</v>
      </c>
      <c r="K1351" s="33">
        <v>45358</v>
      </c>
      <c r="L1351" t="s">
        <v>1058</v>
      </c>
      <c r="M1351" s="32">
        <v>3</v>
      </c>
      <c r="N1351" s="32" t="s">
        <v>20</v>
      </c>
      <c r="O1351" s="32">
        <v>4</v>
      </c>
      <c r="P1351" s="32">
        <v>12.4</v>
      </c>
      <c r="Q1351" s="32">
        <v>49.6</v>
      </c>
      <c r="R1351" s="32" t="s">
        <v>2824</v>
      </c>
      <c r="S1351" s="32" t="s">
        <v>1058</v>
      </c>
      <c r="T1351" s="33">
        <v>45358</v>
      </c>
      <c r="U1351" s="33" t="s">
        <v>581</v>
      </c>
      <c r="V1351" s="32" t="s">
        <v>2825</v>
      </c>
      <c r="W1351" s="32" t="s">
        <v>1009</v>
      </c>
      <c r="X1351" s="33">
        <v>45359</v>
      </c>
      <c r="Y1351" s="32" t="s">
        <v>1068</v>
      </c>
      <c r="Z1351" s="33">
        <v>45359</v>
      </c>
      <c r="AA1351" s="32" t="s">
        <v>1075</v>
      </c>
      <c r="AB1351" s="32" t="s">
        <v>1070</v>
      </c>
      <c r="AC1351" s="33">
        <v>45372</v>
      </c>
      <c r="AD1351" s="32" t="s">
        <v>22</v>
      </c>
      <c r="AE1351" s="33">
        <v>45362</v>
      </c>
      <c r="AF1351" s="32" t="s">
        <v>426</v>
      </c>
      <c r="AG1351" s="32"/>
      <c r="AH1351" s="32" t="s">
        <v>1210</v>
      </c>
      <c r="AI1351" t="s">
        <v>1311</v>
      </c>
      <c r="AJ1351" t="s">
        <v>1356</v>
      </c>
      <c r="AK1351" t="s">
        <v>1520</v>
      </c>
      <c r="AL1351" s="32" t="s">
        <v>890</v>
      </c>
    </row>
    <row r="1352" spans="1:38">
      <c r="A1352" s="32">
        <v>86</v>
      </c>
      <c r="B1352" s="33">
        <v>45355</v>
      </c>
      <c r="C1352" s="32">
        <v>40</v>
      </c>
      <c r="D1352" s="32" t="s">
        <v>2755</v>
      </c>
      <c r="E1352" s="32" t="s">
        <v>2756</v>
      </c>
      <c r="F1352" s="32">
        <v>8675135</v>
      </c>
      <c r="G1352" s="32" t="s">
        <v>1991</v>
      </c>
      <c r="H1352" s="32" t="s">
        <v>1980</v>
      </c>
      <c r="I1352" s="32">
        <v>56048</v>
      </c>
      <c r="J1352" s="33">
        <v>45355</v>
      </c>
      <c r="K1352" s="33">
        <v>45358</v>
      </c>
      <c r="L1352" t="s">
        <v>1058</v>
      </c>
      <c r="M1352" s="32">
        <v>2</v>
      </c>
      <c r="N1352" s="32" t="s">
        <v>20</v>
      </c>
      <c r="O1352" s="32">
        <v>12</v>
      </c>
      <c r="P1352" s="32">
        <v>6.6</v>
      </c>
      <c r="Q1352" s="32">
        <v>79.2</v>
      </c>
      <c r="R1352" s="32" t="s">
        <v>2824</v>
      </c>
      <c r="S1352" s="32" t="s">
        <v>1058</v>
      </c>
      <c r="T1352" s="33">
        <v>45358</v>
      </c>
      <c r="U1352" s="33" t="s">
        <v>581</v>
      </c>
      <c r="V1352" s="32" t="s">
        <v>2825</v>
      </c>
      <c r="W1352" s="32" t="s">
        <v>1008</v>
      </c>
      <c r="X1352" s="33">
        <v>45359</v>
      </c>
      <c r="Y1352" s="32" t="s">
        <v>1068</v>
      </c>
      <c r="Z1352" s="33">
        <v>45359</v>
      </c>
      <c r="AA1352" s="32" t="s">
        <v>1075</v>
      </c>
      <c r="AB1352" s="32" t="s">
        <v>1070</v>
      </c>
      <c r="AC1352" s="33">
        <v>45372</v>
      </c>
      <c r="AD1352" s="32" t="s">
        <v>22</v>
      </c>
      <c r="AE1352" s="33">
        <v>45362</v>
      </c>
      <c r="AF1352" s="32" t="s">
        <v>1027</v>
      </c>
      <c r="AG1352" s="32"/>
      <c r="AH1352" s="32" t="s">
        <v>1210</v>
      </c>
      <c r="AI1352" t="s">
        <v>1311</v>
      </c>
      <c r="AJ1352" t="s">
        <v>1356</v>
      </c>
      <c r="AK1352" t="s">
        <v>1520</v>
      </c>
      <c r="AL1352" s="32" t="s">
        <v>890</v>
      </c>
    </row>
    <row r="1353" spans="1:38">
      <c r="A1353" s="32">
        <v>86</v>
      </c>
      <c r="B1353" s="33">
        <v>45355</v>
      </c>
      <c r="C1353" s="32">
        <v>40</v>
      </c>
      <c r="D1353" s="32" t="s">
        <v>2755</v>
      </c>
      <c r="E1353" s="32" t="s">
        <v>2756</v>
      </c>
      <c r="F1353" s="32">
        <v>8675135</v>
      </c>
      <c r="G1353" s="32" t="s">
        <v>500</v>
      </c>
      <c r="H1353" s="32" t="s">
        <v>518</v>
      </c>
      <c r="I1353" s="32">
        <v>56048</v>
      </c>
      <c r="J1353" s="33">
        <v>45355</v>
      </c>
      <c r="K1353" s="33">
        <v>45358</v>
      </c>
      <c r="L1353" t="s">
        <v>1058</v>
      </c>
      <c r="M1353" s="32">
        <v>1</v>
      </c>
      <c r="N1353" s="32" t="s">
        <v>20</v>
      </c>
      <c r="O1353" s="32">
        <v>4</v>
      </c>
      <c r="P1353" s="32">
        <v>29</v>
      </c>
      <c r="Q1353" s="32">
        <v>116</v>
      </c>
      <c r="R1353" s="32" t="s">
        <v>2824</v>
      </c>
      <c r="S1353" s="32" t="s">
        <v>1058</v>
      </c>
      <c r="T1353" s="33">
        <v>45358</v>
      </c>
      <c r="U1353" s="33" t="s">
        <v>581</v>
      </c>
      <c r="V1353" s="32" t="s">
        <v>2825</v>
      </c>
      <c r="W1353" s="32" t="s">
        <v>1007</v>
      </c>
      <c r="X1353" s="33">
        <v>45359</v>
      </c>
      <c r="Y1353" s="32" t="s">
        <v>1068</v>
      </c>
      <c r="Z1353" s="33">
        <v>45359</v>
      </c>
      <c r="AA1353" s="32" t="s">
        <v>1075</v>
      </c>
      <c r="AB1353" s="32" t="s">
        <v>1070</v>
      </c>
      <c r="AC1353" s="33">
        <v>45372</v>
      </c>
      <c r="AD1353" s="32" t="s">
        <v>22</v>
      </c>
      <c r="AE1353" s="33">
        <v>45362</v>
      </c>
      <c r="AF1353" s="32" t="s">
        <v>426</v>
      </c>
      <c r="AG1353" s="32"/>
      <c r="AH1353" s="32" t="s">
        <v>1210</v>
      </c>
      <c r="AI1353" t="s">
        <v>1311</v>
      </c>
      <c r="AJ1353" t="s">
        <v>1356</v>
      </c>
      <c r="AK1353" t="s">
        <v>1520</v>
      </c>
      <c r="AL1353" s="32" t="s">
        <v>890</v>
      </c>
    </row>
    <row r="1354" spans="1:38">
      <c r="A1354" s="32">
        <v>86</v>
      </c>
      <c r="B1354" s="33">
        <v>45355</v>
      </c>
      <c r="C1354" s="32">
        <v>40</v>
      </c>
      <c r="D1354" s="32" t="s">
        <v>2755</v>
      </c>
      <c r="E1354" s="32" t="s">
        <v>2756</v>
      </c>
      <c r="F1354" s="32">
        <v>8675135</v>
      </c>
      <c r="G1354" s="32" t="s">
        <v>452</v>
      </c>
      <c r="H1354" s="32" t="s">
        <v>453</v>
      </c>
      <c r="I1354" s="32">
        <v>56043</v>
      </c>
      <c r="J1354" s="33">
        <v>45355</v>
      </c>
      <c r="K1354" s="33">
        <v>45358</v>
      </c>
      <c r="L1354" t="s">
        <v>1058</v>
      </c>
      <c r="M1354" s="32">
        <v>2</v>
      </c>
      <c r="N1354" s="32" t="s">
        <v>1995</v>
      </c>
      <c r="O1354" s="32">
        <v>12</v>
      </c>
      <c r="P1354" s="32">
        <v>23.1</v>
      </c>
      <c r="Q1354" s="32">
        <v>277.2</v>
      </c>
      <c r="R1354" s="32" t="s">
        <v>581</v>
      </c>
      <c r="S1354" s="32" t="s">
        <v>581</v>
      </c>
      <c r="T1354" s="33" t="s">
        <v>581</v>
      </c>
      <c r="U1354" s="33" t="s">
        <v>581</v>
      </c>
      <c r="V1354" s="32" t="s">
        <v>2823</v>
      </c>
      <c r="W1354" s="32" t="s">
        <v>1016</v>
      </c>
      <c r="X1354" s="33">
        <v>45358</v>
      </c>
      <c r="Y1354" s="32" t="s">
        <v>1068</v>
      </c>
      <c r="Z1354" s="33">
        <v>45358</v>
      </c>
      <c r="AA1354" s="32" t="s">
        <v>1069</v>
      </c>
      <c r="AB1354" s="32" t="s">
        <v>1081</v>
      </c>
      <c r="AC1354" s="33">
        <v>45386</v>
      </c>
      <c r="AD1354" s="32" t="s">
        <v>22</v>
      </c>
      <c r="AE1354" s="33">
        <v>45361</v>
      </c>
      <c r="AF1354" s="32" t="s">
        <v>1027</v>
      </c>
      <c r="AG1354" s="32"/>
      <c r="AH1354" s="32" t="s">
        <v>1210</v>
      </c>
      <c r="AI1354" t="s">
        <v>1311</v>
      </c>
      <c r="AJ1354" t="s">
        <v>1356</v>
      </c>
      <c r="AK1354" t="s">
        <v>1520</v>
      </c>
      <c r="AL1354" s="32" t="s">
        <v>890</v>
      </c>
    </row>
    <row r="1355" spans="1:38">
      <c r="A1355" s="32">
        <v>86</v>
      </c>
      <c r="B1355" s="33">
        <v>45355</v>
      </c>
      <c r="C1355" s="32">
        <v>40</v>
      </c>
      <c r="D1355" s="32" t="s">
        <v>2755</v>
      </c>
      <c r="E1355" s="32" t="s">
        <v>2756</v>
      </c>
      <c r="F1355" s="32">
        <v>8675135</v>
      </c>
      <c r="G1355" s="32" t="s">
        <v>2750</v>
      </c>
      <c r="H1355" s="32" t="s">
        <v>2754</v>
      </c>
      <c r="I1355" s="32">
        <v>56043</v>
      </c>
      <c r="J1355" s="33">
        <v>45355</v>
      </c>
      <c r="K1355" s="33">
        <v>45358</v>
      </c>
      <c r="L1355" t="s">
        <v>1058</v>
      </c>
      <c r="M1355" s="32">
        <v>1</v>
      </c>
      <c r="N1355" s="32" t="s">
        <v>20</v>
      </c>
      <c r="O1355" s="32">
        <v>1</v>
      </c>
      <c r="P1355" s="32">
        <v>1205.49</v>
      </c>
      <c r="Q1355" s="32">
        <v>1205.49</v>
      </c>
      <c r="R1355" s="32" t="s">
        <v>581</v>
      </c>
      <c r="S1355" s="32" t="s">
        <v>581</v>
      </c>
      <c r="T1355" s="33" t="s">
        <v>581</v>
      </c>
      <c r="U1355" s="33" t="s">
        <v>581</v>
      </c>
      <c r="V1355" s="32" t="s">
        <v>2823</v>
      </c>
      <c r="W1355" s="32" t="s">
        <v>1015</v>
      </c>
      <c r="X1355" s="33">
        <v>45358</v>
      </c>
      <c r="Y1355" s="32" t="s">
        <v>1068</v>
      </c>
      <c r="Z1355" s="33">
        <v>45358</v>
      </c>
      <c r="AA1355" s="32" t="s">
        <v>1069</v>
      </c>
      <c r="AB1355" s="32" t="s">
        <v>1081</v>
      </c>
      <c r="AC1355" s="33">
        <v>45386</v>
      </c>
      <c r="AD1355" s="32" t="s">
        <v>22</v>
      </c>
      <c r="AE1355" s="33">
        <v>45361</v>
      </c>
      <c r="AF1355" s="32" t="s">
        <v>424</v>
      </c>
      <c r="AG1355" s="32"/>
      <c r="AH1355" s="32" t="s">
        <v>1210</v>
      </c>
      <c r="AI1355" t="s">
        <v>1311</v>
      </c>
      <c r="AJ1355" t="s">
        <v>1356</v>
      </c>
      <c r="AK1355" t="s">
        <v>1520</v>
      </c>
      <c r="AL1355" s="32" t="s">
        <v>890</v>
      </c>
    </row>
    <row r="1356" spans="1:38">
      <c r="A1356" s="32">
        <v>86</v>
      </c>
      <c r="B1356" s="33">
        <v>45355</v>
      </c>
      <c r="C1356" s="32">
        <v>50</v>
      </c>
      <c r="D1356" s="32" t="s">
        <v>2755</v>
      </c>
      <c r="E1356" s="32" t="s">
        <v>2756</v>
      </c>
      <c r="F1356" s="32">
        <v>8675135</v>
      </c>
      <c r="G1356" s="32" t="s">
        <v>2757</v>
      </c>
      <c r="H1356" s="32" t="s">
        <v>2759</v>
      </c>
      <c r="I1356" s="32">
        <v>56069</v>
      </c>
      <c r="J1356" s="33">
        <v>45355</v>
      </c>
      <c r="K1356" s="33">
        <v>45365</v>
      </c>
      <c r="L1356" t="s">
        <v>1058</v>
      </c>
      <c r="M1356" s="32">
        <v>1</v>
      </c>
      <c r="N1356" s="32" t="s">
        <v>20</v>
      </c>
      <c r="O1356" s="32">
        <v>33</v>
      </c>
      <c r="P1356" s="32">
        <v>169.65</v>
      </c>
      <c r="Q1356" s="32">
        <v>5598.45</v>
      </c>
      <c r="R1356" s="32" t="s">
        <v>2984</v>
      </c>
      <c r="S1356" s="32" t="s">
        <v>1058</v>
      </c>
      <c r="T1356" s="33">
        <v>45371</v>
      </c>
      <c r="U1356" s="33">
        <v>45366</v>
      </c>
      <c r="V1356" s="32" t="s">
        <v>3062</v>
      </c>
      <c r="W1356" s="32" t="s">
        <v>140</v>
      </c>
      <c r="X1356" s="33">
        <v>45371</v>
      </c>
      <c r="Y1356" s="32" t="s">
        <v>1068</v>
      </c>
      <c r="Z1356" s="33">
        <v>45371</v>
      </c>
      <c r="AA1356" s="32" t="s">
        <v>1069</v>
      </c>
      <c r="AB1356" s="32" t="s">
        <v>1089</v>
      </c>
      <c r="AC1356" s="33">
        <v>45378</v>
      </c>
      <c r="AD1356" s="32" t="s">
        <v>581</v>
      </c>
      <c r="AE1356" s="33" t="s">
        <v>581</v>
      </c>
      <c r="AF1356" s="32" t="s">
        <v>581</v>
      </c>
      <c r="AG1356" s="32"/>
      <c r="AH1356" s="32" t="s">
        <v>1210</v>
      </c>
      <c r="AI1356" t="s">
        <v>1311</v>
      </c>
      <c r="AJ1356" t="s">
        <v>1356</v>
      </c>
      <c r="AK1356" t="s">
        <v>1520</v>
      </c>
      <c r="AL1356" s="32" t="s">
        <v>890</v>
      </c>
    </row>
    <row r="1357" spans="1:38">
      <c r="A1357" s="32">
        <v>86</v>
      </c>
      <c r="B1357" s="33">
        <v>45355</v>
      </c>
      <c r="C1357" s="32">
        <v>50</v>
      </c>
      <c r="D1357" s="32" t="s">
        <v>2755</v>
      </c>
      <c r="E1357" s="32" t="s">
        <v>2756</v>
      </c>
      <c r="F1357" s="32">
        <v>8675135</v>
      </c>
      <c r="G1357" s="32" t="s">
        <v>2758</v>
      </c>
      <c r="H1357" s="32" t="s">
        <v>2760</v>
      </c>
      <c r="I1357" s="32">
        <v>56070</v>
      </c>
      <c r="J1357" s="33">
        <v>45355</v>
      </c>
      <c r="K1357" s="33">
        <v>45358</v>
      </c>
      <c r="L1357" t="s">
        <v>1058</v>
      </c>
      <c r="M1357" s="32">
        <v>1</v>
      </c>
      <c r="N1357" s="32" t="s">
        <v>20</v>
      </c>
      <c r="O1357" s="32">
        <v>24</v>
      </c>
      <c r="P1357" s="32">
        <v>21.47</v>
      </c>
      <c r="Q1357" s="32">
        <v>515.28</v>
      </c>
      <c r="R1357" s="32" t="s">
        <v>2815</v>
      </c>
      <c r="S1357" s="32" t="s">
        <v>1058</v>
      </c>
      <c r="T1357" s="33">
        <v>45364</v>
      </c>
      <c r="U1357" s="33">
        <v>45363</v>
      </c>
      <c r="V1357" s="32" t="s">
        <v>2980</v>
      </c>
      <c r="W1357" s="32" t="s">
        <v>1011</v>
      </c>
      <c r="X1357" s="33">
        <v>45364</v>
      </c>
      <c r="Y1357" s="32" t="s">
        <v>1068</v>
      </c>
      <c r="Z1357" s="33">
        <v>45364</v>
      </c>
      <c r="AA1357" s="32" t="s">
        <v>1069</v>
      </c>
      <c r="AB1357" s="32" t="s">
        <v>1072</v>
      </c>
      <c r="AC1357" s="33">
        <v>45378</v>
      </c>
      <c r="AD1357" s="32" t="s">
        <v>22</v>
      </c>
      <c r="AE1357" s="33">
        <v>45370</v>
      </c>
      <c r="AF1357" s="32" t="s">
        <v>1231</v>
      </c>
      <c r="AG1357" s="32"/>
      <c r="AH1357" s="32" t="s">
        <v>1210</v>
      </c>
      <c r="AI1357" t="s">
        <v>1311</v>
      </c>
      <c r="AJ1357" t="s">
        <v>1356</v>
      </c>
      <c r="AK1357" t="s">
        <v>1520</v>
      </c>
      <c r="AL1357" s="32" t="s">
        <v>890</v>
      </c>
    </row>
    <row r="1358" spans="1:38">
      <c r="A1358" s="32">
        <v>87</v>
      </c>
      <c r="B1358" s="33">
        <v>45342</v>
      </c>
      <c r="C1358" s="32">
        <v>30</v>
      </c>
      <c r="D1358" s="32" t="s">
        <v>2761</v>
      </c>
      <c r="E1358" s="32" t="s">
        <v>2762</v>
      </c>
      <c r="F1358" s="32">
        <v>9548113</v>
      </c>
      <c r="G1358" s="32" t="s">
        <v>672</v>
      </c>
      <c r="H1358" s="32" t="s">
        <v>675</v>
      </c>
      <c r="I1358" s="32">
        <v>56512</v>
      </c>
      <c r="J1358" s="33">
        <v>45360</v>
      </c>
      <c r="K1358" s="33">
        <v>45365</v>
      </c>
      <c r="L1358" t="s">
        <v>1058</v>
      </c>
      <c r="M1358" s="32">
        <v>1</v>
      </c>
      <c r="N1358" s="32" t="s">
        <v>20</v>
      </c>
      <c r="O1358" s="32">
        <v>2</v>
      </c>
      <c r="P1358" s="32">
        <v>14597.59</v>
      </c>
      <c r="Q1358" s="32">
        <v>29195.18</v>
      </c>
      <c r="R1358" s="32" t="s">
        <v>2993</v>
      </c>
      <c r="S1358" s="32" t="s">
        <v>1058</v>
      </c>
      <c r="T1358" s="33">
        <v>45371</v>
      </c>
      <c r="U1358" s="33">
        <v>45369</v>
      </c>
      <c r="V1358" s="32" t="s">
        <v>3064</v>
      </c>
      <c r="W1358" s="32" t="s">
        <v>140</v>
      </c>
      <c r="X1358" s="33">
        <v>45373</v>
      </c>
      <c r="Y1358" s="32" t="s">
        <v>1068</v>
      </c>
      <c r="Z1358" s="33">
        <v>45373</v>
      </c>
      <c r="AA1358" s="32" t="s">
        <v>1069</v>
      </c>
      <c r="AB1358" s="32" t="s">
        <v>1070</v>
      </c>
      <c r="AC1358" s="33">
        <v>45385</v>
      </c>
      <c r="AD1358" s="32" t="s">
        <v>581</v>
      </c>
      <c r="AE1358" s="33" t="s">
        <v>581</v>
      </c>
      <c r="AF1358" s="32" t="s">
        <v>581</v>
      </c>
      <c r="AG1358" s="32" t="s">
        <v>2764</v>
      </c>
      <c r="AH1358" s="32" t="s">
        <v>1210</v>
      </c>
      <c r="AI1358" t="s">
        <v>1311</v>
      </c>
      <c r="AJ1358" t="s">
        <v>1355</v>
      </c>
      <c r="AK1358" t="s">
        <v>1520</v>
      </c>
      <c r="AL1358" s="32" t="s">
        <v>890</v>
      </c>
    </row>
    <row r="1359" spans="1:38">
      <c r="A1359" s="32">
        <v>87</v>
      </c>
      <c r="B1359" s="33">
        <v>45342</v>
      </c>
      <c r="C1359" s="32">
        <v>30</v>
      </c>
      <c r="D1359" s="32" t="s">
        <v>2761</v>
      </c>
      <c r="E1359" s="32" t="s">
        <v>2762</v>
      </c>
      <c r="F1359" s="32">
        <v>9548113</v>
      </c>
      <c r="G1359" s="32" t="s">
        <v>395</v>
      </c>
      <c r="H1359" s="32" t="s">
        <v>399</v>
      </c>
      <c r="I1359" s="32">
        <v>56514</v>
      </c>
      <c r="J1359" s="33">
        <v>45360</v>
      </c>
      <c r="K1359" s="33">
        <v>45365</v>
      </c>
      <c r="L1359" t="s">
        <v>1058</v>
      </c>
      <c r="M1359" s="32">
        <v>8</v>
      </c>
      <c r="N1359" s="32" t="s">
        <v>20</v>
      </c>
      <c r="O1359" s="32">
        <v>4</v>
      </c>
      <c r="P1359" s="32">
        <v>302.94</v>
      </c>
      <c r="Q1359" s="32">
        <v>1211.76</v>
      </c>
      <c r="R1359" s="32" t="s">
        <v>581</v>
      </c>
      <c r="S1359" s="32" t="s">
        <v>581</v>
      </c>
      <c r="T1359" s="33" t="s">
        <v>581</v>
      </c>
      <c r="U1359" s="33" t="s">
        <v>581</v>
      </c>
      <c r="V1359" s="32" t="s">
        <v>2983</v>
      </c>
      <c r="W1359" s="32" t="s">
        <v>1885</v>
      </c>
      <c r="X1359" s="33">
        <v>45366</v>
      </c>
      <c r="Y1359" s="32" t="s">
        <v>1068</v>
      </c>
      <c r="Z1359" s="33">
        <v>45366</v>
      </c>
      <c r="AA1359" s="32" t="s">
        <v>1069</v>
      </c>
      <c r="AB1359" s="32" t="s">
        <v>1070</v>
      </c>
      <c r="AC1359" s="33">
        <v>45373</v>
      </c>
      <c r="AD1359" s="32" t="s">
        <v>22</v>
      </c>
      <c r="AE1359" s="33">
        <v>45369</v>
      </c>
      <c r="AF1359" s="32" t="s">
        <v>426</v>
      </c>
      <c r="AG1359" s="32"/>
      <c r="AH1359" s="32" t="s">
        <v>1210</v>
      </c>
      <c r="AI1359" t="s">
        <v>1311</v>
      </c>
      <c r="AJ1359" t="s">
        <v>1355</v>
      </c>
      <c r="AK1359" t="s">
        <v>1520</v>
      </c>
      <c r="AL1359" s="32" t="s">
        <v>890</v>
      </c>
    </row>
    <row r="1360" spans="1:38">
      <c r="A1360" s="32">
        <v>87</v>
      </c>
      <c r="B1360" s="33">
        <v>45342</v>
      </c>
      <c r="C1360" s="32">
        <v>30</v>
      </c>
      <c r="D1360" s="32" t="s">
        <v>2761</v>
      </c>
      <c r="E1360" s="32" t="s">
        <v>2762</v>
      </c>
      <c r="F1360" s="32">
        <v>9548113</v>
      </c>
      <c r="G1360" s="32" t="s">
        <v>176</v>
      </c>
      <c r="H1360" s="32" t="s">
        <v>280</v>
      </c>
      <c r="I1360" s="32">
        <v>56514</v>
      </c>
      <c r="J1360" s="33">
        <v>45360</v>
      </c>
      <c r="K1360" s="33">
        <v>45365</v>
      </c>
      <c r="L1360" t="s">
        <v>1058</v>
      </c>
      <c r="M1360" s="32">
        <v>7</v>
      </c>
      <c r="N1360" s="32" t="s">
        <v>20</v>
      </c>
      <c r="O1360" s="32">
        <v>4</v>
      </c>
      <c r="P1360" s="32">
        <v>58.91</v>
      </c>
      <c r="Q1360" s="32">
        <v>235.64</v>
      </c>
      <c r="R1360" s="32" t="s">
        <v>581</v>
      </c>
      <c r="S1360" s="32" t="s">
        <v>581</v>
      </c>
      <c r="T1360" s="33" t="s">
        <v>581</v>
      </c>
      <c r="U1360" s="33" t="s">
        <v>581</v>
      </c>
      <c r="V1360" s="32" t="s">
        <v>2983</v>
      </c>
      <c r="W1360" s="32" t="s">
        <v>1029</v>
      </c>
      <c r="X1360" s="33">
        <v>45366</v>
      </c>
      <c r="Y1360" s="32" t="s">
        <v>1068</v>
      </c>
      <c r="Z1360" s="33">
        <v>45366</v>
      </c>
      <c r="AA1360" s="32" t="s">
        <v>1069</v>
      </c>
      <c r="AB1360" s="32" t="s">
        <v>1070</v>
      </c>
      <c r="AC1360" s="33">
        <v>45373</v>
      </c>
      <c r="AD1360" s="32" t="s">
        <v>22</v>
      </c>
      <c r="AE1360" s="33">
        <v>45369</v>
      </c>
      <c r="AF1360" s="32" t="s">
        <v>426</v>
      </c>
      <c r="AG1360" s="32"/>
      <c r="AH1360" s="32" t="s">
        <v>1210</v>
      </c>
      <c r="AI1360" t="s">
        <v>1311</v>
      </c>
      <c r="AJ1360" t="s">
        <v>1355</v>
      </c>
      <c r="AK1360" t="s">
        <v>1520</v>
      </c>
      <c r="AL1360" s="32" t="s">
        <v>890</v>
      </c>
    </row>
    <row r="1361" spans="1:38">
      <c r="A1361" s="32">
        <v>87</v>
      </c>
      <c r="B1361" s="33">
        <v>45342</v>
      </c>
      <c r="C1361" s="32">
        <v>30</v>
      </c>
      <c r="D1361" s="32" t="s">
        <v>2761</v>
      </c>
      <c r="E1361" s="32" t="s">
        <v>2762</v>
      </c>
      <c r="F1361" s="32">
        <v>9548113</v>
      </c>
      <c r="G1361" s="32" t="s">
        <v>30</v>
      </c>
      <c r="H1361" s="32" t="s">
        <v>676</v>
      </c>
      <c r="I1361" s="32">
        <v>56514</v>
      </c>
      <c r="J1361" s="33">
        <v>45360</v>
      </c>
      <c r="K1361" s="33">
        <v>45365</v>
      </c>
      <c r="L1361" t="s">
        <v>1058</v>
      </c>
      <c r="M1361" s="32">
        <v>6</v>
      </c>
      <c r="N1361" s="32" t="s">
        <v>31</v>
      </c>
      <c r="O1361" s="32">
        <v>30</v>
      </c>
      <c r="P1361" s="32">
        <v>26.5</v>
      </c>
      <c r="Q1361" s="32">
        <v>795</v>
      </c>
      <c r="R1361" s="32" t="s">
        <v>581</v>
      </c>
      <c r="S1361" s="32" t="s">
        <v>581</v>
      </c>
      <c r="T1361" s="33" t="s">
        <v>581</v>
      </c>
      <c r="U1361" s="33" t="s">
        <v>581</v>
      </c>
      <c r="V1361" s="32" t="s">
        <v>2983</v>
      </c>
      <c r="W1361" s="32" t="s">
        <v>1028</v>
      </c>
      <c r="X1361" s="33">
        <v>45366</v>
      </c>
      <c r="Y1361" s="32" t="s">
        <v>1068</v>
      </c>
      <c r="Z1361" s="33">
        <v>45366</v>
      </c>
      <c r="AA1361" s="32" t="s">
        <v>1069</v>
      </c>
      <c r="AB1361" s="32" t="s">
        <v>1070</v>
      </c>
      <c r="AC1361" s="33">
        <v>45373</v>
      </c>
      <c r="AD1361" s="32" t="s">
        <v>22</v>
      </c>
      <c r="AE1361" s="33">
        <v>45369</v>
      </c>
      <c r="AF1361" s="32" t="s">
        <v>1033</v>
      </c>
      <c r="AG1361" s="32"/>
      <c r="AH1361" s="32" t="s">
        <v>1210</v>
      </c>
      <c r="AI1361" t="s">
        <v>1311</v>
      </c>
      <c r="AJ1361" t="s">
        <v>1355</v>
      </c>
      <c r="AK1361" t="s">
        <v>1520</v>
      </c>
      <c r="AL1361" s="32" t="s">
        <v>890</v>
      </c>
    </row>
    <row r="1362" spans="1:38">
      <c r="A1362" s="32">
        <v>87</v>
      </c>
      <c r="B1362" s="33">
        <v>45342</v>
      </c>
      <c r="C1362" s="32">
        <v>30</v>
      </c>
      <c r="D1362" s="32" t="s">
        <v>2761</v>
      </c>
      <c r="E1362" s="32" t="s">
        <v>2762</v>
      </c>
      <c r="F1362" s="32">
        <v>9548113</v>
      </c>
      <c r="G1362" s="32" t="s">
        <v>39</v>
      </c>
      <c r="H1362" s="32" t="s">
        <v>40</v>
      </c>
      <c r="I1362" s="32">
        <v>56514</v>
      </c>
      <c r="J1362" s="33">
        <v>45360</v>
      </c>
      <c r="K1362" s="33">
        <v>45365</v>
      </c>
      <c r="L1362" t="s">
        <v>1058</v>
      </c>
      <c r="M1362" s="32">
        <v>5</v>
      </c>
      <c r="N1362" s="32" t="s">
        <v>1130</v>
      </c>
      <c r="O1362" s="32">
        <v>35</v>
      </c>
      <c r="P1362" s="32">
        <v>242.58</v>
      </c>
      <c r="Q1362" s="32">
        <v>242.58</v>
      </c>
      <c r="R1362" s="32" t="s">
        <v>581</v>
      </c>
      <c r="S1362" s="32" t="s">
        <v>581</v>
      </c>
      <c r="T1362" s="33" t="s">
        <v>581</v>
      </c>
      <c r="U1362" s="33" t="s">
        <v>581</v>
      </c>
      <c r="V1362" s="32" t="s">
        <v>2983</v>
      </c>
      <c r="W1362" s="32" t="s">
        <v>1020</v>
      </c>
      <c r="X1362" s="33">
        <v>45366</v>
      </c>
      <c r="Y1362" s="32" t="s">
        <v>1068</v>
      </c>
      <c r="Z1362" s="33">
        <v>45366</v>
      </c>
      <c r="AA1362" s="32" t="s">
        <v>1069</v>
      </c>
      <c r="AB1362" s="32" t="s">
        <v>1070</v>
      </c>
      <c r="AC1362" s="33">
        <v>45373</v>
      </c>
      <c r="AD1362" s="32" t="s">
        <v>22</v>
      </c>
      <c r="AE1362" s="33">
        <v>45369</v>
      </c>
      <c r="AF1362" s="32" t="s">
        <v>424</v>
      </c>
      <c r="AG1362" s="32"/>
      <c r="AH1362" s="32" t="s">
        <v>1210</v>
      </c>
      <c r="AI1362" t="s">
        <v>1311</v>
      </c>
      <c r="AJ1362" t="s">
        <v>1355</v>
      </c>
      <c r="AK1362" t="s">
        <v>1520</v>
      </c>
      <c r="AL1362" s="32" t="s">
        <v>890</v>
      </c>
    </row>
    <row r="1363" spans="1:38">
      <c r="A1363" s="32">
        <v>87</v>
      </c>
      <c r="B1363" s="33">
        <v>45342</v>
      </c>
      <c r="C1363" s="32">
        <v>30</v>
      </c>
      <c r="D1363" s="32" t="s">
        <v>2761</v>
      </c>
      <c r="E1363" s="32" t="s">
        <v>2762</v>
      </c>
      <c r="F1363" s="32">
        <v>9548113</v>
      </c>
      <c r="G1363" s="32" t="s">
        <v>148</v>
      </c>
      <c r="H1363" s="32" t="s">
        <v>677</v>
      </c>
      <c r="I1363" s="32">
        <v>56513</v>
      </c>
      <c r="J1363" s="33">
        <v>45360</v>
      </c>
      <c r="K1363" s="33">
        <v>45365</v>
      </c>
      <c r="L1363" t="s">
        <v>1058</v>
      </c>
      <c r="M1363" s="32">
        <v>1</v>
      </c>
      <c r="N1363" s="32" t="s">
        <v>20</v>
      </c>
      <c r="O1363" s="32">
        <v>10</v>
      </c>
      <c r="P1363" s="32">
        <v>5</v>
      </c>
      <c r="Q1363" s="32">
        <v>50</v>
      </c>
      <c r="R1363" s="32" t="s">
        <v>581</v>
      </c>
      <c r="S1363" s="32" t="s">
        <v>581</v>
      </c>
      <c r="T1363" s="33" t="s">
        <v>581</v>
      </c>
      <c r="U1363" s="33" t="s">
        <v>581</v>
      </c>
      <c r="V1363" s="32" t="s">
        <v>2983</v>
      </c>
      <c r="W1363" s="32" t="s">
        <v>1015</v>
      </c>
      <c r="X1363" s="33">
        <v>45366</v>
      </c>
      <c r="Y1363" s="32" t="s">
        <v>1068</v>
      </c>
      <c r="Z1363" s="33">
        <v>45366</v>
      </c>
      <c r="AA1363" s="32" t="s">
        <v>1069</v>
      </c>
      <c r="AB1363" s="32" t="s">
        <v>1070</v>
      </c>
      <c r="AC1363" s="33">
        <v>45373</v>
      </c>
      <c r="AD1363" s="32" t="s">
        <v>22</v>
      </c>
      <c r="AE1363" s="33">
        <v>45369</v>
      </c>
      <c r="AF1363" s="32" t="s">
        <v>1001</v>
      </c>
      <c r="AG1363" s="32"/>
      <c r="AH1363" s="32" t="s">
        <v>1210</v>
      </c>
      <c r="AI1363" t="s">
        <v>1311</v>
      </c>
      <c r="AJ1363" t="s">
        <v>1355</v>
      </c>
      <c r="AK1363" t="s">
        <v>1520</v>
      </c>
      <c r="AL1363" s="32" t="s">
        <v>890</v>
      </c>
    </row>
    <row r="1364" spans="1:38">
      <c r="A1364" s="32">
        <v>87</v>
      </c>
      <c r="B1364" s="33">
        <v>45342</v>
      </c>
      <c r="C1364" s="32">
        <v>30</v>
      </c>
      <c r="D1364" s="32" t="s">
        <v>2761</v>
      </c>
      <c r="E1364" s="32" t="s">
        <v>2762</v>
      </c>
      <c r="F1364" s="32">
        <v>9548113</v>
      </c>
      <c r="G1364" s="32" t="s">
        <v>128</v>
      </c>
      <c r="H1364" s="32" t="s">
        <v>129</v>
      </c>
      <c r="I1364" s="32">
        <v>56514</v>
      </c>
      <c r="J1364" s="33">
        <v>45360</v>
      </c>
      <c r="K1364" s="33">
        <v>45365</v>
      </c>
      <c r="L1364" t="s">
        <v>1058</v>
      </c>
      <c r="M1364" s="32">
        <v>4</v>
      </c>
      <c r="N1364" s="32" t="s">
        <v>127</v>
      </c>
      <c r="O1364" s="32">
        <v>2</v>
      </c>
      <c r="P1364" s="32">
        <v>25.5</v>
      </c>
      <c r="Q1364" s="32">
        <v>51</v>
      </c>
      <c r="R1364" s="32" t="s">
        <v>581</v>
      </c>
      <c r="S1364" s="32" t="s">
        <v>581</v>
      </c>
      <c r="T1364" s="33" t="s">
        <v>581</v>
      </c>
      <c r="U1364" s="33" t="s">
        <v>581</v>
      </c>
      <c r="V1364" s="32" t="s">
        <v>2983</v>
      </c>
      <c r="W1364" s="32" t="s">
        <v>1019</v>
      </c>
      <c r="X1364" s="33">
        <v>45366</v>
      </c>
      <c r="Y1364" s="32" t="s">
        <v>1068</v>
      </c>
      <c r="Z1364" s="33">
        <v>45366</v>
      </c>
      <c r="AA1364" s="32" t="s">
        <v>1069</v>
      </c>
      <c r="AB1364" s="32" t="s">
        <v>1070</v>
      </c>
      <c r="AC1364" s="33">
        <v>45373</v>
      </c>
      <c r="AD1364" s="32" t="s">
        <v>22</v>
      </c>
      <c r="AE1364" s="33">
        <v>45369</v>
      </c>
      <c r="AF1364" s="32" t="s">
        <v>425</v>
      </c>
      <c r="AG1364" s="32"/>
      <c r="AH1364" s="32" t="s">
        <v>1210</v>
      </c>
      <c r="AI1364" t="s">
        <v>1311</v>
      </c>
      <c r="AJ1364" t="s">
        <v>1355</v>
      </c>
      <c r="AK1364" t="s">
        <v>1520</v>
      </c>
      <c r="AL1364" s="32" t="s">
        <v>890</v>
      </c>
    </row>
    <row r="1365" spans="1:38">
      <c r="A1365" s="32">
        <v>87</v>
      </c>
      <c r="B1365" s="33">
        <v>45342</v>
      </c>
      <c r="C1365" s="32">
        <v>30</v>
      </c>
      <c r="D1365" s="32" t="s">
        <v>2761</v>
      </c>
      <c r="E1365" s="32" t="s">
        <v>2762</v>
      </c>
      <c r="F1365" s="32">
        <v>9548113</v>
      </c>
      <c r="G1365" s="32" t="s">
        <v>673</v>
      </c>
      <c r="H1365" s="32" t="s">
        <v>678</v>
      </c>
      <c r="I1365" s="32">
        <v>56514</v>
      </c>
      <c r="J1365" s="33">
        <v>45360</v>
      </c>
      <c r="K1365" s="33">
        <v>45365</v>
      </c>
      <c r="L1365" t="s">
        <v>1058</v>
      </c>
      <c r="M1365" s="32">
        <v>3</v>
      </c>
      <c r="N1365" s="32" t="s">
        <v>20</v>
      </c>
      <c r="O1365" s="32">
        <v>10</v>
      </c>
      <c r="P1365" s="32">
        <v>5</v>
      </c>
      <c r="Q1365" s="32">
        <v>50</v>
      </c>
      <c r="R1365" s="32" t="s">
        <v>581</v>
      </c>
      <c r="S1365" s="32" t="s">
        <v>581</v>
      </c>
      <c r="T1365" s="33" t="s">
        <v>581</v>
      </c>
      <c r="U1365" s="33" t="s">
        <v>581</v>
      </c>
      <c r="V1365" s="32" t="s">
        <v>2983</v>
      </c>
      <c r="W1365" s="32" t="s">
        <v>1018</v>
      </c>
      <c r="X1365" s="33">
        <v>45366</v>
      </c>
      <c r="Y1365" s="32" t="s">
        <v>1068</v>
      </c>
      <c r="Z1365" s="33">
        <v>45366</v>
      </c>
      <c r="AA1365" s="32" t="s">
        <v>1069</v>
      </c>
      <c r="AB1365" s="32" t="s">
        <v>1070</v>
      </c>
      <c r="AC1365" s="33">
        <v>45373</v>
      </c>
      <c r="AD1365" s="32" t="s">
        <v>22</v>
      </c>
      <c r="AE1365" s="33">
        <v>45369</v>
      </c>
      <c r="AF1365" s="32" t="s">
        <v>1001</v>
      </c>
      <c r="AG1365" s="32"/>
      <c r="AH1365" s="32" t="s">
        <v>1210</v>
      </c>
      <c r="AI1365" t="s">
        <v>1311</v>
      </c>
      <c r="AJ1365" t="s">
        <v>1355</v>
      </c>
      <c r="AK1365" t="s">
        <v>1520</v>
      </c>
      <c r="AL1365" s="32" t="s">
        <v>890</v>
      </c>
    </row>
    <row r="1366" spans="1:38">
      <c r="A1366" s="32">
        <v>87</v>
      </c>
      <c r="B1366" s="33">
        <v>45342</v>
      </c>
      <c r="C1366" s="32">
        <v>30</v>
      </c>
      <c r="D1366" s="32" t="s">
        <v>2761</v>
      </c>
      <c r="E1366" s="32" t="s">
        <v>2762</v>
      </c>
      <c r="F1366" s="32">
        <v>9548113</v>
      </c>
      <c r="G1366" s="32" t="s">
        <v>396</v>
      </c>
      <c r="H1366" s="32" t="s">
        <v>494</v>
      </c>
      <c r="I1366" s="32">
        <v>56514</v>
      </c>
      <c r="J1366" s="33">
        <v>45360</v>
      </c>
      <c r="K1366" s="33">
        <v>45365</v>
      </c>
      <c r="L1366" t="s">
        <v>1058</v>
      </c>
      <c r="M1366" s="32">
        <v>2</v>
      </c>
      <c r="N1366" s="32" t="s">
        <v>1130</v>
      </c>
      <c r="O1366" s="32">
        <v>35</v>
      </c>
      <c r="P1366" s="32">
        <v>163</v>
      </c>
      <c r="Q1366" s="32">
        <v>163</v>
      </c>
      <c r="R1366" s="32" t="s">
        <v>581</v>
      </c>
      <c r="S1366" s="32" t="s">
        <v>581</v>
      </c>
      <c r="T1366" s="33" t="s">
        <v>581</v>
      </c>
      <c r="U1366" s="33" t="s">
        <v>581</v>
      </c>
      <c r="V1366" s="32" t="s">
        <v>2983</v>
      </c>
      <c r="W1366" s="32" t="s">
        <v>1017</v>
      </c>
      <c r="X1366" s="33">
        <v>45366</v>
      </c>
      <c r="Y1366" s="32" t="s">
        <v>1068</v>
      </c>
      <c r="Z1366" s="33">
        <v>45366</v>
      </c>
      <c r="AA1366" s="32" t="s">
        <v>1069</v>
      </c>
      <c r="AB1366" s="32" t="s">
        <v>1070</v>
      </c>
      <c r="AC1366" s="33">
        <v>45373</v>
      </c>
      <c r="AD1366" s="32" t="s">
        <v>22</v>
      </c>
      <c r="AE1366" s="33">
        <v>45369</v>
      </c>
      <c r="AF1366" s="32" t="s">
        <v>424</v>
      </c>
      <c r="AG1366" s="32"/>
      <c r="AH1366" s="32" t="s">
        <v>1210</v>
      </c>
      <c r="AI1366" t="s">
        <v>1311</v>
      </c>
      <c r="AJ1366" t="s">
        <v>1355</v>
      </c>
      <c r="AK1366" t="s">
        <v>1520</v>
      </c>
      <c r="AL1366" s="32" t="s">
        <v>890</v>
      </c>
    </row>
    <row r="1367" spans="1:38">
      <c r="A1367" s="32">
        <v>87</v>
      </c>
      <c r="B1367" s="33">
        <v>45342</v>
      </c>
      <c r="C1367" s="32">
        <v>30</v>
      </c>
      <c r="D1367" s="32" t="s">
        <v>2761</v>
      </c>
      <c r="E1367" s="32" t="s">
        <v>2762</v>
      </c>
      <c r="F1367" s="32">
        <v>9548113</v>
      </c>
      <c r="G1367" s="32" t="s">
        <v>674</v>
      </c>
      <c r="H1367" s="32" t="s">
        <v>679</v>
      </c>
      <c r="I1367" s="32">
        <v>56514</v>
      </c>
      <c r="J1367" s="33">
        <v>45360</v>
      </c>
      <c r="K1367" s="33">
        <v>45365</v>
      </c>
      <c r="L1367" t="s">
        <v>1058</v>
      </c>
      <c r="M1367" s="32">
        <v>1</v>
      </c>
      <c r="N1367" s="32" t="s">
        <v>20</v>
      </c>
      <c r="O1367" s="32">
        <v>1</v>
      </c>
      <c r="P1367" s="32">
        <v>56.21</v>
      </c>
      <c r="Q1367" s="32">
        <v>56.21</v>
      </c>
      <c r="R1367" s="32" t="s">
        <v>581</v>
      </c>
      <c r="S1367" s="32" t="s">
        <v>581</v>
      </c>
      <c r="T1367" s="33" t="s">
        <v>581</v>
      </c>
      <c r="U1367" s="33" t="s">
        <v>581</v>
      </c>
      <c r="V1367" s="32" t="s">
        <v>2983</v>
      </c>
      <c r="W1367" s="32" t="s">
        <v>1016</v>
      </c>
      <c r="X1367" s="33">
        <v>45366</v>
      </c>
      <c r="Y1367" s="32" t="s">
        <v>1068</v>
      </c>
      <c r="Z1367" s="33">
        <v>45366</v>
      </c>
      <c r="AA1367" s="32" t="s">
        <v>1069</v>
      </c>
      <c r="AB1367" s="32" t="s">
        <v>1070</v>
      </c>
      <c r="AC1367" s="33">
        <v>45373</v>
      </c>
      <c r="AD1367" s="32" t="s">
        <v>22</v>
      </c>
      <c r="AE1367" s="33">
        <v>45369</v>
      </c>
      <c r="AF1367" s="32" t="s">
        <v>424</v>
      </c>
      <c r="AG1367" s="32"/>
      <c r="AH1367" s="32" t="s">
        <v>1210</v>
      </c>
      <c r="AI1367" t="s">
        <v>1311</v>
      </c>
      <c r="AJ1367" t="s">
        <v>1355</v>
      </c>
      <c r="AK1367" t="s">
        <v>1520</v>
      </c>
      <c r="AL1367" s="32" t="s">
        <v>890</v>
      </c>
    </row>
    <row r="1368" spans="1:38">
      <c r="A1368" s="32">
        <v>87</v>
      </c>
      <c r="B1368" s="33">
        <v>45342</v>
      </c>
      <c r="C1368" s="32">
        <v>30</v>
      </c>
      <c r="D1368" s="32" t="s">
        <v>2761</v>
      </c>
      <c r="E1368" s="32" t="s">
        <v>2762</v>
      </c>
      <c r="F1368" s="32">
        <v>9548113</v>
      </c>
      <c r="G1368" s="32" t="s">
        <v>691</v>
      </c>
      <c r="H1368" s="32" t="s">
        <v>2603</v>
      </c>
      <c r="I1368" s="32">
        <v>56511</v>
      </c>
      <c r="J1368" s="33">
        <v>45360</v>
      </c>
      <c r="K1368" s="33">
        <v>45365</v>
      </c>
      <c r="L1368" t="s">
        <v>1058</v>
      </c>
      <c r="M1368" s="32">
        <v>1</v>
      </c>
      <c r="N1368" s="32" t="s">
        <v>20</v>
      </c>
      <c r="O1368" s="32">
        <v>1</v>
      </c>
      <c r="P1368" s="32">
        <v>55.09</v>
      </c>
      <c r="Q1368" s="32">
        <v>55.09</v>
      </c>
      <c r="R1368" s="32" t="s">
        <v>2985</v>
      </c>
      <c r="S1368" s="32" t="s">
        <v>1059</v>
      </c>
      <c r="T1368" s="33">
        <v>45373</v>
      </c>
      <c r="U1368" s="33">
        <v>45368</v>
      </c>
      <c r="V1368" s="32" t="s">
        <v>3063</v>
      </c>
      <c r="W1368" s="32" t="s">
        <v>140</v>
      </c>
      <c r="X1368" s="33">
        <v>45372</v>
      </c>
      <c r="Y1368" s="32" t="s">
        <v>1068</v>
      </c>
      <c r="Z1368" s="33">
        <v>45372</v>
      </c>
      <c r="AA1368" s="32" t="s">
        <v>1075</v>
      </c>
      <c r="AB1368" s="32" t="s">
        <v>1083</v>
      </c>
      <c r="AC1368" s="33">
        <v>45382</v>
      </c>
      <c r="AD1368" s="32" t="s">
        <v>581</v>
      </c>
      <c r="AE1368" s="33" t="s">
        <v>581</v>
      </c>
      <c r="AF1368" s="32" t="s">
        <v>581</v>
      </c>
      <c r="AG1368" s="32"/>
      <c r="AH1368" s="32" t="s">
        <v>1210</v>
      </c>
      <c r="AI1368" t="s">
        <v>1311</v>
      </c>
      <c r="AJ1368" t="s">
        <v>1355</v>
      </c>
      <c r="AK1368" t="s">
        <v>1520</v>
      </c>
      <c r="AL1368" s="32" t="s">
        <v>890</v>
      </c>
    </row>
    <row r="1369" spans="1:38">
      <c r="A1369" s="32">
        <v>88</v>
      </c>
      <c r="B1369" s="33">
        <v>45342</v>
      </c>
      <c r="C1369" s="32">
        <v>30</v>
      </c>
      <c r="D1369" s="32" t="s">
        <v>2765</v>
      </c>
      <c r="E1369" s="32" t="s">
        <v>2766</v>
      </c>
      <c r="F1369" s="32">
        <v>9548324</v>
      </c>
      <c r="G1369" s="32" t="s">
        <v>672</v>
      </c>
      <c r="H1369" s="32" t="s">
        <v>675</v>
      </c>
      <c r="I1369" s="32">
        <v>56508</v>
      </c>
      <c r="J1369" s="33">
        <v>45360</v>
      </c>
      <c r="K1369" s="33">
        <v>45365</v>
      </c>
      <c r="L1369" t="s">
        <v>1058</v>
      </c>
      <c r="M1369" s="32">
        <v>1</v>
      </c>
      <c r="N1369" s="32" t="s">
        <v>20</v>
      </c>
      <c r="O1369" s="32">
        <v>2</v>
      </c>
      <c r="P1369" s="32">
        <v>14597.6</v>
      </c>
      <c r="Q1369" s="32">
        <v>29195.200000000001</v>
      </c>
      <c r="R1369" s="32" t="s">
        <v>2993</v>
      </c>
      <c r="S1369" s="32" t="s">
        <v>1058</v>
      </c>
      <c r="T1369" s="33">
        <v>45371</v>
      </c>
      <c r="U1369" s="33">
        <v>45369</v>
      </c>
      <c r="V1369" s="32" t="s">
        <v>3064</v>
      </c>
      <c r="W1369" s="32" t="s">
        <v>139</v>
      </c>
      <c r="X1369" s="33">
        <v>45373</v>
      </c>
      <c r="Y1369" s="32" t="s">
        <v>1068</v>
      </c>
      <c r="Z1369" s="33">
        <v>45373</v>
      </c>
      <c r="AA1369" s="32" t="s">
        <v>1069</v>
      </c>
      <c r="AB1369" s="32" t="s">
        <v>1070</v>
      </c>
      <c r="AC1369" s="33">
        <v>45385</v>
      </c>
      <c r="AD1369" s="32" t="s">
        <v>581</v>
      </c>
      <c r="AE1369" s="33" t="s">
        <v>581</v>
      </c>
      <c r="AF1369" s="32" t="s">
        <v>581</v>
      </c>
      <c r="AG1369" s="32"/>
      <c r="AH1369" s="32" t="s">
        <v>1210</v>
      </c>
      <c r="AI1369" t="s">
        <v>1311</v>
      </c>
      <c r="AJ1369" t="s">
        <v>1355</v>
      </c>
      <c r="AK1369" t="s">
        <v>1520</v>
      </c>
      <c r="AL1369" s="32" t="s">
        <v>890</v>
      </c>
    </row>
    <row r="1370" spans="1:38">
      <c r="A1370" s="32">
        <v>88</v>
      </c>
      <c r="B1370" s="33">
        <v>45342</v>
      </c>
      <c r="C1370" s="32">
        <v>30</v>
      </c>
      <c r="D1370" s="32" t="s">
        <v>2765</v>
      </c>
      <c r="E1370" s="32" t="s">
        <v>2766</v>
      </c>
      <c r="F1370" s="32">
        <v>9548324</v>
      </c>
      <c r="G1370" s="32" t="s">
        <v>395</v>
      </c>
      <c r="H1370" s="32" t="s">
        <v>399</v>
      </c>
      <c r="I1370" s="32">
        <v>56510</v>
      </c>
      <c r="J1370" s="33">
        <v>45360</v>
      </c>
      <c r="K1370" s="33">
        <v>45365</v>
      </c>
      <c r="L1370" t="s">
        <v>1058</v>
      </c>
      <c r="M1370" s="32">
        <v>8</v>
      </c>
      <c r="N1370" s="32" t="s">
        <v>20</v>
      </c>
      <c r="O1370" s="32">
        <v>4</v>
      </c>
      <c r="P1370" s="32">
        <v>302.94</v>
      </c>
      <c r="Q1370" s="32">
        <v>1211.76</v>
      </c>
      <c r="R1370" s="32" t="s">
        <v>2994</v>
      </c>
      <c r="S1370" s="32" t="s">
        <v>1058</v>
      </c>
      <c r="T1370" s="33">
        <v>45366</v>
      </c>
      <c r="U1370" s="33" t="s">
        <v>581</v>
      </c>
      <c r="V1370" s="32" t="s">
        <v>2995</v>
      </c>
      <c r="W1370" s="32" t="s">
        <v>1008</v>
      </c>
      <c r="X1370" s="33">
        <v>45366</v>
      </c>
      <c r="Y1370" s="32" t="s">
        <v>1068</v>
      </c>
      <c r="Z1370" s="33">
        <v>45366</v>
      </c>
      <c r="AA1370" s="32" t="s">
        <v>1075</v>
      </c>
      <c r="AB1370" s="32" t="s">
        <v>1070</v>
      </c>
      <c r="AC1370" s="33">
        <v>45380</v>
      </c>
      <c r="AD1370" s="32" t="s">
        <v>22</v>
      </c>
      <c r="AE1370" s="33">
        <v>45369</v>
      </c>
      <c r="AF1370" s="32" t="s">
        <v>426</v>
      </c>
      <c r="AG1370" s="32"/>
      <c r="AH1370" s="32" t="s">
        <v>1210</v>
      </c>
      <c r="AI1370" t="s">
        <v>1311</v>
      </c>
      <c r="AJ1370" t="s">
        <v>1355</v>
      </c>
      <c r="AK1370" t="s">
        <v>1520</v>
      </c>
      <c r="AL1370" s="32" t="s">
        <v>890</v>
      </c>
    </row>
    <row r="1371" spans="1:38">
      <c r="A1371" s="32">
        <v>88</v>
      </c>
      <c r="B1371" s="33">
        <v>45342</v>
      </c>
      <c r="C1371" s="32">
        <v>30</v>
      </c>
      <c r="D1371" s="32" t="s">
        <v>2765</v>
      </c>
      <c r="E1371" s="32" t="s">
        <v>2766</v>
      </c>
      <c r="F1371" s="32">
        <v>9548324</v>
      </c>
      <c r="G1371" s="32" t="s">
        <v>176</v>
      </c>
      <c r="H1371" s="32" t="s">
        <v>280</v>
      </c>
      <c r="I1371" s="32">
        <v>56510</v>
      </c>
      <c r="J1371" s="33">
        <v>45360</v>
      </c>
      <c r="K1371" s="33">
        <v>45365</v>
      </c>
      <c r="L1371" t="s">
        <v>1058</v>
      </c>
      <c r="M1371" s="32">
        <v>7</v>
      </c>
      <c r="N1371" s="32" t="s">
        <v>20</v>
      </c>
      <c r="O1371" s="32">
        <v>4</v>
      </c>
      <c r="P1371" s="32">
        <v>58.91</v>
      </c>
      <c r="Q1371" s="32">
        <v>235.64</v>
      </c>
      <c r="R1371" s="32" t="s">
        <v>2994</v>
      </c>
      <c r="S1371" s="32" t="s">
        <v>1058</v>
      </c>
      <c r="T1371" s="33">
        <v>45366</v>
      </c>
      <c r="U1371" s="33" t="s">
        <v>581</v>
      </c>
      <c r="V1371" s="32" t="s">
        <v>2995</v>
      </c>
      <c r="W1371" s="32" t="s">
        <v>1007</v>
      </c>
      <c r="X1371" s="33">
        <v>45366</v>
      </c>
      <c r="Y1371" s="32" t="s">
        <v>1068</v>
      </c>
      <c r="Z1371" s="33">
        <v>45366</v>
      </c>
      <c r="AA1371" s="32" t="s">
        <v>1075</v>
      </c>
      <c r="AB1371" s="32" t="s">
        <v>1070</v>
      </c>
      <c r="AC1371" s="33">
        <v>45380</v>
      </c>
      <c r="AD1371" s="32" t="s">
        <v>22</v>
      </c>
      <c r="AE1371" s="33">
        <v>45369</v>
      </c>
      <c r="AF1371" s="32" t="s">
        <v>426</v>
      </c>
      <c r="AG1371" s="32"/>
      <c r="AH1371" s="32" t="s">
        <v>1210</v>
      </c>
      <c r="AI1371" t="s">
        <v>1311</v>
      </c>
      <c r="AJ1371" t="s">
        <v>1355</v>
      </c>
      <c r="AK1371" t="s">
        <v>1520</v>
      </c>
      <c r="AL1371" s="32" t="s">
        <v>890</v>
      </c>
    </row>
    <row r="1372" spans="1:38">
      <c r="A1372" s="32">
        <v>88</v>
      </c>
      <c r="B1372" s="33">
        <v>45342</v>
      </c>
      <c r="C1372" s="32">
        <v>30</v>
      </c>
      <c r="D1372" s="32" t="s">
        <v>2765</v>
      </c>
      <c r="E1372" s="32" t="s">
        <v>2766</v>
      </c>
      <c r="F1372" s="32">
        <v>9548324</v>
      </c>
      <c r="G1372" s="32" t="s">
        <v>30</v>
      </c>
      <c r="H1372" s="32" t="s">
        <v>676</v>
      </c>
      <c r="I1372" s="32">
        <v>56510</v>
      </c>
      <c r="J1372" s="33">
        <v>45360</v>
      </c>
      <c r="K1372" s="33">
        <v>45365</v>
      </c>
      <c r="L1372" t="s">
        <v>1058</v>
      </c>
      <c r="M1372" s="32">
        <v>6</v>
      </c>
      <c r="N1372" s="32" t="s">
        <v>31</v>
      </c>
      <c r="O1372" s="32">
        <v>30</v>
      </c>
      <c r="P1372" s="32">
        <v>26.5</v>
      </c>
      <c r="Q1372" s="32">
        <v>795</v>
      </c>
      <c r="R1372" s="32" t="s">
        <v>2994</v>
      </c>
      <c r="S1372" s="32" t="s">
        <v>1058</v>
      </c>
      <c r="T1372" s="33">
        <v>45366</v>
      </c>
      <c r="U1372" s="33" t="s">
        <v>581</v>
      </c>
      <c r="V1372" s="32" t="s">
        <v>2995</v>
      </c>
      <c r="W1372" s="32" t="s">
        <v>1006</v>
      </c>
      <c r="X1372" s="33">
        <v>45366</v>
      </c>
      <c r="Y1372" s="32" t="s">
        <v>1068</v>
      </c>
      <c r="Z1372" s="33">
        <v>45366</v>
      </c>
      <c r="AA1372" s="32" t="s">
        <v>1075</v>
      </c>
      <c r="AB1372" s="32" t="s">
        <v>1070</v>
      </c>
      <c r="AC1372" s="33">
        <v>45380</v>
      </c>
      <c r="AD1372" s="32" t="s">
        <v>22</v>
      </c>
      <c r="AE1372" s="33">
        <v>45369</v>
      </c>
      <c r="AF1372" s="32" t="s">
        <v>1033</v>
      </c>
      <c r="AG1372" s="32"/>
      <c r="AH1372" s="32" t="s">
        <v>1210</v>
      </c>
      <c r="AI1372" t="s">
        <v>1311</v>
      </c>
      <c r="AJ1372" t="s">
        <v>1355</v>
      </c>
      <c r="AK1372" t="s">
        <v>1520</v>
      </c>
      <c r="AL1372" s="32" t="s">
        <v>890</v>
      </c>
    </row>
    <row r="1373" spans="1:38">
      <c r="A1373" s="32">
        <v>88</v>
      </c>
      <c r="B1373" s="33">
        <v>45342</v>
      </c>
      <c r="C1373" s="32">
        <v>30</v>
      </c>
      <c r="D1373" s="32" t="s">
        <v>2765</v>
      </c>
      <c r="E1373" s="32" t="s">
        <v>2766</v>
      </c>
      <c r="F1373" s="32">
        <v>9548324</v>
      </c>
      <c r="G1373" s="32" t="s">
        <v>39</v>
      </c>
      <c r="H1373" s="32" t="s">
        <v>40</v>
      </c>
      <c r="I1373" s="32">
        <v>56510</v>
      </c>
      <c r="J1373" s="33">
        <v>45360</v>
      </c>
      <c r="K1373" s="33">
        <v>45365</v>
      </c>
      <c r="L1373" t="s">
        <v>1058</v>
      </c>
      <c r="M1373" s="32">
        <v>5</v>
      </c>
      <c r="N1373" s="32" t="s">
        <v>1130</v>
      </c>
      <c r="O1373" s="32">
        <v>35</v>
      </c>
      <c r="P1373" s="32">
        <v>242.58</v>
      </c>
      <c r="Q1373" s="32">
        <v>242.58</v>
      </c>
      <c r="R1373" s="32" t="s">
        <v>2994</v>
      </c>
      <c r="S1373" s="32" t="s">
        <v>1058</v>
      </c>
      <c r="T1373" s="33">
        <v>45366</v>
      </c>
      <c r="U1373" s="33" t="s">
        <v>581</v>
      </c>
      <c r="V1373" s="32" t="s">
        <v>2995</v>
      </c>
      <c r="W1373" s="32" t="s">
        <v>1005</v>
      </c>
      <c r="X1373" s="33">
        <v>45366</v>
      </c>
      <c r="Y1373" s="32" t="s">
        <v>1068</v>
      </c>
      <c r="Z1373" s="33">
        <v>45366</v>
      </c>
      <c r="AA1373" s="32" t="s">
        <v>1075</v>
      </c>
      <c r="AB1373" s="32" t="s">
        <v>1070</v>
      </c>
      <c r="AC1373" s="33">
        <v>45380</v>
      </c>
      <c r="AD1373" s="32" t="s">
        <v>22</v>
      </c>
      <c r="AE1373" s="33">
        <v>45369</v>
      </c>
      <c r="AF1373" s="32" t="s">
        <v>424</v>
      </c>
      <c r="AG1373" s="32"/>
      <c r="AH1373" s="32" t="s">
        <v>1210</v>
      </c>
      <c r="AI1373" t="s">
        <v>1311</v>
      </c>
      <c r="AJ1373" t="s">
        <v>1355</v>
      </c>
      <c r="AK1373" t="s">
        <v>1520</v>
      </c>
      <c r="AL1373" s="32" t="s">
        <v>890</v>
      </c>
    </row>
    <row r="1374" spans="1:38">
      <c r="A1374" s="32">
        <v>88</v>
      </c>
      <c r="B1374" s="33">
        <v>45342</v>
      </c>
      <c r="C1374" s="32">
        <v>30</v>
      </c>
      <c r="D1374" s="32" t="s">
        <v>2765</v>
      </c>
      <c r="E1374" s="32" t="s">
        <v>2766</v>
      </c>
      <c r="F1374" s="32">
        <v>9548324</v>
      </c>
      <c r="G1374" s="32" t="s">
        <v>148</v>
      </c>
      <c r="H1374" s="32" t="s">
        <v>677</v>
      </c>
      <c r="I1374" s="32">
        <v>56509</v>
      </c>
      <c r="J1374" s="33">
        <v>45360</v>
      </c>
      <c r="K1374" s="33">
        <v>45365</v>
      </c>
      <c r="L1374" t="s">
        <v>1058</v>
      </c>
      <c r="M1374" s="32">
        <v>1</v>
      </c>
      <c r="N1374" s="32" t="s">
        <v>20</v>
      </c>
      <c r="O1374" s="32">
        <v>10</v>
      </c>
      <c r="P1374" s="32">
        <v>5</v>
      </c>
      <c r="Q1374" s="32">
        <v>50</v>
      </c>
      <c r="R1374" s="32" t="s">
        <v>581</v>
      </c>
      <c r="S1374" s="32" t="s">
        <v>581</v>
      </c>
      <c r="T1374" s="33" t="s">
        <v>581</v>
      </c>
      <c r="U1374" s="33" t="s">
        <v>581</v>
      </c>
      <c r="V1374" s="32" t="s">
        <v>2983</v>
      </c>
      <c r="W1374" s="32" t="s">
        <v>1014</v>
      </c>
      <c r="X1374" s="33">
        <v>45366</v>
      </c>
      <c r="Y1374" s="32" t="s">
        <v>1068</v>
      </c>
      <c r="Z1374" s="33">
        <v>45366</v>
      </c>
      <c r="AA1374" s="32" t="s">
        <v>1069</v>
      </c>
      <c r="AB1374" s="32" t="s">
        <v>1070</v>
      </c>
      <c r="AC1374" s="33">
        <v>45373</v>
      </c>
      <c r="AD1374" s="32" t="s">
        <v>22</v>
      </c>
      <c r="AE1374" s="33">
        <v>45369</v>
      </c>
      <c r="AF1374" s="32" t="s">
        <v>1001</v>
      </c>
      <c r="AG1374" s="32"/>
      <c r="AH1374" s="32" t="s">
        <v>1210</v>
      </c>
      <c r="AI1374" t="s">
        <v>1311</v>
      </c>
      <c r="AJ1374" t="s">
        <v>1355</v>
      </c>
      <c r="AK1374" t="s">
        <v>1520</v>
      </c>
      <c r="AL1374" s="32" t="s">
        <v>890</v>
      </c>
    </row>
    <row r="1375" spans="1:38">
      <c r="A1375" s="32">
        <v>88</v>
      </c>
      <c r="B1375" s="33">
        <v>45342</v>
      </c>
      <c r="C1375" s="32">
        <v>30</v>
      </c>
      <c r="D1375" s="32" t="s">
        <v>2765</v>
      </c>
      <c r="E1375" s="32" t="s">
        <v>2766</v>
      </c>
      <c r="F1375" s="32">
        <v>9548324</v>
      </c>
      <c r="G1375" s="32" t="s">
        <v>128</v>
      </c>
      <c r="H1375" s="32" t="s">
        <v>129</v>
      </c>
      <c r="I1375" s="32">
        <v>56510</v>
      </c>
      <c r="J1375" s="33">
        <v>45360</v>
      </c>
      <c r="K1375" s="33">
        <v>45365</v>
      </c>
      <c r="L1375" t="s">
        <v>1058</v>
      </c>
      <c r="M1375" s="32">
        <v>4</v>
      </c>
      <c r="N1375" s="32" t="s">
        <v>127</v>
      </c>
      <c r="O1375" s="32">
        <v>2</v>
      </c>
      <c r="P1375" s="32">
        <v>25.5</v>
      </c>
      <c r="Q1375" s="32">
        <v>51</v>
      </c>
      <c r="R1375" s="32" t="s">
        <v>2994</v>
      </c>
      <c r="S1375" s="32" t="s">
        <v>1058</v>
      </c>
      <c r="T1375" s="33">
        <v>45366</v>
      </c>
      <c r="U1375" s="33" t="s">
        <v>581</v>
      </c>
      <c r="V1375" s="32" t="s">
        <v>2995</v>
      </c>
      <c r="W1375" s="32" t="s">
        <v>1003</v>
      </c>
      <c r="X1375" s="33">
        <v>45366</v>
      </c>
      <c r="Y1375" s="32" t="s">
        <v>1068</v>
      </c>
      <c r="Z1375" s="33">
        <v>45366</v>
      </c>
      <c r="AA1375" s="32" t="s">
        <v>1075</v>
      </c>
      <c r="AB1375" s="32" t="s">
        <v>1070</v>
      </c>
      <c r="AC1375" s="33">
        <v>45380</v>
      </c>
      <c r="AD1375" s="32" t="s">
        <v>22</v>
      </c>
      <c r="AE1375" s="33">
        <v>45369</v>
      </c>
      <c r="AF1375" s="32" t="s">
        <v>425</v>
      </c>
      <c r="AG1375" s="32"/>
      <c r="AH1375" s="32" t="s">
        <v>1210</v>
      </c>
      <c r="AI1375" t="s">
        <v>1311</v>
      </c>
      <c r="AJ1375" t="s">
        <v>1355</v>
      </c>
      <c r="AK1375" t="s">
        <v>1520</v>
      </c>
      <c r="AL1375" s="32" t="s">
        <v>890</v>
      </c>
    </row>
    <row r="1376" spans="1:38">
      <c r="A1376" s="32">
        <v>88</v>
      </c>
      <c r="B1376" s="33">
        <v>45342</v>
      </c>
      <c r="C1376" s="32">
        <v>30</v>
      </c>
      <c r="D1376" s="32" t="s">
        <v>2765</v>
      </c>
      <c r="E1376" s="32" t="s">
        <v>2766</v>
      </c>
      <c r="F1376" s="32">
        <v>9548324</v>
      </c>
      <c r="G1376" s="32" t="s">
        <v>673</v>
      </c>
      <c r="H1376" s="32" t="s">
        <v>678</v>
      </c>
      <c r="I1376" s="32">
        <v>56510</v>
      </c>
      <c r="J1376" s="33">
        <v>45360</v>
      </c>
      <c r="K1376" s="33">
        <v>45365</v>
      </c>
      <c r="L1376" t="s">
        <v>1058</v>
      </c>
      <c r="M1376" s="32">
        <v>3</v>
      </c>
      <c r="N1376" s="32" t="s">
        <v>20</v>
      </c>
      <c r="O1376" s="32">
        <v>10</v>
      </c>
      <c r="P1376" s="32">
        <v>5</v>
      </c>
      <c r="Q1376" s="32">
        <v>50</v>
      </c>
      <c r="R1376" s="32" t="s">
        <v>2994</v>
      </c>
      <c r="S1376" s="32" t="s">
        <v>1058</v>
      </c>
      <c r="T1376" s="33">
        <v>45366</v>
      </c>
      <c r="U1376" s="33" t="s">
        <v>581</v>
      </c>
      <c r="V1376" s="32" t="s">
        <v>2995</v>
      </c>
      <c r="W1376" s="32" t="s">
        <v>1002</v>
      </c>
      <c r="X1376" s="33">
        <v>45366</v>
      </c>
      <c r="Y1376" s="32" t="s">
        <v>1068</v>
      </c>
      <c r="Z1376" s="33">
        <v>45366</v>
      </c>
      <c r="AA1376" s="32" t="s">
        <v>1075</v>
      </c>
      <c r="AB1376" s="32" t="s">
        <v>1070</v>
      </c>
      <c r="AC1376" s="33">
        <v>45380</v>
      </c>
      <c r="AD1376" s="32" t="s">
        <v>22</v>
      </c>
      <c r="AE1376" s="33">
        <v>45369</v>
      </c>
      <c r="AF1376" s="32" t="s">
        <v>1001</v>
      </c>
      <c r="AG1376" s="32"/>
      <c r="AH1376" s="32" t="s">
        <v>1210</v>
      </c>
      <c r="AI1376" t="s">
        <v>1311</v>
      </c>
      <c r="AJ1376" t="s">
        <v>1355</v>
      </c>
      <c r="AK1376" t="s">
        <v>1520</v>
      </c>
      <c r="AL1376" s="32" t="s">
        <v>890</v>
      </c>
    </row>
    <row r="1377" spans="1:38">
      <c r="A1377" s="32">
        <v>88</v>
      </c>
      <c r="B1377" s="33">
        <v>45342</v>
      </c>
      <c r="C1377" s="32">
        <v>30</v>
      </c>
      <c r="D1377" s="32" t="s">
        <v>2765</v>
      </c>
      <c r="E1377" s="32" t="s">
        <v>2766</v>
      </c>
      <c r="F1377" s="32">
        <v>9548324</v>
      </c>
      <c r="G1377" s="32" t="s">
        <v>396</v>
      </c>
      <c r="H1377" s="32" t="s">
        <v>494</v>
      </c>
      <c r="I1377" s="32">
        <v>56510</v>
      </c>
      <c r="J1377" s="33">
        <v>45360</v>
      </c>
      <c r="K1377" s="33">
        <v>45365</v>
      </c>
      <c r="L1377" t="s">
        <v>1058</v>
      </c>
      <c r="M1377" s="32">
        <v>2</v>
      </c>
      <c r="N1377" s="32" t="s">
        <v>1130</v>
      </c>
      <c r="O1377" s="32">
        <v>35</v>
      </c>
      <c r="P1377" s="32">
        <v>163</v>
      </c>
      <c r="Q1377" s="32">
        <v>163</v>
      </c>
      <c r="R1377" s="32" t="s">
        <v>2994</v>
      </c>
      <c r="S1377" s="32" t="s">
        <v>1058</v>
      </c>
      <c r="T1377" s="33">
        <v>45366</v>
      </c>
      <c r="U1377" s="33" t="s">
        <v>581</v>
      </c>
      <c r="V1377" s="32" t="s">
        <v>2995</v>
      </c>
      <c r="W1377" s="32" t="s">
        <v>143</v>
      </c>
      <c r="X1377" s="33">
        <v>45366</v>
      </c>
      <c r="Y1377" s="32" t="s">
        <v>1068</v>
      </c>
      <c r="Z1377" s="33">
        <v>45366</v>
      </c>
      <c r="AA1377" s="32" t="s">
        <v>1075</v>
      </c>
      <c r="AB1377" s="32" t="s">
        <v>1070</v>
      </c>
      <c r="AC1377" s="33">
        <v>45380</v>
      </c>
      <c r="AD1377" s="32" t="s">
        <v>22</v>
      </c>
      <c r="AE1377" s="33">
        <v>45369</v>
      </c>
      <c r="AF1377" s="32" t="s">
        <v>424</v>
      </c>
      <c r="AG1377" s="32"/>
      <c r="AH1377" s="32" t="s">
        <v>1210</v>
      </c>
      <c r="AI1377" t="s">
        <v>1311</v>
      </c>
      <c r="AJ1377" t="s">
        <v>1355</v>
      </c>
      <c r="AK1377" t="s">
        <v>1520</v>
      </c>
      <c r="AL1377" s="32" t="s">
        <v>890</v>
      </c>
    </row>
    <row r="1378" spans="1:38">
      <c r="A1378" s="32">
        <v>88</v>
      </c>
      <c r="B1378" s="33">
        <v>45342</v>
      </c>
      <c r="C1378" s="32">
        <v>30</v>
      </c>
      <c r="D1378" s="32" t="s">
        <v>2765</v>
      </c>
      <c r="E1378" s="32" t="s">
        <v>2766</v>
      </c>
      <c r="F1378" s="32">
        <v>9548324</v>
      </c>
      <c r="G1378" s="32" t="s">
        <v>674</v>
      </c>
      <c r="H1378" s="32" t="s">
        <v>679</v>
      </c>
      <c r="I1378" s="32">
        <v>56510</v>
      </c>
      <c r="J1378" s="33">
        <v>45360</v>
      </c>
      <c r="K1378" s="33">
        <v>45365</v>
      </c>
      <c r="L1378" t="s">
        <v>1058</v>
      </c>
      <c r="M1378" s="32">
        <v>1</v>
      </c>
      <c r="N1378" s="32" t="s">
        <v>20</v>
      </c>
      <c r="O1378" s="32">
        <v>1</v>
      </c>
      <c r="P1378" s="32">
        <v>56.21</v>
      </c>
      <c r="Q1378" s="32">
        <v>56.21</v>
      </c>
      <c r="R1378" s="32" t="s">
        <v>2994</v>
      </c>
      <c r="S1378" s="32" t="s">
        <v>1058</v>
      </c>
      <c r="T1378" s="33">
        <v>45366</v>
      </c>
      <c r="U1378" s="33" t="s">
        <v>581</v>
      </c>
      <c r="V1378" s="32" t="s">
        <v>2995</v>
      </c>
      <c r="W1378" s="32" t="s">
        <v>142</v>
      </c>
      <c r="X1378" s="33">
        <v>45366</v>
      </c>
      <c r="Y1378" s="32" t="s">
        <v>1068</v>
      </c>
      <c r="Z1378" s="33">
        <v>45366</v>
      </c>
      <c r="AA1378" s="32" t="s">
        <v>1075</v>
      </c>
      <c r="AB1378" s="32" t="s">
        <v>1070</v>
      </c>
      <c r="AC1378" s="33">
        <v>45380</v>
      </c>
      <c r="AD1378" s="32" t="s">
        <v>22</v>
      </c>
      <c r="AE1378" s="33">
        <v>45369</v>
      </c>
      <c r="AF1378" s="32" t="s">
        <v>424</v>
      </c>
      <c r="AG1378" s="32"/>
      <c r="AH1378" s="32" t="s">
        <v>1210</v>
      </c>
      <c r="AI1378" t="s">
        <v>1311</v>
      </c>
      <c r="AJ1378" t="s">
        <v>1355</v>
      </c>
      <c r="AK1378" t="s">
        <v>1520</v>
      </c>
      <c r="AL1378" s="32" t="s">
        <v>890</v>
      </c>
    </row>
    <row r="1379" spans="1:38">
      <c r="A1379" s="32">
        <v>88</v>
      </c>
      <c r="B1379" s="33">
        <v>45342</v>
      </c>
      <c r="C1379" s="32">
        <v>30</v>
      </c>
      <c r="D1379" s="32" t="s">
        <v>2765</v>
      </c>
      <c r="E1379" s="32" t="s">
        <v>2766</v>
      </c>
      <c r="F1379" s="32">
        <v>9548324</v>
      </c>
      <c r="G1379" s="32" t="s">
        <v>691</v>
      </c>
      <c r="H1379" s="32" t="s">
        <v>692</v>
      </c>
      <c r="I1379" s="32">
        <v>56507</v>
      </c>
      <c r="J1379" s="33">
        <v>45360</v>
      </c>
      <c r="K1379" s="33">
        <v>45365</v>
      </c>
      <c r="L1379" t="s">
        <v>1058</v>
      </c>
      <c r="M1379" s="32">
        <v>1</v>
      </c>
      <c r="N1379" s="32" t="s">
        <v>20</v>
      </c>
      <c r="O1379" s="32">
        <v>1</v>
      </c>
      <c r="P1379" s="32">
        <v>55.09</v>
      </c>
      <c r="Q1379" s="32">
        <v>55.09</v>
      </c>
      <c r="R1379" s="32" t="s">
        <v>2985</v>
      </c>
      <c r="S1379" s="32" t="s">
        <v>1059</v>
      </c>
      <c r="T1379" s="33">
        <v>45373</v>
      </c>
      <c r="U1379" s="33">
        <v>45368</v>
      </c>
      <c r="V1379" s="32" t="s">
        <v>3063</v>
      </c>
      <c r="W1379" s="32" t="s">
        <v>139</v>
      </c>
      <c r="X1379" s="33">
        <v>45372</v>
      </c>
      <c r="Y1379" s="32" t="s">
        <v>1068</v>
      </c>
      <c r="Z1379" s="33">
        <v>45372</v>
      </c>
      <c r="AA1379" s="32" t="s">
        <v>1075</v>
      </c>
      <c r="AB1379" s="32" t="s">
        <v>1083</v>
      </c>
      <c r="AC1379" s="33">
        <v>45382</v>
      </c>
      <c r="AD1379" s="32" t="s">
        <v>581</v>
      </c>
      <c r="AE1379" s="33" t="s">
        <v>581</v>
      </c>
      <c r="AF1379" s="32" t="s">
        <v>581</v>
      </c>
      <c r="AG1379" s="32"/>
      <c r="AH1379" s="32" t="s">
        <v>1210</v>
      </c>
      <c r="AI1379" t="s">
        <v>1311</v>
      </c>
      <c r="AJ1379" t="s">
        <v>1355</v>
      </c>
      <c r="AK1379" t="s">
        <v>1520</v>
      </c>
      <c r="AL1379" s="32" t="s">
        <v>890</v>
      </c>
    </row>
    <row r="1380" spans="1:38">
      <c r="A1380" s="32">
        <v>89</v>
      </c>
      <c r="B1380" s="33">
        <v>45355</v>
      </c>
      <c r="C1380" s="32">
        <v>30</v>
      </c>
      <c r="D1380" s="32" t="s">
        <v>2768</v>
      </c>
      <c r="E1380" s="32" t="s">
        <v>2769</v>
      </c>
      <c r="F1380" s="32">
        <v>9966783</v>
      </c>
      <c r="G1380" s="32" t="s">
        <v>2220</v>
      </c>
      <c r="H1380" s="32" t="s">
        <v>2222</v>
      </c>
      <c r="I1380" s="32">
        <v>56124</v>
      </c>
      <c r="J1380" s="33">
        <v>45356</v>
      </c>
      <c r="K1380" s="33">
        <v>45358</v>
      </c>
      <c r="L1380" t="s">
        <v>1058</v>
      </c>
      <c r="M1380" s="32">
        <v>3</v>
      </c>
      <c r="N1380" s="32" t="s">
        <v>20</v>
      </c>
      <c r="O1380" s="32">
        <v>2</v>
      </c>
      <c r="P1380" s="32">
        <v>602.6</v>
      </c>
      <c r="Q1380" s="32">
        <v>1205.2</v>
      </c>
      <c r="R1380" s="32" t="s">
        <v>2828</v>
      </c>
      <c r="S1380" s="32" t="s">
        <v>1058</v>
      </c>
      <c r="T1380" s="33">
        <v>45358</v>
      </c>
      <c r="U1380" s="33" t="s">
        <v>581</v>
      </c>
      <c r="V1380" s="32" t="s">
        <v>2829</v>
      </c>
      <c r="W1380" s="32" t="s">
        <v>143</v>
      </c>
      <c r="X1380" s="33">
        <v>45358</v>
      </c>
      <c r="Y1380" s="32" t="s">
        <v>1068</v>
      </c>
      <c r="Z1380" s="33">
        <v>45358</v>
      </c>
      <c r="AA1380" s="32" t="s">
        <v>1075</v>
      </c>
      <c r="AB1380" s="32" t="s">
        <v>1081</v>
      </c>
      <c r="AC1380" s="33">
        <v>45372</v>
      </c>
      <c r="AD1380" s="32" t="s">
        <v>22</v>
      </c>
      <c r="AE1380" s="33">
        <v>45361</v>
      </c>
      <c r="AF1380" s="32" t="s">
        <v>425</v>
      </c>
      <c r="AG1380" s="32"/>
      <c r="AH1380" s="32" t="s">
        <v>1210</v>
      </c>
      <c r="AI1380" t="s">
        <v>1311</v>
      </c>
      <c r="AJ1380" t="s">
        <v>1356</v>
      </c>
      <c r="AK1380" t="s">
        <v>1520</v>
      </c>
      <c r="AL1380" s="32" t="s">
        <v>890</v>
      </c>
    </row>
    <row r="1381" spans="1:38">
      <c r="A1381" s="32">
        <v>89</v>
      </c>
      <c r="B1381" s="33">
        <v>45355</v>
      </c>
      <c r="C1381" s="32">
        <v>30</v>
      </c>
      <c r="D1381" s="32" t="s">
        <v>2768</v>
      </c>
      <c r="E1381" s="32" t="s">
        <v>2769</v>
      </c>
      <c r="F1381" s="32">
        <v>9966783</v>
      </c>
      <c r="G1381" s="32" t="s">
        <v>2770</v>
      </c>
      <c r="H1381" s="32" t="s">
        <v>2771</v>
      </c>
      <c r="I1381" s="32">
        <v>56124</v>
      </c>
      <c r="J1381" s="33">
        <v>45356</v>
      </c>
      <c r="K1381" s="33">
        <v>45358</v>
      </c>
      <c r="L1381" t="s">
        <v>1058</v>
      </c>
      <c r="M1381" s="32">
        <v>2</v>
      </c>
      <c r="N1381" s="32" t="s">
        <v>20</v>
      </c>
      <c r="O1381" s="32">
        <v>2</v>
      </c>
      <c r="P1381" s="32">
        <v>751.4</v>
      </c>
      <c r="Q1381" s="32">
        <v>1502.8</v>
      </c>
      <c r="R1381" s="32" t="s">
        <v>2828</v>
      </c>
      <c r="S1381" s="32" t="s">
        <v>1058</v>
      </c>
      <c r="T1381" s="33">
        <v>45358</v>
      </c>
      <c r="U1381" s="33" t="s">
        <v>581</v>
      </c>
      <c r="V1381" s="32" t="s">
        <v>2829</v>
      </c>
      <c r="W1381" s="32" t="s">
        <v>142</v>
      </c>
      <c r="X1381" s="33">
        <v>45358</v>
      </c>
      <c r="Y1381" s="32" t="s">
        <v>1068</v>
      </c>
      <c r="Z1381" s="33">
        <v>45358</v>
      </c>
      <c r="AA1381" s="32" t="s">
        <v>1075</v>
      </c>
      <c r="AB1381" s="32" t="s">
        <v>1081</v>
      </c>
      <c r="AC1381" s="33">
        <v>45372</v>
      </c>
      <c r="AD1381" s="32" t="s">
        <v>22</v>
      </c>
      <c r="AE1381" s="33">
        <v>45361</v>
      </c>
      <c r="AF1381" s="32" t="s">
        <v>425</v>
      </c>
      <c r="AG1381" s="32"/>
      <c r="AH1381" s="32" t="s">
        <v>1210</v>
      </c>
      <c r="AI1381" t="s">
        <v>1311</v>
      </c>
      <c r="AJ1381" t="s">
        <v>1356</v>
      </c>
      <c r="AK1381" t="s">
        <v>1520</v>
      </c>
      <c r="AL1381" s="32" t="s">
        <v>890</v>
      </c>
    </row>
    <row r="1382" spans="1:38">
      <c r="A1382" s="32">
        <v>89</v>
      </c>
      <c r="B1382" s="33">
        <v>45355</v>
      </c>
      <c r="C1382" s="32">
        <v>30</v>
      </c>
      <c r="D1382" s="32" t="s">
        <v>2768</v>
      </c>
      <c r="E1382" s="32" t="s">
        <v>2769</v>
      </c>
      <c r="F1382" s="32">
        <v>9966783</v>
      </c>
      <c r="G1382" s="32" t="s">
        <v>466</v>
      </c>
      <c r="H1382" s="32" t="s">
        <v>467</v>
      </c>
      <c r="I1382" s="32">
        <v>56124</v>
      </c>
      <c r="J1382" s="33">
        <v>45356</v>
      </c>
      <c r="K1382" s="33">
        <v>45358</v>
      </c>
      <c r="L1382" t="s">
        <v>1058</v>
      </c>
      <c r="M1382" s="32">
        <v>1</v>
      </c>
      <c r="N1382" s="32" t="s">
        <v>20</v>
      </c>
      <c r="O1382" s="32">
        <v>2</v>
      </c>
      <c r="P1382" s="32">
        <v>2227.5</v>
      </c>
      <c r="Q1382" s="32">
        <v>4455</v>
      </c>
      <c r="R1382" s="32" t="s">
        <v>2828</v>
      </c>
      <c r="S1382" s="32" t="s">
        <v>1058</v>
      </c>
      <c r="T1382" s="33">
        <v>45358</v>
      </c>
      <c r="U1382" s="33" t="s">
        <v>581</v>
      </c>
      <c r="V1382" s="32" t="s">
        <v>2829</v>
      </c>
      <c r="W1382" s="32" t="s">
        <v>141</v>
      </c>
      <c r="X1382" s="33">
        <v>45358</v>
      </c>
      <c r="Y1382" s="32" t="s">
        <v>1068</v>
      </c>
      <c r="Z1382" s="33">
        <v>45358</v>
      </c>
      <c r="AA1382" s="32" t="s">
        <v>1075</v>
      </c>
      <c r="AB1382" s="32" t="s">
        <v>1081</v>
      </c>
      <c r="AC1382" s="33">
        <v>45372</v>
      </c>
      <c r="AD1382" s="32" t="s">
        <v>22</v>
      </c>
      <c r="AE1382" s="33">
        <v>45361</v>
      </c>
      <c r="AF1382" s="32" t="s">
        <v>425</v>
      </c>
      <c r="AG1382" s="32"/>
      <c r="AH1382" s="32" t="s">
        <v>1210</v>
      </c>
      <c r="AI1382" t="s">
        <v>1311</v>
      </c>
      <c r="AJ1382" t="s">
        <v>1356</v>
      </c>
      <c r="AK1382" t="s">
        <v>1520</v>
      </c>
      <c r="AL1382" s="32" t="s">
        <v>890</v>
      </c>
    </row>
    <row r="1383" spans="1:38">
      <c r="A1383" s="32">
        <v>90</v>
      </c>
      <c r="B1383" s="33">
        <v>45356</v>
      </c>
      <c r="C1383" s="32">
        <v>30</v>
      </c>
      <c r="D1383" s="32" t="s">
        <v>2779</v>
      </c>
      <c r="E1383" s="32" t="s">
        <v>2780</v>
      </c>
      <c r="F1383" s="32">
        <v>8851969</v>
      </c>
      <c r="G1383" s="32" t="s">
        <v>2372</v>
      </c>
      <c r="H1383" s="32" t="s">
        <v>2375</v>
      </c>
      <c r="I1383" s="32">
        <v>56188</v>
      </c>
      <c r="J1383" s="33">
        <v>45356</v>
      </c>
      <c r="K1383" s="33">
        <v>45358</v>
      </c>
      <c r="L1383" t="s">
        <v>1058</v>
      </c>
      <c r="M1383" s="32">
        <v>1</v>
      </c>
      <c r="N1383" s="32" t="s">
        <v>20</v>
      </c>
      <c r="O1383" s="32">
        <v>1</v>
      </c>
      <c r="P1383" s="32">
        <v>9.75</v>
      </c>
      <c r="Q1383" s="32">
        <v>9.75</v>
      </c>
      <c r="R1383" s="32" t="s">
        <v>2815</v>
      </c>
      <c r="S1383" s="32" t="s">
        <v>1058</v>
      </c>
      <c r="T1383" s="33">
        <v>45364</v>
      </c>
      <c r="U1383" s="33">
        <v>45363</v>
      </c>
      <c r="V1383" s="32" t="s">
        <v>2980</v>
      </c>
      <c r="W1383" s="32" t="s">
        <v>1018</v>
      </c>
      <c r="X1383" s="33">
        <v>45364</v>
      </c>
      <c r="Y1383" s="32" t="s">
        <v>1068</v>
      </c>
      <c r="Z1383" s="33">
        <v>45364</v>
      </c>
      <c r="AA1383" s="32" t="s">
        <v>1069</v>
      </c>
      <c r="AB1383" s="32" t="s">
        <v>1072</v>
      </c>
      <c r="AC1383" s="33">
        <v>45378</v>
      </c>
      <c r="AD1383" s="32" t="s">
        <v>22</v>
      </c>
      <c r="AE1383" s="33">
        <v>45368</v>
      </c>
      <c r="AF1383" s="32" t="s">
        <v>424</v>
      </c>
      <c r="AG1383" s="32"/>
      <c r="AH1383" s="32" t="s">
        <v>1210</v>
      </c>
      <c r="AI1383" t="s">
        <v>1311</v>
      </c>
      <c r="AJ1383" t="s">
        <v>1356</v>
      </c>
      <c r="AK1383" t="s">
        <v>1520</v>
      </c>
      <c r="AL1383" s="32" t="s">
        <v>890</v>
      </c>
    </row>
    <row r="1384" spans="1:38">
      <c r="A1384" s="32">
        <v>90</v>
      </c>
      <c r="B1384" s="33">
        <v>45356</v>
      </c>
      <c r="C1384" s="32">
        <v>30</v>
      </c>
      <c r="D1384" s="32" t="s">
        <v>2779</v>
      </c>
      <c r="E1384" s="32" t="s">
        <v>2780</v>
      </c>
      <c r="F1384" s="32">
        <v>8851969</v>
      </c>
      <c r="G1384" s="32" t="s">
        <v>481</v>
      </c>
      <c r="H1384" s="32" t="s">
        <v>482</v>
      </c>
      <c r="I1384" s="32">
        <v>56156</v>
      </c>
      <c r="J1384" s="33">
        <v>45356</v>
      </c>
      <c r="K1384" s="33">
        <v>45358</v>
      </c>
      <c r="L1384" t="s">
        <v>1058</v>
      </c>
      <c r="M1384" s="32">
        <v>1</v>
      </c>
      <c r="N1384" s="32" t="s">
        <v>36</v>
      </c>
      <c r="O1384" s="32">
        <v>1</v>
      </c>
      <c r="P1384" s="32">
        <v>17.059999999999999</v>
      </c>
      <c r="Q1384" s="32">
        <v>17.059999999999999</v>
      </c>
      <c r="R1384" s="32" t="s">
        <v>2815</v>
      </c>
      <c r="S1384" s="32" t="s">
        <v>1058</v>
      </c>
      <c r="T1384" s="33">
        <v>45364</v>
      </c>
      <c r="U1384" s="33">
        <v>45363</v>
      </c>
      <c r="V1384" s="32" t="s">
        <v>2980</v>
      </c>
      <c r="W1384" s="32" t="s">
        <v>1016</v>
      </c>
      <c r="X1384" s="33">
        <v>45364</v>
      </c>
      <c r="Y1384" s="32" t="s">
        <v>1068</v>
      </c>
      <c r="Z1384" s="33">
        <v>45364</v>
      </c>
      <c r="AA1384" s="32" t="s">
        <v>1069</v>
      </c>
      <c r="AB1384" s="32" t="s">
        <v>1072</v>
      </c>
      <c r="AC1384" s="33">
        <v>45378</v>
      </c>
      <c r="AD1384" s="32" t="s">
        <v>22</v>
      </c>
      <c r="AE1384" s="33">
        <v>45368</v>
      </c>
      <c r="AF1384" s="32" t="s">
        <v>424</v>
      </c>
      <c r="AG1384" s="32"/>
      <c r="AH1384" s="32" t="s">
        <v>1210</v>
      </c>
      <c r="AI1384" t="s">
        <v>1311</v>
      </c>
      <c r="AJ1384" t="s">
        <v>1356</v>
      </c>
      <c r="AK1384" t="s">
        <v>1520</v>
      </c>
      <c r="AL1384" s="32" t="s">
        <v>890</v>
      </c>
    </row>
    <row r="1385" spans="1:38">
      <c r="A1385" s="32">
        <v>90</v>
      </c>
      <c r="B1385" s="33">
        <v>45356</v>
      </c>
      <c r="C1385" s="32">
        <v>30</v>
      </c>
      <c r="D1385" s="32" t="s">
        <v>2779</v>
      </c>
      <c r="E1385" s="32" t="s">
        <v>2780</v>
      </c>
      <c r="F1385" s="32">
        <v>8851969</v>
      </c>
      <c r="G1385" s="32" t="s">
        <v>395</v>
      </c>
      <c r="H1385" s="32" t="s">
        <v>399</v>
      </c>
      <c r="I1385" s="32">
        <v>56144</v>
      </c>
      <c r="J1385" s="33">
        <v>45356</v>
      </c>
      <c r="K1385" s="33">
        <v>45358</v>
      </c>
      <c r="L1385" t="s">
        <v>1058</v>
      </c>
      <c r="M1385" s="32">
        <v>11</v>
      </c>
      <c r="N1385" s="32" t="s">
        <v>20</v>
      </c>
      <c r="O1385" s="32">
        <v>1</v>
      </c>
      <c r="P1385" s="32">
        <v>302.94</v>
      </c>
      <c r="Q1385" s="32">
        <v>302.94</v>
      </c>
      <c r="R1385" s="32" t="s">
        <v>2824</v>
      </c>
      <c r="S1385" s="32" t="s">
        <v>1058</v>
      </c>
      <c r="T1385" s="33">
        <v>45358</v>
      </c>
      <c r="U1385" s="33" t="s">
        <v>581</v>
      </c>
      <c r="V1385" s="32" t="s">
        <v>2825</v>
      </c>
      <c r="W1385" s="32" t="s">
        <v>1031</v>
      </c>
      <c r="X1385" s="33">
        <v>45359</v>
      </c>
      <c r="Y1385" s="32" t="s">
        <v>1068</v>
      </c>
      <c r="Z1385" s="33">
        <v>45359</v>
      </c>
      <c r="AA1385" s="32" t="s">
        <v>1075</v>
      </c>
      <c r="AB1385" s="32" t="s">
        <v>1070</v>
      </c>
      <c r="AC1385" s="33">
        <v>45372</v>
      </c>
      <c r="AD1385" s="32" t="s">
        <v>22</v>
      </c>
      <c r="AE1385" s="33">
        <v>45362</v>
      </c>
      <c r="AF1385" s="32" t="s">
        <v>424</v>
      </c>
      <c r="AG1385" s="32"/>
      <c r="AH1385" s="32" t="s">
        <v>1210</v>
      </c>
      <c r="AI1385" t="s">
        <v>1311</v>
      </c>
      <c r="AJ1385" t="s">
        <v>1356</v>
      </c>
      <c r="AK1385" t="s">
        <v>1520</v>
      </c>
      <c r="AL1385" s="32" t="s">
        <v>890</v>
      </c>
    </row>
    <row r="1386" spans="1:38">
      <c r="A1386" s="32">
        <v>90</v>
      </c>
      <c r="B1386" s="33">
        <v>45356</v>
      </c>
      <c r="C1386" s="32">
        <v>30</v>
      </c>
      <c r="D1386" s="32" t="s">
        <v>2779</v>
      </c>
      <c r="E1386" s="32" t="s">
        <v>2780</v>
      </c>
      <c r="F1386" s="32">
        <v>8851969</v>
      </c>
      <c r="G1386" s="32" t="s">
        <v>176</v>
      </c>
      <c r="H1386" s="32" t="s">
        <v>280</v>
      </c>
      <c r="I1386" s="32">
        <v>56144</v>
      </c>
      <c r="J1386" s="33">
        <v>45356</v>
      </c>
      <c r="K1386" s="33">
        <v>45358</v>
      </c>
      <c r="L1386" t="s">
        <v>1058</v>
      </c>
      <c r="M1386" s="32">
        <v>10</v>
      </c>
      <c r="N1386" s="32" t="s">
        <v>20</v>
      </c>
      <c r="O1386" s="32">
        <v>1</v>
      </c>
      <c r="P1386" s="32">
        <v>58.91</v>
      </c>
      <c r="Q1386" s="32">
        <v>58.91</v>
      </c>
      <c r="R1386" s="32" t="s">
        <v>2824</v>
      </c>
      <c r="S1386" s="32" t="s">
        <v>1058</v>
      </c>
      <c r="T1386" s="33">
        <v>45358</v>
      </c>
      <c r="U1386" s="33" t="s">
        <v>581</v>
      </c>
      <c r="V1386" s="32" t="s">
        <v>2825</v>
      </c>
      <c r="W1386" s="32" t="s">
        <v>1029</v>
      </c>
      <c r="X1386" s="33">
        <v>45359</v>
      </c>
      <c r="Y1386" s="32" t="s">
        <v>1068</v>
      </c>
      <c r="Z1386" s="33">
        <v>45359</v>
      </c>
      <c r="AA1386" s="32" t="s">
        <v>1075</v>
      </c>
      <c r="AB1386" s="32" t="s">
        <v>1070</v>
      </c>
      <c r="AC1386" s="33">
        <v>45372</v>
      </c>
      <c r="AD1386" s="32" t="s">
        <v>22</v>
      </c>
      <c r="AE1386" s="33">
        <v>45362</v>
      </c>
      <c r="AF1386" s="32" t="s">
        <v>424</v>
      </c>
      <c r="AG1386" s="32"/>
      <c r="AH1386" s="32" t="s">
        <v>1210</v>
      </c>
      <c r="AI1386" t="s">
        <v>1311</v>
      </c>
      <c r="AJ1386" t="s">
        <v>1356</v>
      </c>
      <c r="AK1386" t="s">
        <v>1520</v>
      </c>
      <c r="AL1386" s="32" t="s">
        <v>890</v>
      </c>
    </row>
    <row r="1387" spans="1:38">
      <c r="A1387" s="32">
        <v>90</v>
      </c>
      <c r="B1387" s="33">
        <v>45356</v>
      </c>
      <c r="C1387" s="32">
        <v>30</v>
      </c>
      <c r="D1387" s="32" t="s">
        <v>2779</v>
      </c>
      <c r="E1387" s="32" t="s">
        <v>2780</v>
      </c>
      <c r="F1387" s="32">
        <v>8851969</v>
      </c>
      <c r="G1387" s="32" t="s">
        <v>962</v>
      </c>
      <c r="H1387" s="32" t="s">
        <v>963</v>
      </c>
      <c r="I1387" s="32">
        <v>56144</v>
      </c>
      <c r="J1387" s="33">
        <v>45356</v>
      </c>
      <c r="K1387" s="33">
        <v>45358</v>
      </c>
      <c r="L1387" t="s">
        <v>1058</v>
      </c>
      <c r="M1387" s="32">
        <v>9</v>
      </c>
      <c r="N1387" s="32" t="s">
        <v>20</v>
      </c>
      <c r="O1387" s="32">
        <v>1</v>
      </c>
      <c r="P1387" s="32">
        <v>146.47</v>
      </c>
      <c r="Q1387" s="32">
        <v>146.47</v>
      </c>
      <c r="R1387" s="32" t="s">
        <v>2824</v>
      </c>
      <c r="S1387" s="32" t="s">
        <v>1058</v>
      </c>
      <c r="T1387" s="33">
        <v>45358</v>
      </c>
      <c r="U1387" s="33" t="s">
        <v>581</v>
      </c>
      <c r="V1387" s="32" t="s">
        <v>2825</v>
      </c>
      <c r="W1387" s="32" t="s">
        <v>1028</v>
      </c>
      <c r="X1387" s="33">
        <v>45359</v>
      </c>
      <c r="Y1387" s="32" t="s">
        <v>1068</v>
      </c>
      <c r="Z1387" s="33">
        <v>45359</v>
      </c>
      <c r="AA1387" s="32" t="s">
        <v>1075</v>
      </c>
      <c r="AB1387" s="32" t="s">
        <v>1070</v>
      </c>
      <c r="AC1387" s="33">
        <v>45372</v>
      </c>
      <c r="AD1387" s="32" t="s">
        <v>22</v>
      </c>
      <c r="AE1387" s="33">
        <v>45362</v>
      </c>
      <c r="AF1387" s="32" t="s">
        <v>424</v>
      </c>
      <c r="AG1387" s="32"/>
      <c r="AH1387" s="32" t="s">
        <v>1210</v>
      </c>
      <c r="AI1387" t="s">
        <v>1311</v>
      </c>
      <c r="AJ1387" t="s">
        <v>1356</v>
      </c>
      <c r="AK1387" t="s">
        <v>1520</v>
      </c>
      <c r="AL1387" s="32" t="s">
        <v>890</v>
      </c>
    </row>
    <row r="1388" spans="1:38">
      <c r="A1388" s="32">
        <v>90</v>
      </c>
      <c r="B1388" s="33">
        <v>45356</v>
      </c>
      <c r="C1388" s="32">
        <v>30</v>
      </c>
      <c r="D1388" s="32" t="s">
        <v>2779</v>
      </c>
      <c r="E1388" s="32" t="s">
        <v>2780</v>
      </c>
      <c r="F1388" s="32">
        <v>8851969</v>
      </c>
      <c r="G1388" s="32" t="s">
        <v>2786</v>
      </c>
      <c r="H1388" s="32" t="s">
        <v>2781</v>
      </c>
      <c r="I1388" s="32">
        <v>56144</v>
      </c>
      <c r="J1388" s="33">
        <v>45356</v>
      </c>
      <c r="K1388" s="33">
        <v>45358</v>
      </c>
      <c r="L1388" t="s">
        <v>1058</v>
      </c>
      <c r="M1388" s="32">
        <v>8</v>
      </c>
      <c r="N1388" s="32" t="s">
        <v>21</v>
      </c>
      <c r="O1388" s="32">
        <v>2</v>
      </c>
      <c r="P1388" s="32" t="s">
        <v>581</v>
      </c>
      <c r="Q1388" s="32" t="s">
        <v>581</v>
      </c>
      <c r="R1388" s="32" t="s">
        <v>581</v>
      </c>
      <c r="S1388" s="32" t="s">
        <v>581</v>
      </c>
      <c r="T1388" s="33" t="s">
        <v>581</v>
      </c>
      <c r="U1388" s="33" t="s">
        <v>581</v>
      </c>
      <c r="V1388" s="32" t="s">
        <v>2825</v>
      </c>
      <c r="W1388" s="32">
        <v>22</v>
      </c>
      <c r="X1388" s="33" t="s">
        <v>581</v>
      </c>
      <c r="Y1388" s="32" t="s">
        <v>581</v>
      </c>
      <c r="Z1388" s="33" t="s">
        <v>581</v>
      </c>
      <c r="AA1388" s="32" t="s">
        <v>1075</v>
      </c>
      <c r="AB1388" s="32" t="s">
        <v>1070</v>
      </c>
      <c r="AC1388" s="33">
        <v>45372</v>
      </c>
      <c r="AD1388" s="32" t="s">
        <v>22</v>
      </c>
      <c r="AE1388" s="33">
        <v>45362</v>
      </c>
      <c r="AF1388" s="32" t="s">
        <v>581</v>
      </c>
      <c r="AG1388" s="32"/>
      <c r="AH1388" s="32" t="s">
        <v>1210</v>
      </c>
      <c r="AI1388" t="s">
        <v>1311</v>
      </c>
      <c r="AJ1388" t="s">
        <v>1356</v>
      </c>
      <c r="AK1388" t="s">
        <v>1520</v>
      </c>
      <c r="AL1388" s="32" t="s">
        <v>890</v>
      </c>
    </row>
    <row r="1389" spans="1:38">
      <c r="A1389" s="32">
        <v>90</v>
      </c>
      <c r="B1389" s="33">
        <v>45356</v>
      </c>
      <c r="C1389" s="32">
        <v>30</v>
      </c>
      <c r="D1389" s="32" t="s">
        <v>2779</v>
      </c>
      <c r="E1389" s="32" t="s">
        <v>2780</v>
      </c>
      <c r="F1389" s="32">
        <v>8851969</v>
      </c>
      <c r="G1389" s="32" t="s">
        <v>397</v>
      </c>
      <c r="H1389" s="32" t="s">
        <v>400</v>
      </c>
      <c r="I1389" s="32">
        <v>56144</v>
      </c>
      <c r="J1389" s="33">
        <v>45356</v>
      </c>
      <c r="K1389" s="33">
        <v>45358</v>
      </c>
      <c r="L1389" t="s">
        <v>1058</v>
      </c>
      <c r="M1389" s="32">
        <v>7</v>
      </c>
      <c r="N1389" s="32" t="s">
        <v>20</v>
      </c>
      <c r="O1389" s="32">
        <v>6</v>
      </c>
      <c r="P1389" s="32">
        <v>3.26</v>
      </c>
      <c r="Q1389" s="32">
        <v>19.559999999999999</v>
      </c>
      <c r="R1389" s="32" t="s">
        <v>2824</v>
      </c>
      <c r="S1389" s="32" t="s">
        <v>1058</v>
      </c>
      <c r="T1389" s="33">
        <v>45358</v>
      </c>
      <c r="U1389" s="33" t="s">
        <v>581</v>
      </c>
      <c r="V1389" s="32" t="s">
        <v>2825</v>
      </c>
      <c r="W1389" s="32" t="s">
        <v>1019</v>
      </c>
      <c r="X1389" s="33">
        <v>45359</v>
      </c>
      <c r="Y1389" s="32" t="s">
        <v>1068</v>
      </c>
      <c r="Z1389" s="33">
        <v>45359</v>
      </c>
      <c r="AA1389" s="32" t="s">
        <v>1075</v>
      </c>
      <c r="AB1389" s="32" t="s">
        <v>1070</v>
      </c>
      <c r="AC1389" s="33">
        <v>45372</v>
      </c>
      <c r="AD1389" s="32" t="s">
        <v>22</v>
      </c>
      <c r="AE1389" s="33">
        <v>45362</v>
      </c>
      <c r="AF1389" s="32" t="s">
        <v>427</v>
      </c>
      <c r="AG1389" s="32"/>
      <c r="AH1389" s="32" t="s">
        <v>1210</v>
      </c>
      <c r="AI1389" t="s">
        <v>1311</v>
      </c>
      <c r="AJ1389" t="s">
        <v>1356</v>
      </c>
      <c r="AK1389" t="s">
        <v>1520</v>
      </c>
      <c r="AL1389" s="32" t="s">
        <v>890</v>
      </c>
    </row>
    <row r="1390" spans="1:38">
      <c r="A1390" s="32">
        <v>90</v>
      </c>
      <c r="B1390" s="33">
        <v>45356</v>
      </c>
      <c r="C1390" s="32">
        <v>30</v>
      </c>
      <c r="D1390" s="32" t="s">
        <v>2779</v>
      </c>
      <c r="E1390" s="32" t="s">
        <v>2780</v>
      </c>
      <c r="F1390" s="32">
        <v>8851969</v>
      </c>
      <c r="G1390" s="32" t="s">
        <v>86</v>
      </c>
      <c r="H1390" s="32" t="s">
        <v>87</v>
      </c>
      <c r="I1390" s="32">
        <v>56144</v>
      </c>
      <c r="J1390" s="33">
        <v>45356</v>
      </c>
      <c r="K1390" s="33">
        <v>45358</v>
      </c>
      <c r="L1390" t="s">
        <v>1058</v>
      </c>
      <c r="M1390" s="32">
        <v>6</v>
      </c>
      <c r="N1390" s="32" t="s">
        <v>21</v>
      </c>
      <c r="O1390" s="32">
        <v>1</v>
      </c>
      <c r="P1390" s="32">
        <v>92.02</v>
      </c>
      <c r="Q1390" s="32">
        <v>92.02</v>
      </c>
      <c r="R1390" s="32" t="s">
        <v>2824</v>
      </c>
      <c r="S1390" s="32" t="s">
        <v>1058</v>
      </c>
      <c r="T1390" s="33">
        <v>45358</v>
      </c>
      <c r="U1390" s="33" t="s">
        <v>581</v>
      </c>
      <c r="V1390" s="32" t="s">
        <v>2825</v>
      </c>
      <c r="W1390" s="32" t="s">
        <v>1018</v>
      </c>
      <c r="X1390" s="33">
        <v>45359</v>
      </c>
      <c r="Y1390" s="32" t="s">
        <v>1068</v>
      </c>
      <c r="Z1390" s="33">
        <v>45359</v>
      </c>
      <c r="AA1390" s="32" t="s">
        <v>1075</v>
      </c>
      <c r="AB1390" s="32" t="s">
        <v>1070</v>
      </c>
      <c r="AC1390" s="33">
        <v>45372</v>
      </c>
      <c r="AD1390" s="32" t="s">
        <v>22</v>
      </c>
      <c r="AE1390" s="33">
        <v>45361</v>
      </c>
      <c r="AF1390" s="32" t="s">
        <v>424</v>
      </c>
      <c r="AG1390" s="32"/>
      <c r="AH1390" s="32" t="s">
        <v>1210</v>
      </c>
      <c r="AI1390" t="s">
        <v>1311</v>
      </c>
      <c r="AJ1390" t="s">
        <v>1356</v>
      </c>
      <c r="AK1390" t="s">
        <v>1520</v>
      </c>
      <c r="AL1390" s="32" t="s">
        <v>890</v>
      </c>
    </row>
    <row r="1391" spans="1:38">
      <c r="A1391" s="32">
        <v>90</v>
      </c>
      <c r="B1391" s="33">
        <v>45356</v>
      </c>
      <c r="C1391" s="32">
        <v>30</v>
      </c>
      <c r="D1391" s="32" t="s">
        <v>2779</v>
      </c>
      <c r="E1391" s="32" t="s">
        <v>2780</v>
      </c>
      <c r="F1391" s="32">
        <v>8851969</v>
      </c>
      <c r="G1391" s="32" t="s">
        <v>222</v>
      </c>
      <c r="H1391" s="32"/>
      <c r="I1391" s="32">
        <v>56144</v>
      </c>
      <c r="J1391" s="33">
        <v>45356</v>
      </c>
      <c r="K1391" s="33">
        <v>45358</v>
      </c>
      <c r="L1391" t="s">
        <v>1058</v>
      </c>
      <c r="M1391" s="32">
        <v>5</v>
      </c>
      <c r="N1391" s="32" t="s">
        <v>20</v>
      </c>
      <c r="O1391" s="32">
        <v>1</v>
      </c>
      <c r="P1391" s="32">
        <v>12</v>
      </c>
      <c r="Q1391" s="32">
        <v>12</v>
      </c>
      <c r="R1391" s="32" t="s">
        <v>2824</v>
      </c>
      <c r="S1391" s="32" t="s">
        <v>1058</v>
      </c>
      <c r="T1391" s="33">
        <v>45358</v>
      </c>
      <c r="U1391" s="33" t="s">
        <v>581</v>
      </c>
      <c r="V1391" s="32" t="s">
        <v>2825</v>
      </c>
      <c r="W1391" s="32" t="s">
        <v>1017</v>
      </c>
      <c r="X1391" s="33">
        <v>45359</v>
      </c>
      <c r="Y1391" s="32" t="s">
        <v>1068</v>
      </c>
      <c r="Z1391" s="33">
        <v>45359</v>
      </c>
      <c r="AA1391" s="32" t="s">
        <v>1075</v>
      </c>
      <c r="AB1391" s="32" t="s">
        <v>1070</v>
      </c>
      <c r="AC1391" s="33">
        <v>45372</v>
      </c>
      <c r="AD1391" s="32" t="s">
        <v>22</v>
      </c>
      <c r="AE1391" s="33">
        <v>45362</v>
      </c>
      <c r="AF1391" s="32" t="s">
        <v>424</v>
      </c>
      <c r="AG1391" s="32"/>
      <c r="AH1391" s="32" t="s">
        <v>1210</v>
      </c>
      <c r="AI1391" t="s">
        <v>1311</v>
      </c>
      <c r="AJ1391" t="s">
        <v>1356</v>
      </c>
      <c r="AK1391" t="s">
        <v>1520</v>
      </c>
      <c r="AL1391" s="32" t="s">
        <v>890</v>
      </c>
    </row>
    <row r="1392" spans="1:38">
      <c r="A1392" s="32">
        <v>90</v>
      </c>
      <c r="B1392" s="33">
        <v>45356</v>
      </c>
      <c r="C1392" s="32">
        <v>30</v>
      </c>
      <c r="D1392" s="32" t="s">
        <v>2779</v>
      </c>
      <c r="E1392" s="32" t="s">
        <v>2780</v>
      </c>
      <c r="F1392" s="32">
        <v>8851969</v>
      </c>
      <c r="G1392" s="32" t="s">
        <v>2787</v>
      </c>
      <c r="H1392" s="32" t="s">
        <v>2782</v>
      </c>
      <c r="I1392" s="32">
        <v>56144</v>
      </c>
      <c r="J1392" s="33">
        <v>45356</v>
      </c>
      <c r="K1392" s="33">
        <v>45358</v>
      </c>
      <c r="L1392" t="s">
        <v>1058</v>
      </c>
      <c r="M1392" s="32">
        <v>4</v>
      </c>
      <c r="N1392" s="32" t="s">
        <v>31</v>
      </c>
      <c r="O1392" s="32">
        <v>20</v>
      </c>
      <c r="P1392" s="32">
        <v>13.5</v>
      </c>
      <c r="Q1392" s="32">
        <v>270</v>
      </c>
      <c r="R1392" s="32" t="s">
        <v>2824</v>
      </c>
      <c r="S1392" s="32" t="s">
        <v>1058</v>
      </c>
      <c r="T1392" s="33">
        <v>45358</v>
      </c>
      <c r="U1392" s="33" t="s">
        <v>581</v>
      </c>
      <c r="V1392" s="32" t="s">
        <v>2825</v>
      </c>
      <c r="W1392" s="32" t="s">
        <v>1016</v>
      </c>
      <c r="X1392" s="33">
        <v>45359</v>
      </c>
      <c r="Y1392" s="32" t="s">
        <v>1068</v>
      </c>
      <c r="Z1392" s="33">
        <v>45359</v>
      </c>
      <c r="AA1392" s="32" t="s">
        <v>1075</v>
      </c>
      <c r="AB1392" s="32" t="s">
        <v>1070</v>
      </c>
      <c r="AC1392" s="33">
        <v>45372</v>
      </c>
      <c r="AD1392" s="32" t="s">
        <v>22</v>
      </c>
      <c r="AE1392" s="33">
        <v>45362</v>
      </c>
      <c r="AF1392" s="32" t="s">
        <v>1026</v>
      </c>
      <c r="AG1392" s="32"/>
      <c r="AH1392" s="32" t="s">
        <v>1210</v>
      </c>
      <c r="AI1392" t="s">
        <v>1311</v>
      </c>
      <c r="AJ1392" t="s">
        <v>1356</v>
      </c>
      <c r="AK1392" t="s">
        <v>1520</v>
      </c>
      <c r="AL1392" s="32" t="s">
        <v>890</v>
      </c>
    </row>
    <row r="1393" spans="1:38">
      <c r="A1393" s="32">
        <v>90</v>
      </c>
      <c r="B1393" s="33">
        <v>45356</v>
      </c>
      <c r="C1393" s="32">
        <v>30</v>
      </c>
      <c r="D1393" s="32" t="s">
        <v>2779</v>
      </c>
      <c r="E1393" s="32" t="s">
        <v>2780</v>
      </c>
      <c r="F1393" s="32">
        <v>8851969</v>
      </c>
      <c r="G1393" s="32" t="s">
        <v>2788</v>
      </c>
      <c r="H1393" s="32" t="s">
        <v>380</v>
      </c>
      <c r="I1393" s="32">
        <v>56143</v>
      </c>
      <c r="J1393" s="33">
        <v>45356</v>
      </c>
      <c r="K1393" s="33">
        <v>45358</v>
      </c>
      <c r="L1393" t="s">
        <v>1058</v>
      </c>
      <c r="M1393" s="32">
        <v>1</v>
      </c>
      <c r="N1393" s="32" t="s">
        <v>118</v>
      </c>
      <c r="O1393" s="32">
        <v>1</v>
      </c>
      <c r="P1393" s="32">
        <v>26</v>
      </c>
      <c r="Q1393" s="32">
        <v>26</v>
      </c>
      <c r="R1393" s="32" t="s">
        <v>581</v>
      </c>
      <c r="S1393" s="32" t="s">
        <v>581</v>
      </c>
      <c r="T1393" s="33" t="s">
        <v>581</v>
      </c>
      <c r="U1393" s="33" t="s">
        <v>581</v>
      </c>
      <c r="V1393" s="32" t="s">
        <v>2834</v>
      </c>
      <c r="W1393" s="32" t="s">
        <v>140</v>
      </c>
      <c r="X1393" s="33">
        <v>45358</v>
      </c>
      <c r="Y1393" s="32" t="s">
        <v>1068</v>
      </c>
      <c r="Z1393" s="33">
        <v>45358</v>
      </c>
      <c r="AA1393" s="32" t="s">
        <v>1069</v>
      </c>
      <c r="AB1393" s="32" t="s">
        <v>1082</v>
      </c>
      <c r="AC1393" s="33">
        <v>45382</v>
      </c>
      <c r="AD1393" s="32" t="s">
        <v>22</v>
      </c>
      <c r="AE1393" s="33">
        <v>45362</v>
      </c>
      <c r="AF1393" s="32" t="s">
        <v>424</v>
      </c>
      <c r="AG1393" s="32"/>
      <c r="AH1393" s="32" t="s">
        <v>1210</v>
      </c>
      <c r="AI1393" t="s">
        <v>1311</v>
      </c>
      <c r="AJ1393" t="s">
        <v>1356</v>
      </c>
      <c r="AK1393" t="s">
        <v>1520</v>
      </c>
      <c r="AL1393" s="32" t="s">
        <v>890</v>
      </c>
    </row>
    <row r="1394" spans="1:38">
      <c r="A1394" s="32">
        <v>90</v>
      </c>
      <c r="B1394" s="33">
        <v>45356</v>
      </c>
      <c r="C1394" s="32">
        <v>30</v>
      </c>
      <c r="D1394" s="32" t="s">
        <v>2779</v>
      </c>
      <c r="E1394" s="32" t="s">
        <v>2780</v>
      </c>
      <c r="F1394" s="32">
        <v>8851969</v>
      </c>
      <c r="G1394" s="32" t="s">
        <v>2789</v>
      </c>
      <c r="H1394" s="32" t="s">
        <v>2783</v>
      </c>
      <c r="I1394" s="32">
        <v>56141</v>
      </c>
      <c r="J1394" s="33">
        <v>45356</v>
      </c>
      <c r="K1394" s="33">
        <v>45358</v>
      </c>
      <c r="L1394" t="s">
        <v>1058</v>
      </c>
      <c r="M1394" s="32">
        <v>1</v>
      </c>
      <c r="N1394" s="32" t="s">
        <v>127</v>
      </c>
      <c r="O1394" s="32">
        <v>1</v>
      </c>
      <c r="P1394" s="32">
        <v>273.24</v>
      </c>
      <c r="Q1394" s="32">
        <v>273.24</v>
      </c>
      <c r="R1394" s="32" t="s">
        <v>581</v>
      </c>
      <c r="S1394" s="32" t="s">
        <v>581</v>
      </c>
      <c r="T1394" s="33" t="s">
        <v>581</v>
      </c>
      <c r="U1394" s="33" t="s">
        <v>581</v>
      </c>
      <c r="V1394" s="32" t="s">
        <v>2835</v>
      </c>
      <c r="W1394" s="32" t="s">
        <v>139</v>
      </c>
      <c r="X1394" s="33">
        <v>45358</v>
      </c>
      <c r="Y1394" s="32" t="s">
        <v>1068</v>
      </c>
      <c r="Z1394" s="33">
        <v>45358</v>
      </c>
      <c r="AA1394" s="32" t="s">
        <v>1069</v>
      </c>
      <c r="AB1394" s="32" t="s">
        <v>1070</v>
      </c>
      <c r="AC1394" s="33">
        <v>45365</v>
      </c>
      <c r="AD1394" s="32" t="s">
        <v>22</v>
      </c>
      <c r="AE1394" s="33">
        <v>45362</v>
      </c>
      <c r="AF1394" s="32" t="s">
        <v>424</v>
      </c>
      <c r="AG1394" s="32"/>
      <c r="AH1394" s="32" t="s">
        <v>1210</v>
      </c>
      <c r="AI1394" t="s">
        <v>1311</v>
      </c>
      <c r="AJ1394" t="s">
        <v>1356</v>
      </c>
      <c r="AK1394" t="s">
        <v>1520</v>
      </c>
      <c r="AL1394" s="32" t="s">
        <v>890</v>
      </c>
    </row>
    <row r="1395" spans="1:38">
      <c r="A1395" s="32">
        <v>90</v>
      </c>
      <c r="B1395" s="33">
        <v>45356</v>
      </c>
      <c r="C1395" s="32">
        <v>30</v>
      </c>
      <c r="D1395" s="32" t="s">
        <v>2779</v>
      </c>
      <c r="E1395" s="32" t="s">
        <v>2780</v>
      </c>
      <c r="F1395" s="32">
        <v>8851969</v>
      </c>
      <c r="G1395" s="32" t="s">
        <v>47</v>
      </c>
      <c r="H1395" s="32" t="s">
        <v>48</v>
      </c>
      <c r="I1395" s="32">
        <v>56144</v>
      </c>
      <c r="J1395" s="33">
        <v>45356</v>
      </c>
      <c r="K1395" s="33">
        <v>45358</v>
      </c>
      <c r="L1395" t="s">
        <v>1058</v>
      </c>
      <c r="M1395" s="32">
        <v>3</v>
      </c>
      <c r="N1395" s="32" t="s">
        <v>20</v>
      </c>
      <c r="O1395" s="32">
        <v>1</v>
      </c>
      <c r="P1395" s="32">
        <v>260.02</v>
      </c>
      <c r="Q1395" s="32">
        <v>260.02</v>
      </c>
      <c r="R1395" s="32" t="s">
        <v>2824</v>
      </c>
      <c r="S1395" s="32" t="s">
        <v>1058</v>
      </c>
      <c r="T1395" s="33">
        <v>45358</v>
      </c>
      <c r="U1395" s="33" t="s">
        <v>581</v>
      </c>
      <c r="V1395" s="32" t="s">
        <v>2825</v>
      </c>
      <c r="W1395" s="32" t="s">
        <v>1015</v>
      </c>
      <c r="X1395" s="33">
        <v>45359</v>
      </c>
      <c r="Y1395" s="32" t="s">
        <v>1068</v>
      </c>
      <c r="Z1395" s="33">
        <v>45359</v>
      </c>
      <c r="AA1395" s="32" t="s">
        <v>1075</v>
      </c>
      <c r="AB1395" s="32" t="s">
        <v>1070</v>
      </c>
      <c r="AC1395" s="33">
        <v>45372</v>
      </c>
      <c r="AD1395" s="32" t="s">
        <v>22</v>
      </c>
      <c r="AE1395" s="33">
        <v>45362</v>
      </c>
      <c r="AF1395" s="32" t="s">
        <v>424</v>
      </c>
      <c r="AG1395" s="32"/>
      <c r="AH1395" s="32" t="s">
        <v>1210</v>
      </c>
      <c r="AI1395" t="s">
        <v>1311</v>
      </c>
      <c r="AJ1395" t="s">
        <v>1356</v>
      </c>
      <c r="AK1395" t="s">
        <v>1520</v>
      </c>
      <c r="AL1395" s="32" t="s">
        <v>890</v>
      </c>
    </row>
    <row r="1396" spans="1:38">
      <c r="A1396" s="32">
        <v>90</v>
      </c>
      <c r="B1396" s="33">
        <v>45356</v>
      </c>
      <c r="C1396" s="32">
        <v>30</v>
      </c>
      <c r="D1396" s="32" t="s">
        <v>2779</v>
      </c>
      <c r="E1396" s="32" t="s">
        <v>2780</v>
      </c>
      <c r="F1396" s="32">
        <v>8851969</v>
      </c>
      <c r="G1396" s="32" t="s">
        <v>49</v>
      </c>
      <c r="H1396" s="32" t="s">
        <v>50</v>
      </c>
      <c r="I1396" s="32">
        <v>56144</v>
      </c>
      <c r="J1396" s="33">
        <v>45356</v>
      </c>
      <c r="K1396" s="33">
        <v>45358</v>
      </c>
      <c r="L1396" t="s">
        <v>1058</v>
      </c>
      <c r="M1396" s="32">
        <v>2</v>
      </c>
      <c r="N1396" s="32" t="s">
        <v>20</v>
      </c>
      <c r="O1396" s="32">
        <v>2</v>
      </c>
      <c r="P1396" s="32">
        <v>242.35</v>
      </c>
      <c r="Q1396" s="32">
        <v>484.7</v>
      </c>
      <c r="R1396" s="32" t="s">
        <v>2824</v>
      </c>
      <c r="S1396" s="32" t="s">
        <v>1058</v>
      </c>
      <c r="T1396" s="33">
        <v>45358</v>
      </c>
      <c r="U1396" s="33" t="s">
        <v>581</v>
      </c>
      <c r="V1396" s="32" t="s">
        <v>2825</v>
      </c>
      <c r="W1396" s="32" t="s">
        <v>1014</v>
      </c>
      <c r="X1396" s="33">
        <v>45359</v>
      </c>
      <c r="Y1396" s="32" t="s">
        <v>1068</v>
      </c>
      <c r="Z1396" s="33">
        <v>45359</v>
      </c>
      <c r="AA1396" s="32" t="s">
        <v>1075</v>
      </c>
      <c r="AB1396" s="32" t="s">
        <v>1070</v>
      </c>
      <c r="AC1396" s="33">
        <v>45372</v>
      </c>
      <c r="AD1396" s="32" t="s">
        <v>22</v>
      </c>
      <c r="AE1396" s="33">
        <v>45362</v>
      </c>
      <c r="AF1396" s="32" t="s">
        <v>425</v>
      </c>
      <c r="AG1396" s="32"/>
      <c r="AH1396" s="32" t="s">
        <v>1210</v>
      </c>
      <c r="AI1396" t="s">
        <v>1311</v>
      </c>
      <c r="AJ1396" t="s">
        <v>1356</v>
      </c>
      <c r="AK1396" t="s">
        <v>1520</v>
      </c>
      <c r="AL1396" s="32" t="s">
        <v>890</v>
      </c>
    </row>
    <row r="1397" spans="1:38">
      <c r="A1397" s="32">
        <v>90</v>
      </c>
      <c r="B1397" s="33">
        <v>45356</v>
      </c>
      <c r="C1397" s="32">
        <v>30</v>
      </c>
      <c r="D1397" s="32" t="s">
        <v>2779</v>
      </c>
      <c r="E1397" s="32" t="s">
        <v>2780</v>
      </c>
      <c r="F1397" s="32">
        <v>8851969</v>
      </c>
      <c r="G1397" s="32" t="s">
        <v>483</v>
      </c>
      <c r="H1397" s="32" t="s">
        <v>484</v>
      </c>
      <c r="I1397" s="32">
        <v>56144</v>
      </c>
      <c r="J1397" s="33">
        <v>45356</v>
      </c>
      <c r="K1397" s="33">
        <v>45358</v>
      </c>
      <c r="L1397" t="s">
        <v>1058</v>
      </c>
      <c r="M1397" s="32">
        <v>1</v>
      </c>
      <c r="N1397" s="32" t="s">
        <v>20</v>
      </c>
      <c r="O1397" s="32">
        <v>1</v>
      </c>
      <c r="P1397" s="32">
        <v>142.6</v>
      </c>
      <c r="Q1397" s="32">
        <v>142.6</v>
      </c>
      <c r="R1397" s="32" t="s">
        <v>2824</v>
      </c>
      <c r="S1397" s="32" t="s">
        <v>1058</v>
      </c>
      <c r="T1397" s="33">
        <v>45358</v>
      </c>
      <c r="U1397" s="33" t="s">
        <v>581</v>
      </c>
      <c r="V1397" s="32" t="s">
        <v>2825</v>
      </c>
      <c r="W1397" s="32" t="s">
        <v>1013</v>
      </c>
      <c r="X1397" s="33">
        <v>45359</v>
      </c>
      <c r="Y1397" s="32" t="s">
        <v>1068</v>
      </c>
      <c r="Z1397" s="33">
        <v>45359</v>
      </c>
      <c r="AA1397" s="32" t="s">
        <v>1075</v>
      </c>
      <c r="AB1397" s="32" t="s">
        <v>1070</v>
      </c>
      <c r="AC1397" s="33">
        <v>45372</v>
      </c>
      <c r="AD1397" s="32" t="s">
        <v>22</v>
      </c>
      <c r="AE1397" s="33">
        <v>45362</v>
      </c>
      <c r="AF1397" s="32" t="s">
        <v>424</v>
      </c>
      <c r="AG1397" s="32"/>
      <c r="AH1397" s="32" t="s">
        <v>1210</v>
      </c>
      <c r="AI1397" t="s">
        <v>1311</v>
      </c>
      <c r="AJ1397" t="s">
        <v>1356</v>
      </c>
      <c r="AK1397" t="s">
        <v>1520</v>
      </c>
      <c r="AL1397" s="32" t="s">
        <v>890</v>
      </c>
    </row>
    <row r="1398" spans="1:38">
      <c r="A1398" s="32">
        <v>90</v>
      </c>
      <c r="B1398" s="33">
        <v>45356</v>
      </c>
      <c r="C1398" s="32">
        <v>30</v>
      </c>
      <c r="D1398" s="32" t="s">
        <v>2779</v>
      </c>
      <c r="E1398" s="32" t="s">
        <v>2780</v>
      </c>
      <c r="F1398" s="32">
        <v>8851969</v>
      </c>
      <c r="G1398" s="32" t="s">
        <v>28</v>
      </c>
      <c r="H1398" s="32" t="s">
        <v>29</v>
      </c>
      <c r="I1398" s="32">
        <v>56142</v>
      </c>
      <c r="J1398" s="33">
        <v>45356</v>
      </c>
      <c r="K1398" s="33">
        <v>45358</v>
      </c>
      <c r="L1398" t="s">
        <v>1058</v>
      </c>
      <c r="M1398" s="32">
        <v>1</v>
      </c>
      <c r="N1398" s="32" t="s">
        <v>20</v>
      </c>
      <c r="O1398" s="32">
        <v>1</v>
      </c>
      <c r="P1398" s="32">
        <v>117.81</v>
      </c>
      <c r="Q1398" s="32">
        <v>117.81</v>
      </c>
      <c r="R1398" s="32" t="s">
        <v>2815</v>
      </c>
      <c r="S1398" s="32" t="s">
        <v>1058</v>
      </c>
      <c r="T1398" s="33">
        <v>45364</v>
      </c>
      <c r="U1398" s="33">
        <v>45363</v>
      </c>
      <c r="V1398" s="32" t="s">
        <v>2980</v>
      </c>
      <c r="W1398" s="32" t="s">
        <v>1013</v>
      </c>
      <c r="X1398" s="33">
        <v>45364</v>
      </c>
      <c r="Y1398" s="32" t="s">
        <v>1068</v>
      </c>
      <c r="Z1398" s="33">
        <v>45364</v>
      </c>
      <c r="AA1398" s="32" t="s">
        <v>1069</v>
      </c>
      <c r="AB1398" s="32" t="s">
        <v>1072</v>
      </c>
      <c r="AC1398" s="33">
        <v>45378</v>
      </c>
      <c r="AD1398" s="32" t="s">
        <v>22</v>
      </c>
      <c r="AE1398" s="33">
        <v>45368</v>
      </c>
      <c r="AF1398" s="32" t="s">
        <v>424</v>
      </c>
      <c r="AG1398" s="32"/>
      <c r="AH1398" s="32" t="s">
        <v>1210</v>
      </c>
      <c r="AI1398" t="s">
        <v>1311</v>
      </c>
      <c r="AJ1398" t="s">
        <v>1356</v>
      </c>
      <c r="AK1398" t="s">
        <v>1520</v>
      </c>
      <c r="AL1398" s="32" t="s">
        <v>890</v>
      </c>
    </row>
    <row r="1399" spans="1:38">
      <c r="A1399" s="32">
        <v>90</v>
      </c>
      <c r="B1399" s="33">
        <v>45356</v>
      </c>
      <c r="C1399" s="32">
        <v>30</v>
      </c>
      <c r="D1399" s="32" t="s">
        <v>2779</v>
      </c>
      <c r="E1399" s="32" t="s">
        <v>2780</v>
      </c>
      <c r="F1399" s="32">
        <v>8851969</v>
      </c>
      <c r="G1399" s="32" t="s">
        <v>2346</v>
      </c>
      <c r="H1399" s="32" t="s">
        <v>2784</v>
      </c>
      <c r="I1399" s="32">
        <v>56155</v>
      </c>
      <c r="J1399" s="33">
        <v>45356</v>
      </c>
      <c r="K1399" s="33">
        <v>45358</v>
      </c>
      <c r="L1399" t="s">
        <v>1058</v>
      </c>
      <c r="M1399" s="32">
        <v>1</v>
      </c>
      <c r="N1399" s="32" t="s">
        <v>20</v>
      </c>
      <c r="O1399" s="32">
        <v>1</v>
      </c>
      <c r="P1399" s="32">
        <v>211.79</v>
      </c>
      <c r="Q1399" s="32">
        <v>211.79</v>
      </c>
      <c r="R1399" s="32" t="s">
        <v>2815</v>
      </c>
      <c r="S1399" s="32" t="s">
        <v>1058</v>
      </c>
      <c r="T1399" s="33">
        <v>45364</v>
      </c>
      <c r="U1399" s="33">
        <v>45363</v>
      </c>
      <c r="V1399" s="32" t="s">
        <v>2980</v>
      </c>
      <c r="W1399" s="32" t="s">
        <v>1015</v>
      </c>
      <c r="X1399" s="33">
        <v>45364</v>
      </c>
      <c r="Y1399" s="32" t="s">
        <v>1068</v>
      </c>
      <c r="Z1399" s="33">
        <v>45364</v>
      </c>
      <c r="AA1399" s="32" t="s">
        <v>1069</v>
      </c>
      <c r="AB1399" s="32" t="s">
        <v>1072</v>
      </c>
      <c r="AC1399" s="33">
        <v>45378</v>
      </c>
      <c r="AD1399" s="32" t="s">
        <v>22</v>
      </c>
      <c r="AE1399" s="33">
        <v>45368</v>
      </c>
      <c r="AF1399" s="32" t="s">
        <v>424</v>
      </c>
      <c r="AG1399" s="32"/>
      <c r="AH1399" s="32" t="s">
        <v>1210</v>
      </c>
      <c r="AI1399" t="s">
        <v>1311</v>
      </c>
      <c r="AJ1399" t="s">
        <v>1356</v>
      </c>
      <c r="AK1399" t="s">
        <v>1520</v>
      </c>
      <c r="AL1399" s="32" t="s">
        <v>890</v>
      </c>
    </row>
    <row r="1400" spans="1:38">
      <c r="A1400" s="32">
        <v>90</v>
      </c>
      <c r="B1400" s="33">
        <v>45356</v>
      </c>
      <c r="C1400" s="32">
        <v>30</v>
      </c>
      <c r="D1400" s="32" t="s">
        <v>2779</v>
      </c>
      <c r="E1400" s="32" t="s">
        <v>2780</v>
      </c>
      <c r="F1400" s="32">
        <v>8851969</v>
      </c>
      <c r="G1400" s="32" t="s">
        <v>2790</v>
      </c>
      <c r="H1400" s="32" t="s">
        <v>2785</v>
      </c>
      <c r="I1400" s="32">
        <v>56154</v>
      </c>
      <c r="J1400" s="33">
        <v>45356</v>
      </c>
      <c r="K1400" s="33">
        <v>45358</v>
      </c>
      <c r="L1400" t="s">
        <v>1058</v>
      </c>
      <c r="M1400" s="32">
        <v>1</v>
      </c>
      <c r="N1400" s="32" t="s">
        <v>20</v>
      </c>
      <c r="O1400" s="32">
        <v>1</v>
      </c>
      <c r="P1400" s="32">
        <v>169.99</v>
      </c>
      <c r="Q1400" s="32">
        <v>169.99</v>
      </c>
      <c r="R1400" s="32" t="s">
        <v>2815</v>
      </c>
      <c r="S1400" s="32" t="s">
        <v>1058</v>
      </c>
      <c r="T1400" s="33">
        <v>45364</v>
      </c>
      <c r="U1400" s="33">
        <v>45363</v>
      </c>
      <c r="V1400" s="32" t="s">
        <v>2980</v>
      </c>
      <c r="W1400" s="32" t="s">
        <v>1014</v>
      </c>
      <c r="X1400" s="33">
        <v>45364</v>
      </c>
      <c r="Y1400" s="32" t="s">
        <v>1068</v>
      </c>
      <c r="Z1400" s="33">
        <v>45364</v>
      </c>
      <c r="AA1400" s="32" t="s">
        <v>1069</v>
      </c>
      <c r="AB1400" s="32" t="s">
        <v>1072</v>
      </c>
      <c r="AC1400" s="33">
        <v>45378</v>
      </c>
      <c r="AD1400" s="32" t="s">
        <v>22</v>
      </c>
      <c r="AE1400" s="33">
        <v>45368</v>
      </c>
      <c r="AF1400" s="32" t="s">
        <v>424</v>
      </c>
      <c r="AG1400" s="32"/>
      <c r="AH1400" s="32" t="s">
        <v>1210</v>
      </c>
      <c r="AI1400" t="s">
        <v>1311</v>
      </c>
      <c r="AJ1400" t="s">
        <v>1356</v>
      </c>
      <c r="AK1400" t="s">
        <v>1520</v>
      </c>
      <c r="AL1400" s="32" t="s">
        <v>890</v>
      </c>
    </row>
    <row r="1401" spans="1:38">
      <c r="A1401" s="32">
        <v>91</v>
      </c>
      <c r="B1401" s="33">
        <v>45358</v>
      </c>
      <c r="C1401" s="32">
        <v>30</v>
      </c>
      <c r="D1401" s="32" t="s">
        <v>2791</v>
      </c>
      <c r="E1401" s="32" t="s">
        <v>2792</v>
      </c>
      <c r="F1401" s="32">
        <v>9978852</v>
      </c>
      <c r="G1401" s="32" t="s">
        <v>452</v>
      </c>
      <c r="H1401" s="32" t="s">
        <v>453</v>
      </c>
      <c r="I1401" s="32">
        <v>56364</v>
      </c>
      <c r="J1401" s="33">
        <v>45358</v>
      </c>
      <c r="K1401" s="33">
        <v>45360</v>
      </c>
      <c r="L1401" t="s">
        <v>1058</v>
      </c>
      <c r="M1401" s="32">
        <v>1</v>
      </c>
      <c r="N1401" s="32" t="s">
        <v>516</v>
      </c>
      <c r="O1401" s="32">
        <v>24</v>
      </c>
      <c r="P1401" s="32">
        <v>23.1</v>
      </c>
      <c r="Q1401" s="32">
        <v>554.4</v>
      </c>
      <c r="R1401" s="32" t="s">
        <v>2836</v>
      </c>
      <c r="S1401" s="32" t="s">
        <v>1058</v>
      </c>
      <c r="T1401" s="33">
        <v>45361</v>
      </c>
      <c r="U1401" s="33" t="s">
        <v>581</v>
      </c>
      <c r="V1401" s="32" t="s">
        <v>2837</v>
      </c>
      <c r="W1401" s="32" t="s">
        <v>1002</v>
      </c>
      <c r="X1401" s="33">
        <v>45361</v>
      </c>
      <c r="Y1401" s="32" t="s">
        <v>1068</v>
      </c>
      <c r="Z1401" s="33">
        <v>45361</v>
      </c>
      <c r="AA1401" s="32" t="s">
        <v>1075</v>
      </c>
      <c r="AB1401" s="32" t="s">
        <v>1081</v>
      </c>
      <c r="AC1401" s="33">
        <v>45375</v>
      </c>
      <c r="AD1401" s="32" t="s">
        <v>581</v>
      </c>
      <c r="AE1401" s="33" t="s">
        <v>581</v>
      </c>
      <c r="AF1401" s="32" t="s">
        <v>581</v>
      </c>
      <c r="AG1401" s="32"/>
      <c r="AH1401" s="32" t="s">
        <v>1210</v>
      </c>
      <c r="AI1401" t="s">
        <v>1311</v>
      </c>
      <c r="AJ1401" t="s">
        <v>1356</v>
      </c>
      <c r="AK1401" t="s">
        <v>1520</v>
      </c>
      <c r="AL1401" s="32" t="s">
        <v>890</v>
      </c>
    </row>
    <row r="1402" spans="1:38">
      <c r="A1402" s="32">
        <v>91</v>
      </c>
      <c r="B1402" s="33">
        <v>45358</v>
      </c>
      <c r="C1402" s="32">
        <v>30</v>
      </c>
      <c r="D1402" s="32" t="s">
        <v>2791</v>
      </c>
      <c r="E1402" s="32" t="s">
        <v>2792</v>
      </c>
      <c r="F1402" s="32">
        <v>9978852</v>
      </c>
      <c r="G1402" s="32" t="s">
        <v>510</v>
      </c>
      <c r="H1402" s="32" t="s">
        <v>491</v>
      </c>
      <c r="I1402" s="32">
        <v>56366</v>
      </c>
      <c r="J1402" s="33">
        <v>45360</v>
      </c>
      <c r="K1402" s="33">
        <v>45360</v>
      </c>
      <c r="L1402" t="s">
        <v>1058</v>
      </c>
      <c r="M1402" s="32">
        <v>3</v>
      </c>
      <c r="N1402" s="32" t="s">
        <v>55</v>
      </c>
      <c r="O1402" s="32">
        <v>1</v>
      </c>
      <c r="P1402" s="32">
        <v>141.9</v>
      </c>
      <c r="Q1402" s="32">
        <v>141.9</v>
      </c>
      <c r="R1402" s="32" t="s">
        <v>581</v>
      </c>
      <c r="S1402" s="32" t="s">
        <v>581</v>
      </c>
      <c r="T1402" s="33" t="s">
        <v>581</v>
      </c>
      <c r="U1402" s="33" t="s">
        <v>581</v>
      </c>
      <c r="V1402" s="32" t="s">
        <v>2838</v>
      </c>
      <c r="W1402" s="32" t="s">
        <v>141</v>
      </c>
      <c r="X1402" s="33">
        <v>45360</v>
      </c>
      <c r="Y1402" s="32" t="s">
        <v>1068</v>
      </c>
      <c r="Z1402" s="33">
        <v>45360</v>
      </c>
      <c r="AA1402" s="32" t="s">
        <v>1069</v>
      </c>
      <c r="AB1402" s="32" t="s">
        <v>1070</v>
      </c>
      <c r="AC1402" s="33">
        <v>45367</v>
      </c>
      <c r="AD1402" s="32" t="s">
        <v>22</v>
      </c>
      <c r="AE1402" s="33">
        <v>45363</v>
      </c>
      <c r="AF1402" s="32" t="s">
        <v>424</v>
      </c>
      <c r="AG1402" s="32"/>
      <c r="AH1402" s="32" t="s">
        <v>1210</v>
      </c>
      <c r="AI1402" t="s">
        <v>1311</v>
      </c>
      <c r="AJ1402" t="s">
        <v>1356</v>
      </c>
      <c r="AK1402" t="s">
        <v>1520</v>
      </c>
      <c r="AL1402" s="32" t="s">
        <v>890</v>
      </c>
    </row>
    <row r="1403" spans="1:38">
      <c r="A1403" s="32">
        <v>91</v>
      </c>
      <c r="B1403" s="33">
        <v>45358</v>
      </c>
      <c r="C1403" s="32">
        <v>30</v>
      </c>
      <c r="D1403" s="32" t="s">
        <v>2791</v>
      </c>
      <c r="E1403" s="32" t="s">
        <v>2792</v>
      </c>
      <c r="F1403" s="32">
        <v>9978852</v>
      </c>
      <c r="G1403" s="32" t="s">
        <v>1455</v>
      </c>
      <c r="H1403" s="32" t="s">
        <v>1461</v>
      </c>
      <c r="I1403" s="32">
        <v>56366</v>
      </c>
      <c r="J1403" s="33">
        <v>45360</v>
      </c>
      <c r="K1403" s="33">
        <v>45360</v>
      </c>
      <c r="L1403" t="s">
        <v>1058</v>
      </c>
      <c r="M1403" s="32">
        <v>2</v>
      </c>
      <c r="N1403" s="32" t="s">
        <v>190</v>
      </c>
      <c r="O1403" s="32">
        <v>1</v>
      </c>
      <c r="P1403" s="32">
        <v>181.5</v>
      </c>
      <c r="Q1403" s="32">
        <v>181.5</v>
      </c>
      <c r="R1403" s="32" t="s">
        <v>581</v>
      </c>
      <c r="S1403" s="32" t="s">
        <v>581</v>
      </c>
      <c r="T1403" s="33" t="s">
        <v>581</v>
      </c>
      <c r="U1403" s="33" t="s">
        <v>581</v>
      </c>
      <c r="V1403" s="32" t="s">
        <v>2838</v>
      </c>
      <c r="W1403" s="32" t="s">
        <v>140</v>
      </c>
      <c r="X1403" s="33">
        <v>45360</v>
      </c>
      <c r="Y1403" s="32" t="s">
        <v>1068</v>
      </c>
      <c r="Z1403" s="33">
        <v>45360</v>
      </c>
      <c r="AA1403" s="32" t="s">
        <v>1069</v>
      </c>
      <c r="AB1403" s="32" t="s">
        <v>1070</v>
      </c>
      <c r="AC1403" s="33">
        <v>45367</v>
      </c>
      <c r="AD1403" s="32" t="s">
        <v>22</v>
      </c>
      <c r="AE1403" s="33">
        <v>45363</v>
      </c>
      <c r="AF1403" s="32" t="s">
        <v>424</v>
      </c>
      <c r="AG1403" s="32"/>
      <c r="AH1403" s="32" t="s">
        <v>1210</v>
      </c>
      <c r="AI1403" t="s">
        <v>1311</v>
      </c>
      <c r="AJ1403" t="s">
        <v>1356</v>
      </c>
      <c r="AK1403" t="s">
        <v>1520</v>
      </c>
      <c r="AL1403" s="32" t="s">
        <v>890</v>
      </c>
    </row>
    <row r="1404" spans="1:38">
      <c r="A1404" s="32">
        <v>91</v>
      </c>
      <c r="B1404" s="33">
        <v>45358</v>
      </c>
      <c r="C1404" s="32">
        <v>30</v>
      </c>
      <c r="D1404" s="32" t="s">
        <v>2791</v>
      </c>
      <c r="E1404" s="32" t="s">
        <v>2792</v>
      </c>
      <c r="F1404" s="32">
        <v>9978852</v>
      </c>
      <c r="G1404" s="32" t="s">
        <v>2793</v>
      </c>
      <c r="H1404" s="32" t="s">
        <v>2797</v>
      </c>
      <c r="I1404" s="32">
        <v>56366</v>
      </c>
      <c r="J1404" s="33">
        <v>45360</v>
      </c>
      <c r="K1404" s="33">
        <v>45360</v>
      </c>
      <c r="L1404" t="s">
        <v>1058</v>
      </c>
      <c r="M1404" s="32">
        <v>1</v>
      </c>
      <c r="N1404" s="32" t="s">
        <v>2802</v>
      </c>
      <c r="O1404" s="32">
        <v>3</v>
      </c>
      <c r="P1404" s="32">
        <v>57.5</v>
      </c>
      <c r="Q1404" s="32">
        <v>172.5</v>
      </c>
      <c r="R1404" s="32" t="s">
        <v>581</v>
      </c>
      <c r="S1404" s="32" t="s">
        <v>581</v>
      </c>
      <c r="T1404" s="33" t="s">
        <v>581</v>
      </c>
      <c r="U1404" s="33" t="s">
        <v>581</v>
      </c>
      <c r="V1404" s="32" t="s">
        <v>2838</v>
      </c>
      <c r="W1404" s="32" t="s">
        <v>139</v>
      </c>
      <c r="X1404" s="33">
        <v>45360</v>
      </c>
      <c r="Y1404" s="32" t="s">
        <v>1068</v>
      </c>
      <c r="Z1404" s="33">
        <v>45360</v>
      </c>
      <c r="AA1404" s="32" t="s">
        <v>1069</v>
      </c>
      <c r="AB1404" s="32" t="s">
        <v>1070</v>
      </c>
      <c r="AC1404" s="33">
        <v>45367</v>
      </c>
      <c r="AD1404" s="32" t="s">
        <v>22</v>
      </c>
      <c r="AE1404" s="33">
        <v>45363</v>
      </c>
      <c r="AF1404" s="32" t="s">
        <v>428</v>
      </c>
      <c r="AG1404" s="32"/>
      <c r="AH1404" s="32" t="s">
        <v>1210</v>
      </c>
      <c r="AI1404" t="s">
        <v>1311</v>
      </c>
      <c r="AJ1404" t="s">
        <v>1356</v>
      </c>
      <c r="AK1404" t="s">
        <v>1520</v>
      </c>
      <c r="AL1404" s="32" t="s">
        <v>890</v>
      </c>
    </row>
    <row r="1405" spans="1:38">
      <c r="A1405" s="32">
        <v>91</v>
      </c>
      <c r="B1405" s="33">
        <v>45358</v>
      </c>
      <c r="C1405" s="32">
        <v>30</v>
      </c>
      <c r="D1405" s="32" t="s">
        <v>2791</v>
      </c>
      <c r="E1405" s="32" t="s">
        <v>2792</v>
      </c>
      <c r="F1405" s="32">
        <v>9978852</v>
      </c>
      <c r="G1405" s="32" t="s">
        <v>160</v>
      </c>
      <c r="H1405" s="32" t="s">
        <v>153</v>
      </c>
      <c r="I1405" s="32">
        <v>56365</v>
      </c>
      <c r="J1405" s="33">
        <v>45360</v>
      </c>
      <c r="K1405" s="33">
        <v>45360</v>
      </c>
      <c r="L1405" t="s">
        <v>1058</v>
      </c>
      <c r="M1405" s="32">
        <v>1</v>
      </c>
      <c r="N1405" s="32" t="s">
        <v>55</v>
      </c>
      <c r="O1405" s="32">
        <v>1</v>
      </c>
      <c r="P1405" s="32">
        <v>29.4</v>
      </c>
      <c r="Q1405" s="32">
        <v>29.4</v>
      </c>
      <c r="R1405" s="32" t="s">
        <v>581</v>
      </c>
      <c r="S1405" s="32" t="s">
        <v>581</v>
      </c>
      <c r="T1405" s="33" t="s">
        <v>581</v>
      </c>
      <c r="U1405" s="33" t="s">
        <v>581</v>
      </c>
      <c r="V1405" s="32" t="s">
        <v>2839</v>
      </c>
      <c r="W1405" s="32" t="s">
        <v>143</v>
      </c>
      <c r="X1405" s="33">
        <v>45360</v>
      </c>
      <c r="Y1405" s="32" t="s">
        <v>1068</v>
      </c>
      <c r="Z1405" s="33">
        <v>45360</v>
      </c>
      <c r="AA1405" s="32" t="s">
        <v>1069</v>
      </c>
      <c r="AB1405" s="32" t="s">
        <v>1081</v>
      </c>
      <c r="AC1405" s="33">
        <v>45367</v>
      </c>
      <c r="AD1405" s="32" t="s">
        <v>22</v>
      </c>
      <c r="AE1405" s="33">
        <v>45363</v>
      </c>
      <c r="AF1405" s="32" t="s">
        <v>424</v>
      </c>
      <c r="AG1405" s="32"/>
      <c r="AH1405" s="32" t="s">
        <v>1210</v>
      </c>
      <c r="AI1405" t="s">
        <v>1311</v>
      </c>
      <c r="AJ1405" t="s">
        <v>1356</v>
      </c>
      <c r="AK1405" t="s">
        <v>1520</v>
      </c>
      <c r="AL1405" s="32" t="s">
        <v>890</v>
      </c>
    </row>
    <row r="1406" spans="1:38">
      <c r="A1406" s="32">
        <v>91</v>
      </c>
      <c r="B1406" s="33">
        <v>45358</v>
      </c>
      <c r="C1406" s="32">
        <v>40</v>
      </c>
      <c r="D1406" s="32" t="s">
        <v>2791</v>
      </c>
      <c r="E1406" s="32" t="s">
        <v>2792</v>
      </c>
      <c r="F1406" s="32">
        <v>9978852</v>
      </c>
      <c r="G1406" s="32" t="s">
        <v>2372</v>
      </c>
      <c r="H1406" s="32" t="s">
        <v>2375</v>
      </c>
      <c r="I1406" s="32">
        <v>56459</v>
      </c>
      <c r="J1406" s="33">
        <v>45360</v>
      </c>
      <c r="K1406" s="33">
        <v>45360</v>
      </c>
      <c r="L1406" t="s">
        <v>1058</v>
      </c>
      <c r="M1406" s="32">
        <v>1</v>
      </c>
      <c r="N1406" s="32" t="s">
        <v>20</v>
      </c>
      <c r="O1406" s="32">
        <v>1</v>
      </c>
      <c r="P1406" s="32">
        <v>9.9</v>
      </c>
      <c r="Q1406" s="32">
        <v>9.9</v>
      </c>
      <c r="R1406" s="32" t="s">
        <v>2840</v>
      </c>
      <c r="S1406" s="32" t="s">
        <v>1059</v>
      </c>
      <c r="T1406" s="33">
        <v>45373</v>
      </c>
      <c r="U1406" s="33">
        <v>45363</v>
      </c>
      <c r="V1406" s="32" t="s">
        <v>2996</v>
      </c>
      <c r="W1406" s="32" t="s">
        <v>141</v>
      </c>
      <c r="X1406" s="33">
        <v>45366</v>
      </c>
      <c r="Y1406" s="32" t="s">
        <v>1068</v>
      </c>
      <c r="Z1406" s="33">
        <v>45366</v>
      </c>
      <c r="AA1406" s="32" t="s">
        <v>1075</v>
      </c>
      <c r="AB1406" s="32" t="s">
        <v>1072</v>
      </c>
      <c r="AC1406" s="33">
        <v>45373</v>
      </c>
      <c r="AD1406" s="32" t="s">
        <v>22</v>
      </c>
      <c r="AE1406" s="33">
        <v>45369</v>
      </c>
      <c r="AF1406" s="32" t="s">
        <v>424</v>
      </c>
      <c r="AG1406" s="32"/>
      <c r="AH1406" s="32" t="s">
        <v>1210</v>
      </c>
      <c r="AI1406" t="s">
        <v>1311</v>
      </c>
      <c r="AJ1406" t="s">
        <v>1356</v>
      </c>
      <c r="AK1406" t="s">
        <v>1520</v>
      </c>
      <c r="AL1406" s="32" t="s">
        <v>890</v>
      </c>
    </row>
    <row r="1407" spans="1:38">
      <c r="A1407" s="32">
        <v>91</v>
      </c>
      <c r="B1407" s="33">
        <v>45358</v>
      </c>
      <c r="C1407" s="32">
        <v>40</v>
      </c>
      <c r="D1407" s="32" t="s">
        <v>2791</v>
      </c>
      <c r="E1407" s="32" t="s">
        <v>2792</v>
      </c>
      <c r="F1407" s="32">
        <v>9978852</v>
      </c>
      <c r="G1407" s="32" t="s">
        <v>481</v>
      </c>
      <c r="H1407" s="32" t="s">
        <v>482</v>
      </c>
      <c r="I1407" s="32">
        <v>56462</v>
      </c>
      <c r="J1407" s="33">
        <v>45360</v>
      </c>
      <c r="K1407" s="33">
        <v>45365</v>
      </c>
      <c r="L1407" t="s">
        <v>1058</v>
      </c>
      <c r="M1407" s="32">
        <v>1</v>
      </c>
      <c r="N1407" s="32" t="s">
        <v>36</v>
      </c>
      <c r="O1407" s="32">
        <v>1</v>
      </c>
      <c r="P1407" s="32">
        <v>17.329999999999998</v>
      </c>
      <c r="Q1407" s="32">
        <v>17.329999999999998</v>
      </c>
      <c r="R1407" s="32" t="s">
        <v>2984</v>
      </c>
      <c r="S1407" s="32" t="s">
        <v>1058</v>
      </c>
      <c r="T1407" s="33">
        <v>45371</v>
      </c>
      <c r="U1407" s="33">
        <v>45366</v>
      </c>
      <c r="V1407" s="32" t="s">
        <v>3062</v>
      </c>
      <c r="W1407" s="32" t="s">
        <v>141</v>
      </c>
      <c r="X1407" s="33">
        <v>45371</v>
      </c>
      <c r="Y1407" s="32" t="s">
        <v>1068</v>
      </c>
      <c r="Z1407" s="33">
        <v>45371</v>
      </c>
      <c r="AA1407" s="32" t="s">
        <v>1069</v>
      </c>
      <c r="AB1407" s="32" t="s">
        <v>1089</v>
      </c>
      <c r="AC1407" s="33">
        <v>45378</v>
      </c>
      <c r="AD1407" s="32" t="s">
        <v>581</v>
      </c>
      <c r="AE1407" s="33" t="s">
        <v>581</v>
      </c>
      <c r="AF1407" s="32" t="s">
        <v>581</v>
      </c>
      <c r="AG1407" s="32"/>
      <c r="AH1407" s="32" t="s">
        <v>1210</v>
      </c>
      <c r="AI1407" t="s">
        <v>1311</v>
      </c>
      <c r="AJ1407" t="s">
        <v>1356</v>
      </c>
      <c r="AK1407" t="s">
        <v>1520</v>
      </c>
      <c r="AL1407" s="32" t="s">
        <v>890</v>
      </c>
    </row>
    <row r="1408" spans="1:38">
      <c r="A1408" s="32">
        <v>91</v>
      </c>
      <c r="B1408" s="33">
        <v>45358</v>
      </c>
      <c r="C1408" s="32">
        <v>40</v>
      </c>
      <c r="D1408" s="32" t="s">
        <v>2791</v>
      </c>
      <c r="E1408" s="32" t="s">
        <v>2792</v>
      </c>
      <c r="F1408" s="32">
        <v>9978852</v>
      </c>
      <c r="G1408" s="32" t="s">
        <v>395</v>
      </c>
      <c r="H1408" s="32" t="s">
        <v>399</v>
      </c>
      <c r="I1408" s="32">
        <v>56464</v>
      </c>
      <c r="J1408" s="33">
        <v>45360</v>
      </c>
      <c r="K1408" s="33">
        <v>45365</v>
      </c>
      <c r="L1408" t="s">
        <v>1058</v>
      </c>
      <c r="M1408" s="32">
        <v>9</v>
      </c>
      <c r="N1408" s="32" t="s">
        <v>20</v>
      </c>
      <c r="O1408" s="32">
        <v>1</v>
      </c>
      <c r="P1408" s="32">
        <v>302.94</v>
      </c>
      <c r="Q1408" s="32">
        <v>302.94</v>
      </c>
      <c r="R1408" s="32" t="s">
        <v>581</v>
      </c>
      <c r="S1408" s="32" t="s">
        <v>581</v>
      </c>
      <c r="T1408" s="33" t="s">
        <v>581</v>
      </c>
      <c r="U1408" s="33" t="s">
        <v>581</v>
      </c>
      <c r="V1408" s="32" t="s">
        <v>2983</v>
      </c>
      <c r="W1408" s="32" t="s">
        <v>1006</v>
      </c>
      <c r="X1408" s="33">
        <v>45366</v>
      </c>
      <c r="Y1408" s="32" t="s">
        <v>1068</v>
      </c>
      <c r="Z1408" s="33">
        <v>45366</v>
      </c>
      <c r="AA1408" s="32" t="s">
        <v>1069</v>
      </c>
      <c r="AB1408" s="32" t="s">
        <v>1070</v>
      </c>
      <c r="AC1408" s="33">
        <v>45373</v>
      </c>
      <c r="AD1408" s="32" t="s">
        <v>22</v>
      </c>
      <c r="AE1408" s="33">
        <v>45369</v>
      </c>
      <c r="AF1408" s="32" t="s">
        <v>424</v>
      </c>
      <c r="AG1408" s="32"/>
      <c r="AH1408" s="32" t="s">
        <v>1210</v>
      </c>
      <c r="AI1408" t="s">
        <v>1311</v>
      </c>
      <c r="AJ1408" t="s">
        <v>1356</v>
      </c>
      <c r="AK1408" t="s">
        <v>1520</v>
      </c>
      <c r="AL1408" s="32" t="s">
        <v>890</v>
      </c>
    </row>
    <row r="1409" spans="1:38">
      <c r="A1409" s="32">
        <v>91</v>
      </c>
      <c r="B1409" s="33">
        <v>45358</v>
      </c>
      <c r="C1409" s="32">
        <v>40</v>
      </c>
      <c r="D1409" s="32" t="s">
        <v>2791</v>
      </c>
      <c r="E1409" s="32" t="s">
        <v>2792</v>
      </c>
      <c r="F1409" s="32">
        <v>9978852</v>
      </c>
      <c r="G1409" s="32" t="s">
        <v>176</v>
      </c>
      <c r="H1409" s="32" t="s">
        <v>280</v>
      </c>
      <c r="I1409" s="32">
        <v>56464</v>
      </c>
      <c r="J1409" s="33">
        <v>45360</v>
      </c>
      <c r="K1409" s="33">
        <v>45365</v>
      </c>
      <c r="L1409" t="s">
        <v>1058</v>
      </c>
      <c r="M1409" s="32">
        <v>8</v>
      </c>
      <c r="N1409" s="32" t="s">
        <v>20</v>
      </c>
      <c r="O1409" s="32">
        <v>1</v>
      </c>
      <c r="P1409" s="32">
        <v>58.91</v>
      </c>
      <c r="Q1409" s="32">
        <v>58.91</v>
      </c>
      <c r="R1409" s="32" t="s">
        <v>581</v>
      </c>
      <c r="S1409" s="32" t="s">
        <v>581</v>
      </c>
      <c r="T1409" s="33" t="s">
        <v>581</v>
      </c>
      <c r="U1409" s="33" t="s">
        <v>581</v>
      </c>
      <c r="V1409" s="32" t="s">
        <v>2983</v>
      </c>
      <c r="W1409" s="32" t="s">
        <v>1005</v>
      </c>
      <c r="X1409" s="33">
        <v>45366</v>
      </c>
      <c r="Y1409" s="32" t="s">
        <v>1068</v>
      </c>
      <c r="Z1409" s="33">
        <v>45366</v>
      </c>
      <c r="AA1409" s="32" t="s">
        <v>1069</v>
      </c>
      <c r="AB1409" s="32" t="s">
        <v>1070</v>
      </c>
      <c r="AC1409" s="33">
        <v>45373</v>
      </c>
      <c r="AD1409" s="32" t="s">
        <v>22</v>
      </c>
      <c r="AE1409" s="33">
        <v>45369</v>
      </c>
      <c r="AF1409" s="32" t="s">
        <v>424</v>
      </c>
      <c r="AG1409" s="32"/>
      <c r="AH1409" s="32" t="s">
        <v>1210</v>
      </c>
      <c r="AI1409" t="s">
        <v>1311</v>
      </c>
      <c r="AJ1409" t="s">
        <v>1356</v>
      </c>
      <c r="AK1409" t="s">
        <v>1520</v>
      </c>
      <c r="AL1409" s="32" t="s">
        <v>890</v>
      </c>
    </row>
    <row r="1410" spans="1:38">
      <c r="A1410" s="32">
        <v>91</v>
      </c>
      <c r="B1410" s="33">
        <v>45358</v>
      </c>
      <c r="C1410" s="32"/>
      <c r="D1410" s="32" t="s">
        <v>2791</v>
      </c>
      <c r="E1410" s="32" t="s">
        <v>2792</v>
      </c>
      <c r="F1410" s="32">
        <v>9978852</v>
      </c>
      <c r="G1410" s="32" t="s">
        <v>2852</v>
      </c>
      <c r="H1410" s="32" t="s">
        <v>2853</v>
      </c>
      <c r="I1410" s="32">
        <v>56800</v>
      </c>
      <c r="J1410" s="33">
        <v>45364</v>
      </c>
      <c r="K1410" s="33">
        <v>45365</v>
      </c>
      <c r="L1410" t="s">
        <v>1068</v>
      </c>
      <c r="M1410" s="32">
        <v>2</v>
      </c>
      <c r="N1410" s="32" t="s">
        <v>20</v>
      </c>
      <c r="O1410" s="32">
        <v>1</v>
      </c>
      <c r="P1410" s="32">
        <v>18.88</v>
      </c>
      <c r="Q1410" s="32">
        <v>18.88</v>
      </c>
      <c r="R1410" s="32" t="s">
        <v>2997</v>
      </c>
      <c r="S1410" s="32" t="s">
        <v>1059</v>
      </c>
      <c r="T1410" s="33">
        <v>45366</v>
      </c>
      <c r="U1410" s="33">
        <v>45369</v>
      </c>
      <c r="V1410" s="32" t="s">
        <v>581</v>
      </c>
      <c r="W1410" s="32" t="s">
        <v>581</v>
      </c>
      <c r="X1410" s="33" t="s">
        <v>581</v>
      </c>
      <c r="Y1410" s="32" t="s">
        <v>581</v>
      </c>
      <c r="Z1410" s="33" t="s">
        <v>581</v>
      </c>
      <c r="AA1410" s="32" t="s">
        <v>581</v>
      </c>
      <c r="AB1410" s="32" t="s">
        <v>581</v>
      </c>
      <c r="AC1410" s="33" t="s">
        <v>581</v>
      </c>
      <c r="AD1410" s="32" t="s">
        <v>581</v>
      </c>
      <c r="AE1410" s="33" t="s">
        <v>581</v>
      </c>
      <c r="AF1410" s="32" t="s">
        <v>581</v>
      </c>
      <c r="AG1410" s="32"/>
      <c r="AH1410" s="32" t="s">
        <v>1210</v>
      </c>
      <c r="AI1410" t="s">
        <v>1311</v>
      </c>
      <c r="AJ1410" t="s">
        <v>1356</v>
      </c>
      <c r="AK1410" t="s">
        <v>1520</v>
      </c>
      <c r="AL1410" s="32" t="s">
        <v>890</v>
      </c>
    </row>
    <row r="1411" spans="1:38">
      <c r="A1411" s="32">
        <v>91</v>
      </c>
      <c r="B1411" s="33">
        <v>45358</v>
      </c>
      <c r="C1411" s="32">
        <v>40</v>
      </c>
      <c r="D1411" s="32" t="s">
        <v>2791</v>
      </c>
      <c r="E1411" s="32" t="s">
        <v>2792</v>
      </c>
      <c r="F1411" s="32">
        <v>9978852</v>
      </c>
      <c r="G1411" s="32" t="s">
        <v>941</v>
      </c>
      <c r="H1411" s="32" t="s">
        <v>944</v>
      </c>
      <c r="I1411" s="32">
        <v>56464</v>
      </c>
      <c r="J1411" s="33">
        <v>45360</v>
      </c>
      <c r="K1411" s="33">
        <v>45365</v>
      </c>
      <c r="L1411" t="s">
        <v>1058</v>
      </c>
      <c r="M1411" s="32">
        <v>7</v>
      </c>
      <c r="N1411" s="32" t="s">
        <v>20</v>
      </c>
      <c r="O1411" s="32">
        <v>5</v>
      </c>
      <c r="P1411" s="32">
        <v>11.83</v>
      </c>
      <c r="Q1411" s="32">
        <v>59.15</v>
      </c>
      <c r="R1411" s="32" t="s">
        <v>581</v>
      </c>
      <c r="S1411" s="32" t="s">
        <v>581</v>
      </c>
      <c r="T1411" s="33" t="s">
        <v>581</v>
      </c>
      <c r="U1411" s="33" t="s">
        <v>581</v>
      </c>
      <c r="V1411" s="32" t="s">
        <v>2983</v>
      </c>
      <c r="W1411" s="32" t="s">
        <v>1003</v>
      </c>
      <c r="X1411" s="33">
        <v>45366</v>
      </c>
      <c r="Y1411" s="32" t="s">
        <v>1068</v>
      </c>
      <c r="Z1411" s="33">
        <v>45366</v>
      </c>
      <c r="AA1411" s="32" t="s">
        <v>1069</v>
      </c>
      <c r="AB1411" s="32" t="s">
        <v>1070</v>
      </c>
      <c r="AC1411" s="33">
        <v>45373</v>
      </c>
      <c r="AD1411" s="32" t="s">
        <v>22</v>
      </c>
      <c r="AE1411" s="33">
        <v>45369</v>
      </c>
      <c r="AF1411" s="32" t="s">
        <v>429</v>
      </c>
      <c r="AG1411" s="32"/>
      <c r="AH1411" s="32" t="s">
        <v>1210</v>
      </c>
      <c r="AI1411" t="s">
        <v>1311</v>
      </c>
      <c r="AJ1411" t="s">
        <v>1356</v>
      </c>
      <c r="AK1411" t="s">
        <v>1520</v>
      </c>
      <c r="AL1411" s="32" t="s">
        <v>890</v>
      </c>
    </row>
    <row r="1412" spans="1:38">
      <c r="A1412" s="32">
        <v>91</v>
      </c>
      <c r="B1412" s="33">
        <v>45358</v>
      </c>
      <c r="C1412" s="32">
        <v>40</v>
      </c>
      <c r="D1412" s="32" t="s">
        <v>2791</v>
      </c>
      <c r="E1412" s="32" t="s">
        <v>2792</v>
      </c>
      <c r="F1412" s="32">
        <v>9978852</v>
      </c>
      <c r="G1412" s="32" t="s">
        <v>47</v>
      </c>
      <c r="H1412" s="32" t="s">
        <v>48</v>
      </c>
      <c r="I1412" s="32">
        <v>56464</v>
      </c>
      <c r="J1412" s="33">
        <v>45360</v>
      </c>
      <c r="K1412" s="33">
        <v>45365</v>
      </c>
      <c r="L1412" t="s">
        <v>1058</v>
      </c>
      <c r="M1412" s="32">
        <v>6</v>
      </c>
      <c r="N1412" s="32" t="s">
        <v>20</v>
      </c>
      <c r="O1412" s="32">
        <v>1</v>
      </c>
      <c r="P1412" s="32">
        <v>260.02</v>
      </c>
      <c r="Q1412" s="32">
        <v>260.02</v>
      </c>
      <c r="R1412" s="32" t="s">
        <v>581</v>
      </c>
      <c r="S1412" s="32" t="s">
        <v>581</v>
      </c>
      <c r="T1412" s="33" t="s">
        <v>581</v>
      </c>
      <c r="U1412" s="33" t="s">
        <v>581</v>
      </c>
      <c r="V1412" s="32" t="s">
        <v>2983</v>
      </c>
      <c r="W1412" s="32" t="s">
        <v>1002</v>
      </c>
      <c r="X1412" s="33">
        <v>45366</v>
      </c>
      <c r="Y1412" s="32" t="s">
        <v>1068</v>
      </c>
      <c r="Z1412" s="33">
        <v>45366</v>
      </c>
      <c r="AA1412" s="32" t="s">
        <v>1069</v>
      </c>
      <c r="AB1412" s="32" t="s">
        <v>1070</v>
      </c>
      <c r="AC1412" s="33">
        <v>45373</v>
      </c>
      <c r="AD1412" s="32" t="s">
        <v>22</v>
      </c>
      <c r="AE1412" s="33">
        <v>45369</v>
      </c>
      <c r="AF1412" s="32" t="s">
        <v>424</v>
      </c>
      <c r="AG1412" s="32"/>
      <c r="AH1412" s="32" t="s">
        <v>1210</v>
      </c>
      <c r="AI1412" t="s">
        <v>1311</v>
      </c>
      <c r="AJ1412" t="s">
        <v>1356</v>
      </c>
      <c r="AK1412" t="s">
        <v>1520</v>
      </c>
      <c r="AL1412" s="32" t="s">
        <v>890</v>
      </c>
    </row>
    <row r="1413" spans="1:38">
      <c r="A1413" s="32">
        <v>91</v>
      </c>
      <c r="B1413" s="33">
        <v>45358</v>
      </c>
      <c r="C1413" s="32">
        <v>40</v>
      </c>
      <c r="D1413" s="32" t="s">
        <v>2791</v>
      </c>
      <c r="E1413" s="32" t="s">
        <v>2792</v>
      </c>
      <c r="F1413" s="32">
        <v>9978852</v>
      </c>
      <c r="G1413" s="32" t="s">
        <v>2786</v>
      </c>
      <c r="H1413" s="32" t="s">
        <v>2781</v>
      </c>
      <c r="I1413" s="32">
        <v>56464</v>
      </c>
      <c r="J1413" s="33">
        <v>45360</v>
      </c>
      <c r="K1413" s="33" t="s">
        <v>581</v>
      </c>
      <c r="L1413" t="s">
        <v>581</v>
      </c>
      <c r="M1413" s="32">
        <v>5</v>
      </c>
      <c r="N1413" s="32" t="s">
        <v>21</v>
      </c>
      <c r="O1413" s="32">
        <v>1</v>
      </c>
      <c r="P1413" s="32" t="s">
        <v>581</v>
      </c>
      <c r="Q1413" s="32" t="s">
        <v>581</v>
      </c>
      <c r="R1413" s="32" t="s">
        <v>581</v>
      </c>
      <c r="S1413" s="32" t="s">
        <v>581</v>
      </c>
      <c r="T1413" s="33" t="s">
        <v>581</v>
      </c>
      <c r="U1413" s="33" t="s">
        <v>581</v>
      </c>
      <c r="V1413" s="32" t="s">
        <v>581</v>
      </c>
      <c r="W1413" s="32" t="s">
        <v>581</v>
      </c>
      <c r="X1413" s="33" t="s">
        <v>581</v>
      </c>
      <c r="Y1413" s="32" t="s">
        <v>581</v>
      </c>
      <c r="Z1413" s="33" t="s">
        <v>581</v>
      </c>
      <c r="AA1413" s="32" t="s">
        <v>581</v>
      </c>
      <c r="AB1413" s="32" t="s">
        <v>581</v>
      </c>
      <c r="AC1413" s="33" t="s">
        <v>581</v>
      </c>
      <c r="AD1413" s="32" t="s">
        <v>581</v>
      </c>
      <c r="AE1413" s="33" t="s">
        <v>581</v>
      </c>
      <c r="AF1413" s="32" t="s">
        <v>581</v>
      </c>
      <c r="AG1413" s="32"/>
      <c r="AH1413" s="32" t="s">
        <v>1210</v>
      </c>
      <c r="AI1413" t="s">
        <v>1311</v>
      </c>
      <c r="AJ1413" t="s">
        <v>1356</v>
      </c>
      <c r="AK1413" t="s">
        <v>1520</v>
      </c>
      <c r="AL1413" s="32" t="s">
        <v>890</v>
      </c>
    </row>
    <row r="1414" spans="1:38">
      <c r="A1414" s="32">
        <v>91</v>
      </c>
      <c r="B1414" s="33">
        <v>45358</v>
      </c>
      <c r="C1414" s="32">
        <v>40</v>
      </c>
      <c r="D1414" s="32" t="s">
        <v>2791</v>
      </c>
      <c r="E1414" s="32" t="s">
        <v>2792</v>
      </c>
      <c r="F1414" s="32">
        <v>9978852</v>
      </c>
      <c r="G1414" s="32" t="s">
        <v>397</v>
      </c>
      <c r="H1414" s="32" t="s">
        <v>400</v>
      </c>
      <c r="I1414" s="32">
        <v>56464</v>
      </c>
      <c r="J1414" s="33">
        <v>45360</v>
      </c>
      <c r="K1414" s="33">
        <v>45365</v>
      </c>
      <c r="L1414" t="s">
        <v>1058</v>
      </c>
      <c r="M1414" s="32">
        <v>4</v>
      </c>
      <c r="N1414" s="32" t="s">
        <v>20</v>
      </c>
      <c r="O1414" s="32">
        <v>6</v>
      </c>
      <c r="P1414" s="32">
        <v>3.7</v>
      </c>
      <c r="Q1414" s="32">
        <v>22.2</v>
      </c>
      <c r="R1414" s="32" t="s">
        <v>581</v>
      </c>
      <c r="S1414" s="32" t="s">
        <v>581</v>
      </c>
      <c r="T1414" s="33" t="s">
        <v>581</v>
      </c>
      <c r="U1414" s="33" t="s">
        <v>581</v>
      </c>
      <c r="V1414" s="32" t="s">
        <v>2983</v>
      </c>
      <c r="W1414" s="32" t="s">
        <v>142</v>
      </c>
      <c r="X1414" s="33">
        <v>45366</v>
      </c>
      <c r="Y1414" s="32" t="s">
        <v>1068</v>
      </c>
      <c r="Z1414" s="33">
        <v>45366</v>
      </c>
      <c r="AA1414" s="32" t="s">
        <v>1069</v>
      </c>
      <c r="AB1414" s="32" t="s">
        <v>1070</v>
      </c>
      <c r="AC1414" s="33">
        <v>45373</v>
      </c>
      <c r="AD1414" s="32" t="s">
        <v>22</v>
      </c>
      <c r="AE1414" s="33">
        <v>45369</v>
      </c>
      <c r="AF1414" s="32" t="s">
        <v>427</v>
      </c>
      <c r="AG1414" s="32"/>
      <c r="AH1414" s="32" t="s">
        <v>1210</v>
      </c>
      <c r="AI1414" t="s">
        <v>1311</v>
      </c>
      <c r="AJ1414" t="s">
        <v>1356</v>
      </c>
      <c r="AK1414" t="s">
        <v>1520</v>
      </c>
      <c r="AL1414" s="32" t="s">
        <v>890</v>
      </c>
    </row>
    <row r="1415" spans="1:38">
      <c r="A1415" s="32">
        <v>91</v>
      </c>
      <c r="B1415" s="33">
        <v>45358</v>
      </c>
      <c r="C1415" s="32">
        <v>40</v>
      </c>
      <c r="D1415" s="32" t="s">
        <v>2791</v>
      </c>
      <c r="E1415" s="32" t="s">
        <v>2792</v>
      </c>
      <c r="F1415" s="32">
        <v>9978852</v>
      </c>
      <c r="G1415" s="32" t="s">
        <v>2794</v>
      </c>
      <c r="H1415" s="32" t="s">
        <v>2798</v>
      </c>
      <c r="I1415" s="32">
        <v>56461</v>
      </c>
      <c r="J1415" s="33">
        <v>45360</v>
      </c>
      <c r="K1415" s="33">
        <v>45360</v>
      </c>
      <c r="L1415" t="s">
        <v>1058</v>
      </c>
      <c r="M1415" s="32">
        <v>1</v>
      </c>
      <c r="N1415" s="32" t="s">
        <v>89</v>
      </c>
      <c r="O1415" s="32">
        <v>1</v>
      </c>
      <c r="P1415" s="32">
        <v>94.71</v>
      </c>
      <c r="Q1415" s="32">
        <v>94.71</v>
      </c>
      <c r="R1415" s="32" t="s">
        <v>581</v>
      </c>
      <c r="S1415" s="32" t="s">
        <v>581</v>
      </c>
      <c r="T1415" s="33" t="s">
        <v>581</v>
      </c>
      <c r="U1415" s="33" t="s">
        <v>581</v>
      </c>
      <c r="V1415" s="32" t="s">
        <v>2839</v>
      </c>
      <c r="W1415" s="32" t="s">
        <v>1008</v>
      </c>
      <c r="X1415" s="33">
        <v>45360</v>
      </c>
      <c r="Y1415" s="32" t="s">
        <v>1068</v>
      </c>
      <c r="Z1415" s="33">
        <v>45360</v>
      </c>
      <c r="AA1415" s="32" t="s">
        <v>1069</v>
      </c>
      <c r="AB1415" s="32" t="s">
        <v>1081</v>
      </c>
      <c r="AC1415" s="33">
        <v>45375</v>
      </c>
      <c r="AD1415" s="32" t="s">
        <v>581</v>
      </c>
      <c r="AE1415" s="33" t="s">
        <v>581</v>
      </c>
      <c r="AF1415" s="32" t="s">
        <v>581</v>
      </c>
      <c r="AG1415" s="32"/>
      <c r="AH1415" s="32" t="s">
        <v>1210</v>
      </c>
      <c r="AI1415" t="s">
        <v>1311</v>
      </c>
      <c r="AJ1415" t="s">
        <v>1356</v>
      </c>
      <c r="AK1415" t="s">
        <v>1520</v>
      </c>
      <c r="AL1415" s="32" t="s">
        <v>890</v>
      </c>
    </row>
    <row r="1416" spans="1:38">
      <c r="A1416" s="32">
        <v>91</v>
      </c>
      <c r="B1416" s="33">
        <v>45358</v>
      </c>
      <c r="C1416" s="32">
        <v>40</v>
      </c>
      <c r="D1416" s="32" t="s">
        <v>2791</v>
      </c>
      <c r="E1416" s="32" t="s">
        <v>2792</v>
      </c>
      <c r="F1416" s="32">
        <v>9978852</v>
      </c>
      <c r="G1416" s="32" t="s">
        <v>2346</v>
      </c>
      <c r="H1416" s="32" t="s">
        <v>2347</v>
      </c>
      <c r="I1416" s="32">
        <v>56460</v>
      </c>
      <c r="J1416" s="33">
        <v>45360</v>
      </c>
      <c r="K1416" s="33">
        <v>45360</v>
      </c>
      <c r="L1416" t="s">
        <v>1058</v>
      </c>
      <c r="M1416" s="32">
        <v>1</v>
      </c>
      <c r="N1416" s="32" t="s">
        <v>20</v>
      </c>
      <c r="O1416" s="32">
        <v>3</v>
      </c>
      <c r="P1416" s="32">
        <v>74.25</v>
      </c>
      <c r="Q1416" s="32">
        <v>222.75</v>
      </c>
      <c r="R1416" s="32" t="s">
        <v>2840</v>
      </c>
      <c r="S1416" s="32" t="s">
        <v>1059</v>
      </c>
      <c r="T1416" s="33">
        <v>45373</v>
      </c>
      <c r="U1416" s="33">
        <v>45363</v>
      </c>
      <c r="V1416" s="32" t="s">
        <v>2996</v>
      </c>
      <c r="W1416" s="32" t="s">
        <v>142</v>
      </c>
      <c r="X1416" s="33">
        <v>45366</v>
      </c>
      <c r="Y1416" s="32" t="s">
        <v>1068</v>
      </c>
      <c r="Z1416" s="33">
        <v>45366</v>
      </c>
      <c r="AA1416" s="32" t="s">
        <v>1075</v>
      </c>
      <c r="AB1416" s="32" t="s">
        <v>1072</v>
      </c>
      <c r="AC1416" s="33">
        <v>45373</v>
      </c>
      <c r="AD1416" s="32" t="s">
        <v>22</v>
      </c>
      <c r="AE1416" s="33">
        <v>45370</v>
      </c>
      <c r="AF1416" s="32" t="s">
        <v>428</v>
      </c>
      <c r="AG1416" s="32"/>
      <c r="AH1416" s="32" t="s">
        <v>1210</v>
      </c>
      <c r="AI1416" t="s">
        <v>1311</v>
      </c>
      <c r="AJ1416" t="s">
        <v>1356</v>
      </c>
      <c r="AK1416" t="s">
        <v>1520</v>
      </c>
      <c r="AL1416" s="32" t="s">
        <v>890</v>
      </c>
    </row>
    <row r="1417" spans="1:38">
      <c r="A1417" s="32">
        <v>91</v>
      </c>
      <c r="B1417" s="33">
        <v>45358</v>
      </c>
      <c r="C1417" s="32">
        <v>40</v>
      </c>
      <c r="D1417" s="32" t="s">
        <v>2791</v>
      </c>
      <c r="E1417" s="32" t="s">
        <v>2792</v>
      </c>
      <c r="F1417" s="32">
        <v>9978852</v>
      </c>
      <c r="G1417" s="32" t="s">
        <v>222</v>
      </c>
      <c r="H1417" s="32" t="s">
        <v>223</v>
      </c>
      <c r="I1417" s="32">
        <v>56464</v>
      </c>
      <c r="J1417" s="33">
        <v>45360</v>
      </c>
      <c r="K1417" s="33">
        <v>45365</v>
      </c>
      <c r="L1417" t="s">
        <v>1058</v>
      </c>
      <c r="M1417" s="32">
        <v>3</v>
      </c>
      <c r="N1417" s="32" t="s">
        <v>20</v>
      </c>
      <c r="O1417" s="32">
        <v>3</v>
      </c>
      <c r="P1417" s="32">
        <v>13.1</v>
      </c>
      <c r="Q1417" s="32">
        <v>39.299999999999997</v>
      </c>
      <c r="R1417" s="32" t="s">
        <v>581</v>
      </c>
      <c r="S1417" s="32" t="s">
        <v>581</v>
      </c>
      <c r="T1417" s="33" t="s">
        <v>581</v>
      </c>
      <c r="U1417" s="33" t="s">
        <v>581</v>
      </c>
      <c r="V1417" s="32" t="s">
        <v>2983</v>
      </c>
      <c r="W1417" s="32" t="s">
        <v>141</v>
      </c>
      <c r="X1417" s="33">
        <v>45366</v>
      </c>
      <c r="Y1417" s="32" t="s">
        <v>1068</v>
      </c>
      <c r="Z1417" s="33">
        <v>45366</v>
      </c>
      <c r="AA1417" s="32" t="s">
        <v>1069</v>
      </c>
      <c r="AB1417" s="32" t="s">
        <v>1070</v>
      </c>
      <c r="AC1417" s="33">
        <v>45373</v>
      </c>
      <c r="AD1417" s="32" t="s">
        <v>22</v>
      </c>
      <c r="AE1417" s="33">
        <v>45369</v>
      </c>
      <c r="AF1417" s="32" t="s">
        <v>428</v>
      </c>
      <c r="AG1417" s="32"/>
      <c r="AH1417" s="32" t="s">
        <v>1210</v>
      </c>
      <c r="AI1417" t="s">
        <v>1311</v>
      </c>
      <c r="AJ1417" t="s">
        <v>1356</v>
      </c>
      <c r="AK1417" t="s">
        <v>1520</v>
      </c>
      <c r="AL1417" s="32" t="s">
        <v>890</v>
      </c>
    </row>
    <row r="1418" spans="1:38">
      <c r="A1418" s="32">
        <v>91</v>
      </c>
      <c r="B1418" s="33">
        <v>45358</v>
      </c>
      <c r="C1418" s="32">
        <v>40</v>
      </c>
      <c r="D1418" s="32" t="s">
        <v>2791</v>
      </c>
      <c r="E1418" s="32" t="s">
        <v>2792</v>
      </c>
      <c r="F1418" s="32">
        <v>9978852</v>
      </c>
      <c r="G1418" s="32" t="s">
        <v>2787</v>
      </c>
      <c r="H1418" s="32" t="s">
        <v>2782</v>
      </c>
      <c r="I1418" s="32">
        <v>56464</v>
      </c>
      <c r="J1418" s="33">
        <v>45360</v>
      </c>
      <c r="K1418" s="33">
        <v>45365</v>
      </c>
      <c r="L1418" t="s">
        <v>1058</v>
      </c>
      <c r="M1418" s="32">
        <v>2</v>
      </c>
      <c r="N1418" s="32" t="s">
        <v>31</v>
      </c>
      <c r="O1418" s="32">
        <v>20</v>
      </c>
      <c r="P1418" s="32">
        <v>12.75</v>
      </c>
      <c r="Q1418" s="32">
        <v>255</v>
      </c>
      <c r="R1418" s="32" t="s">
        <v>581</v>
      </c>
      <c r="S1418" s="32" t="s">
        <v>581</v>
      </c>
      <c r="T1418" s="33" t="s">
        <v>581</v>
      </c>
      <c r="U1418" s="33" t="s">
        <v>581</v>
      </c>
      <c r="V1418" s="32" t="s">
        <v>2983</v>
      </c>
      <c r="W1418" s="32" t="s">
        <v>140</v>
      </c>
      <c r="X1418" s="33">
        <v>45366</v>
      </c>
      <c r="Y1418" s="32" t="s">
        <v>1068</v>
      </c>
      <c r="Z1418" s="33">
        <v>45366</v>
      </c>
      <c r="AA1418" s="32" t="s">
        <v>1069</v>
      </c>
      <c r="AB1418" s="32" t="s">
        <v>1070</v>
      </c>
      <c r="AC1418" s="33">
        <v>45373</v>
      </c>
      <c r="AD1418" s="32" t="s">
        <v>22</v>
      </c>
      <c r="AE1418" s="33">
        <v>45369</v>
      </c>
      <c r="AF1418" s="32" t="s">
        <v>1026</v>
      </c>
      <c r="AG1418" s="32"/>
      <c r="AH1418" s="32" t="s">
        <v>1210</v>
      </c>
      <c r="AI1418" t="s">
        <v>1311</v>
      </c>
      <c r="AJ1418" t="s">
        <v>1356</v>
      </c>
      <c r="AK1418" t="s">
        <v>1520</v>
      </c>
      <c r="AL1418" s="32" t="s">
        <v>890</v>
      </c>
    </row>
    <row r="1419" spans="1:38">
      <c r="A1419" s="32">
        <v>91</v>
      </c>
      <c r="B1419" s="33">
        <v>45358</v>
      </c>
      <c r="C1419" s="32">
        <v>40</v>
      </c>
      <c r="D1419" s="32" t="s">
        <v>2791</v>
      </c>
      <c r="E1419" s="32" t="s">
        <v>2792</v>
      </c>
      <c r="F1419" s="32">
        <v>9978852</v>
      </c>
      <c r="G1419" s="32" t="s">
        <v>2788</v>
      </c>
      <c r="H1419" s="32" t="s">
        <v>380</v>
      </c>
      <c r="I1419" s="32">
        <v>56463</v>
      </c>
      <c r="J1419" s="33">
        <v>45360</v>
      </c>
      <c r="K1419" s="33">
        <v>45365</v>
      </c>
      <c r="L1419" t="s">
        <v>1058</v>
      </c>
      <c r="M1419" s="32">
        <v>1</v>
      </c>
      <c r="N1419" s="32" t="s">
        <v>118</v>
      </c>
      <c r="O1419" s="32">
        <v>1</v>
      </c>
      <c r="P1419" s="32">
        <v>26</v>
      </c>
      <c r="Q1419" s="32">
        <v>26</v>
      </c>
      <c r="R1419" s="32" t="s">
        <v>581</v>
      </c>
      <c r="S1419" s="32" t="s">
        <v>581</v>
      </c>
      <c r="T1419" s="33" t="s">
        <v>581</v>
      </c>
      <c r="U1419" s="33" t="s">
        <v>581</v>
      </c>
      <c r="V1419" s="32" t="s">
        <v>2998</v>
      </c>
      <c r="W1419" s="32" t="s">
        <v>139</v>
      </c>
      <c r="X1419" s="33">
        <v>45366</v>
      </c>
      <c r="Y1419" s="32" t="s">
        <v>1068</v>
      </c>
      <c r="Z1419" s="33">
        <v>45366</v>
      </c>
      <c r="AA1419" s="32" t="s">
        <v>1069</v>
      </c>
      <c r="AB1419" s="32" t="s">
        <v>1082</v>
      </c>
      <c r="AC1419" s="33">
        <v>45387</v>
      </c>
      <c r="AD1419" s="32" t="s">
        <v>22</v>
      </c>
      <c r="AE1419" s="33">
        <v>45369</v>
      </c>
      <c r="AF1419" s="32" t="s">
        <v>424</v>
      </c>
      <c r="AG1419" s="32"/>
      <c r="AH1419" s="32" t="s">
        <v>1210</v>
      </c>
      <c r="AI1419" t="s">
        <v>1311</v>
      </c>
      <c r="AJ1419" t="s">
        <v>1356</v>
      </c>
      <c r="AK1419" t="s">
        <v>1520</v>
      </c>
      <c r="AL1419" s="32" t="s">
        <v>890</v>
      </c>
    </row>
    <row r="1420" spans="1:38">
      <c r="A1420" s="32">
        <v>91</v>
      </c>
      <c r="B1420" s="33">
        <v>45358</v>
      </c>
      <c r="C1420" s="32">
        <v>40</v>
      </c>
      <c r="D1420" s="32" t="s">
        <v>2791</v>
      </c>
      <c r="E1420" s="32" t="s">
        <v>2792</v>
      </c>
      <c r="F1420" s="32">
        <v>9978852</v>
      </c>
      <c r="G1420" s="32" t="s">
        <v>2348</v>
      </c>
      <c r="H1420" s="32" t="s">
        <v>2352</v>
      </c>
      <c r="I1420" s="32">
        <v>56464</v>
      </c>
      <c r="J1420" s="33">
        <v>45360</v>
      </c>
      <c r="K1420" s="33">
        <v>45365</v>
      </c>
      <c r="L1420" t="s">
        <v>1058</v>
      </c>
      <c r="M1420" s="32">
        <v>1</v>
      </c>
      <c r="N1420" s="32" t="s">
        <v>20</v>
      </c>
      <c r="O1420" s="32">
        <v>1</v>
      </c>
      <c r="P1420" s="32">
        <v>639.54</v>
      </c>
      <c r="Q1420" s="32">
        <v>639.54</v>
      </c>
      <c r="R1420" s="32" t="s">
        <v>581</v>
      </c>
      <c r="S1420" s="32" t="s">
        <v>581</v>
      </c>
      <c r="T1420" s="33" t="s">
        <v>581</v>
      </c>
      <c r="U1420" s="33" t="s">
        <v>581</v>
      </c>
      <c r="V1420" s="32" t="s">
        <v>2983</v>
      </c>
      <c r="W1420" s="32" t="s">
        <v>139</v>
      </c>
      <c r="X1420" s="33">
        <v>45366</v>
      </c>
      <c r="Y1420" s="32" t="s">
        <v>1068</v>
      </c>
      <c r="Z1420" s="33">
        <v>45366</v>
      </c>
      <c r="AA1420" s="32" t="s">
        <v>1069</v>
      </c>
      <c r="AB1420" s="32" t="s">
        <v>1070</v>
      </c>
      <c r="AC1420" s="33">
        <v>45387</v>
      </c>
      <c r="AD1420" s="32" t="s">
        <v>581</v>
      </c>
      <c r="AE1420" s="33" t="s">
        <v>581</v>
      </c>
      <c r="AF1420" s="32" t="s">
        <v>581</v>
      </c>
      <c r="AG1420" s="32"/>
      <c r="AH1420" s="32" t="s">
        <v>1210</v>
      </c>
      <c r="AI1420" t="s">
        <v>1311</v>
      </c>
      <c r="AJ1420" t="s">
        <v>1356</v>
      </c>
      <c r="AK1420" t="s">
        <v>1520</v>
      </c>
      <c r="AL1420" s="32" t="s">
        <v>890</v>
      </c>
    </row>
    <row r="1421" spans="1:38">
      <c r="A1421" s="32">
        <v>91</v>
      </c>
      <c r="B1421" s="33">
        <v>45358</v>
      </c>
      <c r="C1421" s="32">
        <v>50</v>
      </c>
      <c r="D1421" s="32" t="s">
        <v>2791</v>
      </c>
      <c r="E1421" s="32" t="s">
        <v>2792</v>
      </c>
      <c r="F1421" s="32">
        <v>9978852</v>
      </c>
      <c r="G1421" s="32" t="s">
        <v>206</v>
      </c>
      <c r="H1421" s="32" t="s">
        <v>207</v>
      </c>
      <c r="I1421" s="32">
        <v>56471</v>
      </c>
      <c r="J1421" s="33">
        <v>45360</v>
      </c>
      <c r="K1421" s="33">
        <v>45365</v>
      </c>
      <c r="L1421" t="s">
        <v>1058</v>
      </c>
      <c r="M1421" s="32">
        <v>2</v>
      </c>
      <c r="N1421" s="32" t="s">
        <v>21</v>
      </c>
      <c r="O1421" s="32">
        <v>1</v>
      </c>
      <c r="P1421" s="32">
        <v>32</v>
      </c>
      <c r="Q1421" s="32">
        <v>32</v>
      </c>
      <c r="R1421" s="32" t="s">
        <v>2986</v>
      </c>
      <c r="S1421" s="32" t="s">
        <v>1058</v>
      </c>
      <c r="T1421" s="33">
        <v>45366</v>
      </c>
      <c r="U1421" s="33" t="s">
        <v>581</v>
      </c>
      <c r="V1421" s="32" t="s">
        <v>2987</v>
      </c>
      <c r="W1421" s="32" t="s">
        <v>140</v>
      </c>
      <c r="X1421" s="33">
        <v>45366</v>
      </c>
      <c r="Y1421" s="32" t="s">
        <v>1068</v>
      </c>
      <c r="Z1421" s="33">
        <v>45366</v>
      </c>
      <c r="AA1421" s="32" t="s">
        <v>1075</v>
      </c>
      <c r="AB1421" s="32" t="s">
        <v>1081</v>
      </c>
      <c r="AC1421" s="33">
        <v>45380</v>
      </c>
      <c r="AD1421" s="32" t="s">
        <v>22</v>
      </c>
      <c r="AE1421" s="33">
        <v>45369</v>
      </c>
      <c r="AF1421" s="32" t="s">
        <v>424</v>
      </c>
      <c r="AG1421" s="32"/>
      <c r="AH1421" s="32" t="s">
        <v>1210</v>
      </c>
      <c r="AI1421" t="s">
        <v>1311</v>
      </c>
      <c r="AJ1421" t="s">
        <v>1356</v>
      </c>
      <c r="AK1421" t="s">
        <v>1520</v>
      </c>
      <c r="AL1421" s="32" t="s">
        <v>890</v>
      </c>
    </row>
    <row r="1422" spans="1:38">
      <c r="A1422" s="32">
        <v>91</v>
      </c>
      <c r="B1422" s="33">
        <v>45358</v>
      </c>
      <c r="C1422" s="32">
        <v>50</v>
      </c>
      <c r="D1422" s="32" t="s">
        <v>2791</v>
      </c>
      <c r="E1422" s="32" t="s">
        <v>2792</v>
      </c>
      <c r="F1422" s="32">
        <v>9978852</v>
      </c>
      <c r="G1422" s="32" t="s">
        <v>2795</v>
      </c>
      <c r="H1422" s="32" t="s">
        <v>2799</v>
      </c>
      <c r="I1422" s="32">
        <v>56468</v>
      </c>
      <c r="J1422" s="33">
        <v>45360</v>
      </c>
      <c r="K1422" s="33">
        <v>45365</v>
      </c>
      <c r="L1422" t="s">
        <v>1058</v>
      </c>
      <c r="M1422" s="32">
        <v>1</v>
      </c>
      <c r="N1422" s="32" t="s">
        <v>21</v>
      </c>
      <c r="O1422" s="32">
        <v>1</v>
      </c>
      <c r="P1422" s="32">
        <v>21.45</v>
      </c>
      <c r="Q1422" s="32">
        <v>21.45</v>
      </c>
      <c r="R1422" s="32" t="s">
        <v>2994</v>
      </c>
      <c r="S1422" s="32" t="s">
        <v>1058</v>
      </c>
      <c r="T1422" s="33">
        <v>45366</v>
      </c>
      <c r="U1422" s="33" t="s">
        <v>581</v>
      </c>
      <c r="V1422" s="32" t="s">
        <v>2995</v>
      </c>
      <c r="W1422" s="32" t="s">
        <v>139</v>
      </c>
      <c r="X1422" s="33">
        <v>45366</v>
      </c>
      <c r="Y1422" s="32" t="s">
        <v>1068</v>
      </c>
      <c r="Z1422" s="33">
        <v>45366</v>
      </c>
      <c r="AA1422" s="32" t="s">
        <v>1075</v>
      </c>
      <c r="AB1422" s="32" t="s">
        <v>1070</v>
      </c>
      <c r="AC1422" s="33">
        <v>45380</v>
      </c>
      <c r="AD1422" s="32" t="s">
        <v>22</v>
      </c>
      <c r="AE1422" s="33">
        <v>45369</v>
      </c>
      <c r="AF1422" s="32" t="s">
        <v>424</v>
      </c>
      <c r="AG1422" s="32"/>
      <c r="AH1422" s="32" t="s">
        <v>1210</v>
      </c>
      <c r="AI1422" t="s">
        <v>1311</v>
      </c>
      <c r="AJ1422" t="s">
        <v>1356</v>
      </c>
      <c r="AK1422" t="s">
        <v>1520</v>
      </c>
      <c r="AL1422" s="32" t="s">
        <v>890</v>
      </c>
    </row>
    <row r="1423" spans="1:38">
      <c r="A1423" s="32">
        <v>91</v>
      </c>
      <c r="B1423" s="33">
        <v>45358</v>
      </c>
      <c r="C1423" s="32">
        <v>50</v>
      </c>
      <c r="D1423" s="32" t="s">
        <v>2791</v>
      </c>
      <c r="E1423" s="32" t="s">
        <v>2792</v>
      </c>
      <c r="F1423" s="32">
        <v>9978852</v>
      </c>
      <c r="G1423" s="32" t="s">
        <v>86</v>
      </c>
      <c r="H1423" s="32" t="s">
        <v>87</v>
      </c>
      <c r="I1423" s="32">
        <v>56472</v>
      </c>
      <c r="J1423" s="33">
        <v>45360</v>
      </c>
      <c r="K1423" s="33">
        <v>45365</v>
      </c>
      <c r="L1423" t="s">
        <v>1058</v>
      </c>
      <c r="M1423" s="32">
        <v>6</v>
      </c>
      <c r="N1423" s="32" t="s">
        <v>21</v>
      </c>
      <c r="O1423" s="32">
        <v>1</v>
      </c>
      <c r="P1423" s="32">
        <v>92</v>
      </c>
      <c r="Q1423" s="32">
        <v>92</v>
      </c>
      <c r="R1423" s="32" t="s">
        <v>581</v>
      </c>
      <c r="S1423" s="32" t="s">
        <v>581</v>
      </c>
      <c r="T1423" s="33" t="s">
        <v>581</v>
      </c>
      <c r="U1423" s="33" t="s">
        <v>581</v>
      </c>
      <c r="V1423" s="32" t="s">
        <v>2983</v>
      </c>
      <c r="W1423" s="32" t="s">
        <v>1013</v>
      </c>
      <c r="X1423" s="33">
        <v>45366</v>
      </c>
      <c r="Y1423" s="32" t="s">
        <v>1068</v>
      </c>
      <c r="Z1423" s="33">
        <v>45366</v>
      </c>
      <c r="AA1423" s="32" t="s">
        <v>1069</v>
      </c>
      <c r="AB1423" s="32" t="s">
        <v>1070</v>
      </c>
      <c r="AC1423" s="33">
        <v>45373</v>
      </c>
      <c r="AD1423" s="32" t="s">
        <v>22</v>
      </c>
      <c r="AE1423" s="33">
        <v>45369</v>
      </c>
      <c r="AF1423" s="32" t="s">
        <v>424</v>
      </c>
      <c r="AG1423" s="32"/>
      <c r="AH1423" s="32" t="s">
        <v>1210</v>
      </c>
      <c r="AI1423" t="s">
        <v>1311</v>
      </c>
      <c r="AJ1423" t="s">
        <v>1356</v>
      </c>
      <c r="AK1423" t="s">
        <v>1520</v>
      </c>
      <c r="AL1423" s="32" t="s">
        <v>890</v>
      </c>
    </row>
    <row r="1424" spans="1:38">
      <c r="A1424" s="32">
        <v>91</v>
      </c>
      <c r="B1424" s="33">
        <v>45358</v>
      </c>
      <c r="C1424" s="32">
        <v>50</v>
      </c>
      <c r="D1424" s="32" t="s">
        <v>2791</v>
      </c>
      <c r="E1424" s="32" t="s">
        <v>2792</v>
      </c>
      <c r="F1424" s="32">
        <v>9978852</v>
      </c>
      <c r="G1424" s="32" t="s">
        <v>921</v>
      </c>
      <c r="H1424" s="32" t="s">
        <v>931</v>
      </c>
      <c r="I1424" s="32">
        <v>56472</v>
      </c>
      <c r="J1424" s="33">
        <v>45360</v>
      </c>
      <c r="K1424" s="33">
        <v>45365</v>
      </c>
      <c r="L1424" t="s">
        <v>1058</v>
      </c>
      <c r="M1424" s="32">
        <v>5</v>
      </c>
      <c r="N1424" s="32" t="s">
        <v>21</v>
      </c>
      <c r="O1424" s="32">
        <v>1</v>
      </c>
      <c r="P1424" s="32">
        <v>28.1</v>
      </c>
      <c r="Q1424" s="32">
        <v>28.1</v>
      </c>
      <c r="R1424" s="32" t="s">
        <v>581</v>
      </c>
      <c r="S1424" s="32" t="s">
        <v>581</v>
      </c>
      <c r="T1424" s="33" t="s">
        <v>581</v>
      </c>
      <c r="U1424" s="33" t="s">
        <v>581</v>
      </c>
      <c r="V1424" s="32" t="s">
        <v>2983</v>
      </c>
      <c r="W1424" s="32" t="s">
        <v>1012</v>
      </c>
      <c r="X1424" s="33">
        <v>45366</v>
      </c>
      <c r="Y1424" s="32" t="s">
        <v>1068</v>
      </c>
      <c r="Z1424" s="33">
        <v>45366</v>
      </c>
      <c r="AA1424" s="32" t="s">
        <v>1069</v>
      </c>
      <c r="AB1424" s="32" t="s">
        <v>1070</v>
      </c>
      <c r="AC1424" s="33">
        <v>45373</v>
      </c>
      <c r="AD1424" s="32" t="s">
        <v>22</v>
      </c>
      <c r="AE1424" s="33">
        <v>45369</v>
      </c>
      <c r="AF1424" s="32" t="s">
        <v>424</v>
      </c>
      <c r="AG1424" s="32"/>
      <c r="AH1424" s="32" t="s">
        <v>1210</v>
      </c>
      <c r="AI1424" t="s">
        <v>1311</v>
      </c>
      <c r="AJ1424" t="s">
        <v>1356</v>
      </c>
      <c r="AK1424" t="s">
        <v>1520</v>
      </c>
      <c r="AL1424" s="32" t="s">
        <v>890</v>
      </c>
    </row>
    <row r="1425" spans="1:38">
      <c r="A1425" s="32">
        <v>91</v>
      </c>
      <c r="B1425" s="33">
        <v>45358</v>
      </c>
      <c r="C1425" s="32">
        <v>50</v>
      </c>
      <c r="D1425" s="32" t="s">
        <v>2791</v>
      </c>
      <c r="E1425" s="32" t="s">
        <v>2792</v>
      </c>
      <c r="F1425" s="32">
        <v>9978852</v>
      </c>
      <c r="G1425" s="32" t="s">
        <v>922</v>
      </c>
      <c r="H1425" s="32" t="s">
        <v>2800</v>
      </c>
      <c r="I1425" s="32">
        <v>56472</v>
      </c>
      <c r="J1425" s="33">
        <v>45360</v>
      </c>
      <c r="K1425" s="33">
        <v>45365</v>
      </c>
      <c r="L1425" t="s">
        <v>1058</v>
      </c>
      <c r="M1425" s="32">
        <v>4</v>
      </c>
      <c r="N1425" s="32" t="s">
        <v>36</v>
      </c>
      <c r="O1425" s="32">
        <v>1</v>
      </c>
      <c r="P1425" s="32">
        <v>51.82</v>
      </c>
      <c r="Q1425" s="32">
        <v>51.82</v>
      </c>
      <c r="R1425" s="32" t="s">
        <v>581</v>
      </c>
      <c r="S1425" s="32" t="s">
        <v>581</v>
      </c>
      <c r="T1425" s="33" t="s">
        <v>581</v>
      </c>
      <c r="U1425" s="33" t="s">
        <v>581</v>
      </c>
      <c r="V1425" s="32" t="s">
        <v>2983</v>
      </c>
      <c r="W1425" s="32" t="s">
        <v>1011</v>
      </c>
      <c r="X1425" s="33">
        <v>45366</v>
      </c>
      <c r="Y1425" s="32" t="s">
        <v>1068</v>
      </c>
      <c r="Z1425" s="33">
        <v>45366</v>
      </c>
      <c r="AA1425" s="32" t="s">
        <v>1069</v>
      </c>
      <c r="AB1425" s="32" t="s">
        <v>1070</v>
      </c>
      <c r="AC1425" s="33">
        <v>45373</v>
      </c>
      <c r="AD1425" s="32" t="s">
        <v>22</v>
      </c>
      <c r="AE1425" s="33">
        <v>45369</v>
      </c>
      <c r="AF1425" s="32" t="s">
        <v>424</v>
      </c>
      <c r="AG1425" s="32"/>
      <c r="AH1425" s="32" t="s">
        <v>1210</v>
      </c>
      <c r="AI1425" t="s">
        <v>1311</v>
      </c>
      <c r="AJ1425" t="s">
        <v>1356</v>
      </c>
      <c r="AK1425" t="s">
        <v>1520</v>
      </c>
      <c r="AL1425" s="32" t="s">
        <v>890</v>
      </c>
    </row>
    <row r="1426" spans="1:38">
      <c r="A1426" s="32">
        <v>91</v>
      </c>
      <c r="B1426" s="33">
        <v>45358</v>
      </c>
      <c r="C1426" s="32"/>
      <c r="D1426" s="32" t="s">
        <v>2791</v>
      </c>
      <c r="E1426" s="32" t="s">
        <v>2792</v>
      </c>
      <c r="F1426" s="32">
        <v>9978852</v>
      </c>
      <c r="G1426" s="32" t="s">
        <v>2796</v>
      </c>
      <c r="H1426" s="32" t="s">
        <v>2801</v>
      </c>
      <c r="I1426" s="32">
        <v>56800</v>
      </c>
      <c r="J1426" s="33">
        <v>45364</v>
      </c>
      <c r="K1426" s="33">
        <v>45365</v>
      </c>
      <c r="L1426" t="s">
        <v>1068</v>
      </c>
      <c r="M1426" s="32">
        <v>1</v>
      </c>
      <c r="N1426" s="32" t="s">
        <v>127</v>
      </c>
      <c r="O1426" s="32">
        <v>1</v>
      </c>
      <c r="P1426" s="32">
        <v>182.73</v>
      </c>
      <c r="Q1426" s="32">
        <v>182.73</v>
      </c>
      <c r="R1426" s="32" t="s">
        <v>2997</v>
      </c>
      <c r="S1426" s="32" t="s">
        <v>1059</v>
      </c>
      <c r="T1426" s="33">
        <v>45366</v>
      </c>
      <c r="U1426" s="33">
        <v>45369</v>
      </c>
      <c r="V1426" s="32" t="s">
        <v>581</v>
      </c>
      <c r="W1426" s="32" t="s">
        <v>581</v>
      </c>
      <c r="X1426" s="33" t="s">
        <v>581</v>
      </c>
      <c r="Y1426" s="32" t="s">
        <v>581</v>
      </c>
      <c r="Z1426" s="33" t="s">
        <v>581</v>
      </c>
      <c r="AA1426" s="32" t="s">
        <v>581</v>
      </c>
      <c r="AB1426" s="32" t="s">
        <v>581</v>
      </c>
      <c r="AC1426" s="33" t="s">
        <v>581</v>
      </c>
      <c r="AD1426" s="32" t="s">
        <v>581</v>
      </c>
      <c r="AE1426" s="33" t="s">
        <v>581</v>
      </c>
      <c r="AF1426" s="32" t="s">
        <v>581</v>
      </c>
      <c r="AG1426" s="32" t="s">
        <v>2803</v>
      </c>
      <c r="AH1426" s="32" t="s">
        <v>1210</v>
      </c>
      <c r="AI1426" t="s">
        <v>1311</v>
      </c>
      <c r="AJ1426" t="s">
        <v>1356</v>
      </c>
      <c r="AK1426" t="s">
        <v>1520</v>
      </c>
      <c r="AL1426" s="32" t="s">
        <v>890</v>
      </c>
    </row>
    <row r="1427" spans="1:38">
      <c r="A1427" s="32">
        <v>91</v>
      </c>
      <c r="B1427" s="33">
        <v>45358</v>
      </c>
      <c r="C1427" s="32">
        <v>50</v>
      </c>
      <c r="D1427" s="32" t="s">
        <v>2791</v>
      </c>
      <c r="E1427" s="32" t="s">
        <v>2792</v>
      </c>
      <c r="F1427" s="32">
        <v>9978852</v>
      </c>
      <c r="G1427" s="32" t="s">
        <v>204</v>
      </c>
      <c r="H1427" s="32" t="s">
        <v>205</v>
      </c>
      <c r="I1427" s="32">
        <v>56472</v>
      </c>
      <c r="J1427" s="33">
        <v>45360</v>
      </c>
      <c r="K1427" s="33">
        <v>45365</v>
      </c>
      <c r="L1427" t="s">
        <v>1058</v>
      </c>
      <c r="M1427" s="32">
        <v>3</v>
      </c>
      <c r="N1427" s="32" t="s">
        <v>20</v>
      </c>
      <c r="O1427" s="32">
        <v>1</v>
      </c>
      <c r="P1427" s="32">
        <v>52</v>
      </c>
      <c r="Q1427" s="32">
        <v>52</v>
      </c>
      <c r="R1427" s="32" t="s">
        <v>581</v>
      </c>
      <c r="S1427" s="32" t="s">
        <v>581</v>
      </c>
      <c r="T1427" s="33" t="s">
        <v>581</v>
      </c>
      <c r="U1427" s="33" t="s">
        <v>581</v>
      </c>
      <c r="V1427" s="32" t="s">
        <v>2983</v>
      </c>
      <c r="W1427" s="32" t="s">
        <v>1009</v>
      </c>
      <c r="X1427" s="33">
        <v>45366</v>
      </c>
      <c r="Y1427" s="32" t="s">
        <v>1068</v>
      </c>
      <c r="Z1427" s="33">
        <v>45366</v>
      </c>
      <c r="AA1427" s="32" t="s">
        <v>1069</v>
      </c>
      <c r="AB1427" s="32" t="s">
        <v>1070</v>
      </c>
      <c r="AC1427" s="33">
        <v>45373</v>
      </c>
      <c r="AD1427" s="32" t="s">
        <v>22</v>
      </c>
      <c r="AE1427" s="33">
        <v>45369</v>
      </c>
      <c r="AF1427" s="32" t="s">
        <v>424</v>
      </c>
      <c r="AG1427" s="32"/>
      <c r="AH1427" s="32" t="s">
        <v>1210</v>
      </c>
      <c r="AI1427" t="s">
        <v>1311</v>
      </c>
      <c r="AJ1427" t="s">
        <v>1356</v>
      </c>
      <c r="AK1427" t="s">
        <v>1520</v>
      </c>
      <c r="AL1427" s="32" t="s">
        <v>890</v>
      </c>
    </row>
    <row r="1428" spans="1:38">
      <c r="A1428" s="32">
        <v>91</v>
      </c>
      <c r="B1428" s="33">
        <v>45358</v>
      </c>
      <c r="C1428" s="32">
        <v>50</v>
      </c>
      <c r="D1428" s="32" t="s">
        <v>2791</v>
      </c>
      <c r="E1428" s="32" t="s">
        <v>2792</v>
      </c>
      <c r="F1428" s="32">
        <v>9978852</v>
      </c>
      <c r="G1428" s="32" t="s">
        <v>67</v>
      </c>
      <c r="H1428" s="32" t="s">
        <v>68</v>
      </c>
      <c r="I1428" s="32">
        <v>56472</v>
      </c>
      <c r="J1428" s="33">
        <v>45360</v>
      </c>
      <c r="K1428" s="33">
        <v>45365</v>
      </c>
      <c r="L1428" t="s">
        <v>1058</v>
      </c>
      <c r="M1428" s="32">
        <v>2</v>
      </c>
      <c r="N1428" s="32" t="s">
        <v>20</v>
      </c>
      <c r="O1428" s="32">
        <v>4</v>
      </c>
      <c r="P1428" s="32">
        <v>2.96</v>
      </c>
      <c r="Q1428" s="32">
        <v>11.84</v>
      </c>
      <c r="R1428" s="32" t="s">
        <v>581</v>
      </c>
      <c r="S1428" s="32" t="s">
        <v>581</v>
      </c>
      <c r="T1428" s="33" t="s">
        <v>581</v>
      </c>
      <c r="U1428" s="33" t="s">
        <v>581</v>
      </c>
      <c r="V1428" s="32" t="s">
        <v>2983</v>
      </c>
      <c r="W1428" s="32" t="s">
        <v>1008</v>
      </c>
      <c r="X1428" s="33">
        <v>45366</v>
      </c>
      <c r="Y1428" s="32" t="s">
        <v>1068</v>
      </c>
      <c r="Z1428" s="33">
        <v>45366</v>
      </c>
      <c r="AA1428" s="32" t="s">
        <v>1069</v>
      </c>
      <c r="AB1428" s="32" t="s">
        <v>1070</v>
      </c>
      <c r="AC1428" s="33">
        <v>45373</v>
      </c>
      <c r="AD1428" s="32" t="s">
        <v>22</v>
      </c>
      <c r="AE1428" s="33">
        <v>45369</v>
      </c>
      <c r="AF1428" s="32" t="s">
        <v>426</v>
      </c>
      <c r="AG1428" s="32"/>
      <c r="AH1428" s="32" t="s">
        <v>1210</v>
      </c>
      <c r="AI1428" t="s">
        <v>1311</v>
      </c>
      <c r="AJ1428" t="s">
        <v>1356</v>
      </c>
      <c r="AK1428" t="s">
        <v>1520</v>
      </c>
      <c r="AL1428" s="32" t="s">
        <v>890</v>
      </c>
    </row>
    <row r="1429" spans="1:38">
      <c r="A1429" s="32">
        <v>91</v>
      </c>
      <c r="B1429" s="33">
        <v>45358</v>
      </c>
      <c r="C1429" s="32">
        <v>50</v>
      </c>
      <c r="D1429" s="32" t="s">
        <v>2791</v>
      </c>
      <c r="E1429" s="32" t="s">
        <v>2792</v>
      </c>
      <c r="F1429" s="32">
        <v>9978852</v>
      </c>
      <c r="G1429" s="32" t="s">
        <v>208</v>
      </c>
      <c r="H1429" s="32" t="s">
        <v>209</v>
      </c>
      <c r="I1429" s="32">
        <v>56470</v>
      </c>
      <c r="J1429" s="33">
        <v>45360</v>
      </c>
      <c r="K1429" s="33">
        <v>45365</v>
      </c>
      <c r="L1429" t="s">
        <v>1058</v>
      </c>
      <c r="M1429" s="32">
        <v>2</v>
      </c>
      <c r="N1429" s="32" t="s">
        <v>20</v>
      </c>
      <c r="O1429" s="32">
        <v>4</v>
      </c>
      <c r="P1429" s="32">
        <v>9.4</v>
      </c>
      <c r="Q1429" s="32">
        <v>37.6</v>
      </c>
      <c r="R1429" s="32" t="s">
        <v>581</v>
      </c>
      <c r="S1429" s="32" t="s">
        <v>581</v>
      </c>
      <c r="T1429" s="33" t="s">
        <v>581</v>
      </c>
      <c r="U1429" s="33" t="s">
        <v>581</v>
      </c>
      <c r="V1429" s="32" t="s">
        <v>2998</v>
      </c>
      <c r="W1429" s="32" t="s">
        <v>141</v>
      </c>
      <c r="X1429" s="33">
        <v>45366</v>
      </c>
      <c r="Y1429" s="32" t="s">
        <v>1068</v>
      </c>
      <c r="Z1429" s="33">
        <v>45366</v>
      </c>
      <c r="AA1429" s="32" t="s">
        <v>1069</v>
      </c>
      <c r="AB1429" s="32" t="s">
        <v>1082</v>
      </c>
      <c r="AC1429" s="33">
        <v>45387</v>
      </c>
      <c r="AD1429" s="32" t="s">
        <v>22</v>
      </c>
      <c r="AE1429" s="33">
        <v>45369</v>
      </c>
      <c r="AF1429" s="32" t="s">
        <v>426</v>
      </c>
      <c r="AG1429" s="32"/>
      <c r="AH1429" s="32" t="s">
        <v>1210</v>
      </c>
      <c r="AI1429" t="s">
        <v>1311</v>
      </c>
      <c r="AJ1429" t="s">
        <v>1356</v>
      </c>
      <c r="AK1429" t="s">
        <v>1520</v>
      </c>
      <c r="AL1429" s="32" t="s">
        <v>890</v>
      </c>
    </row>
    <row r="1430" spans="1:38">
      <c r="A1430" s="32">
        <v>91</v>
      </c>
      <c r="B1430" s="33">
        <v>45358</v>
      </c>
      <c r="C1430" s="32">
        <v>50</v>
      </c>
      <c r="D1430" s="32" t="s">
        <v>2791</v>
      </c>
      <c r="E1430" s="32" t="s">
        <v>2792</v>
      </c>
      <c r="F1430" s="32">
        <v>9978852</v>
      </c>
      <c r="G1430" s="32" t="s">
        <v>201</v>
      </c>
      <c r="H1430" s="32" t="s">
        <v>156</v>
      </c>
      <c r="I1430" s="32">
        <v>56470</v>
      </c>
      <c r="J1430" s="33">
        <v>45360</v>
      </c>
      <c r="K1430" s="33">
        <v>45365</v>
      </c>
      <c r="L1430" t="s">
        <v>1058</v>
      </c>
      <c r="M1430" s="32">
        <v>1</v>
      </c>
      <c r="N1430" s="32" t="s">
        <v>20</v>
      </c>
      <c r="O1430" s="32">
        <v>1</v>
      </c>
      <c r="P1430" s="32">
        <v>17.5</v>
      </c>
      <c r="Q1430" s="32">
        <v>17.5</v>
      </c>
      <c r="R1430" s="32" t="s">
        <v>581</v>
      </c>
      <c r="S1430" s="32" t="s">
        <v>581</v>
      </c>
      <c r="T1430" s="33" t="s">
        <v>581</v>
      </c>
      <c r="U1430" s="33" t="s">
        <v>581</v>
      </c>
      <c r="V1430" s="32" t="s">
        <v>2998</v>
      </c>
      <c r="W1430" s="32" t="s">
        <v>140</v>
      </c>
      <c r="X1430" s="33">
        <v>45366</v>
      </c>
      <c r="Y1430" s="32" t="s">
        <v>1068</v>
      </c>
      <c r="Z1430" s="33">
        <v>45366</v>
      </c>
      <c r="AA1430" s="32" t="s">
        <v>1069</v>
      </c>
      <c r="AB1430" s="32" t="s">
        <v>1082</v>
      </c>
      <c r="AC1430" s="33">
        <v>45387</v>
      </c>
      <c r="AD1430" s="32" t="s">
        <v>22</v>
      </c>
      <c r="AE1430" s="33">
        <v>45369</v>
      </c>
      <c r="AF1430" s="32" t="s">
        <v>424</v>
      </c>
      <c r="AG1430" s="32"/>
      <c r="AH1430" s="32" t="s">
        <v>1210</v>
      </c>
      <c r="AI1430" t="s">
        <v>1311</v>
      </c>
      <c r="AJ1430" t="s">
        <v>1356</v>
      </c>
      <c r="AK1430" t="s">
        <v>1520</v>
      </c>
      <c r="AL1430" s="32" t="s">
        <v>890</v>
      </c>
    </row>
    <row r="1431" spans="1:38">
      <c r="A1431" s="32">
        <v>91</v>
      </c>
      <c r="B1431" s="33">
        <v>45358</v>
      </c>
      <c r="C1431" s="32">
        <v>50</v>
      </c>
      <c r="D1431" s="32" t="s">
        <v>2791</v>
      </c>
      <c r="E1431" s="32" t="s">
        <v>2792</v>
      </c>
      <c r="F1431" s="32">
        <v>9978852</v>
      </c>
      <c r="G1431" s="32" t="s">
        <v>210</v>
      </c>
      <c r="H1431" s="32" t="s">
        <v>211</v>
      </c>
      <c r="I1431" s="32">
        <v>56471</v>
      </c>
      <c r="J1431" s="33">
        <v>45360</v>
      </c>
      <c r="K1431" s="33">
        <v>45365</v>
      </c>
      <c r="L1431" t="s">
        <v>1058</v>
      </c>
      <c r="M1431" s="32">
        <v>1</v>
      </c>
      <c r="N1431" s="32" t="s">
        <v>36</v>
      </c>
      <c r="O1431" s="32">
        <v>1</v>
      </c>
      <c r="P1431" s="32">
        <v>68</v>
      </c>
      <c r="Q1431" s="32">
        <v>68</v>
      </c>
      <c r="R1431" s="32" t="s">
        <v>2986</v>
      </c>
      <c r="S1431" s="32" t="s">
        <v>1058</v>
      </c>
      <c r="T1431" s="33">
        <v>45366</v>
      </c>
      <c r="U1431" s="33" t="s">
        <v>581</v>
      </c>
      <c r="V1431" s="32" t="s">
        <v>2987</v>
      </c>
      <c r="W1431" s="32" t="s">
        <v>139</v>
      </c>
      <c r="X1431" s="33">
        <v>45366</v>
      </c>
      <c r="Y1431" s="32" t="s">
        <v>1068</v>
      </c>
      <c r="Z1431" s="33">
        <v>45366</v>
      </c>
      <c r="AA1431" s="32" t="s">
        <v>1075</v>
      </c>
      <c r="AB1431" s="32" t="s">
        <v>1081</v>
      </c>
      <c r="AC1431" s="33">
        <v>45380</v>
      </c>
      <c r="AD1431" s="32" t="s">
        <v>22</v>
      </c>
      <c r="AE1431" s="33">
        <v>45369</v>
      </c>
      <c r="AF1431" s="32" t="s">
        <v>424</v>
      </c>
      <c r="AG1431" s="32"/>
      <c r="AH1431" s="32" t="s">
        <v>1210</v>
      </c>
      <c r="AI1431" t="s">
        <v>1311</v>
      </c>
      <c r="AJ1431" t="s">
        <v>1356</v>
      </c>
      <c r="AK1431" t="s">
        <v>1520</v>
      </c>
      <c r="AL1431" s="32" t="s">
        <v>890</v>
      </c>
    </row>
    <row r="1432" spans="1:38">
      <c r="A1432" s="32">
        <v>91</v>
      </c>
      <c r="B1432" s="33">
        <v>45358</v>
      </c>
      <c r="C1432" s="32">
        <v>50</v>
      </c>
      <c r="D1432" s="32" t="s">
        <v>2791</v>
      </c>
      <c r="E1432" s="32" t="s">
        <v>2792</v>
      </c>
      <c r="F1432" s="32">
        <v>9978852</v>
      </c>
      <c r="G1432" s="32" t="s">
        <v>60</v>
      </c>
      <c r="H1432" s="32" t="s">
        <v>61</v>
      </c>
      <c r="I1432" s="32">
        <v>56472</v>
      </c>
      <c r="J1432" s="33">
        <v>45360</v>
      </c>
      <c r="K1432" s="33">
        <v>45365</v>
      </c>
      <c r="L1432" t="s">
        <v>1058</v>
      </c>
      <c r="M1432" s="32">
        <v>1</v>
      </c>
      <c r="N1432" s="32" t="s">
        <v>20</v>
      </c>
      <c r="O1432" s="32">
        <v>1</v>
      </c>
      <c r="P1432" s="32">
        <v>19.5</v>
      </c>
      <c r="Q1432" s="32">
        <v>19.5</v>
      </c>
      <c r="R1432" s="32" t="s">
        <v>581</v>
      </c>
      <c r="S1432" s="32" t="s">
        <v>581</v>
      </c>
      <c r="T1432" s="33" t="s">
        <v>581</v>
      </c>
      <c r="U1432" s="33" t="s">
        <v>581</v>
      </c>
      <c r="V1432" s="32" t="s">
        <v>2983</v>
      </c>
      <c r="W1432" s="32" t="s">
        <v>1007</v>
      </c>
      <c r="X1432" s="33">
        <v>45366</v>
      </c>
      <c r="Y1432" s="32" t="s">
        <v>1068</v>
      </c>
      <c r="Z1432" s="33">
        <v>45366</v>
      </c>
      <c r="AA1432" s="32" t="s">
        <v>1069</v>
      </c>
      <c r="AB1432" s="32" t="s">
        <v>1070</v>
      </c>
      <c r="AC1432" s="33">
        <v>45373</v>
      </c>
      <c r="AD1432" s="32" t="s">
        <v>22</v>
      </c>
      <c r="AE1432" s="33">
        <v>45369</v>
      </c>
      <c r="AF1432" s="32" t="s">
        <v>424</v>
      </c>
      <c r="AG1432" s="32"/>
      <c r="AH1432" s="32" t="s">
        <v>1210</v>
      </c>
      <c r="AI1432" t="s">
        <v>1311</v>
      </c>
      <c r="AJ1432" t="s">
        <v>1356</v>
      </c>
      <c r="AK1432" t="s">
        <v>1520</v>
      </c>
      <c r="AL1432" s="32" t="s">
        <v>890</v>
      </c>
    </row>
    <row r="1433" spans="1:38">
      <c r="A1433" s="32">
        <v>91</v>
      </c>
      <c r="B1433" s="33">
        <v>45358</v>
      </c>
      <c r="C1433" s="32">
        <v>50</v>
      </c>
      <c r="D1433" s="32" t="s">
        <v>2791</v>
      </c>
      <c r="E1433" s="32" t="s">
        <v>2792</v>
      </c>
      <c r="F1433" s="32">
        <v>9978852</v>
      </c>
      <c r="G1433" s="32" t="s">
        <v>286</v>
      </c>
      <c r="H1433" s="32" t="s">
        <v>287</v>
      </c>
      <c r="I1433" s="32">
        <v>56469</v>
      </c>
      <c r="J1433" s="33">
        <v>45360</v>
      </c>
      <c r="K1433" s="33">
        <v>45365</v>
      </c>
      <c r="L1433" t="s">
        <v>1058</v>
      </c>
      <c r="M1433" s="32">
        <v>1</v>
      </c>
      <c r="N1433" s="32" t="s">
        <v>20</v>
      </c>
      <c r="O1433" s="32">
        <v>1</v>
      </c>
      <c r="P1433" s="32">
        <v>28.71</v>
      </c>
      <c r="Q1433" s="32">
        <v>28.71</v>
      </c>
      <c r="R1433" s="32" t="s">
        <v>2984</v>
      </c>
      <c r="S1433" s="32" t="s">
        <v>1058</v>
      </c>
      <c r="T1433" s="33">
        <v>45371</v>
      </c>
      <c r="U1433" s="33">
        <v>45366</v>
      </c>
      <c r="V1433" s="32" t="s">
        <v>3062</v>
      </c>
      <c r="W1433" s="32" t="s">
        <v>142</v>
      </c>
      <c r="X1433" s="33">
        <v>45371</v>
      </c>
      <c r="Y1433" s="32" t="s">
        <v>1068</v>
      </c>
      <c r="Z1433" s="33">
        <v>45371</v>
      </c>
      <c r="AA1433" s="32" t="s">
        <v>1069</v>
      </c>
      <c r="AB1433" s="32" t="s">
        <v>1089</v>
      </c>
      <c r="AC1433" s="33">
        <v>45378</v>
      </c>
      <c r="AD1433" s="32" t="s">
        <v>581</v>
      </c>
      <c r="AE1433" s="33" t="s">
        <v>581</v>
      </c>
      <c r="AF1433" s="32" t="s">
        <v>581</v>
      </c>
      <c r="AG1433" s="32"/>
      <c r="AH1433" s="32" t="s">
        <v>1210</v>
      </c>
      <c r="AI1433" t="s">
        <v>1311</v>
      </c>
      <c r="AJ1433" t="s">
        <v>1356</v>
      </c>
      <c r="AK1433" t="s">
        <v>1520</v>
      </c>
      <c r="AL1433" s="32" t="s">
        <v>890</v>
      </c>
    </row>
    <row r="1434" spans="1:38">
      <c r="A1434" s="32">
        <v>92</v>
      </c>
      <c r="B1434" s="33">
        <v>45360</v>
      </c>
      <c r="C1434" s="32">
        <v>40</v>
      </c>
      <c r="D1434" s="32" t="s">
        <v>2549</v>
      </c>
      <c r="E1434" s="32" t="s">
        <v>2809</v>
      </c>
      <c r="F1434" s="32">
        <v>9360741</v>
      </c>
      <c r="G1434" s="32" t="s">
        <v>47</v>
      </c>
      <c r="H1434" s="32" t="s">
        <v>48</v>
      </c>
      <c r="I1434" s="32">
        <v>56500</v>
      </c>
      <c r="J1434" s="33">
        <v>45360</v>
      </c>
      <c r="K1434" s="33">
        <v>45365</v>
      </c>
      <c r="L1434" t="s">
        <v>1058</v>
      </c>
      <c r="M1434" s="32">
        <v>2</v>
      </c>
      <c r="N1434" s="32" t="s">
        <v>20</v>
      </c>
      <c r="O1434" s="32">
        <v>3</v>
      </c>
      <c r="P1434" s="32">
        <v>260.02</v>
      </c>
      <c r="Q1434" s="32">
        <v>780.06</v>
      </c>
      <c r="R1434" s="32" t="s">
        <v>2994</v>
      </c>
      <c r="S1434" s="32" t="s">
        <v>1058</v>
      </c>
      <c r="T1434" s="33">
        <v>45366</v>
      </c>
      <c r="U1434" s="33" t="s">
        <v>581</v>
      </c>
      <c r="V1434" s="32" t="s">
        <v>2995</v>
      </c>
      <c r="W1434" s="32" t="s">
        <v>141</v>
      </c>
      <c r="X1434" s="33">
        <v>45366</v>
      </c>
      <c r="Y1434" s="32" t="s">
        <v>1068</v>
      </c>
      <c r="Z1434" s="33">
        <v>45366</v>
      </c>
      <c r="AA1434" s="32" t="s">
        <v>1075</v>
      </c>
      <c r="AB1434" s="32" t="s">
        <v>1070</v>
      </c>
      <c r="AC1434" s="33">
        <v>45380</v>
      </c>
      <c r="AD1434" s="32" t="s">
        <v>22</v>
      </c>
      <c r="AE1434" s="33">
        <v>45369</v>
      </c>
      <c r="AF1434" s="32" t="s">
        <v>428</v>
      </c>
      <c r="AG1434" s="32" t="s">
        <v>2812</v>
      </c>
      <c r="AH1434" s="32" t="s">
        <v>1210</v>
      </c>
      <c r="AI1434" t="s">
        <v>1311</v>
      </c>
      <c r="AJ1434" t="s">
        <v>1356</v>
      </c>
      <c r="AK1434" t="s">
        <v>1520</v>
      </c>
      <c r="AL1434" s="32" t="s">
        <v>890</v>
      </c>
    </row>
    <row r="1435" spans="1:38">
      <c r="A1435" s="32">
        <v>92</v>
      </c>
      <c r="B1435" s="33">
        <v>45360</v>
      </c>
      <c r="C1435" s="32">
        <v>40</v>
      </c>
      <c r="D1435" s="32" t="s">
        <v>2549</v>
      </c>
      <c r="E1435" s="32" t="s">
        <v>2809</v>
      </c>
      <c r="F1435" s="32">
        <v>9360741</v>
      </c>
      <c r="G1435" s="32" t="s">
        <v>2810</v>
      </c>
      <c r="H1435" s="32" t="s">
        <v>2811</v>
      </c>
      <c r="I1435" s="32">
        <v>56501</v>
      </c>
      <c r="J1435" s="33">
        <v>45360</v>
      </c>
      <c r="K1435" s="33">
        <v>45365</v>
      </c>
      <c r="L1435" t="s">
        <v>1068</v>
      </c>
      <c r="M1435" s="32">
        <v>1</v>
      </c>
      <c r="N1435" s="32" t="s">
        <v>20</v>
      </c>
      <c r="O1435" s="32">
        <v>30</v>
      </c>
      <c r="P1435" s="32">
        <v>1.49</v>
      </c>
      <c r="Q1435" s="32">
        <v>44.7</v>
      </c>
      <c r="R1435" s="32" t="s">
        <v>2997</v>
      </c>
      <c r="S1435" s="32" t="s">
        <v>1059</v>
      </c>
      <c r="T1435" s="33">
        <v>45366</v>
      </c>
      <c r="U1435" s="33">
        <v>45369</v>
      </c>
      <c r="V1435" s="32" t="s">
        <v>581</v>
      </c>
      <c r="W1435" s="32" t="s">
        <v>581</v>
      </c>
      <c r="X1435" s="33" t="s">
        <v>581</v>
      </c>
      <c r="Y1435" s="32" t="s">
        <v>581</v>
      </c>
      <c r="Z1435" s="33" t="s">
        <v>581</v>
      </c>
      <c r="AA1435" s="32" t="s">
        <v>581</v>
      </c>
      <c r="AB1435" s="32" t="s">
        <v>581</v>
      </c>
      <c r="AC1435" s="33" t="s">
        <v>581</v>
      </c>
      <c r="AD1435" s="32" t="s">
        <v>581</v>
      </c>
      <c r="AE1435" s="33" t="s">
        <v>581</v>
      </c>
      <c r="AF1435" s="32" t="s">
        <v>581</v>
      </c>
      <c r="AG1435" s="32"/>
      <c r="AH1435" s="32" t="s">
        <v>1210</v>
      </c>
      <c r="AI1435" t="s">
        <v>1311</v>
      </c>
      <c r="AJ1435" t="s">
        <v>1356</v>
      </c>
      <c r="AK1435" t="s">
        <v>1520</v>
      </c>
      <c r="AL1435" s="32" t="s">
        <v>890</v>
      </c>
    </row>
    <row r="1436" spans="1:38">
      <c r="A1436" s="32">
        <v>92</v>
      </c>
      <c r="B1436" s="33">
        <v>45360</v>
      </c>
      <c r="C1436" s="32">
        <v>40</v>
      </c>
      <c r="D1436" s="32" t="s">
        <v>2549</v>
      </c>
      <c r="E1436" s="32" t="s">
        <v>2809</v>
      </c>
      <c r="F1436" s="32">
        <v>9360741</v>
      </c>
      <c r="G1436" s="32" t="s">
        <v>82</v>
      </c>
      <c r="H1436" s="32" t="s">
        <v>83</v>
      </c>
      <c r="I1436" s="32">
        <v>56500</v>
      </c>
      <c r="J1436" s="33">
        <v>45360</v>
      </c>
      <c r="K1436" s="33">
        <v>45365</v>
      </c>
      <c r="L1436" t="s">
        <v>1058</v>
      </c>
      <c r="M1436" s="32">
        <v>1</v>
      </c>
      <c r="N1436" s="32" t="s">
        <v>20</v>
      </c>
      <c r="O1436" s="32">
        <v>10</v>
      </c>
      <c r="P1436" s="32">
        <v>27</v>
      </c>
      <c r="Q1436" s="32">
        <v>270</v>
      </c>
      <c r="R1436" s="32" t="s">
        <v>2994</v>
      </c>
      <c r="S1436" s="32" t="s">
        <v>1058</v>
      </c>
      <c r="T1436" s="33">
        <v>45366</v>
      </c>
      <c r="U1436" s="33" t="s">
        <v>581</v>
      </c>
      <c r="V1436" s="32" t="s">
        <v>2995</v>
      </c>
      <c r="W1436" s="32" t="s">
        <v>140</v>
      </c>
      <c r="X1436" s="33">
        <v>45366</v>
      </c>
      <c r="Y1436" s="32" t="s">
        <v>1068</v>
      </c>
      <c r="Z1436" s="33">
        <v>45366</v>
      </c>
      <c r="AA1436" s="32" t="s">
        <v>1075</v>
      </c>
      <c r="AB1436" s="32" t="s">
        <v>1070</v>
      </c>
      <c r="AC1436" s="33">
        <v>45380</v>
      </c>
      <c r="AD1436" s="32" t="s">
        <v>22</v>
      </c>
      <c r="AE1436" s="33">
        <v>45369</v>
      </c>
      <c r="AF1436" s="32" t="s">
        <v>1001</v>
      </c>
      <c r="AG1436" s="32"/>
      <c r="AH1436" s="32" t="s">
        <v>1210</v>
      </c>
      <c r="AI1436" t="s">
        <v>1311</v>
      </c>
      <c r="AJ1436" t="s">
        <v>1356</v>
      </c>
      <c r="AK1436" t="s">
        <v>1520</v>
      </c>
      <c r="AL1436" s="32" t="s">
        <v>890</v>
      </c>
    </row>
    <row r="1437" spans="1:38">
      <c r="A1437" s="32">
        <v>93</v>
      </c>
      <c r="B1437" s="33">
        <v>45361</v>
      </c>
      <c r="C1437" s="32">
        <v>30</v>
      </c>
      <c r="D1437" s="32" t="s">
        <v>2813</v>
      </c>
      <c r="E1437" s="32" t="s">
        <v>2814</v>
      </c>
      <c r="F1437" s="32">
        <v>10050442</v>
      </c>
      <c r="G1437" s="32" t="s">
        <v>2842</v>
      </c>
      <c r="H1437" s="32" t="s">
        <v>2845</v>
      </c>
      <c r="I1437" s="32">
        <v>56694</v>
      </c>
      <c r="J1437" s="33">
        <v>45363</v>
      </c>
      <c r="K1437" s="33">
        <v>45365</v>
      </c>
      <c r="L1437" t="s">
        <v>1058</v>
      </c>
      <c r="M1437" s="32">
        <v>1</v>
      </c>
      <c r="N1437" s="32" t="s">
        <v>938</v>
      </c>
      <c r="O1437" s="32">
        <v>40</v>
      </c>
      <c r="P1437" s="32">
        <v>156.75</v>
      </c>
      <c r="Q1437" s="32">
        <v>6270</v>
      </c>
      <c r="R1437" s="32" t="s">
        <v>2999</v>
      </c>
      <c r="S1437" s="32" t="s">
        <v>1058</v>
      </c>
      <c r="T1437" s="33">
        <v>45371</v>
      </c>
      <c r="U1437" s="33">
        <v>45369</v>
      </c>
      <c r="V1437" s="32" t="s">
        <v>3065</v>
      </c>
      <c r="W1437" s="32" t="s">
        <v>140</v>
      </c>
      <c r="X1437" s="33">
        <v>45373</v>
      </c>
      <c r="Y1437" s="32" t="s">
        <v>1068</v>
      </c>
      <c r="Z1437" s="33">
        <v>45373</v>
      </c>
      <c r="AA1437" s="32" t="s">
        <v>1069</v>
      </c>
      <c r="AB1437" s="32" t="s">
        <v>1212</v>
      </c>
      <c r="AC1437" s="33">
        <v>45382</v>
      </c>
      <c r="AD1437" s="32" t="s">
        <v>581</v>
      </c>
      <c r="AE1437" s="33" t="s">
        <v>581</v>
      </c>
      <c r="AF1437" s="32" t="s">
        <v>581</v>
      </c>
      <c r="AG1437" s="32"/>
      <c r="AH1437" s="32" t="s">
        <v>1210</v>
      </c>
      <c r="AI1437" t="s">
        <v>1311</v>
      </c>
      <c r="AJ1437" t="s">
        <v>1356</v>
      </c>
      <c r="AK1437" t="s">
        <v>1520</v>
      </c>
      <c r="AL1437" s="32" t="s">
        <v>890</v>
      </c>
    </row>
    <row r="1438" spans="1:38">
      <c r="A1438" s="32">
        <v>93</v>
      </c>
      <c r="B1438" s="33">
        <v>45361</v>
      </c>
      <c r="C1438" s="32">
        <v>30</v>
      </c>
      <c r="D1438" s="32" t="s">
        <v>2813</v>
      </c>
      <c r="E1438" s="32" t="s">
        <v>2814</v>
      </c>
      <c r="F1438" s="32">
        <v>10050442</v>
      </c>
      <c r="G1438" s="32" t="s">
        <v>1467</v>
      </c>
      <c r="H1438" s="32" t="s">
        <v>1470</v>
      </c>
      <c r="I1438" s="32">
        <v>56691</v>
      </c>
      <c r="J1438" s="33">
        <v>45363</v>
      </c>
      <c r="K1438" s="33">
        <v>45365</v>
      </c>
      <c r="L1438" t="s">
        <v>1058</v>
      </c>
      <c r="M1438" s="32">
        <v>1</v>
      </c>
      <c r="N1438" s="32" t="s">
        <v>938</v>
      </c>
      <c r="O1438" s="32">
        <v>85</v>
      </c>
      <c r="P1438" s="32">
        <v>57.75</v>
      </c>
      <c r="Q1438" s="32">
        <v>4908.75</v>
      </c>
      <c r="R1438" s="32" t="s">
        <v>2999</v>
      </c>
      <c r="S1438" s="32" t="s">
        <v>1058</v>
      </c>
      <c r="T1438" s="33">
        <v>45371</v>
      </c>
      <c r="U1438" s="33">
        <v>45369</v>
      </c>
      <c r="V1438" s="32" t="s">
        <v>3065</v>
      </c>
      <c r="W1438" s="32" t="s">
        <v>139</v>
      </c>
      <c r="X1438" s="33">
        <v>45373</v>
      </c>
      <c r="Y1438" s="32" t="s">
        <v>1068</v>
      </c>
      <c r="Z1438" s="33">
        <v>45373</v>
      </c>
      <c r="AA1438" s="32" t="s">
        <v>1069</v>
      </c>
      <c r="AB1438" s="32" t="s">
        <v>1212</v>
      </c>
      <c r="AC1438" s="33">
        <v>45382</v>
      </c>
      <c r="AD1438" s="32" t="s">
        <v>581</v>
      </c>
      <c r="AE1438" s="33" t="s">
        <v>581</v>
      </c>
      <c r="AF1438" s="32" t="s">
        <v>581</v>
      </c>
      <c r="AG1438" s="32"/>
      <c r="AH1438" s="32" t="s">
        <v>1210</v>
      </c>
      <c r="AI1438" t="s">
        <v>1311</v>
      </c>
      <c r="AJ1438" t="s">
        <v>1356</v>
      </c>
      <c r="AK1438" t="s">
        <v>1520</v>
      </c>
      <c r="AL1438" s="32" t="s">
        <v>890</v>
      </c>
    </row>
    <row r="1439" spans="1:38">
      <c r="A1439" s="32">
        <v>93</v>
      </c>
      <c r="B1439" s="33">
        <v>45361</v>
      </c>
      <c r="C1439" s="32">
        <v>30</v>
      </c>
      <c r="D1439" s="32" t="s">
        <v>2813</v>
      </c>
      <c r="E1439" s="32" t="s">
        <v>2814</v>
      </c>
      <c r="F1439" s="32">
        <v>10050442</v>
      </c>
      <c r="G1439" s="32" t="s">
        <v>2523</v>
      </c>
      <c r="H1439" s="32" t="s">
        <v>2524</v>
      </c>
      <c r="I1439" s="32">
        <v>56717</v>
      </c>
      <c r="J1439" s="33">
        <v>45363</v>
      </c>
      <c r="K1439" s="33">
        <v>45365</v>
      </c>
      <c r="L1439" t="s">
        <v>1058</v>
      </c>
      <c r="M1439" s="32">
        <v>1</v>
      </c>
      <c r="N1439" s="32" t="s">
        <v>938</v>
      </c>
      <c r="O1439" s="32">
        <v>75</v>
      </c>
      <c r="P1439" s="32">
        <v>94.39</v>
      </c>
      <c r="Q1439" s="32">
        <v>7079.25</v>
      </c>
      <c r="R1439" s="32" t="s">
        <v>3000</v>
      </c>
      <c r="S1439" s="32" t="s">
        <v>1058</v>
      </c>
      <c r="T1439" s="33">
        <v>45368</v>
      </c>
      <c r="U1439" s="33">
        <v>45367</v>
      </c>
      <c r="V1439" s="32" t="s">
        <v>3066</v>
      </c>
      <c r="W1439" s="32" t="s">
        <v>139</v>
      </c>
      <c r="X1439" s="33">
        <v>45368</v>
      </c>
      <c r="Y1439" s="32" t="s">
        <v>1068</v>
      </c>
      <c r="Z1439" s="33">
        <v>45368</v>
      </c>
      <c r="AA1439" s="32" t="s">
        <v>1075</v>
      </c>
      <c r="AB1439" s="32" t="s">
        <v>1079</v>
      </c>
      <c r="AC1439" s="33">
        <v>45382</v>
      </c>
      <c r="AD1439" s="32" t="s">
        <v>22</v>
      </c>
      <c r="AE1439" s="33">
        <v>45370</v>
      </c>
      <c r="AF1439" s="32" t="s">
        <v>3067</v>
      </c>
      <c r="AG1439" s="32"/>
      <c r="AH1439" s="32" t="s">
        <v>1210</v>
      </c>
      <c r="AI1439" t="s">
        <v>1311</v>
      </c>
      <c r="AJ1439" t="s">
        <v>1356</v>
      </c>
      <c r="AK1439" t="s">
        <v>1520</v>
      </c>
      <c r="AL1439" s="32" t="s">
        <v>890</v>
      </c>
    </row>
    <row r="1440" spans="1:38">
      <c r="A1440" s="32">
        <v>93</v>
      </c>
      <c r="B1440" s="33">
        <v>45361</v>
      </c>
      <c r="C1440" s="32">
        <v>30</v>
      </c>
      <c r="D1440" s="32" t="s">
        <v>2813</v>
      </c>
      <c r="E1440" s="32" t="s">
        <v>2814</v>
      </c>
      <c r="F1440" s="32">
        <v>10050442</v>
      </c>
      <c r="G1440" s="32" t="s">
        <v>2843</v>
      </c>
      <c r="H1440" s="32" t="s">
        <v>2846</v>
      </c>
      <c r="I1440" s="32">
        <v>56692</v>
      </c>
      <c r="J1440" s="33">
        <v>45363</v>
      </c>
      <c r="K1440" s="33">
        <v>45365</v>
      </c>
      <c r="L1440" t="s">
        <v>1058</v>
      </c>
      <c r="M1440" s="32">
        <v>1</v>
      </c>
      <c r="N1440" s="32" t="s">
        <v>21</v>
      </c>
      <c r="O1440" s="32">
        <v>3</v>
      </c>
      <c r="P1440" s="32">
        <v>1369.5</v>
      </c>
      <c r="Q1440" s="32">
        <v>4108.5</v>
      </c>
      <c r="R1440" s="32" t="s">
        <v>3001</v>
      </c>
      <c r="S1440" s="32" t="s">
        <v>1058</v>
      </c>
      <c r="T1440" s="33">
        <v>45369</v>
      </c>
      <c r="U1440" s="33">
        <v>45368</v>
      </c>
      <c r="V1440" s="32" t="s">
        <v>3068</v>
      </c>
      <c r="W1440" s="32" t="s">
        <v>139</v>
      </c>
      <c r="X1440" s="33">
        <v>45369</v>
      </c>
      <c r="Y1440" s="32" t="s">
        <v>1068</v>
      </c>
      <c r="Z1440" s="33">
        <v>45369</v>
      </c>
      <c r="AA1440" s="32" t="s">
        <v>1075</v>
      </c>
      <c r="AB1440" s="32" t="s">
        <v>1071</v>
      </c>
      <c r="AC1440" s="33">
        <v>45412</v>
      </c>
      <c r="AD1440" s="32" t="s">
        <v>22</v>
      </c>
      <c r="AE1440" s="33">
        <v>45372</v>
      </c>
      <c r="AF1440" s="32" t="s">
        <v>428</v>
      </c>
      <c r="AG1440" s="32"/>
      <c r="AH1440" s="32" t="s">
        <v>1210</v>
      </c>
      <c r="AI1440" t="s">
        <v>1311</v>
      </c>
      <c r="AJ1440" t="s">
        <v>1356</v>
      </c>
      <c r="AK1440" t="s">
        <v>1520</v>
      </c>
      <c r="AL1440" s="32" t="s">
        <v>890</v>
      </c>
    </row>
    <row r="1441" spans="1:38">
      <c r="A1441" s="32">
        <v>93</v>
      </c>
      <c r="B1441" s="33">
        <v>45361</v>
      </c>
      <c r="C1441" s="32">
        <v>30</v>
      </c>
      <c r="D1441" s="32" t="s">
        <v>2813</v>
      </c>
      <c r="E1441" s="32" t="s">
        <v>2814</v>
      </c>
      <c r="F1441" s="32">
        <v>10050442</v>
      </c>
      <c r="G1441" s="32" t="s">
        <v>2844</v>
      </c>
      <c r="H1441" s="32" t="s">
        <v>2847</v>
      </c>
      <c r="I1441" s="32">
        <v>56696</v>
      </c>
      <c r="J1441" s="33">
        <v>45363</v>
      </c>
      <c r="K1441" s="33">
        <v>45365</v>
      </c>
      <c r="L1441" t="s">
        <v>1068</v>
      </c>
      <c r="M1441" s="32">
        <v>1</v>
      </c>
      <c r="N1441" s="32" t="s">
        <v>36</v>
      </c>
      <c r="O1441" s="32">
        <v>10</v>
      </c>
      <c r="P1441" s="32">
        <v>32.78</v>
      </c>
      <c r="Q1441" s="32">
        <v>327.8</v>
      </c>
      <c r="R1441" s="32" t="s">
        <v>2997</v>
      </c>
      <c r="S1441" s="32" t="s">
        <v>1059</v>
      </c>
      <c r="T1441" s="33">
        <v>45366</v>
      </c>
      <c r="U1441" s="33">
        <v>45369</v>
      </c>
      <c r="V1441" s="32" t="s">
        <v>581</v>
      </c>
      <c r="W1441" s="32" t="s">
        <v>581</v>
      </c>
      <c r="X1441" s="33" t="s">
        <v>581</v>
      </c>
      <c r="Y1441" s="32" t="s">
        <v>581</v>
      </c>
      <c r="Z1441" s="33" t="s">
        <v>581</v>
      </c>
      <c r="AA1441" s="32" t="s">
        <v>581</v>
      </c>
      <c r="AB1441" s="32" t="s">
        <v>581</v>
      </c>
      <c r="AC1441" s="33" t="s">
        <v>581</v>
      </c>
      <c r="AD1441" s="32" t="s">
        <v>581</v>
      </c>
      <c r="AE1441" s="33" t="s">
        <v>581</v>
      </c>
      <c r="AF1441" s="32" t="s">
        <v>581</v>
      </c>
      <c r="AG1441" s="32"/>
      <c r="AH1441" s="32" t="s">
        <v>1210</v>
      </c>
      <c r="AI1441" t="s">
        <v>1311</v>
      </c>
      <c r="AJ1441" t="s">
        <v>1356</v>
      </c>
      <c r="AK1441" t="s">
        <v>1520</v>
      </c>
      <c r="AL1441" s="32" t="s">
        <v>890</v>
      </c>
    </row>
    <row r="1442" spans="1:38">
      <c r="A1442" s="32">
        <v>93</v>
      </c>
      <c r="B1442" s="33">
        <v>45361</v>
      </c>
      <c r="C1442" s="32">
        <v>30</v>
      </c>
      <c r="D1442" s="32" t="s">
        <v>2813</v>
      </c>
      <c r="E1442" s="32" t="s">
        <v>2814</v>
      </c>
      <c r="F1442" s="32">
        <v>10050442</v>
      </c>
      <c r="G1442" s="32" t="s">
        <v>1468</v>
      </c>
      <c r="H1442" s="32" t="s">
        <v>1471</v>
      </c>
      <c r="I1442" s="32">
        <v>56695</v>
      </c>
      <c r="J1442" s="33">
        <v>45363</v>
      </c>
      <c r="K1442" s="33">
        <v>45365</v>
      </c>
      <c r="L1442" t="s">
        <v>1058</v>
      </c>
      <c r="M1442" s="32">
        <v>1</v>
      </c>
      <c r="N1442" s="32" t="s">
        <v>21</v>
      </c>
      <c r="O1442" s="32">
        <v>4</v>
      </c>
      <c r="P1442" s="32">
        <v>90.1</v>
      </c>
      <c r="Q1442" s="32">
        <v>360.4</v>
      </c>
      <c r="R1442" s="32" t="s">
        <v>2986</v>
      </c>
      <c r="S1442" s="32" t="s">
        <v>1058</v>
      </c>
      <c r="T1442" s="33">
        <v>45366</v>
      </c>
      <c r="U1442" s="33" t="s">
        <v>581</v>
      </c>
      <c r="V1442" s="32" t="s">
        <v>2987</v>
      </c>
      <c r="W1442" s="32" t="s">
        <v>141</v>
      </c>
      <c r="X1442" s="33">
        <v>45366</v>
      </c>
      <c r="Y1442" s="32" t="s">
        <v>1068</v>
      </c>
      <c r="Z1442" s="33">
        <v>45366</v>
      </c>
      <c r="AA1442" s="32" t="s">
        <v>1075</v>
      </c>
      <c r="AB1442" s="32" t="s">
        <v>1081</v>
      </c>
      <c r="AC1442" s="33">
        <v>45380</v>
      </c>
      <c r="AD1442" s="32" t="s">
        <v>22</v>
      </c>
      <c r="AE1442" s="33">
        <v>45369</v>
      </c>
      <c r="AF1442" s="32" t="s">
        <v>426</v>
      </c>
      <c r="AG1442" s="32"/>
      <c r="AH1442" s="32" t="s">
        <v>1210</v>
      </c>
      <c r="AI1442" t="s">
        <v>1311</v>
      </c>
      <c r="AJ1442" t="s">
        <v>1356</v>
      </c>
      <c r="AK1442" t="s">
        <v>1520</v>
      </c>
      <c r="AL1442" s="32" t="s">
        <v>890</v>
      </c>
    </row>
    <row r="1443" spans="1:38">
      <c r="A1443" s="32">
        <v>94</v>
      </c>
      <c r="B1443" s="33">
        <v>45364</v>
      </c>
      <c r="C1443" s="32">
        <v>30</v>
      </c>
      <c r="D1443" s="32" t="s">
        <v>2848</v>
      </c>
      <c r="E1443" s="32" t="s">
        <v>2849</v>
      </c>
      <c r="F1443" s="32">
        <v>10051140</v>
      </c>
      <c r="G1443" s="32" t="s">
        <v>102</v>
      </c>
      <c r="H1443" s="32" t="s">
        <v>108</v>
      </c>
      <c r="I1443" s="32">
        <v>56729</v>
      </c>
      <c r="J1443" s="33">
        <v>45364</v>
      </c>
      <c r="K1443" s="33">
        <v>45365</v>
      </c>
      <c r="L1443" t="s">
        <v>1058</v>
      </c>
      <c r="M1443" s="32">
        <v>10</v>
      </c>
      <c r="N1443" s="32" t="s">
        <v>20</v>
      </c>
      <c r="O1443" s="32">
        <v>12</v>
      </c>
      <c r="P1443" s="32">
        <v>11.7</v>
      </c>
      <c r="Q1443" s="32">
        <v>140.4</v>
      </c>
      <c r="R1443" s="32" t="s">
        <v>581</v>
      </c>
      <c r="S1443" s="32" t="s">
        <v>581</v>
      </c>
      <c r="T1443" s="33" t="s">
        <v>581</v>
      </c>
      <c r="U1443" s="33" t="s">
        <v>581</v>
      </c>
      <c r="V1443" s="32" t="s">
        <v>2983</v>
      </c>
      <c r="W1443" s="32" t="s">
        <v>1166</v>
      </c>
      <c r="X1443" s="33">
        <v>45366</v>
      </c>
      <c r="Y1443" s="32" t="s">
        <v>1068</v>
      </c>
      <c r="Z1443" s="33">
        <v>45366</v>
      </c>
      <c r="AA1443" s="32" t="s">
        <v>1069</v>
      </c>
      <c r="AB1443" s="32" t="s">
        <v>1070</v>
      </c>
      <c r="AC1443" s="33">
        <v>45373</v>
      </c>
      <c r="AD1443" s="32" t="s">
        <v>22</v>
      </c>
      <c r="AE1443" s="33">
        <v>45369</v>
      </c>
      <c r="AF1443" s="32" t="s">
        <v>1027</v>
      </c>
      <c r="AG1443" s="32"/>
      <c r="AH1443" s="32" t="s">
        <v>1210</v>
      </c>
      <c r="AI1443" t="s">
        <v>1311</v>
      </c>
      <c r="AJ1443" t="s">
        <v>1356</v>
      </c>
      <c r="AK1443" t="s">
        <v>1520</v>
      </c>
      <c r="AL1443" s="32" t="s">
        <v>890</v>
      </c>
    </row>
    <row r="1444" spans="1:38">
      <c r="A1444" s="32">
        <v>94</v>
      </c>
      <c r="B1444" s="33">
        <v>45364</v>
      </c>
      <c r="C1444" s="32">
        <v>30</v>
      </c>
      <c r="D1444" s="32" t="s">
        <v>2848</v>
      </c>
      <c r="E1444" s="32" t="s">
        <v>2849</v>
      </c>
      <c r="F1444" s="32">
        <v>10051140</v>
      </c>
      <c r="G1444" s="32" t="s">
        <v>2851</v>
      </c>
      <c r="H1444" s="32" t="s">
        <v>2850</v>
      </c>
      <c r="I1444" s="32">
        <v>56729</v>
      </c>
      <c r="J1444" s="33">
        <v>45364</v>
      </c>
      <c r="K1444" s="33">
        <v>45365</v>
      </c>
      <c r="L1444" t="s">
        <v>1058</v>
      </c>
      <c r="M1444" s="32">
        <v>9</v>
      </c>
      <c r="N1444" s="32" t="s">
        <v>36</v>
      </c>
      <c r="O1444" s="32">
        <v>1</v>
      </c>
      <c r="P1444" s="32">
        <v>35.700000000000003</v>
      </c>
      <c r="Q1444" s="32">
        <v>35.700000000000003</v>
      </c>
      <c r="R1444" s="32" t="s">
        <v>581</v>
      </c>
      <c r="S1444" s="32" t="s">
        <v>581</v>
      </c>
      <c r="T1444" s="33" t="s">
        <v>581</v>
      </c>
      <c r="U1444" s="33" t="s">
        <v>581</v>
      </c>
      <c r="V1444" s="32" t="s">
        <v>2983</v>
      </c>
      <c r="W1444" s="32" t="s">
        <v>1165</v>
      </c>
      <c r="X1444" s="33">
        <v>45366</v>
      </c>
      <c r="Y1444" s="32" t="s">
        <v>1068</v>
      </c>
      <c r="Z1444" s="33">
        <v>45366</v>
      </c>
      <c r="AA1444" s="32" t="s">
        <v>1069</v>
      </c>
      <c r="AB1444" s="32" t="s">
        <v>1070</v>
      </c>
      <c r="AC1444" s="33">
        <v>45381</v>
      </c>
      <c r="AD1444" s="32" t="s">
        <v>581</v>
      </c>
      <c r="AE1444" s="33" t="s">
        <v>581</v>
      </c>
      <c r="AF1444" s="32" t="s">
        <v>581</v>
      </c>
      <c r="AG1444" s="32"/>
      <c r="AH1444" s="32" t="s">
        <v>1210</v>
      </c>
      <c r="AI1444" t="s">
        <v>1311</v>
      </c>
      <c r="AJ1444" t="s">
        <v>1356</v>
      </c>
      <c r="AK1444" t="s">
        <v>1520</v>
      </c>
      <c r="AL1444" s="32" t="s">
        <v>890</v>
      </c>
    </row>
    <row r="1445" spans="1:38">
      <c r="A1445" s="32">
        <v>94</v>
      </c>
      <c r="B1445" s="33">
        <v>45364</v>
      </c>
      <c r="C1445" s="32">
        <v>30</v>
      </c>
      <c r="D1445" s="32" t="s">
        <v>2848</v>
      </c>
      <c r="E1445" s="32" t="s">
        <v>2849</v>
      </c>
      <c r="F1445" s="32">
        <v>10051140</v>
      </c>
      <c r="G1445" s="32" t="s">
        <v>346</v>
      </c>
      <c r="H1445" s="32" t="s">
        <v>347</v>
      </c>
      <c r="I1445" s="32">
        <v>56729</v>
      </c>
      <c r="J1445" s="33">
        <v>45364</v>
      </c>
      <c r="K1445" s="33">
        <v>45365</v>
      </c>
      <c r="L1445" t="s">
        <v>1058</v>
      </c>
      <c r="M1445" s="32">
        <v>8</v>
      </c>
      <c r="N1445" s="32" t="s">
        <v>21</v>
      </c>
      <c r="O1445" s="32">
        <v>1</v>
      </c>
      <c r="P1445" s="32">
        <v>16.829999999999998</v>
      </c>
      <c r="Q1445" s="32">
        <v>16.829999999999998</v>
      </c>
      <c r="R1445" s="32" t="s">
        <v>581</v>
      </c>
      <c r="S1445" s="32" t="s">
        <v>581</v>
      </c>
      <c r="T1445" s="33" t="s">
        <v>581</v>
      </c>
      <c r="U1445" s="33" t="s">
        <v>581</v>
      </c>
      <c r="V1445" s="32" t="s">
        <v>2983</v>
      </c>
      <c r="W1445" s="32" t="s">
        <v>1171</v>
      </c>
      <c r="X1445" s="33">
        <v>45366</v>
      </c>
      <c r="Y1445" s="32" t="s">
        <v>1068</v>
      </c>
      <c r="Z1445" s="33">
        <v>45366</v>
      </c>
      <c r="AA1445" s="32" t="s">
        <v>1069</v>
      </c>
      <c r="AB1445" s="32" t="s">
        <v>1070</v>
      </c>
      <c r="AC1445" s="33">
        <v>45373</v>
      </c>
      <c r="AD1445" s="32" t="s">
        <v>22</v>
      </c>
      <c r="AE1445" s="33">
        <v>45369</v>
      </c>
      <c r="AF1445" s="32" t="s">
        <v>424</v>
      </c>
      <c r="AG1445" s="32"/>
      <c r="AH1445" s="32" t="s">
        <v>1210</v>
      </c>
      <c r="AI1445" t="s">
        <v>1311</v>
      </c>
      <c r="AJ1445" t="s">
        <v>1356</v>
      </c>
      <c r="AK1445" t="s">
        <v>1520</v>
      </c>
      <c r="AL1445" s="32" t="s">
        <v>890</v>
      </c>
    </row>
    <row r="1446" spans="1:38">
      <c r="A1446" s="32">
        <v>94</v>
      </c>
      <c r="B1446" s="33">
        <v>45364</v>
      </c>
      <c r="C1446" s="32">
        <v>30</v>
      </c>
      <c r="D1446" s="32" t="s">
        <v>2848</v>
      </c>
      <c r="E1446" s="32" t="s">
        <v>2849</v>
      </c>
      <c r="F1446" s="32">
        <v>10051140</v>
      </c>
      <c r="G1446" s="32" t="s">
        <v>1438</v>
      </c>
      <c r="H1446" s="32" t="s">
        <v>1445</v>
      </c>
      <c r="I1446" s="32">
        <v>56729</v>
      </c>
      <c r="J1446" s="33">
        <v>45364</v>
      </c>
      <c r="K1446" s="33">
        <v>45365</v>
      </c>
      <c r="L1446" t="s">
        <v>1058</v>
      </c>
      <c r="M1446" s="32">
        <v>7</v>
      </c>
      <c r="N1446" s="32" t="s">
        <v>20</v>
      </c>
      <c r="O1446" s="32">
        <v>20</v>
      </c>
      <c r="P1446" s="32">
        <v>8.6</v>
      </c>
      <c r="Q1446" s="32">
        <v>172</v>
      </c>
      <c r="R1446" s="32" t="s">
        <v>581</v>
      </c>
      <c r="S1446" s="32" t="s">
        <v>581</v>
      </c>
      <c r="T1446" s="33" t="s">
        <v>581</v>
      </c>
      <c r="U1446" s="33" t="s">
        <v>581</v>
      </c>
      <c r="V1446" s="32" t="s">
        <v>2983</v>
      </c>
      <c r="W1446" s="32" t="s">
        <v>1176</v>
      </c>
      <c r="X1446" s="33">
        <v>45366</v>
      </c>
      <c r="Y1446" s="32" t="s">
        <v>1068</v>
      </c>
      <c r="Z1446" s="33">
        <v>45366</v>
      </c>
      <c r="AA1446" s="32" t="s">
        <v>1069</v>
      </c>
      <c r="AB1446" s="32" t="s">
        <v>1070</v>
      </c>
      <c r="AC1446" s="33">
        <v>45373</v>
      </c>
      <c r="AD1446" s="32" t="s">
        <v>22</v>
      </c>
      <c r="AE1446" s="33">
        <v>45369</v>
      </c>
      <c r="AF1446" s="32" t="s">
        <v>1026</v>
      </c>
      <c r="AG1446" s="32"/>
      <c r="AH1446" s="32" t="s">
        <v>1210</v>
      </c>
      <c r="AI1446" t="s">
        <v>1311</v>
      </c>
      <c r="AJ1446" t="s">
        <v>1356</v>
      </c>
      <c r="AK1446" t="s">
        <v>1520</v>
      </c>
      <c r="AL1446" s="32" t="s">
        <v>890</v>
      </c>
    </row>
    <row r="1447" spans="1:38">
      <c r="A1447" s="32">
        <v>94</v>
      </c>
      <c r="B1447" s="33">
        <v>45364</v>
      </c>
      <c r="C1447" s="32">
        <v>30</v>
      </c>
      <c r="D1447" s="32" t="s">
        <v>2848</v>
      </c>
      <c r="E1447" s="32" t="s">
        <v>2849</v>
      </c>
      <c r="F1447" s="32">
        <v>10051140</v>
      </c>
      <c r="G1447" s="32" t="s">
        <v>910</v>
      </c>
      <c r="H1447" s="32" t="s">
        <v>915</v>
      </c>
      <c r="I1447" s="32">
        <v>56729</v>
      </c>
      <c r="J1447" s="33">
        <v>45364</v>
      </c>
      <c r="K1447" s="33">
        <v>45365</v>
      </c>
      <c r="L1447" t="s">
        <v>1058</v>
      </c>
      <c r="M1447" s="32">
        <v>6</v>
      </c>
      <c r="N1447" s="32" t="s">
        <v>21</v>
      </c>
      <c r="O1447" s="32">
        <v>4</v>
      </c>
      <c r="P1447" s="32">
        <v>248.88</v>
      </c>
      <c r="Q1447" s="32">
        <v>995.52</v>
      </c>
      <c r="R1447" s="32" t="s">
        <v>581</v>
      </c>
      <c r="S1447" s="32" t="s">
        <v>581</v>
      </c>
      <c r="T1447" s="33" t="s">
        <v>581</v>
      </c>
      <c r="U1447" s="33" t="s">
        <v>581</v>
      </c>
      <c r="V1447" s="32" t="s">
        <v>2983</v>
      </c>
      <c r="W1447" s="32" t="s">
        <v>1010</v>
      </c>
      <c r="X1447" s="33">
        <v>45366</v>
      </c>
      <c r="Y1447" s="32" t="s">
        <v>1068</v>
      </c>
      <c r="Z1447" s="33">
        <v>45366</v>
      </c>
      <c r="AA1447" s="32" t="s">
        <v>1069</v>
      </c>
      <c r="AB1447" s="32" t="s">
        <v>1070</v>
      </c>
      <c r="AC1447" s="33">
        <v>45373</v>
      </c>
      <c r="AD1447" s="32" t="s">
        <v>22</v>
      </c>
      <c r="AE1447" s="33">
        <v>45369</v>
      </c>
      <c r="AF1447" s="32" t="s">
        <v>426</v>
      </c>
      <c r="AG1447" s="32"/>
      <c r="AH1447" s="32" t="s">
        <v>1210</v>
      </c>
      <c r="AI1447" t="s">
        <v>1311</v>
      </c>
      <c r="AJ1447" t="s">
        <v>1356</v>
      </c>
      <c r="AK1447" t="s">
        <v>1520</v>
      </c>
      <c r="AL1447" s="32" t="s">
        <v>890</v>
      </c>
    </row>
    <row r="1448" spans="1:38">
      <c r="A1448" s="32">
        <v>94</v>
      </c>
      <c r="B1448" s="33">
        <v>45364</v>
      </c>
      <c r="C1448" s="32">
        <v>30</v>
      </c>
      <c r="D1448" s="32" t="s">
        <v>2848</v>
      </c>
      <c r="E1448" s="32" t="s">
        <v>2849</v>
      </c>
      <c r="F1448" s="32">
        <v>10051140</v>
      </c>
      <c r="G1448" s="32" t="s">
        <v>398</v>
      </c>
      <c r="H1448" s="32" t="s">
        <v>401</v>
      </c>
      <c r="I1448" s="32">
        <v>56729</v>
      </c>
      <c r="J1448" s="33">
        <v>45364</v>
      </c>
      <c r="K1448" s="33">
        <v>45365</v>
      </c>
      <c r="L1448" t="s">
        <v>1058</v>
      </c>
      <c r="M1448" s="32">
        <v>5</v>
      </c>
      <c r="N1448" s="32" t="s">
        <v>20</v>
      </c>
      <c r="O1448" s="32">
        <v>30</v>
      </c>
      <c r="P1448" s="32">
        <v>3.3</v>
      </c>
      <c r="Q1448" s="32">
        <v>99</v>
      </c>
      <c r="R1448" s="32" t="s">
        <v>581</v>
      </c>
      <c r="S1448" s="32" t="s">
        <v>581</v>
      </c>
      <c r="T1448" s="33" t="s">
        <v>581</v>
      </c>
      <c r="U1448" s="33" t="s">
        <v>581</v>
      </c>
      <c r="V1448" s="32" t="s">
        <v>2983</v>
      </c>
      <c r="W1448" s="32" t="s">
        <v>1037</v>
      </c>
      <c r="X1448" s="33">
        <v>45366</v>
      </c>
      <c r="Y1448" s="32" t="s">
        <v>1068</v>
      </c>
      <c r="Z1448" s="33">
        <v>45366</v>
      </c>
      <c r="AA1448" s="32" t="s">
        <v>1069</v>
      </c>
      <c r="AB1448" s="32" t="s">
        <v>1070</v>
      </c>
      <c r="AC1448" s="33">
        <v>45373</v>
      </c>
      <c r="AD1448" s="32" t="s">
        <v>22</v>
      </c>
      <c r="AE1448" s="33">
        <v>45369</v>
      </c>
      <c r="AF1448" s="32" t="s">
        <v>1033</v>
      </c>
      <c r="AG1448" s="32"/>
      <c r="AH1448" s="32" t="s">
        <v>1210</v>
      </c>
      <c r="AI1448" t="s">
        <v>1311</v>
      </c>
      <c r="AJ1448" t="s">
        <v>1356</v>
      </c>
      <c r="AK1448" t="s">
        <v>1520</v>
      </c>
      <c r="AL1448" s="32" t="s">
        <v>890</v>
      </c>
    </row>
    <row r="1449" spans="1:38">
      <c r="A1449" s="32">
        <v>94</v>
      </c>
      <c r="B1449" s="33">
        <v>45364</v>
      </c>
      <c r="C1449" s="32">
        <v>30</v>
      </c>
      <c r="D1449" s="32" t="s">
        <v>2848</v>
      </c>
      <c r="E1449" s="32" t="s">
        <v>2849</v>
      </c>
      <c r="F1449" s="32">
        <v>10051140</v>
      </c>
      <c r="G1449" s="32" t="s">
        <v>1440</v>
      </c>
      <c r="H1449" s="32" t="s">
        <v>1447</v>
      </c>
      <c r="I1449" s="32">
        <v>56726</v>
      </c>
      <c r="J1449" s="33">
        <v>45364</v>
      </c>
      <c r="K1449" s="33">
        <v>45365</v>
      </c>
      <c r="L1449" t="s">
        <v>1058</v>
      </c>
      <c r="M1449" s="32">
        <v>2</v>
      </c>
      <c r="N1449" s="32" t="s">
        <v>36</v>
      </c>
      <c r="O1449" s="32">
        <v>2</v>
      </c>
      <c r="P1449" s="32">
        <v>100.49</v>
      </c>
      <c r="Q1449" s="32">
        <v>200.98</v>
      </c>
      <c r="R1449" s="32" t="s">
        <v>2994</v>
      </c>
      <c r="S1449" s="32" t="s">
        <v>1058</v>
      </c>
      <c r="T1449" s="33">
        <v>45366</v>
      </c>
      <c r="U1449" s="33" t="s">
        <v>581</v>
      </c>
      <c r="V1449" s="32" t="s">
        <v>2995</v>
      </c>
      <c r="W1449" s="32" t="s">
        <v>1012</v>
      </c>
      <c r="X1449" s="33">
        <v>45366</v>
      </c>
      <c r="Y1449" s="32" t="s">
        <v>1068</v>
      </c>
      <c r="Z1449" s="33">
        <v>45366</v>
      </c>
      <c r="AA1449" s="32" t="s">
        <v>1075</v>
      </c>
      <c r="AB1449" s="32" t="s">
        <v>1070</v>
      </c>
      <c r="AC1449" s="33">
        <v>45380</v>
      </c>
      <c r="AD1449" s="32" t="s">
        <v>22</v>
      </c>
      <c r="AE1449" s="33">
        <v>45369</v>
      </c>
      <c r="AF1449" s="32" t="s">
        <v>425</v>
      </c>
      <c r="AG1449" s="32"/>
      <c r="AH1449" s="32" t="s">
        <v>1210</v>
      </c>
      <c r="AI1449" t="s">
        <v>1311</v>
      </c>
      <c r="AJ1449" t="s">
        <v>1356</v>
      </c>
      <c r="AK1449" t="s">
        <v>1520</v>
      </c>
      <c r="AL1449" s="32" t="s">
        <v>890</v>
      </c>
    </row>
    <row r="1450" spans="1:38">
      <c r="A1450" s="32">
        <v>94</v>
      </c>
      <c r="B1450" s="33">
        <v>45364</v>
      </c>
      <c r="C1450" s="32">
        <v>30</v>
      </c>
      <c r="D1450" s="32" t="s">
        <v>2848</v>
      </c>
      <c r="E1450" s="32" t="s">
        <v>2849</v>
      </c>
      <c r="F1450" s="32">
        <v>10051140</v>
      </c>
      <c r="G1450" s="32" t="s">
        <v>1425</v>
      </c>
      <c r="H1450" s="32" t="s">
        <v>1432</v>
      </c>
      <c r="I1450" s="32">
        <v>56729</v>
      </c>
      <c r="J1450" s="33">
        <v>45364</v>
      </c>
      <c r="K1450" s="33">
        <v>45365</v>
      </c>
      <c r="L1450" t="s">
        <v>1058</v>
      </c>
      <c r="M1450" s="32">
        <v>4</v>
      </c>
      <c r="N1450" s="32" t="s">
        <v>36</v>
      </c>
      <c r="O1450" s="32">
        <v>1</v>
      </c>
      <c r="P1450" s="32">
        <v>28.1</v>
      </c>
      <c r="Q1450" s="32">
        <v>28.1</v>
      </c>
      <c r="R1450" s="32" t="s">
        <v>581</v>
      </c>
      <c r="S1450" s="32" t="s">
        <v>581</v>
      </c>
      <c r="T1450" s="33" t="s">
        <v>581</v>
      </c>
      <c r="U1450" s="33" t="s">
        <v>581</v>
      </c>
      <c r="V1450" s="32" t="s">
        <v>2983</v>
      </c>
      <c r="W1450" s="32" t="s">
        <v>1036</v>
      </c>
      <c r="X1450" s="33">
        <v>45366</v>
      </c>
      <c r="Y1450" s="32" t="s">
        <v>1068</v>
      </c>
      <c r="Z1450" s="33">
        <v>45366</v>
      </c>
      <c r="AA1450" s="32" t="s">
        <v>1069</v>
      </c>
      <c r="AB1450" s="32" t="s">
        <v>1070</v>
      </c>
      <c r="AC1450" s="33">
        <v>45373</v>
      </c>
      <c r="AD1450" s="32" t="s">
        <v>22</v>
      </c>
      <c r="AE1450" s="33">
        <v>45369</v>
      </c>
      <c r="AF1450" s="32" t="s">
        <v>424</v>
      </c>
      <c r="AG1450" s="32"/>
      <c r="AH1450" s="32" t="s">
        <v>1210</v>
      </c>
      <c r="AI1450" t="s">
        <v>1311</v>
      </c>
      <c r="AJ1450" t="s">
        <v>1356</v>
      </c>
      <c r="AK1450" t="s">
        <v>1520</v>
      </c>
      <c r="AL1450" s="32" t="s">
        <v>890</v>
      </c>
    </row>
    <row r="1451" spans="1:38">
      <c r="A1451" s="32">
        <v>94</v>
      </c>
      <c r="B1451" s="33">
        <v>45364</v>
      </c>
      <c r="C1451" s="32">
        <v>30</v>
      </c>
      <c r="D1451" s="32" t="s">
        <v>2848</v>
      </c>
      <c r="E1451" s="32" t="s">
        <v>2849</v>
      </c>
      <c r="F1451" s="32">
        <v>10051140</v>
      </c>
      <c r="G1451" s="32" t="s">
        <v>191</v>
      </c>
      <c r="H1451" s="32" t="s">
        <v>183</v>
      </c>
      <c r="I1451" s="32">
        <v>56728</v>
      </c>
      <c r="J1451" s="33">
        <v>45364</v>
      </c>
      <c r="K1451" s="33">
        <v>45365</v>
      </c>
      <c r="L1451" t="s">
        <v>1058</v>
      </c>
      <c r="M1451" s="32">
        <v>2</v>
      </c>
      <c r="N1451" s="32" t="s">
        <v>55</v>
      </c>
      <c r="O1451" s="32">
        <v>1</v>
      </c>
      <c r="P1451" s="32">
        <v>31.4</v>
      </c>
      <c r="Q1451" s="32">
        <v>31.4</v>
      </c>
      <c r="R1451" s="32" t="s">
        <v>581</v>
      </c>
      <c r="S1451" s="32" t="s">
        <v>581</v>
      </c>
      <c r="T1451" s="33" t="s">
        <v>581</v>
      </c>
      <c r="U1451" s="33" t="s">
        <v>581</v>
      </c>
      <c r="V1451" s="32" t="s">
        <v>3002</v>
      </c>
      <c r="W1451" s="32" t="s">
        <v>141</v>
      </c>
      <c r="X1451" s="33">
        <v>45366</v>
      </c>
      <c r="Y1451" s="32" t="s">
        <v>1068</v>
      </c>
      <c r="Z1451" s="33">
        <v>45366</v>
      </c>
      <c r="AA1451" s="32" t="s">
        <v>1069</v>
      </c>
      <c r="AB1451" s="32" t="s">
        <v>1081</v>
      </c>
      <c r="AC1451" s="33">
        <v>45373</v>
      </c>
      <c r="AD1451" s="32" t="s">
        <v>22</v>
      </c>
      <c r="AE1451" s="33">
        <v>45369</v>
      </c>
      <c r="AF1451" s="32" t="s">
        <v>424</v>
      </c>
      <c r="AG1451" s="32"/>
      <c r="AH1451" s="32" t="s">
        <v>1210</v>
      </c>
      <c r="AI1451" t="s">
        <v>1311</v>
      </c>
      <c r="AJ1451" t="s">
        <v>1356</v>
      </c>
      <c r="AK1451" t="s">
        <v>1520</v>
      </c>
      <c r="AL1451" s="32" t="s">
        <v>890</v>
      </c>
    </row>
    <row r="1452" spans="1:38">
      <c r="A1452" s="32">
        <v>94</v>
      </c>
      <c r="B1452" s="33">
        <v>45364</v>
      </c>
      <c r="C1452" s="32">
        <v>30</v>
      </c>
      <c r="D1452" s="32" t="s">
        <v>2848</v>
      </c>
      <c r="E1452" s="32" t="s">
        <v>2849</v>
      </c>
      <c r="F1452" s="32">
        <v>10051140</v>
      </c>
      <c r="G1452" s="32" t="s">
        <v>86</v>
      </c>
      <c r="H1452" s="32" t="s">
        <v>87</v>
      </c>
      <c r="I1452" s="32">
        <v>56729</v>
      </c>
      <c r="J1452" s="33">
        <v>45364</v>
      </c>
      <c r="K1452" s="33">
        <v>45365</v>
      </c>
      <c r="L1452" t="s">
        <v>1058</v>
      </c>
      <c r="M1452" s="32">
        <v>3</v>
      </c>
      <c r="N1452" s="32" t="s">
        <v>21</v>
      </c>
      <c r="O1452" s="32">
        <v>1</v>
      </c>
      <c r="P1452" s="32">
        <v>92</v>
      </c>
      <c r="Q1452" s="32">
        <v>92</v>
      </c>
      <c r="R1452" s="32" t="s">
        <v>581</v>
      </c>
      <c r="S1452" s="32" t="s">
        <v>581</v>
      </c>
      <c r="T1452" s="33" t="s">
        <v>581</v>
      </c>
      <c r="U1452" s="33" t="s">
        <v>581</v>
      </c>
      <c r="V1452" s="32" t="s">
        <v>2983</v>
      </c>
      <c r="W1452" s="32" t="s">
        <v>1035</v>
      </c>
      <c r="X1452" s="33">
        <v>45366</v>
      </c>
      <c r="Y1452" s="32" t="s">
        <v>1068</v>
      </c>
      <c r="Z1452" s="33">
        <v>45366</v>
      </c>
      <c r="AA1452" s="32" t="s">
        <v>1069</v>
      </c>
      <c r="AB1452" s="32" t="s">
        <v>1070</v>
      </c>
      <c r="AC1452" s="33">
        <v>45373</v>
      </c>
      <c r="AD1452" s="32" t="s">
        <v>22</v>
      </c>
      <c r="AE1452" s="33">
        <v>45369</v>
      </c>
      <c r="AF1452" s="32" t="s">
        <v>424</v>
      </c>
      <c r="AG1452" s="32"/>
      <c r="AH1452" s="32" t="s">
        <v>1210</v>
      </c>
      <c r="AI1452" t="s">
        <v>1311</v>
      </c>
      <c r="AJ1452" t="s">
        <v>1356</v>
      </c>
      <c r="AK1452" t="s">
        <v>1520</v>
      </c>
      <c r="AL1452" s="32" t="s">
        <v>890</v>
      </c>
    </row>
    <row r="1453" spans="1:38">
      <c r="A1453" s="32">
        <v>94</v>
      </c>
      <c r="B1453" s="33">
        <v>45364</v>
      </c>
      <c r="C1453" s="32">
        <v>30</v>
      </c>
      <c r="D1453" s="32" t="s">
        <v>2848</v>
      </c>
      <c r="E1453" s="32" t="s">
        <v>2849</v>
      </c>
      <c r="F1453" s="32">
        <v>10051140</v>
      </c>
      <c r="G1453" s="32" t="s">
        <v>967</v>
      </c>
      <c r="H1453" s="32" t="s">
        <v>969</v>
      </c>
      <c r="I1453" s="32">
        <v>56728</v>
      </c>
      <c r="J1453" s="33">
        <v>45364</v>
      </c>
      <c r="K1453" s="33">
        <v>45365</v>
      </c>
      <c r="L1453" t="s">
        <v>1058</v>
      </c>
      <c r="M1453" s="32">
        <v>1</v>
      </c>
      <c r="N1453" s="32" t="s">
        <v>55</v>
      </c>
      <c r="O1453" s="32">
        <v>1</v>
      </c>
      <c r="P1453" s="32">
        <v>28.4</v>
      </c>
      <c r="Q1453" s="32">
        <v>28.4</v>
      </c>
      <c r="R1453" s="32" t="s">
        <v>581</v>
      </c>
      <c r="S1453" s="32" t="s">
        <v>581</v>
      </c>
      <c r="T1453" s="33" t="s">
        <v>581</v>
      </c>
      <c r="U1453" s="33" t="s">
        <v>581</v>
      </c>
      <c r="V1453" s="32" t="s">
        <v>3002</v>
      </c>
      <c r="W1453" s="32" t="s">
        <v>140</v>
      </c>
      <c r="X1453" s="33">
        <v>45366</v>
      </c>
      <c r="Y1453" s="32" t="s">
        <v>1068</v>
      </c>
      <c r="Z1453" s="33">
        <v>45366</v>
      </c>
      <c r="AA1453" s="32" t="s">
        <v>1069</v>
      </c>
      <c r="AB1453" s="32" t="s">
        <v>1081</v>
      </c>
      <c r="AC1453" s="33">
        <v>45373</v>
      </c>
      <c r="AD1453" s="32" t="s">
        <v>22</v>
      </c>
      <c r="AE1453" s="33">
        <v>45369</v>
      </c>
      <c r="AF1453" s="32" t="s">
        <v>424</v>
      </c>
      <c r="AG1453" s="32"/>
      <c r="AH1453" s="32" t="s">
        <v>1210</v>
      </c>
      <c r="AI1453" t="s">
        <v>1311</v>
      </c>
      <c r="AJ1453" t="s">
        <v>1356</v>
      </c>
      <c r="AK1453" t="s">
        <v>1520</v>
      </c>
      <c r="AL1453" s="32" t="s">
        <v>890</v>
      </c>
    </row>
    <row r="1454" spans="1:38">
      <c r="A1454" s="32">
        <v>94</v>
      </c>
      <c r="B1454" s="33">
        <v>45364</v>
      </c>
      <c r="C1454" s="32">
        <v>30</v>
      </c>
      <c r="D1454" s="32" t="s">
        <v>2848</v>
      </c>
      <c r="E1454" s="32" t="s">
        <v>2849</v>
      </c>
      <c r="F1454" s="32">
        <v>10051140</v>
      </c>
      <c r="G1454" s="32" t="s">
        <v>571</v>
      </c>
      <c r="H1454" s="32" t="s">
        <v>572</v>
      </c>
      <c r="I1454" s="32">
        <v>56729</v>
      </c>
      <c r="J1454" s="33">
        <v>45364</v>
      </c>
      <c r="K1454" s="33">
        <v>45365</v>
      </c>
      <c r="L1454" t="s">
        <v>1058</v>
      </c>
      <c r="M1454" s="32">
        <v>2</v>
      </c>
      <c r="N1454" s="32" t="s">
        <v>21</v>
      </c>
      <c r="O1454" s="32">
        <v>1</v>
      </c>
      <c r="P1454" s="32">
        <v>23.8</v>
      </c>
      <c r="Q1454" s="32">
        <v>23.8</v>
      </c>
      <c r="R1454" s="32" t="s">
        <v>581</v>
      </c>
      <c r="S1454" s="32" t="s">
        <v>581</v>
      </c>
      <c r="T1454" s="33" t="s">
        <v>581</v>
      </c>
      <c r="U1454" s="33" t="s">
        <v>581</v>
      </c>
      <c r="V1454" s="32" t="s">
        <v>2983</v>
      </c>
      <c r="W1454" s="32" t="s">
        <v>1159</v>
      </c>
      <c r="X1454" s="33">
        <v>45366</v>
      </c>
      <c r="Y1454" s="32" t="s">
        <v>1068</v>
      </c>
      <c r="Z1454" s="33">
        <v>45366</v>
      </c>
      <c r="AA1454" s="32" t="s">
        <v>1069</v>
      </c>
      <c r="AB1454" s="32" t="s">
        <v>1070</v>
      </c>
      <c r="AC1454" s="33">
        <v>45373</v>
      </c>
      <c r="AD1454" s="32" t="s">
        <v>22</v>
      </c>
      <c r="AE1454" s="33">
        <v>45369</v>
      </c>
      <c r="AF1454" s="32" t="s">
        <v>424</v>
      </c>
      <c r="AG1454" s="32"/>
      <c r="AH1454" s="32" t="s">
        <v>1210</v>
      </c>
      <c r="AI1454" t="s">
        <v>1311</v>
      </c>
      <c r="AJ1454" t="s">
        <v>1356</v>
      </c>
      <c r="AK1454" t="s">
        <v>1520</v>
      </c>
      <c r="AL1454" s="32" t="s">
        <v>890</v>
      </c>
    </row>
    <row r="1455" spans="1:38">
      <c r="A1455" s="32">
        <v>94</v>
      </c>
      <c r="B1455" s="33">
        <v>45364</v>
      </c>
      <c r="C1455" s="32">
        <v>30</v>
      </c>
      <c r="D1455" s="32" t="s">
        <v>2848</v>
      </c>
      <c r="E1455" s="32" t="s">
        <v>2849</v>
      </c>
      <c r="F1455" s="32">
        <v>10051140</v>
      </c>
      <c r="G1455" s="32" t="s">
        <v>106</v>
      </c>
      <c r="H1455" s="32" t="s">
        <v>111</v>
      </c>
      <c r="I1455" s="32">
        <v>56727</v>
      </c>
      <c r="J1455" s="33">
        <v>45364</v>
      </c>
      <c r="K1455" s="33">
        <v>45365</v>
      </c>
      <c r="L1455" t="s">
        <v>1058</v>
      </c>
      <c r="M1455" s="32">
        <v>1</v>
      </c>
      <c r="N1455" s="32" t="s">
        <v>114</v>
      </c>
      <c r="O1455" s="32">
        <v>50</v>
      </c>
      <c r="P1455" s="32">
        <v>14.9</v>
      </c>
      <c r="Q1455" s="32">
        <v>745</v>
      </c>
      <c r="R1455" s="32" t="s">
        <v>2994</v>
      </c>
      <c r="S1455" s="32" t="s">
        <v>1058</v>
      </c>
      <c r="T1455" s="33">
        <v>45366</v>
      </c>
      <c r="U1455" s="33" t="s">
        <v>581</v>
      </c>
      <c r="V1455" s="32" t="s">
        <v>2995</v>
      </c>
      <c r="W1455" s="32" t="s">
        <v>1011</v>
      </c>
      <c r="X1455" s="33">
        <v>45366</v>
      </c>
      <c r="Y1455" s="32" t="s">
        <v>1068</v>
      </c>
      <c r="Z1455" s="33">
        <v>45366</v>
      </c>
      <c r="AA1455" s="32" t="s">
        <v>1075</v>
      </c>
      <c r="AB1455" s="32" t="s">
        <v>1070</v>
      </c>
      <c r="AC1455" s="33">
        <v>45380</v>
      </c>
      <c r="AD1455" s="32" t="s">
        <v>22</v>
      </c>
      <c r="AE1455" s="33">
        <v>45369</v>
      </c>
      <c r="AF1455" s="32" t="s">
        <v>1034</v>
      </c>
      <c r="AG1455" s="32"/>
      <c r="AH1455" s="32" t="s">
        <v>1210</v>
      </c>
      <c r="AI1455" t="s">
        <v>1311</v>
      </c>
      <c r="AJ1455" t="s">
        <v>1356</v>
      </c>
      <c r="AK1455" t="s">
        <v>1520</v>
      </c>
      <c r="AL1455" s="32" t="s">
        <v>890</v>
      </c>
    </row>
    <row r="1456" spans="1:38">
      <c r="A1456" s="32">
        <v>94</v>
      </c>
      <c r="B1456" s="33">
        <v>45364</v>
      </c>
      <c r="C1456" s="32">
        <v>30</v>
      </c>
      <c r="D1456" s="32" t="s">
        <v>2848</v>
      </c>
      <c r="E1456" s="32" t="s">
        <v>2849</v>
      </c>
      <c r="F1456" s="32">
        <v>10051140</v>
      </c>
      <c r="G1456" s="32" t="s">
        <v>107</v>
      </c>
      <c r="H1456" s="32" t="s">
        <v>112</v>
      </c>
      <c r="I1456" s="32">
        <v>56729</v>
      </c>
      <c r="J1456" s="33">
        <v>45364</v>
      </c>
      <c r="K1456" s="33">
        <v>45365</v>
      </c>
      <c r="L1456" t="s">
        <v>1058</v>
      </c>
      <c r="M1456" s="32">
        <v>1</v>
      </c>
      <c r="N1456" s="32" t="s">
        <v>20</v>
      </c>
      <c r="O1456" s="32">
        <v>30</v>
      </c>
      <c r="P1456" s="32">
        <v>2.5</v>
      </c>
      <c r="Q1456" s="32">
        <v>75</v>
      </c>
      <c r="R1456" s="32" t="s">
        <v>581</v>
      </c>
      <c r="S1456" s="32" t="s">
        <v>581</v>
      </c>
      <c r="T1456" s="33" t="s">
        <v>581</v>
      </c>
      <c r="U1456" s="33" t="s">
        <v>581</v>
      </c>
      <c r="V1456" s="32" t="s">
        <v>2983</v>
      </c>
      <c r="W1456" s="32" t="s">
        <v>1031</v>
      </c>
      <c r="X1456" s="33">
        <v>45366</v>
      </c>
      <c r="Y1456" s="32" t="s">
        <v>1068</v>
      </c>
      <c r="Z1456" s="33">
        <v>45366</v>
      </c>
      <c r="AA1456" s="32" t="s">
        <v>1069</v>
      </c>
      <c r="AB1456" s="32" t="s">
        <v>1070</v>
      </c>
      <c r="AC1456" s="33">
        <v>45373</v>
      </c>
      <c r="AD1456" s="32" t="s">
        <v>22</v>
      </c>
      <c r="AE1456" s="33">
        <v>45369</v>
      </c>
      <c r="AF1456" s="32" t="s">
        <v>1033</v>
      </c>
      <c r="AG1456" s="32"/>
      <c r="AH1456" s="32" t="s">
        <v>1210</v>
      </c>
      <c r="AI1456" t="s">
        <v>1311</v>
      </c>
      <c r="AJ1456" t="s">
        <v>1356</v>
      </c>
      <c r="AK1456" t="s">
        <v>1520</v>
      </c>
      <c r="AL1456" s="32" t="s">
        <v>890</v>
      </c>
    </row>
    <row r="1457" spans="1:38">
      <c r="A1457" s="32">
        <v>94</v>
      </c>
      <c r="B1457" s="33">
        <v>45364</v>
      </c>
      <c r="C1457" s="32">
        <v>30</v>
      </c>
      <c r="D1457" s="32" t="s">
        <v>2848</v>
      </c>
      <c r="E1457" s="32" t="s">
        <v>2849</v>
      </c>
      <c r="F1457" s="32">
        <v>10051140</v>
      </c>
      <c r="G1457" s="32" t="s">
        <v>1426</v>
      </c>
      <c r="H1457" s="32" t="s">
        <v>1433</v>
      </c>
      <c r="I1457" s="32">
        <v>56726</v>
      </c>
      <c r="J1457" s="33">
        <v>45364</v>
      </c>
      <c r="K1457" s="33">
        <v>45365</v>
      </c>
      <c r="L1457" t="s">
        <v>1058</v>
      </c>
      <c r="M1457" s="32">
        <v>1</v>
      </c>
      <c r="N1457" s="32" t="s">
        <v>36</v>
      </c>
      <c r="O1457" s="32">
        <v>2</v>
      </c>
      <c r="P1457" s="32">
        <v>89.03</v>
      </c>
      <c r="Q1457" s="32">
        <v>178.06</v>
      </c>
      <c r="R1457" s="32" t="s">
        <v>2985</v>
      </c>
      <c r="S1457" s="32" t="s">
        <v>1059</v>
      </c>
      <c r="T1457" s="33">
        <v>45373</v>
      </c>
      <c r="U1457" s="33">
        <v>45368</v>
      </c>
      <c r="V1457" s="32" t="s">
        <v>3063</v>
      </c>
      <c r="W1457" s="32" t="s">
        <v>1003</v>
      </c>
      <c r="X1457" s="33">
        <v>45372</v>
      </c>
      <c r="Y1457" s="32" t="s">
        <v>1068</v>
      </c>
      <c r="Z1457" s="33">
        <v>45372</v>
      </c>
      <c r="AA1457" s="32" t="s">
        <v>1075</v>
      </c>
      <c r="AB1457" s="32" t="s">
        <v>1083</v>
      </c>
      <c r="AC1457" s="33">
        <v>45382</v>
      </c>
      <c r="AD1457" s="32" t="s">
        <v>581</v>
      </c>
      <c r="AE1457" s="33" t="s">
        <v>581</v>
      </c>
      <c r="AF1457" s="32" t="s">
        <v>581</v>
      </c>
      <c r="AG1457" s="32"/>
      <c r="AH1457" s="32" t="s">
        <v>1210</v>
      </c>
      <c r="AI1457" t="s">
        <v>1311</v>
      </c>
      <c r="AJ1457" t="s">
        <v>1356</v>
      </c>
      <c r="AK1457" t="s">
        <v>1520</v>
      </c>
      <c r="AL1457" s="32" t="s">
        <v>890</v>
      </c>
    </row>
    <row r="1458" spans="1:38">
      <c r="A1458" s="32">
        <v>95</v>
      </c>
      <c r="B1458" s="33">
        <v>45363</v>
      </c>
      <c r="C1458" s="32">
        <v>30</v>
      </c>
      <c r="D1458" s="32" t="s">
        <v>2887</v>
      </c>
      <c r="E1458" s="32" t="s">
        <v>2888</v>
      </c>
      <c r="F1458" s="32">
        <v>10071568</v>
      </c>
      <c r="G1458" s="32" t="s">
        <v>45</v>
      </c>
      <c r="H1458" s="32" t="s">
        <v>46</v>
      </c>
      <c r="I1458" s="32">
        <v>56859</v>
      </c>
      <c r="J1458" s="33">
        <v>45365</v>
      </c>
      <c r="K1458" s="33">
        <v>45365</v>
      </c>
      <c r="L1458" t="s">
        <v>1058</v>
      </c>
      <c r="M1458" s="32">
        <v>10</v>
      </c>
      <c r="N1458" s="32" t="s">
        <v>1381</v>
      </c>
      <c r="O1458" s="32">
        <v>4</v>
      </c>
      <c r="P1458" s="32">
        <v>656.37</v>
      </c>
      <c r="Q1458" s="32">
        <v>2625.48</v>
      </c>
      <c r="R1458" s="32" t="s">
        <v>581</v>
      </c>
      <c r="S1458" s="32" t="s">
        <v>581</v>
      </c>
      <c r="T1458" s="33" t="s">
        <v>581</v>
      </c>
      <c r="U1458" s="33" t="s">
        <v>581</v>
      </c>
      <c r="V1458" s="32" t="s">
        <v>2983</v>
      </c>
      <c r="W1458" s="32" t="s">
        <v>1713</v>
      </c>
      <c r="X1458" s="33">
        <v>45366</v>
      </c>
      <c r="Y1458" s="32" t="s">
        <v>1068</v>
      </c>
      <c r="Z1458" s="33">
        <v>45366</v>
      </c>
      <c r="AA1458" s="32" t="s">
        <v>1069</v>
      </c>
      <c r="AB1458" s="32" t="s">
        <v>1070</v>
      </c>
      <c r="AC1458" s="33">
        <v>45373</v>
      </c>
      <c r="AD1458" s="32" t="s">
        <v>22</v>
      </c>
      <c r="AE1458" s="33">
        <v>45369</v>
      </c>
      <c r="AF1458" s="32" t="s">
        <v>426</v>
      </c>
      <c r="AG1458" s="32"/>
      <c r="AH1458" s="32" t="s">
        <v>1210</v>
      </c>
      <c r="AI1458" t="s">
        <v>1311</v>
      </c>
      <c r="AJ1458" t="s">
        <v>1356</v>
      </c>
      <c r="AK1458" t="s">
        <v>1520</v>
      </c>
      <c r="AL1458" s="32" t="s">
        <v>890</v>
      </c>
    </row>
    <row r="1459" spans="1:38">
      <c r="A1459" s="32">
        <v>95</v>
      </c>
      <c r="B1459" s="33">
        <v>45363</v>
      </c>
      <c r="C1459" s="32">
        <v>30</v>
      </c>
      <c r="D1459" s="32" t="s">
        <v>2887</v>
      </c>
      <c r="E1459" s="32" t="s">
        <v>2888</v>
      </c>
      <c r="F1459" s="32">
        <v>10071568</v>
      </c>
      <c r="G1459" s="32" t="s">
        <v>32</v>
      </c>
      <c r="H1459" s="32" t="s">
        <v>33</v>
      </c>
      <c r="I1459" s="32">
        <v>56857</v>
      </c>
      <c r="J1459" s="33">
        <v>45365</v>
      </c>
      <c r="K1459" s="33">
        <v>45365</v>
      </c>
      <c r="L1459" t="s">
        <v>1058</v>
      </c>
      <c r="M1459" s="32">
        <v>1</v>
      </c>
      <c r="N1459" s="32" t="s">
        <v>20</v>
      </c>
      <c r="O1459" s="32">
        <v>20</v>
      </c>
      <c r="P1459" s="32">
        <v>23.7</v>
      </c>
      <c r="Q1459" s="32">
        <v>474</v>
      </c>
      <c r="R1459" s="32" t="s">
        <v>2994</v>
      </c>
      <c r="S1459" s="32" t="s">
        <v>1058</v>
      </c>
      <c r="T1459" s="33">
        <v>45366</v>
      </c>
      <c r="U1459" s="33" t="s">
        <v>581</v>
      </c>
      <c r="V1459" s="32" t="s">
        <v>2995</v>
      </c>
      <c r="W1459" s="32" t="s">
        <v>1017</v>
      </c>
      <c r="X1459" s="33">
        <v>45366</v>
      </c>
      <c r="Y1459" s="32" t="s">
        <v>1068</v>
      </c>
      <c r="Z1459" s="33">
        <v>45366</v>
      </c>
      <c r="AA1459" s="32" t="s">
        <v>1075</v>
      </c>
      <c r="AB1459" s="32" t="s">
        <v>1070</v>
      </c>
      <c r="AC1459" s="33">
        <v>45380</v>
      </c>
      <c r="AD1459" s="32" t="s">
        <v>22</v>
      </c>
      <c r="AE1459" s="33">
        <v>45369</v>
      </c>
      <c r="AF1459" s="32" t="s">
        <v>1026</v>
      </c>
      <c r="AG1459" s="32"/>
      <c r="AH1459" s="32" t="s">
        <v>1210</v>
      </c>
      <c r="AI1459" t="s">
        <v>1311</v>
      </c>
      <c r="AJ1459" t="s">
        <v>1356</v>
      </c>
      <c r="AK1459" t="s">
        <v>1520</v>
      </c>
      <c r="AL1459" s="32" t="s">
        <v>890</v>
      </c>
    </row>
    <row r="1460" spans="1:38">
      <c r="A1460" s="32">
        <v>95</v>
      </c>
      <c r="B1460" s="33">
        <v>45363</v>
      </c>
      <c r="C1460" s="32">
        <v>30</v>
      </c>
      <c r="D1460" s="32" t="s">
        <v>2887</v>
      </c>
      <c r="E1460" s="32" t="s">
        <v>2888</v>
      </c>
      <c r="F1460" s="32">
        <v>10071568</v>
      </c>
      <c r="G1460" s="32" t="s">
        <v>487</v>
      </c>
      <c r="H1460" s="32" t="s">
        <v>959</v>
      </c>
      <c r="I1460" s="32">
        <v>56859</v>
      </c>
      <c r="J1460" s="33">
        <v>45365</v>
      </c>
      <c r="K1460" s="33">
        <v>45365</v>
      </c>
      <c r="L1460" t="s">
        <v>1058</v>
      </c>
      <c r="M1460" s="32">
        <v>9</v>
      </c>
      <c r="N1460" s="32" t="s">
        <v>118</v>
      </c>
      <c r="O1460" s="32">
        <v>1</v>
      </c>
      <c r="P1460" s="32">
        <v>57</v>
      </c>
      <c r="Q1460" s="32">
        <v>57</v>
      </c>
      <c r="R1460" s="32" t="s">
        <v>581</v>
      </c>
      <c r="S1460" s="32" t="s">
        <v>581</v>
      </c>
      <c r="T1460" s="33" t="s">
        <v>581</v>
      </c>
      <c r="U1460" s="33" t="s">
        <v>581</v>
      </c>
      <c r="V1460" s="32" t="s">
        <v>2983</v>
      </c>
      <c r="W1460" s="32" t="s">
        <v>1889</v>
      </c>
      <c r="X1460" s="33">
        <v>45366</v>
      </c>
      <c r="Y1460" s="32" t="s">
        <v>1068</v>
      </c>
      <c r="Z1460" s="33">
        <v>45366</v>
      </c>
      <c r="AA1460" s="32" t="s">
        <v>1069</v>
      </c>
      <c r="AB1460" s="32" t="s">
        <v>1070</v>
      </c>
      <c r="AC1460" s="33">
        <v>45373</v>
      </c>
      <c r="AD1460" s="32" t="s">
        <v>22</v>
      </c>
      <c r="AE1460" s="33">
        <v>45369</v>
      </c>
      <c r="AF1460" s="32" t="s">
        <v>424</v>
      </c>
      <c r="AG1460" s="32"/>
      <c r="AH1460" s="32" t="s">
        <v>1210</v>
      </c>
      <c r="AI1460" t="s">
        <v>1311</v>
      </c>
      <c r="AJ1460" t="s">
        <v>1356</v>
      </c>
      <c r="AK1460" t="s">
        <v>1520</v>
      </c>
      <c r="AL1460" s="32" t="s">
        <v>890</v>
      </c>
    </row>
    <row r="1461" spans="1:38">
      <c r="A1461" s="32">
        <v>95</v>
      </c>
      <c r="B1461" s="33">
        <v>45363</v>
      </c>
      <c r="C1461" s="32">
        <v>30</v>
      </c>
      <c r="D1461" s="32" t="s">
        <v>2887</v>
      </c>
      <c r="E1461" s="32" t="s">
        <v>2888</v>
      </c>
      <c r="F1461" s="32">
        <v>10071568</v>
      </c>
      <c r="G1461" s="32" t="s">
        <v>123</v>
      </c>
      <c r="H1461" s="32" t="s">
        <v>2111</v>
      </c>
      <c r="I1461" s="32">
        <v>56859</v>
      </c>
      <c r="J1461" s="33">
        <v>45365</v>
      </c>
      <c r="K1461" s="33">
        <v>45365</v>
      </c>
      <c r="L1461" t="s">
        <v>1058</v>
      </c>
      <c r="M1461" s="32">
        <v>8</v>
      </c>
      <c r="N1461" s="32" t="s">
        <v>118</v>
      </c>
      <c r="O1461" s="32">
        <v>1</v>
      </c>
      <c r="P1461" s="32">
        <v>64.92</v>
      </c>
      <c r="Q1461" s="32">
        <v>64.92</v>
      </c>
      <c r="R1461" s="32" t="s">
        <v>581</v>
      </c>
      <c r="S1461" s="32" t="s">
        <v>581</v>
      </c>
      <c r="T1461" s="33" t="s">
        <v>581</v>
      </c>
      <c r="U1461" s="33" t="s">
        <v>581</v>
      </c>
      <c r="V1461" s="32" t="s">
        <v>2983</v>
      </c>
      <c r="W1461" s="32" t="s">
        <v>1891</v>
      </c>
      <c r="X1461" s="33">
        <v>45366</v>
      </c>
      <c r="Y1461" s="32" t="s">
        <v>1068</v>
      </c>
      <c r="Z1461" s="33">
        <v>45366</v>
      </c>
      <c r="AA1461" s="32" t="s">
        <v>1069</v>
      </c>
      <c r="AB1461" s="32" t="s">
        <v>1070</v>
      </c>
      <c r="AC1461" s="33">
        <v>45373</v>
      </c>
      <c r="AD1461" s="32" t="s">
        <v>22</v>
      </c>
      <c r="AE1461" s="33">
        <v>45369</v>
      </c>
      <c r="AF1461" s="32" t="s">
        <v>424</v>
      </c>
      <c r="AG1461" s="32"/>
      <c r="AH1461" s="32" t="s">
        <v>1210</v>
      </c>
      <c r="AI1461" t="s">
        <v>1311</v>
      </c>
      <c r="AJ1461" t="s">
        <v>1356</v>
      </c>
      <c r="AK1461" t="s">
        <v>1520</v>
      </c>
      <c r="AL1461" s="32" t="s">
        <v>890</v>
      </c>
    </row>
    <row r="1462" spans="1:38">
      <c r="A1462" s="32">
        <v>95</v>
      </c>
      <c r="B1462" s="33">
        <v>45363</v>
      </c>
      <c r="C1462" s="32">
        <v>30</v>
      </c>
      <c r="D1462" s="32" t="s">
        <v>2887</v>
      </c>
      <c r="E1462" s="32" t="s">
        <v>2888</v>
      </c>
      <c r="F1462" s="32">
        <v>10071568</v>
      </c>
      <c r="G1462" s="32" t="s">
        <v>125</v>
      </c>
      <c r="H1462" s="32" t="s">
        <v>122</v>
      </c>
      <c r="I1462" s="32">
        <v>56858</v>
      </c>
      <c r="J1462" s="33">
        <v>45365</v>
      </c>
      <c r="K1462" s="33">
        <v>45365</v>
      </c>
      <c r="L1462" t="s">
        <v>1058</v>
      </c>
      <c r="M1462" s="32">
        <v>4</v>
      </c>
      <c r="N1462" s="32" t="s">
        <v>118</v>
      </c>
      <c r="O1462" s="32">
        <v>1</v>
      </c>
      <c r="P1462" s="32">
        <v>64.5</v>
      </c>
      <c r="Q1462" s="32">
        <v>64.5</v>
      </c>
      <c r="R1462" s="32" t="s">
        <v>2986</v>
      </c>
      <c r="S1462" s="32" t="s">
        <v>1058</v>
      </c>
      <c r="T1462" s="33">
        <v>45366</v>
      </c>
      <c r="U1462" s="33" t="s">
        <v>581</v>
      </c>
      <c r="V1462" s="32" t="s">
        <v>2987</v>
      </c>
      <c r="W1462" s="32" t="s">
        <v>1011</v>
      </c>
      <c r="X1462" s="33">
        <v>45366</v>
      </c>
      <c r="Y1462" s="32" t="s">
        <v>1068</v>
      </c>
      <c r="Z1462" s="33">
        <v>45366</v>
      </c>
      <c r="AA1462" s="32" t="s">
        <v>1075</v>
      </c>
      <c r="AB1462" s="32" t="s">
        <v>1081</v>
      </c>
      <c r="AC1462" s="33">
        <v>45387</v>
      </c>
      <c r="AD1462" s="32" t="s">
        <v>581</v>
      </c>
      <c r="AE1462" s="33" t="s">
        <v>581</v>
      </c>
      <c r="AF1462" s="32" t="s">
        <v>581</v>
      </c>
      <c r="AG1462" s="32"/>
      <c r="AH1462" s="32" t="s">
        <v>1210</v>
      </c>
      <c r="AI1462" t="s">
        <v>1311</v>
      </c>
      <c r="AJ1462" t="s">
        <v>1356</v>
      </c>
      <c r="AK1462" t="s">
        <v>1520</v>
      </c>
      <c r="AL1462" s="32" t="s">
        <v>890</v>
      </c>
    </row>
    <row r="1463" spans="1:38">
      <c r="A1463" s="32">
        <v>95</v>
      </c>
      <c r="B1463" s="33">
        <v>45363</v>
      </c>
      <c r="C1463" s="32">
        <v>30</v>
      </c>
      <c r="D1463" s="32" t="s">
        <v>2887</v>
      </c>
      <c r="E1463" s="32" t="s">
        <v>2888</v>
      </c>
      <c r="F1463" s="32">
        <v>10071568</v>
      </c>
      <c r="G1463" s="32" t="s">
        <v>82</v>
      </c>
      <c r="H1463" s="32" t="s">
        <v>83</v>
      </c>
      <c r="I1463" s="32">
        <v>56859</v>
      </c>
      <c r="J1463" s="33">
        <v>45365</v>
      </c>
      <c r="K1463" s="33">
        <v>45365</v>
      </c>
      <c r="L1463" t="s">
        <v>1058</v>
      </c>
      <c r="M1463" s="32">
        <v>7</v>
      </c>
      <c r="N1463" s="32" t="s">
        <v>20</v>
      </c>
      <c r="O1463" s="32">
        <v>6</v>
      </c>
      <c r="P1463" s="32">
        <v>27</v>
      </c>
      <c r="Q1463" s="32">
        <v>162</v>
      </c>
      <c r="R1463" s="32" t="s">
        <v>581</v>
      </c>
      <c r="S1463" s="32" t="s">
        <v>581</v>
      </c>
      <c r="T1463" s="33" t="s">
        <v>581</v>
      </c>
      <c r="U1463" s="33" t="s">
        <v>581</v>
      </c>
      <c r="V1463" s="32" t="s">
        <v>2983</v>
      </c>
      <c r="W1463" s="32" t="s">
        <v>1884</v>
      </c>
      <c r="X1463" s="33">
        <v>45366</v>
      </c>
      <c r="Y1463" s="32" t="s">
        <v>1068</v>
      </c>
      <c r="Z1463" s="33">
        <v>45366</v>
      </c>
      <c r="AA1463" s="32" t="s">
        <v>1069</v>
      </c>
      <c r="AB1463" s="32" t="s">
        <v>1070</v>
      </c>
      <c r="AC1463" s="33">
        <v>45373</v>
      </c>
      <c r="AD1463" s="32" t="s">
        <v>22</v>
      </c>
      <c r="AE1463" s="33">
        <v>45369</v>
      </c>
      <c r="AF1463" s="32" t="s">
        <v>427</v>
      </c>
      <c r="AG1463" s="32"/>
      <c r="AH1463" s="32" t="s">
        <v>1210</v>
      </c>
      <c r="AI1463" t="s">
        <v>1311</v>
      </c>
      <c r="AJ1463" t="s">
        <v>1356</v>
      </c>
      <c r="AK1463" t="s">
        <v>1520</v>
      </c>
      <c r="AL1463" s="32" t="s">
        <v>890</v>
      </c>
    </row>
    <row r="1464" spans="1:38">
      <c r="A1464" s="32">
        <v>95</v>
      </c>
      <c r="B1464" s="33">
        <v>45363</v>
      </c>
      <c r="C1464" s="32">
        <v>30</v>
      </c>
      <c r="D1464" s="32" t="s">
        <v>2887</v>
      </c>
      <c r="E1464" s="32" t="s">
        <v>2888</v>
      </c>
      <c r="F1464" s="32">
        <v>10071568</v>
      </c>
      <c r="G1464" s="32" t="s">
        <v>86</v>
      </c>
      <c r="H1464" s="32" t="s">
        <v>87</v>
      </c>
      <c r="I1464" s="32">
        <v>56859</v>
      </c>
      <c r="J1464" s="33">
        <v>45365</v>
      </c>
      <c r="K1464" s="33">
        <v>45365</v>
      </c>
      <c r="L1464" t="s">
        <v>1058</v>
      </c>
      <c r="M1464" s="32">
        <v>6</v>
      </c>
      <c r="N1464" s="32" t="s">
        <v>55</v>
      </c>
      <c r="O1464" s="32">
        <v>1</v>
      </c>
      <c r="P1464" s="32">
        <v>92</v>
      </c>
      <c r="Q1464" s="32">
        <v>92</v>
      </c>
      <c r="R1464" s="32" t="s">
        <v>581</v>
      </c>
      <c r="S1464" s="32" t="s">
        <v>581</v>
      </c>
      <c r="T1464" s="33" t="s">
        <v>581</v>
      </c>
      <c r="U1464" s="33" t="s">
        <v>581</v>
      </c>
      <c r="V1464" s="32" t="s">
        <v>2983</v>
      </c>
      <c r="W1464" s="32" t="s">
        <v>1320</v>
      </c>
      <c r="X1464" s="33">
        <v>45366</v>
      </c>
      <c r="Y1464" s="32" t="s">
        <v>1068</v>
      </c>
      <c r="Z1464" s="33">
        <v>45366</v>
      </c>
      <c r="AA1464" s="32" t="s">
        <v>1069</v>
      </c>
      <c r="AB1464" s="32" t="s">
        <v>1070</v>
      </c>
      <c r="AC1464" s="33">
        <v>45373</v>
      </c>
      <c r="AD1464" s="32" t="s">
        <v>22</v>
      </c>
      <c r="AE1464" s="33">
        <v>45369</v>
      </c>
      <c r="AF1464" s="32" t="s">
        <v>424</v>
      </c>
      <c r="AG1464" s="32"/>
      <c r="AH1464" s="32" t="s">
        <v>1210</v>
      </c>
      <c r="AI1464" t="s">
        <v>1311</v>
      </c>
      <c r="AJ1464" t="s">
        <v>1356</v>
      </c>
      <c r="AK1464" t="s">
        <v>1520</v>
      </c>
      <c r="AL1464" s="32" t="s">
        <v>890</v>
      </c>
    </row>
    <row r="1465" spans="1:38">
      <c r="A1465" s="32">
        <v>95</v>
      </c>
      <c r="B1465" s="33">
        <v>45363</v>
      </c>
      <c r="C1465" s="32">
        <v>30</v>
      </c>
      <c r="D1465" s="32" t="s">
        <v>2887</v>
      </c>
      <c r="E1465" s="32" t="s">
        <v>2888</v>
      </c>
      <c r="F1465" s="32">
        <v>10071568</v>
      </c>
      <c r="G1465" s="32" t="s">
        <v>949</v>
      </c>
      <c r="H1465" s="32" t="s">
        <v>954</v>
      </c>
      <c r="I1465" s="32">
        <v>56859</v>
      </c>
      <c r="J1465" s="33">
        <v>45365</v>
      </c>
      <c r="K1465" s="33">
        <v>45365</v>
      </c>
      <c r="L1465" t="s">
        <v>1058</v>
      </c>
      <c r="M1465" s="32">
        <v>5</v>
      </c>
      <c r="N1465" s="32" t="s">
        <v>20</v>
      </c>
      <c r="O1465" s="32">
        <v>20</v>
      </c>
      <c r="P1465" s="32">
        <v>265</v>
      </c>
      <c r="Q1465" s="32">
        <v>5300</v>
      </c>
      <c r="R1465" s="32" t="s">
        <v>581</v>
      </c>
      <c r="S1465" s="32" t="s">
        <v>581</v>
      </c>
      <c r="T1465" s="33" t="s">
        <v>581</v>
      </c>
      <c r="U1465" s="33" t="s">
        <v>581</v>
      </c>
      <c r="V1465" s="32" t="s">
        <v>2983</v>
      </c>
      <c r="W1465" s="32" t="s">
        <v>1321</v>
      </c>
      <c r="X1465" s="33">
        <v>45366</v>
      </c>
      <c r="Y1465" s="32" t="s">
        <v>1068</v>
      </c>
      <c r="Z1465" s="33">
        <v>45366</v>
      </c>
      <c r="AA1465" s="32" t="s">
        <v>1069</v>
      </c>
      <c r="AB1465" s="32" t="s">
        <v>1070</v>
      </c>
      <c r="AC1465" s="33">
        <v>45397</v>
      </c>
      <c r="AD1465" s="32" t="s">
        <v>581</v>
      </c>
      <c r="AE1465" s="33" t="s">
        <v>581</v>
      </c>
      <c r="AF1465" s="32" t="s">
        <v>581</v>
      </c>
      <c r="AG1465" s="32"/>
      <c r="AH1465" s="32" t="s">
        <v>1210</v>
      </c>
      <c r="AI1465" t="s">
        <v>1311</v>
      </c>
      <c r="AJ1465" t="s">
        <v>1356</v>
      </c>
      <c r="AK1465" t="s">
        <v>1520</v>
      </c>
      <c r="AL1465" s="32" t="s">
        <v>890</v>
      </c>
    </row>
    <row r="1466" spans="1:38">
      <c r="A1466" s="32">
        <v>95</v>
      </c>
      <c r="B1466" s="33">
        <v>45363</v>
      </c>
      <c r="C1466" s="32">
        <v>30</v>
      </c>
      <c r="D1466" s="32" t="s">
        <v>2887</v>
      </c>
      <c r="E1466" s="32" t="s">
        <v>2888</v>
      </c>
      <c r="F1466" s="32">
        <v>10071568</v>
      </c>
      <c r="G1466" s="32" t="s">
        <v>1904</v>
      </c>
      <c r="H1466" s="32" t="s">
        <v>1899</v>
      </c>
      <c r="I1466" s="32">
        <v>56856</v>
      </c>
      <c r="J1466" s="33">
        <v>45365</v>
      </c>
      <c r="K1466" s="33">
        <v>45365</v>
      </c>
      <c r="L1466" t="s">
        <v>1058</v>
      </c>
      <c r="M1466" s="32">
        <v>1</v>
      </c>
      <c r="N1466" s="32" t="s">
        <v>20</v>
      </c>
      <c r="O1466" s="32">
        <v>10</v>
      </c>
      <c r="P1466" s="32">
        <v>10.23</v>
      </c>
      <c r="Q1466" s="32">
        <v>102.3</v>
      </c>
      <c r="R1466" s="32" t="s">
        <v>581</v>
      </c>
      <c r="S1466" s="32" t="s">
        <v>581</v>
      </c>
      <c r="T1466" s="33" t="s">
        <v>581</v>
      </c>
      <c r="U1466" s="33" t="s">
        <v>581</v>
      </c>
      <c r="V1466" s="32" t="s">
        <v>2983</v>
      </c>
      <c r="W1466" s="32" t="s">
        <v>1325</v>
      </c>
      <c r="X1466" s="33">
        <v>45366</v>
      </c>
      <c r="Y1466" s="32" t="s">
        <v>1068</v>
      </c>
      <c r="Z1466" s="33">
        <v>45366</v>
      </c>
      <c r="AA1466" s="32" t="s">
        <v>1069</v>
      </c>
      <c r="AB1466" s="32" t="s">
        <v>1070</v>
      </c>
      <c r="AC1466" s="33">
        <v>45373</v>
      </c>
      <c r="AD1466" s="32" t="s">
        <v>22</v>
      </c>
      <c r="AE1466" s="33">
        <v>45369</v>
      </c>
      <c r="AF1466" s="32" t="s">
        <v>1001</v>
      </c>
      <c r="AG1466" s="32"/>
      <c r="AH1466" s="32" t="s">
        <v>1210</v>
      </c>
      <c r="AI1466" t="s">
        <v>1311</v>
      </c>
      <c r="AJ1466" t="s">
        <v>1356</v>
      </c>
      <c r="AK1466" t="s">
        <v>1520</v>
      </c>
      <c r="AL1466" s="32" t="s">
        <v>890</v>
      </c>
    </row>
    <row r="1467" spans="1:38">
      <c r="A1467" s="32">
        <v>95</v>
      </c>
      <c r="B1467" s="33">
        <v>45363</v>
      </c>
      <c r="C1467" s="32">
        <v>30</v>
      </c>
      <c r="D1467" s="32" t="s">
        <v>2887</v>
      </c>
      <c r="E1467" s="32" t="s">
        <v>2888</v>
      </c>
      <c r="F1467" s="32">
        <v>10071568</v>
      </c>
      <c r="G1467" s="32" t="s">
        <v>953</v>
      </c>
      <c r="H1467" s="32" t="s">
        <v>958</v>
      </c>
      <c r="I1467" s="32">
        <v>56855</v>
      </c>
      <c r="J1467" s="33">
        <v>45365</v>
      </c>
      <c r="K1467" s="33">
        <v>45365</v>
      </c>
      <c r="L1467" t="s">
        <v>1058</v>
      </c>
      <c r="M1467" s="32">
        <v>1</v>
      </c>
      <c r="N1467" s="32" t="s">
        <v>36</v>
      </c>
      <c r="O1467" s="32">
        <v>1</v>
      </c>
      <c r="P1467" s="32">
        <v>91.74</v>
      </c>
      <c r="Q1467" s="32">
        <v>91.74</v>
      </c>
      <c r="R1467" s="32" t="s">
        <v>2994</v>
      </c>
      <c r="S1467" s="32" t="s">
        <v>1058</v>
      </c>
      <c r="T1467" s="33">
        <v>45366</v>
      </c>
      <c r="U1467" s="33" t="s">
        <v>581</v>
      </c>
      <c r="V1467" s="32" t="s">
        <v>2995</v>
      </c>
      <c r="W1467" s="32" t="s">
        <v>1016</v>
      </c>
      <c r="X1467" s="33">
        <v>45366</v>
      </c>
      <c r="Y1467" s="32" t="s">
        <v>1068</v>
      </c>
      <c r="Z1467" s="33">
        <v>45366</v>
      </c>
      <c r="AA1467" s="32" t="s">
        <v>1075</v>
      </c>
      <c r="AB1467" s="32" t="s">
        <v>1070</v>
      </c>
      <c r="AC1467" s="33">
        <v>45380</v>
      </c>
      <c r="AD1467" s="32" t="s">
        <v>22</v>
      </c>
      <c r="AE1467" s="33">
        <v>45370</v>
      </c>
      <c r="AF1467" s="32" t="s">
        <v>424</v>
      </c>
      <c r="AG1467" s="32"/>
      <c r="AH1467" s="32" t="s">
        <v>1210</v>
      </c>
      <c r="AI1467" t="s">
        <v>1311</v>
      </c>
      <c r="AJ1467" t="s">
        <v>1356</v>
      </c>
      <c r="AK1467" t="s">
        <v>1520</v>
      </c>
      <c r="AL1467" s="32" t="s">
        <v>890</v>
      </c>
    </row>
    <row r="1468" spans="1:38">
      <c r="A1468" s="32">
        <v>95</v>
      </c>
      <c r="B1468" s="33">
        <v>45363</v>
      </c>
      <c r="C1468" s="32">
        <v>30</v>
      </c>
      <c r="D1468" s="32" t="s">
        <v>2887</v>
      </c>
      <c r="E1468" s="32" t="s">
        <v>2888</v>
      </c>
      <c r="F1468" s="32">
        <v>10071568</v>
      </c>
      <c r="G1468" s="32" t="s">
        <v>2241</v>
      </c>
      <c r="H1468" s="32" t="s">
        <v>2890</v>
      </c>
      <c r="I1468" s="32">
        <v>56859</v>
      </c>
      <c r="J1468" s="33">
        <v>45365</v>
      </c>
      <c r="K1468" s="33">
        <v>45365</v>
      </c>
      <c r="L1468" t="s">
        <v>1058</v>
      </c>
      <c r="M1468" s="32">
        <v>4</v>
      </c>
      <c r="N1468" s="32" t="s">
        <v>20</v>
      </c>
      <c r="O1468" s="32">
        <v>10</v>
      </c>
      <c r="P1468" s="32">
        <v>8.9</v>
      </c>
      <c r="Q1468" s="32">
        <v>89</v>
      </c>
      <c r="R1468" s="32" t="s">
        <v>581</v>
      </c>
      <c r="S1468" s="32" t="s">
        <v>581</v>
      </c>
      <c r="T1468" s="33" t="s">
        <v>581</v>
      </c>
      <c r="U1468" s="33" t="s">
        <v>581</v>
      </c>
      <c r="V1468" s="32" t="s">
        <v>2983</v>
      </c>
      <c r="W1468" s="32" t="s">
        <v>1322</v>
      </c>
      <c r="X1468" s="33">
        <v>45366</v>
      </c>
      <c r="Y1468" s="32" t="s">
        <v>1068</v>
      </c>
      <c r="Z1468" s="33">
        <v>45366</v>
      </c>
      <c r="AA1468" s="32" t="s">
        <v>1069</v>
      </c>
      <c r="AB1468" s="32" t="s">
        <v>1070</v>
      </c>
      <c r="AC1468" s="33">
        <v>45373</v>
      </c>
      <c r="AD1468" s="32" t="s">
        <v>22</v>
      </c>
      <c r="AE1468" s="33">
        <v>45369</v>
      </c>
      <c r="AF1468" s="32" t="s">
        <v>1001</v>
      </c>
      <c r="AG1468" s="32"/>
      <c r="AH1468" s="32" t="s">
        <v>1210</v>
      </c>
      <c r="AI1468" t="s">
        <v>1311</v>
      </c>
      <c r="AJ1468" t="s">
        <v>1356</v>
      </c>
      <c r="AK1468" t="s">
        <v>1520</v>
      </c>
      <c r="AL1468" s="32" t="s">
        <v>890</v>
      </c>
    </row>
    <row r="1469" spans="1:38">
      <c r="A1469" s="32">
        <v>95</v>
      </c>
      <c r="B1469" s="33">
        <v>45363</v>
      </c>
      <c r="C1469" s="32">
        <v>30</v>
      </c>
      <c r="D1469" s="32" t="s">
        <v>2887</v>
      </c>
      <c r="E1469" s="32" t="s">
        <v>2888</v>
      </c>
      <c r="F1469" s="32">
        <v>10071568</v>
      </c>
      <c r="G1469" s="32" t="s">
        <v>159</v>
      </c>
      <c r="H1469" s="32" t="s">
        <v>152</v>
      </c>
      <c r="I1469" s="32">
        <v>56858</v>
      </c>
      <c r="J1469" s="33">
        <v>45365</v>
      </c>
      <c r="K1469" s="33">
        <v>45365</v>
      </c>
      <c r="L1469" t="s">
        <v>1058</v>
      </c>
      <c r="M1469" s="32">
        <v>3</v>
      </c>
      <c r="N1469" s="32" t="s">
        <v>36</v>
      </c>
      <c r="O1469" s="32">
        <v>1</v>
      </c>
      <c r="P1469" s="32">
        <v>51.5</v>
      </c>
      <c r="Q1469" s="32">
        <v>51.5</v>
      </c>
      <c r="R1469" s="32" t="s">
        <v>2986</v>
      </c>
      <c r="S1469" s="32" t="s">
        <v>1058</v>
      </c>
      <c r="T1469" s="33">
        <v>45366</v>
      </c>
      <c r="U1469" s="33" t="s">
        <v>581</v>
      </c>
      <c r="V1469" s="32" t="s">
        <v>2987</v>
      </c>
      <c r="W1469" s="32" t="s">
        <v>1009</v>
      </c>
      <c r="X1469" s="33">
        <v>45366</v>
      </c>
      <c r="Y1469" s="32" t="s">
        <v>1068</v>
      </c>
      <c r="Z1469" s="33">
        <v>45366</v>
      </c>
      <c r="AA1469" s="32" t="s">
        <v>1075</v>
      </c>
      <c r="AB1469" s="32" t="s">
        <v>1081</v>
      </c>
      <c r="AC1469" s="33">
        <v>45380</v>
      </c>
      <c r="AD1469" s="32" t="s">
        <v>22</v>
      </c>
      <c r="AE1469" s="33">
        <v>45369</v>
      </c>
      <c r="AF1469" s="32" t="s">
        <v>424</v>
      </c>
      <c r="AG1469" s="32"/>
      <c r="AH1469" s="32" t="s">
        <v>1210</v>
      </c>
      <c r="AI1469" t="s">
        <v>1311</v>
      </c>
      <c r="AJ1469" t="s">
        <v>1356</v>
      </c>
      <c r="AK1469" t="s">
        <v>1520</v>
      </c>
      <c r="AL1469" s="32" t="s">
        <v>890</v>
      </c>
    </row>
    <row r="1470" spans="1:38">
      <c r="A1470" s="32">
        <v>95</v>
      </c>
      <c r="B1470" s="33">
        <v>45363</v>
      </c>
      <c r="C1470" s="32">
        <v>30</v>
      </c>
      <c r="D1470" s="32" t="s">
        <v>2887</v>
      </c>
      <c r="E1470" s="32" t="s">
        <v>2888</v>
      </c>
      <c r="F1470" s="32">
        <v>10071568</v>
      </c>
      <c r="G1470" s="32" t="s">
        <v>2889</v>
      </c>
      <c r="H1470" s="32" t="s">
        <v>2891</v>
      </c>
      <c r="I1470" s="32">
        <v>56860</v>
      </c>
      <c r="J1470" s="33">
        <v>45365</v>
      </c>
      <c r="K1470" s="33">
        <v>45365</v>
      </c>
      <c r="L1470" t="s">
        <v>1058</v>
      </c>
      <c r="M1470" s="32">
        <v>1</v>
      </c>
      <c r="N1470" s="32" t="s">
        <v>20</v>
      </c>
      <c r="O1470" s="32">
        <v>10</v>
      </c>
      <c r="P1470" s="32">
        <v>0.49</v>
      </c>
      <c r="Q1470" s="32">
        <v>4.9000000000000004</v>
      </c>
      <c r="R1470" s="32" t="s">
        <v>3069</v>
      </c>
      <c r="S1470" s="32" t="s">
        <v>1058</v>
      </c>
      <c r="T1470" s="33">
        <v>45373</v>
      </c>
      <c r="U1470" s="33">
        <v>45368</v>
      </c>
      <c r="V1470" s="32" t="s">
        <v>3070</v>
      </c>
      <c r="W1470" s="32" t="s">
        <v>141</v>
      </c>
      <c r="X1470" s="33">
        <v>45373</v>
      </c>
      <c r="Y1470" s="32" t="s">
        <v>1068</v>
      </c>
      <c r="Z1470" s="33">
        <v>45373</v>
      </c>
      <c r="AA1470" s="32" t="s">
        <v>1075</v>
      </c>
      <c r="AB1470" s="32" t="s">
        <v>1083</v>
      </c>
      <c r="AC1470" s="33">
        <v>45412</v>
      </c>
      <c r="AD1470" s="32" t="s">
        <v>581</v>
      </c>
      <c r="AE1470" s="33" t="s">
        <v>581</v>
      </c>
      <c r="AF1470" s="32" t="s">
        <v>581</v>
      </c>
      <c r="AG1470" s="32"/>
      <c r="AH1470" s="32" t="s">
        <v>1210</v>
      </c>
      <c r="AI1470" t="s">
        <v>1311</v>
      </c>
      <c r="AJ1470" t="s">
        <v>1356</v>
      </c>
      <c r="AK1470" t="s">
        <v>1520</v>
      </c>
      <c r="AL1470" s="32" t="s">
        <v>890</v>
      </c>
    </row>
    <row r="1471" spans="1:38">
      <c r="A1471" s="32">
        <v>95</v>
      </c>
      <c r="B1471" s="33">
        <v>45363</v>
      </c>
      <c r="C1471" s="32">
        <v>30</v>
      </c>
      <c r="D1471" s="32" t="s">
        <v>2887</v>
      </c>
      <c r="E1471" s="32" t="s">
        <v>2888</v>
      </c>
      <c r="F1471" s="32">
        <v>10071568</v>
      </c>
      <c r="G1471" s="32" t="s">
        <v>567</v>
      </c>
      <c r="H1471" s="32" t="s">
        <v>568</v>
      </c>
      <c r="I1471" s="32">
        <v>56858</v>
      </c>
      <c r="J1471" s="33">
        <v>45365</v>
      </c>
      <c r="K1471" s="33">
        <v>45365</v>
      </c>
      <c r="L1471" t="s">
        <v>1058</v>
      </c>
      <c r="M1471" s="32">
        <v>2</v>
      </c>
      <c r="N1471" s="32" t="s">
        <v>20</v>
      </c>
      <c r="O1471" s="32">
        <v>2</v>
      </c>
      <c r="P1471" s="32">
        <v>41</v>
      </c>
      <c r="Q1471" s="32">
        <v>82</v>
      </c>
      <c r="R1471" s="32" t="s">
        <v>2986</v>
      </c>
      <c r="S1471" s="32" t="s">
        <v>1058</v>
      </c>
      <c r="T1471" s="33">
        <v>45366</v>
      </c>
      <c r="U1471" s="33" t="s">
        <v>581</v>
      </c>
      <c r="V1471" s="32" t="s">
        <v>2987</v>
      </c>
      <c r="W1471" s="32" t="s">
        <v>1008</v>
      </c>
      <c r="X1471" s="33">
        <v>45366</v>
      </c>
      <c r="Y1471" s="32" t="s">
        <v>1068</v>
      </c>
      <c r="Z1471" s="33">
        <v>45366</v>
      </c>
      <c r="AA1471" s="32" t="s">
        <v>1075</v>
      </c>
      <c r="AB1471" s="32" t="s">
        <v>1081</v>
      </c>
      <c r="AC1471" s="33">
        <v>45380</v>
      </c>
      <c r="AD1471" s="32" t="s">
        <v>22</v>
      </c>
      <c r="AE1471" s="33">
        <v>45369</v>
      </c>
      <c r="AF1471" s="32" t="s">
        <v>425</v>
      </c>
      <c r="AG1471" s="32"/>
      <c r="AH1471" s="32" t="s">
        <v>1210</v>
      </c>
      <c r="AI1471" t="s">
        <v>1311</v>
      </c>
      <c r="AJ1471" t="s">
        <v>1356</v>
      </c>
      <c r="AK1471" t="s">
        <v>1520</v>
      </c>
      <c r="AL1471" s="32" t="s">
        <v>890</v>
      </c>
    </row>
    <row r="1472" spans="1:38">
      <c r="A1472" s="32">
        <v>95</v>
      </c>
      <c r="B1472" s="33">
        <v>45363</v>
      </c>
      <c r="C1472" s="32">
        <v>30</v>
      </c>
      <c r="D1472" s="32" t="s">
        <v>2887</v>
      </c>
      <c r="E1472" s="32" t="s">
        <v>2888</v>
      </c>
      <c r="F1472" s="32">
        <v>10071568</v>
      </c>
      <c r="G1472" s="32" t="s">
        <v>2893</v>
      </c>
      <c r="H1472" s="32" t="s">
        <v>2894</v>
      </c>
      <c r="I1472" s="32">
        <v>56858</v>
      </c>
      <c r="J1472" s="33">
        <v>45365</v>
      </c>
      <c r="K1472" s="33">
        <v>45365</v>
      </c>
      <c r="L1472" t="s">
        <v>1058</v>
      </c>
      <c r="M1472" s="32">
        <v>1</v>
      </c>
      <c r="N1472" s="32" t="s">
        <v>2892</v>
      </c>
      <c r="O1472" s="32">
        <v>1</v>
      </c>
      <c r="P1472" s="32">
        <v>145.9</v>
      </c>
      <c r="Q1472" s="32">
        <v>145.9</v>
      </c>
      <c r="R1472" s="32" t="s">
        <v>2986</v>
      </c>
      <c r="S1472" s="32" t="s">
        <v>1058</v>
      </c>
      <c r="T1472" s="33">
        <v>45366</v>
      </c>
      <c r="U1472" s="33" t="s">
        <v>581</v>
      </c>
      <c r="V1472" s="32" t="s">
        <v>2987</v>
      </c>
      <c r="W1472" s="32" t="s">
        <v>1007</v>
      </c>
      <c r="X1472" s="33">
        <v>45366</v>
      </c>
      <c r="Y1472" s="32" t="s">
        <v>1068</v>
      </c>
      <c r="Z1472" s="33">
        <v>45366</v>
      </c>
      <c r="AA1472" s="32" t="s">
        <v>1075</v>
      </c>
      <c r="AB1472" s="32" t="s">
        <v>1081</v>
      </c>
      <c r="AC1472" s="33">
        <v>45380</v>
      </c>
      <c r="AD1472" s="32" t="s">
        <v>581</v>
      </c>
      <c r="AE1472" s="33" t="s">
        <v>581</v>
      </c>
      <c r="AF1472" s="32" t="s">
        <v>581</v>
      </c>
      <c r="AG1472" s="32"/>
      <c r="AH1472" s="32" t="s">
        <v>1210</v>
      </c>
      <c r="AI1472" t="s">
        <v>1311</v>
      </c>
      <c r="AJ1472" t="s">
        <v>1356</v>
      </c>
      <c r="AK1472" t="s">
        <v>1520</v>
      </c>
      <c r="AL1472" s="32" t="s">
        <v>890</v>
      </c>
    </row>
    <row r="1473" spans="1:38">
      <c r="A1473" s="32">
        <v>95</v>
      </c>
      <c r="B1473" s="33">
        <v>45363</v>
      </c>
      <c r="C1473" s="32">
        <v>30</v>
      </c>
      <c r="D1473" s="32" t="s">
        <v>2887</v>
      </c>
      <c r="E1473" s="32" t="s">
        <v>2888</v>
      </c>
      <c r="F1473" s="32">
        <v>10071568</v>
      </c>
      <c r="G1473" s="32" t="s">
        <v>2548</v>
      </c>
      <c r="H1473" s="32" t="s">
        <v>2547</v>
      </c>
      <c r="I1473" s="32">
        <v>56859</v>
      </c>
      <c r="J1473" s="33">
        <v>45365</v>
      </c>
      <c r="K1473" s="33">
        <v>45365</v>
      </c>
      <c r="L1473" t="s">
        <v>1058</v>
      </c>
      <c r="M1473" s="32">
        <v>3</v>
      </c>
      <c r="N1473" s="32" t="s">
        <v>20</v>
      </c>
      <c r="O1473" s="32">
        <v>1</v>
      </c>
      <c r="P1473" s="32">
        <v>11.63</v>
      </c>
      <c r="Q1473" s="32">
        <v>11.63</v>
      </c>
      <c r="R1473" s="32" t="s">
        <v>581</v>
      </c>
      <c r="S1473" s="32" t="s">
        <v>581</v>
      </c>
      <c r="T1473" s="33" t="s">
        <v>581</v>
      </c>
      <c r="U1473" s="33" t="s">
        <v>581</v>
      </c>
      <c r="V1473" s="32" t="s">
        <v>2983</v>
      </c>
      <c r="W1473" s="32" t="s">
        <v>1323</v>
      </c>
      <c r="X1473" s="33">
        <v>45366</v>
      </c>
      <c r="Y1473" s="32" t="s">
        <v>1068</v>
      </c>
      <c r="Z1473" s="33">
        <v>45366</v>
      </c>
      <c r="AA1473" s="32" t="s">
        <v>1069</v>
      </c>
      <c r="AB1473" s="32" t="s">
        <v>1070</v>
      </c>
      <c r="AC1473" s="33">
        <v>45373</v>
      </c>
      <c r="AD1473" s="32" t="s">
        <v>22</v>
      </c>
      <c r="AE1473" s="33">
        <v>45369</v>
      </c>
      <c r="AF1473" s="32" t="s">
        <v>424</v>
      </c>
      <c r="AG1473" s="32"/>
      <c r="AH1473" s="32" t="s">
        <v>1210</v>
      </c>
      <c r="AI1473" t="s">
        <v>1311</v>
      </c>
      <c r="AJ1473" t="s">
        <v>1356</v>
      </c>
      <c r="AK1473" t="s">
        <v>1520</v>
      </c>
      <c r="AL1473" s="32" t="s">
        <v>890</v>
      </c>
    </row>
    <row r="1474" spans="1:38">
      <c r="A1474" s="32">
        <v>95</v>
      </c>
      <c r="B1474" s="33">
        <v>45363</v>
      </c>
      <c r="C1474" s="32">
        <v>30</v>
      </c>
      <c r="D1474" s="32" t="s">
        <v>2887</v>
      </c>
      <c r="E1474" s="32" t="s">
        <v>2888</v>
      </c>
      <c r="F1474" s="32">
        <v>10071568</v>
      </c>
      <c r="G1474" s="32" t="s">
        <v>216</v>
      </c>
      <c r="H1474" s="32" t="s">
        <v>217</v>
      </c>
      <c r="I1474" s="32">
        <v>56859</v>
      </c>
      <c r="J1474" s="33">
        <v>45365</v>
      </c>
      <c r="K1474" s="33">
        <v>45365</v>
      </c>
      <c r="L1474" t="s">
        <v>1058</v>
      </c>
      <c r="M1474" s="32">
        <v>2</v>
      </c>
      <c r="N1474" s="32" t="s">
        <v>36</v>
      </c>
      <c r="O1474" s="32">
        <v>1</v>
      </c>
      <c r="P1474" s="32">
        <v>26.93</v>
      </c>
      <c r="Q1474" s="32">
        <v>26.93</v>
      </c>
      <c r="R1474" s="32" t="s">
        <v>581</v>
      </c>
      <c r="S1474" s="32" t="s">
        <v>581</v>
      </c>
      <c r="T1474" s="33" t="s">
        <v>581</v>
      </c>
      <c r="U1474" s="33" t="s">
        <v>581</v>
      </c>
      <c r="V1474" s="32" t="s">
        <v>2983</v>
      </c>
      <c r="W1474" s="32" t="s">
        <v>1324</v>
      </c>
      <c r="X1474" s="33">
        <v>45366</v>
      </c>
      <c r="Y1474" s="32" t="s">
        <v>1068</v>
      </c>
      <c r="Z1474" s="33">
        <v>45366</v>
      </c>
      <c r="AA1474" s="32" t="s">
        <v>1069</v>
      </c>
      <c r="AB1474" s="32" t="s">
        <v>1070</v>
      </c>
      <c r="AC1474" s="33">
        <v>45373</v>
      </c>
      <c r="AD1474" s="32" t="s">
        <v>22</v>
      </c>
      <c r="AE1474" s="33">
        <v>45369</v>
      </c>
      <c r="AF1474" s="32" t="s">
        <v>424</v>
      </c>
      <c r="AG1474" s="32"/>
      <c r="AH1474" s="32" t="s">
        <v>1210</v>
      </c>
      <c r="AI1474" t="s">
        <v>1311</v>
      </c>
      <c r="AJ1474" t="s">
        <v>1356</v>
      </c>
      <c r="AK1474" t="s">
        <v>1520</v>
      </c>
      <c r="AL1474" s="32" t="s">
        <v>890</v>
      </c>
    </row>
    <row r="1475" spans="1:38">
      <c r="A1475" s="32">
        <v>95</v>
      </c>
      <c r="B1475" s="33">
        <v>45363</v>
      </c>
      <c r="C1475" s="32">
        <v>30</v>
      </c>
      <c r="D1475" s="32" t="s">
        <v>2887</v>
      </c>
      <c r="E1475" s="32" t="s">
        <v>2888</v>
      </c>
      <c r="F1475" s="32">
        <v>10071568</v>
      </c>
      <c r="G1475" s="32" t="s">
        <v>479</v>
      </c>
      <c r="H1475" s="32" t="s">
        <v>480</v>
      </c>
      <c r="I1475" s="32">
        <v>56859</v>
      </c>
      <c r="J1475" s="33">
        <v>45365</v>
      </c>
      <c r="K1475" s="33">
        <v>45365</v>
      </c>
      <c r="L1475" t="s">
        <v>1058</v>
      </c>
      <c r="M1475" s="32">
        <v>1</v>
      </c>
      <c r="N1475" s="32" t="s">
        <v>1381</v>
      </c>
      <c r="O1475" s="32">
        <v>1</v>
      </c>
      <c r="P1475" s="32">
        <v>74.8</v>
      </c>
      <c r="Q1475" s="32">
        <v>74.8</v>
      </c>
      <c r="R1475" s="32" t="s">
        <v>581</v>
      </c>
      <c r="S1475" s="32" t="s">
        <v>581</v>
      </c>
      <c r="T1475" s="33" t="s">
        <v>581</v>
      </c>
      <c r="U1475" s="33" t="s">
        <v>581</v>
      </c>
      <c r="V1475" s="32" t="s">
        <v>2983</v>
      </c>
      <c r="W1475" s="32" t="s">
        <v>1341</v>
      </c>
      <c r="X1475" s="33">
        <v>45366</v>
      </c>
      <c r="Y1475" s="32" t="s">
        <v>1068</v>
      </c>
      <c r="Z1475" s="33">
        <v>45366</v>
      </c>
      <c r="AA1475" s="32" t="s">
        <v>1069</v>
      </c>
      <c r="AB1475" s="32" t="s">
        <v>1070</v>
      </c>
      <c r="AC1475" s="33">
        <v>45373</v>
      </c>
      <c r="AD1475" s="32" t="s">
        <v>22</v>
      </c>
      <c r="AE1475" s="33">
        <v>45369</v>
      </c>
      <c r="AF1475" s="32" t="s">
        <v>424</v>
      </c>
      <c r="AG1475" s="32"/>
      <c r="AH1475" s="32" t="s">
        <v>1210</v>
      </c>
      <c r="AI1475" t="s">
        <v>1311</v>
      </c>
      <c r="AJ1475" t="s">
        <v>1356</v>
      </c>
      <c r="AK1475" t="s">
        <v>1520</v>
      </c>
      <c r="AL1475" s="32" t="s">
        <v>890</v>
      </c>
    </row>
    <row r="1476" spans="1:38">
      <c r="A1476" s="32">
        <v>96</v>
      </c>
      <c r="B1476" s="33">
        <v>45363</v>
      </c>
      <c r="C1476" s="32">
        <v>30</v>
      </c>
      <c r="D1476" s="32" t="s">
        <v>2967</v>
      </c>
      <c r="E1476" s="32" t="s">
        <v>2968</v>
      </c>
      <c r="F1476" s="32">
        <v>10061945</v>
      </c>
      <c r="G1476" s="32" t="s">
        <v>2957</v>
      </c>
      <c r="H1476" s="32" t="s">
        <v>2969</v>
      </c>
      <c r="I1476" s="32">
        <v>57036</v>
      </c>
      <c r="J1476" s="33">
        <v>45367</v>
      </c>
      <c r="K1476" s="33">
        <v>45369</v>
      </c>
      <c r="L1476" t="s">
        <v>1068</v>
      </c>
      <c r="M1476" s="32">
        <v>2</v>
      </c>
      <c r="N1476" s="32" t="s">
        <v>2979</v>
      </c>
      <c r="O1476" s="32">
        <v>2</v>
      </c>
      <c r="P1476" s="32">
        <v>38.799999999999997</v>
      </c>
      <c r="Q1476" s="32">
        <v>77.599999999999994</v>
      </c>
      <c r="R1476" s="32" t="s">
        <v>3060</v>
      </c>
      <c r="S1476" s="32" t="s">
        <v>1059</v>
      </c>
      <c r="T1476" s="33">
        <v>45372</v>
      </c>
      <c r="U1476" s="33">
        <v>45374</v>
      </c>
      <c r="V1476" s="32" t="s">
        <v>581</v>
      </c>
      <c r="W1476" s="32" t="s">
        <v>581</v>
      </c>
      <c r="X1476" s="33" t="s">
        <v>581</v>
      </c>
      <c r="Y1476" s="32" t="s">
        <v>581</v>
      </c>
      <c r="Z1476" s="33" t="s">
        <v>581</v>
      </c>
      <c r="AA1476" s="32" t="s">
        <v>581</v>
      </c>
      <c r="AB1476" s="32" t="s">
        <v>581</v>
      </c>
      <c r="AC1476" s="33" t="s">
        <v>581</v>
      </c>
      <c r="AD1476" s="32" t="s">
        <v>581</v>
      </c>
      <c r="AE1476" s="33" t="s">
        <v>581</v>
      </c>
      <c r="AF1476" s="32" t="s">
        <v>581</v>
      </c>
      <c r="AG1476" s="32"/>
      <c r="AH1476" s="32" t="s">
        <v>1210</v>
      </c>
      <c r="AI1476" t="s">
        <v>1311</v>
      </c>
      <c r="AJ1476" t="s">
        <v>1356</v>
      </c>
      <c r="AK1476" t="s">
        <v>1520</v>
      </c>
      <c r="AL1476" s="32" t="s">
        <v>890</v>
      </c>
    </row>
    <row r="1477" spans="1:38">
      <c r="A1477" s="32">
        <v>96</v>
      </c>
      <c r="B1477" s="33">
        <v>45363</v>
      </c>
      <c r="C1477" s="32">
        <v>30</v>
      </c>
      <c r="D1477" s="32" t="s">
        <v>2967</v>
      </c>
      <c r="E1477" s="32" t="s">
        <v>2968</v>
      </c>
      <c r="F1477" s="32">
        <v>10061945</v>
      </c>
      <c r="G1477" s="32" t="s">
        <v>262</v>
      </c>
      <c r="H1477" s="32" t="s">
        <v>263</v>
      </c>
      <c r="I1477" s="32">
        <v>57035</v>
      </c>
      <c r="J1477" s="33">
        <v>45367</v>
      </c>
      <c r="K1477" s="33">
        <v>45369</v>
      </c>
      <c r="L1477" t="s">
        <v>1058</v>
      </c>
      <c r="M1477" s="32">
        <v>2</v>
      </c>
      <c r="N1477" s="32" t="s">
        <v>2979</v>
      </c>
      <c r="O1477" s="32">
        <v>1</v>
      </c>
      <c r="P1477" s="32">
        <v>15.6</v>
      </c>
      <c r="Q1477" s="32">
        <v>15.6</v>
      </c>
      <c r="R1477" s="32" t="s">
        <v>3056</v>
      </c>
      <c r="S1477" s="32" t="s">
        <v>1558</v>
      </c>
      <c r="T1477" s="33">
        <v>45372</v>
      </c>
      <c r="U1477" s="33" t="s">
        <v>581</v>
      </c>
      <c r="V1477" s="32" t="s">
        <v>3057</v>
      </c>
      <c r="W1477" s="32" t="s">
        <v>1009</v>
      </c>
      <c r="X1477" s="33">
        <v>45372</v>
      </c>
      <c r="Y1477" s="32" t="s">
        <v>1068</v>
      </c>
      <c r="Z1477" s="33">
        <v>45372</v>
      </c>
      <c r="AA1477" s="32" t="s">
        <v>1075</v>
      </c>
      <c r="AB1477" s="32" t="s">
        <v>1081</v>
      </c>
      <c r="AC1477" s="33">
        <v>45389</v>
      </c>
      <c r="AD1477" s="32" t="s">
        <v>581</v>
      </c>
      <c r="AE1477" s="33" t="s">
        <v>581</v>
      </c>
      <c r="AF1477" s="32" t="s">
        <v>581</v>
      </c>
      <c r="AG1477" s="32"/>
      <c r="AH1477" s="32" t="s">
        <v>1210</v>
      </c>
      <c r="AI1477" t="s">
        <v>1311</v>
      </c>
      <c r="AJ1477" t="s">
        <v>1356</v>
      </c>
      <c r="AK1477" t="s">
        <v>1520</v>
      </c>
      <c r="AL1477" s="32" t="s">
        <v>890</v>
      </c>
    </row>
    <row r="1478" spans="1:38">
      <c r="A1478" s="32">
        <v>96</v>
      </c>
      <c r="B1478" s="33">
        <v>45363</v>
      </c>
      <c r="C1478" s="32">
        <v>30</v>
      </c>
      <c r="D1478" s="32" t="s">
        <v>2967</v>
      </c>
      <c r="E1478" s="32" t="s">
        <v>2968</v>
      </c>
      <c r="F1478" s="32">
        <v>10061945</v>
      </c>
      <c r="G1478" s="32" t="s">
        <v>2958</v>
      </c>
      <c r="H1478" s="32" t="s">
        <v>2970</v>
      </c>
      <c r="I1478" s="32">
        <v>57034</v>
      </c>
      <c r="J1478" s="33">
        <v>45367</v>
      </c>
      <c r="K1478" s="33">
        <v>45369</v>
      </c>
      <c r="L1478" t="s">
        <v>1068</v>
      </c>
      <c r="M1478" s="32">
        <v>1</v>
      </c>
      <c r="N1478" s="32" t="s">
        <v>2979</v>
      </c>
      <c r="O1478" s="32">
        <v>2</v>
      </c>
      <c r="P1478" s="32">
        <v>5.0999999999999996</v>
      </c>
      <c r="Q1478" s="32">
        <v>10.199999999999999</v>
      </c>
      <c r="R1478" s="32" t="s">
        <v>3060</v>
      </c>
      <c r="S1478" s="32" t="s">
        <v>1059</v>
      </c>
      <c r="T1478" s="33">
        <v>45372</v>
      </c>
      <c r="U1478" s="33">
        <v>45374</v>
      </c>
      <c r="V1478" s="32" t="s">
        <v>581</v>
      </c>
      <c r="W1478" s="32" t="s">
        <v>581</v>
      </c>
      <c r="X1478" s="33" t="s">
        <v>581</v>
      </c>
      <c r="Y1478" s="32" t="s">
        <v>581</v>
      </c>
      <c r="Z1478" s="33" t="s">
        <v>581</v>
      </c>
      <c r="AA1478" s="32" t="s">
        <v>581</v>
      </c>
      <c r="AB1478" s="32" t="s">
        <v>581</v>
      </c>
      <c r="AC1478" s="33" t="s">
        <v>581</v>
      </c>
      <c r="AD1478" s="32" t="s">
        <v>581</v>
      </c>
      <c r="AE1478" s="33" t="s">
        <v>581</v>
      </c>
      <c r="AF1478" s="32" t="s">
        <v>581</v>
      </c>
      <c r="AG1478" s="32"/>
      <c r="AH1478" s="32" t="s">
        <v>1210</v>
      </c>
      <c r="AI1478" t="s">
        <v>1311</v>
      </c>
      <c r="AJ1478" t="s">
        <v>1356</v>
      </c>
      <c r="AK1478" t="s">
        <v>1520</v>
      </c>
      <c r="AL1478" s="32" t="s">
        <v>890</v>
      </c>
    </row>
    <row r="1479" spans="1:38">
      <c r="A1479" s="32">
        <v>96</v>
      </c>
      <c r="B1479" s="33">
        <v>45363</v>
      </c>
      <c r="C1479" s="32">
        <v>30</v>
      </c>
      <c r="D1479" s="32" t="s">
        <v>2967</v>
      </c>
      <c r="E1479" s="32" t="s">
        <v>2968</v>
      </c>
      <c r="F1479" s="32">
        <v>10061945</v>
      </c>
      <c r="G1479" s="32" t="s">
        <v>358</v>
      </c>
      <c r="H1479" s="32" t="s">
        <v>361</v>
      </c>
      <c r="I1479" s="32">
        <v>57035</v>
      </c>
      <c r="J1479" s="33">
        <v>45367</v>
      </c>
      <c r="K1479" s="33">
        <v>45369</v>
      </c>
      <c r="L1479" t="s">
        <v>1058</v>
      </c>
      <c r="M1479" s="32">
        <v>1</v>
      </c>
      <c r="N1479" s="32" t="s">
        <v>20</v>
      </c>
      <c r="O1479" s="32">
        <v>2</v>
      </c>
      <c r="P1479" s="32">
        <v>1.7</v>
      </c>
      <c r="Q1479" s="32">
        <v>3.4</v>
      </c>
      <c r="R1479" s="32" t="s">
        <v>3071</v>
      </c>
      <c r="S1479" s="32" t="s">
        <v>1058</v>
      </c>
      <c r="T1479" s="33">
        <v>45372</v>
      </c>
      <c r="U1479" s="33" t="s">
        <v>581</v>
      </c>
      <c r="V1479" s="32" t="s">
        <v>3072</v>
      </c>
      <c r="W1479" s="32" t="s">
        <v>139</v>
      </c>
      <c r="X1479" s="33">
        <v>45372</v>
      </c>
      <c r="Y1479" s="32" t="s">
        <v>1068</v>
      </c>
      <c r="Z1479" s="33">
        <v>45372</v>
      </c>
      <c r="AA1479" s="32" t="s">
        <v>1075</v>
      </c>
      <c r="AB1479" s="32" t="s">
        <v>1070</v>
      </c>
      <c r="AC1479" s="33">
        <v>45389</v>
      </c>
      <c r="AD1479" s="32" t="s">
        <v>581</v>
      </c>
      <c r="AE1479" s="33" t="s">
        <v>581</v>
      </c>
      <c r="AF1479" s="32" t="s">
        <v>581</v>
      </c>
      <c r="AG1479" s="32"/>
      <c r="AH1479" s="32" t="s">
        <v>1210</v>
      </c>
      <c r="AI1479" t="s">
        <v>1311</v>
      </c>
      <c r="AJ1479" t="s">
        <v>1356</v>
      </c>
      <c r="AK1479" t="s">
        <v>1520</v>
      </c>
      <c r="AL1479" s="32" t="s">
        <v>890</v>
      </c>
    </row>
    <row r="1480" spans="1:38">
      <c r="A1480" s="32">
        <v>96</v>
      </c>
      <c r="B1480" s="33">
        <v>45363</v>
      </c>
      <c r="C1480" s="32">
        <v>30</v>
      </c>
      <c r="D1480" s="32" t="s">
        <v>2967</v>
      </c>
      <c r="E1480" s="32" t="s">
        <v>2968</v>
      </c>
      <c r="F1480" s="32">
        <v>10061945</v>
      </c>
      <c r="G1480" s="32" t="s">
        <v>2959</v>
      </c>
      <c r="H1480" s="32" t="s">
        <v>2971</v>
      </c>
      <c r="I1480" s="32">
        <v>57037</v>
      </c>
      <c r="J1480" s="33">
        <v>45367</v>
      </c>
      <c r="K1480" s="33">
        <v>45369</v>
      </c>
      <c r="L1480" t="s">
        <v>1068</v>
      </c>
      <c r="M1480" s="32">
        <v>5</v>
      </c>
      <c r="N1480" s="32" t="s">
        <v>2979</v>
      </c>
      <c r="O1480" s="32">
        <v>1</v>
      </c>
      <c r="P1480" s="32">
        <v>16.27</v>
      </c>
      <c r="Q1480" s="32">
        <v>16.27</v>
      </c>
      <c r="R1480" s="32" t="s">
        <v>3060</v>
      </c>
      <c r="S1480" s="32" t="s">
        <v>1059</v>
      </c>
      <c r="T1480" s="33">
        <v>45372</v>
      </c>
      <c r="U1480" s="33">
        <v>45374</v>
      </c>
      <c r="V1480" s="32" t="s">
        <v>581</v>
      </c>
      <c r="W1480" s="32" t="s">
        <v>581</v>
      </c>
      <c r="X1480" s="33" t="s">
        <v>581</v>
      </c>
      <c r="Y1480" s="32" t="s">
        <v>581</v>
      </c>
      <c r="Z1480" s="33" t="s">
        <v>581</v>
      </c>
      <c r="AA1480" s="32" t="s">
        <v>581</v>
      </c>
      <c r="AB1480" s="32" t="s">
        <v>581</v>
      </c>
      <c r="AC1480" s="33" t="s">
        <v>581</v>
      </c>
      <c r="AD1480" s="32" t="s">
        <v>581</v>
      </c>
      <c r="AE1480" s="33" t="s">
        <v>581</v>
      </c>
      <c r="AF1480" s="32" t="s">
        <v>581</v>
      </c>
      <c r="AG1480" s="32"/>
      <c r="AH1480" s="32" t="s">
        <v>1210</v>
      </c>
      <c r="AI1480" t="s">
        <v>1311</v>
      </c>
      <c r="AJ1480" t="s">
        <v>1356</v>
      </c>
      <c r="AK1480" t="s">
        <v>1520</v>
      </c>
      <c r="AL1480" s="32" t="s">
        <v>890</v>
      </c>
    </row>
    <row r="1481" spans="1:38">
      <c r="A1481" s="32">
        <v>96</v>
      </c>
      <c r="B1481" s="33">
        <v>45363</v>
      </c>
      <c r="C1481" s="32">
        <v>30</v>
      </c>
      <c r="D1481" s="32" t="s">
        <v>2967</v>
      </c>
      <c r="E1481" s="32" t="s">
        <v>2968</v>
      </c>
      <c r="F1481" s="32">
        <v>10061945</v>
      </c>
      <c r="G1481" s="32" t="s">
        <v>2960</v>
      </c>
      <c r="H1481" s="32" t="s">
        <v>2972</v>
      </c>
      <c r="I1481" s="32">
        <v>57037</v>
      </c>
      <c r="J1481" s="33">
        <v>45367</v>
      </c>
      <c r="K1481" s="33">
        <v>45369</v>
      </c>
      <c r="L1481" t="s">
        <v>1068</v>
      </c>
      <c r="M1481" s="32">
        <v>4</v>
      </c>
      <c r="N1481" s="32" t="s">
        <v>2979</v>
      </c>
      <c r="O1481" s="32">
        <v>1</v>
      </c>
      <c r="P1481" s="32">
        <v>26.04</v>
      </c>
      <c r="Q1481" s="32">
        <v>26.04</v>
      </c>
      <c r="R1481" s="32" t="s">
        <v>3060</v>
      </c>
      <c r="S1481" s="32" t="s">
        <v>1059</v>
      </c>
      <c r="T1481" s="33">
        <v>45372</v>
      </c>
      <c r="U1481" s="33">
        <v>45374</v>
      </c>
      <c r="V1481" s="32" t="s">
        <v>581</v>
      </c>
      <c r="W1481" s="32" t="s">
        <v>581</v>
      </c>
      <c r="X1481" s="33" t="s">
        <v>581</v>
      </c>
      <c r="Y1481" s="32" t="s">
        <v>581</v>
      </c>
      <c r="Z1481" s="33" t="s">
        <v>581</v>
      </c>
      <c r="AA1481" s="32" t="s">
        <v>581</v>
      </c>
      <c r="AB1481" s="32" t="s">
        <v>581</v>
      </c>
      <c r="AC1481" s="33" t="s">
        <v>581</v>
      </c>
      <c r="AD1481" s="32" t="s">
        <v>581</v>
      </c>
      <c r="AE1481" s="33" t="s">
        <v>581</v>
      </c>
      <c r="AF1481" s="32" t="s">
        <v>581</v>
      </c>
      <c r="AG1481" s="32"/>
      <c r="AH1481" s="32" t="s">
        <v>1210</v>
      </c>
      <c r="AI1481" t="s">
        <v>1311</v>
      </c>
      <c r="AJ1481" t="s">
        <v>1356</v>
      </c>
      <c r="AK1481" t="s">
        <v>1520</v>
      </c>
      <c r="AL1481" s="32" t="s">
        <v>890</v>
      </c>
    </row>
    <row r="1482" spans="1:38">
      <c r="A1482" s="32">
        <v>96</v>
      </c>
      <c r="B1482" s="33">
        <v>45363</v>
      </c>
      <c r="C1482" s="32">
        <v>30</v>
      </c>
      <c r="D1482" s="32" t="s">
        <v>2967</v>
      </c>
      <c r="E1482" s="32" t="s">
        <v>2968</v>
      </c>
      <c r="F1482" s="32">
        <v>10061945</v>
      </c>
      <c r="G1482" s="32" t="s">
        <v>2961</v>
      </c>
      <c r="H1482" s="32" t="s">
        <v>2973</v>
      </c>
      <c r="I1482" s="32">
        <v>57037</v>
      </c>
      <c r="J1482" s="33">
        <v>45367</v>
      </c>
      <c r="K1482" s="33">
        <v>45369</v>
      </c>
      <c r="L1482" t="s">
        <v>1068</v>
      </c>
      <c r="M1482" s="32">
        <v>3</v>
      </c>
      <c r="N1482" s="32" t="s">
        <v>2979</v>
      </c>
      <c r="O1482" s="32">
        <v>3</v>
      </c>
      <c r="P1482" s="32">
        <v>3.74</v>
      </c>
      <c r="Q1482" s="32">
        <v>11.22</v>
      </c>
      <c r="R1482" s="32" t="s">
        <v>3060</v>
      </c>
      <c r="S1482" s="32" t="s">
        <v>1059</v>
      </c>
      <c r="T1482" s="33">
        <v>45372</v>
      </c>
      <c r="U1482" s="33">
        <v>45374</v>
      </c>
      <c r="V1482" s="32" t="s">
        <v>581</v>
      </c>
      <c r="W1482" s="32" t="s">
        <v>581</v>
      </c>
      <c r="X1482" s="33" t="s">
        <v>581</v>
      </c>
      <c r="Y1482" s="32" t="s">
        <v>581</v>
      </c>
      <c r="Z1482" s="33" t="s">
        <v>581</v>
      </c>
      <c r="AA1482" s="32" t="s">
        <v>581</v>
      </c>
      <c r="AB1482" s="32" t="s">
        <v>581</v>
      </c>
      <c r="AC1482" s="33" t="s">
        <v>581</v>
      </c>
      <c r="AD1482" s="32" t="s">
        <v>581</v>
      </c>
      <c r="AE1482" s="33" t="s">
        <v>581</v>
      </c>
      <c r="AF1482" s="32" t="s">
        <v>581</v>
      </c>
      <c r="AG1482" s="32"/>
      <c r="AH1482" s="32" t="s">
        <v>1210</v>
      </c>
      <c r="AI1482" t="s">
        <v>1311</v>
      </c>
      <c r="AJ1482" t="s">
        <v>1356</v>
      </c>
      <c r="AK1482" t="s">
        <v>1520</v>
      </c>
      <c r="AL1482" s="32" t="s">
        <v>890</v>
      </c>
    </row>
    <row r="1483" spans="1:38">
      <c r="A1483" s="32">
        <v>96</v>
      </c>
      <c r="B1483" s="33">
        <v>45363</v>
      </c>
      <c r="C1483" s="32">
        <v>30</v>
      </c>
      <c r="D1483" s="32" t="s">
        <v>2967</v>
      </c>
      <c r="E1483" s="32" t="s">
        <v>2968</v>
      </c>
      <c r="F1483" s="32">
        <v>10061945</v>
      </c>
      <c r="G1483" s="32" t="s">
        <v>2962</v>
      </c>
      <c r="H1483" s="32" t="s">
        <v>2974</v>
      </c>
      <c r="I1483" s="32">
        <v>57032</v>
      </c>
      <c r="J1483" s="33">
        <v>45367</v>
      </c>
      <c r="K1483" s="33">
        <v>45369</v>
      </c>
      <c r="L1483" t="s">
        <v>1068</v>
      </c>
      <c r="M1483" s="32">
        <v>2</v>
      </c>
      <c r="N1483" s="32" t="s">
        <v>20</v>
      </c>
      <c r="O1483" s="32">
        <v>3</v>
      </c>
      <c r="P1483" s="32">
        <v>7.76</v>
      </c>
      <c r="Q1483" s="32">
        <v>23.28</v>
      </c>
      <c r="R1483" s="32" t="s">
        <v>3056</v>
      </c>
      <c r="S1483" s="32" t="s">
        <v>1558</v>
      </c>
      <c r="T1483" s="33">
        <v>45372</v>
      </c>
      <c r="U1483" s="33" t="s">
        <v>581</v>
      </c>
      <c r="V1483" s="32" t="s">
        <v>3057</v>
      </c>
      <c r="W1483" s="32" t="s">
        <v>1015</v>
      </c>
      <c r="X1483" s="33">
        <v>45372</v>
      </c>
      <c r="Y1483" s="32" t="s">
        <v>1068</v>
      </c>
      <c r="Z1483" s="33">
        <v>45372</v>
      </c>
      <c r="AA1483" s="32" t="s">
        <v>1075</v>
      </c>
      <c r="AB1483" s="32" t="s">
        <v>1081</v>
      </c>
      <c r="AC1483" s="33">
        <v>45389</v>
      </c>
      <c r="AD1483" s="32" t="s">
        <v>581</v>
      </c>
      <c r="AE1483" s="33" t="s">
        <v>581</v>
      </c>
      <c r="AF1483" s="32" t="s">
        <v>581</v>
      </c>
      <c r="AG1483" s="32"/>
      <c r="AH1483" s="32" t="s">
        <v>1210</v>
      </c>
      <c r="AI1483" t="s">
        <v>1311</v>
      </c>
      <c r="AJ1483" t="s">
        <v>1356</v>
      </c>
      <c r="AK1483" t="s">
        <v>1520</v>
      </c>
      <c r="AL1483" s="32" t="s">
        <v>890</v>
      </c>
    </row>
    <row r="1484" spans="1:38">
      <c r="A1484" s="32">
        <v>96</v>
      </c>
      <c r="B1484" s="33">
        <v>45363</v>
      </c>
      <c r="C1484" s="32">
        <v>30</v>
      </c>
      <c r="D1484" s="32" t="s">
        <v>2967</v>
      </c>
      <c r="E1484" s="32" t="s">
        <v>2968</v>
      </c>
      <c r="F1484" s="32">
        <v>10061945</v>
      </c>
      <c r="G1484" s="32" t="s">
        <v>2963</v>
      </c>
      <c r="H1484" s="32" t="s">
        <v>2975</v>
      </c>
      <c r="I1484" s="32">
        <v>57037</v>
      </c>
      <c r="J1484" s="33">
        <v>45367</v>
      </c>
      <c r="K1484" s="33">
        <v>45369</v>
      </c>
      <c r="L1484" t="s">
        <v>1068</v>
      </c>
      <c r="M1484" s="32">
        <v>2</v>
      </c>
      <c r="N1484" s="32" t="s">
        <v>36</v>
      </c>
      <c r="O1484" s="32">
        <v>5</v>
      </c>
      <c r="P1484" s="32">
        <v>16.02</v>
      </c>
      <c r="Q1484" s="32">
        <v>80.099999999999994</v>
      </c>
      <c r="R1484" s="32" t="s">
        <v>3060</v>
      </c>
      <c r="S1484" s="32" t="s">
        <v>1059</v>
      </c>
      <c r="T1484" s="33">
        <v>45372</v>
      </c>
      <c r="U1484" s="33">
        <v>45374</v>
      </c>
      <c r="V1484" s="32" t="s">
        <v>581</v>
      </c>
      <c r="W1484" s="32" t="s">
        <v>581</v>
      </c>
      <c r="X1484" s="33" t="s">
        <v>581</v>
      </c>
      <c r="Y1484" s="32" t="s">
        <v>581</v>
      </c>
      <c r="Z1484" s="33" t="s">
        <v>581</v>
      </c>
      <c r="AA1484" s="32" t="s">
        <v>581</v>
      </c>
      <c r="AB1484" s="32" t="s">
        <v>581</v>
      </c>
      <c r="AC1484" s="33" t="s">
        <v>581</v>
      </c>
      <c r="AD1484" s="32" t="s">
        <v>581</v>
      </c>
      <c r="AE1484" s="33" t="s">
        <v>581</v>
      </c>
      <c r="AF1484" s="32" t="s">
        <v>581</v>
      </c>
      <c r="AG1484" s="32"/>
      <c r="AH1484" s="32" t="s">
        <v>1210</v>
      </c>
      <c r="AI1484" t="s">
        <v>1311</v>
      </c>
      <c r="AJ1484" t="s">
        <v>1356</v>
      </c>
      <c r="AK1484" t="s">
        <v>1520</v>
      </c>
      <c r="AL1484" s="32" t="s">
        <v>890</v>
      </c>
    </row>
    <row r="1485" spans="1:38">
      <c r="A1485" s="32">
        <v>96</v>
      </c>
      <c r="B1485" s="33">
        <v>45363</v>
      </c>
      <c r="C1485" s="32">
        <v>30</v>
      </c>
      <c r="D1485" s="32" t="s">
        <v>2967</v>
      </c>
      <c r="E1485" s="32" t="s">
        <v>2968</v>
      </c>
      <c r="F1485" s="32">
        <v>10061945</v>
      </c>
      <c r="G1485" s="32" t="s">
        <v>507</v>
      </c>
      <c r="H1485" s="32" t="s">
        <v>524</v>
      </c>
      <c r="I1485" s="32">
        <v>57032</v>
      </c>
      <c r="J1485" s="33">
        <v>45367</v>
      </c>
      <c r="K1485" s="33">
        <v>45369</v>
      </c>
      <c r="L1485" t="s">
        <v>1068</v>
      </c>
      <c r="M1485" s="32">
        <v>1</v>
      </c>
      <c r="N1485" s="32" t="s">
        <v>2979</v>
      </c>
      <c r="O1485" s="32">
        <v>4</v>
      </c>
      <c r="P1485" s="32">
        <v>30.36</v>
      </c>
      <c r="Q1485" s="32">
        <v>121.44</v>
      </c>
      <c r="R1485" s="32" t="s">
        <v>3060</v>
      </c>
      <c r="S1485" s="32" t="s">
        <v>1059</v>
      </c>
      <c r="T1485" s="33">
        <v>45372</v>
      </c>
      <c r="U1485" s="33">
        <v>45374</v>
      </c>
      <c r="V1485" s="32" t="s">
        <v>581</v>
      </c>
      <c r="W1485" s="32" t="s">
        <v>581</v>
      </c>
      <c r="X1485" s="33" t="s">
        <v>581</v>
      </c>
      <c r="Y1485" s="32" t="s">
        <v>581</v>
      </c>
      <c r="Z1485" s="33" t="s">
        <v>581</v>
      </c>
      <c r="AA1485" s="32" t="s">
        <v>581</v>
      </c>
      <c r="AB1485" s="32" t="s">
        <v>581</v>
      </c>
      <c r="AC1485" s="33" t="s">
        <v>581</v>
      </c>
      <c r="AD1485" s="32" t="s">
        <v>581</v>
      </c>
      <c r="AE1485" s="33" t="s">
        <v>581</v>
      </c>
      <c r="AF1485" s="32" t="s">
        <v>581</v>
      </c>
      <c r="AG1485" s="32"/>
      <c r="AH1485" s="32" t="s">
        <v>1210</v>
      </c>
      <c r="AI1485" t="s">
        <v>1311</v>
      </c>
      <c r="AJ1485" t="s">
        <v>1356</v>
      </c>
      <c r="AK1485" t="s">
        <v>1520</v>
      </c>
      <c r="AL1485" s="32" t="s">
        <v>890</v>
      </c>
    </row>
    <row r="1486" spans="1:38">
      <c r="A1486" s="32">
        <v>96</v>
      </c>
      <c r="B1486" s="33">
        <v>45363</v>
      </c>
      <c r="C1486" s="32">
        <v>30</v>
      </c>
      <c r="D1486" s="32" t="s">
        <v>2967</v>
      </c>
      <c r="E1486" s="32" t="s">
        <v>2968</v>
      </c>
      <c r="F1486" s="32">
        <v>10061945</v>
      </c>
      <c r="G1486" s="32" t="s">
        <v>1932</v>
      </c>
      <c r="H1486" s="32" t="s">
        <v>1923</v>
      </c>
      <c r="I1486" s="32">
        <v>57033</v>
      </c>
      <c r="J1486" s="33">
        <v>45367</v>
      </c>
      <c r="K1486" s="33">
        <v>45369</v>
      </c>
      <c r="L1486" t="s">
        <v>1068</v>
      </c>
      <c r="M1486" s="32">
        <v>2</v>
      </c>
      <c r="N1486" s="32" t="s">
        <v>2979</v>
      </c>
      <c r="O1486" s="32">
        <v>1</v>
      </c>
      <c r="P1486" s="32">
        <v>37.130000000000003</v>
      </c>
      <c r="Q1486" s="32">
        <v>37.130000000000003</v>
      </c>
      <c r="R1486" s="32" t="s">
        <v>3060</v>
      </c>
      <c r="S1486" s="32" t="s">
        <v>1059</v>
      </c>
      <c r="T1486" s="33">
        <v>45372</v>
      </c>
      <c r="U1486" s="33">
        <v>45374</v>
      </c>
      <c r="V1486" s="32" t="s">
        <v>581</v>
      </c>
      <c r="W1486" s="32" t="s">
        <v>581</v>
      </c>
      <c r="X1486" s="33" t="s">
        <v>581</v>
      </c>
      <c r="Y1486" s="32" t="s">
        <v>581</v>
      </c>
      <c r="Z1486" s="33" t="s">
        <v>581</v>
      </c>
      <c r="AA1486" s="32" t="s">
        <v>581</v>
      </c>
      <c r="AB1486" s="32" t="s">
        <v>581</v>
      </c>
      <c r="AC1486" s="33" t="s">
        <v>581</v>
      </c>
      <c r="AD1486" s="32" t="s">
        <v>581</v>
      </c>
      <c r="AE1486" s="33" t="s">
        <v>581</v>
      </c>
      <c r="AF1486" s="32" t="s">
        <v>581</v>
      </c>
      <c r="AG1486" s="32"/>
      <c r="AH1486" s="32" t="s">
        <v>1210</v>
      </c>
      <c r="AI1486" t="s">
        <v>1311</v>
      </c>
      <c r="AJ1486" t="s">
        <v>1356</v>
      </c>
      <c r="AK1486" t="s">
        <v>1520</v>
      </c>
      <c r="AL1486" s="32" t="s">
        <v>890</v>
      </c>
    </row>
    <row r="1487" spans="1:38">
      <c r="A1487" s="32">
        <v>96</v>
      </c>
      <c r="B1487" s="33">
        <v>45363</v>
      </c>
      <c r="C1487" s="32">
        <v>30</v>
      </c>
      <c r="D1487" s="32" t="s">
        <v>2967</v>
      </c>
      <c r="E1487" s="32" t="s">
        <v>2968</v>
      </c>
      <c r="F1487" s="32">
        <v>10061945</v>
      </c>
      <c r="G1487" s="32" t="s">
        <v>2964</v>
      </c>
      <c r="H1487" s="32" t="s">
        <v>2976</v>
      </c>
      <c r="I1487" s="32">
        <v>57036</v>
      </c>
      <c r="J1487" s="33">
        <v>45367</v>
      </c>
      <c r="K1487" s="33">
        <v>45369</v>
      </c>
      <c r="L1487" t="s">
        <v>1068</v>
      </c>
      <c r="M1487" s="32">
        <v>1</v>
      </c>
      <c r="N1487" s="32" t="s">
        <v>55</v>
      </c>
      <c r="O1487" s="32">
        <v>1</v>
      </c>
      <c r="P1487" s="32">
        <v>79.7</v>
      </c>
      <c r="Q1487" s="32">
        <v>79.7</v>
      </c>
      <c r="R1487" s="32" t="s">
        <v>3060</v>
      </c>
      <c r="S1487" s="32" t="s">
        <v>1059</v>
      </c>
      <c r="T1487" s="33">
        <v>45372</v>
      </c>
      <c r="U1487" s="33">
        <v>45374</v>
      </c>
      <c r="V1487" s="32" t="s">
        <v>581</v>
      </c>
      <c r="W1487" s="32" t="s">
        <v>581</v>
      </c>
      <c r="X1487" s="33" t="s">
        <v>581</v>
      </c>
      <c r="Y1487" s="32" t="s">
        <v>581</v>
      </c>
      <c r="Z1487" s="33" t="s">
        <v>581</v>
      </c>
      <c r="AA1487" s="32" t="s">
        <v>581</v>
      </c>
      <c r="AB1487" s="32" t="s">
        <v>581</v>
      </c>
      <c r="AC1487" s="33" t="s">
        <v>581</v>
      </c>
      <c r="AD1487" s="32" t="s">
        <v>581</v>
      </c>
      <c r="AE1487" s="33" t="s">
        <v>581</v>
      </c>
      <c r="AF1487" s="32" t="s">
        <v>581</v>
      </c>
      <c r="AG1487" s="32"/>
      <c r="AH1487" s="32" t="s">
        <v>1210</v>
      </c>
      <c r="AI1487" t="s">
        <v>1311</v>
      </c>
      <c r="AJ1487" t="s">
        <v>1356</v>
      </c>
      <c r="AK1487" t="s">
        <v>1520</v>
      </c>
      <c r="AL1487" s="32" t="s">
        <v>890</v>
      </c>
    </row>
    <row r="1488" spans="1:38">
      <c r="A1488" s="32">
        <v>96</v>
      </c>
      <c r="B1488" s="33">
        <v>45363</v>
      </c>
      <c r="C1488" s="32">
        <v>30</v>
      </c>
      <c r="D1488" s="32" t="s">
        <v>2967</v>
      </c>
      <c r="E1488" s="32" t="s">
        <v>2968</v>
      </c>
      <c r="F1488" s="32">
        <v>10061945</v>
      </c>
      <c r="G1488" s="32" t="s">
        <v>2965</v>
      </c>
      <c r="H1488" s="32" t="s">
        <v>2977</v>
      </c>
      <c r="I1488" s="32">
        <v>57033</v>
      </c>
      <c r="J1488" s="33">
        <v>45367</v>
      </c>
      <c r="K1488" s="33">
        <v>45369</v>
      </c>
      <c r="L1488" t="s">
        <v>1068</v>
      </c>
      <c r="M1488" s="32">
        <v>1</v>
      </c>
      <c r="N1488" s="32" t="s">
        <v>20</v>
      </c>
      <c r="O1488" s="32">
        <v>6</v>
      </c>
      <c r="P1488" s="32">
        <v>2.81</v>
      </c>
      <c r="Q1488" s="32">
        <v>16.86</v>
      </c>
      <c r="R1488" s="32" t="s">
        <v>3056</v>
      </c>
      <c r="S1488" s="32" t="s">
        <v>1558</v>
      </c>
      <c r="T1488" s="33">
        <v>45372</v>
      </c>
      <c r="U1488" s="33" t="s">
        <v>581</v>
      </c>
      <c r="V1488" s="32" t="s">
        <v>3057</v>
      </c>
      <c r="W1488" s="32" t="s">
        <v>1016</v>
      </c>
      <c r="X1488" s="33">
        <v>45372</v>
      </c>
      <c r="Y1488" s="32" t="s">
        <v>1068</v>
      </c>
      <c r="Z1488" s="33">
        <v>45372</v>
      </c>
      <c r="AA1488" s="32" t="s">
        <v>1075</v>
      </c>
      <c r="AB1488" s="32" t="s">
        <v>1081</v>
      </c>
      <c r="AC1488" s="33">
        <v>45389</v>
      </c>
      <c r="AD1488" s="32" t="s">
        <v>581</v>
      </c>
      <c r="AE1488" s="33" t="s">
        <v>581</v>
      </c>
      <c r="AF1488" s="32" t="s">
        <v>581</v>
      </c>
      <c r="AG1488" s="32"/>
      <c r="AH1488" s="32" t="s">
        <v>1210</v>
      </c>
      <c r="AI1488" t="s">
        <v>1311</v>
      </c>
      <c r="AJ1488" t="s">
        <v>1356</v>
      </c>
      <c r="AK1488" t="s">
        <v>1520</v>
      </c>
      <c r="AL1488" s="32" t="s">
        <v>890</v>
      </c>
    </row>
    <row r="1489" spans="1:38">
      <c r="A1489" s="32">
        <v>96</v>
      </c>
      <c r="B1489" s="33">
        <v>45363</v>
      </c>
      <c r="C1489" s="32">
        <v>30</v>
      </c>
      <c r="D1489" s="32" t="s">
        <v>2967</v>
      </c>
      <c r="E1489" s="32" t="s">
        <v>2968</v>
      </c>
      <c r="F1489" s="32">
        <v>10061945</v>
      </c>
      <c r="G1489" s="32" t="s">
        <v>2966</v>
      </c>
      <c r="H1489" s="32" t="s">
        <v>2978</v>
      </c>
      <c r="I1489" s="32">
        <v>57037</v>
      </c>
      <c r="J1489" s="33">
        <v>45367</v>
      </c>
      <c r="K1489" s="33">
        <v>45369</v>
      </c>
      <c r="L1489" t="s">
        <v>1068</v>
      </c>
      <c r="M1489" s="32">
        <v>1</v>
      </c>
      <c r="N1489" s="32" t="s">
        <v>20</v>
      </c>
      <c r="O1489" s="32">
        <v>2</v>
      </c>
      <c r="P1489" s="32">
        <v>47.25</v>
      </c>
      <c r="Q1489" s="32">
        <v>94.5</v>
      </c>
      <c r="R1489" s="32" t="s">
        <v>3060</v>
      </c>
      <c r="S1489" s="32" t="s">
        <v>1059</v>
      </c>
      <c r="T1489" s="33">
        <v>45372</v>
      </c>
      <c r="U1489" s="33">
        <v>45374</v>
      </c>
      <c r="V1489" s="32" t="s">
        <v>581</v>
      </c>
      <c r="W1489" s="32" t="s">
        <v>581</v>
      </c>
      <c r="X1489" s="33" t="s">
        <v>581</v>
      </c>
      <c r="Y1489" s="32" t="s">
        <v>581</v>
      </c>
      <c r="Z1489" s="33" t="s">
        <v>581</v>
      </c>
      <c r="AA1489" s="32" t="s">
        <v>581</v>
      </c>
      <c r="AB1489" s="32" t="s">
        <v>581</v>
      </c>
      <c r="AC1489" s="33" t="s">
        <v>581</v>
      </c>
      <c r="AD1489" s="32" t="s">
        <v>581</v>
      </c>
      <c r="AE1489" s="33" t="s">
        <v>581</v>
      </c>
      <c r="AF1489" s="32" t="s">
        <v>581</v>
      </c>
      <c r="AG1489" s="32"/>
      <c r="AH1489" s="32" t="s">
        <v>1210</v>
      </c>
      <c r="AI1489" t="s">
        <v>1311</v>
      </c>
      <c r="AJ1489" t="s">
        <v>1356</v>
      </c>
      <c r="AK1489" t="s">
        <v>1520</v>
      </c>
      <c r="AL1489" s="32" t="s">
        <v>890</v>
      </c>
    </row>
    <row r="1490" spans="1:38">
      <c r="A1490" s="32">
        <v>97</v>
      </c>
      <c r="B1490" s="33">
        <v>45354</v>
      </c>
      <c r="C1490" s="32">
        <v>30</v>
      </c>
      <c r="D1490" s="32" t="s">
        <v>3004</v>
      </c>
      <c r="E1490" s="32" t="s">
        <v>3005</v>
      </c>
      <c r="F1490" s="32">
        <v>9868864</v>
      </c>
      <c r="G1490" s="32" t="s">
        <v>106</v>
      </c>
      <c r="H1490" s="32" t="s">
        <v>111</v>
      </c>
      <c r="I1490" s="32">
        <v>57080</v>
      </c>
      <c r="J1490" s="33">
        <v>45368</v>
      </c>
      <c r="K1490" s="33">
        <v>45369</v>
      </c>
      <c r="L1490" t="s">
        <v>1058</v>
      </c>
      <c r="M1490" s="32">
        <v>9</v>
      </c>
      <c r="N1490" s="32" t="s">
        <v>114</v>
      </c>
      <c r="O1490" s="32">
        <v>10</v>
      </c>
      <c r="P1490" s="32">
        <v>13.6</v>
      </c>
      <c r="Q1490" s="32">
        <v>136</v>
      </c>
      <c r="R1490" s="32" t="s">
        <v>581</v>
      </c>
      <c r="S1490" s="32" t="s">
        <v>581</v>
      </c>
      <c r="T1490" s="33" t="s">
        <v>581</v>
      </c>
      <c r="U1490" s="33" t="s">
        <v>581</v>
      </c>
      <c r="V1490" s="32" t="s">
        <v>3058</v>
      </c>
      <c r="W1490" s="32" t="s">
        <v>1314</v>
      </c>
      <c r="X1490" s="33">
        <v>45370</v>
      </c>
      <c r="Y1490" s="32" t="s">
        <v>1068</v>
      </c>
      <c r="Z1490" s="33">
        <v>45370</v>
      </c>
      <c r="AA1490" s="32" t="s">
        <v>1069</v>
      </c>
      <c r="AB1490" s="32" t="s">
        <v>1070</v>
      </c>
      <c r="AC1490" s="33">
        <v>45377</v>
      </c>
      <c r="AD1490" s="32" t="s">
        <v>581</v>
      </c>
      <c r="AE1490" s="33" t="s">
        <v>581</v>
      </c>
      <c r="AF1490" s="32" t="s">
        <v>581</v>
      </c>
      <c r="AG1490" s="32"/>
      <c r="AH1490" s="32" t="s">
        <v>1210</v>
      </c>
      <c r="AI1490" t="s">
        <v>1311</v>
      </c>
      <c r="AJ1490" t="s">
        <v>1356</v>
      </c>
      <c r="AK1490" t="s">
        <v>1520</v>
      </c>
      <c r="AL1490" s="32" t="s">
        <v>890</v>
      </c>
    </row>
    <row r="1491" spans="1:38">
      <c r="A1491" s="32">
        <v>97</v>
      </c>
      <c r="B1491" s="33">
        <v>45354</v>
      </c>
      <c r="C1491" s="32">
        <v>30</v>
      </c>
      <c r="D1491" s="32" t="s">
        <v>3004</v>
      </c>
      <c r="E1491" s="32" t="s">
        <v>3005</v>
      </c>
      <c r="F1491" s="32">
        <v>9868864</v>
      </c>
      <c r="G1491" s="32" t="s">
        <v>1440</v>
      </c>
      <c r="H1491" s="32" t="s">
        <v>1447</v>
      </c>
      <c r="I1491" s="32">
        <v>57080</v>
      </c>
      <c r="J1491" s="33">
        <v>45368</v>
      </c>
      <c r="K1491" s="33">
        <v>45369</v>
      </c>
      <c r="L1491" t="s">
        <v>1058</v>
      </c>
      <c r="M1491" s="32">
        <v>8</v>
      </c>
      <c r="N1491" s="32" t="s">
        <v>36</v>
      </c>
      <c r="O1491" s="32">
        <v>1</v>
      </c>
      <c r="P1491" s="32">
        <v>100.5</v>
      </c>
      <c r="Q1491" s="32">
        <v>100.5</v>
      </c>
      <c r="R1491" s="32" t="s">
        <v>581</v>
      </c>
      <c r="S1491" s="32" t="s">
        <v>581</v>
      </c>
      <c r="T1491" s="33" t="s">
        <v>581</v>
      </c>
      <c r="U1491" s="33" t="s">
        <v>581</v>
      </c>
      <c r="V1491" s="32" t="s">
        <v>3058</v>
      </c>
      <c r="W1491" s="32" t="s">
        <v>1166</v>
      </c>
      <c r="X1491" s="33">
        <v>45370</v>
      </c>
      <c r="Y1491" s="32" t="s">
        <v>1068</v>
      </c>
      <c r="Z1491" s="33">
        <v>45370</v>
      </c>
      <c r="AA1491" s="32" t="s">
        <v>1069</v>
      </c>
      <c r="AB1491" s="32" t="s">
        <v>1070</v>
      </c>
      <c r="AC1491" s="33">
        <v>45377</v>
      </c>
      <c r="AD1491" s="32" t="s">
        <v>581</v>
      </c>
      <c r="AE1491" s="33" t="s">
        <v>581</v>
      </c>
      <c r="AF1491" s="32" t="s">
        <v>581</v>
      </c>
      <c r="AG1491" s="32"/>
      <c r="AH1491" s="32" t="s">
        <v>1210</v>
      </c>
      <c r="AI1491" t="s">
        <v>1311</v>
      </c>
      <c r="AJ1491" t="s">
        <v>1356</v>
      </c>
      <c r="AK1491" t="s">
        <v>1520</v>
      </c>
      <c r="AL1491" s="32" t="s">
        <v>890</v>
      </c>
    </row>
    <row r="1492" spans="1:38">
      <c r="A1492" s="32">
        <v>97</v>
      </c>
      <c r="B1492" s="33">
        <v>45354</v>
      </c>
      <c r="C1492" s="32">
        <v>30</v>
      </c>
      <c r="D1492" s="32" t="s">
        <v>3004</v>
      </c>
      <c r="E1492" s="32" t="s">
        <v>3005</v>
      </c>
      <c r="F1492" s="32">
        <v>9868864</v>
      </c>
      <c r="G1492" s="32" t="s">
        <v>1426</v>
      </c>
      <c r="H1492" s="32" t="s">
        <v>1433</v>
      </c>
      <c r="I1492" s="32">
        <v>57075</v>
      </c>
      <c r="J1492" s="33">
        <v>45368</v>
      </c>
      <c r="K1492" s="33">
        <v>45369</v>
      </c>
      <c r="L1492" t="s">
        <v>1058</v>
      </c>
      <c r="M1492" s="32">
        <v>1</v>
      </c>
      <c r="N1492" s="32" t="s">
        <v>36</v>
      </c>
      <c r="O1492" s="32">
        <v>1</v>
      </c>
      <c r="P1492" s="32">
        <v>89.03</v>
      </c>
      <c r="Q1492" s="32">
        <v>89.03</v>
      </c>
      <c r="R1492" s="32" t="s">
        <v>3045</v>
      </c>
      <c r="S1492" s="32" t="s">
        <v>1058</v>
      </c>
      <c r="T1492" s="33">
        <v>45373</v>
      </c>
      <c r="U1492" s="33">
        <v>45372</v>
      </c>
      <c r="V1492" s="32" t="s">
        <v>3046</v>
      </c>
      <c r="W1492" s="32" t="s">
        <v>1015</v>
      </c>
      <c r="X1492" s="33">
        <v>45373</v>
      </c>
      <c r="Y1492" s="32" t="s">
        <v>1068</v>
      </c>
      <c r="Z1492" s="33">
        <v>45373</v>
      </c>
      <c r="AA1492" s="32" t="s">
        <v>1069</v>
      </c>
      <c r="AB1492" s="32" t="s">
        <v>1088</v>
      </c>
      <c r="AC1492" s="33">
        <v>45381</v>
      </c>
      <c r="AD1492" s="32" t="s">
        <v>581</v>
      </c>
      <c r="AE1492" s="33" t="s">
        <v>581</v>
      </c>
      <c r="AF1492" s="32" t="s">
        <v>581</v>
      </c>
      <c r="AG1492" s="32"/>
      <c r="AH1492" s="32" t="s">
        <v>1210</v>
      </c>
      <c r="AI1492" t="s">
        <v>1311</v>
      </c>
      <c r="AJ1492" t="s">
        <v>1356</v>
      </c>
      <c r="AK1492" t="s">
        <v>1520</v>
      </c>
      <c r="AL1492" s="32" t="s">
        <v>890</v>
      </c>
    </row>
    <row r="1493" spans="1:38">
      <c r="A1493" s="32">
        <v>97</v>
      </c>
      <c r="B1493" s="33">
        <v>45354</v>
      </c>
      <c r="C1493" s="32">
        <v>30</v>
      </c>
      <c r="D1493" s="32" t="s">
        <v>3004</v>
      </c>
      <c r="E1493" s="32" t="s">
        <v>3005</v>
      </c>
      <c r="F1493" s="32">
        <v>9868864</v>
      </c>
      <c r="G1493" s="32" t="s">
        <v>32</v>
      </c>
      <c r="H1493" s="32" t="s">
        <v>33</v>
      </c>
      <c r="I1493" s="32">
        <v>57080</v>
      </c>
      <c r="J1493" s="33">
        <v>45368</v>
      </c>
      <c r="K1493" s="33">
        <v>45369</v>
      </c>
      <c r="L1493" t="s">
        <v>1058</v>
      </c>
      <c r="M1493" s="32">
        <v>7</v>
      </c>
      <c r="N1493" s="32" t="s">
        <v>20</v>
      </c>
      <c r="O1493" s="32">
        <v>10</v>
      </c>
      <c r="P1493" s="32">
        <v>24</v>
      </c>
      <c r="Q1493" s="32">
        <v>240</v>
      </c>
      <c r="R1493" s="32" t="s">
        <v>581</v>
      </c>
      <c r="S1493" s="32" t="s">
        <v>581</v>
      </c>
      <c r="T1493" s="33" t="s">
        <v>581</v>
      </c>
      <c r="U1493" s="33" t="s">
        <v>581</v>
      </c>
      <c r="V1493" s="32" t="s">
        <v>3058</v>
      </c>
      <c r="W1493" s="32" t="s">
        <v>1165</v>
      </c>
      <c r="X1493" s="33">
        <v>45370</v>
      </c>
      <c r="Y1493" s="32" t="s">
        <v>1068</v>
      </c>
      <c r="Z1493" s="33">
        <v>45370</v>
      </c>
      <c r="AA1493" s="32" t="s">
        <v>1069</v>
      </c>
      <c r="AB1493" s="32" t="s">
        <v>1070</v>
      </c>
      <c r="AC1493" s="33">
        <v>45377</v>
      </c>
      <c r="AD1493" s="32" t="s">
        <v>581</v>
      </c>
      <c r="AE1493" s="33" t="s">
        <v>581</v>
      </c>
      <c r="AF1493" s="32" t="s">
        <v>581</v>
      </c>
      <c r="AG1493" s="32"/>
      <c r="AH1493" s="32" t="s">
        <v>1210</v>
      </c>
      <c r="AI1493" t="s">
        <v>1311</v>
      </c>
      <c r="AJ1493" t="s">
        <v>1356</v>
      </c>
      <c r="AK1493" t="s">
        <v>1520</v>
      </c>
      <c r="AL1493" s="32" t="s">
        <v>890</v>
      </c>
    </row>
    <row r="1494" spans="1:38">
      <c r="A1494" s="32">
        <v>97</v>
      </c>
      <c r="B1494" s="33">
        <v>45354</v>
      </c>
      <c r="C1494" s="32">
        <v>30</v>
      </c>
      <c r="D1494" s="32" t="s">
        <v>3004</v>
      </c>
      <c r="E1494" s="32" t="s">
        <v>3005</v>
      </c>
      <c r="F1494" s="32">
        <v>9868864</v>
      </c>
      <c r="G1494" s="32" t="s">
        <v>1905</v>
      </c>
      <c r="H1494" s="32" t="s">
        <v>2519</v>
      </c>
      <c r="I1494" s="32">
        <v>57080</v>
      </c>
      <c r="J1494" s="33">
        <v>45368</v>
      </c>
      <c r="K1494" s="33">
        <v>45369</v>
      </c>
      <c r="L1494" t="s">
        <v>1058</v>
      </c>
      <c r="M1494" s="32">
        <v>6</v>
      </c>
      <c r="N1494" s="32" t="s">
        <v>20</v>
      </c>
      <c r="O1494" s="32">
        <v>20</v>
      </c>
      <c r="P1494" s="32">
        <v>2.04</v>
      </c>
      <c r="Q1494" s="32">
        <v>40.799999999999997</v>
      </c>
      <c r="R1494" s="32" t="s">
        <v>581</v>
      </c>
      <c r="S1494" s="32" t="s">
        <v>581</v>
      </c>
      <c r="T1494" s="33" t="s">
        <v>581</v>
      </c>
      <c r="U1494" s="33" t="s">
        <v>581</v>
      </c>
      <c r="V1494" s="32" t="s">
        <v>3058</v>
      </c>
      <c r="W1494" s="32" t="s">
        <v>1171</v>
      </c>
      <c r="X1494" s="33">
        <v>45370</v>
      </c>
      <c r="Y1494" s="32" t="s">
        <v>1068</v>
      </c>
      <c r="Z1494" s="33">
        <v>45370</v>
      </c>
      <c r="AA1494" s="32" t="s">
        <v>1069</v>
      </c>
      <c r="AB1494" s="32" t="s">
        <v>1070</v>
      </c>
      <c r="AC1494" s="33">
        <v>45377</v>
      </c>
      <c r="AD1494" s="32" t="s">
        <v>581</v>
      </c>
      <c r="AE1494" s="33" t="s">
        <v>581</v>
      </c>
      <c r="AF1494" s="32" t="s">
        <v>581</v>
      </c>
      <c r="AG1494" s="32"/>
      <c r="AH1494" s="32" t="s">
        <v>1210</v>
      </c>
      <c r="AI1494" t="s">
        <v>1311</v>
      </c>
      <c r="AJ1494" t="s">
        <v>1356</v>
      </c>
      <c r="AK1494" t="s">
        <v>1520</v>
      </c>
      <c r="AL1494" s="32" t="s">
        <v>890</v>
      </c>
    </row>
    <row r="1495" spans="1:38">
      <c r="A1495" s="32">
        <v>97</v>
      </c>
      <c r="B1495" s="33">
        <v>45354</v>
      </c>
      <c r="C1495" s="32">
        <v>30</v>
      </c>
      <c r="D1495" s="32" t="s">
        <v>3004</v>
      </c>
      <c r="E1495" s="32" t="s">
        <v>3005</v>
      </c>
      <c r="F1495" s="32">
        <v>9868864</v>
      </c>
      <c r="G1495" s="32" t="s">
        <v>97</v>
      </c>
      <c r="H1495" s="32" t="s">
        <v>546</v>
      </c>
      <c r="I1495" s="32">
        <v>57080</v>
      </c>
      <c r="J1495" s="33">
        <v>45368</v>
      </c>
      <c r="K1495" s="33">
        <v>45369</v>
      </c>
      <c r="L1495" t="s">
        <v>1058</v>
      </c>
      <c r="M1495" s="32">
        <v>5</v>
      </c>
      <c r="N1495" s="32" t="s">
        <v>21</v>
      </c>
      <c r="O1495" s="32">
        <v>1</v>
      </c>
      <c r="P1495" s="32">
        <v>90.56</v>
      </c>
      <c r="Q1495" s="32">
        <v>90.56</v>
      </c>
      <c r="R1495" s="32" t="s">
        <v>581</v>
      </c>
      <c r="S1495" s="32" t="s">
        <v>581</v>
      </c>
      <c r="T1495" s="33" t="s">
        <v>581</v>
      </c>
      <c r="U1495" s="33" t="s">
        <v>581</v>
      </c>
      <c r="V1495" s="32" t="s">
        <v>3058</v>
      </c>
      <c r="W1495" s="32" t="s">
        <v>1176</v>
      </c>
      <c r="X1495" s="33">
        <v>45370</v>
      </c>
      <c r="Y1495" s="32" t="s">
        <v>1068</v>
      </c>
      <c r="Z1495" s="33">
        <v>45370</v>
      </c>
      <c r="AA1495" s="32" t="s">
        <v>1069</v>
      </c>
      <c r="AB1495" s="32" t="s">
        <v>1070</v>
      </c>
      <c r="AC1495" s="33">
        <v>45377</v>
      </c>
      <c r="AD1495" s="32" t="s">
        <v>581</v>
      </c>
      <c r="AE1495" s="33" t="s">
        <v>581</v>
      </c>
      <c r="AF1495" s="32" t="s">
        <v>581</v>
      </c>
      <c r="AG1495" s="32"/>
      <c r="AH1495" s="32" t="s">
        <v>1210</v>
      </c>
      <c r="AI1495" t="s">
        <v>1311</v>
      </c>
      <c r="AJ1495" t="s">
        <v>1356</v>
      </c>
      <c r="AK1495" t="s">
        <v>1520</v>
      </c>
      <c r="AL1495" s="32" t="s">
        <v>890</v>
      </c>
    </row>
    <row r="1496" spans="1:38">
      <c r="A1496" s="32">
        <v>97</v>
      </c>
      <c r="B1496" s="33">
        <v>45354</v>
      </c>
      <c r="C1496" s="32">
        <v>30</v>
      </c>
      <c r="D1496" s="32" t="s">
        <v>3004</v>
      </c>
      <c r="E1496" s="32" t="s">
        <v>3005</v>
      </c>
      <c r="F1496" s="32">
        <v>9868864</v>
      </c>
      <c r="G1496" s="32" t="s">
        <v>98</v>
      </c>
      <c r="H1496" s="32" t="s">
        <v>548</v>
      </c>
      <c r="I1496" s="32">
        <v>57080</v>
      </c>
      <c r="J1496" s="33">
        <v>45368</v>
      </c>
      <c r="K1496" s="33">
        <v>45369</v>
      </c>
      <c r="L1496" t="s">
        <v>1058</v>
      </c>
      <c r="M1496" s="32">
        <v>4</v>
      </c>
      <c r="N1496" s="32" t="s">
        <v>21</v>
      </c>
      <c r="O1496" s="32">
        <v>1</v>
      </c>
      <c r="P1496" s="32">
        <v>90.56</v>
      </c>
      <c r="Q1496" s="32">
        <v>90.56</v>
      </c>
      <c r="R1496" s="32" t="s">
        <v>581</v>
      </c>
      <c r="S1496" s="32" t="s">
        <v>581</v>
      </c>
      <c r="T1496" s="33" t="s">
        <v>581</v>
      </c>
      <c r="U1496" s="33" t="s">
        <v>581</v>
      </c>
      <c r="V1496" s="32" t="s">
        <v>3058</v>
      </c>
      <c r="W1496" s="32" t="s">
        <v>1010</v>
      </c>
      <c r="X1496" s="33">
        <v>45370</v>
      </c>
      <c r="Y1496" s="32" t="s">
        <v>1068</v>
      </c>
      <c r="Z1496" s="33">
        <v>45370</v>
      </c>
      <c r="AA1496" s="32" t="s">
        <v>1069</v>
      </c>
      <c r="AB1496" s="32" t="s">
        <v>1070</v>
      </c>
      <c r="AC1496" s="33">
        <v>45377</v>
      </c>
      <c r="AD1496" s="32" t="s">
        <v>581</v>
      </c>
      <c r="AE1496" s="33" t="s">
        <v>581</v>
      </c>
      <c r="AF1496" s="32" t="s">
        <v>581</v>
      </c>
      <c r="AG1496" s="32"/>
      <c r="AH1496" s="32" t="s">
        <v>1210</v>
      </c>
      <c r="AI1496" t="s">
        <v>1311</v>
      </c>
      <c r="AJ1496" t="s">
        <v>1356</v>
      </c>
      <c r="AK1496" t="s">
        <v>1520</v>
      </c>
      <c r="AL1496" s="32" t="s">
        <v>890</v>
      </c>
    </row>
    <row r="1497" spans="1:38">
      <c r="A1497" s="32">
        <v>97</v>
      </c>
      <c r="B1497" s="33">
        <v>45354</v>
      </c>
      <c r="C1497" s="32">
        <v>30</v>
      </c>
      <c r="D1497" s="32" t="s">
        <v>3004</v>
      </c>
      <c r="E1497" s="32" t="s">
        <v>3005</v>
      </c>
      <c r="F1497" s="32">
        <v>9868864</v>
      </c>
      <c r="G1497" s="32" t="s">
        <v>99</v>
      </c>
      <c r="H1497" s="32" t="s">
        <v>549</v>
      </c>
      <c r="I1497" s="32">
        <v>57080</v>
      </c>
      <c r="J1497" s="33">
        <v>45368</v>
      </c>
      <c r="K1497" s="33">
        <v>45369</v>
      </c>
      <c r="L1497" t="s">
        <v>1058</v>
      </c>
      <c r="M1497" s="32">
        <v>3</v>
      </c>
      <c r="N1497" s="32" t="s">
        <v>21</v>
      </c>
      <c r="O1497" s="32">
        <v>1</v>
      </c>
      <c r="P1497" s="32">
        <v>90.56</v>
      </c>
      <c r="Q1497" s="32">
        <v>90.56</v>
      </c>
      <c r="R1497" s="32" t="s">
        <v>581</v>
      </c>
      <c r="S1497" s="32" t="s">
        <v>581</v>
      </c>
      <c r="T1497" s="33" t="s">
        <v>581</v>
      </c>
      <c r="U1497" s="33" t="s">
        <v>581</v>
      </c>
      <c r="V1497" s="32" t="s">
        <v>3058</v>
      </c>
      <c r="W1497" s="32" t="s">
        <v>1037</v>
      </c>
      <c r="X1497" s="33">
        <v>45370</v>
      </c>
      <c r="Y1497" s="32" t="s">
        <v>1068</v>
      </c>
      <c r="Z1497" s="33">
        <v>45370</v>
      </c>
      <c r="AA1497" s="32" t="s">
        <v>1069</v>
      </c>
      <c r="AB1497" s="32" t="s">
        <v>1070</v>
      </c>
      <c r="AC1497" s="33">
        <v>45377</v>
      </c>
      <c r="AD1497" s="32" t="s">
        <v>581</v>
      </c>
      <c r="AE1497" s="33" t="s">
        <v>581</v>
      </c>
      <c r="AF1497" s="32" t="s">
        <v>581</v>
      </c>
      <c r="AG1497" s="32"/>
      <c r="AH1497" s="32" t="s">
        <v>1210</v>
      </c>
      <c r="AI1497" t="s">
        <v>1311</v>
      </c>
      <c r="AJ1497" t="s">
        <v>1356</v>
      </c>
      <c r="AK1497" t="s">
        <v>1520</v>
      </c>
      <c r="AL1497" s="32" t="s">
        <v>890</v>
      </c>
    </row>
    <row r="1498" spans="1:38">
      <c r="A1498" s="32">
        <v>97</v>
      </c>
      <c r="B1498" s="33">
        <v>45354</v>
      </c>
      <c r="C1498" s="32">
        <v>30</v>
      </c>
      <c r="D1498" s="32" t="s">
        <v>3004</v>
      </c>
      <c r="E1498" s="32" t="s">
        <v>3005</v>
      </c>
      <c r="F1498" s="32">
        <v>9868864</v>
      </c>
      <c r="G1498" s="32" t="s">
        <v>1134</v>
      </c>
      <c r="H1498" s="32" t="s">
        <v>1144</v>
      </c>
      <c r="I1498" s="32">
        <v>57078</v>
      </c>
      <c r="J1498" s="33">
        <v>45368</v>
      </c>
      <c r="K1498" s="33">
        <v>45369</v>
      </c>
      <c r="L1498" t="s">
        <v>1058</v>
      </c>
      <c r="M1498" s="32">
        <v>1</v>
      </c>
      <c r="N1498" s="32" t="s">
        <v>36</v>
      </c>
      <c r="O1498" s="32">
        <v>1</v>
      </c>
      <c r="P1498" s="32">
        <v>13.86</v>
      </c>
      <c r="Q1498" s="32">
        <v>13.86</v>
      </c>
      <c r="R1498" s="32" t="s">
        <v>581</v>
      </c>
      <c r="S1498" s="32" t="s">
        <v>581</v>
      </c>
      <c r="T1498" s="33" t="s">
        <v>581</v>
      </c>
      <c r="U1498" s="33" t="s">
        <v>581</v>
      </c>
      <c r="V1498" s="32" t="s">
        <v>3058</v>
      </c>
      <c r="W1498" s="32" t="s">
        <v>1159</v>
      </c>
      <c r="X1498" s="33">
        <v>45370</v>
      </c>
      <c r="Y1498" s="32" t="s">
        <v>1068</v>
      </c>
      <c r="Z1498" s="33">
        <v>45370</v>
      </c>
      <c r="AA1498" s="32" t="s">
        <v>1069</v>
      </c>
      <c r="AB1498" s="32" t="s">
        <v>1070</v>
      </c>
      <c r="AC1498" s="33">
        <v>45377</v>
      </c>
      <c r="AD1498" s="32" t="s">
        <v>581</v>
      </c>
      <c r="AE1498" s="33" t="s">
        <v>581</v>
      </c>
      <c r="AF1498" s="32" t="s">
        <v>581</v>
      </c>
      <c r="AG1498" s="32"/>
      <c r="AH1498" s="32" t="s">
        <v>1210</v>
      </c>
      <c r="AI1498" t="s">
        <v>1311</v>
      </c>
      <c r="AJ1498" t="s">
        <v>1356</v>
      </c>
      <c r="AK1498" t="s">
        <v>1520</v>
      </c>
      <c r="AL1498" s="32" t="s">
        <v>890</v>
      </c>
    </row>
    <row r="1499" spans="1:38">
      <c r="A1499" s="32">
        <v>97</v>
      </c>
      <c r="B1499" s="33">
        <v>45354</v>
      </c>
      <c r="C1499" s="32">
        <v>30</v>
      </c>
      <c r="D1499" s="32" t="s">
        <v>3004</v>
      </c>
      <c r="E1499" s="32" t="s">
        <v>3005</v>
      </c>
      <c r="F1499" s="32">
        <v>9868864</v>
      </c>
      <c r="G1499" s="32" t="s">
        <v>86</v>
      </c>
      <c r="H1499" s="32" t="s">
        <v>87</v>
      </c>
      <c r="I1499" s="32">
        <v>57080</v>
      </c>
      <c r="J1499" s="33">
        <v>45368</v>
      </c>
      <c r="K1499" s="33">
        <v>45369</v>
      </c>
      <c r="L1499" t="s">
        <v>1058</v>
      </c>
      <c r="M1499" s="32">
        <v>2</v>
      </c>
      <c r="N1499" s="32" t="s">
        <v>21</v>
      </c>
      <c r="O1499" s="32">
        <v>1</v>
      </c>
      <c r="P1499" s="32">
        <v>92.02</v>
      </c>
      <c r="Q1499" s="32">
        <v>92.02</v>
      </c>
      <c r="R1499" s="32" t="s">
        <v>581</v>
      </c>
      <c r="S1499" s="32" t="s">
        <v>581</v>
      </c>
      <c r="T1499" s="33" t="s">
        <v>581</v>
      </c>
      <c r="U1499" s="33" t="s">
        <v>581</v>
      </c>
      <c r="V1499" s="32" t="s">
        <v>3058</v>
      </c>
      <c r="W1499" s="32" t="s">
        <v>1036</v>
      </c>
      <c r="X1499" s="33">
        <v>45370</v>
      </c>
      <c r="Y1499" s="32" t="s">
        <v>1068</v>
      </c>
      <c r="Z1499" s="33">
        <v>45370</v>
      </c>
      <c r="AA1499" s="32" t="s">
        <v>1069</v>
      </c>
      <c r="AB1499" s="32" t="s">
        <v>1070</v>
      </c>
      <c r="AC1499" s="33">
        <v>45377</v>
      </c>
      <c r="AD1499" s="32" t="s">
        <v>22</v>
      </c>
      <c r="AE1499" s="33">
        <v>45372</v>
      </c>
      <c r="AF1499" s="32" t="s">
        <v>424</v>
      </c>
      <c r="AG1499" s="32"/>
      <c r="AH1499" s="32" t="s">
        <v>1210</v>
      </c>
      <c r="AI1499" t="s">
        <v>1311</v>
      </c>
      <c r="AJ1499" t="s">
        <v>1356</v>
      </c>
      <c r="AK1499" t="s">
        <v>1520</v>
      </c>
      <c r="AL1499" s="32" t="s">
        <v>890</v>
      </c>
    </row>
    <row r="1500" spans="1:38">
      <c r="A1500" s="32">
        <v>97</v>
      </c>
      <c r="B1500" s="33">
        <v>45354</v>
      </c>
      <c r="C1500" s="32">
        <v>30</v>
      </c>
      <c r="D1500" s="32" t="s">
        <v>3004</v>
      </c>
      <c r="E1500" s="32" t="s">
        <v>3005</v>
      </c>
      <c r="F1500" s="32">
        <v>9868864</v>
      </c>
      <c r="G1500" s="32" t="s">
        <v>82</v>
      </c>
      <c r="H1500" s="32" t="s">
        <v>83</v>
      </c>
      <c r="I1500" s="32">
        <v>57080</v>
      </c>
      <c r="J1500" s="33">
        <v>45368</v>
      </c>
      <c r="K1500" s="33">
        <v>45369</v>
      </c>
      <c r="L1500" t="s">
        <v>1058</v>
      </c>
      <c r="M1500" s="32">
        <v>1</v>
      </c>
      <c r="N1500" s="32" t="s">
        <v>20</v>
      </c>
      <c r="O1500" s="32">
        <v>3</v>
      </c>
      <c r="P1500" s="32">
        <v>27</v>
      </c>
      <c r="Q1500" s="32">
        <v>81</v>
      </c>
      <c r="R1500" s="32" t="s">
        <v>581</v>
      </c>
      <c r="S1500" s="32" t="s">
        <v>581</v>
      </c>
      <c r="T1500" s="33" t="s">
        <v>581</v>
      </c>
      <c r="U1500" s="33" t="s">
        <v>581</v>
      </c>
      <c r="V1500" s="32" t="s">
        <v>3058</v>
      </c>
      <c r="W1500" s="32" t="s">
        <v>1035</v>
      </c>
      <c r="X1500" s="33">
        <v>45370</v>
      </c>
      <c r="Y1500" s="32" t="s">
        <v>1068</v>
      </c>
      <c r="Z1500" s="33">
        <v>45370</v>
      </c>
      <c r="AA1500" s="32" t="s">
        <v>1069</v>
      </c>
      <c r="AB1500" s="32" t="s">
        <v>1070</v>
      </c>
      <c r="AC1500" s="33">
        <v>45377</v>
      </c>
      <c r="AD1500" s="32" t="s">
        <v>581</v>
      </c>
      <c r="AE1500" s="33" t="s">
        <v>581</v>
      </c>
      <c r="AF1500" s="32" t="s">
        <v>581</v>
      </c>
      <c r="AG1500" s="32"/>
      <c r="AH1500" s="32" t="s">
        <v>1210</v>
      </c>
      <c r="AI1500" t="s">
        <v>1311</v>
      </c>
      <c r="AJ1500" t="s">
        <v>1356</v>
      </c>
      <c r="AK1500" t="s">
        <v>1520</v>
      </c>
      <c r="AL1500" s="32" t="s">
        <v>890</v>
      </c>
    </row>
    <row r="1501" spans="1:38">
      <c r="A1501" s="32">
        <v>97</v>
      </c>
      <c r="B1501" s="33">
        <v>45354</v>
      </c>
      <c r="C1501" s="32">
        <v>30</v>
      </c>
      <c r="D1501" s="32" t="s">
        <v>3004</v>
      </c>
      <c r="E1501" s="32" t="s">
        <v>3005</v>
      </c>
      <c r="F1501" s="32">
        <v>9868864</v>
      </c>
      <c r="G1501" s="32" t="s">
        <v>2405</v>
      </c>
      <c r="H1501" s="32" t="s">
        <v>2400</v>
      </c>
      <c r="I1501" s="32">
        <v>57077</v>
      </c>
      <c r="J1501" s="33">
        <v>45368</v>
      </c>
      <c r="K1501" s="33">
        <v>45369</v>
      </c>
      <c r="L1501" t="s">
        <v>1068</v>
      </c>
      <c r="M1501" s="32">
        <v>1</v>
      </c>
      <c r="N1501" s="32" t="s">
        <v>20</v>
      </c>
      <c r="O1501" s="32">
        <v>1</v>
      </c>
      <c r="P1501" s="32">
        <v>235.95</v>
      </c>
      <c r="Q1501" s="32">
        <v>235.95</v>
      </c>
      <c r="R1501" s="32" t="s">
        <v>3060</v>
      </c>
      <c r="S1501" s="32" t="s">
        <v>1059</v>
      </c>
      <c r="T1501" s="33">
        <v>45372</v>
      </c>
      <c r="U1501" s="33">
        <v>45374</v>
      </c>
      <c r="V1501" s="32" t="s">
        <v>581</v>
      </c>
      <c r="W1501" s="32" t="s">
        <v>581</v>
      </c>
      <c r="X1501" s="33" t="s">
        <v>581</v>
      </c>
      <c r="Y1501" s="32" t="s">
        <v>581</v>
      </c>
      <c r="Z1501" s="33" t="s">
        <v>581</v>
      </c>
      <c r="AA1501" s="32" t="s">
        <v>581</v>
      </c>
      <c r="AB1501" s="32" t="s">
        <v>581</v>
      </c>
      <c r="AC1501" s="33" t="s">
        <v>581</v>
      </c>
      <c r="AD1501" s="32" t="s">
        <v>581</v>
      </c>
      <c r="AE1501" s="33" t="s">
        <v>581</v>
      </c>
      <c r="AF1501" s="32" t="s">
        <v>581</v>
      </c>
      <c r="AG1501" s="32"/>
      <c r="AH1501" s="32" t="s">
        <v>1210</v>
      </c>
      <c r="AI1501" t="s">
        <v>1311</v>
      </c>
      <c r="AJ1501" t="s">
        <v>1356</v>
      </c>
      <c r="AK1501" t="s">
        <v>1520</v>
      </c>
      <c r="AL1501" s="32" t="s">
        <v>890</v>
      </c>
    </row>
    <row r="1502" spans="1:38">
      <c r="A1502" s="32">
        <v>97</v>
      </c>
      <c r="B1502" s="33">
        <v>45354</v>
      </c>
      <c r="C1502" s="32">
        <v>30</v>
      </c>
      <c r="D1502" s="32" t="s">
        <v>3004</v>
      </c>
      <c r="E1502" s="32" t="s">
        <v>3005</v>
      </c>
      <c r="F1502" s="32">
        <v>9868864</v>
      </c>
      <c r="G1502" s="32" t="s">
        <v>2794</v>
      </c>
      <c r="H1502" s="32" t="s">
        <v>2798</v>
      </c>
      <c r="I1502" s="32">
        <v>57079</v>
      </c>
      <c r="J1502" s="33">
        <v>45368</v>
      </c>
      <c r="K1502" s="33">
        <v>45369</v>
      </c>
      <c r="L1502" t="s">
        <v>1058</v>
      </c>
      <c r="M1502" s="32">
        <v>3</v>
      </c>
      <c r="N1502" s="32" t="s">
        <v>36</v>
      </c>
      <c r="O1502" s="32">
        <v>1</v>
      </c>
      <c r="P1502" s="32">
        <v>89.5</v>
      </c>
      <c r="Q1502" s="32">
        <v>89.5</v>
      </c>
      <c r="R1502" s="32" t="s">
        <v>3056</v>
      </c>
      <c r="S1502" s="32" t="s">
        <v>1558</v>
      </c>
      <c r="T1502" s="33">
        <v>45372</v>
      </c>
      <c r="U1502" s="33" t="s">
        <v>581</v>
      </c>
      <c r="V1502" s="32" t="s">
        <v>3057</v>
      </c>
      <c r="W1502" s="32" t="s">
        <v>1159</v>
      </c>
      <c r="X1502" s="33">
        <v>45372</v>
      </c>
      <c r="Y1502" s="32" t="s">
        <v>1068</v>
      </c>
      <c r="Z1502" s="33">
        <v>45372</v>
      </c>
      <c r="AA1502" s="32" t="s">
        <v>1075</v>
      </c>
      <c r="AB1502" s="32" t="s">
        <v>1081</v>
      </c>
      <c r="AC1502" s="33">
        <v>45389</v>
      </c>
      <c r="AD1502" s="32" t="s">
        <v>581</v>
      </c>
      <c r="AE1502" s="33" t="s">
        <v>581</v>
      </c>
      <c r="AF1502" s="32" t="s">
        <v>581</v>
      </c>
      <c r="AG1502" s="32"/>
      <c r="AH1502" s="32" t="s">
        <v>1210</v>
      </c>
      <c r="AI1502" t="s">
        <v>1311</v>
      </c>
      <c r="AJ1502" t="s">
        <v>1356</v>
      </c>
      <c r="AK1502" t="s">
        <v>1520</v>
      </c>
      <c r="AL1502" s="32" t="s">
        <v>890</v>
      </c>
    </row>
    <row r="1503" spans="1:38">
      <c r="A1503" s="32">
        <v>97</v>
      </c>
      <c r="B1503" s="33">
        <v>45354</v>
      </c>
      <c r="C1503" s="32">
        <v>30</v>
      </c>
      <c r="D1503" s="32" t="s">
        <v>3004</v>
      </c>
      <c r="E1503" s="32" t="s">
        <v>3005</v>
      </c>
      <c r="F1503" s="32">
        <v>9868864</v>
      </c>
      <c r="G1503" s="32" t="s">
        <v>569</v>
      </c>
      <c r="H1503" s="32" t="s">
        <v>2306</v>
      </c>
      <c r="I1503" s="32">
        <v>57079</v>
      </c>
      <c r="J1503" s="33">
        <v>45368</v>
      </c>
      <c r="K1503" s="33">
        <v>45369</v>
      </c>
      <c r="L1503" t="s">
        <v>1058</v>
      </c>
      <c r="M1503" s="32">
        <v>2</v>
      </c>
      <c r="N1503" s="32" t="s">
        <v>20</v>
      </c>
      <c r="O1503" s="32">
        <v>2</v>
      </c>
      <c r="P1503" s="32">
        <v>60</v>
      </c>
      <c r="Q1503" s="32">
        <v>120</v>
      </c>
      <c r="R1503" s="32" t="s">
        <v>3056</v>
      </c>
      <c r="S1503" s="32" t="s">
        <v>1558</v>
      </c>
      <c r="T1503" s="33">
        <v>45372</v>
      </c>
      <c r="U1503" s="33" t="s">
        <v>581</v>
      </c>
      <c r="V1503" s="32" t="s">
        <v>3057</v>
      </c>
      <c r="W1503" s="32" t="s">
        <v>1031</v>
      </c>
      <c r="X1503" s="33">
        <v>45372</v>
      </c>
      <c r="Y1503" s="32" t="s">
        <v>1068</v>
      </c>
      <c r="Z1503" s="33">
        <v>45372</v>
      </c>
      <c r="AA1503" s="32" t="s">
        <v>1075</v>
      </c>
      <c r="AB1503" s="32" t="s">
        <v>1081</v>
      </c>
      <c r="AC1503" s="33">
        <v>45389</v>
      </c>
      <c r="AD1503" s="32" t="s">
        <v>581</v>
      </c>
      <c r="AE1503" s="33" t="s">
        <v>581</v>
      </c>
      <c r="AF1503" s="32" t="s">
        <v>581</v>
      </c>
      <c r="AG1503" s="32"/>
      <c r="AH1503" s="32" t="s">
        <v>1210</v>
      </c>
      <c r="AI1503" t="s">
        <v>1311</v>
      </c>
      <c r="AJ1503" t="s">
        <v>1356</v>
      </c>
      <c r="AK1503" t="s">
        <v>1520</v>
      </c>
      <c r="AL1503" s="32" t="s">
        <v>890</v>
      </c>
    </row>
    <row r="1504" spans="1:38">
      <c r="A1504" s="32">
        <v>97</v>
      </c>
      <c r="B1504" s="33">
        <v>45354</v>
      </c>
      <c r="C1504" s="32">
        <v>30</v>
      </c>
      <c r="D1504" s="32" t="s">
        <v>3004</v>
      </c>
      <c r="E1504" s="32" t="s">
        <v>3005</v>
      </c>
      <c r="F1504" s="32">
        <v>9868864</v>
      </c>
      <c r="G1504" s="32" t="s">
        <v>102</v>
      </c>
      <c r="H1504" s="32" t="s">
        <v>108</v>
      </c>
      <c r="I1504" s="32">
        <v>57076</v>
      </c>
      <c r="J1504" s="33">
        <v>45368</v>
      </c>
      <c r="K1504" s="33">
        <v>45369</v>
      </c>
      <c r="L1504" t="s">
        <v>1058</v>
      </c>
      <c r="M1504" s="32">
        <v>1</v>
      </c>
      <c r="N1504" s="32" t="s">
        <v>20</v>
      </c>
      <c r="O1504" s="32">
        <v>4</v>
      </c>
      <c r="P1504" s="32">
        <v>10.23</v>
      </c>
      <c r="Q1504" s="32">
        <v>40.92</v>
      </c>
      <c r="R1504" s="32" t="s">
        <v>581</v>
      </c>
      <c r="S1504" s="32" t="s">
        <v>581</v>
      </c>
      <c r="T1504" s="33" t="s">
        <v>581</v>
      </c>
      <c r="U1504" s="33" t="s">
        <v>581</v>
      </c>
      <c r="V1504" s="32" t="s">
        <v>3058</v>
      </c>
      <c r="W1504" s="32" t="s">
        <v>1031</v>
      </c>
      <c r="X1504" s="33">
        <v>45370</v>
      </c>
      <c r="Y1504" s="32" t="s">
        <v>1068</v>
      </c>
      <c r="Z1504" s="33">
        <v>45370</v>
      </c>
      <c r="AA1504" s="32" t="s">
        <v>1069</v>
      </c>
      <c r="AB1504" s="32" t="s">
        <v>1070</v>
      </c>
      <c r="AC1504" s="33">
        <v>45398</v>
      </c>
      <c r="AD1504" s="32" t="s">
        <v>581</v>
      </c>
      <c r="AE1504" s="33" t="s">
        <v>581</v>
      </c>
      <c r="AF1504" s="32" t="s">
        <v>581</v>
      </c>
      <c r="AG1504" s="32"/>
      <c r="AH1504" s="32" t="s">
        <v>1210</v>
      </c>
      <c r="AI1504" t="s">
        <v>1311</v>
      </c>
      <c r="AJ1504" t="s">
        <v>1356</v>
      </c>
      <c r="AK1504" t="s">
        <v>1520</v>
      </c>
      <c r="AL1504" s="32" t="s">
        <v>890</v>
      </c>
    </row>
    <row r="1505" spans="1:38">
      <c r="A1505" s="32">
        <v>97</v>
      </c>
      <c r="B1505" s="33">
        <v>45354</v>
      </c>
      <c r="C1505" s="32">
        <v>30</v>
      </c>
      <c r="D1505" s="32" t="s">
        <v>3004</v>
      </c>
      <c r="E1505" s="32" t="s">
        <v>3005</v>
      </c>
      <c r="F1505" s="32">
        <v>9868864</v>
      </c>
      <c r="G1505" s="32" t="s">
        <v>3003</v>
      </c>
      <c r="H1505" s="32" t="s">
        <v>402</v>
      </c>
      <c r="I1505" s="32">
        <v>57079</v>
      </c>
      <c r="J1505" s="33">
        <v>45368</v>
      </c>
      <c r="K1505" s="33">
        <v>45369</v>
      </c>
      <c r="L1505" t="s">
        <v>1058</v>
      </c>
      <c r="M1505" s="32">
        <v>1</v>
      </c>
      <c r="N1505" s="32" t="s">
        <v>36</v>
      </c>
      <c r="O1505" s="32">
        <v>1</v>
      </c>
      <c r="P1505" s="32">
        <v>33.200000000000003</v>
      </c>
      <c r="Q1505" s="32">
        <v>33.200000000000003</v>
      </c>
      <c r="R1505" s="32" t="s">
        <v>3056</v>
      </c>
      <c r="S1505" s="32" t="s">
        <v>1558</v>
      </c>
      <c r="T1505" s="33">
        <v>45372</v>
      </c>
      <c r="U1505" s="33" t="s">
        <v>581</v>
      </c>
      <c r="V1505" s="32" t="s">
        <v>3057</v>
      </c>
      <c r="W1505" s="32" t="s">
        <v>1029</v>
      </c>
      <c r="X1505" s="33">
        <v>45372</v>
      </c>
      <c r="Y1505" s="32" t="s">
        <v>1068</v>
      </c>
      <c r="Z1505" s="33">
        <v>45372</v>
      </c>
      <c r="AA1505" s="32" t="s">
        <v>1075</v>
      </c>
      <c r="AB1505" s="32" t="s">
        <v>1081</v>
      </c>
      <c r="AC1505" s="33">
        <v>45389</v>
      </c>
      <c r="AD1505" s="32" t="s">
        <v>581</v>
      </c>
      <c r="AE1505" s="33" t="s">
        <v>581</v>
      </c>
      <c r="AF1505" s="32" t="s">
        <v>581</v>
      </c>
      <c r="AG1505" s="32"/>
      <c r="AH1505" s="32" t="s">
        <v>1210</v>
      </c>
      <c r="AI1505" t="s">
        <v>1311</v>
      </c>
      <c r="AJ1505" t="s">
        <v>1356</v>
      </c>
      <c r="AK1505" t="s">
        <v>1520</v>
      </c>
      <c r="AL1505" s="32" t="s">
        <v>890</v>
      </c>
    </row>
    <row r="1506" spans="1:38">
      <c r="A1506" s="32">
        <v>98</v>
      </c>
      <c r="B1506" s="33">
        <v>45368</v>
      </c>
      <c r="C1506" s="32"/>
      <c r="D1506" s="32" t="s">
        <v>3006</v>
      </c>
      <c r="E1506" s="32" t="s">
        <v>3007</v>
      </c>
      <c r="F1506" s="32"/>
      <c r="G1506" s="32"/>
      <c r="H1506" s="32"/>
      <c r="I1506" s="32" t="s">
        <v>1259</v>
      </c>
      <c r="J1506" s="33"/>
      <c r="K1506" s="33" t="s">
        <v>581</v>
      </c>
      <c r="L1506" t="s">
        <v>581</v>
      </c>
      <c r="M1506" s="32" t="s">
        <v>581</v>
      </c>
      <c r="N1506" s="32" t="s">
        <v>581</v>
      </c>
      <c r="O1506" s="32" t="s">
        <v>581</v>
      </c>
      <c r="P1506" s="32" t="s">
        <v>581</v>
      </c>
      <c r="Q1506" s="32" t="s">
        <v>581</v>
      </c>
      <c r="R1506" s="32" t="s">
        <v>581</v>
      </c>
      <c r="S1506" s="32" t="s">
        <v>581</v>
      </c>
      <c r="T1506" s="33" t="s">
        <v>581</v>
      </c>
      <c r="U1506" s="33" t="s">
        <v>581</v>
      </c>
      <c r="V1506" s="32" t="s">
        <v>581</v>
      </c>
      <c r="W1506" s="32" t="s">
        <v>581</v>
      </c>
      <c r="X1506" s="33" t="s">
        <v>581</v>
      </c>
      <c r="Y1506" s="32" t="s">
        <v>581</v>
      </c>
      <c r="Z1506" s="33" t="s">
        <v>581</v>
      </c>
      <c r="AA1506" s="32" t="s">
        <v>581</v>
      </c>
      <c r="AB1506" s="32" t="s">
        <v>581</v>
      </c>
      <c r="AC1506" s="33" t="s">
        <v>581</v>
      </c>
      <c r="AD1506" s="32" t="s">
        <v>581</v>
      </c>
      <c r="AE1506" s="33" t="s">
        <v>581</v>
      </c>
      <c r="AF1506" s="32" t="s">
        <v>581</v>
      </c>
      <c r="AG1506" s="32" t="s">
        <v>2158</v>
      </c>
      <c r="AH1506" s="32" t="s">
        <v>1210</v>
      </c>
      <c r="AI1506" t="s">
        <v>1311</v>
      </c>
      <c r="AJ1506" t="s">
        <v>1356</v>
      </c>
      <c r="AK1506" t="s">
        <v>1520</v>
      </c>
      <c r="AL1506" s="32" t="s">
        <v>890</v>
      </c>
    </row>
    <row r="1507" spans="1:38">
      <c r="A1507" s="32">
        <v>99</v>
      </c>
      <c r="B1507" s="33">
        <v>45369</v>
      </c>
      <c r="C1507" s="32">
        <v>30</v>
      </c>
      <c r="D1507" s="32" t="s">
        <v>3014</v>
      </c>
      <c r="E1507" s="32" t="s">
        <v>3015</v>
      </c>
      <c r="F1507" s="32">
        <v>10106695</v>
      </c>
      <c r="G1507" s="32" t="s">
        <v>274</v>
      </c>
      <c r="H1507" s="32" t="s">
        <v>275</v>
      </c>
      <c r="I1507" s="32"/>
      <c r="J1507" s="33">
        <v>45375</v>
      </c>
      <c r="K1507" s="33"/>
      <c r="M1507" s="32"/>
      <c r="N1507" s="32" t="s">
        <v>20</v>
      </c>
      <c r="O1507" s="32">
        <v>16</v>
      </c>
      <c r="P1507" s="32"/>
      <c r="Q1507" s="32"/>
      <c r="R1507" s="32"/>
      <c r="S1507" s="32"/>
      <c r="T1507" s="33"/>
      <c r="U1507" s="33"/>
      <c r="V1507" s="32"/>
      <c r="W1507" s="32"/>
      <c r="X1507" s="33"/>
      <c r="Y1507" s="32"/>
      <c r="Z1507" s="33"/>
      <c r="AA1507" s="32"/>
      <c r="AB1507" s="32"/>
      <c r="AC1507" s="33"/>
      <c r="AD1507" s="32"/>
      <c r="AE1507" s="33"/>
      <c r="AF1507" s="32"/>
      <c r="AG1507" s="32"/>
      <c r="AH1507" s="32" t="s">
        <v>1210</v>
      </c>
      <c r="AI1507" t="s">
        <v>1311</v>
      </c>
      <c r="AJ1507" t="s">
        <v>1356</v>
      </c>
      <c r="AK1507" t="s">
        <v>1520</v>
      </c>
      <c r="AL1507" s="32" t="s">
        <v>890</v>
      </c>
    </row>
    <row r="1508" spans="1:38">
      <c r="A1508" s="32">
        <v>99</v>
      </c>
      <c r="B1508" s="33">
        <v>45369</v>
      </c>
      <c r="C1508" s="32">
        <v>30</v>
      </c>
      <c r="D1508" s="32" t="s">
        <v>3014</v>
      </c>
      <c r="E1508" s="32" t="s">
        <v>3015</v>
      </c>
      <c r="F1508" s="32">
        <v>10106695</v>
      </c>
      <c r="G1508" s="32" t="s">
        <v>3021</v>
      </c>
      <c r="H1508" s="32" t="s">
        <v>3029</v>
      </c>
      <c r="I1508" s="32"/>
      <c r="J1508" s="33">
        <v>45375</v>
      </c>
      <c r="K1508" s="33"/>
      <c r="M1508" s="32"/>
      <c r="N1508" s="32" t="s">
        <v>1380</v>
      </c>
      <c r="O1508" s="32">
        <v>3</v>
      </c>
      <c r="P1508" s="32"/>
      <c r="Q1508" s="32"/>
      <c r="R1508" s="32"/>
      <c r="S1508" s="32"/>
      <c r="T1508" s="33"/>
      <c r="U1508" s="33"/>
      <c r="V1508" s="32"/>
      <c r="W1508" s="32"/>
      <c r="X1508" s="33"/>
      <c r="Y1508" s="32"/>
      <c r="Z1508" s="33"/>
      <c r="AA1508" s="32"/>
      <c r="AB1508" s="32"/>
      <c r="AC1508" s="33"/>
      <c r="AD1508" s="32"/>
      <c r="AE1508" s="33"/>
      <c r="AF1508" s="32"/>
      <c r="AG1508" s="32"/>
      <c r="AH1508" s="32" t="s">
        <v>1210</v>
      </c>
      <c r="AI1508" t="s">
        <v>1311</v>
      </c>
      <c r="AJ1508" t="s">
        <v>1356</v>
      </c>
      <c r="AK1508" t="s">
        <v>1520</v>
      </c>
      <c r="AL1508" s="32" t="s">
        <v>890</v>
      </c>
    </row>
    <row r="1509" spans="1:38">
      <c r="A1509" s="32">
        <v>99</v>
      </c>
      <c r="B1509" s="33">
        <v>45369</v>
      </c>
      <c r="C1509" s="32">
        <v>30</v>
      </c>
      <c r="D1509" s="32" t="s">
        <v>3014</v>
      </c>
      <c r="E1509" s="32" t="s">
        <v>3015</v>
      </c>
      <c r="F1509" s="32">
        <v>10106695</v>
      </c>
      <c r="G1509" s="32" t="s">
        <v>3022</v>
      </c>
      <c r="H1509" s="32" t="s">
        <v>3030</v>
      </c>
      <c r="I1509" s="32"/>
      <c r="J1509" s="33">
        <v>45375</v>
      </c>
      <c r="K1509" s="33"/>
      <c r="M1509" s="32"/>
      <c r="N1509" s="32" t="s">
        <v>55</v>
      </c>
      <c r="O1509" s="32">
        <v>1</v>
      </c>
      <c r="P1509" s="32"/>
      <c r="Q1509" s="32"/>
      <c r="R1509" s="32"/>
      <c r="S1509" s="32"/>
      <c r="T1509" s="33"/>
      <c r="U1509" s="33"/>
      <c r="V1509" s="32"/>
      <c r="W1509" s="32"/>
      <c r="X1509" s="33"/>
      <c r="Y1509" s="32"/>
      <c r="Z1509" s="33"/>
      <c r="AA1509" s="32"/>
      <c r="AB1509" s="32"/>
      <c r="AC1509" s="33"/>
      <c r="AD1509" s="32"/>
      <c r="AE1509" s="33"/>
      <c r="AF1509" s="32"/>
      <c r="AG1509" s="32"/>
      <c r="AH1509" s="32" t="s">
        <v>1210</v>
      </c>
      <c r="AI1509" t="s">
        <v>1311</v>
      </c>
      <c r="AJ1509" t="s">
        <v>1356</v>
      </c>
      <c r="AK1509" t="s">
        <v>1520</v>
      </c>
      <c r="AL1509" s="32" t="s">
        <v>890</v>
      </c>
    </row>
    <row r="1510" spans="1:38">
      <c r="A1510" s="32">
        <v>99</v>
      </c>
      <c r="B1510" s="33">
        <v>45369</v>
      </c>
      <c r="C1510" s="32">
        <v>30</v>
      </c>
      <c r="D1510" s="32" t="s">
        <v>3014</v>
      </c>
      <c r="E1510" s="32" t="s">
        <v>3015</v>
      </c>
      <c r="F1510" s="32">
        <v>10106695</v>
      </c>
      <c r="G1510" s="32" t="s">
        <v>189</v>
      </c>
      <c r="H1510" s="32" t="s">
        <v>185</v>
      </c>
      <c r="I1510" s="32"/>
      <c r="J1510" s="33">
        <v>45375</v>
      </c>
      <c r="K1510" s="33"/>
      <c r="M1510" s="32"/>
      <c r="N1510" s="32" t="s">
        <v>20</v>
      </c>
      <c r="O1510" s="32">
        <v>2</v>
      </c>
      <c r="P1510" s="32"/>
      <c r="Q1510" s="32"/>
      <c r="R1510" s="32"/>
      <c r="S1510" s="32"/>
      <c r="T1510" s="33"/>
      <c r="U1510" s="33"/>
      <c r="V1510" s="32"/>
      <c r="W1510" s="32"/>
      <c r="X1510" s="33"/>
      <c r="Y1510" s="32"/>
      <c r="Z1510" s="33"/>
      <c r="AA1510" s="32"/>
      <c r="AB1510" s="32"/>
      <c r="AC1510" s="33"/>
      <c r="AD1510" s="32"/>
      <c r="AE1510" s="33"/>
      <c r="AF1510" s="32"/>
      <c r="AG1510" s="32"/>
      <c r="AH1510" s="32" t="s">
        <v>1210</v>
      </c>
      <c r="AI1510" t="s">
        <v>1311</v>
      </c>
      <c r="AJ1510" t="s">
        <v>1356</v>
      </c>
      <c r="AK1510" t="s">
        <v>1520</v>
      </c>
      <c r="AL1510" s="32" t="s">
        <v>890</v>
      </c>
    </row>
    <row r="1511" spans="1:38">
      <c r="A1511" s="32">
        <v>99</v>
      </c>
      <c r="B1511" s="33">
        <v>45369</v>
      </c>
      <c r="C1511" s="32">
        <v>30</v>
      </c>
      <c r="D1511" s="32" t="s">
        <v>3014</v>
      </c>
      <c r="E1511" s="32" t="s">
        <v>3015</v>
      </c>
      <c r="F1511" s="32">
        <v>10106695</v>
      </c>
      <c r="G1511" s="32" t="s">
        <v>188</v>
      </c>
      <c r="H1511" s="32" t="s">
        <v>184</v>
      </c>
      <c r="I1511" s="32"/>
      <c r="J1511" s="33">
        <v>45375</v>
      </c>
      <c r="K1511" s="33"/>
      <c r="M1511" s="32"/>
      <c r="N1511" s="32" t="s">
        <v>37</v>
      </c>
      <c r="O1511" s="32">
        <v>2</v>
      </c>
      <c r="P1511" s="32"/>
      <c r="Q1511" s="32"/>
      <c r="R1511" s="32"/>
      <c r="S1511" s="32"/>
      <c r="T1511" s="33"/>
      <c r="U1511" s="33"/>
      <c r="V1511" s="32"/>
      <c r="W1511" s="32"/>
      <c r="X1511" s="33"/>
      <c r="Y1511" s="32"/>
      <c r="Z1511" s="33"/>
      <c r="AA1511" s="32"/>
      <c r="AB1511" s="32"/>
      <c r="AC1511" s="33"/>
      <c r="AD1511" s="32"/>
      <c r="AE1511" s="33"/>
      <c r="AF1511" s="32"/>
      <c r="AG1511" s="32"/>
      <c r="AH1511" s="32" t="s">
        <v>1210</v>
      </c>
      <c r="AI1511" t="s">
        <v>1311</v>
      </c>
      <c r="AJ1511" t="s">
        <v>1356</v>
      </c>
      <c r="AK1511" t="s">
        <v>1520</v>
      </c>
      <c r="AL1511" s="32" t="s">
        <v>890</v>
      </c>
    </row>
    <row r="1512" spans="1:38">
      <c r="A1512" s="32">
        <v>99</v>
      </c>
      <c r="B1512" s="33">
        <v>45369</v>
      </c>
      <c r="C1512" s="32">
        <v>30</v>
      </c>
      <c r="D1512" s="32" t="s">
        <v>3014</v>
      </c>
      <c r="E1512" s="32" t="s">
        <v>3015</v>
      </c>
      <c r="F1512" s="32">
        <v>10106695</v>
      </c>
      <c r="G1512" s="32" t="s">
        <v>1610</v>
      </c>
      <c r="H1512" s="32" t="s">
        <v>1620</v>
      </c>
      <c r="I1512" s="32"/>
      <c r="J1512" s="33">
        <v>45375</v>
      </c>
      <c r="K1512" s="33"/>
      <c r="M1512" s="32"/>
      <c r="N1512" s="32" t="s">
        <v>20</v>
      </c>
      <c r="O1512" s="32">
        <v>20</v>
      </c>
      <c r="P1512" s="32"/>
      <c r="Q1512" s="32"/>
      <c r="R1512" s="32"/>
      <c r="S1512" s="32"/>
      <c r="T1512" s="33"/>
      <c r="U1512" s="33"/>
      <c r="V1512" s="32"/>
      <c r="W1512" s="32"/>
      <c r="X1512" s="33"/>
      <c r="Y1512" s="32"/>
      <c r="Z1512" s="33"/>
      <c r="AA1512" s="32"/>
      <c r="AB1512" s="32"/>
      <c r="AC1512" s="33"/>
      <c r="AD1512" s="32"/>
      <c r="AE1512" s="33"/>
      <c r="AF1512" s="32"/>
      <c r="AG1512" s="32"/>
      <c r="AH1512" s="32" t="s">
        <v>1210</v>
      </c>
      <c r="AI1512" t="s">
        <v>1311</v>
      </c>
      <c r="AJ1512" t="s">
        <v>1356</v>
      </c>
      <c r="AK1512" t="s">
        <v>1520</v>
      </c>
      <c r="AL1512" s="32" t="s">
        <v>890</v>
      </c>
    </row>
    <row r="1513" spans="1:38">
      <c r="A1513" s="32">
        <v>99</v>
      </c>
      <c r="B1513" s="33">
        <v>45369</v>
      </c>
      <c r="C1513" s="32">
        <v>30</v>
      </c>
      <c r="D1513" s="32" t="s">
        <v>3014</v>
      </c>
      <c r="E1513" s="32" t="s">
        <v>3015</v>
      </c>
      <c r="F1513" s="32">
        <v>10106695</v>
      </c>
      <c r="G1513" s="32" t="s">
        <v>56</v>
      </c>
      <c r="H1513" s="32" t="s">
        <v>3100</v>
      </c>
      <c r="I1513" s="32"/>
      <c r="J1513" s="33">
        <v>45375</v>
      </c>
      <c r="K1513" s="33"/>
      <c r="M1513" s="32"/>
      <c r="N1513" s="32" t="s">
        <v>36</v>
      </c>
      <c r="O1513" s="32">
        <v>1</v>
      </c>
      <c r="P1513" s="32"/>
      <c r="Q1513" s="32"/>
      <c r="R1513" s="32"/>
      <c r="S1513" s="32"/>
      <c r="T1513" s="33"/>
      <c r="U1513" s="33"/>
      <c r="V1513" s="32"/>
      <c r="W1513" s="32"/>
      <c r="X1513" s="33"/>
      <c r="Y1513" s="32"/>
      <c r="Z1513" s="33"/>
      <c r="AA1513" s="32"/>
      <c r="AB1513" s="32"/>
      <c r="AC1513" s="33"/>
      <c r="AD1513" s="32"/>
      <c r="AE1513" s="33"/>
      <c r="AF1513" s="32"/>
      <c r="AG1513" s="32"/>
      <c r="AH1513" s="32" t="s">
        <v>1210</v>
      </c>
      <c r="AI1513" t="s">
        <v>1311</v>
      </c>
      <c r="AJ1513" t="s">
        <v>1356</v>
      </c>
      <c r="AK1513" t="s">
        <v>1520</v>
      </c>
      <c r="AL1513" s="32" t="s">
        <v>890</v>
      </c>
    </row>
    <row r="1514" spans="1:38">
      <c r="A1514" s="32">
        <v>99</v>
      </c>
      <c r="B1514" s="33">
        <v>45369</v>
      </c>
      <c r="C1514" s="32">
        <v>30</v>
      </c>
      <c r="D1514" s="32" t="s">
        <v>3014</v>
      </c>
      <c r="E1514" s="32" t="s">
        <v>3015</v>
      </c>
      <c r="F1514" s="32">
        <v>10106695</v>
      </c>
      <c r="G1514" s="32" t="s">
        <v>3089</v>
      </c>
      <c r="H1514" s="32" t="s">
        <v>3101</v>
      </c>
      <c r="I1514" s="32"/>
      <c r="J1514" s="33">
        <v>45375</v>
      </c>
      <c r="K1514" s="33"/>
      <c r="M1514" s="32"/>
      <c r="N1514" s="32" t="s">
        <v>1995</v>
      </c>
      <c r="O1514" s="32">
        <v>15</v>
      </c>
      <c r="P1514" s="32"/>
      <c r="Q1514" s="32"/>
      <c r="R1514" s="32"/>
      <c r="S1514" s="32"/>
      <c r="T1514" s="33"/>
      <c r="U1514" s="33"/>
      <c r="V1514" s="32"/>
      <c r="W1514" s="32"/>
      <c r="X1514" s="33"/>
      <c r="Y1514" s="32"/>
      <c r="Z1514" s="33"/>
      <c r="AA1514" s="32"/>
      <c r="AB1514" s="32"/>
      <c r="AC1514" s="33"/>
      <c r="AD1514" s="32"/>
      <c r="AE1514" s="33"/>
      <c r="AF1514" s="32"/>
      <c r="AG1514" s="32"/>
      <c r="AH1514" s="32" t="s">
        <v>1210</v>
      </c>
      <c r="AI1514" t="s">
        <v>1311</v>
      </c>
      <c r="AJ1514" t="s">
        <v>1356</v>
      </c>
      <c r="AK1514" t="s">
        <v>1520</v>
      </c>
      <c r="AL1514" s="32" t="s">
        <v>890</v>
      </c>
    </row>
    <row r="1515" spans="1:38">
      <c r="A1515" s="32">
        <v>99</v>
      </c>
      <c r="B1515" s="33">
        <v>45369</v>
      </c>
      <c r="C1515" s="32">
        <v>30</v>
      </c>
      <c r="D1515" s="32" t="s">
        <v>3014</v>
      </c>
      <c r="E1515" s="32" t="s">
        <v>3015</v>
      </c>
      <c r="F1515" s="32">
        <v>10106695</v>
      </c>
      <c r="G1515" s="32" t="s">
        <v>1605</v>
      </c>
      <c r="H1515" s="32" t="s">
        <v>1614</v>
      </c>
      <c r="I1515" s="32"/>
      <c r="J1515" s="33">
        <v>45375</v>
      </c>
      <c r="K1515" s="33"/>
      <c r="M1515" s="32"/>
      <c r="N1515" s="32" t="s">
        <v>57</v>
      </c>
      <c r="O1515" s="32">
        <v>2</v>
      </c>
      <c r="P1515" s="32"/>
      <c r="Q1515" s="32"/>
      <c r="R1515" s="32"/>
      <c r="S1515" s="32"/>
      <c r="T1515" s="33"/>
      <c r="U1515" s="33"/>
      <c r="V1515" s="32"/>
      <c r="W1515" s="32"/>
      <c r="X1515" s="33"/>
      <c r="Y1515" s="32"/>
      <c r="Z1515" s="33"/>
      <c r="AA1515" s="32"/>
      <c r="AB1515" s="32"/>
      <c r="AC1515" s="33"/>
      <c r="AD1515" s="32"/>
      <c r="AE1515" s="33"/>
      <c r="AF1515" s="32"/>
      <c r="AG1515" s="32"/>
      <c r="AH1515" s="32" t="s">
        <v>1210</v>
      </c>
      <c r="AI1515" t="s">
        <v>1311</v>
      </c>
      <c r="AJ1515" t="s">
        <v>1356</v>
      </c>
      <c r="AK1515" t="s">
        <v>1520</v>
      </c>
      <c r="AL1515" s="32" t="s">
        <v>890</v>
      </c>
    </row>
    <row r="1516" spans="1:38">
      <c r="A1516" s="32">
        <v>99</v>
      </c>
      <c r="B1516" s="33">
        <v>45369</v>
      </c>
      <c r="C1516" s="32">
        <v>30</v>
      </c>
      <c r="D1516" s="32" t="s">
        <v>3014</v>
      </c>
      <c r="E1516" s="32" t="s">
        <v>3015</v>
      </c>
      <c r="F1516" s="32">
        <v>10106695</v>
      </c>
      <c r="G1516" s="32" t="s">
        <v>3090</v>
      </c>
      <c r="H1516" s="32" t="s">
        <v>3102</v>
      </c>
      <c r="I1516" s="32"/>
      <c r="J1516" s="33">
        <v>45375</v>
      </c>
      <c r="K1516" s="33"/>
      <c r="M1516" s="32"/>
      <c r="N1516" s="32" t="s">
        <v>3113</v>
      </c>
      <c r="O1516" s="32">
        <v>1</v>
      </c>
      <c r="P1516" s="32"/>
      <c r="Q1516" s="32"/>
      <c r="R1516" s="32"/>
      <c r="S1516" s="32"/>
      <c r="T1516" s="33"/>
      <c r="U1516" s="33"/>
      <c r="V1516" s="32"/>
      <c r="W1516" s="32"/>
      <c r="X1516" s="33"/>
      <c r="Y1516" s="32"/>
      <c r="Z1516" s="33"/>
      <c r="AA1516" s="32"/>
      <c r="AB1516" s="32"/>
      <c r="AC1516" s="33"/>
      <c r="AD1516" s="32"/>
      <c r="AE1516" s="33"/>
      <c r="AF1516" s="32"/>
      <c r="AG1516" s="32"/>
      <c r="AH1516" s="32" t="s">
        <v>1210</v>
      </c>
      <c r="AI1516" t="s">
        <v>1311</v>
      </c>
      <c r="AJ1516" t="s">
        <v>1356</v>
      </c>
      <c r="AK1516" t="s">
        <v>1520</v>
      </c>
      <c r="AL1516" s="32" t="s">
        <v>890</v>
      </c>
    </row>
    <row r="1517" spans="1:38">
      <c r="A1517" s="32">
        <v>99</v>
      </c>
      <c r="B1517" s="33">
        <v>45369</v>
      </c>
      <c r="C1517" s="32">
        <v>30</v>
      </c>
      <c r="D1517" s="32" t="s">
        <v>3014</v>
      </c>
      <c r="E1517" s="32" t="s">
        <v>3015</v>
      </c>
      <c r="F1517" s="32">
        <v>10106695</v>
      </c>
      <c r="G1517" s="32" t="s">
        <v>289</v>
      </c>
      <c r="H1517" s="32" t="s">
        <v>560</v>
      </c>
      <c r="I1517" s="32"/>
      <c r="J1517" s="33">
        <v>45375</v>
      </c>
      <c r="K1517" s="33"/>
      <c r="M1517" s="32"/>
      <c r="N1517" s="32" t="s">
        <v>1993</v>
      </c>
      <c r="O1517" s="32">
        <v>2</v>
      </c>
      <c r="P1517" s="32"/>
      <c r="Q1517" s="32"/>
      <c r="R1517" s="32"/>
      <c r="S1517" s="32"/>
      <c r="T1517" s="33"/>
      <c r="U1517" s="33"/>
      <c r="V1517" s="32"/>
      <c r="W1517" s="32"/>
      <c r="X1517" s="33"/>
      <c r="Y1517" s="32"/>
      <c r="Z1517" s="33"/>
      <c r="AA1517" s="32"/>
      <c r="AB1517" s="32"/>
      <c r="AC1517" s="33"/>
      <c r="AD1517" s="32"/>
      <c r="AE1517" s="33"/>
      <c r="AF1517" s="32"/>
      <c r="AG1517" s="32"/>
      <c r="AH1517" s="32" t="s">
        <v>1210</v>
      </c>
      <c r="AI1517" t="s">
        <v>1311</v>
      </c>
      <c r="AJ1517" t="s">
        <v>1356</v>
      </c>
      <c r="AK1517" t="s">
        <v>1520</v>
      </c>
      <c r="AL1517" s="32" t="s">
        <v>890</v>
      </c>
    </row>
    <row r="1518" spans="1:38">
      <c r="A1518" s="32">
        <v>99</v>
      </c>
      <c r="B1518" s="33">
        <v>45369</v>
      </c>
      <c r="C1518" s="32">
        <v>30</v>
      </c>
      <c r="D1518" s="32" t="s">
        <v>3014</v>
      </c>
      <c r="E1518" s="32" t="s">
        <v>3015</v>
      </c>
      <c r="F1518" s="32">
        <v>10106695</v>
      </c>
      <c r="G1518" s="32" t="s">
        <v>3091</v>
      </c>
      <c r="H1518" s="32" t="s">
        <v>3103</v>
      </c>
      <c r="I1518" s="32"/>
      <c r="J1518" s="33">
        <v>45375</v>
      </c>
      <c r="K1518" s="33"/>
      <c r="M1518" s="32"/>
      <c r="N1518" s="32" t="s">
        <v>37</v>
      </c>
      <c r="O1518" s="32">
        <v>4</v>
      </c>
      <c r="P1518" s="32"/>
      <c r="Q1518" s="32"/>
      <c r="R1518" s="32"/>
      <c r="S1518" s="32"/>
      <c r="T1518" s="33"/>
      <c r="U1518" s="33"/>
      <c r="V1518" s="32"/>
      <c r="W1518" s="32"/>
      <c r="X1518" s="33"/>
      <c r="Y1518" s="32"/>
      <c r="Z1518" s="33"/>
      <c r="AA1518" s="32"/>
      <c r="AB1518" s="32"/>
      <c r="AC1518" s="33"/>
      <c r="AD1518" s="32"/>
      <c r="AE1518" s="33"/>
      <c r="AF1518" s="32"/>
      <c r="AG1518" s="32"/>
      <c r="AH1518" s="32" t="s">
        <v>1210</v>
      </c>
      <c r="AI1518" t="s">
        <v>1311</v>
      </c>
      <c r="AJ1518" t="s">
        <v>1356</v>
      </c>
      <c r="AK1518" t="s">
        <v>1520</v>
      </c>
      <c r="AL1518" s="32" t="s">
        <v>890</v>
      </c>
    </row>
    <row r="1519" spans="1:38">
      <c r="A1519" s="32">
        <v>99</v>
      </c>
      <c r="B1519" s="33">
        <v>45369</v>
      </c>
      <c r="C1519" s="32">
        <v>30</v>
      </c>
      <c r="D1519" s="32" t="s">
        <v>3014</v>
      </c>
      <c r="E1519" s="32" t="s">
        <v>3015</v>
      </c>
      <c r="F1519" s="32">
        <v>10106695</v>
      </c>
      <c r="G1519" s="32" t="s">
        <v>500</v>
      </c>
      <c r="H1519" s="32" t="s">
        <v>518</v>
      </c>
      <c r="I1519" s="32"/>
      <c r="J1519" s="33">
        <v>45375</v>
      </c>
      <c r="K1519" s="33"/>
      <c r="M1519" s="32"/>
      <c r="N1519" s="32" t="s">
        <v>20</v>
      </c>
      <c r="O1519" s="32">
        <v>2</v>
      </c>
      <c r="P1519" s="32"/>
      <c r="Q1519" s="32"/>
      <c r="R1519" s="32"/>
      <c r="S1519" s="32"/>
      <c r="T1519" s="33"/>
      <c r="U1519" s="33"/>
      <c r="V1519" s="32"/>
      <c r="W1519" s="32"/>
      <c r="X1519" s="33"/>
      <c r="Y1519" s="32"/>
      <c r="Z1519" s="33"/>
      <c r="AA1519" s="32"/>
      <c r="AB1519" s="32"/>
      <c r="AC1519" s="33"/>
      <c r="AD1519" s="32"/>
      <c r="AE1519" s="33"/>
      <c r="AF1519" s="32"/>
      <c r="AG1519" s="32"/>
      <c r="AH1519" s="32" t="s">
        <v>1210</v>
      </c>
      <c r="AI1519" t="s">
        <v>1311</v>
      </c>
      <c r="AJ1519" t="s">
        <v>1356</v>
      </c>
      <c r="AK1519" t="s">
        <v>1520</v>
      </c>
      <c r="AL1519" s="32" t="s">
        <v>890</v>
      </c>
    </row>
    <row r="1520" spans="1:38">
      <c r="A1520" s="32">
        <v>99</v>
      </c>
      <c r="B1520" s="33">
        <v>45369</v>
      </c>
      <c r="C1520" s="32">
        <v>30</v>
      </c>
      <c r="D1520" s="32" t="s">
        <v>3014</v>
      </c>
      <c r="E1520" s="32" t="s">
        <v>3015</v>
      </c>
      <c r="F1520" s="32">
        <v>10106695</v>
      </c>
      <c r="G1520" s="32" t="s">
        <v>1983</v>
      </c>
      <c r="H1520" s="32" t="s">
        <v>1973</v>
      </c>
      <c r="I1520" s="32"/>
      <c r="J1520" s="33">
        <v>45375</v>
      </c>
      <c r="K1520" s="33"/>
      <c r="M1520" s="32"/>
      <c r="N1520" s="32" t="s">
        <v>20</v>
      </c>
      <c r="O1520" s="32">
        <v>4</v>
      </c>
      <c r="P1520" s="32"/>
      <c r="Q1520" s="32"/>
      <c r="R1520" s="32"/>
      <c r="S1520" s="32"/>
      <c r="T1520" s="33"/>
      <c r="U1520" s="33"/>
      <c r="V1520" s="32"/>
      <c r="W1520" s="32"/>
      <c r="X1520" s="33"/>
      <c r="Y1520" s="32"/>
      <c r="Z1520" s="33"/>
      <c r="AA1520" s="32"/>
      <c r="AB1520" s="32"/>
      <c r="AC1520" s="33"/>
      <c r="AD1520" s="32"/>
      <c r="AE1520" s="33"/>
      <c r="AF1520" s="32"/>
      <c r="AG1520" s="32"/>
      <c r="AH1520" s="32" t="s">
        <v>1210</v>
      </c>
      <c r="AI1520" t="s">
        <v>1311</v>
      </c>
      <c r="AJ1520" t="s">
        <v>1356</v>
      </c>
      <c r="AK1520" t="s">
        <v>1520</v>
      </c>
      <c r="AL1520" s="32" t="s">
        <v>890</v>
      </c>
    </row>
    <row r="1521" spans="1:38">
      <c r="A1521" s="32">
        <v>99</v>
      </c>
      <c r="B1521" s="33">
        <v>45369</v>
      </c>
      <c r="C1521" s="32">
        <v>30</v>
      </c>
      <c r="D1521" s="32" t="s">
        <v>3014</v>
      </c>
      <c r="E1521" s="32" t="s">
        <v>3015</v>
      </c>
      <c r="F1521" s="32">
        <v>10106695</v>
      </c>
      <c r="G1521" s="32" t="s">
        <v>71</v>
      </c>
      <c r="H1521" s="32" t="s">
        <v>72</v>
      </c>
      <c r="I1521" s="32"/>
      <c r="J1521" s="33">
        <v>45375</v>
      </c>
      <c r="K1521" s="33"/>
      <c r="M1521" s="32"/>
      <c r="N1521" s="32" t="s">
        <v>20</v>
      </c>
      <c r="O1521" s="32">
        <v>3</v>
      </c>
      <c r="P1521" s="32"/>
      <c r="Q1521" s="32"/>
      <c r="R1521" s="32"/>
      <c r="S1521" s="32"/>
      <c r="T1521" s="33"/>
      <c r="U1521" s="33"/>
      <c r="V1521" s="32"/>
      <c r="W1521" s="32"/>
      <c r="X1521" s="33"/>
      <c r="Y1521" s="32"/>
      <c r="Z1521" s="33"/>
      <c r="AA1521" s="32"/>
      <c r="AB1521" s="32"/>
      <c r="AC1521" s="33"/>
      <c r="AD1521" s="32"/>
      <c r="AE1521" s="33"/>
      <c r="AF1521" s="32"/>
      <c r="AG1521" s="32"/>
      <c r="AH1521" s="32" t="s">
        <v>1210</v>
      </c>
      <c r="AI1521" t="s">
        <v>1311</v>
      </c>
      <c r="AJ1521" t="s">
        <v>1356</v>
      </c>
      <c r="AK1521" t="s">
        <v>1520</v>
      </c>
      <c r="AL1521" s="32" t="s">
        <v>890</v>
      </c>
    </row>
    <row r="1522" spans="1:38">
      <c r="A1522" s="32">
        <v>99</v>
      </c>
      <c r="B1522" s="33">
        <v>45369</v>
      </c>
      <c r="C1522" s="32">
        <v>30</v>
      </c>
      <c r="D1522" s="32" t="s">
        <v>3014</v>
      </c>
      <c r="E1522" s="32" t="s">
        <v>3015</v>
      </c>
      <c r="F1522" s="32">
        <v>10106695</v>
      </c>
      <c r="G1522" s="32" t="s">
        <v>1261</v>
      </c>
      <c r="H1522" s="32" t="s">
        <v>1266</v>
      </c>
      <c r="I1522" s="32"/>
      <c r="J1522" s="33">
        <v>45375</v>
      </c>
      <c r="K1522" s="33"/>
      <c r="M1522" s="32"/>
      <c r="N1522" s="32" t="s">
        <v>20</v>
      </c>
      <c r="O1522" s="32">
        <v>2</v>
      </c>
      <c r="P1522" s="32"/>
      <c r="Q1522" s="32"/>
      <c r="R1522" s="32"/>
      <c r="S1522" s="32"/>
      <c r="T1522" s="33"/>
      <c r="U1522" s="33"/>
      <c r="V1522" s="32"/>
      <c r="W1522" s="32"/>
      <c r="X1522" s="33"/>
      <c r="Y1522" s="32"/>
      <c r="Z1522" s="33"/>
      <c r="AA1522" s="32"/>
      <c r="AB1522" s="32"/>
      <c r="AC1522" s="33"/>
      <c r="AD1522" s="32"/>
      <c r="AE1522" s="33"/>
      <c r="AF1522" s="32"/>
      <c r="AG1522" s="32"/>
      <c r="AH1522" s="32" t="s">
        <v>1210</v>
      </c>
      <c r="AI1522" t="s">
        <v>1311</v>
      </c>
      <c r="AJ1522" t="s">
        <v>1356</v>
      </c>
      <c r="AK1522" t="s">
        <v>1520</v>
      </c>
      <c r="AL1522" s="32" t="s">
        <v>890</v>
      </c>
    </row>
    <row r="1523" spans="1:38">
      <c r="A1523" s="32">
        <v>99</v>
      </c>
      <c r="B1523" s="33">
        <v>45369</v>
      </c>
      <c r="C1523" s="32">
        <v>30</v>
      </c>
      <c r="D1523" s="32" t="s">
        <v>3014</v>
      </c>
      <c r="E1523" s="32" t="s">
        <v>3015</v>
      </c>
      <c r="F1523" s="32">
        <v>10106695</v>
      </c>
      <c r="G1523" s="32" t="s">
        <v>146</v>
      </c>
      <c r="H1523" s="32" t="s">
        <v>147</v>
      </c>
      <c r="I1523" s="32"/>
      <c r="J1523" s="33">
        <v>45375</v>
      </c>
      <c r="K1523" s="33"/>
      <c r="M1523" s="32"/>
      <c r="N1523" s="32" t="s">
        <v>20</v>
      </c>
      <c r="O1523" s="32">
        <v>4</v>
      </c>
      <c r="P1523" s="32"/>
      <c r="Q1523" s="32"/>
      <c r="R1523" s="32"/>
      <c r="S1523" s="32"/>
      <c r="T1523" s="33"/>
      <c r="U1523" s="33"/>
      <c r="V1523" s="32"/>
      <c r="W1523" s="32"/>
      <c r="X1523" s="33"/>
      <c r="Y1523" s="32"/>
      <c r="Z1523" s="33"/>
      <c r="AA1523" s="32"/>
      <c r="AB1523" s="32"/>
      <c r="AC1523" s="33"/>
      <c r="AD1523" s="32"/>
      <c r="AE1523" s="33"/>
      <c r="AF1523" s="32"/>
      <c r="AG1523" s="32"/>
      <c r="AH1523" s="32" t="s">
        <v>1210</v>
      </c>
      <c r="AI1523" t="s">
        <v>1311</v>
      </c>
      <c r="AJ1523" t="s">
        <v>1356</v>
      </c>
      <c r="AK1523" t="s">
        <v>1520</v>
      </c>
      <c r="AL1523" s="32" t="s">
        <v>890</v>
      </c>
    </row>
    <row r="1524" spans="1:38">
      <c r="A1524" s="32">
        <v>99</v>
      </c>
      <c r="B1524" s="33">
        <v>45369</v>
      </c>
      <c r="C1524" s="32">
        <v>30</v>
      </c>
      <c r="D1524" s="32" t="s">
        <v>3014</v>
      </c>
      <c r="E1524" s="32" t="s">
        <v>3015</v>
      </c>
      <c r="F1524" s="32">
        <v>10106695</v>
      </c>
      <c r="G1524" s="32" t="s">
        <v>1262</v>
      </c>
      <c r="H1524" s="32" t="s">
        <v>1267</v>
      </c>
      <c r="I1524" s="32"/>
      <c r="J1524" s="33">
        <v>45375</v>
      </c>
      <c r="K1524" s="33"/>
      <c r="M1524" s="32"/>
      <c r="N1524" s="32" t="s">
        <v>20</v>
      </c>
      <c r="O1524" s="32">
        <v>1</v>
      </c>
      <c r="P1524" s="32"/>
      <c r="Q1524" s="32"/>
      <c r="R1524" s="32"/>
      <c r="S1524" s="32"/>
      <c r="T1524" s="33"/>
      <c r="U1524" s="33"/>
      <c r="V1524" s="32"/>
      <c r="W1524" s="32"/>
      <c r="X1524" s="33"/>
      <c r="Y1524" s="32"/>
      <c r="Z1524" s="33"/>
      <c r="AA1524" s="32"/>
      <c r="AB1524" s="32"/>
      <c r="AC1524" s="33"/>
      <c r="AD1524" s="32"/>
      <c r="AE1524" s="33"/>
      <c r="AF1524" s="32"/>
      <c r="AG1524" s="32"/>
      <c r="AH1524" s="32" t="s">
        <v>1210</v>
      </c>
      <c r="AI1524" t="s">
        <v>1311</v>
      </c>
      <c r="AJ1524" t="s">
        <v>1356</v>
      </c>
      <c r="AK1524" t="s">
        <v>1520</v>
      </c>
      <c r="AL1524" s="32" t="s">
        <v>890</v>
      </c>
    </row>
    <row r="1525" spans="1:38">
      <c r="A1525" s="32">
        <v>99</v>
      </c>
      <c r="B1525" s="33">
        <v>45369</v>
      </c>
      <c r="C1525" s="32">
        <v>30</v>
      </c>
      <c r="D1525" s="32" t="s">
        <v>3014</v>
      </c>
      <c r="E1525" s="32" t="s">
        <v>3015</v>
      </c>
      <c r="F1525" s="32">
        <v>10106695</v>
      </c>
      <c r="G1525" s="32" t="s">
        <v>3027</v>
      </c>
      <c r="H1525" s="32" t="s">
        <v>3036</v>
      </c>
      <c r="I1525" s="32"/>
      <c r="J1525" s="33">
        <v>45375</v>
      </c>
      <c r="K1525" s="33"/>
      <c r="M1525" s="32"/>
      <c r="N1525" s="32" t="s">
        <v>20</v>
      </c>
      <c r="O1525" s="32">
        <v>4</v>
      </c>
      <c r="P1525" s="32"/>
      <c r="Q1525" s="32"/>
      <c r="R1525" s="32"/>
      <c r="S1525" s="32"/>
      <c r="T1525" s="33"/>
      <c r="U1525" s="33"/>
      <c r="V1525" s="32"/>
      <c r="W1525" s="32"/>
      <c r="X1525" s="33"/>
      <c r="Y1525" s="32"/>
      <c r="Z1525" s="33"/>
      <c r="AA1525" s="32"/>
      <c r="AB1525" s="32"/>
      <c r="AC1525" s="33"/>
      <c r="AD1525" s="32"/>
      <c r="AE1525" s="33"/>
      <c r="AF1525" s="32"/>
      <c r="AG1525" s="32"/>
      <c r="AH1525" s="32" t="s">
        <v>1210</v>
      </c>
      <c r="AI1525" t="s">
        <v>1311</v>
      </c>
      <c r="AJ1525" t="s">
        <v>1356</v>
      </c>
      <c r="AK1525" t="s">
        <v>1520</v>
      </c>
      <c r="AL1525" s="32" t="s">
        <v>890</v>
      </c>
    </row>
    <row r="1526" spans="1:38">
      <c r="A1526" s="32">
        <v>99</v>
      </c>
      <c r="B1526" s="33">
        <v>45369</v>
      </c>
      <c r="C1526" s="32">
        <v>30</v>
      </c>
      <c r="D1526" s="32" t="s">
        <v>3014</v>
      </c>
      <c r="E1526" s="32" t="s">
        <v>3015</v>
      </c>
      <c r="F1526" s="32">
        <v>10106695</v>
      </c>
      <c r="G1526" s="32" t="s">
        <v>533</v>
      </c>
      <c r="H1526" s="32" t="s">
        <v>473</v>
      </c>
      <c r="I1526" s="32"/>
      <c r="J1526" s="33">
        <v>45375</v>
      </c>
      <c r="K1526" s="33"/>
      <c r="M1526" s="32"/>
      <c r="N1526" s="32" t="s">
        <v>1995</v>
      </c>
      <c r="O1526" s="32">
        <v>6</v>
      </c>
      <c r="P1526" s="32"/>
      <c r="Q1526" s="32"/>
      <c r="R1526" s="32"/>
      <c r="S1526" s="32"/>
      <c r="T1526" s="33"/>
      <c r="U1526" s="33"/>
      <c r="V1526" s="32"/>
      <c r="W1526" s="32"/>
      <c r="X1526" s="33"/>
      <c r="Y1526" s="32"/>
      <c r="Z1526" s="33"/>
      <c r="AA1526" s="32"/>
      <c r="AB1526" s="32"/>
      <c r="AC1526" s="33"/>
      <c r="AD1526" s="32"/>
      <c r="AE1526" s="33"/>
      <c r="AF1526" s="32"/>
      <c r="AG1526" s="32"/>
      <c r="AH1526" s="32" t="s">
        <v>1210</v>
      </c>
      <c r="AI1526" t="s">
        <v>1311</v>
      </c>
      <c r="AJ1526" t="s">
        <v>1356</v>
      </c>
      <c r="AK1526" t="s">
        <v>1520</v>
      </c>
      <c r="AL1526" s="32" t="s">
        <v>890</v>
      </c>
    </row>
    <row r="1527" spans="1:38">
      <c r="A1527" s="32">
        <v>99</v>
      </c>
      <c r="B1527" s="33">
        <v>45369</v>
      </c>
      <c r="C1527" s="32">
        <v>30</v>
      </c>
      <c r="D1527" s="32" t="s">
        <v>3014</v>
      </c>
      <c r="E1527" s="32" t="s">
        <v>3015</v>
      </c>
      <c r="F1527" s="32">
        <v>10106695</v>
      </c>
      <c r="G1527" s="32" t="s">
        <v>288</v>
      </c>
      <c r="H1527" s="32" t="s">
        <v>291</v>
      </c>
      <c r="I1527" s="32"/>
      <c r="J1527" s="33">
        <v>45375</v>
      </c>
      <c r="K1527" s="33"/>
      <c r="M1527" s="32"/>
      <c r="N1527" s="32" t="s">
        <v>20</v>
      </c>
      <c r="O1527" s="32">
        <v>10</v>
      </c>
      <c r="P1527" s="32"/>
      <c r="Q1527" s="32"/>
      <c r="R1527" s="32"/>
      <c r="S1527" s="32"/>
      <c r="T1527" s="33"/>
      <c r="U1527" s="33"/>
      <c r="V1527" s="32"/>
      <c r="W1527" s="32"/>
      <c r="X1527" s="33"/>
      <c r="Y1527" s="32"/>
      <c r="Z1527" s="33"/>
      <c r="AA1527" s="32"/>
      <c r="AB1527" s="32"/>
      <c r="AC1527" s="33"/>
      <c r="AD1527" s="32"/>
      <c r="AE1527" s="33"/>
      <c r="AF1527" s="32"/>
      <c r="AG1527" s="32"/>
      <c r="AH1527" s="32" t="s">
        <v>1210</v>
      </c>
      <c r="AI1527" t="s">
        <v>1311</v>
      </c>
      <c r="AJ1527" t="s">
        <v>1356</v>
      </c>
      <c r="AK1527" t="s">
        <v>1520</v>
      </c>
      <c r="AL1527" s="32" t="s">
        <v>890</v>
      </c>
    </row>
    <row r="1528" spans="1:38">
      <c r="A1528" s="32">
        <v>99</v>
      </c>
      <c r="B1528" s="33">
        <v>45369</v>
      </c>
      <c r="C1528" s="32">
        <v>30</v>
      </c>
      <c r="D1528" s="32" t="s">
        <v>3014</v>
      </c>
      <c r="E1528" s="32" t="s">
        <v>3015</v>
      </c>
      <c r="F1528" s="32">
        <v>10106695</v>
      </c>
      <c r="G1528" s="32" t="s">
        <v>510</v>
      </c>
      <c r="H1528" s="32" t="s">
        <v>491</v>
      </c>
      <c r="I1528" s="32"/>
      <c r="J1528" s="33">
        <v>45375</v>
      </c>
      <c r="K1528" s="33"/>
      <c r="M1528" s="32"/>
      <c r="N1528" s="32" t="s">
        <v>1995</v>
      </c>
      <c r="O1528" s="32">
        <v>6</v>
      </c>
      <c r="P1528" s="32"/>
      <c r="Q1528" s="32"/>
      <c r="R1528" s="32"/>
      <c r="S1528" s="32"/>
      <c r="T1528" s="33"/>
      <c r="U1528" s="33"/>
      <c r="V1528" s="32"/>
      <c r="W1528" s="32"/>
      <c r="X1528" s="33"/>
      <c r="Y1528" s="32"/>
      <c r="Z1528" s="33"/>
      <c r="AA1528" s="32"/>
      <c r="AB1528" s="32"/>
      <c r="AC1528" s="33"/>
      <c r="AD1528" s="32"/>
      <c r="AE1528" s="33"/>
      <c r="AF1528" s="32"/>
      <c r="AG1528" s="32"/>
      <c r="AH1528" s="32" t="s">
        <v>1210</v>
      </c>
      <c r="AI1528" t="s">
        <v>1311</v>
      </c>
      <c r="AJ1528" t="s">
        <v>1356</v>
      </c>
      <c r="AK1528" t="s">
        <v>1520</v>
      </c>
      <c r="AL1528" s="32" t="s">
        <v>890</v>
      </c>
    </row>
    <row r="1529" spans="1:38">
      <c r="A1529" s="32">
        <v>99</v>
      </c>
      <c r="B1529" s="33">
        <v>45369</v>
      </c>
      <c r="C1529" s="32">
        <v>30</v>
      </c>
      <c r="D1529" s="32" t="s">
        <v>3014</v>
      </c>
      <c r="E1529" s="32" t="s">
        <v>3015</v>
      </c>
      <c r="F1529" s="32">
        <v>10106695</v>
      </c>
      <c r="G1529" s="32" t="s">
        <v>435</v>
      </c>
      <c r="H1529" s="32" t="s">
        <v>3031</v>
      </c>
      <c r="I1529" s="32"/>
      <c r="J1529" s="33">
        <v>45375</v>
      </c>
      <c r="K1529" s="33"/>
      <c r="M1529" s="32"/>
      <c r="N1529" s="32" t="s">
        <v>3114</v>
      </c>
      <c r="O1529" s="32">
        <v>10</v>
      </c>
      <c r="P1529" s="32"/>
      <c r="Q1529" s="32"/>
      <c r="R1529" s="32"/>
      <c r="S1529" s="32"/>
      <c r="T1529" s="33"/>
      <c r="U1529" s="33"/>
      <c r="V1529" s="32"/>
      <c r="W1529" s="32"/>
      <c r="X1529" s="33"/>
      <c r="Y1529" s="32"/>
      <c r="Z1529" s="33"/>
      <c r="AA1529" s="32"/>
      <c r="AB1529" s="32"/>
      <c r="AC1529" s="33"/>
      <c r="AD1529" s="32"/>
      <c r="AE1529" s="33"/>
      <c r="AF1529" s="32"/>
      <c r="AG1529" s="32"/>
      <c r="AH1529" s="32" t="s">
        <v>1210</v>
      </c>
      <c r="AI1529" t="s">
        <v>1311</v>
      </c>
      <c r="AJ1529" t="s">
        <v>1356</v>
      </c>
      <c r="AK1529" t="s">
        <v>1520</v>
      </c>
      <c r="AL1529" s="32" t="s">
        <v>890</v>
      </c>
    </row>
    <row r="1530" spans="1:38">
      <c r="A1530" s="32">
        <v>99</v>
      </c>
      <c r="B1530" s="33">
        <v>45369</v>
      </c>
      <c r="C1530" s="32">
        <v>30</v>
      </c>
      <c r="D1530" s="32" t="s">
        <v>3014</v>
      </c>
      <c r="E1530" s="32" t="s">
        <v>3015</v>
      </c>
      <c r="F1530" s="32">
        <v>10106695</v>
      </c>
      <c r="G1530" s="32" t="s">
        <v>3023</v>
      </c>
      <c r="H1530" s="32" t="s">
        <v>3032</v>
      </c>
      <c r="I1530" s="32"/>
      <c r="J1530" s="33">
        <v>45375</v>
      </c>
      <c r="K1530" s="33"/>
      <c r="M1530" s="32"/>
      <c r="N1530" s="32" t="s">
        <v>20</v>
      </c>
      <c r="O1530" s="32">
        <v>20</v>
      </c>
      <c r="P1530" s="32"/>
      <c r="Q1530" s="32"/>
      <c r="R1530" s="32"/>
      <c r="S1530" s="32"/>
      <c r="T1530" s="33"/>
      <c r="U1530" s="33"/>
      <c r="V1530" s="32"/>
      <c r="W1530" s="32"/>
      <c r="X1530" s="33"/>
      <c r="Y1530" s="32"/>
      <c r="Z1530" s="33"/>
      <c r="AA1530" s="32"/>
      <c r="AB1530" s="32"/>
      <c r="AC1530" s="33"/>
      <c r="AD1530" s="32"/>
      <c r="AE1530" s="33"/>
      <c r="AF1530" s="32"/>
      <c r="AG1530" s="32"/>
      <c r="AH1530" s="32" t="s">
        <v>1210</v>
      </c>
      <c r="AI1530" t="s">
        <v>1311</v>
      </c>
      <c r="AJ1530" t="s">
        <v>1356</v>
      </c>
      <c r="AK1530" t="s">
        <v>1520</v>
      </c>
      <c r="AL1530" s="32" t="s">
        <v>890</v>
      </c>
    </row>
    <row r="1531" spans="1:38">
      <c r="A1531" s="32">
        <v>99</v>
      </c>
      <c r="B1531" s="33">
        <v>45369</v>
      </c>
      <c r="C1531" s="32">
        <v>30</v>
      </c>
      <c r="D1531" s="32" t="s">
        <v>3014</v>
      </c>
      <c r="E1531" s="32" t="s">
        <v>3015</v>
      </c>
      <c r="F1531" s="32">
        <v>10106695</v>
      </c>
      <c r="G1531" s="32" t="s">
        <v>3024</v>
      </c>
      <c r="H1531" s="32" t="s">
        <v>3033</v>
      </c>
      <c r="I1531" s="32"/>
      <c r="J1531" s="33">
        <v>45375</v>
      </c>
      <c r="K1531" s="33"/>
      <c r="M1531" s="32"/>
      <c r="N1531" s="32" t="s">
        <v>1995</v>
      </c>
      <c r="O1531" s="32">
        <v>30</v>
      </c>
      <c r="P1531" s="32"/>
      <c r="Q1531" s="32"/>
      <c r="R1531" s="32"/>
      <c r="S1531" s="32"/>
      <c r="T1531" s="33"/>
      <c r="U1531" s="33"/>
      <c r="V1531" s="32"/>
      <c r="W1531" s="32"/>
      <c r="X1531" s="33"/>
      <c r="Y1531" s="32"/>
      <c r="Z1531" s="33"/>
      <c r="AA1531" s="32"/>
      <c r="AB1531" s="32"/>
      <c r="AC1531" s="33"/>
      <c r="AD1531" s="32"/>
      <c r="AE1531" s="33"/>
      <c r="AF1531" s="32"/>
      <c r="AG1531" s="32"/>
      <c r="AH1531" s="32" t="s">
        <v>1210</v>
      </c>
      <c r="AI1531" t="s">
        <v>1311</v>
      </c>
      <c r="AJ1531" t="s">
        <v>1356</v>
      </c>
      <c r="AK1531" t="s">
        <v>1520</v>
      </c>
      <c r="AL1531" s="32" t="s">
        <v>890</v>
      </c>
    </row>
    <row r="1532" spans="1:38">
      <c r="A1532" s="32">
        <v>99</v>
      </c>
      <c r="B1532" s="33">
        <v>45369</v>
      </c>
      <c r="C1532" s="32">
        <v>30</v>
      </c>
      <c r="D1532" s="32" t="s">
        <v>3014</v>
      </c>
      <c r="E1532" s="32" t="s">
        <v>3015</v>
      </c>
      <c r="F1532" s="32">
        <v>10106695</v>
      </c>
      <c r="G1532" s="32" t="s">
        <v>3025</v>
      </c>
      <c r="H1532" s="32" t="s">
        <v>3034</v>
      </c>
      <c r="I1532" s="32"/>
      <c r="J1532" s="33">
        <v>45375</v>
      </c>
      <c r="K1532" s="33"/>
      <c r="M1532" s="32"/>
      <c r="N1532" s="32" t="s">
        <v>2105</v>
      </c>
      <c r="O1532" s="32">
        <v>1</v>
      </c>
      <c r="P1532" s="32"/>
      <c r="Q1532" s="32"/>
      <c r="R1532" s="32"/>
      <c r="S1532" s="32"/>
      <c r="T1532" s="33"/>
      <c r="U1532" s="33"/>
      <c r="V1532" s="32"/>
      <c r="W1532" s="32"/>
      <c r="X1532" s="33"/>
      <c r="Y1532" s="32"/>
      <c r="Z1532" s="33"/>
      <c r="AA1532" s="32"/>
      <c r="AB1532" s="32"/>
      <c r="AC1532" s="33"/>
      <c r="AD1532" s="32"/>
      <c r="AE1532" s="33"/>
      <c r="AF1532" s="32"/>
      <c r="AG1532" s="32"/>
      <c r="AH1532" s="32" t="s">
        <v>1210</v>
      </c>
      <c r="AI1532" t="s">
        <v>1311</v>
      </c>
      <c r="AJ1532" t="s">
        <v>1356</v>
      </c>
      <c r="AK1532" t="s">
        <v>1520</v>
      </c>
      <c r="AL1532" s="32" t="s">
        <v>890</v>
      </c>
    </row>
    <row r="1533" spans="1:38">
      <c r="A1533" s="32">
        <v>99</v>
      </c>
      <c r="B1533" s="33">
        <v>45369</v>
      </c>
      <c r="C1533" s="32">
        <v>30</v>
      </c>
      <c r="D1533" s="32" t="s">
        <v>3014</v>
      </c>
      <c r="E1533" s="32" t="s">
        <v>3015</v>
      </c>
      <c r="F1533" s="32">
        <v>10106695</v>
      </c>
      <c r="G1533" s="32" t="s">
        <v>3026</v>
      </c>
      <c r="H1533" s="32" t="s">
        <v>3035</v>
      </c>
      <c r="I1533" s="32"/>
      <c r="J1533" s="33">
        <v>45375</v>
      </c>
      <c r="K1533" s="33"/>
      <c r="M1533" s="32"/>
      <c r="N1533" s="32" t="s">
        <v>1995</v>
      </c>
      <c r="O1533" s="32">
        <v>6</v>
      </c>
      <c r="P1533" s="32"/>
      <c r="Q1533" s="32"/>
      <c r="R1533" s="32"/>
      <c r="S1533" s="32"/>
      <c r="T1533" s="33"/>
      <c r="U1533" s="33"/>
      <c r="V1533" s="32"/>
      <c r="W1533" s="32"/>
      <c r="X1533" s="33"/>
      <c r="Y1533" s="32"/>
      <c r="Z1533" s="33"/>
      <c r="AA1533" s="32"/>
      <c r="AB1533" s="32"/>
      <c r="AC1533" s="33"/>
      <c r="AD1533" s="32"/>
      <c r="AE1533" s="33"/>
      <c r="AF1533" s="32"/>
      <c r="AG1533" s="32"/>
      <c r="AH1533" s="32" t="s">
        <v>1210</v>
      </c>
      <c r="AI1533" t="s">
        <v>1311</v>
      </c>
      <c r="AJ1533" t="s">
        <v>1356</v>
      </c>
      <c r="AK1533" t="s">
        <v>1520</v>
      </c>
      <c r="AL1533" s="32" t="s">
        <v>890</v>
      </c>
    </row>
    <row r="1534" spans="1:38">
      <c r="A1534" s="32">
        <v>99</v>
      </c>
      <c r="B1534" s="33">
        <v>45369</v>
      </c>
      <c r="C1534" s="32">
        <v>30</v>
      </c>
      <c r="D1534" s="32" t="s">
        <v>3014</v>
      </c>
      <c r="E1534" s="32" t="s">
        <v>3015</v>
      </c>
      <c r="F1534" s="32">
        <v>10106695</v>
      </c>
      <c r="G1534" s="32" t="s">
        <v>3092</v>
      </c>
      <c r="H1534" s="32" t="s">
        <v>3104</v>
      </c>
      <c r="I1534" s="32"/>
      <c r="J1534" s="33">
        <v>45375</v>
      </c>
      <c r="K1534" s="33"/>
      <c r="M1534" s="32"/>
      <c r="N1534" s="32" t="s">
        <v>20</v>
      </c>
      <c r="O1534" s="32">
        <v>1</v>
      </c>
      <c r="P1534" s="32"/>
      <c r="Q1534" s="32"/>
      <c r="R1534" s="32"/>
      <c r="S1534" s="32"/>
      <c r="T1534" s="33"/>
      <c r="U1534" s="33"/>
      <c r="V1534" s="32"/>
      <c r="W1534" s="32"/>
      <c r="X1534" s="33"/>
      <c r="Y1534" s="32"/>
      <c r="Z1534" s="33"/>
      <c r="AA1534" s="32"/>
      <c r="AB1534" s="32"/>
      <c r="AC1534" s="33"/>
      <c r="AD1534" s="32"/>
      <c r="AE1534" s="33"/>
      <c r="AF1534" s="32"/>
      <c r="AG1534" s="32"/>
      <c r="AH1534" s="32" t="s">
        <v>1210</v>
      </c>
      <c r="AI1534" t="s">
        <v>1311</v>
      </c>
      <c r="AJ1534" t="s">
        <v>1356</v>
      </c>
      <c r="AK1534" t="s">
        <v>1520</v>
      </c>
      <c r="AL1534" s="32" t="s">
        <v>890</v>
      </c>
    </row>
    <row r="1535" spans="1:38">
      <c r="A1535" s="32">
        <v>99</v>
      </c>
      <c r="B1535" s="33">
        <v>45369</v>
      </c>
      <c r="C1535" s="32">
        <v>30</v>
      </c>
      <c r="D1535" s="32" t="s">
        <v>3014</v>
      </c>
      <c r="E1535" s="32" t="s">
        <v>3015</v>
      </c>
      <c r="F1535" s="32">
        <v>10106695</v>
      </c>
      <c r="G1535" s="32" t="s">
        <v>3093</v>
      </c>
      <c r="H1535" s="32" t="s">
        <v>3105</v>
      </c>
      <c r="I1535" s="32"/>
      <c r="J1535" s="33">
        <v>45375</v>
      </c>
      <c r="K1535" s="33"/>
      <c r="M1535" s="32"/>
      <c r="N1535" s="32" t="s">
        <v>516</v>
      </c>
      <c r="O1535" s="32">
        <v>1</v>
      </c>
      <c r="P1535" s="32"/>
      <c r="Q1535" s="32"/>
      <c r="R1535" s="32"/>
      <c r="S1535" s="32"/>
      <c r="T1535" s="33"/>
      <c r="U1535" s="33"/>
      <c r="V1535" s="32"/>
      <c r="W1535" s="32"/>
      <c r="X1535" s="33"/>
      <c r="Y1535" s="32"/>
      <c r="Z1535" s="33"/>
      <c r="AA1535" s="32"/>
      <c r="AB1535" s="32"/>
      <c r="AC1535" s="33"/>
      <c r="AD1535" s="32"/>
      <c r="AE1535" s="33"/>
      <c r="AF1535" s="32"/>
      <c r="AG1535" s="32"/>
      <c r="AH1535" s="32" t="s">
        <v>1210</v>
      </c>
      <c r="AI1535" t="s">
        <v>1311</v>
      </c>
      <c r="AJ1535" t="s">
        <v>1356</v>
      </c>
      <c r="AK1535" t="s">
        <v>1520</v>
      </c>
      <c r="AL1535" s="32" t="s">
        <v>890</v>
      </c>
    </row>
    <row r="1536" spans="1:38">
      <c r="A1536" s="32">
        <v>99</v>
      </c>
      <c r="B1536" s="33">
        <v>45369</v>
      </c>
      <c r="C1536" s="32">
        <v>30</v>
      </c>
      <c r="D1536" s="32" t="s">
        <v>3014</v>
      </c>
      <c r="E1536" s="32" t="s">
        <v>3015</v>
      </c>
      <c r="F1536" s="32">
        <v>10106695</v>
      </c>
      <c r="G1536" s="32" t="s">
        <v>3094</v>
      </c>
      <c r="H1536" s="32" t="s">
        <v>3106</v>
      </c>
      <c r="I1536" s="32"/>
      <c r="J1536" s="33">
        <v>45375</v>
      </c>
      <c r="K1536" s="33"/>
      <c r="M1536" s="32"/>
      <c r="N1536" s="32" t="s">
        <v>20</v>
      </c>
      <c r="O1536" s="32">
        <v>2</v>
      </c>
      <c r="P1536" s="32"/>
      <c r="Q1536" s="32"/>
      <c r="R1536" s="32"/>
      <c r="S1536" s="32"/>
      <c r="T1536" s="33"/>
      <c r="U1536" s="33"/>
      <c r="V1536" s="32"/>
      <c r="W1536" s="32"/>
      <c r="X1536" s="33"/>
      <c r="Y1536" s="32"/>
      <c r="Z1536" s="33"/>
      <c r="AA1536" s="32"/>
      <c r="AB1536" s="32"/>
      <c r="AC1536" s="33"/>
      <c r="AD1536" s="32"/>
      <c r="AE1536" s="33"/>
      <c r="AF1536" s="32"/>
      <c r="AG1536" s="32"/>
      <c r="AH1536" s="32" t="s">
        <v>1210</v>
      </c>
      <c r="AI1536" t="s">
        <v>1311</v>
      </c>
      <c r="AJ1536" t="s">
        <v>1356</v>
      </c>
      <c r="AK1536" t="s">
        <v>1520</v>
      </c>
      <c r="AL1536" s="32" t="s">
        <v>890</v>
      </c>
    </row>
    <row r="1537" spans="1:38">
      <c r="A1537" s="32">
        <v>99</v>
      </c>
      <c r="B1537" s="33">
        <v>45369</v>
      </c>
      <c r="C1537" s="32">
        <v>30</v>
      </c>
      <c r="D1537" s="32" t="s">
        <v>3014</v>
      </c>
      <c r="E1537" s="32" t="s">
        <v>3015</v>
      </c>
      <c r="F1537" s="32">
        <v>10106695</v>
      </c>
      <c r="G1537" s="32" t="s">
        <v>1689</v>
      </c>
      <c r="H1537" s="32" t="s">
        <v>1634</v>
      </c>
      <c r="I1537" s="32"/>
      <c r="J1537" s="33">
        <v>45375</v>
      </c>
      <c r="K1537" s="33"/>
      <c r="M1537" s="32"/>
      <c r="N1537" s="32" t="s">
        <v>1995</v>
      </c>
      <c r="O1537" s="32">
        <v>4</v>
      </c>
      <c r="P1537" s="32"/>
      <c r="Q1537" s="32"/>
      <c r="R1537" s="32"/>
      <c r="S1537" s="32"/>
      <c r="T1537" s="33"/>
      <c r="U1537" s="33"/>
      <c r="V1537" s="32"/>
      <c r="W1537" s="32"/>
      <c r="X1537" s="33"/>
      <c r="Y1537" s="32"/>
      <c r="Z1537" s="33"/>
      <c r="AA1537" s="32"/>
      <c r="AB1537" s="32"/>
      <c r="AC1537" s="33"/>
      <c r="AD1537" s="32"/>
      <c r="AE1537" s="33"/>
      <c r="AF1537" s="32"/>
      <c r="AG1537" s="32"/>
      <c r="AH1537" s="32" t="s">
        <v>1210</v>
      </c>
      <c r="AI1537" t="s">
        <v>1311</v>
      </c>
      <c r="AJ1537" t="s">
        <v>1356</v>
      </c>
      <c r="AK1537" t="s">
        <v>1520</v>
      </c>
      <c r="AL1537" s="32" t="s">
        <v>890</v>
      </c>
    </row>
    <row r="1538" spans="1:38">
      <c r="A1538" s="32">
        <v>99</v>
      </c>
      <c r="B1538" s="33">
        <v>45369</v>
      </c>
      <c r="C1538" s="32">
        <v>30</v>
      </c>
      <c r="D1538" s="32" t="s">
        <v>3014</v>
      </c>
      <c r="E1538" s="32" t="s">
        <v>3015</v>
      </c>
      <c r="F1538" s="32">
        <v>10106695</v>
      </c>
      <c r="G1538" s="32" t="s">
        <v>1627</v>
      </c>
      <c r="H1538" s="32" t="s">
        <v>1633</v>
      </c>
      <c r="I1538" s="32"/>
      <c r="J1538" s="33">
        <v>45375</v>
      </c>
      <c r="K1538" s="33"/>
      <c r="M1538" s="32"/>
      <c r="N1538" s="32" t="s">
        <v>2745</v>
      </c>
      <c r="O1538" s="32">
        <v>1</v>
      </c>
      <c r="P1538" s="32"/>
      <c r="Q1538" s="32"/>
      <c r="R1538" s="32"/>
      <c r="S1538" s="32"/>
      <c r="T1538" s="33"/>
      <c r="U1538" s="33"/>
      <c r="V1538" s="32"/>
      <c r="W1538" s="32"/>
      <c r="X1538" s="33"/>
      <c r="Y1538" s="32"/>
      <c r="Z1538" s="33"/>
      <c r="AA1538" s="32"/>
      <c r="AB1538" s="32"/>
      <c r="AC1538" s="33"/>
      <c r="AD1538" s="32"/>
      <c r="AE1538" s="33"/>
      <c r="AF1538" s="32"/>
      <c r="AG1538" s="32"/>
      <c r="AH1538" s="32" t="s">
        <v>1210</v>
      </c>
      <c r="AI1538" t="s">
        <v>1311</v>
      </c>
      <c r="AJ1538" t="s">
        <v>1356</v>
      </c>
      <c r="AK1538" t="s">
        <v>1520</v>
      </c>
      <c r="AL1538" s="32" t="s">
        <v>890</v>
      </c>
    </row>
    <row r="1539" spans="1:38">
      <c r="A1539" s="32">
        <v>99</v>
      </c>
      <c r="B1539" s="33">
        <v>45369</v>
      </c>
      <c r="C1539" s="32">
        <v>40</v>
      </c>
      <c r="D1539" s="32" t="s">
        <v>3014</v>
      </c>
      <c r="E1539" s="32" t="s">
        <v>3015</v>
      </c>
      <c r="F1539" s="32">
        <v>10106695</v>
      </c>
      <c r="G1539" s="32" t="s">
        <v>212</v>
      </c>
      <c r="H1539" s="32" t="s">
        <v>213</v>
      </c>
      <c r="I1539" s="32"/>
      <c r="J1539" s="33">
        <v>45375</v>
      </c>
      <c r="K1539" s="33"/>
      <c r="M1539" s="32"/>
      <c r="N1539" s="32" t="s">
        <v>21</v>
      </c>
      <c r="O1539" s="32">
        <v>1</v>
      </c>
      <c r="P1539" s="32"/>
      <c r="Q1539" s="32"/>
      <c r="R1539" s="32"/>
      <c r="S1539" s="32"/>
      <c r="T1539" s="33"/>
      <c r="U1539" s="33"/>
      <c r="V1539" s="32"/>
      <c r="W1539" s="32"/>
      <c r="X1539" s="33"/>
      <c r="Y1539" s="32"/>
      <c r="Z1539" s="33"/>
      <c r="AA1539" s="32"/>
      <c r="AB1539" s="32"/>
      <c r="AC1539" s="33"/>
      <c r="AD1539" s="32"/>
      <c r="AE1539" s="33"/>
      <c r="AF1539" s="32"/>
      <c r="AG1539" s="32"/>
      <c r="AH1539" s="32" t="s">
        <v>1210</v>
      </c>
      <c r="AI1539" t="s">
        <v>1311</v>
      </c>
      <c r="AJ1539" t="s">
        <v>1356</v>
      </c>
      <c r="AK1539" t="s">
        <v>1520</v>
      </c>
      <c r="AL1539" s="32" t="s">
        <v>890</v>
      </c>
    </row>
    <row r="1540" spans="1:38">
      <c r="A1540" s="32">
        <v>99</v>
      </c>
      <c r="B1540" s="33">
        <v>45369</v>
      </c>
      <c r="C1540" s="32">
        <v>40</v>
      </c>
      <c r="D1540" s="32" t="s">
        <v>3014</v>
      </c>
      <c r="E1540" s="32" t="s">
        <v>3015</v>
      </c>
      <c r="F1540" s="32">
        <v>10106695</v>
      </c>
      <c r="G1540" s="32" t="s">
        <v>199</v>
      </c>
      <c r="H1540" s="32" t="s">
        <v>200</v>
      </c>
      <c r="I1540" s="32"/>
      <c r="J1540" s="33">
        <v>45375</v>
      </c>
      <c r="K1540" s="33"/>
      <c r="M1540" s="32"/>
      <c r="N1540" s="32" t="s">
        <v>21</v>
      </c>
      <c r="O1540" s="32">
        <v>1</v>
      </c>
      <c r="P1540" s="32"/>
      <c r="Q1540" s="32"/>
      <c r="R1540" s="32"/>
      <c r="S1540" s="32"/>
      <c r="T1540" s="33"/>
      <c r="U1540" s="33"/>
      <c r="V1540" s="32"/>
      <c r="W1540" s="32"/>
      <c r="X1540" s="33"/>
      <c r="Y1540" s="32"/>
      <c r="Z1540" s="33"/>
      <c r="AA1540" s="32"/>
      <c r="AB1540" s="32"/>
      <c r="AC1540" s="33"/>
      <c r="AD1540" s="32"/>
      <c r="AE1540" s="33"/>
      <c r="AF1540" s="32"/>
      <c r="AG1540" s="32"/>
      <c r="AH1540" s="32" t="s">
        <v>1210</v>
      </c>
      <c r="AI1540" t="s">
        <v>1311</v>
      </c>
      <c r="AJ1540" t="s">
        <v>1356</v>
      </c>
      <c r="AK1540" t="s">
        <v>1520</v>
      </c>
      <c r="AL1540" s="32" t="s">
        <v>890</v>
      </c>
    </row>
    <row r="1541" spans="1:38">
      <c r="A1541" s="32">
        <v>99</v>
      </c>
      <c r="B1541" s="33">
        <v>45369</v>
      </c>
      <c r="C1541" s="32">
        <v>40</v>
      </c>
      <c r="D1541" s="32" t="s">
        <v>3014</v>
      </c>
      <c r="E1541" s="32" t="s">
        <v>3015</v>
      </c>
      <c r="F1541" s="32">
        <v>10106695</v>
      </c>
      <c r="G1541" s="32" t="s">
        <v>197</v>
      </c>
      <c r="H1541" s="32" t="s">
        <v>198</v>
      </c>
      <c r="I1541" s="32"/>
      <c r="J1541" s="33">
        <v>45375</v>
      </c>
      <c r="K1541" s="33"/>
      <c r="M1541" s="32"/>
      <c r="N1541" s="32" t="s">
        <v>20</v>
      </c>
      <c r="O1541" s="32">
        <v>3</v>
      </c>
      <c r="P1541" s="32"/>
      <c r="Q1541" s="32"/>
      <c r="R1541" s="32"/>
      <c r="S1541" s="32"/>
      <c r="T1541" s="33"/>
      <c r="U1541" s="33"/>
      <c r="V1541" s="32"/>
      <c r="W1541" s="32"/>
      <c r="X1541" s="33"/>
      <c r="Y1541" s="32"/>
      <c r="Z1541" s="33"/>
      <c r="AA1541" s="32"/>
      <c r="AB1541" s="32"/>
      <c r="AC1541" s="33"/>
      <c r="AD1541" s="32"/>
      <c r="AE1541" s="33"/>
      <c r="AF1541" s="32"/>
      <c r="AG1541" s="32"/>
      <c r="AH1541" s="32" t="s">
        <v>1210</v>
      </c>
      <c r="AI1541" t="s">
        <v>1311</v>
      </c>
      <c r="AJ1541" t="s">
        <v>1356</v>
      </c>
      <c r="AK1541" t="s">
        <v>1520</v>
      </c>
      <c r="AL1541" s="32" t="s">
        <v>890</v>
      </c>
    </row>
    <row r="1542" spans="1:38">
      <c r="A1542" s="32">
        <v>99</v>
      </c>
      <c r="B1542" s="33">
        <v>45369</v>
      </c>
      <c r="C1542" s="32">
        <v>40</v>
      </c>
      <c r="D1542" s="32" t="s">
        <v>3014</v>
      </c>
      <c r="E1542" s="32" t="s">
        <v>3015</v>
      </c>
      <c r="F1542" s="32">
        <v>10106695</v>
      </c>
      <c r="G1542" s="32" t="s">
        <v>195</v>
      </c>
      <c r="H1542" s="32" t="s">
        <v>196</v>
      </c>
      <c r="I1542" s="32"/>
      <c r="J1542" s="33">
        <v>45375</v>
      </c>
      <c r="K1542" s="33"/>
      <c r="M1542" s="32"/>
      <c r="N1542" s="32" t="s">
        <v>20</v>
      </c>
      <c r="O1542" s="32">
        <v>3</v>
      </c>
      <c r="P1542" s="32"/>
      <c r="Q1542" s="32"/>
      <c r="R1542" s="32"/>
      <c r="S1542" s="32"/>
      <c r="T1542" s="33"/>
      <c r="U1542" s="33"/>
      <c r="V1542" s="32"/>
      <c r="W1542" s="32"/>
      <c r="X1542" s="33"/>
      <c r="Y1542" s="32"/>
      <c r="Z1542" s="33"/>
      <c r="AA1542" s="32"/>
      <c r="AB1542" s="32"/>
      <c r="AC1542" s="33"/>
      <c r="AD1542" s="32"/>
      <c r="AE1542" s="33"/>
      <c r="AF1542" s="32"/>
      <c r="AG1542" s="32"/>
      <c r="AH1542" s="32" t="s">
        <v>1210</v>
      </c>
      <c r="AI1542" t="s">
        <v>1311</v>
      </c>
      <c r="AJ1542" t="s">
        <v>1356</v>
      </c>
      <c r="AK1542" t="s">
        <v>1520</v>
      </c>
      <c r="AL1542" s="32" t="s">
        <v>890</v>
      </c>
    </row>
    <row r="1543" spans="1:38">
      <c r="A1543" s="32">
        <v>99</v>
      </c>
      <c r="B1543" s="33">
        <v>45369</v>
      </c>
      <c r="C1543" s="32">
        <v>40</v>
      </c>
      <c r="D1543" s="32" t="s">
        <v>3014</v>
      </c>
      <c r="E1543" s="32" t="s">
        <v>3015</v>
      </c>
      <c r="F1543" s="32">
        <v>10106695</v>
      </c>
      <c r="G1543" s="32" t="s">
        <v>201</v>
      </c>
      <c r="H1543" s="32" t="s">
        <v>156</v>
      </c>
      <c r="I1543" s="32"/>
      <c r="J1543" s="33">
        <v>45375</v>
      </c>
      <c r="K1543" s="33"/>
      <c r="M1543" s="32"/>
      <c r="N1543" s="32" t="s">
        <v>20</v>
      </c>
      <c r="O1543" s="32">
        <v>1</v>
      </c>
      <c r="P1543" s="32"/>
      <c r="Q1543" s="32"/>
      <c r="R1543" s="32"/>
      <c r="S1543" s="32"/>
      <c r="T1543" s="33"/>
      <c r="U1543" s="33"/>
      <c r="V1543" s="32"/>
      <c r="W1543" s="32"/>
      <c r="X1543" s="33"/>
      <c r="Y1543" s="32"/>
      <c r="Z1543" s="33"/>
      <c r="AA1543" s="32"/>
      <c r="AB1543" s="32"/>
      <c r="AC1543" s="33"/>
      <c r="AD1543" s="32"/>
      <c r="AE1543" s="33"/>
      <c r="AF1543" s="32"/>
      <c r="AG1543" s="32"/>
      <c r="AH1543" s="32" t="s">
        <v>1210</v>
      </c>
      <c r="AI1543" t="s">
        <v>1311</v>
      </c>
      <c r="AJ1543" t="s">
        <v>1356</v>
      </c>
      <c r="AK1543" t="s">
        <v>1520</v>
      </c>
      <c r="AL1543" s="32" t="s">
        <v>890</v>
      </c>
    </row>
    <row r="1544" spans="1:38">
      <c r="A1544" s="32">
        <v>99</v>
      </c>
      <c r="B1544" s="33">
        <v>45369</v>
      </c>
      <c r="C1544" s="32">
        <v>40</v>
      </c>
      <c r="D1544" s="32" t="s">
        <v>3014</v>
      </c>
      <c r="E1544" s="32" t="s">
        <v>3015</v>
      </c>
      <c r="F1544" s="32">
        <v>10106695</v>
      </c>
      <c r="G1544" s="32" t="s">
        <v>3095</v>
      </c>
      <c r="H1544" s="32" t="s">
        <v>3107</v>
      </c>
      <c r="I1544" s="32"/>
      <c r="J1544" s="33">
        <v>45375</v>
      </c>
      <c r="K1544" s="33"/>
      <c r="M1544" s="32"/>
      <c r="N1544" s="32" t="s">
        <v>37</v>
      </c>
      <c r="O1544" s="32">
        <v>1</v>
      </c>
      <c r="P1544" s="32"/>
      <c r="Q1544" s="32"/>
      <c r="R1544" s="32"/>
      <c r="S1544" s="32"/>
      <c r="T1544" s="33"/>
      <c r="U1544" s="33"/>
      <c r="V1544" s="32"/>
      <c r="W1544" s="32"/>
      <c r="X1544" s="33"/>
      <c r="Y1544" s="32"/>
      <c r="Z1544" s="33"/>
      <c r="AA1544" s="32"/>
      <c r="AB1544" s="32"/>
      <c r="AC1544" s="33"/>
      <c r="AD1544" s="32"/>
      <c r="AE1544" s="33"/>
      <c r="AF1544" s="32"/>
      <c r="AG1544" s="32"/>
      <c r="AH1544" s="32" t="s">
        <v>1210</v>
      </c>
      <c r="AI1544" t="s">
        <v>1311</v>
      </c>
      <c r="AJ1544" t="s">
        <v>1356</v>
      </c>
      <c r="AK1544" t="s">
        <v>1520</v>
      </c>
      <c r="AL1544" s="32" t="s">
        <v>890</v>
      </c>
    </row>
    <row r="1545" spans="1:38">
      <c r="A1545" s="32">
        <v>99</v>
      </c>
      <c r="B1545" s="33">
        <v>45369</v>
      </c>
      <c r="C1545" s="32">
        <v>40</v>
      </c>
      <c r="D1545" s="32" t="s">
        <v>3014</v>
      </c>
      <c r="E1545" s="32" t="s">
        <v>3015</v>
      </c>
      <c r="F1545" s="32">
        <v>10106695</v>
      </c>
      <c r="G1545" s="32" t="s">
        <v>206</v>
      </c>
      <c r="H1545" s="32" t="s">
        <v>207</v>
      </c>
      <c r="I1545" s="32"/>
      <c r="J1545" s="33">
        <v>45375</v>
      </c>
      <c r="K1545" s="33"/>
      <c r="M1545" s="32"/>
      <c r="N1545" s="32" t="s">
        <v>21</v>
      </c>
      <c r="O1545" s="32">
        <v>1</v>
      </c>
      <c r="P1545" s="32"/>
      <c r="Q1545" s="32"/>
      <c r="R1545" s="32"/>
      <c r="S1545" s="32"/>
      <c r="T1545" s="33"/>
      <c r="U1545" s="33"/>
      <c r="V1545" s="32"/>
      <c r="W1545" s="32"/>
      <c r="X1545" s="33"/>
      <c r="Y1545" s="32"/>
      <c r="Z1545" s="33"/>
      <c r="AA1545" s="32"/>
      <c r="AB1545" s="32"/>
      <c r="AC1545" s="33"/>
      <c r="AD1545" s="32"/>
      <c r="AE1545" s="33"/>
      <c r="AF1545" s="32"/>
      <c r="AG1545" s="32"/>
      <c r="AH1545" s="32" t="s">
        <v>1210</v>
      </c>
      <c r="AI1545" t="s">
        <v>1311</v>
      </c>
      <c r="AJ1545" t="s">
        <v>1356</v>
      </c>
      <c r="AK1545" t="s">
        <v>1520</v>
      </c>
      <c r="AL1545" s="32" t="s">
        <v>890</v>
      </c>
    </row>
    <row r="1546" spans="1:38">
      <c r="A1546" s="32">
        <v>99</v>
      </c>
      <c r="B1546" s="33">
        <v>45369</v>
      </c>
      <c r="C1546" s="32">
        <v>40</v>
      </c>
      <c r="D1546" s="32" t="s">
        <v>3014</v>
      </c>
      <c r="E1546" s="32" t="s">
        <v>3015</v>
      </c>
      <c r="F1546" s="32">
        <v>10106695</v>
      </c>
      <c r="G1546" s="32" t="s">
        <v>208</v>
      </c>
      <c r="H1546" s="32" t="s">
        <v>209</v>
      </c>
      <c r="I1546" s="32"/>
      <c r="J1546" s="33">
        <v>45375</v>
      </c>
      <c r="K1546" s="33"/>
      <c r="M1546" s="32"/>
      <c r="N1546" s="32" t="s">
        <v>20</v>
      </c>
      <c r="O1546" s="32">
        <v>3</v>
      </c>
      <c r="P1546" s="32"/>
      <c r="Q1546" s="32"/>
      <c r="R1546" s="32"/>
      <c r="S1546" s="32"/>
      <c r="T1546" s="33"/>
      <c r="U1546" s="33"/>
      <c r="V1546" s="32"/>
      <c r="W1546" s="32"/>
      <c r="X1546" s="33"/>
      <c r="Y1546" s="32"/>
      <c r="Z1546" s="33"/>
      <c r="AA1546" s="32"/>
      <c r="AB1546" s="32"/>
      <c r="AC1546" s="33"/>
      <c r="AD1546" s="32"/>
      <c r="AE1546" s="33"/>
      <c r="AF1546" s="32"/>
      <c r="AG1546" s="32"/>
      <c r="AH1546" s="32" t="s">
        <v>1210</v>
      </c>
      <c r="AI1546" t="s">
        <v>1311</v>
      </c>
      <c r="AJ1546" t="s">
        <v>1356</v>
      </c>
      <c r="AK1546" t="s">
        <v>1520</v>
      </c>
      <c r="AL1546" s="32" t="s">
        <v>890</v>
      </c>
    </row>
    <row r="1547" spans="1:38">
      <c r="A1547" s="32">
        <v>99</v>
      </c>
      <c r="B1547" s="33">
        <v>45369</v>
      </c>
      <c r="C1547" s="32">
        <v>40</v>
      </c>
      <c r="D1547" s="32" t="s">
        <v>3014</v>
      </c>
      <c r="E1547" s="32" t="s">
        <v>3015</v>
      </c>
      <c r="F1547" s="32">
        <v>10106695</v>
      </c>
      <c r="G1547" s="32" t="s">
        <v>67</v>
      </c>
      <c r="H1547" s="32" t="s">
        <v>68</v>
      </c>
      <c r="I1547" s="32"/>
      <c r="J1547" s="33">
        <v>45375</v>
      </c>
      <c r="K1547" s="33"/>
      <c r="M1547" s="32"/>
      <c r="N1547" s="32" t="s">
        <v>20</v>
      </c>
      <c r="O1547" s="32">
        <v>4</v>
      </c>
      <c r="P1547" s="32"/>
      <c r="Q1547" s="32"/>
      <c r="R1547" s="32"/>
      <c r="S1547" s="32"/>
      <c r="T1547" s="33"/>
      <c r="U1547" s="33"/>
      <c r="V1547" s="32"/>
      <c r="W1547" s="32"/>
      <c r="X1547" s="33"/>
      <c r="Y1547" s="32"/>
      <c r="Z1547" s="33"/>
      <c r="AA1547" s="32"/>
      <c r="AB1547" s="32"/>
      <c r="AC1547" s="33"/>
      <c r="AD1547" s="32"/>
      <c r="AE1547" s="33"/>
      <c r="AF1547" s="32"/>
      <c r="AG1547" s="32"/>
      <c r="AH1547" s="32" t="s">
        <v>1210</v>
      </c>
      <c r="AI1547" t="s">
        <v>1311</v>
      </c>
      <c r="AJ1547" t="s">
        <v>1356</v>
      </c>
      <c r="AK1547" t="s">
        <v>1520</v>
      </c>
      <c r="AL1547" s="32" t="s">
        <v>890</v>
      </c>
    </row>
    <row r="1548" spans="1:38">
      <c r="A1548" s="32">
        <v>99</v>
      </c>
      <c r="B1548" s="33">
        <v>45369</v>
      </c>
      <c r="C1548" s="32">
        <v>40</v>
      </c>
      <c r="D1548" s="32" t="s">
        <v>3014</v>
      </c>
      <c r="E1548" s="32" t="s">
        <v>3015</v>
      </c>
      <c r="F1548" s="32">
        <v>10106695</v>
      </c>
      <c r="G1548" s="32" t="s">
        <v>966</v>
      </c>
      <c r="H1548" s="32" t="s">
        <v>3108</v>
      </c>
      <c r="I1548" s="32"/>
      <c r="J1548" s="33">
        <v>45375</v>
      </c>
      <c r="K1548" s="33"/>
      <c r="M1548" s="32"/>
      <c r="N1548" s="32" t="s">
        <v>21</v>
      </c>
      <c r="O1548" s="32">
        <v>1</v>
      </c>
      <c r="P1548" s="32"/>
      <c r="Q1548" s="32"/>
      <c r="R1548" s="32"/>
      <c r="S1548" s="32"/>
      <c r="T1548" s="33"/>
      <c r="U1548" s="33"/>
      <c r="V1548" s="32"/>
      <c r="W1548" s="32"/>
      <c r="X1548" s="33"/>
      <c r="Y1548" s="32"/>
      <c r="Z1548" s="33"/>
      <c r="AA1548" s="32"/>
      <c r="AB1548" s="32"/>
      <c r="AC1548" s="33"/>
      <c r="AD1548" s="32"/>
      <c r="AE1548" s="33"/>
      <c r="AF1548" s="32"/>
      <c r="AG1548" s="32"/>
      <c r="AH1548" s="32" t="s">
        <v>1210</v>
      </c>
      <c r="AI1548" t="s">
        <v>1311</v>
      </c>
      <c r="AJ1548" t="s">
        <v>1356</v>
      </c>
      <c r="AK1548" t="s">
        <v>1520</v>
      </c>
      <c r="AL1548" s="32" t="s">
        <v>890</v>
      </c>
    </row>
    <row r="1549" spans="1:38">
      <c r="A1549" s="32">
        <v>99</v>
      </c>
      <c r="B1549" s="33">
        <v>45369</v>
      </c>
      <c r="C1549" s="32">
        <v>40</v>
      </c>
      <c r="D1549" s="32" t="s">
        <v>3014</v>
      </c>
      <c r="E1549" s="32" t="s">
        <v>3015</v>
      </c>
      <c r="F1549" s="32">
        <v>10106695</v>
      </c>
      <c r="G1549" s="32" t="s">
        <v>396</v>
      </c>
      <c r="H1549" s="32" t="s">
        <v>2000</v>
      </c>
      <c r="I1549" s="32"/>
      <c r="J1549" s="33">
        <v>45375</v>
      </c>
      <c r="K1549" s="33"/>
      <c r="M1549" s="32"/>
      <c r="N1549" s="32" t="s">
        <v>21</v>
      </c>
      <c r="O1549" s="32">
        <v>1</v>
      </c>
      <c r="P1549" s="32"/>
      <c r="Q1549" s="32"/>
      <c r="R1549" s="32"/>
      <c r="S1549" s="32"/>
      <c r="T1549" s="33"/>
      <c r="U1549" s="33"/>
      <c r="V1549" s="32"/>
      <c r="W1549" s="32"/>
      <c r="X1549" s="33"/>
      <c r="Y1549" s="32"/>
      <c r="Z1549" s="33"/>
      <c r="AA1549" s="32"/>
      <c r="AB1549" s="32"/>
      <c r="AC1549" s="33"/>
      <c r="AD1549" s="32"/>
      <c r="AE1549" s="33"/>
      <c r="AF1549" s="32"/>
      <c r="AG1549" s="32"/>
      <c r="AH1549" s="32" t="s">
        <v>1210</v>
      </c>
      <c r="AI1549" t="s">
        <v>1311</v>
      </c>
      <c r="AJ1549" t="s">
        <v>1356</v>
      </c>
      <c r="AK1549" t="s">
        <v>1520</v>
      </c>
      <c r="AL1549" s="32" t="s">
        <v>890</v>
      </c>
    </row>
    <row r="1550" spans="1:38">
      <c r="A1550" s="32">
        <v>99</v>
      </c>
      <c r="B1550" s="33">
        <v>45369</v>
      </c>
      <c r="C1550" s="32">
        <v>40</v>
      </c>
      <c r="D1550" s="32" t="s">
        <v>3014</v>
      </c>
      <c r="E1550" s="32" t="s">
        <v>3015</v>
      </c>
      <c r="F1550" s="32">
        <v>10106695</v>
      </c>
      <c r="G1550" s="32" t="s">
        <v>2006</v>
      </c>
      <c r="H1550" s="32" t="s">
        <v>2001</v>
      </c>
      <c r="I1550" s="32"/>
      <c r="J1550" s="33">
        <v>45375</v>
      </c>
      <c r="K1550" s="33"/>
      <c r="M1550" s="32"/>
      <c r="N1550" s="32" t="s">
        <v>20</v>
      </c>
      <c r="O1550" s="32">
        <v>2</v>
      </c>
      <c r="P1550" s="32"/>
      <c r="Q1550" s="32"/>
      <c r="R1550" s="32"/>
      <c r="S1550" s="32"/>
      <c r="T1550" s="33"/>
      <c r="U1550" s="33"/>
      <c r="V1550" s="32"/>
      <c r="W1550" s="32"/>
      <c r="X1550" s="33"/>
      <c r="Y1550" s="32"/>
      <c r="Z1550" s="33"/>
      <c r="AA1550" s="32"/>
      <c r="AB1550" s="32"/>
      <c r="AC1550" s="33"/>
      <c r="AD1550" s="32"/>
      <c r="AE1550" s="33"/>
      <c r="AF1550" s="32"/>
      <c r="AG1550" s="32"/>
      <c r="AH1550" s="32" t="s">
        <v>1210</v>
      </c>
      <c r="AI1550" t="s">
        <v>1311</v>
      </c>
      <c r="AJ1550" t="s">
        <v>1356</v>
      </c>
      <c r="AK1550" t="s">
        <v>1520</v>
      </c>
      <c r="AL1550" s="32" t="s">
        <v>890</v>
      </c>
    </row>
    <row r="1551" spans="1:38">
      <c r="A1551" s="32">
        <v>99</v>
      </c>
      <c r="B1551" s="33">
        <v>45369</v>
      </c>
      <c r="C1551" s="32">
        <v>40</v>
      </c>
      <c r="D1551" s="32" t="s">
        <v>3014</v>
      </c>
      <c r="E1551" s="32" t="s">
        <v>3015</v>
      </c>
      <c r="F1551" s="32">
        <v>10106695</v>
      </c>
      <c r="G1551" s="32" t="s">
        <v>2007</v>
      </c>
      <c r="H1551" s="32" t="s">
        <v>2002</v>
      </c>
      <c r="I1551" s="32"/>
      <c r="J1551" s="33">
        <v>45375</v>
      </c>
      <c r="K1551" s="33"/>
      <c r="M1551" s="32"/>
      <c r="N1551" s="32" t="s">
        <v>20</v>
      </c>
      <c r="O1551" s="32">
        <v>2</v>
      </c>
      <c r="P1551" s="32"/>
      <c r="Q1551" s="32"/>
      <c r="R1551" s="32"/>
      <c r="S1551" s="32"/>
      <c r="T1551" s="33"/>
      <c r="U1551" s="33"/>
      <c r="V1551" s="32"/>
      <c r="W1551" s="32"/>
      <c r="X1551" s="33"/>
      <c r="Y1551" s="32"/>
      <c r="Z1551" s="33"/>
      <c r="AA1551" s="32"/>
      <c r="AB1551" s="32"/>
      <c r="AC1551" s="33"/>
      <c r="AD1551" s="32"/>
      <c r="AE1551" s="33"/>
      <c r="AF1551" s="32"/>
      <c r="AG1551" s="32"/>
      <c r="AH1551" s="32" t="s">
        <v>1210</v>
      </c>
      <c r="AI1551" t="s">
        <v>1311</v>
      </c>
      <c r="AJ1551" t="s">
        <v>1356</v>
      </c>
      <c r="AK1551" t="s">
        <v>1520</v>
      </c>
      <c r="AL1551" s="32" t="s">
        <v>890</v>
      </c>
    </row>
    <row r="1552" spans="1:38">
      <c r="A1552" s="32">
        <v>99</v>
      </c>
      <c r="B1552" s="33">
        <v>45369</v>
      </c>
      <c r="C1552" s="32">
        <v>40</v>
      </c>
      <c r="D1552" s="32" t="s">
        <v>3014</v>
      </c>
      <c r="E1552" s="32" t="s">
        <v>3015</v>
      </c>
      <c r="F1552" s="32">
        <v>10106695</v>
      </c>
      <c r="G1552" s="32" t="s">
        <v>210</v>
      </c>
      <c r="H1552" s="32" t="s">
        <v>211</v>
      </c>
      <c r="I1552" s="32"/>
      <c r="J1552" s="33">
        <v>45375</v>
      </c>
      <c r="K1552" s="33"/>
      <c r="M1552" s="32"/>
      <c r="N1552" s="32" t="s">
        <v>36</v>
      </c>
      <c r="O1552" s="32">
        <v>1</v>
      </c>
      <c r="P1552" s="32"/>
      <c r="Q1552" s="32"/>
      <c r="R1552" s="32"/>
      <c r="S1552" s="32"/>
      <c r="T1552" s="33"/>
      <c r="U1552" s="33"/>
      <c r="V1552" s="32"/>
      <c r="W1552" s="32"/>
      <c r="X1552" s="33"/>
      <c r="Y1552" s="32"/>
      <c r="Z1552" s="33"/>
      <c r="AA1552" s="32"/>
      <c r="AB1552" s="32"/>
      <c r="AC1552" s="33"/>
      <c r="AD1552" s="32"/>
      <c r="AE1552" s="33"/>
      <c r="AF1552" s="32"/>
      <c r="AG1552" s="32"/>
      <c r="AH1552" s="32" t="s">
        <v>1210</v>
      </c>
      <c r="AI1552" t="s">
        <v>1311</v>
      </c>
      <c r="AJ1552" t="s">
        <v>1356</v>
      </c>
      <c r="AK1552" t="s">
        <v>1520</v>
      </c>
      <c r="AL1552" s="32" t="s">
        <v>890</v>
      </c>
    </row>
    <row r="1553" spans="1:38">
      <c r="A1553" s="32">
        <v>99</v>
      </c>
      <c r="B1553" s="33">
        <v>45369</v>
      </c>
      <c r="C1553" s="32">
        <v>40</v>
      </c>
      <c r="D1553" s="32" t="s">
        <v>3014</v>
      </c>
      <c r="E1553" s="32" t="s">
        <v>3015</v>
      </c>
      <c r="F1553" s="32">
        <v>10106695</v>
      </c>
      <c r="G1553" s="32" t="s">
        <v>86</v>
      </c>
      <c r="H1553" s="32" t="s">
        <v>87</v>
      </c>
      <c r="I1553" s="32"/>
      <c r="J1553" s="33">
        <v>45375</v>
      </c>
      <c r="K1553" s="33"/>
      <c r="M1553" s="32"/>
      <c r="N1553" s="32" t="s">
        <v>21</v>
      </c>
      <c r="O1553" s="32">
        <v>1</v>
      </c>
      <c r="P1553" s="32"/>
      <c r="Q1553" s="32"/>
      <c r="R1553" s="32"/>
      <c r="S1553" s="32"/>
      <c r="T1553" s="33"/>
      <c r="U1553" s="33"/>
      <c r="V1553" s="32"/>
      <c r="W1553" s="32"/>
      <c r="X1553" s="33"/>
      <c r="Y1553" s="32"/>
      <c r="Z1553" s="33"/>
      <c r="AA1553" s="32"/>
      <c r="AB1553" s="32"/>
      <c r="AC1553" s="33"/>
      <c r="AD1553" s="32"/>
      <c r="AE1553" s="33"/>
      <c r="AF1553" s="32"/>
      <c r="AG1553" s="32"/>
      <c r="AH1553" s="32" t="s">
        <v>1210</v>
      </c>
      <c r="AI1553" t="s">
        <v>1311</v>
      </c>
      <c r="AJ1553" t="s">
        <v>1356</v>
      </c>
      <c r="AK1553" t="s">
        <v>1520</v>
      </c>
      <c r="AL1553" s="32" t="s">
        <v>890</v>
      </c>
    </row>
    <row r="1554" spans="1:38">
      <c r="A1554" s="32">
        <v>99</v>
      </c>
      <c r="B1554" s="33">
        <v>45369</v>
      </c>
      <c r="C1554" s="32">
        <v>40</v>
      </c>
      <c r="D1554" s="32" t="s">
        <v>3014</v>
      </c>
      <c r="E1554" s="32" t="s">
        <v>3015</v>
      </c>
      <c r="F1554" s="32">
        <v>10106695</v>
      </c>
      <c r="G1554" s="32" t="s">
        <v>173</v>
      </c>
      <c r="H1554" s="32" t="s">
        <v>282</v>
      </c>
      <c r="I1554" s="32"/>
      <c r="J1554" s="33">
        <v>45375</v>
      </c>
      <c r="K1554" s="33"/>
      <c r="M1554" s="32"/>
      <c r="N1554" s="32" t="s">
        <v>21</v>
      </c>
      <c r="O1554" s="32">
        <v>1</v>
      </c>
      <c r="P1554" s="32"/>
      <c r="Q1554" s="32"/>
      <c r="R1554" s="32"/>
      <c r="S1554" s="32"/>
      <c r="T1554" s="33"/>
      <c r="U1554" s="33"/>
      <c r="V1554" s="32"/>
      <c r="W1554" s="32"/>
      <c r="X1554" s="33"/>
      <c r="Y1554" s="32"/>
      <c r="Z1554" s="33"/>
      <c r="AA1554" s="32"/>
      <c r="AB1554" s="32"/>
      <c r="AC1554" s="33"/>
      <c r="AD1554" s="32"/>
      <c r="AE1554" s="33"/>
      <c r="AF1554" s="32"/>
      <c r="AG1554" s="32"/>
      <c r="AH1554" s="32" t="s">
        <v>1210</v>
      </c>
      <c r="AI1554" t="s">
        <v>1311</v>
      </c>
      <c r="AJ1554" t="s">
        <v>1356</v>
      </c>
      <c r="AK1554" t="s">
        <v>1520</v>
      </c>
      <c r="AL1554" s="32" t="s">
        <v>890</v>
      </c>
    </row>
    <row r="1555" spans="1:38">
      <c r="A1555" s="32">
        <v>99</v>
      </c>
      <c r="B1555" s="33">
        <v>45369</v>
      </c>
      <c r="C1555" s="32">
        <v>40</v>
      </c>
      <c r="D1555" s="32" t="s">
        <v>3014</v>
      </c>
      <c r="E1555" s="32" t="s">
        <v>3015</v>
      </c>
      <c r="F1555" s="32">
        <v>10106695</v>
      </c>
      <c r="G1555" s="32" t="s">
        <v>346</v>
      </c>
      <c r="H1555" s="32" t="s">
        <v>347</v>
      </c>
      <c r="I1555" s="32"/>
      <c r="J1555" s="33">
        <v>45375</v>
      </c>
      <c r="K1555" s="33"/>
      <c r="M1555" s="32"/>
      <c r="N1555" s="32" t="s">
        <v>21</v>
      </c>
      <c r="O1555" s="32">
        <v>1</v>
      </c>
      <c r="P1555" s="32"/>
      <c r="Q1555" s="32"/>
      <c r="R1555" s="32"/>
      <c r="S1555" s="32"/>
      <c r="T1555" s="33"/>
      <c r="U1555" s="33"/>
      <c r="V1555" s="32"/>
      <c r="W1555" s="32"/>
      <c r="X1555" s="33"/>
      <c r="Y1555" s="32"/>
      <c r="Z1555" s="33"/>
      <c r="AA1555" s="32"/>
      <c r="AB1555" s="32"/>
      <c r="AC1555" s="33"/>
      <c r="AD1555" s="32"/>
      <c r="AE1555" s="33"/>
      <c r="AF1555" s="32"/>
      <c r="AG1555" s="32"/>
      <c r="AH1555" s="32" t="s">
        <v>1210</v>
      </c>
      <c r="AI1555" t="s">
        <v>1311</v>
      </c>
      <c r="AJ1555" t="s">
        <v>1356</v>
      </c>
      <c r="AK1555" t="s">
        <v>1520</v>
      </c>
      <c r="AL1555" s="32" t="s">
        <v>890</v>
      </c>
    </row>
    <row r="1556" spans="1:38">
      <c r="A1556" s="32">
        <v>99</v>
      </c>
      <c r="B1556" s="33">
        <v>45369</v>
      </c>
      <c r="C1556" s="32">
        <v>40</v>
      </c>
      <c r="D1556" s="32" t="s">
        <v>3014</v>
      </c>
      <c r="E1556" s="32" t="s">
        <v>3015</v>
      </c>
      <c r="F1556" s="32">
        <v>10106695</v>
      </c>
      <c r="G1556" s="32" t="s">
        <v>571</v>
      </c>
      <c r="H1556" s="32" t="s">
        <v>572</v>
      </c>
      <c r="I1556" s="32"/>
      <c r="J1556" s="33">
        <v>45375</v>
      </c>
      <c r="K1556" s="33"/>
      <c r="M1556" s="32"/>
      <c r="N1556" s="32" t="s">
        <v>21</v>
      </c>
      <c r="O1556" s="32">
        <v>1</v>
      </c>
      <c r="P1556" s="32"/>
      <c r="Q1556" s="32"/>
      <c r="R1556" s="32"/>
      <c r="S1556" s="32"/>
      <c r="T1556" s="33"/>
      <c r="U1556" s="33"/>
      <c r="V1556" s="32"/>
      <c r="W1556" s="32"/>
      <c r="X1556" s="33"/>
      <c r="Y1556" s="32"/>
      <c r="Z1556" s="33"/>
      <c r="AA1556" s="32"/>
      <c r="AB1556" s="32"/>
      <c r="AC1556" s="33"/>
      <c r="AD1556" s="32"/>
      <c r="AE1556" s="33"/>
      <c r="AF1556" s="32"/>
      <c r="AG1556" s="32"/>
      <c r="AH1556" s="32" t="s">
        <v>1210</v>
      </c>
      <c r="AI1556" t="s">
        <v>1311</v>
      </c>
      <c r="AJ1556" t="s">
        <v>1356</v>
      </c>
      <c r="AK1556" t="s">
        <v>1520</v>
      </c>
      <c r="AL1556" s="32" t="s">
        <v>890</v>
      </c>
    </row>
    <row r="1557" spans="1:38">
      <c r="A1557" s="32">
        <v>99</v>
      </c>
      <c r="B1557" s="33">
        <v>45369</v>
      </c>
      <c r="C1557" s="32">
        <v>40</v>
      </c>
      <c r="D1557" s="32" t="s">
        <v>3014</v>
      </c>
      <c r="E1557" s="32" t="s">
        <v>3015</v>
      </c>
      <c r="F1557" s="32">
        <v>10106695</v>
      </c>
      <c r="G1557" s="32" t="s">
        <v>3096</v>
      </c>
      <c r="H1557" s="32" t="s">
        <v>3109</v>
      </c>
      <c r="I1557" s="32"/>
      <c r="J1557" s="33">
        <v>45375</v>
      </c>
      <c r="K1557" s="33"/>
      <c r="M1557" s="32"/>
      <c r="N1557" s="32" t="s">
        <v>20</v>
      </c>
      <c r="O1557" s="32">
        <v>1</v>
      </c>
      <c r="P1557" s="32"/>
      <c r="Q1557" s="32"/>
      <c r="R1557" s="32"/>
      <c r="S1557" s="32"/>
      <c r="T1557" s="33"/>
      <c r="U1557" s="33"/>
      <c r="V1557" s="32"/>
      <c r="W1557" s="32"/>
      <c r="X1557" s="33"/>
      <c r="Y1557" s="32"/>
      <c r="Z1557" s="33"/>
      <c r="AA1557" s="32"/>
      <c r="AB1557" s="32"/>
      <c r="AC1557" s="33"/>
      <c r="AD1557" s="32"/>
      <c r="AE1557" s="33"/>
      <c r="AF1557" s="32"/>
      <c r="AG1557" s="32"/>
      <c r="AH1557" s="32" t="s">
        <v>1210</v>
      </c>
      <c r="AI1557" t="s">
        <v>1311</v>
      </c>
      <c r="AJ1557" t="s">
        <v>1356</v>
      </c>
      <c r="AK1557" t="s">
        <v>1520</v>
      </c>
      <c r="AL1557" s="32" t="s">
        <v>890</v>
      </c>
    </row>
    <row r="1558" spans="1:38">
      <c r="A1558" s="32">
        <v>99</v>
      </c>
      <c r="B1558" s="33">
        <v>45369</v>
      </c>
      <c r="C1558" s="32">
        <v>60</v>
      </c>
      <c r="D1558" s="32" t="s">
        <v>3014</v>
      </c>
      <c r="E1558" s="32" t="s">
        <v>3015</v>
      </c>
      <c r="F1558" s="32">
        <v>10106695</v>
      </c>
      <c r="G1558" s="32" t="s">
        <v>204</v>
      </c>
      <c r="H1558" s="32" t="s">
        <v>205</v>
      </c>
      <c r="I1558" s="32"/>
      <c r="J1558" s="33">
        <v>45375</v>
      </c>
      <c r="K1558" s="33"/>
      <c r="M1558" s="32"/>
      <c r="N1558" s="32" t="s">
        <v>20</v>
      </c>
      <c r="O1558" s="32">
        <v>1</v>
      </c>
      <c r="P1558" s="32"/>
      <c r="Q1558" s="32"/>
      <c r="R1558" s="32"/>
      <c r="S1558" s="32"/>
      <c r="T1558" s="33"/>
      <c r="U1558" s="33"/>
      <c r="V1558" s="32"/>
      <c r="W1558" s="32"/>
      <c r="X1558" s="33"/>
      <c r="Y1558" s="32"/>
      <c r="Z1558" s="33"/>
      <c r="AA1558" s="32"/>
      <c r="AB1558" s="32"/>
      <c r="AC1558" s="33"/>
      <c r="AD1558" s="32"/>
      <c r="AE1558" s="33"/>
      <c r="AF1558" s="32"/>
      <c r="AG1558" s="32"/>
      <c r="AH1558" s="32" t="s">
        <v>1210</v>
      </c>
      <c r="AI1558" t="s">
        <v>1311</v>
      </c>
      <c r="AJ1558" t="s">
        <v>1356</v>
      </c>
      <c r="AK1558" t="s">
        <v>1520</v>
      </c>
      <c r="AL1558" s="32" t="s">
        <v>890</v>
      </c>
    </row>
    <row r="1559" spans="1:38">
      <c r="A1559" s="32">
        <v>99</v>
      </c>
      <c r="B1559" s="33">
        <v>45369</v>
      </c>
      <c r="C1559" s="32">
        <v>60</v>
      </c>
      <c r="D1559" s="32" t="s">
        <v>3014</v>
      </c>
      <c r="E1559" s="32" t="s">
        <v>3015</v>
      </c>
      <c r="F1559" s="32">
        <v>10106695</v>
      </c>
      <c r="G1559" s="32" t="s">
        <v>3097</v>
      </c>
      <c r="H1559" s="32" t="s">
        <v>3110</v>
      </c>
      <c r="I1559" s="32"/>
      <c r="J1559" s="33">
        <v>45375</v>
      </c>
      <c r="K1559" s="33"/>
      <c r="M1559" s="32"/>
      <c r="N1559" s="32" t="s">
        <v>20</v>
      </c>
      <c r="O1559" s="32">
        <v>2</v>
      </c>
      <c r="P1559" s="32"/>
      <c r="Q1559" s="32"/>
      <c r="R1559" s="32"/>
      <c r="S1559" s="32"/>
      <c r="T1559" s="33"/>
      <c r="U1559" s="33"/>
      <c r="V1559" s="32"/>
      <c r="W1559" s="32"/>
      <c r="X1559" s="33"/>
      <c r="Y1559" s="32"/>
      <c r="Z1559" s="33"/>
      <c r="AA1559" s="32"/>
      <c r="AB1559" s="32"/>
      <c r="AC1559" s="33"/>
      <c r="AD1559" s="32"/>
      <c r="AE1559" s="33"/>
      <c r="AF1559" s="32"/>
      <c r="AG1559" s="32"/>
      <c r="AH1559" s="32" t="s">
        <v>1210</v>
      </c>
      <c r="AI1559" t="s">
        <v>1311</v>
      </c>
      <c r="AJ1559" t="s">
        <v>1356</v>
      </c>
      <c r="AK1559" t="s">
        <v>1520</v>
      </c>
      <c r="AL1559" s="32" t="s">
        <v>890</v>
      </c>
    </row>
    <row r="1560" spans="1:38">
      <c r="A1560" s="32">
        <v>99</v>
      </c>
      <c r="B1560" s="33">
        <v>45369</v>
      </c>
      <c r="C1560" s="32">
        <v>60</v>
      </c>
      <c r="D1560" s="32" t="s">
        <v>3014</v>
      </c>
      <c r="E1560" s="32" t="s">
        <v>3015</v>
      </c>
      <c r="F1560" s="32">
        <v>10106695</v>
      </c>
      <c r="G1560" s="32" t="s">
        <v>3098</v>
      </c>
      <c r="H1560" s="32" t="s">
        <v>3111</v>
      </c>
      <c r="I1560" s="32"/>
      <c r="J1560" s="33">
        <v>45375</v>
      </c>
      <c r="K1560" s="33"/>
      <c r="M1560" s="32"/>
      <c r="N1560" s="32" t="s">
        <v>20</v>
      </c>
      <c r="O1560" s="32">
        <v>3</v>
      </c>
      <c r="P1560" s="32"/>
      <c r="Q1560" s="32"/>
      <c r="R1560" s="32"/>
      <c r="S1560" s="32"/>
      <c r="T1560" s="33"/>
      <c r="U1560" s="33"/>
      <c r="V1560" s="32"/>
      <c r="W1560" s="32"/>
      <c r="X1560" s="33"/>
      <c r="Y1560" s="32"/>
      <c r="Z1560" s="33"/>
      <c r="AA1560" s="32"/>
      <c r="AB1560" s="32"/>
      <c r="AC1560" s="33"/>
      <c r="AD1560" s="32"/>
      <c r="AE1560" s="33"/>
      <c r="AF1560" s="32"/>
      <c r="AG1560" s="32"/>
      <c r="AH1560" s="32" t="s">
        <v>1210</v>
      </c>
      <c r="AI1560" t="s">
        <v>1311</v>
      </c>
      <c r="AJ1560" t="s">
        <v>1356</v>
      </c>
      <c r="AK1560" t="s">
        <v>1520</v>
      </c>
      <c r="AL1560" s="32" t="s">
        <v>890</v>
      </c>
    </row>
    <row r="1561" spans="1:38">
      <c r="A1561" s="32">
        <v>99</v>
      </c>
      <c r="B1561" s="33">
        <v>45369</v>
      </c>
      <c r="C1561" s="32">
        <v>60</v>
      </c>
      <c r="D1561" s="32" t="s">
        <v>3014</v>
      </c>
      <c r="E1561" s="32" t="s">
        <v>3015</v>
      </c>
      <c r="F1561" s="32">
        <v>10106695</v>
      </c>
      <c r="G1561" s="32" t="s">
        <v>3099</v>
      </c>
      <c r="H1561" s="32" t="s">
        <v>3112</v>
      </c>
      <c r="I1561" s="32"/>
      <c r="J1561" s="33">
        <v>45375</v>
      </c>
      <c r="K1561" s="33"/>
      <c r="M1561" s="32"/>
      <c r="N1561" s="32" t="s">
        <v>20</v>
      </c>
      <c r="O1561" s="32">
        <v>2</v>
      </c>
      <c r="P1561" s="32"/>
      <c r="Q1561" s="32"/>
      <c r="R1561" s="32"/>
      <c r="S1561" s="32"/>
      <c r="T1561" s="33"/>
      <c r="U1561" s="33"/>
      <c r="V1561" s="32"/>
      <c r="W1561" s="32"/>
      <c r="X1561" s="33"/>
      <c r="Y1561" s="32"/>
      <c r="Z1561" s="33"/>
      <c r="AA1561" s="32"/>
      <c r="AB1561" s="32"/>
      <c r="AC1561" s="33"/>
      <c r="AD1561" s="32"/>
      <c r="AE1561" s="33"/>
      <c r="AF1561" s="32"/>
      <c r="AG1561" s="32"/>
      <c r="AH1561" s="32" t="s">
        <v>1210</v>
      </c>
      <c r="AI1561" t="s">
        <v>1311</v>
      </c>
      <c r="AJ1561" t="s">
        <v>1356</v>
      </c>
      <c r="AK1561" t="s">
        <v>1520</v>
      </c>
      <c r="AL1561" s="32" t="s">
        <v>890</v>
      </c>
    </row>
    <row r="1562" spans="1:38">
      <c r="A1562" s="32">
        <v>99</v>
      </c>
      <c r="B1562" s="33">
        <v>45369</v>
      </c>
      <c r="C1562" s="32">
        <v>60</v>
      </c>
      <c r="D1562" s="32" t="s">
        <v>3014</v>
      </c>
      <c r="E1562" s="32" t="s">
        <v>3015</v>
      </c>
      <c r="F1562" s="32">
        <v>10106695</v>
      </c>
      <c r="G1562" s="32" t="s">
        <v>164</v>
      </c>
      <c r="H1562" s="32" t="s">
        <v>157</v>
      </c>
      <c r="I1562" s="32"/>
      <c r="J1562" s="33">
        <v>45375</v>
      </c>
      <c r="K1562" s="33"/>
      <c r="M1562" s="32"/>
      <c r="N1562" s="32" t="s">
        <v>20</v>
      </c>
      <c r="O1562" s="32">
        <v>10</v>
      </c>
      <c r="P1562" s="32"/>
      <c r="Q1562" s="32"/>
      <c r="R1562" s="32"/>
      <c r="S1562" s="32"/>
      <c r="T1562" s="33"/>
      <c r="U1562" s="33"/>
      <c r="V1562" s="32"/>
      <c r="W1562" s="32"/>
      <c r="X1562" s="33"/>
      <c r="Y1562" s="32"/>
      <c r="Z1562" s="33"/>
      <c r="AA1562" s="32"/>
      <c r="AB1562" s="32"/>
      <c r="AC1562" s="33"/>
      <c r="AD1562" s="32"/>
      <c r="AE1562" s="33"/>
      <c r="AF1562" s="32"/>
      <c r="AG1562" s="32"/>
      <c r="AH1562" s="32" t="s">
        <v>1210</v>
      </c>
      <c r="AI1562" t="s">
        <v>1311</v>
      </c>
      <c r="AJ1562" t="s">
        <v>1356</v>
      </c>
      <c r="AK1562" t="s">
        <v>1520</v>
      </c>
      <c r="AL1562" s="32" t="s">
        <v>890</v>
      </c>
    </row>
    <row r="1563" spans="1:38">
      <c r="A1563" s="32">
        <v>100</v>
      </c>
      <c r="B1563" s="33">
        <v>45370</v>
      </c>
      <c r="C1563" s="32">
        <v>40</v>
      </c>
      <c r="D1563" s="32" t="s">
        <v>1757</v>
      </c>
      <c r="E1563" s="32" t="s">
        <v>3020</v>
      </c>
      <c r="F1563" s="32">
        <v>8938044</v>
      </c>
      <c r="G1563" s="32" t="s">
        <v>274</v>
      </c>
      <c r="H1563" s="32" t="s">
        <v>275</v>
      </c>
      <c r="I1563" s="32">
        <v>57382</v>
      </c>
      <c r="J1563" s="33">
        <v>45371</v>
      </c>
      <c r="K1563" s="33">
        <v>45372</v>
      </c>
      <c r="L1563" t="s">
        <v>1058</v>
      </c>
      <c r="M1563" s="32">
        <v>1</v>
      </c>
      <c r="N1563" s="32" t="s">
        <v>20</v>
      </c>
      <c r="O1563" s="32">
        <v>5</v>
      </c>
      <c r="P1563" s="32">
        <v>19.14</v>
      </c>
      <c r="Q1563" s="32">
        <v>95.7</v>
      </c>
      <c r="R1563" s="32" t="s">
        <v>3073</v>
      </c>
      <c r="S1563" s="32" t="s">
        <v>1058</v>
      </c>
      <c r="T1563" s="33">
        <v>45374</v>
      </c>
      <c r="U1563" s="33" t="s">
        <v>581</v>
      </c>
      <c r="V1563" s="32" t="s">
        <v>3074</v>
      </c>
      <c r="W1563" s="32" t="s">
        <v>143</v>
      </c>
      <c r="X1563" s="33">
        <v>45374</v>
      </c>
      <c r="Y1563" s="32" t="s">
        <v>1068</v>
      </c>
      <c r="Z1563" s="33">
        <v>45374</v>
      </c>
      <c r="AA1563" s="32" t="s">
        <v>1075</v>
      </c>
      <c r="AB1563" s="32" t="s">
        <v>1081</v>
      </c>
      <c r="AC1563" s="33">
        <v>45388</v>
      </c>
      <c r="AD1563" s="32" t="s">
        <v>581</v>
      </c>
      <c r="AE1563" s="33" t="s">
        <v>581</v>
      </c>
      <c r="AF1563" s="32" t="s">
        <v>581</v>
      </c>
      <c r="AG1563" s="32"/>
      <c r="AH1563" s="32" t="s">
        <v>1210</v>
      </c>
      <c r="AI1563" t="s">
        <v>1311</v>
      </c>
      <c r="AJ1563" t="s">
        <v>1356</v>
      </c>
      <c r="AK1563" t="s">
        <v>1520</v>
      </c>
      <c r="AL1563" s="32" t="s">
        <v>890</v>
      </c>
    </row>
    <row r="1564" spans="1:38">
      <c r="A1564" s="32">
        <v>100</v>
      </c>
      <c r="B1564" s="33">
        <v>45370</v>
      </c>
      <c r="C1564" s="32">
        <v>40</v>
      </c>
      <c r="D1564" s="32" t="s">
        <v>1757</v>
      </c>
      <c r="E1564" s="32" t="s">
        <v>3020</v>
      </c>
      <c r="F1564" s="32">
        <v>8938044</v>
      </c>
      <c r="G1564" s="32" t="s">
        <v>289</v>
      </c>
      <c r="H1564" s="32" t="s">
        <v>3028</v>
      </c>
      <c r="I1564" s="32">
        <v>57385</v>
      </c>
      <c r="J1564" s="33">
        <v>45371</v>
      </c>
      <c r="K1564" s="33">
        <v>45372</v>
      </c>
      <c r="L1564" t="s">
        <v>1058</v>
      </c>
      <c r="M1564" s="32">
        <v>2</v>
      </c>
      <c r="N1564" s="32" t="s">
        <v>1993</v>
      </c>
      <c r="O1564" s="32">
        <v>3</v>
      </c>
      <c r="P1564" s="32">
        <v>41.3</v>
      </c>
      <c r="Q1564" s="32">
        <v>123.9</v>
      </c>
      <c r="R1564" s="32" t="s">
        <v>3075</v>
      </c>
      <c r="S1564" s="32" t="s">
        <v>1058</v>
      </c>
      <c r="T1564" s="33">
        <v>45374</v>
      </c>
      <c r="U1564" s="33" t="s">
        <v>581</v>
      </c>
      <c r="V1564" s="32" t="s">
        <v>3076</v>
      </c>
      <c r="W1564" s="32" t="s">
        <v>1006</v>
      </c>
      <c r="X1564" s="33">
        <v>45374</v>
      </c>
      <c r="Y1564" s="32" t="s">
        <v>1068</v>
      </c>
      <c r="Z1564" s="33">
        <v>45374</v>
      </c>
      <c r="AA1564" s="32" t="s">
        <v>1075</v>
      </c>
      <c r="AB1564" s="32" t="s">
        <v>1070</v>
      </c>
      <c r="AC1564" s="33">
        <v>45388</v>
      </c>
      <c r="AD1564" s="32" t="s">
        <v>581</v>
      </c>
      <c r="AE1564" s="33" t="s">
        <v>581</v>
      </c>
      <c r="AF1564" s="32" t="s">
        <v>581</v>
      </c>
      <c r="AG1564" s="32"/>
      <c r="AH1564" s="32" t="s">
        <v>1210</v>
      </c>
      <c r="AI1564" t="s">
        <v>1311</v>
      </c>
      <c r="AJ1564" t="s">
        <v>1356</v>
      </c>
      <c r="AK1564" t="s">
        <v>1520</v>
      </c>
      <c r="AL1564" s="32" t="s">
        <v>890</v>
      </c>
    </row>
    <row r="1565" spans="1:38">
      <c r="A1565" s="32">
        <v>100</v>
      </c>
      <c r="B1565" s="33">
        <v>45370</v>
      </c>
      <c r="C1565" s="32">
        <v>40</v>
      </c>
      <c r="D1565" s="32" t="s">
        <v>1757</v>
      </c>
      <c r="E1565" s="32" t="s">
        <v>3020</v>
      </c>
      <c r="F1565" s="32">
        <v>8938044</v>
      </c>
      <c r="G1565" s="32" t="s">
        <v>3021</v>
      </c>
      <c r="H1565" s="32" t="s">
        <v>3029</v>
      </c>
      <c r="I1565" s="32">
        <v>57383</v>
      </c>
      <c r="J1565" s="33">
        <v>45371</v>
      </c>
      <c r="K1565" s="33">
        <v>45372</v>
      </c>
      <c r="L1565" t="s">
        <v>1068</v>
      </c>
      <c r="M1565" s="32">
        <v>1</v>
      </c>
      <c r="N1565" s="32" t="s">
        <v>1380</v>
      </c>
      <c r="O1565" s="32">
        <v>8</v>
      </c>
      <c r="P1565" s="32">
        <v>172.59</v>
      </c>
      <c r="Q1565" s="32">
        <v>1380.72</v>
      </c>
      <c r="R1565" s="32" t="s">
        <v>581</v>
      </c>
      <c r="S1565" s="32" t="s">
        <v>581</v>
      </c>
      <c r="T1565" s="33" t="s">
        <v>581</v>
      </c>
      <c r="U1565" s="33" t="s">
        <v>581</v>
      </c>
      <c r="V1565" s="32" t="s">
        <v>581</v>
      </c>
      <c r="W1565" s="32" t="s">
        <v>581</v>
      </c>
      <c r="X1565" s="33" t="s">
        <v>581</v>
      </c>
      <c r="Y1565" s="32" t="s">
        <v>581</v>
      </c>
      <c r="Z1565" s="33" t="s">
        <v>581</v>
      </c>
      <c r="AA1565" s="32" t="s">
        <v>581</v>
      </c>
      <c r="AB1565" s="32" t="s">
        <v>581</v>
      </c>
      <c r="AC1565" s="33" t="s">
        <v>581</v>
      </c>
      <c r="AD1565" s="32" t="s">
        <v>581</v>
      </c>
      <c r="AE1565" s="33" t="s">
        <v>581</v>
      </c>
      <c r="AF1565" s="32" t="s">
        <v>581</v>
      </c>
      <c r="AG1565" s="32"/>
      <c r="AH1565" s="32" t="s">
        <v>1210</v>
      </c>
      <c r="AI1565" t="s">
        <v>1311</v>
      </c>
      <c r="AJ1565" t="s">
        <v>1356</v>
      </c>
      <c r="AK1565" t="s">
        <v>1520</v>
      </c>
      <c r="AL1565" s="32" t="s">
        <v>890</v>
      </c>
    </row>
    <row r="1566" spans="1:38">
      <c r="A1566" s="32">
        <v>100</v>
      </c>
      <c r="B1566" s="33">
        <v>45370</v>
      </c>
      <c r="C1566" s="32">
        <v>40</v>
      </c>
      <c r="D1566" s="32" t="s">
        <v>1757</v>
      </c>
      <c r="E1566" s="32" t="s">
        <v>3020</v>
      </c>
      <c r="F1566" s="32">
        <v>8938044</v>
      </c>
      <c r="G1566" s="32" t="s">
        <v>3022</v>
      </c>
      <c r="H1566" s="32" t="s">
        <v>3030</v>
      </c>
      <c r="I1566" s="32">
        <v>57384</v>
      </c>
      <c r="J1566" s="33">
        <v>45371</v>
      </c>
      <c r="K1566" s="33">
        <v>45372</v>
      </c>
      <c r="L1566" t="s">
        <v>1058</v>
      </c>
      <c r="M1566" s="32">
        <v>11</v>
      </c>
      <c r="N1566" s="32" t="s">
        <v>55</v>
      </c>
      <c r="O1566" s="32">
        <v>1</v>
      </c>
      <c r="P1566" s="32">
        <v>32.5</v>
      </c>
      <c r="Q1566" s="32">
        <v>32.5</v>
      </c>
      <c r="R1566" s="32" t="s">
        <v>581</v>
      </c>
      <c r="S1566" s="32" t="s">
        <v>581</v>
      </c>
      <c r="T1566" s="33" t="s">
        <v>581</v>
      </c>
      <c r="U1566" s="33" t="s">
        <v>581</v>
      </c>
      <c r="V1566" s="32" t="s">
        <v>3077</v>
      </c>
      <c r="W1566" s="32" t="s">
        <v>1017</v>
      </c>
      <c r="X1566" s="33">
        <v>45373</v>
      </c>
      <c r="Y1566" s="32" t="s">
        <v>1068</v>
      </c>
      <c r="Z1566" s="33">
        <v>45373</v>
      </c>
      <c r="AA1566" s="32" t="s">
        <v>1069</v>
      </c>
      <c r="AB1566" s="32" t="s">
        <v>1081</v>
      </c>
      <c r="AC1566" s="33">
        <v>45381</v>
      </c>
      <c r="AD1566" s="32" t="s">
        <v>581</v>
      </c>
      <c r="AE1566" s="33" t="s">
        <v>581</v>
      </c>
      <c r="AF1566" s="32" t="s">
        <v>581</v>
      </c>
      <c r="AG1566" s="32"/>
      <c r="AH1566" s="32" t="s">
        <v>1210</v>
      </c>
      <c r="AI1566" t="s">
        <v>1311</v>
      </c>
      <c r="AJ1566" t="s">
        <v>1356</v>
      </c>
      <c r="AK1566" t="s">
        <v>1520</v>
      </c>
      <c r="AL1566" s="32" t="s">
        <v>890</v>
      </c>
    </row>
    <row r="1567" spans="1:38">
      <c r="A1567" s="32">
        <v>100</v>
      </c>
      <c r="B1567" s="33">
        <v>45370</v>
      </c>
      <c r="C1567" s="32">
        <v>40</v>
      </c>
      <c r="D1567" s="32" t="s">
        <v>1757</v>
      </c>
      <c r="E1567" s="32" t="s">
        <v>3020</v>
      </c>
      <c r="F1567" s="32">
        <v>8938044</v>
      </c>
      <c r="G1567" s="32" t="s">
        <v>56</v>
      </c>
      <c r="H1567" s="32" t="s">
        <v>1618</v>
      </c>
      <c r="I1567" s="32">
        <v>57384</v>
      </c>
      <c r="J1567" s="33">
        <v>45371</v>
      </c>
      <c r="K1567" s="33">
        <v>45372</v>
      </c>
      <c r="L1567" t="s">
        <v>1058</v>
      </c>
      <c r="M1567" s="32">
        <v>10</v>
      </c>
      <c r="N1567" s="32" t="s">
        <v>36</v>
      </c>
      <c r="O1567" s="32">
        <v>1</v>
      </c>
      <c r="P1567" s="32">
        <v>48.84</v>
      </c>
      <c r="Q1567" s="32">
        <v>48.84</v>
      </c>
      <c r="R1567" s="32" t="s">
        <v>581</v>
      </c>
      <c r="S1567" s="32" t="s">
        <v>581</v>
      </c>
      <c r="T1567" s="33" t="s">
        <v>581</v>
      </c>
      <c r="U1567" s="33" t="s">
        <v>581</v>
      </c>
      <c r="V1567" s="32" t="s">
        <v>3077</v>
      </c>
      <c r="W1567" s="32" t="s">
        <v>1016</v>
      </c>
      <c r="X1567" s="33">
        <v>45373</v>
      </c>
      <c r="Y1567" s="32" t="s">
        <v>1068</v>
      </c>
      <c r="Z1567" s="33">
        <v>45373</v>
      </c>
      <c r="AA1567" s="32" t="s">
        <v>1069</v>
      </c>
      <c r="AB1567" s="32" t="s">
        <v>1081</v>
      </c>
      <c r="AC1567" s="33">
        <v>45381</v>
      </c>
      <c r="AD1567" s="32" t="s">
        <v>581</v>
      </c>
      <c r="AE1567" s="33" t="s">
        <v>581</v>
      </c>
      <c r="AF1567" s="32" t="s">
        <v>581</v>
      </c>
      <c r="AG1567" s="32"/>
      <c r="AH1567" s="32" t="s">
        <v>1210</v>
      </c>
      <c r="AI1567" t="s">
        <v>1311</v>
      </c>
      <c r="AJ1567" t="s">
        <v>1356</v>
      </c>
      <c r="AK1567" t="s">
        <v>1520</v>
      </c>
      <c r="AL1567" s="32" t="s">
        <v>890</v>
      </c>
    </row>
    <row r="1568" spans="1:38">
      <c r="A1568" s="32">
        <v>100</v>
      </c>
      <c r="B1568" s="33">
        <v>45370</v>
      </c>
      <c r="C1568" s="32">
        <v>40</v>
      </c>
      <c r="D1568" s="32" t="s">
        <v>1757</v>
      </c>
      <c r="E1568" s="32" t="s">
        <v>3020</v>
      </c>
      <c r="F1568" s="32">
        <v>8938044</v>
      </c>
      <c r="G1568" s="32" t="s">
        <v>1983</v>
      </c>
      <c r="H1568" s="32" t="s">
        <v>1973</v>
      </c>
      <c r="I1568" s="32">
        <v>57385</v>
      </c>
      <c r="J1568" s="33">
        <v>45371</v>
      </c>
      <c r="K1568" s="33">
        <v>45372</v>
      </c>
      <c r="L1568" t="s">
        <v>1058</v>
      </c>
      <c r="M1568" s="32">
        <v>1</v>
      </c>
      <c r="N1568" s="32" t="s">
        <v>20</v>
      </c>
      <c r="O1568" s="32">
        <v>8</v>
      </c>
      <c r="P1568" s="32">
        <v>14.2</v>
      </c>
      <c r="Q1568" s="32">
        <v>113.6</v>
      </c>
      <c r="R1568" s="32" t="s">
        <v>3075</v>
      </c>
      <c r="S1568" s="32" t="s">
        <v>1058</v>
      </c>
      <c r="T1568" s="33">
        <v>45374</v>
      </c>
      <c r="U1568" s="33" t="s">
        <v>581</v>
      </c>
      <c r="V1568" s="32" t="s">
        <v>3076</v>
      </c>
      <c r="W1568" s="32" t="s">
        <v>1005</v>
      </c>
      <c r="X1568" s="33">
        <v>45374</v>
      </c>
      <c r="Y1568" s="32" t="s">
        <v>1068</v>
      </c>
      <c r="Z1568" s="33">
        <v>45374</v>
      </c>
      <c r="AA1568" s="32" t="s">
        <v>1075</v>
      </c>
      <c r="AB1568" s="32" t="s">
        <v>1070</v>
      </c>
      <c r="AC1568" s="33">
        <v>45412</v>
      </c>
      <c r="AD1568" s="32" t="s">
        <v>581</v>
      </c>
      <c r="AE1568" s="33" t="s">
        <v>581</v>
      </c>
      <c r="AF1568" s="32" t="s">
        <v>581</v>
      </c>
      <c r="AG1568" s="32"/>
      <c r="AH1568" s="32" t="s">
        <v>1210</v>
      </c>
      <c r="AI1568" t="s">
        <v>1311</v>
      </c>
      <c r="AJ1568" t="s">
        <v>1356</v>
      </c>
      <c r="AK1568" t="s">
        <v>1520</v>
      </c>
      <c r="AL1568" s="32" t="s">
        <v>890</v>
      </c>
    </row>
    <row r="1569" spans="1:38">
      <c r="A1569" s="32">
        <v>100</v>
      </c>
      <c r="B1569" s="33">
        <v>45370</v>
      </c>
      <c r="C1569" s="32">
        <v>40</v>
      </c>
      <c r="D1569" s="32" t="s">
        <v>1757</v>
      </c>
      <c r="E1569" s="32" t="s">
        <v>3020</v>
      </c>
      <c r="F1569" s="32">
        <v>8938044</v>
      </c>
      <c r="G1569" s="32" t="s">
        <v>288</v>
      </c>
      <c r="H1569" s="32" t="s">
        <v>291</v>
      </c>
      <c r="I1569" s="32">
        <v>57384</v>
      </c>
      <c r="J1569" s="33">
        <v>45371</v>
      </c>
      <c r="K1569" s="33">
        <v>45372</v>
      </c>
      <c r="L1569" t="s">
        <v>1058</v>
      </c>
      <c r="M1569" s="32">
        <v>9</v>
      </c>
      <c r="N1569" s="32" t="s">
        <v>20</v>
      </c>
      <c r="O1569" s="32">
        <v>12</v>
      </c>
      <c r="P1569" s="32">
        <v>45.4</v>
      </c>
      <c r="Q1569" s="32">
        <v>544.79999999999995</v>
      </c>
      <c r="R1569" s="32" t="s">
        <v>581</v>
      </c>
      <c r="S1569" s="32" t="s">
        <v>581</v>
      </c>
      <c r="T1569" s="33" t="s">
        <v>581</v>
      </c>
      <c r="U1569" s="33" t="s">
        <v>581</v>
      </c>
      <c r="V1569" s="32" t="s">
        <v>3077</v>
      </c>
      <c r="W1569" s="32" t="s">
        <v>1015</v>
      </c>
      <c r="X1569" s="33">
        <v>45373</v>
      </c>
      <c r="Y1569" s="32" t="s">
        <v>1068</v>
      </c>
      <c r="Z1569" s="33">
        <v>45373</v>
      </c>
      <c r="AA1569" s="32" t="s">
        <v>1069</v>
      </c>
      <c r="AB1569" s="32" t="s">
        <v>1081</v>
      </c>
      <c r="AC1569" s="33">
        <v>45381</v>
      </c>
      <c r="AD1569" s="32" t="s">
        <v>581</v>
      </c>
      <c r="AE1569" s="33" t="s">
        <v>581</v>
      </c>
      <c r="AF1569" s="32" t="s">
        <v>581</v>
      </c>
      <c r="AG1569" s="32"/>
      <c r="AH1569" s="32" t="s">
        <v>1210</v>
      </c>
      <c r="AI1569" t="s">
        <v>1311</v>
      </c>
      <c r="AJ1569" t="s">
        <v>1356</v>
      </c>
      <c r="AK1569" t="s">
        <v>1520</v>
      </c>
      <c r="AL1569" s="32" t="s">
        <v>890</v>
      </c>
    </row>
    <row r="1570" spans="1:38">
      <c r="A1570" s="32">
        <v>100</v>
      </c>
      <c r="B1570" s="33">
        <v>45370</v>
      </c>
      <c r="C1570" s="32">
        <v>40</v>
      </c>
      <c r="D1570" s="32" t="s">
        <v>1757</v>
      </c>
      <c r="E1570" s="32" t="s">
        <v>3020</v>
      </c>
      <c r="F1570" s="32">
        <v>8938044</v>
      </c>
      <c r="G1570" s="32" t="s">
        <v>435</v>
      </c>
      <c r="H1570" s="32" t="s">
        <v>3031</v>
      </c>
      <c r="I1570" s="32">
        <v>57384</v>
      </c>
      <c r="J1570" s="33">
        <v>45371</v>
      </c>
      <c r="K1570" s="33">
        <v>45372</v>
      </c>
      <c r="L1570" t="s">
        <v>1058</v>
      </c>
      <c r="M1570" s="32">
        <v>8</v>
      </c>
      <c r="N1570" s="32" t="s">
        <v>1380</v>
      </c>
      <c r="O1570" s="32">
        <v>10</v>
      </c>
      <c r="P1570" s="32">
        <v>68.3</v>
      </c>
      <c r="Q1570" s="32">
        <v>683</v>
      </c>
      <c r="R1570" s="32" t="s">
        <v>581</v>
      </c>
      <c r="S1570" s="32" t="s">
        <v>581</v>
      </c>
      <c r="T1570" s="33" t="s">
        <v>581</v>
      </c>
      <c r="U1570" s="33" t="s">
        <v>581</v>
      </c>
      <c r="V1570" s="32" t="s">
        <v>3077</v>
      </c>
      <c r="W1570" s="32" t="s">
        <v>1014</v>
      </c>
      <c r="X1570" s="33">
        <v>45373</v>
      </c>
      <c r="Y1570" s="32" t="s">
        <v>1068</v>
      </c>
      <c r="Z1570" s="33">
        <v>45373</v>
      </c>
      <c r="AA1570" s="32" t="s">
        <v>1069</v>
      </c>
      <c r="AB1570" s="32" t="s">
        <v>1081</v>
      </c>
      <c r="AC1570" s="33">
        <v>45412</v>
      </c>
      <c r="AD1570" s="32" t="s">
        <v>581</v>
      </c>
      <c r="AE1570" s="33" t="s">
        <v>581</v>
      </c>
      <c r="AF1570" s="32" t="s">
        <v>581</v>
      </c>
      <c r="AG1570" s="32"/>
      <c r="AH1570" s="32" t="s">
        <v>1210</v>
      </c>
      <c r="AI1570" t="s">
        <v>1311</v>
      </c>
      <c r="AJ1570" t="s">
        <v>1356</v>
      </c>
      <c r="AK1570" t="s">
        <v>1520</v>
      </c>
      <c r="AL1570" s="32" t="s">
        <v>890</v>
      </c>
    </row>
    <row r="1571" spans="1:38">
      <c r="A1571" s="32">
        <v>100</v>
      </c>
      <c r="B1571" s="33">
        <v>45370</v>
      </c>
      <c r="C1571" s="32">
        <v>40</v>
      </c>
      <c r="D1571" s="32" t="s">
        <v>1757</v>
      </c>
      <c r="E1571" s="32" t="s">
        <v>3020</v>
      </c>
      <c r="F1571" s="32">
        <v>8938044</v>
      </c>
      <c r="G1571" s="32" t="s">
        <v>3023</v>
      </c>
      <c r="H1571" s="32" t="s">
        <v>3032</v>
      </c>
      <c r="I1571" s="32">
        <v>57384</v>
      </c>
      <c r="J1571" s="33">
        <v>45371</v>
      </c>
      <c r="K1571" s="33">
        <v>45372</v>
      </c>
      <c r="L1571" t="s">
        <v>1058</v>
      </c>
      <c r="M1571" s="32">
        <v>7</v>
      </c>
      <c r="N1571" s="32" t="s">
        <v>20</v>
      </c>
      <c r="O1571" s="32">
        <v>30</v>
      </c>
      <c r="P1571" s="32">
        <v>19</v>
      </c>
      <c r="Q1571" s="32">
        <v>570</v>
      </c>
      <c r="R1571" s="32" t="s">
        <v>581</v>
      </c>
      <c r="S1571" s="32" t="s">
        <v>581</v>
      </c>
      <c r="T1571" s="33" t="s">
        <v>581</v>
      </c>
      <c r="U1571" s="33" t="s">
        <v>581</v>
      </c>
      <c r="V1571" s="32" t="s">
        <v>3077</v>
      </c>
      <c r="W1571" s="32" t="s">
        <v>1013</v>
      </c>
      <c r="X1571" s="33">
        <v>45373</v>
      </c>
      <c r="Y1571" s="32" t="s">
        <v>1068</v>
      </c>
      <c r="Z1571" s="33">
        <v>45373</v>
      </c>
      <c r="AA1571" s="32" t="s">
        <v>1069</v>
      </c>
      <c r="AB1571" s="32" t="s">
        <v>1081</v>
      </c>
      <c r="AC1571" s="33">
        <v>45381</v>
      </c>
      <c r="AD1571" s="32" t="s">
        <v>581</v>
      </c>
      <c r="AE1571" s="33" t="s">
        <v>581</v>
      </c>
      <c r="AF1571" s="32" t="s">
        <v>581</v>
      </c>
      <c r="AG1571" s="32"/>
      <c r="AH1571" s="32" t="s">
        <v>1210</v>
      </c>
      <c r="AI1571" t="s">
        <v>1311</v>
      </c>
      <c r="AJ1571" t="s">
        <v>1356</v>
      </c>
      <c r="AK1571" t="s">
        <v>1520</v>
      </c>
      <c r="AL1571" s="32" t="s">
        <v>890</v>
      </c>
    </row>
    <row r="1572" spans="1:38">
      <c r="A1572" s="32">
        <v>100</v>
      </c>
      <c r="B1572" s="33">
        <v>45370</v>
      </c>
      <c r="C1572" s="32">
        <v>40</v>
      </c>
      <c r="D1572" s="32" t="s">
        <v>1757</v>
      </c>
      <c r="E1572" s="32" t="s">
        <v>3020</v>
      </c>
      <c r="F1572" s="32">
        <v>8938044</v>
      </c>
      <c r="G1572" s="32" t="s">
        <v>3024</v>
      </c>
      <c r="H1572" s="32" t="s">
        <v>3033</v>
      </c>
      <c r="I1572" s="32">
        <v>57384</v>
      </c>
      <c r="J1572" s="33">
        <v>45371</v>
      </c>
      <c r="K1572" s="33">
        <v>45372</v>
      </c>
      <c r="L1572" t="s">
        <v>1058</v>
      </c>
      <c r="M1572" s="32">
        <v>6</v>
      </c>
      <c r="N1572" s="32" t="s">
        <v>20</v>
      </c>
      <c r="O1572" s="32">
        <v>95</v>
      </c>
      <c r="P1572" s="32">
        <v>4.3</v>
      </c>
      <c r="Q1572" s="32">
        <v>107.5</v>
      </c>
      <c r="R1572" s="32" t="s">
        <v>581</v>
      </c>
      <c r="S1572" s="32" t="s">
        <v>581</v>
      </c>
      <c r="T1572" s="33" t="s">
        <v>581</v>
      </c>
      <c r="U1572" s="33" t="s">
        <v>581</v>
      </c>
      <c r="V1572" s="32" t="s">
        <v>3077</v>
      </c>
      <c r="W1572" s="32" t="s">
        <v>1012</v>
      </c>
      <c r="X1572" s="33">
        <v>45373</v>
      </c>
      <c r="Y1572" s="32" t="s">
        <v>1068</v>
      </c>
      <c r="Z1572" s="33">
        <v>45373</v>
      </c>
      <c r="AA1572" s="32" t="s">
        <v>1069</v>
      </c>
      <c r="AB1572" s="32" t="s">
        <v>1081</v>
      </c>
      <c r="AC1572" s="33">
        <v>45381</v>
      </c>
      <c r="AD1572" s="32" t="s">
        <v>581</v>
      </c>
      <c r="AE1572" s="33" t="s">
        <v>581</v>
      </c>
      <c r="AF1572" s="32" t="s">
        <v>581</v>
      </c>
      <c r="AG1572" s="32"/>
      <c r="AH1572" s="32" t="s">
        <v>1210</v>
      </c>
      <c r="AI1572" t="s">
        <v>1311</v>
      </c>
      <c r="AJ1572" t="s">
        <v>1356</v>
      </c>
      <c r="AK1572" t="s">
        <v>1520</v>
      </c>
      <c r="AL1572" s="32" t="s">
        <v>890</v>
      </c>
    </row>
    <row r="1573" spans="1:38">
      <c r="A1573" s="32">
        <v>100</v>
      </c>
      <c r="B1573" s="33">
        <v>45370</v>
      </c>
      <c r="C1573" s="32">
        <v>40</v>
      </c>
      <c r="D1573" s="32" t="s">
        <v>1757</v>
      </c>
      <c r="E1573" s="32" t="s">
        <v>3020</v>
      </c>
      <c r="F1573" s="32">
        <v>8938044</v>
      </c>
      <c r="G1573" s="32" t="s">
        <v>3025</v>
      </c>
      <c r="H1573" s="32" t="s">
        <v>3034</v>
      </c>
      <c r="I1573" s="32">
        <v>57384</v>
      </c>
      <c r="J1573" s="33">
        <v>45371</v>
      </c>
      <c r="K1573" s="33">
        <v>45372</v>
      </c>
      <c r="L1573" t="s">
        <v>1058</v>
      </c>
      <c r="M1573" s="32">
        <v>5</v>
      </c>
      <c r="N1573" s="32" t="s">
        <v>20</v>
      </c>
      <c r="O1573" s="32">
        <v>95</v>
      </c>
      <c r="P1573" s="32">
        <v>112.2</v>
      </c>
      <c r="Q1573" s="32">
        <v>1346.4</v>
      </c>
      <c r="R1573" s="32" t="s">
        <v>581</v>
      </c>
      <c r="S1573" s="32" t="s">
        <v>581</v>
      </c>
      <c r="T1573" s="33" t="s">
        <v>581</v>
      </c>
      <c r="U1573" s="33" t="s">
        <v>581</v>
      </c>
      <c r="V1573" s="32" t="s">
        <v>3077</v>
      </c>
      <c r="W1573" s="32" t="s">
        <v>1011</v>
      </c>
      <c r="X1573" s="33">
        <v>45373</v>
      </c>
      <c r="Y1573" s="32" t="s">
        <v>1068</v>
      </c>
      <c r="Z1573" s="33">
        <v>45373</v>
      </c>
      <c r="AA1573" s="32" t="s">
        <v>1069</v>
      </c>
      <c r="AB1573" s="32" t="s">
        <v>1081</v>
      </c>
      <c r="AC1573" s="33">
        <v>45381</v>
      </c>
      <c r="AD1573" s="32" t="s">
        <v>581</v>
      </c>
      <c r="AE1573" s="33" t="s">
        <v>581</v>
      </c>
      <c r="AF1573" s="32" t="s">
        <v>581</v>
      </c>
      <c r="AG1573" s="32"/>
      <c r="AH1573" s="32" t="s">
        <v>1210</v>
      </c>
      <c r="AI1573" t="s">
        <v>1311</v>
      </c>
      <c r="AJ1573" t="s">
        <v>1356</v>
      </c>
      <c r="AK1573" t="s">
        <v>1520</v>
      </c>
      <c r="AL1573" s="32" t="s">
        <v>890</v>
      </c>
    </row>
    <row r="1574" spans="1:38">
      <c r="A1574" s="32">
        <v>100</v>
      </c>
      <c r="B1574" s="33">
        <v>45370</v>
      </c>
      <c r="C1574" s="32">
        <v>40</v>
      </c>
      <c r="D1574" s="32" t="s">
        <v>1757</v>
      </c>
      <c r="E1574" s="32" t="s">
        <v>3020</v>
      </c>
      <c r="F1574" s="32">
        <v>8938044</v>
      </c>
      <c r="G1574" s="32" t="s">
        <v>3026</v>
      </c>
      <c r="H1574" s="32" t="s">
        <v>3035</v>
      </c>
      <c r="I1574" s="32">
        <v>57384</v>
      </c>
      <c r="J1574" s="33">
        <v>45371</v>
      </c>
      <c r="K1574" s="33">
        <v>45372</v>
      </c>
      <c r="L1574" t="s">
        <v>1058</v>
      </c>
      <c r="M1574" s="32">
        <v>4</v>
      </c>
      <c r="N1574" s="32" t="s">
        <v>20</v>
      </c>
      <c r="O1574" s="32">
        <v>10</v>
      </c>
      <c r="P1574" s="32">
        <v>18.2</v>
      </c>
      <c r="Q1574" s="32">
        <v>182</v>
      </c>
      <c r="R1574" s="32" t="s">
        <v>581</v>
      </c>
      <c r="S1574" s="32" t="s">
        <v>581</v>
      </c>
      <c r="T1574" s="33" t="s">
        <v>581</v>
      </c>
      <c r="U1574" s="33" t="s">
        <v>581</v>
      </c>
      <c r="V1574" s="32" t="s">
        <v>3077</v>
      </c>
      <c r="W1574" s="32" t="s">
        <v>1009</v>
      </c>
      <c r="X1574" s="33">
        <v>45373</v>
      </c>
      <c r="Y1574" s="32" t="s">
        <v>1068</v>
      </c>
      <c r="Z1574" s="33">
        <v>45373</v>
      </c>
      <c r="AA1574" s="32" t="s">
        <v>1069</v>
      </c>
      <c r="AB1574" s="32" t="s">
        <v>1081</v>
      </c>
      <c r="AC1574" s="33">
        <v>45381</v>
      </c>
      <c r="AD1574" s="32" t="s">
        <v>581</v>
      </c>
      <c r="AE1574" s="33" t="s">
        <v>581</v>
      </c>
      <c r="AF1574" s="32" t="s">
        <v>581</v>
      </c>
      <c r="AG1574" s="32"/>
      <c r="AH1574" s="32" t="s">
        <v>1210</v>
      </c>
      <c r="AI1574" t="s">
        <v>1311</v>
      </c>
      <c r="AJ1574" t="s">
        <v>1356</v>
      </c>
      <c r="AK1574" t="s">
        <v>1520</v>
      </c>
      <c r="AL1574" s="32" t="s">
        <v>890</v>
      </c>
    </row>
    <row r="1575" spans="1:38">
      <c r="A1575" s="32">
        <v>100</v>
      </c>
      <c r="B1575" s="33">
        <v>45370</v>
      </c>
      <c r="C1575" s="32">
        <v>40</v>
      </c>
      <c r="D1575" s="32" t="s">
        <v>1757</v>
      </c>
      <c r="E1575" s="32" t="s">
        <v>3020</v>
      </c>
      <c r="F1575" s="32">
        <v>8938044</v>
      </c>
      <c r="G1575" s="32" t="s">
        <v>1689</v>
      </c>
      <c r="H1575" s="32" t="s">
        <v>1634</v>
      </c>
      <c r="I1575" s="32">
        <v>57384</v>
      </c>
      <c r="J1575" s="33">
        <v>45371</v>
      </c>
      <c r="K1575" s="33">
        <v>45372</v>
      </c>
      <c r="L1575" t="s">
        <v>1058</v>
      </c>
      <c r="M1575" s="32">
        <v>3</v>
      </c>
      <c r="N1575" s="32" t="s">
        <v>20</v>
      </c>
      <c r="O1575" s="32">
        <v>4</v>
      </c>
      <c r="P1575" s="32">
        <v>14.8</v>
      </c>
      <c r="Q1575" s="32">
        <v>59.2</v>
      </c>
      <c r="R1575" s="32" t="s">
        <v>581</v>
      </c>
      <c r="S1575" s="32" t="s">
        <v>581</v>
      </c>
      <c r="T1575" s="33" t="s">
        <v>581</v>
      </c>
      <c r="U1575" s="33" t="s">
        <v>581</v>
      </c>
      <c r="V1575" s="32" t="s">
        <v>3077</v>
      </c>
      <c r="W1575" s="32" t="s">
        <v>1008</v>
      </c>
      <c r="X1575" s="33">
        <v>45373</v>
      </c>
      <c r="Y1575" s="32" t="s">
        <v>1068</v>
      </c>
      <c r="Z1575" s="33">
        <v>45373</v>
      </c>
      <c r="AA1575" s="32" t="s">
        <v>1069</v>
      </c>
      <c r="AB1575" s="32" t="s">
        <v>1081</v>
      </c>
      <c r="AC1575" s="33">
        <v>45412</v>
      </c>
      <c r="AD1575" s="32" t="s">
        <v>581</v>
      </c>
      <c r="AE1575" s="33" t="s">
        <v>581</v>
      </c>
      <c r="AF1575" s="32" t="s">
        <v>581</v>
      </c>
      <c r="AG1575" s="32"/>
      <c r="AH1575" s="32" t="s">
        <v>1210</v>
      </c>
      <c r="AI1575" t="s">
        <v>1311</v>
      </c>
      <c r="AJ1575" t="s">
        <v>1356</v>
      </c>
      <c r="AK1575" t="s">
        <v>1520</v>
      </c>
      <c r="AL1575" s="32" t="s">
        <v>890</v>
      </c>
    </row>
    <row r="1576" spans="1:38">
      <c r="A1576" s="32">
        <v>100</v>
      </c>
      <c r="B1576" s="33">
        <v>45370</v>
      </c>
      <c r="C1576" s="32">
        <v>40</v>
      </c>
      <c r="D1576" s="32" t="s">
        <v>1757</v>
      </c>
      <c r="E1576" s="32" t="s">
        <v>3020</v>
      </c>
      <c r="F1576" s="32">
        <v>8938044</v>
      </c>
      <c r="G1576" s="32" t="s">
        <v>1627</v>
      </c>
      <c r="H1576" s="32" t="s">
        <v>1633</v>
      </c>
      <c r="I1576" s="32">
        <v>57384</v>
      </c>
      <c r="J1576" s="33">
        <v>45371</v>
      </c>
      <c r="K1576" s="33">
        <v>45372</v>
      </c>
      <c r="L1576" t="s">
        <v>1058</v>
      </c>
      <c r="M1576" s="32">
        <v>2</v>
      </c>
      <c r="N1576" s="32" t="s">
        <v>36</v>
      </c>
      <c r="O1576" s="32">
        <v>1</v>
      </c>
      <c r="P1576" s="32">
        <v>14.8</v>
      </c>
      <c r="Q1576" s="32">
        <v>14.8</v>
      </c>
      <c r="R1576" s="32" t="s">
        <v>581</v>
      </c>
      <c r="S1576" s="32" t="s">
        <v>581</v>
      </c>
      <c r="T1576" s="33" t="s">
        <v>581</v>
      </c>
      <c r="U1576" s="33" t="s">
        <v>581</v>
      </c>
      <c r="V1576" s="32" t="s">
        <v>3077</v>
      </c>
      <c r="W1576" s="32" t="s">
        <v>1007</v>
      </c>
      <c r="X1576" s="33">
        <v>45373</v>
      </c>
      <c r="Y1576" s="32" t="s">
        <v>1068</v>
      </c>
      <c r="Z1576" s="33">
        <v>45373</v>
      </c>
      <c r="AA1576" s="32" t="s">
        <v>1069</v>
      </c>
      <c r="AB1576" s="32" t="s">
        <v>1081</v>
      </c>
      <c r="AC1576" s="33">
        <v>45412</v>
      </c>
      <c r="AD1576" s="32" t="s">
        <v>581</v>
      </c>
      <c r="AE1576" s="33" t="s">
        <v>581</v>
      </c>
      <c r="AF1576" s="32" t="s">
        <v>581</v>
      </c>
      <c r="AG1576" s="32"/>
      <c r="AH1576" s="32" t="s">
        <v>1210</v>
      </c>
      <c r="AI1576" t="s">
        <v>1311</v>
      </c>
      <c r="AJ1576" t="s">
        <v>1356</v>
      </c>
      <c r="AK1576" t="s">
        <v>1520</v>
      </c>
      <c r="AL1576" s="32" t="s">
        <v>890</v>
      </c>
    </row>
    <row r="1577" spans="1:38">
      <c r="A1577" s="32">
        <v>100</v>
      </c>
      <c r="B1577" s="33">
        <v>45370</v>
      </c>
      <c r="C1577" s="32">
        <v>40</v>
      </c>
      <c r="D1577" s="32" t="s">
        <v>1757</v>
      </c>
      <c r="E1577" s="32" t="s">
        <v>3020</v>
      </c>
      <c r="F1577" s="32">
        <v>8938044</v>
      </c>
      <c r="G1577" s="32" t="s">
        <v>502</v>
      </c>
      <c r="H1577" s="32" t="s">
        <v>519</v>
      </c>
      <c r="I1577" s="32">
        <v>57384</v>
      </c>
      <c r="J1577" s="33">
        <v>45371</v>
      </c>
      <c r="K1577" s="33">
        <v>45372</v>
      </c>
      <c r="L1577" t="s">
        <v>1058</v>
      </c>
      <c r="M1577" s="32">
        <v>1</v>
      </c>
      <c r="N1577" s="32" t="s">
        <v>55</v>
      </c>
      <c r="O1577" s="32">
        <v>2</v>
      </c>
      <c r="P1577" s="32">
        <v>30.4</v>
      </c>
      <c r="Q1577" s="32">
        <v>60.8</v>
      </c>
      <c r="R1577" s="32" t="s">
        <v>581</v>
      </c>
      <c r="S1577" s="32" t="s">
        <v>581</v>
      </c>
      <c r="T1577" s="33" t="s">
        <v>581</v>
      </c>
      <c r="U1577" s="33" t="s">
        <v>581</v>
      </c>
      <c r="V1577" s="32" t="s">
        <v>3077</v>
      </c>
      <c r="W1577" s="32" t="s">
        <v>1006</v>
      </c>
      <c r="X1577" s="33">
        <v>45373</v>
      </c>
      <c r="Y1577" s="32" t="s">
        <v>1068</v>
      </c>
      <c r="Z1577" s="33">
        <v>45373</v>
      </c>
      <c r="AA1577" s="32" t="s">
        <v>1069</v>
      </c>
      <c r="AB1577" s="32" t="s">
        <v>1081</v>
      </c>
      <c r="AC1577" s="33">
        <v>45412</v>
      </c>
      <c r="AD1577" s="32" t="s">
        <v>581</v>
      </c>
      <c r="AE1577" s="33" t="s">
        <v>581</v>
      </c>
      <c r="AF1577" s="32" t="s">
        <v>581</v>
      </c>
      <c r="AG1577" s="32"/>
      <c r="AH1577" s="32" t="s">
        <v>1210</v>
      </c>
      <c r="AI1577" t="s">
        <v>1311</v>
      </c>
      <c r="AJ1577" t="s">
        <v>1356</v>
      </c>
      <c r="AK1577" t="s">
        <v>1520</v>
      </c>
      <c r="AL1577" s="32" t="s">
        <v>890</v>
      </c>
    </row>
    <row r="1578" spans="1:38">
      <c r="A1578" s="32">
        <v>100</v>
      </c>
      <c r="B1578" s="33">
        <v>45370</v>
      </c>
      <c r="C1578" s="32">
        <v>40</v>
      </c>
      <c r="D1578" s="32" t="s">
        <v>1757</v>
      </c>
      <c r="E1578" s="32" t="s">
        <v>3020</v>
      </c>
      <c r="F1578" s="32">
        <v>8938044</v>
      </c>
      <c r="G1578" s="32" t="s">
        <v>3027</v>
      </c>
      <c r="H1578" s="32" t="s">
        <v>3036</v>
      </c>
      <c r="I1578" s="32">
        <v>57386</v>
      </c>
      <c r="J1578" s="33">
        <v>45371</v>
      </c>
      <c r="K1578" s="33">
        <v>45372</v>
      </c>
      <c r="L1578" t="s">
        <v>1068</v>
      </c>
      <c r="M1578" s="32">
        <v>1</v>
      </c>
      <c r="N1578" s="32" t="s">
        <v>20</v>
      </c>
      <c r="O1578" s="32">
        <v>2</v>
      </c>
      <c r="P1578" s="32">
        <v>2.25</v>
      </c>
      <c r="Q1578" s="32">
        <v>4.5</v>
      </c>
      <c r="R1578" s="32" t="s">
        <v>581</v>
      </c>
      <c r="S1578" s="32" t="s">
        <v>581</v>
      </c>
      <c r="T1578" s="33" t="s">
        <v>581</v>
      </c>
      <c r="U1578" s="33" t="s">
        <v>581</v>
      </c>
      <c r="V1578" s="32" t="s">
        <v>581</v>
      </c>
      <c r="W1578" s="32" t="s">
        <v>581</v>
      </c>
      <c r="X1578" s="33" t="s">
        <v>581</v>
      </c>
      <c r="Y1578" s="32" t="s">
        <v>581</v>
      </c>
      <c r="Z1578" s="33" t="s">
        <v>581</v>
      </c>
      <c r="AA1578" s="32" t="s">
        <v>581</v>
      </c>
      <c r="AB1578" s="32" t="s">
        <v>581</v>
      </c>
      <c r="AC1578" s="33" t="s">
        <v>581</v>
      </c>
      <c r="AD1578" s="32" t="s">
        <v>581</v>
      </c>
      <c r="AE1578" s="33" t="s">
        <v>581</v>
      </c>
      <c r="AF1578" s="32" t="s">
        <v>581</v>
      </c>
      <c r="AG1578" s="32"/>
      <c r="AH1578" s="32" t="s">
        <v>1210</v>
      </c>
      <c r="AI1578" t="s">
        <v>1311</v>
      </c>
      <c r="AJ1578" t="s">
        <v>1356</v>
      </c>
      <c r="AK1578" t="s">
        <v>1520</v>
      </c>
      <c r="AL1578" s="32" t="s">
        <v>890</v>
      </c>
    </row>
    <row r="1579" spans="1:38">
      <c r="A1579" s="32">
        <v>101</v>
      </c>
      <c r="B1579" s="33">
        <v>45374</v>
      </c>
      <c r="C1579" s="32">
        <v>60</v>
      </c>
      <c r="D1579" s="32" t="s">
        <v>1757</v>
      </c>
      <c r="E1579" s="32" t="s">
        <v>3020</v>
      </c>
      <c r="F1579" s="32">
        <v>8938044</v>
      </c>
      <c r="G1579" s="32" t="s">
        <v>1987</v>
      </c>
      <c r="H1579" s="32" t="s">
        <v>3086</v>
      </c>
      <c r="I1579" s="32">
        <v>57624</v>
      </c>
      <c r="J1579" s="33">
        <v>45375</v>
      </c>
      <c r="K1579" s="33"/>
      <c r="M1579" s="32">
        <v>1</v>
      </c>
      <c r="N1579" s="32" t="s">
        <v>20</v>
      </c>
      <c r="O1579" s="32">
        <v>100</v>
      </c>
      <c r="P1579" s="32"/>
      <c r="Q1579" s="32"/>
      <c r="R1579" s="32"/>
      <c r="S1579" s="32"/>
      <c r="T1579" s="33"/>
      <c r="U1579" s="33"/>
      <c r="V1579" s="32"/>
      <c r="W1579" s="32"/>
      <c r="X1579" s="33"/>
      <c r="Y1579" s="32"/>
      <c r="Z1579" s="33"/>
      <c r="AA1579" s="32"/>
      <c r="AB1579" s="32"/>
      <c r="AC1579" s="33"/>
      <c r="AD1579" s="32"/>
      <c r="AE1579" s="33"/>
      <c r="AF1579" s="32"/>
      <c r="AG1579" s="32"/>
      <c r="AH1579" s="32" t="s">
        <v>1210</v>
      </c>
      <c r="AI1579" t="s">
        <v>1311</v>
      </c>
      <c r="AJ1579" t="s">
        <v>1356</v>
      </c>
      <c r="AK1579" t="s">
        <v>1520</v>
      </c>
      <c r="AL1579" s="32" t="s">
        <v>890</v>
      </c>
    </row>
    <row r="1580" spans="1:38">
      <c r="A1580" s="32">
        <v>101</v>
      </c>
      <c r="B1580" s="33">
        <v>45374</v>
      </c>
      <c r="C1580" s="32">
        <v>60</v>
      </c>
      <c r="D1580" s="32" t="s">
        <v>1757</v>
      </c>
      <c r="E1580" s="32" t="s">
        <v>3020</v>
      </c>
      <c r="F1580" s="32">
        <v>8938044</v>
      </c>
      <c r="G1580" s="32" t="s">
        <v>3084</v>
      </c>
      <c r="H1580" s="32" t="s">
        <v>3087</v>
      </c>
      <c r="I1580" s="32">
        <v>57627</v>
      </c>
      <c r="J1580" s="33">
        <v>45375</v>
      </c>
      <c r="K1580" s="33"/>
      <c r="M1580" s="32">
        <v>1</v>
      </c>
      <c r="N1580" s="32" t="s">
        <v>20</v>
      </c>
      <c r="O1580" s="32">
        <v>30</v>
      </c>
      <c r="P1580" s="32"/>
      <c r="Q1580" s="32"/>
      <c r="R1580" s="32"/>
      <c r="S1580" s="32"/>
      <c r="T1580" s="33"/>
      <c r="U1580" s="33"/>
      <c r="V1580" s="32"/>
      <c r="W1580" s="32"/>
      <c r="X1580" s="33"/>
      <c r="Y1580" s="32"/>
      <c r="Z1580" s="33"/>
      <c r="AA1580" s="32"/>
      <c r="AB1580" s="32"/>
      <c r="AC1580" s="33"/>
      <c r="AD1580" s="32"/>
      <c r="AE1580" s="33"/>
      <c r="AF1580" s="32"/>
      <c r="AG1580" s="32"/>
      <c r="AH1580" s="32" t="s">
        <v>1210</v>
      </c>
      <c r="AI1580" t="s">
        <v>1311</v>
      </c>
      <c r="AJ1580" t="s">
        <v>1356</v>
      </c>
      <c r="AK1580" t="s">
        <v>1520</v>
      </c>
      <c r="AL1580" s="32" t="s">
        <v>890</v>
      </c>
    </row>
    <row r="1581" spans="1:38">
      <c r="A1581" s="32">
        <v>101</v>
      </c>
      <c r="B1581" s="33">
        <v>45374</v>
      </c>
      <c r="C1581" s="32">
        <v>60</v>
      </c>
      <c r="D1581" s="32" t="s">
        <v>1757</v>
      </c>
      <c r="E1581" s="32" t="s">
        <v>3020</v>
      </c>
      <c r="F1581" s="32">
        <v>8938044</v>
      </c>
      <c r="G1581" s="32" t="s">
        <v>1605</v>
      </c>
      <c r="H1581" s="32" t="s">
        <v>1614</v>
      </c>
      <c r="I1581" s="32">
        <v>57626</v>
      </c>
      <c r="J1581" s="33">
        <v>45375</v>
      </c>
      <c r="K1581" s="33"/>
      <c r="M1581" s="32">
        <v>1</v>
      </c>
      <c r="N1581" s="32" t="s">
        <v>57</v>
      </c>
      <c r="O1581" s="32">
        <v>10</v>
      </c>
      <c r="P1581" s="32"/>
      <c r="Q1581" s="32"/>
      <c r="R1581" s="32"/>
      <c r="S1581" s="32"/>
      <c r="T1581" s="33"/>
      <c r="U1581" s="33"/>
      <c r="V1581" s="32"/>
      <c r="W1581" s="32"/>
      <c r="X1581" s="33"/>
      <c r="Y1581" s="32"/>
      <c r="Z1581" s="33"/>
      <c r="AA1581" s="32"/>
      <c r="AB1581" s="32"/>
      <c r="AC1581" s="33"/>
      <c r="AD1581" s="32"/>
      <c r="AE1581" s="33"/>
      <c r="AF1581" s="32"/>
      <c r="AG1581" s="32"/>
      <c r="AH1581" s="32" t="s">
        <v>1210</v>
      </c>
      <c r="AI1581" t="s">
        <v>1311</v>
      </c>
      <c r="AJ1581" t="s">
        <v>1356</v>
      </c>
      <c r="AK1581" t="s">
        <v>1520</v>
      </c>
      <c r="AL1581" s="32" t="s">
        <v>890</v>
      </c>
    </row>
    <row r="1582" spans="1:38">
      <c r="A1582" s="32">
        <v>101</v>
      </c>
      <c r="B1582" s="33">
        <v>45374</v>
      </c>
      <c r="C1582" s="32">
        <v>60</v>
      </c>
      <c r="D1582" s="32" t="s">
        <v>1757</v>
      </c>
      <c r="E1582" s="32" t="s">
        <v>3020</v>
      </c>
      <c r="F1582" s="32">
        <v>8938044</v>
      </c>
      <c r="G1582" s="32" t="s">
        <v>38</v>
      </c>
      <c r="H1582" s="32" t="s">
        <v>478</v>
      </c>
      <c r="I1582" s="32">
        <v>57625</v>
      </c>
      <c r="J1582" s="33">
        <v>45375</v>
      </c>
      <c r="K1582" s="33"/>
      <c r="M1582" s="32">
        <v>1</v>
      </c>
      <c r="N1582" s="32" t="s">
        <v>20</v>
      </c>
      <c r="O1582" s="32">
        <v>3</v>
      </c>
      <c r="P1582" s="32"/>
      <c r="Q1582" s="32"/>
      <c r="R1582" s="32"/>
      <c r="S1582" s="32"/>
      <c r="T1582" s="33"/>
      <c r="U1582" s="33"/>
      <c r="V1582" s="32"/>
      <c r="W1582" s="32"/>
      <c r="X1582" s="33"/>
      <c r="Y1582" s="32"/>
      <c r="Z1582" s="33"/>
      <c r="AA1582" s="32"/>
      <c r="AB1582" s="32"/>
      <c r="AC1582" s="33"/>
      <c r="AD1582" s="32"/>
      <c r="AE1582" s="33"/>
      <c r="AF1582" s="32"/>
      <c r="AG1582" s="32"/>
      <c r="AH1582" s="32" t="s">
        <v>1210</v>
      </c>
      <c r="AI1582" t="s">
        <v>1311</v>
      </c>
      <c r="AJ1582" t="s">
        <v>1356</v>
      </c>
      <c r="AK1582" t="s">
        <v>1520</v>
      </c>
      <c r="AL1582" s="32" t="s">
        <v>890</v>
      </c>
    </row>
    <row r="1583" spans="1:38">
      <c r="A1583" s="32">
        <v>101</v>
      </c>
      <c r="B1583" s="33">
        <v>45374</v>
      </c>
      <c r="C1583" s="32">
        <v>60</v>
      </c>
      <c r="D1583" s="32" t="s">
        <v>1757</v>
      </c>
      <c r="E1583" s="32" t="s">
        <v>3020</v>
      </c>
      <c r="F1583" s="32">
        <v>8938044</v>
      </c>
      <c r="G1583" s="32" t="s">
        <v>3085</v>
      </c>
      <c r="H1583" s="32" t="s">
        <v>3088</v>
      </c>
      <c r="I1583" s="32">
        <v>57623</v>
      </c>
      <c r="J1583" s="33">
        <v>45375</v>
      </c>
      <c r="K1583" s="33"/>
      <c r="M1583" s="32">
        <v>1</v>
      </c>
      <c r="N1583" s="32" t="s">
        <v>2951</v>
      </c>
      <c r="O1583" s="32">
        <v>15</v>
      </c>
      <c r="P1583" s="32"/>
      <c r="Q1583" s="32"/>
      <c r="R1583" s="32"/>
      <c r="S1583" s="32"/>
      <c r="T1583" s="33"/>
      <c r="U1583" s="33"/>
      <c r="V1583" s="32"/>
      <c r="W1583" s="32"/>
      <c r="X1583" s="33"/>
      <c r="Y1583" s="32"/>
      <c r="Z1583" s="33"/>
      <c r="AA1583" s="32"/>
      <c r="AB1583" s="32"/>
      <c r="AC1583" s="33"/>
      <c r="AD1583" s="32"/>
      <c r="AE1583" s="33"/>
      <c r="AF1583" s="32"/>
      <c r="AG1583" s="32"/>
      <c r="AH1583" s="32" t="s">
        <v>1210</v>
      </c>
      <c r="AI1583" t="s">
        <v>1311</v>
      </c>
      <c r="AJ1583" t="s">
        <v>1356</v>
      </c>
      <c r="AK1583" t="s">
        <v>1520</v>
      </c>
      <c r="AL1583" s="32" t="s">
        <v>890</v>
      </c>
    </row>
    <row r="1584" spans="1:38">
      <c r="A1584" s="32">
        <v>101</v>
      </c>
      <c r="B1584" s="33">
        <v>45374</v>
      </c>
      <c r="C1584" s="32"/>
      <c r="D1584" s="32" t="s">
        <v>3078</v>
      </c>
      <c r="E1584" s="32" t="s">
        <v>3079</v>
      </c>
      <c r="F1584" s="32">
        <v>10106753</v>
      </c>
      <c r="G1584" s="32"/>
      <c r="H1584" s="32"/>
      <c r="I1584" s="32" t="s">
        <v>1259</v>
      </c>
      <c r="J1584" s="33"/>
      <c r="K1584" s="33"/>
      <c r="M1584" s="32"/>
      <c r="N1584" s="32"/>
      <c r="O1584" s="32"/>
      <c r="P1584" s="32"/>
      <c r="Q1584" s="32"/>
      <c r="R1584" s="32"/>
      <c r="S1584" s="32"/>
      <c r="T1584" s="33"/>
      <c r="U1584" s="33"/>
      <c r="V1584" s="32"/>
      <c r="W1584" s="32"/>
      <c r="X1584" s="33"/>
      <c r="Y1584" s="32"/>
      <c r="Z1584" s="33"/>
      <c r="AA1584" s="32"/>
      <c r="AB1584" s="32"/>
      <c r="AC1584" s="33"/>
      <c r="AD1584" s="32"/>
      <c r="AE1584" s="33"/>
      <c r="AF1584" s="32"/>
      <c r="AG1584" s="32"/>
      <c r="AH1584" s="32" t="s">
        <v>1210</v>
      </c>
      <c r="AI1584" t="s">
        <v>1311</v>
      </c>
      <c r="AJ1584" t="s">
        <v>1356</v>
      </c>
      <c r="AK1584" t="s">
        <v>1520</v>
      </c>
      <c r="AL1584" s="32" t="s">
        <v>890</v>
      </c>
    </row>
    <row r="1585" spans="1:38">
      <c r="A1585" s="32">
        <v>102</v>
      </c>
      <c r="B1585" s="33">
        <v>45374</v>
      </c>
      <c r="C1585" s="32"/>
      <c r="D1585" s="32" t="s">
        <v>3080</v>
      </c>
      <c r="E1585" s="32" t="s">
        <v>3081</v>
      </c>
      <c r="F1585" s="32">
        <v>9978950</v>
      </c>
      <c r="G1585" s="32"/>
      <c r="H1585" s="32"/>
      <c r="I1585" s="32" t="s">
        <v>1259</v>
      </c>
      <c r="J1585" s="33"/>
      <c r="K1585" s="33"/>
      <c r="M1585" s="32"/>
      <c r="N1585" s="32"/>
      <c r="O1585" s="32"/>
      <c r="P1585" s="32"/>
      <c r="Q1585" s="32"/>
      <c r="R1585" s="32"/>
      <c r="S1585" s="32"/>
      <c r="T1585" s="33"/>
      <c r="U1585" s="33"/>
      <c r="V1585" s="32"/>
      <c r="W1585" s="32"/>
      <c r="X1585" s="33"/>
      <c r="Y1585" s="32"/>
      <c r="Z1585" s="33"/>
      <c r="AA1585" s="32"/>
      <c r="AB1585" s="32"/>
      <c r="AC1585" s="33"/>
      <c r="AD1585" s="32"/>
      <c r="AE1585" s="33"/>
      <c r="AF1585" s="32"/>
      <c r="AG1585" s="32"/>
      <c r="AH1585" s="32" t="s">
        <v>1210</v>
      </c>
      <c r="AI1585" t="s">
        <v>1311</v>
      </c>
      <c r="AJ1585" t="s">
        <v>1356</v>
      </c>
      <c r="AK1585" t="s">
        <v>1520</v>
      </c>
      <c r="AL1585" s="32" t="s">
        <v>890</v>
      </c>
    </row>
    <row r="1586" spans="1:38">
      <c r="A1586" s="32">
        <v>1</v>
      </c>
      <c r="B1586" s="33">
        <v>44694</v>
      </c>
      <c r="C1586" s="32"/>
      <c r="D1586" s="32" t="s">
        <v>75</v>
      </c>
      <c r="E1586" s="32" t="s">
        <v>836</v>
      </c>
      <c r="F1586" s="32">
        <v>1194736</v>
      </c>
      <c r="G1586" s="32" t="s">
        <v>169</v>
      </c>
      <c r="H1586" s="32" t="s">
        <v>144</v>
      </c>
      <c r="I1586" s="32">
        <v>32165</v>
      </c>
      <c r="J1586" s="33">
        <v>44694</v>
      </c>
      <c r="K1586" s="33">
        <v>44694</v>
      </c>
      <c r="M1586" s="32">
        <v>1</v>
      </c>
      <c r="N1586" s="32" t="s">
        <v>20</v>
      </c>
      <c r="O1586" s="32">
        <v>1</v>
      </c>
      <c r="P1586" s="32"/>
      <c r="Q1586" s="32"/>
      <c r="R1586" s="32"/>
      <c r="S1586" s="32"/>
      <c r="T1586" s="33"/>
      <c r="U1586" s="33"/>
      <c r="V1586" s="32" t="s">
        <v>76</v>
      </c>
      <c r="W1586" s="32">
        <v>1</v>
      </c>
      <c r="X1586" s="33"/>
      <c r="Y1586" s="32"/>
      <c r="Z1586" s="33"/>
      <c r="AA1586" s="32"/>
      <c r="AB1586" s="32"/>
      <c r="AC1586" s="33">
        <v>44790</v>
      </c>
      <c r="AD1586" s="32" t="s">
        <v>22</v>
      </c>
      <c r="AE1586" s="33">
        <v>44794</v>
      </c>
      <c r="AF1586" s="32">
        <v>1</v>
      </c>
      <c r="AG1586" s="32" t="s">
        <v>149</v>
      </c>
      <c r="AH1586" s="32" t="s">
        <v>1209</v>
      </c>
      <c r="AI1586" t="s">
        <v>1745</v>
      </c>
      <c r="AJ1586" t="s">
        <v>1294</v>
      </c>
      <c r="AK1586" t="s">
        <v>1353</v>
      </c>
      <c r="AL1586" s="32" t="s">
        <v>1746</v>
      </c>
    </row>
    <row r="1587" spans="1:38">
      <c r="A1587" s="32">
        <v>2</v>
      </c>
      <c r="B1587" s="33">
        <v>44697</v>
      </c>
      <c r="C1587" s="32"/>
      <c r="D1587" s="32" t="s">
        <v>77</v>
      </c>
      <c r="E1587" s="32" t="s">
        <v>837</v>
      </c>
      <c r="F1587" s="32">
        <v>1234123</v>
      </c>
      <c r="G1587" s="32" t="s">
        <v>169</v>
      </c>
      <c r="H1587" s="32" t="s">
        <v>78</v>
      </c>
      <c r="I1587" s="32">
        <v>32198</v>
      </c>
      <c r="J1587" s="33">
        <v>44697</v>
      </c>
      <c r="K1587" s="33">
        <v>44697</v>
      </c>
      <c r="M1587" s="32">
        <v>2</v>
      </c>
      <c r="N1587" s="32" t="s">
        <v>20</v>
      </c>
      <c r="O1587" s="32">
        <v>1</v>
      </c>
      <c r="P1587" s="32"/>
      <c r="Q1587" s="32"/>
      <c r="R1587" s="32"/>
      <c r="S1587" s="32"/>
      <c r="T1587" s="33"/>
      <c r="U1587" s="33"/>
      <c r="V1587" s="32" t="s">
        <v>79</v>
      </c>
      <c r="W1587" s="32">
        <v>2</v>
      </c>
      <c r="X1587" s="33"/>
      <c r="Y1587" s="32"/>
      <c r="Z1587" s="33"/>
      <c r="AA1587" s="32"/>
      <c r="AB1587" s="32"/>
      <c r="AC1587" s="33">
        <v>44757</v>
      </c>
      <c r="AD1587" s="32" t="s">
        <v>22</v>
      </c>
      <c r="AE1587" s="33">
        <v>44763</v>
      </c>
      <c r="AF1587" s="32">
        <v>1</v>
      </c>
      <c r="AG1587" s="32" t="s">
        <v>581</v>
      </c>
      <c r="AH1587" s="32" t="s">
        <v>1209</v>
      </c>
      <c r="AI1587" t="s">
        <v>1745</v>
      </c>
      <c r="AJ1587" t="s">
        <v>1294</v>
      </c>
      <c r="AK1587" t="s">
        <v>1353</v>
      </c>
      <c r="AL1587" s="32" t="s">
        <v>1746</v>
      </c>
    </row>
    <row r="1588" spans="1:38">
      <c r="A1588" s="32">
        <v>3</v>
      </c>
      <c r="B1588" s="33">
        <v>44707</v>
      </c>
      <c r="C1588" s="32"/>
      <c r="D1588" s="32" t="s">
        <v>18</v>
      </c>
      <c r="E1588" s="32" t="s">
        <v>834</v>
      </c>
      <c r="F1588" s="32">
        <v>1368335</v>
      </c>
      <c r="G1588" s="32" t="s">
        <v>169</v>
      </c>
      <c r="H1588" s="32" t="s">
        <v>65</v>
      </c>
      <c r="I1588" s="32">
        <v>32698</v>
      </c>
      <c r="J1588" s="33">
        <v>44707</v>
      </c>
      <c r="K1588" s="33">
        <v>44707</v>
      </c>
      <c r="M1588" s="32">
        <v>2</v>
      </c>
      <c r="N1588" s="32" t="s">
        <v>63</v>
      </c>
      <c r="O1588" s="32">
        <v>2</v>
      </c>
      <c r="P1588" s="32"/>
      <c r="Q1588" s="32"/>
      <c r="R1588" s="32"/>
      <c r="S1588" s="32"/>
      <c r="T1588" s="33"/>
      <c r="U1588" s="33"/>
      <c r="V1588" s="32" t="s">
        <v>66</v>
      </c>
      <c r="W1588" s="32" t="s">
        <v>19</v>
      </c>
      <c r="X1588" s="33"/>
      <c r="Y1588" s="32"/>
      <c r="Z1588" s="33"/>
      <c r="AA1588" s="32"/>
      <c r="AB1588" s="32"/>
      <c r="AC1588" s="33">
        <v>44757</v>
      </c>
      <c r="AD1588" s="32" t="s">
        <v>22</v>
      </c>
      <c r="AE1588" s="33">
        <v>44764</v>
      </c>
      <c r="AF1588" s="32">
        <v>2</v>
      </c>
      <c r="AG1588" s="32" t="s">
        <v>581</v>
      </c>
      <c r="AH1588" s="32" t="s">
        <v>1209</v>
      </c>
      <c r="AI1588" t="s">
        <v>1745</v>
      </c>
      <c r="AJ1588" t="s">
        <v>1294</v>
      </c>
      <c r="AK1588" t="s">
        <v>1353</v>
      </c>
      <c r="AL1588" s="32" t="s">
        <v>1746</v>
      </c>
    </row>
    <row r="1589" spans="1:38">
      <c r="A1589" s="32">
        <v>3</v>
      </c>
      <c r="B1589" s="33">
        <v>44713</v>
      </c>
      <c r="C1589" s="32"/>
      <c r="D1589" s="32" t="s">
        <v>18</v>
      </c>
      <c r="E1589" s="32" t="s">
        <v>834</v>
      </c>
      <c r="F1589" s="32">
        <v>1368335</v>
      </c>
      <c r="G1589" s="32" t="s">
        <v>169</v>
      </c>
      <c r="H1589" s="32" t="s">
        <v>62</v>
      </c>
      <c r="I1589" s="32">
        <v>32848</v>
      </c>
      <c r="J1589" s="33">
        <v>44713</v>
      </c>
      <c r="K1589" s="33">
        <v>44713</v>
      </c>
      <c r="M1589" s="32">
        <v>1</v>
      </c>
      <c r="N1589" s="32" t="s">
        <v>63</v>
      </c>
      <c r="O1589" s="32">
        <v>11</v>
      </c>
      <c r="P1589" s="32"/>
      <c r="Q1589" s="32"/>
      <c r="R1589" s="32"/>
      <c r="S1589" s="32"/>
      <c r="T1589" s="33"/>
      <c r="U1589" s="33"/>
      <c r="V1589" s="32" t="s">
        <v>64</v>
      </c>
      <c r="W1589" s="32" t="s">
        <v>19</v>
      </c>
      <c r="X1589" s="33"/>
      <c r="Y1589" s="32"/>
      <c r="Z1589" s="33"/>
      <c r="AA1589" s="32"/>
      <c r="AB1589" s="32"/>
      <c r="AC1589" s="33">
        <v>44770</v>
      </c>
      <c r="AD1589" s="32" t="s">
        <v>22</v>
      </c>
      <c r="AE1589" s="33">
        <v>44774</v>
      </c>
      <c r="AF1589" s="32">
        <v>11</v>
      </c>
      <c r="AG1589" s="32" t="s">
        <v>695</v>
      </c>
      <c r="AH1589" s="32" t="s">
        <v>1209</v>
      </c>
      <c r="AI1589" t="s">
        <v>1745</v>
      </c>
      <c r="AJ1589" t="s">
        <v>1359</v>
      </c>
      <c r="AK1589" t="s">
        <v>1353</v>
      </c>
      <c r="AL1589" s="32" t="s">
        <v>1746</v>
      </c>
    </row>
    <row r="1590" spans="1:38">
      <c r="A1590" s="32">
        <v>4</v>
      </c>
      <c r="B1590" s="33">
        <v>44735</v>
      </c>
      <c r="C1590" s="32"/>
      <c r="D1590" s="32" t="s">
        <v>73</v>
      </c>
      <c r="E1590" s="32" t="s">
        <v>835</v>
      </c>
      <c r="F1590" s="32">
        <v>2238765</v>
      </c>
      <c r="G1590" s="32" t="s">
        <v>169</v>
      </c>
      <c r="H1590" s="32" t="s">
        <v>74</v>
      </c>
      <c r="I1590" s="32">
        <v>33968</v>
      </c>
      <c r="J1590" s="33">
        <v>44735</v>
      </c>
      <c r="K1590" s="33">
        <v>44735</v>
      </c>
      <c r="M1590" s="32">
        <v>1</v>
      </c>
      <c r="N1590" s="32" t="s">
        <v>20</v>
      </c>
      <c r="O1590" s="32">
        <v>63</v>
      </c>
      <c r="P1590" s="32"/>
      <c r="Q1590" s="32"/>
      <c r="R1590" s="32"/>
      <c r="S1590" s="32"/>
      <c r="T1590" s="33"/>
      <c r="U1590" s="33"/>
      <c r="V1590" s="32" t="s">
        <v>130</v>
      </c>
      <c r="W1590" s="32">
        <v>1</v>
      </c>
      <c r="X1590" s="33"/>
      <c r="Y1590" s="32"/>
      <c r="Z1590" s="33"/>
      <c r="AA1590" s="32"/>
      <c r="AB1590" s="32"/>
      <c r="AC1590" s="33">
        <v>44849</v>
      </c>
      <c r="AD1590" s="32" t="s">
        <v>22</v>
      </c>
      <c r="AE1590" s="33">
        <v>44849</v>
      </c>
      <c r="AF1590" s="32">
        <v>63</v>
      </c>
      <c r="AG1590" s="32" t="s">
        <v>581</v>
      </c>
      <c r="AH1590" s="32" t="s">
        <v>1209</v>
      </c>
      <c r="AI1590" t="s">
        <v>1745</v>
      </c>
      <c r="AJ1590" t="s">
        <v>1359</v>
      </c>
      <c r="AK1590" t="s">
        <v>1353</v>
      </c>
      <c r="AL1590" s="32" t="s">
        <v>1746</v>
      </c>
    </row>
    <row r="1591" spans="1:38">
      <c r="A1591" s="32">
        <v>5</v>
      </c>
      <c r="B1591" s="33">
        <v>44749</v>
      </c>
      <c r="C1591" s="32"/>
      <c r="D1591" s="32" t="s">
        <v>131</v>
      </c>
      <c r="E1591" s="32" t="s">
        <v>844</v>
      </c>
      <c r="F1591" s="32">
        <v>2141547</v>
      </c>
      <c r="G1591" s="32" t="s">
        <v>169</v>
      </c>
      <c r="H1591" s="32" t="s">
        <v>132</v>
      </c>
      <c r="I1591" s="32">
        <v>34654</v>
      </c>
      <c r="J1591" s="33">
        <v>44749</v>
      </c>
      <c r="K1591" s="33">
        <v>44750</v>
      </c>
      <c r="M1591" s="32">
        <v>1</v>
      </c>
      <c r="N1591" s="32" t="s">
        <v>63</v>
      </c>
      <c r="O1591" s="32">
        <v>1</v>
      </c>
      <c r="P1591" s="32"/>
      <c r="Q1591" s="32"/>
      <c r="R1591" s="32"/>
      <c r="S1591" s="32"/>
      <c r="T1591" s="33"/>
      <c r="U1591" s="33"/>
      <c r="V1591" s="32" t="s">
        <v>145</v>
      </c>
      <c r="W1591" s="32">
        <v>1</v>
      </c>
      <c r="X1591" s="33"/>
      <c r="Y1591" s="32"/>
      <c r="Z1591" s="33"/>
      <c r="AA1591" s="32"/>
      <c r="AB1591" s="32"/>
      <c r="AC1591" s="33">
        <v>44820</v>
      </c>
      <c r="AD1591" s="32" t="s">
        <v>22</v>
      </c>
      <c r="AE1591" s="33">
        <v>44820</v>
      </c>
      <c r="AF1591" s="32">
        <v>1</v>
      </c>
      <c r="AG1591" s="32" t="s">
        <v>151</v>
      </c>
      <c r="AH1591" s="32" t="s">
        <v>1209</v>
      </c>
      <c r="AI1591" t="s">
        <v>1745</v>
      </c>
      <c r="AJ1591" t="s">
        <v>1360</v>
      </c>
      <c r="AK1591" t="s">
        <v>1353</v>
      </c>
      <c r="AL1591" s="32" t="s">
        <v>1746</v>
      </c>
    </row>
    <row r="1592" spans="1:38">
      <c r="A1592" s="32">
        <v>6</v>
      </c>
      <c r="B1592" s="33">
        <v>44770</v>
      </c>
      <c r="C1592" s="32"/>
      <c r="D1592" s="32" t="s">
        <v>133</v>
      </c>
      <c r="E1592" s="32" t="s">
        <v>845</v>
      </c>
      <c r="F1592" s="32">
        <v>2671164</v>
      </c>
      <c r="G1592" s="32" t="s">
        <v>169</v>
      </c>
      <c r="H1592" s="32" t="s">
        <v>134</v>
      </c>
      <c r="I1592" s="32">
        <v>35777</v>
      </c>
      <c r="J1592" s="33">
        <v>44770</v>
      </c>
      <c r="K1592" s="33">
        <v>44777</v>
      </c>
      <c r="M1592" s="32">
        <v>1</v>
      </c>
      <c r="N1592" s="32" t="s">
        <v>63</v>
      </c>
      <c r="O1592" s="32">
        <v>3</v>
      </c>
      <c r="P1592" s="32"/>
      <c r="Q1592" s="32"/>
      <c r="R1592" s="32"/>
      <c r="S1592" s="32"/>
      <c r="T1592" s="33"/>
      <c r="U1592" s="33"/>
      <c r="V1592" s="32" t="s">
        <v>192</v>
      </c>
      <c r="W1592" s="32">
        <v>1</v>
      </c>
      <c r="X1592" s="33"/>
      <c r="Y1592" s="32"/>
      <c r="Z1592" s="33"/>
      <c r="AA1592" s="32"/>
      <c r="AB1592" s="32"/>
      <c r="AC1592" s="33">
        <v>44834</v>
      </c>
      <c r="AD1592" s="32" t="s">
        <v>22</v>
      </c>
      <c r="AE1592" s="33">
        <v>44834</v>
      </c>
      <c r="AF1592" s="32">
        <v>3</v>
      </c>
      <c r="AG1592" s="32" t="s">
        <v>581</v>
      </c>
      <c r="AH1592" s="32" t="s">
        <v>1209</v>
      </c>
      <c r="AI1592" t="s">
        <v>1745</v>
      </c>
      <c r="AJ1592" t="s">
        <v>1360</v>
      </c>
      <c r="AK1592" t="s">
        <v>1353</v>
      </c>
      <c r="AL1592" s="32" t="s">
        <v>1746</v>
      </c>
    </row>
    <row r="1593" spans="1:38">
      <c r="A1593" s="32">
        <v>7</v>
      </c>
      <c r="B1593" s="33">
        <v>44804</v>
      </c>
      <c r="C1593" s="32"/>
      <c r="D1593" s="32" t="s">
        <v>150</v>
      </c>
      <c r="E1593" s="32" t="s">
        <v>848</v>
      </c>
      <c r="F1593" s="32">
        <v>2621467</v>
      </c>
      <c r="G1593" s="32" t="s">
        <v>169</v>
      </c>
      <c r="H1593" s="32" t="s">
        <v>178</v>
      </c>
      <c r="I1593" s="32">
        <v>37171</v>
      </c>
      <c r="J1593" s="33">
        <v>44804</v>
      </c>
      <c r="K1593" s="33">
        <v>44814</v>
      </c>
      <c r="M1593" s="32">
        <v>1</v>
      </c>
      <c r="N1593" s="32" t="s">
        <v>20</v>
      </c>
      <c r="O1593" s="32">
        <v>8</v>
      </c>
      <c r="P1593" s="32"/>
      <c r="Q1593" s="32"/>
      <c r="R1593" s="32"/>
      <c r="S1593" s="32"/>
      <c r="T1593" s="33"/>
      <c r="U1593" s="33"/>
      <c r="V1593" s="32" t="s">
        <v>294</v>
      </c>
      <c r="W1593" s="32">
        <v>1</v>
      </c>
      <c r="X1593" s="33"/>
      <c r="Y1593" s="32"/>
      <c r="Z1593" s="33"/>
      <c r="AA1593" s="32"/>
      <c r="AB1593" s="32"/>
      <c r="AC1593" s="33">
        <v>44852</v>
      </c>
      <c r="AD1593" s="32"/>
      <c r="AE1593" s="33" t="s">
        <v>581</v>
      </c>
      <c r="AF1593" s="32" t="s">
        <v>581</v>
      </c>
      <c r="AG1593" s="32" t="s">
        <v>581</v>
      </c>
      <c r="AH1593" s="32" t="s">
        <v>1209</v>
      </c>
      <c r="AI1593" t="s">
        <v>1745</v>
      </c>
      <c r="AJ1593" t="s">
        <v>1358</v>
      </c>
      <c r="AK1593" t="s">
        <v>1353</v>
      </c>
      <c r="AL1593" s="32" t="s">
        <v>1746</v>
      </c>
    </row>
    <row r="1594" spans="1:38">
      <c r="A1594" s="32">
        <v>7</v>
      </c>
      <c r="B1594" s="33">
        <v>44804</v>
      </c>
      <c r="C1594" s="32"/>
      <c r="D1594" s="32" t="s">
        <v>150</v>
      </c>
      <c r="E1594" s="32" t="s">
        <v>848</v>
      </c>
      <c r="F1594" s="32">
        <v>2621467</v>
      </c>
      <c r="G1594" s="32" t="s">
        <v>169</v>
      </c>
      <c r="H1594" s="32" t="s">
        <v>179</v>
      </c>
      <c r="I1594" s="32">
        <v>37171</v>
      </c>
      <c r="J1594" s="33">
        <v>44804</v>
      </c>
      <c r="K1594" s="33">
        <v>44814</v>
      </c>
      <c r="M1594" s="32">
        <v>2</v>
      </c>
      <c r="N1594" s="32" t="s">
        <v>20</v>
      </c>
      <c r="O1594" s="32">
        <v>1</v>
      </c>
      <c r="P1594" s="32"/>
      <c r="Q1594" s="32"/>
      <c r="R1594" s="32"/>
      <c r="S1594" s="32"/>
      <c r="T1594" s="33"/>
      <c r="U1594" s="33"/>
      <c r="V1594" s="32" t="s">
        <v>294</v>
      </c>
      <c r="W1594" s="32">
        <v>2</v>
      </c>
      <c r="X1594" s="33"/>
      <c r="Y1594" s="32"/>
      <c r="Z1594" s="33"/>
      <c r="AA1594" s="32"/>
      <c r="AB1594" s="32"/>
      <c r="AC1594" s="33">
        <v>44852</v>
      </c>
      <c r="AD1594" s="32"/>
      <c r="AE1594" s="33" t="s">
        <v>581</v>
      </c>
      <c r="AF1594" s="32" t="s">
        <v>581</v>
      </c>
      <c r="AG1594" s="32" t="s">
        <v>581</v>
      </c>
      <c r="AH1594" s="32" t="s">
        <v>1209</v>
      </c>
      <c r="AI1594" t="s">
        <v>1745</v>
      </c>
      <c r="AJ1594" t="s">
        <v>1358</v>
      </c>
      <c r="AK1594" t="s">
        <v>1353</v>
      </c>
      <c r="AL1594" s="32" t="s">
        <v>1746</v>
      </c>
    </row>
    <row r="1595" spans="1:38">
      <c r="A1595" s="32">
        <v>7</v>
      </c>
      <c r="B1595" s="33">
        <v>44804</v>
      </c>
      <c r="C1595" s="32"/>
      <c r="D1595" s="32" t="s">
        <v>150</v>
      </c>
      <c r="E1595" s="32" t="s">
        <v>848</v>
      </c>
      <c r="F1595" s="32">
        <v>2621467</v>
      </c>
      <c r="G1595" s="32" t="s">
        <v>169</v>
      </c>
      <c r="H1595" s="32" t="s">
        <v>180</v>
      </c>
      <c r="I1595" s="32">
        <v>37171</v>
      </c>
      <c r="J1595" s="33">
        <v>44804</v>
      </c>
      <c r="K1595" s="33">
        <v>44814</v>
      </c>
      <c r="M1595" s="32">
        <v>3</v>
      </c>
      <c r="N1595" s="32" t="s">
        <v>20</v>
      </c>
      <c r="O1595" s="32">
        <v>22</v>
      </c>
      <c r="P1595" s="32"/>
      <c r="Q1595" s="32"/>
      <c r="R1595" s="32"/>
      <c r="S1595" s="32"/>
      <c r="T1595" s="33"/>
      <c r="U1595" s="33"/>
      <c r="V1595" s="32" t="s">
        <v>294</v>
      </c>
      <c r="W1595" s="32">
        <v>3</v>
      </c>
      <c r="X1595" s="33"/>
      <c r="Y1595" s="32"/>
      <c r="Z1595" s="33"/>
      <c r="AA1595" s="32"/>
      <c r="AB1595" s="32"/>
      <c r="AC1595" s="33">
        <v>44852</v>
      </c>
      <c r="AD1595" s="32"/>
      <c r="AE1595" s="33" t="s">
        <v>581</v>
      </c>
      <c r="AF1595" s="32" t="s">
        <v>581</v>
      </c>
      <c r="AG1595" s="32" t="s">
        <v>581</v>
      </c>
      <c r="AH1595" s="32" t="s">
        <v>1209</v>
      </c>
      <c r="AI1595" t="s">
        <v>1745</v>
      </c>
      <c r="AJ1595" t="s">
        <v>1358</v>
      </c>
      <c r="AK1595" t="s">
        <v>1353</v>
      </c>
      <c r="AL1595" s="32" t="s">
        <v>1746</v>
      </c>
    </row>
    <row r="1596" spans="1:38">
      <c r="A1596" s="32">
        <v>7</v>
      </c>
      <c r="B1596" s="33">
        <v>44804</v>
      </c>
      <c r="C1596" s="32"/>
      <c r="D1596" s="32" t="s">
        <v>150</v>
      </c>
      <c r="E1596" s="32" t="s">
        <v>848</v>
      </c>
      <c r="F1596" s="32">
        <v>2621467</v>
      </c>
      <c r="G1596" s="32" t="s">
        <v>169</v>
      </c>
      <c r="H1596" s="32" t="s">
        <v>181</v>
      </c>
      <c r="I1596" s="32">
        <v>37171</v>
      </c>
      <c r="J1596" s="33">
        <v>44804</v>
      </c>
      <c r="K1596" s="33">
        <v>44814</v>
      </c>
      <c r="M1596" s="32">
        <v>4</v>
      </c>
      <c r="N1596" s="32" t="s">
        <v>20</v>
      </c>
      <c r="O1596" s="32">
        <v>5</v>
      </c>
      <c r="P1596" s="32"/>
      <c r="Q1596" s="32"/>
      <c r="R1596" s="32"/>
      <c r="S1596" s="32"/>
      <c r="T1596" s="33"/>
      <c r="U1596" s="33"/>
      <c r="V1596" s="32" t="s">
        <v>294</v>
      </c>
      <c r="W1596" s="32">
        <v>4</v>
      </c>
      <c r="X1596" s="33"/>
      <c r="Y1596" s="32"/>
      <c r="Z1596" s="33"/>
      <c r="AA1596" s="32"/>
      <c r="AB1596" s="32"/>
      <c r="AC1596" s="33">
        <v>44852</v>
      </c>
      <c r="AD1596" s="32"/>
      <c r="AE1596" s="33" t="s">
        <v>581</v>
      </c>
      <c r="AF1596" s="32" t="s">
        <v>581</v>
      </c>
      <c r="AG1596" s="32" t="s">
        <v>581</v>
      </c>
      <c r="AH1596" s="32" t="s">
        <v>1209</v>
      </c>
      <c r="AI1596" t="s">
        <v>1745</v>
      </c>
      <c r="AJ1596" t="s">
        <v>1358</v>
      </c>
      <c r="AK1596" t="s">
        <v>1353</v>
      </c>
      <c r="AL1596" s="32" t="s">
        <v>1746</v>
      </c>
    </row>
    <row r="1597" spans="1:38">
      <c r="A1597" s="32">
        <v>8</v>
      </c>
      <c r="B1597" s="33">
        <v>44822</v>
      </c>
      <c r="C1597" s="32"/>
      <c r="D1597" s="32" t="s">
        <v>80</v>
      </c>
      <c r="E1597" s="32" t="s">
        <v>838</v>
      </c>
      <c r="F1597" s="32">
        <v>2238613</v>
      </c>
      <c r="G1597" s="32" t="s">
        <v>169</v>
      </c>
      <c r="H1597" s="32" t="s">
        <v>295</v>
      </c>
      <c r="I1597" s="32">
        <v>37556</v>
      </c>
      <c r="J1597" s="33">
        <v>44822</v>
      </c>
      <c r="K1597" s="33">
        <v>44825</v>
      </c>
      <c r="M1597" s="32">
        <v>1</v>
      </c>
      <c r="N1597" s="32" t="s">
        <v>63</v>
      </c>
      <c r="O1597" s="32">
        <v>2</v>
      </c>
      <c r="P1597" s="32"/>
      <c r="Q1597" s="32"/>
      <c r="R1597" s="32"/>
      <c r="S1597" s="32"/>
      <c r="T1597" s="33"/>
      <c r="U1597" s="33"/>
      <c r="V1597" s="32" t="s">
        <v>298</v>
      </c>
      <c r="W1597" s="32" t="s">
        <v>581</v>
      </c>
      <c r="X1597" s="33"/>
      <c r="Y1597" s="32"/>
      <c r="Z1597" s="33"/>
      <c r="AA1597" s="32"/>
      <c r="AB1597" s="32"/>
      <c r="AC1597" s="33">
        <v>44845</v>
      </c>
      <c r="AD1597" s="32" t="s">
        <v>22</v>
      </c>
      <c r="AE1597" s="33">
        <v>44864</v>
      </c>
      <c r="AF1597" s="32">
        <v>2</v>
      </c>
      <c r="AG1597" s="32" t="s">
        <v>581</v>
      </c>
      <c r="AH1597" s="32" t="s">
        <v>1209</v>
      </c>
      <c r="AI1597" t="s">
        <v>1745</v>
      </c>
      <c r="AJ1597" t="s">
        <v>1352</v>
      </c>
      <c r="AK1597" t="s">
        <v>1353</v>
      </c>
      <c r="AL1597" s="32" t="s">
        <v>1746</v>
      </c>
    </row>
    <row r="1598" spans="1:38">
      <c r="A1598" s="32">
        <v>9</v>
      </c>
      <c r="B1598" s="33">
        <v>44822</v>
      </c>
      <c r="C1598" s="32"/>
      <c r="D1598" s="32" t="s">
        <v>92</v>
      </c>
      <c r="E1598" s="32" t="s">
        <v>839</v>
      </c>
      <c r="F1598" s="32">
        <v>2238650</v>
      </c>
      <c r="G1598" s="32" t="s">
        <v>169</v>
      </c>
      <c r="H1598" s="32" t="s">
        <v>295</v>
      </c>
      <c r="I1598" s="32">
        <v>37558</v>
      </c>
      <c r="J1598" s="33">
        <v>44822</v>
      </c>
      <c r="K1598" s="33">
        <v>44825</v>
      </c>
      <c r="M1598" s="32">
        <v>1</v>
      </c>
      <c r="N1598" s="32" t="s">
        <v>20</v>
      </c>
      <c r="O1598" s="32">
        <v>2</v>
      </c>
      <c r="P1598" s="32"/>
      <c r="Q1598" s="32"/>
      <c r="R1598" s="32"/>
      <c r="S1598" s="32"/>
      <c r="T1598" s="33"/>
      <c r="U1598" s="33"/>
      <c r="V1598" s="32" t="s">
        <v>298</v>
      </c>
      <c r="W1598" s="32" t="s">
        <v>581</v>
      </c>
      <c r="X1598" s="33"/>
      <c r="Y1598" s="32"/>
      <c r="Z1598" s="33"/>
      <c r="AA1598" s="32"/>
      <c r="AB1598" s="32"/>
      <c r="AC1598" s="33">
        <v>44845</v>
      </c>
      <c r="AD1598" s="32" t="s">
        <v>22</v>
      </c>
      <c r="AE1598" s="33">
        <v>44864</v>
      </c>
      <c r="AF1598" s="32">
        <v>2</v>
      </c>
      <c r="AG1598" s="32">
        <v>2</v>
      </c>
      <c r="AH1598" s="32" t="s">
        <v>1209</v>
      </c>
      <c r="AI1598" t="s">
        <v>1745</v>
      </c>
      <c r="AJ1598" t="s">
        <v>1352</v>
      </c>
      <c r="AK1598" t="s">
        <v>1353</v>
      </c>
      <c r="AL1598" s="32" t="s">
        <v>1746</v>
      </c>
    </row>
    <row r="1599" spans="1:38">
      <c r="A1599" s="32">
        <v>10</v>
      </c>
      <c r="B1599" s="33">
        <v>44822</v>
      </c>
      <c r="C1599" s="32"/>
      <c r="D1599" s="32" t="s">
        <v>93</v>
      </c>
      <c r="E1599" s="32" t="s">
        <v>840</v>
      </c>
      <c r="F1599" s="32">
        <v>2238605</v>
      </c>
      <c r="G1599" s="32" t="s">
        <v>169</v>
      </c>
      <c r="H1599" s="32" t="s">
        <v>295</v>
      </c>
      <c r="I1599" s="32">
        <v>37559</v>
      </c>
      <c r="J1599" s="33">
        <v>44822</v>
      </c>
      <c r="K1599" s="33">
        <v>44825</v>
      </c>
      <c r="M1599" s="32">
        <v>1</v>
      </c>
      <c r="N1599" s="32" t="s">
        <v>20</v>
      </c>
      <c r="O1599" s="32">
        <v>2</v>
      </c>
      <c r="P1599" s="32"/>
      <c r="Q1599" s="32"/>
      <c r="R1599" s="32"/>
      <c r="S1599" s="32"/>
      <c r="T1599" s="33"/>
      <c r="U1599" s="33"/>
      <c r="V1599" s="32" t="s">
        <v>298</v>
      </c>
      <c r="W1599" s="32" t="s">
        <v>581</v>
      </c>
      <c r="X1599" s="33"/>
      <c r="Y1599" s="32"/>
      <c r="Z1599" s="33"/>
      <c r="AA1599" s="32"/>
      <c r="AB1599" s="32"/>
      <c r="AC1599" s="33">
        <v>44845</v>
      </c>
      <c r="AD1599" s="32" t="s">
        <v>22</v>
      </c>
      <c r="AE1599" s="33">
        <v>44835</v>
      </c>
      <c r="AF1599" s="32">
        <v>2</v>
      </c>
      <c r="AG1599" s="32" t="s">
        <v>581</v>
      </c>
      <c r="AH1599" s="32" t="s">
        <v>1209</v>
      </c>
      <c r="AI1599" t="s">
        <v>1745</v>
      </c>
      <c r="AJ1599" t="s">
        <v>1352</v>
      </c>
      <c r="AK1599" t="s">
        <v>1353</v>
      </c>
      <c r="AL1599" s="32" t="s">
        <v>1746</v>
      </c>
    </row>
    <row r="1600" spans="1:38">
      <c r="A1600" s="32">
        <v>11</v>
      </c>
      <c r="B1600" s="33">
        <v>44822</v>
      </c>
      <c r="C1600" s="32"/>
      <c r="D1600" s="32" t="s">
        <v>94</v>
      </c>
      <c r="E1600" s="32" t="s">
        <v>841</v>
      </c>
      <c r="F1600" s="32">
        <v>2238683</v>
      </c>
      <c r="G1600" s="32" t="s">
        <v>169</v>
      </c>
      <c r="H1600" s="32" t="s">
        <v>295</v>
      </c>
      <c r="I1600" s="32">
        <v>37560</v>
      </c>
      <c r="J1600" s="33">
        <v>44822</v>
      </c>
      <c r="K1600" s="33">
        <v>44825</v>
      </c>
      <c r="M1600" s="32">
        <v>1</v>
      </c>
      <c r="N1600" s="32" t="s">
        <v>20</v>
      </c>
      <c r="O1600" s="32">
        <v>2</v>
      </c>
      <c r="P1600" s="32"/>
      <c r="Q1600" s="32"/>
      <c r="R1600" s="32"/>
      <c r="S1600" s="32"/>
      <c r="T1600" s="33"/>
      <c r="U1600" s="33"/>
      <c r="V1600" s="32" t="s">
        <v>298</v>
      </c>
      <c r="W1600" s="32" t="s">
        <v>581</v>
      </c>
      <c r="X1600" s="33"/>
      <c r="Y1600" s="32"/>
      <c r="Z1600" s="33"/>
      <c r="AA1600" s="32"/>
      <c r="AB1600" s="32"/>
      <c r="AC1600" s="33">
        <v>44845</v>
      </c>
      <c r="AD1600" s="32" t="s">
        <v>22</v>
      </c>
      <c r="AE1600" s="33">
        <v>44835</v>
      </c>
      <c r="AF1600" s="32">
        <v>2</v>
      </c>
      <c r="AG1600" s="32" t="s">
        <v>581</v>
      </c>
      <c r="AH1600" s="32" t="s">
        <v>1209</v>
      </c>
      <c r="AI1600" t="s">
        <v>1745</v>
      </c>
      <c r="AJ1600" t="s">
        <v>1352</v>
      </c>
      <c r="AK1600" t="s">
        <v>1353</v>
      </c>
      <c r="AL1600" s="32" t="s">
        <v>1746</v>
      </c>
    </row>
    <row r="1601" spans="1:38">
      <c r="A1601" s="32">
        <v>12</v>
      </c>
      <c r="B1601" s="33">
        <v>44822</v>
      </c>
      <c r="C1601" s="32"/>
      <c r="D1601" s="32" t="s">
        <v>95</v>
      </c>
      <c r="E1601" s="32" t="s">
        <v>842</v>
      </c>
      <c r="F1601" s="32">
        <v>2238643</v>
      </c>
      <c r="G1601" s="32" t="s">
        <v>169</v>
      </c>
      <c r="H1601" s="32" t="s">
        <v>295</v>
      </c>
      <c r="I1601" s="32">
        <v>37561</v>
      </c>
      <c r="J1601" s="33">
        <v>44822</v>
      </c>
      <c r="K1601" s="33">
        <v>44825</v>
      </c>
      <c r="M1601" s="32">
        <v>1</v>
      </c>
      <c r="N1601" s="32" t="s">
        <v>20</v>
      </c>
      <c r="O1601" s="32">
        <v>2</v>
      </c>
      <c r="P1601" s="32"/>
      <c r="Q1601" s="32"/>
      <c r="R1601" s="32"/>
      <c r="S1601" s="32"/>
      <c r="T1601" s="33"/>
      <c r="U1601" s="33"/>
      <c r="V1601" s="32" t="s">
        <v>298</v>
      </c>
      <c r="W1601" s="32" t="s">
        <v>581</v>
      </c>
      <c r="X1601" s="33"/>
      <c r="Y1601" s="32"/>
      <c r="Z1601" s="33"/>
      <c r="AA1601" s="32"/>
      <c r="AB1601" s="32"/>
      <c r="AC1601" s="33">
        <v>44845</v>
      </c>
      <c r="AD1601" s="32" t="s">
        <v>22</v>
      </c>
      <c r="AE1601" s="33">
        <v>44845</v>
      </c>
      <c r="AF1601" s="32">
        <v>2</v>
      </c>
      <c r="AG1601" s="32" t="s">
        <v>581</v>
      </c>
      <c r="AH1601" s="32" t="s">
        <v>1209</v>
      </c>
      <c r="AI1601" t="s">
        <v>1745</v>
      </c>
      <c r="AJ1601" t="s">
        <v>1352</v>
      </c>
      <c r="AK1601" t="s">
        <v>1353</v>
      </c>
      <c r="AL1601" s="32" t="s">
        <v>1746</v>
      </c>
    </row>
    <row r="1602" spans="1:38">
      <c r="A1602" s="32">
        <v>13</v>
      </c>
      <c r="B1602" s="33">
        <v>44822</v>
      </c>
      <c r="C1602" s="32"/>
      <c r="D1602" s="32" t="s">
        <v>96</v>
      </c>
      <c r="E1602" s="32" t="s">
        <v>843</v>
      </c>
      <c r="F1602" s="32">
        <v>2238633</v>
      </c>
      <c r="G1602" s="32" t="s">
        <v>169</v>
      </c>
      <c r="H1602" s="32" t="s">
        <v>295</v>
      </c>
      <c r="I1602" s="32">
        <v>37554</v>
      </c>
      <c r="J1602" s="33">
        <v>44822</v>
      </c>
      <c r="K1602" s="33">
        <v>44825</v>
      </c>
      <c r="M1602" s="32">
        <v>1</v>
      </c>
      <c r="N1602" s="32" t="s">
        <v>20</v>
      </c>
      <c r="O1602" s="32">
        <v>2</v>
      </c>
      <c r="P1602" s="32"/>
      <c r="Q1602" s="32"/>
      <c r="R1602" s="32"/>
      <c r="S1602" s="32"/>
      <c r="T1602" s="33"/>
      <c r="U1602" s="33"/>
      <c r="V1602" s="32" t="s">
        <v>298</v>
      </c>
      <c r="W1602" s="32" t="s">
        <v>581</v>
      </c>
      <c r="X1602" s="33"/>
      <c r="Y1602" s="32"/>
      <c r="Z1602" s="33"/>
      <c r="AA1602" s="32"/>
      <c r="AB1602" s="32"/>
      <c r="AC1602" s="33">
        <v>44845</v>
      </c>
      <c r="AD1602" s="32" t="s">
        <v>22</v>
      </c>
      <c r="AE1602" s="33">
        <v>44845</v>
      </c>
      <c r="AF1602" s="32">
        <v>2</v>
      </c>
      <c r="AG1602" s="32" t="s">
        <v>581</v>
      </c>
      <c r="AH1602" s="32" t="s">
        <v>1209</v>
      </c>
      <c r="AI1602" t="s">
        <v>1745</v>
      </c>
      <c r="AJ1602" t="s">
        <v>1352</v>
      </c>
      <c r="AK1602" t="s">
        <v>1353</v>
      </c>
      <c r="AL1602" s="32" t="s">
        <v>1746</v>
      </c>
    </row>
    <row r="1603" spans="1:38">
      <c r="A1603" s="32">
        <v>14</v>
      </c>
      <c r="B1603" s="33">
        <v>44822</v>
      </c>
      <c r="C1603" s="32"/>
      <c r="D1603" s="32" t="s">
        <v>136</v>
      </c>
      <c r="E1603" s="32" t="s">
        <v>846</v>
      </c>
      <c r="F1603" s="32">
        <v>2539656</v>
      </c>
      <c r="G1603" s="32" t="s">
        <v>169</v>
      </c>
      <c r="H1603" s="32" t="s">
        <v>295</v>
      </c>
      <c r="I1603" s="32">
        <v>37555</v>
      </c>
      <c r="J1603" s="33">
        <v>44822</v>
      </c>
      <c r="K1603" s="33">
        <v>44825</v>
      </c>
      <c r="M1603" s="32">
        <v>1</v>
      </c>
      <c r="N1603" s="32" t="s">
        <v>20</v>
      </c>
      <c r="O1603" s="32">
        <v>2</v>
      </c>
      <c r="P1603" s="32"/>
      <c r="Q1603" s="32"/>
      <c r="R1603" s="32"/>
      <c r="S1603" s="32"/>
      <c r="T1603" s="33"/>
      <c r="U1603" s="33"/>
      <c r="V1603" s="32" t="s">
        <v>298</v>
      </c>
      <c r="W1603" s="32" t="s">
        <v>581</v>
      </c>
      <c r="X1603" s="33"/>
      <c r="Y1603" s="32"/>
      <c r="Z1603" s="33"/>
      <c r="AA1603" s="32"/>
      <c r="AB1603" s="32"/>
      <c r="AC1603" s="33">
        <v>44845</v>
      </c>
      <c r="AD1603" s="32" t="s">
        <v>22</v>
      </c>
      <c r="AE1603" s="33">
        <v>44845</v>
      </c>
      <c r="AF1603" s="32">
        <v>2</v>
      </c>
      <c r="AG1603" s="32" t="s">
        <v>581</v>
      </c>
      <c r="AH1603" s="32" t="s">
        <v>1209</v>
      </c>
      <c r="AI1603" t="s">
        <v>1745</v>
      </c>
      <c r="AJ1603" t="s">
        <v>1352</v>
      </c>
      <c r="AK1603" t="s">
        <v>1353</v>
      </c>
      <c r="AL1603" s="32" t="s">
        <v>1746</v>
      </c>
    </row>
    <row r="1604" spans="1:38">
      <c r="A1604" s="32">
        <v>15</v>
      </c>
      <c r="B1604" s="33">
        <v>44833</v>
      </c>
      <c r="C1604" s="32"/>
      <c r="D1604" s="32" t="s">
        <v>177</v>
      </c>
      <c r="E1604" s="32" t="s">
        <v>847</v>
      </c>
      <c r="F1604" s="32">
        <v>2219753</v>
      </c>
      <c r="G1604" s="32" t="s">
        <v>169</v>
      </c>
      <c r="H1604" s="32" t="s">
        <v>165</v>
      </c>
      <c r="I1604" s="32">
        <v>45822</v>
      </c>
      <c r="J1604" s="33">
        <v>44833</v>
      </c>
      <c r="K1604" s="33" t="s">
        <v>321</v>
      </c>
      <c r="M1604" s="32" t="s">
        <v>581</v>
      </c>
      <c r="N1604" s="32" t="s">
        <v>20</v>
      </c>
      <c r="O1604" s="32">
        <v>1</v>
      </c>
      <c r="P1604" s="32"/>
      <c r="Q1604" s="32"/>
      <c r="R1604" s="32"/>
      <c r="S1604" s="32"/>
      <c r="T1604" s="33"/>
      <c r="U1604" s="33"/>
      <c r="V1604" s="32" t="s">
        <v>581</v>
      </c>
      <c r="W1604" s="32" t="s">
        <v>581</v>
      </c>
      <c r="X1604" s="33"/>
      <c r="Y1604" s="32"/>
      <c r="Z1604" s="33"/>
      <c r="AA1604" s="32"/>
      <c r="AB1604" s="32"/>
      <c r="AC1604" s="33" t="s">
        <v>581</v>
      </c>
      <c r="AD1604" s="32"/>
      <c r="AE1604" s="33" t="s">
        <v>581</v>
      </c>
      <c r="AF1604" s="32" t="s">
        <v>581</v>
      </c>
      <c r="AG1604" s="32" t="s">
        <v>581</v>
      </c>
      <c r="AH1604" s="32" t="s">
        <v>1209</v>
      </c>
      <c r="AI1604" t="s">
        <v>1745</v>
      </c>
      <c r="AJ1604" t="s">
        <v>1352</v>
      </c>
      <c r="AK1604" t="s">
        <v>1353</v>
      </c>
      <c r="AL1604" s="32" t="s">
        <v>1746</v>
      </c>
    </row>
    <row r="1605" spans="1:38">
      <c r="A1605" s="32">
        <v>15</v>
      </c>
      <c r="B1605" s="33">
        <v>44833</v>
      </c>
      <c r="C1605" s="32"/>
      <c r="D1605" s="32" t="s">
        <v>177</v>
      </c>
      <c r="E1605" s="32" t="s">
        <v>847</v>
      </c>
      <c r="F1605" s="32">
        <v>2219753</v>
      </c>
      <c r="G1605" s="32" t="s">
        <v>169</v>
      </c>
      <c r="H1605" s="32" t="s">
        <v>166</v>
      </c>
      <c r="I1605" s="32">
        <v>45822</v>
      </c>
      <c r="J1605" s="33">
        <v>44833</v>
      </c>
      <c r="K1605" s="33">
        <v>45056</v>
      </c>
      <c r="M1605" s="32">
        <v>1</v>
      </c>
      <c r="N1605" s="32" t="s">
        <v>20</v>
      </c>
      <c r="O1605" s="32">
        <v>4</v>
      </c>
      <c r="P1605" s="32"/>
      <c r="Q1605" s="32"/>
      <c r="R1605" s="32"/>
      <c r="S1605" s="32"/>
      <c r="T1605" s="33"/>
      <c r="U1605" s="33"/>
      <c r="V1605" s="32" t="s">
        <v>449</v>
      </c>
      <c r="W1605" s="32" t="s">
        <v>581</v>
      </c>
      <c r="X1605" s="33"/>
      <c r="Y1605" s="32"/>
      <c r="Z1605" s="33"/>
      <c r="AA1605" s="32"/>
      <c r="AB1605" s="32"/>
      <c r="AC1605" s="33" t="s">
        <v>581</v>
      </c>
      <c r="AD1605" s="32"/>
      <c r="AE1605" s="33" t="s">
        <v>581</v>
      </c>
      <c r="AF1605" s="32" t="s">
        <v>581</v>
      </c>
      <c r="AG1605" s="32" t="s">
        <v>581</v>
      </c>
      <c r="AH1605" s="32" t="s">
        <v>1209</v>
      </c>
      <c r="AI1605" t="s">
        <v>1745</v>
      </c>
      <c r="AJ1605" t="s">
        <v>1352</v>
      </c>
      <c r="AK1605" t="s">
        <v>1353</v>
      </c>
      <c r="AL1605" s="32" t="s">
        <v>1746</v>
      </c>
    </row>
    <row r="1606" spans="1:38">
      <c r="A1606" s="32">
        <v>15</v>
      </c>
      <c r="B1606" s="33">
        <v>44833</v>
      </c>
      <c r="C1606" s="32"/>
      <c r="D1606" s="32" t="s">
        <v>177</v>
      </c>
      <c r="E1606" s="32" t="s">
        <v>847</v>
      </c>
      <c r="F1606" s="32">
        <v>2219753</v>
      </c>
      <c r="G1606" s="32" t="s">
        <v>169</v>
      </c>
      <c r="H1606" s="32" t="s">
        <v>167</v>
      </c>
      <c r="I1606" s="32">
        <v>45822</v>
      </c>
      <c r="J1606" s="33">
        <v>44833</v>
      </c>
      <c r="K1606" s="33">
        <v>45056</v>
      </c>
      <c r="M1606" s="32">
        <v>2</v>
      </c>
      <c r="N1606" s="32" t="s">
        <v>20</v>
      </c>
      <c r="O1606" s="32">
        <v>1</v>
      </c>
      <c r="P1606" s="32"/>
      <c r="Q1606" s="32"/>
      <c r="R1606" s="32"/>
      <c r="S1606" s="32"/>
      <c r="T1606" s="33"/>
      <c r="U1606" s="33"/>
      <c r="V1606" s="32" t="s">
        <v>449</v>
      </c>
      <c r="W1606" s="32" t="s">
        <v>581</v>
      </c>
      <c r="X1606" s="33"/>
      <c r="Y1606" s="32"/>
      <c r="Z1606" s="33"/>
      <c r="AA1606" s="32"/>
      <c r="AB1606" s="32"/>
      <c r="AC1606" s="33" t="s">
        <v>581</v>
      </c>
      <c r="AD1606" s="32"/>
      <c r="AE1606" s="33" t="s">
        <v>581</v>
      </c>
      <c r="AF1606" s="32" t="s">
        <v>581</v>
      </c>
      <c r="AG1606" s="32" t="s">
        <v>581</v>
      </c>
      <c r="AH1606" s="32" t="s">
        <v>1209</v>
      </c>
      <c r="AI1606" t="s">
        <v>1745</v>
      </c>
      <c r="AJ1606" t="s">
        <v>1352</v>
      </c>
      <c r="AK1606" t="s">
        <v>1353</v>
      </c>
      <c r="AL1606" s="32" t="s">
        <v>1746</v>
      </c>
    </row>
    <row r="1607" spans="1:38">
      <c r="A1607" s="32">
        <v>15</v>
      </c>
      <c r="B1607" s="33">
        <v>44833</v>
      </c>
      <c r="C1607" s="32"/>
      <c r="D1607" s="32" t="s">
        <v>177</v>
      </c>
      <c r="E1607" s="32" t="s">
        <v>847</v>
      </c>
      <c r="F1607" s="32">
        <v>2219753</v>
      </c>
      <c r="G1607" s="32" t="s">
        <v>169</v>
      </c>
      <c r="H1607" s="32" t="s">
        <v>168</v>
      </c>
      <c r="I1607" s="32">
        <v>45822</v>
      </c>
      <c r="J1607" s="33">
        <v>44833</v>
      </c>
      <c r="K1607" s="33">
        <v>45056</v>
      </c>
      <c r="M1607" s="32">
        <v>3</v>
      </c>
      <c r="N1607" s="32" t="s">
        <v>20</v>
      </c>
      <c r="O1607" s="32">
        <v>1</v>
      </c>
      <c r="P1607" s="32"/>
      <c r="Q1607" s="32"/>
      <c r="R1607" s="32"/>
      <c r="S1607" s="32"/>
      <c r="T1607" s="33"/>
      <c r="U1607" s="33"/>
      <c r="V1607" s="32" t="s">
        <v>449</v>
      </c>
      <c r="W1607" s="32" t="s">
        <v>581</v>
      </c>
      <c r="X1607" s="33"/>
      <c r="Y1607" s="32"/>
      <c r="Z1607" s="33"/>
      <c r="AA1607" s="32"/>
      <c r="AB1607" s="32"/>
      <c r="AC1607" s="33" t="s">
        <v>581</v>
      </c>
      <c r="AD1607" s="32"/>
      <c r="AE1607" s="33" t="s">
        <v>581</v>
      </c>
      <c r="AF1607" s="32" t="s">
        <v>581</v>
      </c>
      <c r="AG1607" s="32" t="s">
        <v>581</v>
      </c>
      <c r="AH1607" s="32" t="s">
        <v>1209</v>
      </c>
      <c r="AI1607" t="s">
        <v>1745</v>
      </c>
      <c r="AJ1607" t="s">
        <v>1352</v>
      </c>
      <c r="AK1607" t="s">
        <v>1353</v>
      </c>
      <c r="AL1607" s="32" t="s">
        <v>1746</v>
      </c>
    </row>
    <row r="1608" spans="1:38">
      <c r="A1608" s="32">
        <v>16</v>
      </c>
      <c r="B1608" s="33">
        <v>44839</v>
      </c>
      <c r="C1608" s="32"/>
      <c r="D1608" s="32" t="s">
        <v>245</v>
      </c>
      <c r="E1608" s="32" t="s">
        <v>849</v>
      </c>
      <c r="F1608" s="32">
        <v>2854733</v>
      </c>
      <c r="G1608" s="32" t="s">
        <v>169</v>
      </c>
      <c r="H1608" s="32" t="s">
        <v>299</v>
      </c>
      <c r="I1608" s="32">
        <v>38064</v>
      </c>
      <c r="J1608" s="33">
        <v>44839</v>
      </c>
      <c r="K1608" s="33">
        <v>44839</v>
      </c>
      <c r="M1608" s="32" t="s">
        <v>581</v>
      </c>
      <c r="N1608" s="32" t="s">
        <v>63</v>
      </c>
      <c r="O1608" s="32">
        <v>1</v>
      </c>
      <c r="P1608" s="32"/>
      <c r="Q1608" s="32"/>
      <c r="R1608" s="32"/>
      <c r="S1608" s="32"/>
      <c r="T1608" s="33"/>
      <c r="U1608" s="33"/>
      <c r="V1608" s="32" t="s">
        <v>343</v>
      </c>
      <c r="W1608" s="32" t="s">
        <v>581</v>
      </c>
      <c r="X1608" s="33"/>
      <c r="Y1608" s="32"/>
      <c r="Z1608" s="33"/>
      <c r="AA1608" s="32"/>
      <c r="AB1608" s="32"/>
      <c r="AC1608" s="33">
        <v>44957</v>
      </c>
      <c r="AD1608" s="32"/>
      <c r="AE1608" s="33" t="s">
        <v>581</v>
      </c>
      <c r="AF1608" s="32" t="s">
        <v>581</v>
      </c>
      <c r="AG1608" s="32" t="s">
        <v>581</v>
      </c>
      <c r="AH1608" s="32" t="s">
        <v>1209</v>
      </c>
      <c r="AI1608" t="s">
        <v>1745</v>
      </c>
      <c r="AJ1608" t="s">
        <v>1361</v>
      </c>
      <c r="AK1608" t="s">
        <v>1353</v>
      </c>
      <c r="AL1608" s="32" t="s">
        <v>1746</v>
      </c>
    </row>
    <row r="1609" spans="1:38">
      <c r="A1609" s="32">
        <v>17</v>
      </c>
      <c r="B1609" s="33">
        <v>44887</v>
      </c>
      <c r="C1609" s="32"/>
      <c r="D1609" s="32" t="s">
        <v>333</v>
      </c>
      <c r="E1609" s="32" t="s">
        <v>850</v>
      </c>
      <c r="F1609" s="32">
        <v>2969436</v>
      </c>
      <c r="G1609" s="32" t="s">
        <v>169</v>
      </c>
      <c r="H1609" s="32" t="s">
        <v>334</v>
      </c>
      <c r="I1609" s="32">
        <v>39709</v>
      </c>
      <c r="J1609" s="33">
        <v>44887</v>
      </c>
      <c r="K1609" s="33">
        <v>44888</v>
      </c>
      <c r="M1609" s="32" t="s">
        <v>581</v>
      </c>
      <c r="N1609" s="32" t="s">
        <v>63</v>
      </c>
      <c r="O1609" s="32">
        <v>1</v>
      </c>
      <c r="P1609" s="32"/>
      <c r="Q1609" s="32"/>
      <c r="R1609" s="32"/>
      <c r="S1609" s="32"/>
      <c r="T1609" s="33"/>
      <c r="U1609" s="33"/>
      <c r="V1609" s="32" t="s">
        <v>581</v>
      </c>
      <c r="W1609" s="32" t="s">
        <v>581</v>
      </c>
      <c r="X1609" s="33"/>
      <c r="Y1609" s="32"/>
      <c r="Z1609" s="33"/>
      <c r="AA1609" s="32"/>
      <c r="AB1609" s="32"/>
      <c r="AC1609" s="33" t="s">
        <v>581</v>
      </c>
      <c r="AD1609" s="32"/>
      <c r="AE1609" s="33" t="s">
        <v>581</v>
      </c>
      <c r="AF1609" s="32" t="s">
        <v>581</v>
      </c>
      <c r="AG1609" s="32" t="s">
        <v>581</v>
      </c>
      <c r="AH1609" s="32" t="s">
        <v>1209</v>
      </c>
      <c r="AI1609" t="s">
        <v>1745</v>
      </c>
      <c r="AJ1609" t="s">
        <v>1362</v>
      </c>
      <c r="AK1609" t="s">
        <v>1353</v>
      </c>
      <c r="AL1609" s="32" t="s">
        <v>1746</v>
      </c>
    </row>
    <row r="1610" spans="1:38">
      <c r="A1610" s="32">
        <v>18</v>
      </c>
      <c r="B1610" s="33">
        <v>44945</v>
      </c>
      <c r="C1610" s="32"/>
      <c r="D1610" s="32" t="s">
        <v>345</v>
      </c>
      <c r="E1610" s="32" t="s">
        <v>851</v>
      </c>
      <c r="F1610" s="32">
        <v>238765</v>
      </c>
      <c r="G1610" s="32" t="s">
        <v>169</v>
      </c>
      <c r="H1610" s="32" t="s">
        <v>363</v>
      </c>
      <c r="I1610" s="32">
        <v>41504</v>
      </c>
      <c r="J1610" s="33">
        <v>44945</v>
      </c>
      <c r="K1610" s="33">
        <v>44947</v>
      </c>
      <c r="M1610" s="32">
        <v>1</v>
      </c>
      <c r="N1610" s="32" t="s">
        <v>63</v>
      </c>
      <c r="O1610" s="32">
        <v>27</v>
      </c>
      <c r="P1610" s="32"/>
      <c r="Q1610" s="32"/>
      <c r="R1610" s="32"/>
      <c r="S1610" s="32"/>
      <c r="T1610" s="33"/>
      <c r="U1610" s="33"/>
      <c r="V1610" s="32" t="s">
        <v>388</v>
      </c>
      <c r="W1610" s="32" t="s">
        <v>581</v>
      </c>
      <c r="X1610" s="33"/>
      <c r="Y1610" s="32"/>
      <c r="Z1610" s="33"/>
      <c r="AA1610" s="32"/>
      <c r="AB1610" s="32"/>
      <c r="AC1610" s="33">
        <v>44993</v>
      </c>
      <c r="AD1610" s="32" t="s">
        <v>22</v>
      </c>
      <c r="AE1610" s="33">
        <v>45020</v>
      </c>
      <c r="AF1610" s="32">
        <v>1</v>
      </c>
      <c r="AG1610" s="32" t="s">
        <v>581</v>
      </c>
      <c r="AH1610" s="32" t="s">
        <v>1209</v>
      </c>
      <c r="AI1610" t="s">
        <v>1745</v>
      </c>
      <c r="AJ1610" t="s">
        <v>1354</v>
      </c>
      <c r="AK1610" t="s">
        <v>1302</v>
      </c>
      <c r="AL1610" s="32" t="s">
        <v>1746</v>
      </c>
    </row>
    <row r="1611" spans="1:38">
      <c r="A1611" s="32">
        <v>19</v>
      </c>
      <c r="B1611" s="33">
        <v>44997</v>
      </c>
      <c r="C1611" s="32"/>
      <c r="D1611" s="32" t="s">
        <v>389</v>
      </c>
      <c r="E1611" s="32" t="s">
        <v>852</v>
      </c>
      <c r="F1611" s="32" t="s">
        <v>581</v>
      </c>
      <c r="G1611" s="32" t="s">
        <v>169</v>
      </c>
      <c r="H1611" s="32" t="s">
        <v>390</v>
      </c>
      <c r="I1611" s="32">
        <v>44110</v>
      </c>
      <c r="J1611" s="33">
        <v>44997</v>
      </c>
      <c r="K1611" s="33">
        <v>45013</v>
      </c>
      <c r="M1611" s="32" t="s">
        <v>581</v>
      </c>
      <c r="N1611" s="32" t="s">
        <v>63</v>
      </c>
      <c r="O1611" s="32">
        <v>2</v>
      </c>
      <c r="P1611" s="32"/>
      <c r="Q1611" s="32"/>
      <c r="R1611" s="32"/>
      <c r="S1611" s="32"/>
      <c r="T1611" s="33"/>
      <c r="U1611" s="33"/>
      <c r="V1611" s="32" t="s">
        <v>581</v>
      </c>
      <c r="W1611" s="32" t="s">
        <v>581</v>
      </c>
      <c r="X1611" s="33"/>
      <c r="Y1611" s="32"/>
      <c r="Z1611" s="33"/>
      <c r="AA1611" s="32"/>
      <c r="AB1611" s="32"/>
      <c r="AC1611" s="33" t="s">
        <v>581</v>
      </c>
      <c r="AD1611" s="32"/>
      <c r="AE1611" s="33" t="s">
        <v>581</v>
      </c>
      <c r="AF1611" s="32" t="s">
        <v>581</v>
      </c>
      <c r="AG1611" s="32" t="s">
        <v>581</v>
      </c>
      <c r="AH1611" s="32" t="s">
        <v>1209</v>
      </c>
      <c r="AI1611" t="s">
        <v>1745</v>
      </c>
      <c r="AJ1611" t="s">
        <v>1356</v>
      </c>
      <c r="AK1611" t="s">
        <v>1302</v>
      </c>
      <c r="AL1611" s="32" t="s">
        <v>1746</v>
      </c>
    </row>
    <row r="1612" spans="1:38">
      <c r="A1612" s="32">
        <v>20</v>
      </c>
      <c r="B1612" s="33">
        <v>45001</v>
      </c>
      <c r="C1612" s="32"/>
      <c r="D1612" s="32" t="s">
        <v>392</v>
      </c>
      <c r="E1612" s="32" t="s">
        <v>853</v>
      </c>
      <c r="F1612" s="32" t="s">
        <v>581</v>
      </c>
      <c r="G1612" s="32" t="s">
        <v>169</v>
      </c>
      <c r="H1612" s="32" t="s">
        <v>393</v>
      </c>
      <c r="I1612" s="32">
        <v>43694</v>
      </c>
      <c r="J1612" s="33">
        <v>45001</v>
      </c>
      <c r="K1612" s="33">
        <v>45001</v>
      </c>
      <c r="M1612" s="32" t="s">
        <v>581</v>
      </c>
      <c r="N1612" s="32" t="s">
        <v>63</v>
      </c>
      <c r="O1612" s="32">
        <v>1</v>
      </c>
      <c r="P1612" s="32"/>
      <c r="Q1612" s="32"/>
      <c r="R1612" s="32"/>
      <c r="S1612" s="32"/>
      <c r="T1612" s="33"/>
      <c r="U1612" s="33"/>
      <c r="V1612" s="32" t="s">
        <v>410</v>
      </c>
      <c r="W1612" s="32">
        <v>1</v>
      </c>
      <c r="X1612" s="33"/>
      <c r="Y1612" s="32"/>
      <c r="Z1612" s="33"/>
      <c r="AA1612" s="32"/>
      <c r="AB1612" s="32"/>
      <c r="AC1612" s="33" t="s">
        <v>581</v>
      </c>
      <c r="AD1612" s="32"/>
      <c r="AE1612" s="33" t="s">
        <v>581</v>
      </c>
      <c r="AF1612" s="32" t="s">
        <v>581</v>
      </c>
      <c r="AG1612" s="32" t="s">
        <v>581</v>
      </c>
      <c r="AH1612" s="32" t="s">
        <v>1209</v>
      </c>
      <c r="AI1612" t="s">
        <v>1745</v>
      </c>
      <c r="AJ1612" t="s">
        <v>1356</v>
      </c>
      <c r="AK1612" t="s">
        <v>1302</v>
      </c>
      <c r="AL1612" s="32" t="s">
        <v>1746</v>
      </c>
    </row>
    <row r="1613" spans="1:38">
      <c r="A1613" s="32">
        <v>21</v>
      </c>
      <c r="B1613" s="33">
        <v>45029</v>
      </c>
      <c r="C1613" s="32"/>
      <c r="D1613" s="32" t="s">
        <v>411</v>
      </c>
      <c r="E1613" s="32" t="s">
        <v>855</v>
      </c>
      <c r="F1613" s="32">
        <v>5434294</v>
      </c>
      <c r="G1613" s="32" t="s">
        <v>169</v>
      </c>
      <c r="H1613" s="32" t="s">
        <v>431</v>
      </c>
      <c r="I1613" s="32">
        <v>44816</v>
      </c>
      <c r="J1613" s="33">
        <v>45029</v>
      </c>
      <c r="K1613" s="33">
        <v>45033</v>
      </c>
      <c r="M1613" s="32">
        <v>1</v>
      </c>
      <c r="N1613" s="32" t="s">
        <v>432</v>
      </c>
      <c r="O1613" s="32">
        <v>5</v>
      </c>
      <c r="P1613" s="32"/>
      <c r="Q1613" s="32"/>
      <c r="R1613" s="32"/>
      <c r="S1613" s="32"/>
      <c r="T1613" s="33"/>
      <c r="U1613" s="33"/>
      <c r="V1613" s="32" t="s">
        <v>581</v>
      </c>
      <c r="W1613" s="32" t="s">
        <v>581</v>
      </c>
      <c r="X1613" s="33"/>
      <c r="Y1613" s="32"/>
      <c r="Z1613" s="33"/>
      <c r="AA1613" s="32"/>
      <c r="AB1613" s="32"/>
      <c r="AC1613" s="33" t="s">
        <v>581</v>
      </c>
      <c r="AD1613" s="32"/>
      <c r="AE1613" s="33" t="s">
        <v>581</v>
      </c>
      <c r="AF1613" s="32" t="s">
        <v>581</v>
      </c>
      <c r="AG1613" s="32" t="s">
        <v>581</v>
      </c>
      <c r="AH1613" s="32" t="s">
        <v>1209</v>
      </c>
      <c r="AI1613" t="s">
        <v>1745</v>
      </c>
      <c r="AJ1613" t="s">
        <v>1357</v>
      </c>
      <c r="AK1613" t="s">
        <v>1302</v>
      </c>
      <c r="AL1613" s="32" t="s">
        <v>1746</v>
      </c>
    </row>
    <row r="1614" spans="1:38">
      <c r="A1614" s="32">
        <v>23</v>
      </c>
      <c r="B1614" s="33">
        <v>45032</v>
      </c>
      <c r="C1614" s="32"/>
      <c r="D1614" s="32" t="s">
        <v>433</v>
      </c>
      <c r="E1614" s="32" t="s">
        <v>854</v>
      </c>
      <c r="F1614" s="32">
        <v>2874083</v>
      </c>
      <c r="G1614" s="32" t="s">
        <v>169</v>
      </c>
      <c r="H1614" s="32" t="s">
        <v>431</v>
      </c>
      <c r="I1614" s="32">
        <v>44798</v>
      </c>
      <c r="J1614" s="33">
        <v>45032</v>
      </c>
      <c r="K1614" s="33">
        <v>45032</v>
      </c>
      <c r="M1614" s="32">
        <v>1</v>
      </c>
      <c r="N1614" s="32" t="s">
        <v>432</v>
      </c>
      <c r="O1614" s="32">
        <v>6</v>
      </c>
      <c r="P1614" s="32"/>
      <c r="Q1614" s="32"/>
      <c r="R1614" s="32"/>
      <c r="S1614" s="32"/>
      <c r="T1614" s="33"/>
      <c r="U1614" s="33"/>
      <c r="V1614" s="32" t="s">
        <v>581</v>
      </c>
      <c r="W1614" s="32" t="s">
        <v>581</v>
      </c>
      <c r="X1614" s="33"/>
      <c r="Y1614" s="32"/>
      <c r="Z1614" s="33"/>
      <c r="AA1614" s="32"/>
      <c r="AB1614" s="32"/>
      <c r="AC1614" s="33" t="s">
        <v>581</v>
      </c>
      <c r="AD1614" s="32"/>
      <c r="AE1614" s="33" t="s">
        <v>581</v>
      </c>
      <c r="AF1614" s="32" t="s">
        <v>581</v>
      </c>
      <c r="AG1614" s="32" t="s">
        <v>581</v>
      </c>
      <c r="AH1614" s="32" t="s">
        <v>1209</v>
      </c>
      <c r="AI1614" t="s">
        <v>1745</v>
      </c>
      <c r="AJ1614" t="s">
        <v>1357</v>
      </c>
      <c r="AK1614" t="s">
        <v>1302</v>
      </c>
      <c r="AL1614" s="32" t="s">
        <v>1746</v>
      </c>
    </row>
    <row r="1615" spans="1:38">
      <c r="A1615" s="32">
        <v>26</v>
      </c>
      <c r="B1615" s="33">
        <v>45076</v>
      </c>
      <c r="C1615" s="32"/>
      <c r="D1615" s="32" t="s">
        <v>443</v>
      </c>
      <c r="E1615" s="32" t="s">
        <v>857</v>
      </c>
      <c r="F1615" s="32">
        <v>4982395</v>
      </c>
      <c r="G1615" s="32" t="s">
        <v>169</v>
      </c>
      <c r="H1615" s="32" t="s">
        <v>455</v>
      </c>
      <c r="I1615" s="32">
        <v>46730</v>
      </c>
      <c r="J1615" s="33">
        <v>45076</v>
      </c>
      <c r="K1615" s="33">
        <v>45077</v>
      </c>
      <c r="M1615" s="32" t="s">
        <v>581</v>
      </c>
      <c r="N1615" s="32" t="s">
        <v>63</v>
      </c>
      <c r="O1615" s="32">
        <v>1</v>
      </c>
      <c r="P1615" s="32"/>
      <c r="Q1615" s="32"/>
      <c r="R1615" s="32"/>
      <c r="S1615" s="32"/>
      <c r="T1615" s="33"/>
      <c r="U1615" s="33"/>
      <c r="V1615" s="32" t="s">
        <v>581</v>
      </c>
      <c r="W1615" s="32" t="s">
        <v>581</v>
      </c>
      <c r="X1615" s="33"/>
      <c r="Y1615" s="32"/>
      <c r="Z1615" s="33"/>
      <c r="AA1615" s="32"/>
      <c r="AB1615" s="32"/>
      <c r="AC1615" s="33" t="s">
        <v>581</v>
      </c>
      <c r="AD1615" s="32"/>
      <c r="AE1615" s="33" t="s">
        <v>581</v>
      </c>
      <c r="AF1615" s="32" t="s">
        <v>581</v>
      </c>
      <c r="AG1615" s="32" t="s">
        <v>581</v>
      </c>
      <c r="AH1615" s="32" t="s">
        <v>1209</v>
      </c>
      <c r="AI1615" t="s">
        <v>1745</v>
      </c>
      <c r="AJ1615" t="s">
        <v>1294</v>
      </c>
      <c r="AK1615" t="s">
        <v>1302</v>
      </c>
      <c r="AL1615" s="32" t="s">
        <v>1746</v>
      </c>
    </row>
    <row r="1616" spans="1:38">
      <c r="A1616" s="32">
        <v>26</v>
      </c>
      <c r="B1616" s="33">
        <v>45083</v>
      </c>
      <c r="C1616" s="32"/>
      <c r="D1616" s="32" t="s">
        <v>443</v>
      </c>
      <c r="E1616" s="32" t="s">
        <v>858</v>
      </c>
      <c r="F1616" s="32">
        <v>5967149</v>
      </c>
      <c r="G1616" s="32" t="s">
        <v>169</v>
      </c>
      <c r="H1616" s="32" t="s">
        <v>460</v>
      </c>
      <c r="I1616" s="32">
        <v>48005</v>
      </c>
      <c r="J1616" s="33">
        <v>45083</v>
      </c>
      <c r="K1616" s="33">
        <v>45113</v>
      </c>
      <c r="M1616" s="32" t="s">
        <v>581</v>
      </c>
      <c r="N1616" s="32" t="s">
        <v>63</v>
      </c>
      <c r="O1616" s="32">
        <v>2</v>
      </c>
      <c r="P1616" s="32"/>
      <c r="Q1616" s="32"/>
      <c r="R1616" s="32"/>
      <c r="S1616" s="32"/>
      <c r="T1616" s="33"/>
      <c r="U1616" s="33"/>
      <c r="V1616" s="32" t="s">
        <v>464</v>
      </c>
      <c r="W1616" s="32" t="s">
        <v>581</v>
      </c>
      <c r="X1616" s="33"/>
      <c r="Y1616" s="32"/>
      <c r="Z1616" s="33"/>
      <c r="AA1616" s="32"/>
      <c r="AB1616" s="32"/>
      <c r="AC1616" s="33" t="s">
        <v>581</v>
      </c>
      <c r="AD1616" s="32"/>
      <c r="AE1616" s="33" t="s">
        <v>581</v>
      </c>
      <c r="AF1616" s="32" t="s">
        <v>581</v>
      </c>
      <c r="AG1616" s="32" t="s">
        <v>581</v>
      </c>
      <c r="AH1616" s="32" t="s">
        <v>1209</v>
      </c>
      <c r="AI1616" t="s">
        <v>1745</v>
      </c>
      <c r="AJ1616" t="s">
        <v>1359</v>
      </c>
      <c r="AK1616" t="s">
        <v>1302</v>
      </c>
      <c r="AL1616" s="32" t="s">
        <v>1746</v>
      </c>
    </row>
    <row r="1617" spans="1:38">
      <c r="A1617" s="32">
        <v>26</v>
      </c>
      <c r="B1617" s="33">
        <v>45133</v>
      </c>
      <c r="C1617" s="32"/>
      <c r="D1617" s="32" t="s">
        <v>443</v>
      </c>
      <c r="E1617" s="32" t="s">
        <v>859</v>
      </c>
      <c r="F1617" s="32">
        <v>424782</v>
      </c>
      <c r="G1617" s="32" t="s">
        <v>169</v>
      </c>
      <c r="H1617" s="32" t="s">
        <v>465</v>
      </c>
      <c r="I1617" s="32">
        <v>48795</v>
      </c>
      <c r="J1617" s="33">
        <v>45133</v>
      </c>
      <c r="K1617" s="33">
        <v>45133</v>
      </c>
      <c r="M1617" s="32" t="s">
        <v>581</v>
      </c>
      <c r="N1617" s="32" t="s">
        <v>63</v>
      </c>
      <c r="O1617" s="32">
        <v>2</v>
      </c>
      <c r="P1617" s="32"/>
      <c r="Q1617" s="32"/>
      <c r="R1617" s="32"/>
      <c r="S1617" s="32"/>
      <c r="T1617" s="33"/>
      <c r="U1617" s="33"/>
      <c r="V1617" s="32" t="s">
        <v>581</v>
      </c>
      <c r="W1617" s="32" t="s">
        <v>581</v>
      </c>
      <c r="X1617" s="33"/>
      <c r="Y1617" s="32"/>
      <c r="Z1617" s="33"/>
      <c r="AA1617" s="32"/>
      <c r="AB1617" s="32"/>
      <c r="AC1617" s="33" t="s">
        <v>581</v>
      </c>
      <c r="AD1617" s="32"/>
      <c r="AE1617" s="33" t="s">
        <v>581</v>
      </c>
      <c r="AF1617" s="32" t="s">
        <v>581</v>
      </c>
      <c r="AG1617" s="32" t="s">
        <v>581</v>
      </c>
      <c r="AH1617" s="32" t="s">
        <v>1209</v>
      </c>
      <c r="AI1617" t="s">
        <v>1745</v>
      </c>
      <c r="AJ1617" t="s">
        <v>1360</v>
      </c>
      <c r="AK1617" t="s">
        <v>1302</v>
      </c>
      <c r="AL1617" s="32" t="s">
        <v>1746</v>
      </c>
    </row>
    <row r="1618" spans="1:38">
      <c r="A1618" s="32">
        <v>27</v>
      </c>
      <c r="B1618" s="33">
        <v>45179</v>
      </c>
      <c r="C1618" s="32"/>
      <c r="D1618" s="32" t="s">
        <v>580</v>
      </c>
      <c r="E1618" s="32" t="s">
        <v>865</v>
      </c>
      <c r="F1618" s="32">
        <v>7162722</v>
      </c>
      <c r="G1618" s="32" t="s">
        <v>169</v>
      </c>
      <c r="H1618" s="32" t="s">
        <v>601</v>
      </c>
      <c r="I1618" s="32">
        <v>50407</v>
      </c>
      <c r="J1618" s="33">
        <v>45179</v>
      </c>
      <c r="K1618" s="33" t="s">
        <v>581</v>
      </c>
      <c r="M1618" s="32">
        <v>1</v>
      </c>
      <c r="N1618" s="32" t="s">
        <v>63</v>
      </c>
      <c r="O1618" s="32">
        <v>15</v>
      </c>
      <c r="P1618" s="32"/>
      <c r="Q1618" s="32"/>
      <c r="R1618" s="32"/>
      <c r="S1618" s="32"/>
      <c r="T1618" s="33"/>
      <c r="U1618" s="33"/>
      <c r="V1618" s="32" t="s">
        <v>581</v>
      </c>
      <c r="W1618" s="32" t="s">
        <v>581</v>
      </c>
      <c r="X1618" s="33"/>
      <c r="Y1618" s="32"/>
      <c r="Z1618" s="33"/>
      <c r="AA1618" s="32"/>
      <c r="AB1618" s="32"/>
      <c r="AC1618" s="33" t="s">
        <v>581</v>
      </c>
      <c r="AD1618" s="32"/>
      <c r="AE1618" s="33" t="s">
        <v>581</v>
      </c>
      <c r="AF1618" s="32" t="s">
        <v>581</v>
      </c>
      <c r="AG1618" s="32" t="s">
        <v>581</v>
      </c>
      <c r="AH1618" s="32" t="s">
        <v>1209</v>
      </c>
      <c r="AI1618" t="s">
        <v>1745</v>
      </c>
      <c r="AJ1618" t="s">
        <v>1352</v>
      </c>
      <c r="AK1618" t="s">
        <v>1302</v>
      </c>
      <c r="AL1618" s="32" t="s">
        <v>1746</v>
      </c>
    </row>
    <row r="1619" spans="1:38">
      <c r="A1619" s="32">
        <v>28</v>
      </c>
      <c r="B1619" s="33">
        <v>45182</v>
      </c>
      <c r="C1619" s="32"/>
      <c r="D1619" s="32" t="s">
        <v>459</v>
      </c>
      <c r="E1619" s="32" t="s">
        <v>860</v>
      </c>
      <c r="F1619" s="32">
        <v>7162722</v>
      </c>
      <c r="G1619" s="32" t="s">
        <v>169</v>
      </c>
      <c r="H1619" s="32" t="s">
        <v>585</v>
      </c>
      <c r="I1619" s="32">
        <v>50407</v>
      </c>
      <c r="J1619" s="33">
        <v>45182</v>
      </c>
      <c r="K1619" s="33">
        <v>45182</v>
      </c>
      <c r="M1619" s="32" t="s">
        <v>581</v>
      </c>
      <c r="N1619" s="32" t="s">
        <v>63</v>
      </c>
      <c r="O1619" s="32">
        <v>15</v>
      </c>
      <c r="P1619" s="32"/>
      <c r="Q1619" s="32"/>
      <c r="R1619" s="32"/>
      <c r="S1619" s="32"/>
      <c r="T1619" s="33"/>
      <c r="U1619" s="33"/>
      <c r="V1619" s="32" t="s">
        <v>581</v>
      </c>
      <c r="W1619" s="32" t="s">
        <v>581</v>
      </c>
      <c r="X1619" s="33"/>
      <c r="Y1619" s="32"/>
      <c r="Z1619" s="33"/>
      <c r="AA1619" s="32"/>
      <c r="AB1619" s="32"/>
      <c r="AC1619" s="33" t="s">
        <v>581</v>
      </c>
      <c r="AD1619" s="32"/>
      <c r="AE1619" s="33" t="s">
        <v>581</v>
      </c>
      <c r="AF1619" s="32" t="s">
        <v>581</v>
      </c>
      <c r="AG1619" s="32" t="s">
        <v>581</v>
      </c>
      <c r="AH1619" s="32" t="s">
        <v>1209</v>
      </c>
      <c r="AI1619" t="s">
        <v>1745</v>
      </c>
      <c r="AJ1619" t="s">
        <v>1352</v>
      </c>
      <c r="AK1619" t="s">
        <v>1302</v>
      </c>
      <c r="AL1619" s="32" t="s">
        <v>1746</v>
      </c>
    </row>
    <row r="1620" spans="1:38">
      <c r="A1620" s="32">
        <v>30</v>
      </c>
      <c r="B1620" s="33">
        <v>45221</v>
      </c>
      <c r="C1620" s="32"/>
      <c r="D1620" s="32" t="s">
        <v>580</v>
      </c>
      <c r="E1620" s="32" t="s">
        <v>865</v>
      </c>
      <c r="F1620" s="32">
        <v>7162722</v>
      </c>
      <c r="G1620" s="32" t="s">
        <v>169</v>
      </c>
      <c r="H1620" s="32" t="s">
        <v>615</v>
      </c>
      <c r="I1620" s="32">
        <v>52073</v>
      </c>
      <c r="J1620" s="33">
        <v>45221</v>
      </c>
      <c r="K1620" s="33" t="s">
        <v>581</v>
      </c>
      <c r="M1620" s="32">
        <v>1</v>
      </c>
      <c r="N1620" s="32" t="s">
        <v>63</v>
      </c>
      <c r="O1620" s="32">
        <v>1</v>
      </c>
      <c r="P1620" s="32"/>
      <c r="Q1620" s="32"/>
      <c r="R1620" s="32"/>
      <c r="S1620" s="32"/>
      <c r="T1620" s="33"/>
      <c r="U1620" s="33"/>
      <c r="V1620" s="32" t="s">
        <v>581</v>
      </c>
      <c r="W1620" s="32" t="s">
        <v>581</v>
      </c>
      <c r="X1620" s="33"/>
      <c r="Y1620" s="32"/>
      <c r="Z1620" s="33"/>
      <c r="AA1620" s="32"/>
      <c r="AB1620" s="32"/>
      <c r="AC1620" s="33" t="s">
        <v>581</v>
      </c>
      <c r="AD1620" s="32"/>
      <c r="AE1620" s="33" t="s">
        <v>581</v>
      </c>
      <c r="AF1620" s="32" t="s">
        <v>581</v>
      </c>
      <c r="AG1620" s="32" t="s">
        <v>581</v>
      </c>
      <c r="AH1620" s="32" t="s">
        <v>1209</v>
      </c>
      <c r="AI1620" t="s">
        <v>1745</v>
      </c>
      <c r="AJ1620" t="s">
        <v>1361</v>
      </c>
      <c r="AK1620" t="s">
        <v>1302</v>
      </c>
      <c r="AL1620" s="32" t="s">
        <v>1746</v>
      </c>
    </row>
    <row r="1621" spans="1:38">
      <c r="A1621" s="32">
        <v>31</v>
      </c>
      <c r="B1621" s="33">
        <v>45231</v>
      </c>
      <c r="C1621" s="32"/>
      <c r="D1621" s="32" t="s">
        <v>345</v>
      </c>
      <c r="E1621" s="32" t="s">
        <v>861</v>
      </c>
      <c r="F1621" s="32">
        <v>8018616</v>
      </c>
      <c r="G1621" s="32" t="s">
        <v>169</v>
      </c>
      <c r="H1621" s="32" t="s">
        <v>635</v>
      </c>
      <c r="I1621" s="32">
        <v>52595</v>
      </c>
      <c r="J1621" s="33">
        <v>45231</v>
      </c>
      <c r="K1621" s="33">
        <v>45238</v>
      </c>
      <c r="M1621" s="32" t="s">
        <v>581</v>
      </c>
      <c r="N1621" s="32" t="s">
        <v>63</v>
      </c>
      <c r="O1621" s="32">
        <v>1</v>
      </c>
      <c r="P1621" s="32"/>
      <c r="Q1621" s="32"/>
      <c r="R1621" s="32"/>
      <c r="S1621" s="32"/>
      <c r="T1621" s="33"/>
      <c r="U1621" s="33"/>
      <c r="V1621" s="32" t="s">
        <v>581</v>
      </c>
      <c r="W1621" s="32" t="s">
        <v>581</v>
      </c>
      <c r="X1621" s="33"/>
      <c r="Y1621" s="32"/>
      <c r="Z1621" s="33"/>
      <c r="AA1621" s="32"/>
      <c r="AB1621" s="32"/>
      <c r="AC1621" s="33" t="s">
        <v>581</v>
      </c>
      <c r="AD1621" s="32"/>
      <c r="AE1621" s="33" t="s">
        <v>581</v>
      </c>
      <c r="AF1621" s="32" t="s">
        <v>581</v>
      </c>
      <c r="AG1621" s="32" t="s">
        <v>581</v>
      </c>
      <c r="AH1621" s="32" t="s">
        <v>1209</v>
      </c>
      <c r="AI1621" t="s">
        <v>1745</v>
      </c>
      <c r="AJ1621" t="s">
        <v>1362</v>
      </c>
      <c r="AK1621" t="s">
        <v>1302</v>
      </c>
      <c r="AL1621" s="32" t="s">
        <v>1746</v>
      </c>
    </row>
    <row r="1622" spans="1:38">
      <c r="A1622" s="32">
        <v>33</v>
      </c>
      <c r="B1622" s="33">
        <v>45232</v>
      </c>
      <c r="C1622" s="32"/>
      <c r="D1622" s="32" t="s">
        <v>345</v>
      </c>
      <c r="E1622" s="32" t="s">
        <v>862</v>
      </c>
      <c r="F1622" s="32">
        <v>7116535</v>
      </c>
      <c r="G1622" s="32" t="s">
        <v>169</v>
      </c>
      <c r="H1622" s="32" t="s">
        <v>636</v>
      </c>
      <c r="I1622" s="32">
        <v>52514</v>
      </c>
      <c r="J1622" s="33">
        <v>45232</v>
      </c>
      <c r="K1622" s="33">
        <v>45236</v>
      </c>
      <c r="M1622" s="32" t="s">
        <v>581</v>
      </c>
      <c r="N1622" s="32" t="s">
        <v>63</v>
      </c>
      <c r="O1622" s="32">
        <v>1</v>
      </c>
      <c r="P1622" s="32"/>
      <c r="Q1622" s="32"/>
      <c r="R1622" s="32"/>
      <c r="S1622" s="32"/>
      <c r="T1622" s="33"/>
      <c r="U1622" s="33"/>
      <c r="V1622" s="32" t="s">
        <v>581</v>
      </c>
      <c r="W1622" s="32" t="s">
        <v>581</v>
      </c>
      <c r="X1622" s="33"/>
      <c r="Y1622" s="32"/>
      <c r="Z1622" s="33"/>
      <c r="AA1622" s="32"/>
      <c r="AB1622" s="32"/>
      <c r="AC1622" s="33" t="s">
        <v>581</v>
      </c>
      <c r="AD1622" s="32"/>
      <c r="AE1622" s="33" t="s">
        <v>581</v>
      </c>
      <c r="AF1622" s="32" t="s">
        <v>581</v>
      </c>
      <c r="AG1622" s="32"/>
      <c r="AH1622" s="32" t="s">
        <v>1209</v>
      </c>
      <c r="AI1622" t="s">
        <v>1745</v>
      </c>
      <c r="AJ1622" t="s">
        <v>1362</v>
      </c>
      <c r="AK1622" t="s">
        <v>1302</v>
      </c>
      <c r="AL1622" s="32" t="s">
        <v>1746</v>
      </c>
    </row>
    <row r="1623" spans="1:38">
      <c r="A1623" s="32">
        <v>33</v>
      </c>
      <c r="B1623" s="33">
        <v>45232</v>
      </c>
      <c r="C1623" s="32"/>
      <c r="D1623" s="32" t="s">
        <v>345</v>
      </c>
      <c r="E1623" s="32" t="s">
        <v>863</v>
      </c>
      <c r="F1623" s="32">
        <v>7641976</v>
      </c>
      <c r="G1623" s="32" t="s">
        <v>169</v>
      </c>
      <c r="H1623" s="32" t="s">
        <v>637</v>
      </c>
      <c r="I1623" s="32">
        <v>52516</v>
      </c>
      <c r="J1623" s="33">
        <v>45232</v>
      </c>
      <c r="K1623" s="33">
        <v>45236</v>
      </c>
      <c r="M1623" s="32" t="s">
        <v>581</v>
      </c>
      <c r="N1623" s="32" t="s">
        <v>63</v>
      </c>
      <c r="O1623" s="32">
        <v>1</v>
      </c>
      <c r="P1623" s="32"/>
      <c r="Q1623" s="32"/>
      <c r="R1623" s="32"/>
      <c r="S1623" s="32"/>
      <c r="T1623" s="33"/>
      <c r="U1623" s="33"/>
      <c r="V1623" s="32" t="s">
        <v>581</v>
      </c>
      <c r="W1623" s="32" t="s">
        <v>581</v>
      </c>
      <c r="X1623" s="33"/>
      <c r="Y1623" s="32"/>
      <c r="Z1623" s="33"/>
      <c r="AA1623" s="32"/>
      <c r="AB1623" s="32"/>
      <c r="AC1623" s="33" t="s">
        <v>581</v>
      </c>
      <c r="AD1623" s="32"/>
      <c r="AE1623" s="33" t="s">
        <v>581</v>
      </c>
      <c r="AF1623" s="32" t="s">
        <v>581</v>
      </c>
      <c r="AG1623" s="32" t="s">
        <v>581</v>
      </c>
      <c r="AH1623" s="32" t="s">
        <v>1209</v>
      </c>
      <c r="AI1623" t="s">
        <v>1745</v>
      </c>
      <c r="AJ1623" t="s">
        <v>1362</v>
      </c>
      <c r="AK1623" t="s">
        <v>1302</v>
      </c>
      <c r="AL1623" s="32" t="s">
        <v>1746</v>
      </c>
    </row>
    <row r="1624" spans="1:38">
      <c r="A1624" s="32">
        <v>33</v>
      </c>
      <c r="B1624" s="33">
        <v>45232</v>
      </c>
      <c r="C1624" s="32"/>
      <c r="D1624" s="32" t="s">
        <v>345</v>
      </c>
      <c r="E1624" s="32" t="s">
        <v>864</v>
      </c>
      <c r="F1624" s="32">
        <v>7922463</v>
      </c>
      <c r="G1624" s="32" t="s">
        <v>169</v>
      </c>
      <c r="H1624" s="32" t="s">
        <v>431</v>
      </c>
      <c r="I1624" s="32">
        <v>52448</v>
      </c>
      <c r="J1624" s="33">
        <v>45232</v>
      </c>
      <c r="K1624" s="33">
        <v>45232</v>
      </c>
      <c r="M1624" s="32" t="s">
        <v>581</v>
      </c>
      <c r="N1624" s="32" t="s">
        <v>638</v>
      </c>
      <c r="O1624" s="32">
        <v>8</v>
      </c>
      <c r="P1624" s="32"/>
      <c r="Q1624" s="32"/>
      <c r="R1624" s="32"/>
      <c r="S1624" s="32"/>
      <c r="T1624" s="33"/>
      <c r="U1624" s="33"/>
      <c r="V1624" s="32" t="s">
        <v>581</v>
      </c>
      <c r="W1624" s="32" t="s">
        <v>581</v>
      </c>
      <c r="X1624" s="33"/>
      <c r="Y1624" s="32"/>
      <c r="Z1624" s="33"/>
      <c r="AA1624" s="32"/>
      <c r="AB1624" s="32"/>
      <c r="AC1624" s="33" t="s">
        <v>581</v>
      </c>
      <c r="AD1624" s="32"/>
      <c r="AE1624" s="33" t="s">
        <v>581</v>
      </c>
      <c r="AF1624" s="32" t="s">
        <v>581</v>
      </c>
      <c r="AG1624" s="32" t="s">
        <v>581</v>
      </c>
      <c r="AH1624" s="32" t="s">
        <v>1209</v>
      </c>
      <c r="AI1624" t="s">
        <v>1745</v>
      </c>
      <c r="AJ1624" t="s">
        <v>1362</v>
      </c>
      <c r="AK1624" t="s">
        <v>1302</v>
      </c>
      <c r="AL1624" s="32" t="s">
        <v>1746</v>
      </c>
    </row>
    <row r="1625" spans="1:38">
      <c r="A1625" s="32">
        <v>34</v>
      </c>
      <c r="B1625" s="33">
        <v>45256</v>
      </c>
      <c r="C1625" s="32"/>
      <c r="D1625" s="32" t="s">
        <v>655</v>
      </c>
      <c r="E1625" s="32" t="s">
        <v>866</v>
      </c>
      <c r="F1625" s="32">
        <v>7249685</v>
      </c>
      <c r="G1625" s="32" t="s">
        <v>169</v>
      </c>
      <c r="H1625" s="32" t="s">
        <v>656</v>
      </c>
      <c r="I1625" s="32">
        <v>53320</v>
      </c>
      <c r="J1625" s="33">
        <v>45256</v>
      </c>
      <c r="K1625" s="33">
        <v>45261</v>
      </c>
      <c r="M1625" s="32" t="s">
        <v>581</v>
      </c>
      <c r="N1625" s="32" t="s">
        <v>659</v>
      </c>
      <c r="O1625" s="32">
        <v>1</v>
      </c>
      <c r="P1625" s="32"/>
      <c r="Q1625" s="32"/>
      <c r="R1625" s="32"/>
      <c r="S1625" s="32"/>
      <c r="T1625" s="33"/>
      <c r="U1625" s="33"/>
      <c r="V1625" s="32" t="s">
        <v>1368</v>
      </c>
      <c r="W1625" s="32">
        <v>1</v>
      </c>
      <c r="X1625" s="33"/>
      <c r="Y1625" s="32"/>
      <c r="Z1625" s="33"/>
      <c r="AA1625" s="32"/>
      <c r="AB1625" s="32" t="s">
        <v>1645</v>
      </c>
      <c r="AC1625" s="33">
        <v>45312</v>
      </c>
      <c r="AD1625" s="32"/>
      <c r="AE1625" s="33" t="s">
        <v>581</v>
      </c>
      <c r="AF1625" s="32" t="s">
        <v>581</v>
      </c>
      <c r="AG1625" s="32" t="s">
        <v>1752</v>
      </c>
      <c r="AH1625" s="32" t="s">
        <v>1209</v>
      </c>
      <c r="AI1625" t="s">
        <v>1745</v>
      </c>
      <c r="AJ1625" t="s">
        <v>1362</v>
      </c>
      <c r="AK1625" t="s">
        <v>1302</v>
      </c>
      <c r="AL1625" s="32" t="s">
        <v>1746</v>
      </c>
    </row>
    <row r="1626" spans="1:38">
      <c r="A1626" s="32">
        <v>34</v>
      </c>
      <c r="B1626" s="33">
        <v>45256</v>
      </c>
      <c r="C1626" s="32"/>
      <c r="D1626" s="32" t="s">
        <v>655</v>
      </c>
      <c r="E1626" s="32" t="s">
        <v>866</v>
      </c>
      <c r="F1626" s="32">
        <v>7249685</v>
      </c>
      <c r="G1626" s="32" t="s">
        <v>169</v>
      </c>
      <c r="H1626" s="32" t="s">
        <v>657</v>
      </c>
      <c r="I1626" s="32">
        <v>53320</v>
      </c>
      <c r="J1626" s="33">
        <v>45256</v>
      </c>
      <c r="K1626" s="33">
        <v>45261</v>
      </c>
      <c r="M1626" s="32" t="s">
        <v>581</v>
      </c>
      <c r="N1626" s="32" t="s">
        <v>659</v>
      </c>
      <c r="O1626" s="32">
        <v>1</v>
      </c>
      <c r="P1626" s="32"/>
      <c r="Q1626" s="32"/>
      <c r="R1626" s="32"/>
      <c r="S1626" s="32"/>
      <c r="T1626" s="33"/>
      <c r="U1626" s="33"/>
      <c r="V1626" s="32" t="s">
        <v>1368</v>
      </c>
      <c r="W1626" s="32">
        <v>2</v>
      </c>
      <c r="X1626" s="33"/>
      <c r="Y1626" s="32"/>
      <c r="Z1626" s="33"/>
      <c r="AA1626" s="32"/>
      <c r="AB1626" s="32" t="s">
        <v>1645</v>
      </c>
      <c r="AC1626" s="33">
        <v>45312</v>
      </c>
      <c r="AD1626" s="32"/>
      <c r="AE1626" s="33" t="s">
        <v>581</v>
      </c>
      <c r="AF1626" s="32" t="s">
        <v>581</v>
      </c>
      <c r="AG1626" s="32" t="s">
        <v>1752</v>
      </c>
      <c r="AH1626" s="32" t="s">
        <v>1209</v>
      </c>
      <c r="AI1626" t="s">
        <v>1745</v>
      </c>
      <c r="AJ1626" t="s">
        <v>1362</v>
      </c>
      <c r="AK1626" t="s">
        <v>1302</v>
      </c>
      <c r="AL1626" s="32" t="s">
        <v>1746</v>
      </c>
    </row>
    <row r="1627" spans="1:38">
      <c r="A1627" s="32">
        <v>34</v>
      </c>
      <c r="B1627" s="33">
        <v>45256</v>
      </c>
      <c r="C1627" s="32"/>
      <c r="D1627" s="32" t="s">
        <v>655</v>
      </c>
      <c r="E1627" s="32" t="s">
        <v>866</v>
      </c>
      <c r="F1627" s="32">
        <v>7249685</v>
      </c>
      <c r="G1627" s="32" t="s">
        <v>169</v>
      </c>
      <c r="H1627" s="32" t="s">
        <v>658</v>
      </c>
      <c r="I1627" s="32">
        <v>53320</v>
      </c>
      <c r="J1627" s="33">
        <v>45256</v>
      </c>
      <c r="K1627" s="33">
        <v>45261</v>
      </c>
      <c r="M1627" s="32" t="s">
        <v>581</v>
      </c>
      <c r="N1627" s="32" t="s">
        <v>659</v>
      </c>
      <c r="O1627" s="32">
        <v>12</v>
      </c>
      <c r="P1627" s="32"/>
      <c r="Q1627" s="32"/>
      <c r="R1627" s="32"/>
      <c r="S1627" s="32"/>
      <c r="T1627" s="33"/>
      <c r="U1627" s="33"/>
      <c r="V1627" s="32" t="s">
        <v>1369</v>
      </c>
      <c r="W1627" s="32">
        <v>3</v>
      </c>
      <c r="X1627" s="33"/>
      <c r="Y1627" s="32"/>
      <c r="Z1627" s="33"/>
      <c r="AA1627" s="32"/>
      <c r="AB1627" s="32" t="s">
        <v>1081</v>
      </c>
      <c r="AC1627" s="33">
        <v>45312</v>
      </c>
      <c r="AD1627" s="32"/>
      <c r="AE1627" s="33" t="s">
        <v>581</v>
      </c>
      <c r="AF1627" s="32" t="s">
        <v>581</v>
      </c>
      <c r="AG1627" s="32" t="s">
        <v>1752</v>
      </c>
      <c r="AH1627" s="32" t="s">
        <v>1209</v>
      </c>
      <c r="AI1627" t="s">
        <v>1745</v>
      </c>
      <c r="AJ1627" t="s">
        <v>1362</v>
      </c>
      <c r="AK1627" t="s">
        <v>1302</v>
      </c>
      <c r="AL1627" s="32" t="s">
        <v>1746</v>
      </c>
    </row>
    <row r="1628" spans="1:38">
      <c r="A1628" s="32">
        <v>35</v>
      </c>
      <c r="B1628" s="33">
        <v>45273</v>
      </c>
      <c r="C1628" s="32"/>
      <c r="D1628" s="32" t="s">
        <v>994</v>
      </c>
      <c r="E1628" s="32" t="s">
        <v>995</v>
      </c>
      <c r="F1628" s="32">
        <v>8139100</v>
      </c>
      <c r="G1628" s="32" t="s">
        <v>169</v>
      </c>
      <c r="H1628" s="32" t="s">
        <v>996</v>
      </c>
      <c r="I1628" s="32">
        <v>54010</v>
      </c>
      <c r="J1628" s="33">
        <v>45273</v>
      </c>
      <c r="K1628" s="33">
        <v>45277</v>
      </c>
      <c r="M1628" s="32">
        <v>1</v>
      </c>
      <c r="N1628" s="32" t="s">
        <v>659</v>
      </c>
      <c r="O1628" s="32">
        <v>1</v>
      </c>
      <c r="P1628" s="32">
        <v>1148</v>
      </c>
      <c r="Q1628" s="32">
        <v>1148</v>
      </c>
      <c r="R1628" s="32"/>
      <c r="S1628" s="32"/>
      <c r="T1628" s="33"/>
      <c r="U1628" s="33"/>
      <c r="V1628" s="32" t="s">
        <v>1646</v>
      </c>
      <c r="W1628" s="32">
        <v>1</v>
      </c>
      <c r="X1628" s="33"/>
      <c r="Y1628" s="32"/>
      <c r="Z1628" s="33"/>
      <c r="AA1628" s="32"/>
      <c r="AB1628" s="32" t="s">
        <v>1645</v>
      </c>
      <c r="AC1628" s="33"/>
      <c r="AD1628" s="32" t="s">
        <v>22</v>
      </c>
      <c r="AE1628" s="33">
        <v>45332</v>
      </c>
      <c r="AF1628" s="32"/>
      <c r="AG1628" s="32"/>
      <c r="AH1628" s="32" t="s">
        <v>1209</v>
      </c>
      <c r="AI1628" t="s">
        <v>1745</v>
      </c>
      <c r="AJ1628" t="s">
        <v>1363</v>
      </c>
      <c r="AK1628" t="s">
        <v>1302</v>
      </c>
      <c r="AL1628" s="32" t="s">
        <v>1746</v>
      </c>
    </row>
    <row r="1629" spans="1:38">
      <c r="A1629" s="32">
        <v>36</v>
      </c>
      <c r="B1629" s="33">
        <v>45273</v>
      </c>
      <c r="C1629" s="32"/>
      <c r="D1629" s="32" t="s">
        <v>997</v>
      </c>
      <c r="E1629" s="32" t="s">
        <v>998</v>
      </c>
      <c r="F1629" s="32">
        <v>8379855</v>
      </c>
      <c r="G1629" s="32" t="s">
        <v>169</v>
      </c>
      <c r="H1629" s="32" t="s">
        <v>999</v>
      </c>
      <c r="I1629" s="32">
        <v>54009</v>
      </c>
      <c r="J1629" s="33">
        <v>45273</v>
      </c>
      <c r="K1629" s="33">
        <v>45277</v>
      </c>
      <c r="M1629" s="32">
        <v>1</v>
      </c>
      <c r="N1629" s="32" t="s">
        <v>659</v>
      </c>
      <c r="O1629" s="32">
        <v>1</v>
      </c>
      <c r="P1629" s="32">
        <v>4430</v>
      </c>
      <c r="Q1629" s="32">
        <v>4430</v>
      </c>
      <c r="R1629" s="32"/>
      <c r="S1629" s="32"/>
      <c r="T1629" s="33"/>
      <c r="U1629" s="33"/>
      <c r="V1629" s="32" t="s">
        <v>1370</v>
      </c>
      <c r="W1629" s="32"/>
      <c r="X1629" s="33"/>
      <c r="Y1629" s="32"/>
      <c r="Z1629" s="33"/>
      <c r="AA1629" s="32"/>
      <c r="AB1629" s="32" t="s">
        <v>1645</v>
      </c>
      <c r="AC1629" s="33">
        <v>44947</v>
      </c>
      <c r="AD1629" s="32" t="s">
        <v>22</v>
      </c>
      <c r="AE1629" s="33"/>
      <c r="AF1629" s="32"/>
      <c r="AG1629" s="32" t="s">
        <v>2151</v>
      </c>
      <c r="AH1629" s="32" t="s">
        <v>1209</v>
      </c>
      <c r="AI1629" t="s">
        <v>1745</v>
      </c>
      <c r="AJ1629" t="s">
        <v>1363</v>
      </c>
      <c r="AK1629" t="s">
        <v>1302</v>
      </c>
      <c r="AL1629" s="32" t="s">
        <v>1746</v>
      </c>
    </row>
    <row r="1630" spans="1:38">
      <c r="A1630" s="32">
        <v>36</v>
      </c>
      <c r="B1630" s="33">
        <v>45273</v>
      </c>
      <c r="C1630" s="32"/>
      <c r="D1630" s="32" t="s">
        <v>997</v>
      </c>
      <c r="E1630" s="32" t="s">
        <v>998</v>
      </c>
      <c r="F1630" s="32">
        <v>8379855</v>
      </c>
      <c r="G1630" s="32" t="s">
        <v>169</v>
      </c>
      <c r="H1630" s="32" t="s">
        <v>1000</v>
      </c>
      <c r="I1630" s="32">
        <v>54009</v>
      </c>
      <c r="J1630" s="33">
        <v>45273</v>
      </c>
      <c r="K1630" s="33">
        <v>45277</v>
      </c>
      <c r="M1630" s="32">
        <v>2</v>
      </c>
      <c r="N1630" s="32" t="s">
        <v>659</v>
      </c>
      <c r="O1630" s="32">
        <v>6</v>
      </c>
      <c r="P1630" s="32">
        <v>179</v>
      </c>
      <c r="Q1630" s="32">
        <v>1074</v>
      </c>
      <c r="R1630" s="32"/>
      <c r="S1630" s="32"/>
      <c r="T1630" s="33"/>
      <c r="U1630" s="33"/>
      <c r="V1630" s="32" t="s">
        <v>1370</v>
      </c>
      <c r="W1630" s="32"/>
      <c r="X1630" s="33"/>
      <c r="Y1630" s="32"/>
      <c r="Z1630" s="33"/>
      <c r="AA1630" s="32"/>
      <c r="AB1630" s="32" t="s">
        <v>1645</v>
      </c>
      <c r="AC1630" s="33">
        <v>45337</v>
      </c>
      <c r="AD1630" s="32"/>
      <c r="AE1630" s="33"/>
      <c r="AF1630" s="32"/>
      <c r="AG1630" s="32"/>
      <c r="AH1630" s="32" t="s">
        <v>1209</v>
      </c>
      <c r="AI1630" t="s">
        <v>1745</v>
      </c>
      <c r="AJ1630" t="s">
        <v>1363</v>
      </c>
      <c r="AK1630" t="s">
        <v>1302</v>
      </c>
      <c r="AL1630" s="32" t="s">
        <v>1746</v>
      </c>
    </row>
    <row r="1631" spans="1:38">
      <c r="A1631" s="32">
        <v>40</v>
      </c>
      <c r="B1631" s="33">
        <v>45279</v>
      </c>
      <c r="C1631" s="32"/>
      <c r="D1631" s="32" t="s">
        <v>1187</v>
      </c>
      <c r="E1631" s="32" t="s">
        <v>1188</v>
      </c>
      <c r="F1631" s="32">
        <v>5171089</v>
      </c>
      <c r="G1631" s="32" t="s">
        <v>169</v>
      </c>
      <c r="H1631" s="32" t="s">
        <v>1189</v>
      </c>
      <c r="I1631" s="32">
        <v>54208</v>
      </c>
      <c r="J1631" s="33">
        <v>45279</v>
      </c>
      <c r="K1631" s="33">
        <v>45281</v>
      </c>
      <c r="M1631" s="32">
        <v>1</v>
      </c>
      <c r="N1631" s="32" t="s">
        <v>659</v>
      </c>
      <c r="O1631" s="32">
        <v>33</v>
      </c>
      <c r="P1631" s="32">
        <v>221970.87</v>
      </c>
      <c r="Q1631" s="32">
        <v>221970.87</v>
      </c>
      <c r="R1631" s="32"/>
      <c r="S1631" s="32"/>
      <c r="T1631" s="33"/>
      <c r="U1631" s="33"/>
      <c r="V1631" s="32" t="s">
        <v>2189</v>
      </c>
      <c r="W1631" s="32">
        <v>1</v>
      </c>
      <c r="X1631" s="33">
        <v>45327</v>
      </c>
      <c r="Y1631" s="32"/>
      <c r="Z1631" s="33"/>
      <c r="AA1631" s="32"/>
      <c r="AB1631" s="32" t="s">
        <v>2191</v>
      </c>
      <c r="AC1631" s="33">
        <v>45414</v>
      </c>
      <c r="AD1631" s="32"/>
      <c r="AE1631" s="33"/>
      <c r="AF1631" s="32"/>
      <c r="AG1631" s="32" t="s">
        <v>1104</v>
      </c>
      <c r="AH1631" s="32" t="s">
        <v>1209</v>
      </c>
      <c r="AI1631" t="s">
        <v>1745</v>
      </c>
      <c r="AJ1631" t="s">
        <v>1363</v>
      </c>
      <c r="AK1631" t="s">
        <v>1302</v>
      </c>
      <c r="AL1631" s="32" t="s">
        <v>1746</v>
      </c>
    </row>
    <row r="1632" spans="1:38">
      <c r="A1632" s="32">
        <v>41</v>
      </c>
      <c r="B1632" s="33">
        <v>45279</v>
      </c>
      <c r="C1632" s="32"/>
      <c r="D1632" s="32" t="s">
        <v>1187</v>
      </c>
      <c r="E1632" s="32" t="s">
        <v>1188</v>
      </c>
      <c r="F1632" s="32">
        <v>5171089</v>
      </c>
      <c r="G1632" s="32" t="s">
        <v>169</v>
      </c>
      <c r="H1632" s="32" t="s">
        <v>1190</v>
      </c>
      <c r="I1632" s="32">
        <v>54208</v>
      </c>
      <c r="J1632" s="33">
        <v>45279</v>
      </c>
      <c r="K1632" s="33">
        <v>45281</v>
      </c>
      <c r="M1632" s="32">
        <v>2</v>
      </c>
      <c r="N1632" s="32" t="s">
        <v>659</v>
      </c>
      <c r="O1632" s="32">
        <v>99</v>
      </c>
      <c r="P1632" s="32">
        <v>31747.47</v>
      </c>
      <c r="Q1632" s="32">
        <v>31747.47</v>
      </c>
      <c r="R1632" s="32"/>
      <c r="S1632" s="32"/>
      <c r="T1632" s="33"/>
      <c r="U1632" s="33"/>
      <c r="V1632" s="32" t="s">
        <v>2189</v>
      </c>
      <c r="W1632" s="32">
        <v>2</v>
      </c>
      <c r="X1632" s="33">
        <v>45327</v>
      </c>
      <c r="Y1632" s="32"/>
      <c r="Z1632" s="33"/>
      <c r="AA1632" s="32"/>
      <c r="AB1632" s="32" t="s">
        <v>2191</v>
      </c>
      <c r="AC1632" s="33">
        <v>45414</v>
      </c>
      <c r="AD1632" s="32"/>
      <c r="AE1632" s="33"/>
      <c r="AF1632" s="32"/>
      <c r="AG1632" s="32" t="s">
        <v>1104</v>
      </c>
      <c r="AH1632" s="32" t="s">
        <v>1209</v>
      </c>
      <c r="AI1632" t="s">
        <v>1745</v>
      </c>
      <c r="AJ1632" t="s">
        <v>1363</v>
      </c>
      <c r="AK1632" t="s">
        <v>1302</v>
      </c>
      <c r="AL1632" s="32" t="s">
        <v>1746</v>
      </c>
    </row>
    <row r="1633" spans="1:38">
      <c r="A1633" s="32">
        <v>44</v>
      </c>
      <c r="B1633" s="33">
        <v>45272</v>
      </c>
      <c r="C1633" s="32"/>
      <c r="D1633" s="32" t="s">
        <v>1288</v>
      </c>
      <c r="E1633" s="32" t="s">
        <v>1289</v>
      </c>
      <c r="F1633" s="32">
        <v>7996575</v>
      </c>
      <c r="G1633" s="32" t="s">
        <v>169</v>
      </c>
      <c r="H1633" s="32" t="s">
        <v>1290</v>
      </c>
      <c r="I1633" s="32">
        <v>54414</v>
      </c>
      <c r="J1633" s="33">
        <v>45272</v>
      </c>
      <c r="K1633" s="33">
        <v>45291</v>
      </c>
      <c r="M1633" s="32">
        <v>1</v>
      </c>
      <c r="N1633" s="32" t="s">
        <v>659</v>
      </c>
      <c r="O1633" s="32">
        <v>1</v>
      </c>
      <c r="P1633" s="32">
        <v>4317.1000000000004</v>
      </c>
      <c r="Q1633" s="32">
        <v>4317.1000000000004</v>
      </c>
      <c r="R1633" s="32"/>
      <c r="S1633" s="32"/>
      <c r="T1633" s="33"/>
      <c r="U1633" s="33"/>
      <c r="V1633" s="32" t="s">
        <v>2129</v>
      </c>
      <c r="W1633" s="32"/>
      <c r="X1633" s="33"/>
      <c r="Y1633" s="32"/>
      <c r="Z1633" s="33"/>
      <c r="AA1633" s="32"/>
      <c r="AB1633" s="32" t="s">
        <v>1645</v>
      </c>
      <c r="AC1633" s="33">
        <v>45337</v>
      </c>
      <c r="AD1633" s="32" t="s">
        <v>22</v>
      </c>
      <c r="AE1633" s="33">
        <v>45332</v>
      </c>
      <c r="AF1633" s="32"/>
      <c r="AG1633" s="32" t="s">
        <v>1104</v>
      </c>
      <c r="AH1633" s="32" t="s">
        <v>1209</v>
      </c>
      <c r="AI1633" t="s">
        <v>1745</v>
      </c>
      <c r="AJ1633" t="s">
        <v>1363</v>
      </c>
      <c r="AK1633" t="s">
        <v>1302</v>
      </c>
      <c r="AL1633" s="32" t="s">
        <v>1746</v>
      </c>
    </row>
    <row r="1634" spans="1:38">
      <c r="A1634" s="32">
        <v>46</v>
      </c>
      <c r="B1634" s="33">
        <v>45231</v>
      </c>
      <c r="C1634" s="32"/>
      <c r="D1634" s="32" t="s">
        <v>1342</v>
      </c>
      <c r="E1634" s="32" t="s">
        <v>1343</v>
      </c>
      <c r="F1634" s="32">
        <v>7641976</v>
      </c>
      <c r="G1634" s="32" t="s">
        <v>169</v>
      </c>
      <c r="H1634" s="32" t="s">
        <v>637</v>
      </c>
      <c r="I1634" s="32">
        <v>52516</v>
      </c>
      <c r="J1634" s="33">
        <v>45232</v>
      </c>
      <c r="K1634" s="33">
        <v>45236</v>
      </c>
      <c r="M1634" s="32">
        <v>1</v>
      </c>
      <c r="N1634" s="32" t="s">
        <v>659</v>
      </c>
      <c r="O1634" s="32">
        <v>1</v>
      </c>
      <c r="P1634" s="32">
        <v>4929</v>
      </c>
      <c r="Q1634" s="32">
        <v>4929</v>
      </c>
      <c r="R1634" s="32"/>
      <c r="S1634" s="32"/>
      <c r="T1634" s="33"/>
      <c r="U1634" s="33"/>
      <c r="V1634" s="32" t="s">
        <v>1647</v>
      </c>
      <c r="W1634" s="32"/>
      <c r="X1634" s="33"/>
      <c r="Y1634" s="32"/>
      <c r="Z1634" s="33"/>
      <c r="AA1634" s="32"/>
      <c r="AB1634" s="32" t="s">
        <v>1645</v>
      </c>
      <c r="AC1634" s="33">
        <v>45312</v>
      </c>
      <c r="AD1634" s="32" t="s">
        <v>22</v>
      </c>
      <c r="AE1634" s="33"/>
      <c r="AF1634" s="32"/>
      <c r="AG1634" s="32" t="s">
        <v>2151</v>
      </c>
      <c r="AH1634" s="32" t="s">
        <v>1209</v>
      </c>
      <c r="AI1634" t="s">
        <v>1745</v>
      </c>
      <c r="AJ1634" t="s">
        <v>1362</v>
      </c>
      <c r="AK1634" t="s">
        <v>1302</v>
      </c>
      <c r="AL1634" s="32" t="s">
        <v>1746</v>
      </c>
    </row>
    <row r="1635" spans="1:38">
      <c r="A1635" s="32">
        <v>47</v>
      </c>
      <c r="B1635" s="33">
        <v>45242</v>
      </c>
      <c r="C1635" s="32"/>
      <c r="D1635" s="32" t="s">
        <v>649</v>
      </c>
      <c r="E1635" s="32" t="s">
        <v>1450</v>
      </c>
      <c r="F1635" s="32">
        <v>7116535</v>
      </c>
      <c r="G1635" s="32" t="s">
        <v>169</v>
      </c>
      <c r="H1635" s="32" t="s">
        <v>1449</v>
      </c>
      <c r="I1635" s="32">
        <v>52715</v>
      </c>
      <c r="J1635" s="33">
        <v>45242</v>
      </c>
      <c r="K1635" s="33">
        <v>45242</v>
      </c>
      <c r="M1635" s="32">
        <v>1</v>
      </c>
      <c r="N1635" s="32" t="s">
        <v>659</v>
      </c>
      <c r="O1635" s="32">
        <v>1</v>
      </c>
      <c r="P1635" s="32">
        <v>2300.31</v>
      </c>
      <c r="Q1635" s="32">
        <v>2300.31</v>
      </c>
      <c r="R1635" s="32"/>
      <c r="S1635" s="32"/>
      <c r="T1635" s="33"/>
      <c r="U1635" s="33"/>
      <c r="V1635" s="32" t="s">
        <v>1648</v>
      </c>
      <c r="W1635" s="32"/>
      <c r="X1635" s="33"/>
      <c r="Y1635" s="32"/>
      <c r="Z1635" s="33"/>
      <c r="AA1635" s="32"/>
      <c r="AB1635" s="32" t="s">
        <v>1645</v>
      </c>
      <c r="AC1635" s="33">
        <v>45312</v>
      </c>
      <c r="AD1635" s="32" t="s">
        <v>22</v>
      </c>
      <c r="AE1635" s="33">
        <v>45343</v>
      </c>
      <c r="AF1635" s="32"/>
      <c r="AG1635" s="32" t="s">
        <v>1104</v>
      </c>
      <c r="AH1635" s="32" t="s">
        <v>1209</v>
      </c>
      <c r="AI1635" t="s">
        <v>1745</v>
      </c>
      <c r="AJ1635" t="s">
        <v>1362</v>
      </c>
      <c r="AK1635" t="s">
        <v>1302</v>
      </c>
      <c r="AL1635" s="32" t="s">
        <v>1746</v>
      </c>
    </row>
    <row r="1636" spans="1:38">
      <c r="A1636" s="32">
        <v>48</v>
      </c>
      <c r="B1636" s="33">
        <v>45289</v>
      </c>
      <c r="C1636" s="32"/>
      <c r="D1636" s="32" t="s">
        <v>1484</v>
      </c>
      <c r="E1636" s="32" t="s">
        <v>1485</v>
      </c>
      <c r="F1636" s="32">
        <v>8038045</v>
      </c>
      <c r="G1636" s="32" t="s">
        <v>169</v>
      </c>
      <c r="H1636" s="32" t="s">
        <v>1577</v>
      </c>
      <c r="I1636" s="32">
        <v>55085</v>
      </c>
      <c r="J1636" s="33">
        <v>45311</v>
      </c>
      <c r="K1636" s="33">
        <v>45313</v>
      </c>
      <c r="M1636" s="32">
        <v>1</v>
      </c>
      <c r="N1636" s="32" t="s">
        <v>659</v>
      </c>
      <c r="O1636" s="32">
        <v>1</v>
      </c>
      <c r="P1636" s="32">
        <v>10437.9</v>
      </c>
      <c r="Q1636" s="32">
        <v>10437.9</v>
      </c>
      <c r="R1636" s="32"/>
      <c r="S1636" s="32"/>
      <c r="T1636" s="33"/>
      <c r="U1636" s="33"/>
      <c r="V1636" s="32" t="s">
        <v>2130</v>
      </c>
      <c r="W1636" s="32"/>
      <c r="X1636" s="33"/>
      <c r="Y1636" s="32"/>
      <c r="Z1636" s="33"/>
      <c r="AA1636" s="32"/>
      <c r="AB1636" s="32" t="s">
        <v>1645</v>
      </c>
      <c r="AC1636" s="33">
        <v>45351</v>
      </c>
      <c r="AD1636" s="32" t="s">
        <v>22</v>
      </c>
      <c r="AE1636" s="33">
        <v>45332</v>
      </c>
      <c r="AF1636" s="32"/>
      <c r="AG1636" s="32" t="s">
        <v>1104</v>
      </c>
      <c r="AH1636" s="32" t="s">
        <v>1209</v>
      </c>
      <c r="AI1636" t="s">
        <v>1745</v>
      </c>
      <c r="AJ1636" t="s">
        <v>1363</v>
      </c>
      <c r="AK1636" t="s">
        <v>1302</v>
      </c>
      <c r="AL1636" s="32" t="s">
        <v>1746</v>
      </c>
    </row>
    <row r="1637" spans="1:38">
      <c r="A1637" s="32">
        <v>49</v>
      </c>
      <c r="B1637" s="33">
        <v>45294</v>
      </c>
      <c r="C1637" s="32"/>
      <c r="D1637" s="32" t="s">
        <v>994</v>
      </c>
      <c r="E1637" s="32" t="s">
        <v>995</v>
      </c>
      <c r="F1637" s="32">
        <v>8139100</v>
      </c>
      <c r="G1637" s="32" t="s">
        <v>169</v>
      </c>
      <c r="H1637" s="32" t="s">
        <v>1487</v>
      </c>
      <c r="I1637" s="32">
        <v>55228</v>
      </c>
      <c r="J1637" s="33">
        <v>45311</v>
      </c>
      <c r="K1637" s="33">
        <v>45315</v>
      </c>
      <c r="M1637" s="32">
        <v>1</v>
      </c>
      <c r="N1637" s="32" t="s">
        <v>659</v>
      </c>
      <c r="O1637" s="32">
        <v>1</v>
      </c>
      <c r="P1637" s="32">
        <v>1750.85</v>
      </c>
      <c r="Q1637" s="32">
        <v>1750.85</v>
      </c>
      <c r="R1637" s="32"/>
      <c r="S1637" s="32"/>
      <c r="T1637" s="33"/>
      <c r="U1637" s="33"/>
      <c r="V1637" s="32" t="s">
        <v>2188</v>
      </c>
      <c r="W1637" s="32"/>
      <c r="X1637" s="33"/>
      <c r="Y1637" s="32"/>
      <c r="Z1637" s="33"/>
      <c r="AA1637" s="32"/>
      <c r="AB1637" s="32" t="s">
        <v>1645</v>
      </c>
      <c r="AC1637" s="33">
        <v>45343</v>
      </c>
      <c r="AD1637" s="32" t="s">
        <v>22</v>
      </c>
      <c r="AE1637" s="33">
        <v>45343</v>
      </c>
      <c r="AF1637" s="32"/>
      <c r="AG1637" s="32" t="s">
        <v>1104</v>
      </c>
      <c r="AH1637" s="32" t="s">
        <v>1209</v>
      </c>
      <c r="AI1637" t="s">
        <v>1745</v>
      </c>
      <c r="AJ1637" t="s">
        <v>1354</v>
      </c>
      <c r="AK1637" t="s">
        <v>1520</v>
      </c>
      <c r="AL1637" s="32" t="s">
        <v>1746</v>
      </c>
    </row>
    <row r="1638" spans="1:38">
      <c r="A1638" s="32">
        <v>50</v>
      </c>
      <c r="B1638" s="33">
        <v>45322</v>
      </c>
      <c r="C1638" s="32"/>
      <c r="D1638" s="32" t="s">
        <v>2152</v>
      </c>
      <c r="E1638" s="32" t="s">
        <v>2153</v>
      </c>
      <c r="F1638" s="32"/>
      <c r="G1638" s="32" t="s">
        <v>2154</v>
      </c>
      <c r="H1638" s="32" t="s">
        <v>2155</v>
      </c>
      <c r="I1638" s="32"/>
      <c r="J1638" s="33"/>
      <c r="K1638" s="33"/>
      <c r="M1638" s="32"/>
      <c r="N1638" s="32"/>
      <c r="O1638" s="32"/>
      <c r="P1638" s="32"/>
      <c r="Q1638" s="32"/>
      <c r="R1638" s="32"/>
      <c r="S1638" s="32"/>
      <c r="T1638" s="33"/>
      <c r="U1638" s="33"/>
      <c r="V1638" s="32"/>
      <c r="W1638" s="32"/>
      <c r="X1638" s="33"/>
      <c r="Y1638" s="32"/>
      <c r="Z1638" s="33"/>
      <c r="AA1638" s="32"/>
      <c r="AB1638" s="32"/>
      <c r="AC1638" s="33"/>
      <c r="AD1638" s="32"/>
      <c r="AE1638" s="33"/>
      <c r="AF1638" s="32"/>
      <c r="AG1638" s="32" t="s">
        <v>2156</v>
      </c>
      <c r="AH1638" s="32" t="s">
        <v>1209</v>
      </c>
      <c r="AI1638" t="s">
        <v>1745</v>
      </c>
      <c r="AJ1638" t="s">
        <v>1354</v>
      </c>
      <c r="AK1638" t="s">
        <v>1520</v>
      </c>
      <c r="AL1638" s="32" t="s">
        <v>1746</v>
      </c>
    </row>
    <row r="1639" spans="1:38">
      <c r="A1639" s="32">
        <v>51</v>
      </c>
      <c r="B1639" s="33">
        <v>45336</v>
      </c>
      <c r="C1639" s="32"/>
      <c r="D1639" s="32" t="s">
        <v>2392</v>
      </c>
      <c r="E1639" s="32" t="s">
        <v>2394</v>
      </c>
      <c r="F1639" s="32"/>
      <c r="G1639" s="32" t="s">
        <v>169</v>
      </c>
      <c r="H1639" s="32" t="s">
        <v>2393</v>
      </c>
      <c r="I1639" s="32">
        <v>57208</v>
      </c>
      <c r="J1639" s="33">
        <v>45356</v>
      </c>
      <c r="K1639" s="33">
        <v>45396</v>
      </c>
      <c r="M1639" s="32">
        <v>1</v>
      </c>
      <c r="N1639" s="32" t="s">
        <v>659</v>
      </c>
      <c r="O1639" s="32">
        <v>1</v>
      </c>
      <c r="P1639" s="32">
        <v>2211</v>
      </c>
      <c r="Q1639" s="32">
        <v>2211</v>
      </c>
      <c r="R1639" s="32"/>
      <c r="S1639" s="32"/>
      <c r="T1639" s="33"/>
      <c r="U1639" s="33"/>
      <c r="V1639" s="32"/>
      <c r="W1639" s="32"/>
      <c r="X1639" s="33"/>
      <c r="Y1639" s="32"/>
      <c r="Z1639" s="33"/>
      <c r="AA1639" s="32"/>
      <c r="AB1639" s="32"/>
      <c r="AC1639" s="33"/>
      <c r="AD1639" s="32"/>
      <c r="AE1639" s="33"/>
      <c r="AF1639" s="32"/>
      <c r="AG1639" s="32"/>
      <c r="AH1639" s="32" t="s">
        <v>1209</v>
      </c>
      <c r="AI1639" t="s">
        <v>1745</v>
      </c>
      <c r="AJ1639" t="s">
        <v>1355</v>
      </c>
      <c r="AK1639" t="s">
        <v>1520</v>
      </c>
      <c r="AL1639" s="32" t="s">
        <v>1746</v>
      </c>
    </row>
    <row r="1640" spans="1:38">
      <c r="A1640" s="32">
        <v>52</v>
      </c>
      <c r="B1640" s="33">
        <v>45351</v>
      </c>
      <c r="C1640" s="32"/>
      <c r="D1640" s="32" t="s">
        <v>2718</v>
      </c>
      <c r="E1640" s="32" t="s">
        <v>2719</v>
      </c>
      <c r="F1640" s="32">
        <v>9722230</v>
      </c>
      <c r="G1640" s="32" t="s">
        <v>2154</v>
      </c>
      <c r="H1640" s="32" t="s">
        <v>2949</v>
      </c>
      <c r="I1640" s="32">
        <v>57459</v>
      </c>
      <c r="J1640" s="33">
        <v>45371</v>
      </c>
      <c r="K1640" s="33">
        <v>45372</v>
      </c>
      <c r="M1640" s="32">
        <v>1</v>
      </c>
      <c r="N1640" s="32" t="s">
        <v>2303</v>
      </c>
      <c r="O1640" s="32">
        <v>1</v>
      </c>
      <c r="P1640" s="32">
        <v>70000</v>
      </c>
      <c r="Q1640" s="32">
        <v>70000</v>
      </c>
      <c r="R1640" s="32"/>
      <c r="S1640" s="32"/>
      <c r="T1640" s="33"/>
      <c r="U1640" s="33"/>
      <c r="V1640" s="32"/>
      <c r="W1640" s="32"/>
      <c r="X1640" s="33"/>
      <c r="Y1640" s="32"/>
      <c r="Z1640" s="33"/>
      <c r="AA1640" s="32"/>
      <c r="AB1640" s="32"/>
      <c r="AC1640" s="33"/>
      <c r="AD1640" s="32"/>
      <c r="AE1640" s="33"/>
      <c r="AF1640" s="32"/>
      <c r="AG1640" s="32"/>
      <c r="AH1640" s="32" t="s">
        <v>1209</v>
      </c>
      <c r="AI1640" t="s">
        <v>1745</v>
      </c>
      <c r="AJ1640" t="s">
        <v>1355</v>
      </c>
      <c r="AK1640" t="s">
        <v>1520</v>
      </c>
      <c r="AL1640" s="32" t="s">
        <v>1746</v>
      </c>
    </row>
    <row r="1641" spans="1:38">
      <c r="A1641" s="32">
        <v>52</v>
      </c>
      <c r="B1641" s="33">
        <v>45351</v>
      </c>
      <c r="C1641" s="32"/>
      <c r="D1641" s="32" t="s">
        <v>2718</v>
      </c>
      <c r="E1641" s="32" t="s">
        <v>2719</v>
      </c>
      <c r="F1641" s="32">
        <v>9722230</v>
      </c>
      <c r="G1641" s="32" t="s">
        <v>2154</v>
      </c>
      <c r="H1641" s="32" t="s">
        <v>2950</v>
      </c>
      <c r="I1641" s="32"/>
      <c r="J1641" s="33"/>
      <c r="K1641" s="33"/>
      <c r="M1641" s="32"/>
      <c r="N1641" s="32" t="s">
        <v>2951</v>
      </c>
      <c r="O1641" s="32">
        <v>90</v>
      </c>
      <c r="P1641" s="32">
        <v>2.0832999999999999</v>
      </c>
      <c r="Q1641" s="32">
        <v>2.0832999999999999</v>
      </c>
      <c r="R1641" s="32"/>
      <c r="S1641" s="32"/>
      <c r="T1641" s="33"/>
      <c r="U1641" s="33"/>
      <c r="V1641" s="32"/>
      <c r="W1641" s="32"/>
      <c r="X1641" s="33"/>
      <c r="Y1641" s="32"/>
      <c r="Z1641" s="33"/>
      <c r="AA1641" s="32"/>
      <c r="AB1641" s="32"/>
      <c r="AC1641" s="33"/>
      <c r="AD1641" s="32"/>
      <c r="AE1641" s="33"/>
      <c r="AF1641" s="32"/>
      <c r="AG1641" s="32"/>
      <c r="AH1641" s="32" t="s">
        <v>1209</v>
      </c>
      <c r="AI1641" t="s">
        <v>1745</v>
      </c>
      <c r="AJ1641" t="s">
        <v>1355</v>
      </c>
      <c r="AK1641" t="s">
        <v>1520</v>
      </c>
      <c r="AL1641" s="32" t="s">
        <v>1746</v>
      </c>
    </row>
    <row r="1642" spans="1:38">
      <c r="A1642" s="32">
        <v>52</v>
      </c>
      <c r="B1642" s="33">
        <v>45351</v>
      </c>
      <c r="C1642" s="32"/>
      <c r="D1642" s="32" t="s">
        <v>2718</v>
      </c>
      <c r="E1642" s="32" t="s">
        <v>2719</v>
      </c>
      <c r="F1642" s="32">
        <v>9722230</v>
      </c>
      <c r="G1642" s="32" t="s">
        <v>2154</v>
      </c>
      <c r="H1642" s="32" t="s">
        <v>2952</v>
      </c>
      <c r="I1642" s="32"/>
      <c r="J1642" s="33"/>
      <c r="K1642" s="33"/>
      <c r="M1642" s="32"/>
      <c r="N1642" s="32" t="s">
        <v>20</v>
      </c>
      <c r="O1642" s="32">
        <v>4</v>
      </c>
      <c r="P1642" s="32">
        <v>54.166699999999999</v>
      </c>
      <c r="Q1642" s="32">
        <v>216.66669999999999</v>
      </c>
      <c r="R1642" s="32"/>
      <c r="S1642" s="32"/>
      <c r="T1642" s="33"/>
      <c r="U1642" s="33"/>
      <c r="V1642" s="32"/>
      <c r="W1642" s="32"/>
      <c r="X1642" s="33"/>
      <c r="Y1642" s="32"/>
      <c r="Z1642" s="33"/>
      <c r="AA1642" s="32"/>
      <c r="AB1642" s="32"/>
      <c r="AC1642" s="33"/>
      <c r="AD1642" s="32"/>
      <c r="AE1642" s="33"/>
      <c r="AF1642" s="32"/>
      <c r="AG1642" s="32"/>
      <c r="AH1642" s="32" t="s">
        <v>1209</v>
      </c>
      <c r="AI1642" t="s">
        <v>1745</v>
      </c>
      <c r="AJ1642" t="s">
        <v>1355</v>
      </c>
      <c r="AK1642" t="s">
        <v>1520</v>
      </c>
      <c r="AL1642" s="32" t="s">
        <v>1746</v>
      </c>
    </row>
    <row r="1643" spans="1:38">
      <c r="A1643" s="32">
        <v>52</v>
      </c>
      <c r="B1643" s="33">
        <v>45351</v>
      </c>
      <c r="C1643" s="32"/>
      <c r="D1643" s="32" t="s">
        <v>2718</v>
      </c>
      <c r="E1643" s="32" t="s">
        <v>2719</v>
      </c>
      <c r="F1643" s="32">
        <v>9722230</v>
      </c>
      <c r="G1643" s="32" t="s">
        <v>2154</v>
      </c>
      <c r="H1643" s="32" t="s">
        <v>2953</v>
      </c>
      <c r="I1643" s="32"/>
      <c r="J1643" s="33"/>
      <c r="K1643" s="33"/>
      <c r="M1643" s="32"/>
      <c r="N1643" s="32" t="s">
        <v>20</v>
      </c>
      <c r="O1643" s="32">
        <v>4</v>
      </c>
      <c r="P1643" s="32">
        <v>41.666699999999999</v>
      </c>
      <c r="Q1643" s="32">
        <v>166.66669999999999</v>
      </c>
      <c r="R1643" s="32"/>
      <c r="S1643" s="32"/>
      <c r="T1643" s="33"/>
      <c r="U1643" s="33"/>
      <c r="V1643" s="32"/>
      <c r="W1643" s="32"/>
      <c r="X1643" s="33"/>
      <c r="Y1643" s="32"/>
      <c r="Z1643" s="33"/>
      <c r="AA1643" s="32"/>
      <c r="AB1643" s="32"/>
      <c r="AC1643" s="33"/>
      <c r="AD1643" s="32"/>
      <c r="AE1643" s="33"/>
      <c r="AF1643" s="32"/>
      <c r="AG1643" s="32"/>
      <c r="AH1643" s="32" t="s">
        <v>1209</v>
      </c>
      <c r="AI1643" t="s">
        <v>1745</v>
      </c>
      <c r="AJ1643" t="s">
        <v>1355</v>
      </c>
      <c r="AK1643" t="s">
        <v>1520</v>
      </c>
      <c r="AL1643" s="32" t="s">
        <v>1746</v>
      </c>
    </row>
    <row r="1644" spans="1:38">
      <c r="A1644" s="32">
        <v>52</v>
      </c>
      <c r="B1644" s="33">
        <v>45351</v>
      </c>
      <c r="C1644" s="32"/>
      <c r="D1644" s="32" t="s">
        <v>2718</v>
      </c>
      <c r="E1644" s="32" t="s">
        <v>2719</v>
      </c>
      <c r="F1644" s="32">
        <v>9722230</v>
      </c>
      <c r="G1644" s="32" t="s">
        <v>2154</v>
      </c>
      <c r="H1644" s="32" t="s">
        <v>2954</v>
      </c>
      <c r="I1644" s="32"/>
      <c r="J1644" s="33"/>
      <c r="K1644" s="33"/>
      <c r="M1644" s="32"/>
      <c r="N1644" s="32" t="s">
        <v>2955</v>
      </c>
      <c r="O1644" s="32">
        <v>36</v>
      </c>
      <c r="P1644" s="32">
        <v>9.5486000000000004</v>
      </c>
      <c r="Q1644" s="32">
        <v>343.75</v>
      </c>
      <c r="R1644" s="32"/>
      <c r="S1644" s="32"/>
      <c r="T1644" s="33"/>
      <c r="U1644" s="33"/>
      <c r="V1644" s="32"/>
      <c r="W1644" s="32"/>
      <c r="X1644" s="33"/>
      <c r="Y1644" s="32"/>
      <c r="Z1644" s="33"/>
      <c r="AA1644" s="32"/>
      <c r="AB1644" s="32"/>
      <c r="AC1644" s="33"/>
      <c r="AD1644" s="32"/>
      <c r="AE1644" s="33"/>
      <c r="AF1644" s="32"/>
      <c r="AG1644" s="32"/>
      <c r="AH1644" s="32" t="s">
        <v>1209</v>
      </c>
      <c r="AI1644" t="s">
        <v>1745</v>
      </c>
      <c r="AJ1644" t="s">
        <v>1355</v>
      </c>
      <c r="AK1644" t="s">
        <v>1520</v>
      </c>
      <c r="AL1644" s="32" t="s">
        <v>1746</v>
      </c>
    </row>
    <row r="1645" spans="1:38">
      <c r="A1645" s="32">
        <v>52</v>
      </c>
      <c r="B1645" s="33">
        <v>45351</v>
      </c>
      <c r="C1645" s="32"/>
      <c r="D1645" s="32" t="s">
        <v>2718</v>
      </c>
      <c r="E1645" s="32" t="s">
        <v>2719</v>
      </c>
      <c r="F1645" s="32">
        <v>9722230</v>
      </c>
      <c r="G1645" s="32" t="s">
        <v>2154</v>
      </c>
      <c r="H1645" s="32" t="s">
        <v>2956</v>
      </c>
      <c r="I1645" s="32"/>
      <c r="J1645" s="33"/>
      <c r="K1645" s="33"/>
      <c r="M1645" s="32"/>
      <c r="N1645" s="32" t="s">
        <v>20</v>
      </c>
      <c r="O1645" s="32">
        <v>40</v>
      </c>
      <c r="P1645" s="32">
        <v>10.5</v>
      </c>
      <c r="Q1645" s="32">
        <v>420</v>
      </c>
      <c r="R1645" s="32"/>
      <c r="S1645" s="32"/>
      <c r="T1645" s="33"/>
      <c r="U1645" s="33"/>
      <c r="V1645" s="32"/>
      <c r="W1645" s="32"/>
      <c r="X1645" s="33"/>
      <c r="Y1645" s="32"/>
      <c r="Z1645" s="33"/>
      <c r="AA1645" s="32"/>
      <c r="AB1645" s="32"/>
      <c r="AC1645" s="33"/>
      <c r="AD1645" s="32"/>
      <c r="AE1645" s="33"/>
      <c r="AF1645" s="32"/>
      <c r="AG1645" s="32"/>
      <c r="AH1645" s="32" t="s">
        <v>1209</v>
      </c>
      <c r="AI1645" t="s">
        <v>1745</v>
      </c>
      <c r="AJ1645" t="s">
        <v>1355</v>
      </c>
      <c r="AK1645" t="s">
        <v>1520</v>
      </c>
      <c r="AL1645" s="32" t="s">
        <v>1746</v>
      </c>
    </row>
    <row r="1646" spans="1:38">
      <c r="A1646" s="32">
        <v>52</v>
      </c>
      <c r="B1646" s="33">
        <v>45351</v>
      </c>
      <c r="C1646" s="32"/>
      <c r="D1646" s="32" t="s">
        <v>2718</v>
      </c>
      <c r="E1646" s="32" t="s">
        <v>2719</v>
      </c>
      <c r="F1646" s="32">
        <v>9722230</v>
      </c>
      <c r="G1646" s="32" t="s">
        <v>2154</v>
      </c>
      <c r="H1646" s="32" t="s">
        <v>2720</v>
      </c>
      <c r="I1646" s="32"/>
      <c r="J1646" s="33"/>
      <c r="K1646" s="33"/>
      <c r="M1646" s="32"/>
      <c r="N1646" s="32" t="s">
        <v>63</v>
      </c>
      <c r="O1646" s="32">
        <v>1</v>
      </c>
      <c r="P1646" s="32">
        <v>1570</v>
      </c>
      <c r="Q1646" s="32">
        <v>1570</v>
      </c>
      <c r="R1646" s="32"/>
      <c r="S1646" s="32"/>
      <c r="T1646" s="33"/>
      <c r="U1646" s="33"/>
      <c r="V1646" s="32"/>
      <c r="W1646" s="32"/>
      <c r="X1646" s="33"/>
      <c r="Y1646" s="32"/>
      <c r="Z1646" s="33"/>
      <c r="AA1646" s="32"/>
      <c r="AB1646" s="32"/>
      <c r="AC1646" s="33"/>
      <c r="AD1646" s="32"/>
      <c r="AE1646" s="33"/>
      <c r="AF1646" s="32"/>
      <c r="AG1646" s="32" t="s">
        <v>2723</v>
      </c>
      <c r="AH1646" s="32" t="s">
        <v>1209</v>
      </c>
      <c r="AI1646" t="s">
        <v>1745</v>
      </c>
      <c r="AJ1646" t="s">
        <v>1355</v>
      </c>
      <c r="AK1646" t="s">
        <v>1520</v>
      </c>
      <c r="AL1646" s="32" t="s">
        <v>1746</v>
      </c>
    </row>
    <row r="1647" spans="1:38">
      <c r="A1647" s="32">
        <v>52</v>
      </c>
      <c r="B1647" s="33">
        <v>45351</v>
      </c>
      <c r="C1647" s="32"/>
      <c r="D1647" s="32" t="s">
        <v>2718</v>
      </c>
      <c r="E1647" s="32" t="s">
        <v>2719</v>
      </c>
      <c r="F1647" s="32">
        <v>9722230</v>
      </c>
      <c r="G1647" s="32" t="s">
        <v>2154</v>
      </c>
      <c r="H1647" s="32" t="s">
        <v>2721</v>
      </c>
      <c r="I1647" s="32"/>
      <c r="J1647" s="33"/>
      <c r="K1647" s="33"/>
      <c r="M1647" s="32"/>
      <c r="N1647" s="32" t="s">
        <v>63</v>
      </c>
      <c r="O1647" s="32">
        <v>1</v>
      </c>
      <c r="P1647" s="32">
        <v>2092</v>
      </c>
      <c r="Q1647" s="32">
        <v>2092</v>
      </c>
      <c r="R1647" s="32"/>
      <c r="S1647" s="32"/>
      <c r="T1647" s="33"/>
      <c r="U1647" s="33"/>
      <c r="V1647" s="32"/>
      <c r="W1647" s="32"/>
      <c r="X1647" s="33"/>
      <c r="Y1647" s="32"/>
      <c r="Z1647" s="33"/>
      <c r="AA1647" s="32"/>
      <c r="AB1647" s="32"/>
      <c r="AC1647" s="33"/>
      <c r="AD1647" s="32"/>
      <c r="AE1647" s="33"/>
      <c r="AF1647" s="32"/>
      <c r="AG1647" s="32"/>
      <c r="AH1647" s="32" t="s">
        <v>1209</v>
      </c>
      <c r="AI1647" t="s">
        <v>1745</v>
      </c>
      <c r="AJ1647" t="s">
        <v>1355</v>
      </c>
      <c r="AK1647" t="s">
        <v>1520</v>
      </c>
      <c r="AL1647" s="32" t="s">
        <v>1746</v>
      </c>
    </row>
    <row r="1648" spans="1:38">
      <c r="A1648" s="32">
        <v>52</v>
      </c>
      <c r="B1648" s="33">
        <v>45351</v>
      </c>
      <c r="C1648" s="32"/>
      <c r="D1648" s="32" t="s">
        <v>2718</v>
      </c>
      <c r="E1648" s="32" t="s">
        <v>2719</v>
      </c>
      <c r="F1648" s="32">
        <v>9722230</v>
      </c>
      <c r="G1648" s="32" t="s">
        <v>2154</v>
      </c>
      <c r="H1648" s="32" t="s">
        <v>2722</v>
      </c>
      <c r="I1648" s="32"/>
      <c r="J1648" s="33"/>
      <c r="K1648" s="33"/>
      <c r="M1648" s="32"/>
      <c r="N1648" s="32" t="s">
        <v>63</v>
      </c>
      <c r="O1648" s="32">
        <v>1</v>
      </c>
      <c r="P1648" s="32">
        <v>141.24</v>
      </c>
      <c r="Q1648" s="32">
        <v>141.24</v>
      </c>
      <c r="R1648" s="32"/>
      <c r="S1648" s="32"/>
      <c r="T1648" s="33"/>
      <c r="U1648" s="33"/>
      <c r="V1648" s="32"/>
      <c r="W1648" s="32"/>
      <c r="X1648" s="33"/>
      <c r="Y1648" s="32"/>
      <c r="Z1648" s="33"/>
      <c r="AA1648" s="32"/>
      <c r="AB1648" s="32"/>
      <c r="AC1648" s="33"/>
      <c r="AD1648" s="32"/>
      <c r="AE1648" s="33"/>
      <c r="AF1648" s="32"/>
      <c r="AG1648" s="32"/>
      <c r="AH1648" s="32" t="s">
        <v>1209</v>
      </c>
      <c r="AI1648" t="s">
        <v>1745</v>
      </c>
      <c r="AJ1648" t="s">
        <v>1355</v>
      </c>
      <c r="AK1648" t="s">
        <v>1520</v>
      </c>
      <c r="AL1648" s="32" t="s">
        <v>1746</v>
      </c>
    </row>
    <row r="1649" spans="1:38">
      <c r="A1649" s="32">
        <v>53</v>
      </c>
      <c r="B1649" s="33">
        <v>45336</v>
      </c>
      <c r="C1649" s="32"/>
      <c r="D1649" s="32" t="s">
        <v>2773</v>
      </c>
      <c r="E1649" s="32" t="s">
        <v>2774</v>
      </c>
      <c r="F1649" s="32">
        <v>6443145</v>
      </c>
      <c r="G1649" s="32" t="s">
        <v>2154</v>
      </c>
      <c r="H1649" s="32" t="s">
        <v>2776</v>
      </c>
      <c r="I1649" s="32"/>
      <c r="J1649" s="33"/>
      <c r="K1649" s="33"/>
      <c r="M1649" s="32">
        <v>1</v>
      </c>
      <c r="N1649" s="32" t="s">
        <v>63</v>
      </c>
      <c r="O1649" s="32">
        <v>1</v>
      </c>
      <c r="P1649" s="32"/>
      <c r="Q1649" s="32"/>
      <c r="R1649" s="32"/>
      <c r="S1649" s="32"/>
      <c r="T1649" s="33"/>
      <c r="U1649" s="33"/>
      <c r="V1649" s="32"/>
      <c r="W1649" s="32"/>
      <c r="X1649" s="33"/>
      <c r="Y1649" s="32"/>
      <c r="Z1649" s="33"/>
      <c r="AA1649" s="32"/>
      <c r="AB1649" s="32"/>
      <c r="AC1649" s="33"/>
      <c r="AD1649" s="32"/>
      <c r="AE1649" s="33"/>
      <c r="AF1649" s="32"/>
      <c r="AG1649" s="32" t="s">
        <v>2775</v>
      </c>
      <c r="AH1649" s="32" t="s">
        <v>1209</v>
      </c>
      <c r="AI1649" t="s">
        <v>1745</v>
      </c>
      <c r="AJ1649" t="s">
        <v>1355</v>
      </c>
      <c r="AK1649" t="s">
        <v>1520</v>
      </c>
      <c r="AL1649" s="32" t="s">
        <v>1746</v>
      </c>
    </row>
    <row r="1650" spans="1:38">
      <c r="A1650" s="32">
        <v>1</v>
      </c>
      <c r="B1650" s="33">
        <v>45276</v>
      </c>
      <c r="C1650" s="32"/>
      <c r="D1650" s="32" t="s">
        <v>1111</v>
      </c>
      <c r="E1650" s="32" t="s">
        <v>1112</v>
      </c>
      <c r="F1650" s="32">
        <v>8563372</v>
      </c>
      <c r="G1650" s="32" t="s">
        <v>169</v>
      </c>
      <c r="H1650" s="32" t="s">
        <v>1113</v>
      </c>
      <c r="I1650" s="32">
        <v>54270</v>
      </c>
      <c r="J1650" s="33">
        <v>45276</v>
      </c>
      <c r="K1650" s="33">
        <v>45284</v>
      </c>
      <c r="L1650" t="s">
        <v>1058</v>
      </c>
      <c r="M1650" s="32">
        <v>1</v>
      </c>
      <c r="N1650" s="32" t="s">
        <v>659</v>
      </c>
      <c r="O1650" s="32">
        <v>2</v>
      </c>
      <c r="P1650" s="32">
        <v>5224.66</v>
      </c>
      <c r="Q1650" s="32">
        <v>10449.32</v>
      </c>
      <c r="R1650" s="32"/>
      <c r="S1650" s="32"/>
      <c r="T1650" s="33"/>
      <c r="U1650" s="33"/>
      <c r="V1650" s="32" t="s">
        <v>1855</v>
      </c>
      <c r="W1650" s="32">
        <v>1</v>
      </c>
      <c r="X1650" s="33">
        <v>45307</v>
      </c>
      <c r="Y1650" s="32" t="s">
        <v>1068</v>
      </c>
      <c r="Z1650" s="33"/>
      <c r="AA1650" s="32" t="s">
        <v>1857</v>
      </c>
      <c r="AB1650" s="32" t="s">
        <v>1856</v>
      </c>
      <c r="AC1650" s="33">
        <v>45351</v>
      </c>
      <c r="AD1650" s="32" t="s">
        <v>22</v>
      </c>
      <c r="AE1650" s="33">
        <v>45356</v>
      </c>
      <c r="AF1650" s="32">
        <v>1</v>
      </c>
      <c r="AG1650" s="32" t="s">
        <v>2558</v>
      </c>
      <c r="AH1650" s="32" t="s">
        <v>1210</v>
      </c>
      <c r="AI1650" t="s">
        <v>1745</v>
      </c>
      <c r="AJ1650" t="s">
        <v>1363</v>
      </c>
      <c r="AK1650" t="s">
        <v>1302</v>
      </c>
      <c r="AL1650" s="32" t="s">
        <v>1747</v>
      </c>
    </row>
    <row r="1651" spans="1:38">
      <c r="A1651" s="32">
        <v>2</v>
      </c>
      <c r="B1651" s="33">
        <v>45276</v>
      </c>
      <c r="C1651" s="32"/>
      <c r="D1651" s="32" t="s">
        <v>1114</v>
      </c>
      <c r="E1651" s="32" t="s">
        <v>1115</v>
      </c>
      <c r="F1651" s="32">
        <v>8564095</v>
      </c>
      <c r="G1651" s="32" t="s">
        <v>169</v>
      </c>
      <c r="H1651" s="32" t="s">
        <v>1113</v>
      </c>
      <c r="I1651" s="32">
        <v>54279</v>
      </c>
      <c r="J1651" s="33">
        <v>45276</v>
      </c>
      <c r="K1651" s="33">
        <v>45284</v>
      </c>
      <c r="L1651" t="s">
        <v>1058</v>
      </c>
      <c r="M1651" s="32">
        <v>1</v>
      </c>
      <c r="N1651" s="32" t="s">
        <v>659</v>
      </c>
      <c r="O1651" s="32">
        <v>2</v>
      </c>
      <c r="P1651" s="32">
        <v>5224.66</v>
      </c>
      <c r="Q1651" s="32">
        <v>10449.32</v>
      </c>
      <c r="R1651" s="32"/>
      <c r="S1651" s="32"/>
      <c r="T1651" s="33"/>
      <c r="U1651" s="33"/>
      <c r="V1651" s="32" t="s">
        <v>1855</v>
      </c>
      <c r="W1651" s="32">
        <v>1</v>
      </c>
      <c r="X1651" s="33">
        <v>45307</v>
      </c>
      <c r="Y1651" s="32" t="s">
        <v>1068</v>
      </c>
      <c r="Z1651" s="33"/>
      <c r="AA1651" s="32" t="s">
        <v>1857</v>
      </c>
      <c r="AB1651" s="32" t="s">
        <v>1856</v>
      </c>
      <c r="AC1651" s="33">
        <v>45351</v>
      </c>
      <c r="AD1651" s="32" t="s">
        <v>22</v>
      </c>
      <c r="AE1651" s="33">
        <v>45356</v>
      </c>
      <c r="AF1651" s="32">
        <v>1</v>
      </c>
      <c r="AG1651" s="32" t="s">
        <v>2558</v>
      </c>
      <c r="AH1651" s="32" t="s">
        <v>1210</v>
      </c>
      <c r="AI1651" t="s">
        <v>1745</v>
      </c>
      <c r="AJ1651" t="s">
        <v>1363</v>
      </c>
      <c r="AK1651" t="s">
        <v>1302</v>
      </c>
      <c r="AL1651" s="32" t="s">
        <v>1747</v>
      </c>
    </row>
    <row r="1652" spans="1:38">
      <c r="A1652" s="32">
        <v>3</v>
      </c>
      <c r="B1652" s="33">
        <v>45279</v>
      </c>
      <c r="C1652" s="32"/>
      <c r="D1652" s="32" t="s">
        <v>1191</v>
      </c>
      <c r="E1652" s="32" t="s">
        <v>342</v>
      </c>
      <c r="F1652" s="32">
        <v>4103915</v>
      </c>
      <c r="G1652" s="32" t="s">
        <v>169</v>
      </c>
      <c r="H1652" s="32" t="s">
        <v>1189</v>
      </c>
      <c r="I1652" s="32">
        <v>54209</v>
      </c>
      <c r="J1652" s="33">
        <v>45279</v>
      </c>
      <c r="K1652" s="33">
        <v>45281</v>
      </c>
      <c r="L1652" t="s">
        <v>1068</v>
      </c>
      <c r="M1652" s="32">
        <v>1</v>
      </c>
      <c r="N1652" s="32" t="s">
        <v>659</v>
      </c>
      <c r="O1652" s="32">
        <v>40</v>
      </c>
      <c r="P1652" s="32">
        <v>269055.59999999998</v>
      </c>
      <c r="Q1652" s="32">
        <v>269055.59999999998</v>
      </c>
      <c r="R1652" s="32"/>
      <c r="S1652" s="32"/>
      <c r="T1652" s="33"/>
      <c r="U1652" s="33"/>
      <c r="V1652" s="32" t="s">
        <v>2189</v>
      </c>
      <c r="W1652" s="32">
        <v>1</v>
      </c>
      <c r="X1652" s="33">
        <v>45327</v>
      </c>
      <c r="Y1652" s="32" t="s">
        <v>1068</v>
      </c>
      <c r="Z1652" s="33"/>
      <c r="AA1652" s="32" t="s">
        <v>2190</v>
      </c>
      <c r="AB1652" s="32" t="s">
        <v>2191</v>
      </c>
      <c r="AC1652" s="33">
        <v>45414</v>
      </c>
      <c r="AD1652" s="32"/>
      <c r="AE1652" s="33"/>
      <c r="AF1652" s="32"/>
      <c r="AG1652" s="32" t="s">
        <v>1104</v>
      </c>
      <c r="AH1652" s="32" t="s">
        <v>1210</v>
      </c>
      <c r="AI1652" t="s">
        <v>1745</v>
      </c>
      <c r="AJ1652" t="s">
        <v>1363</v>
      </c>
      <c r="AK1652" t="s">
        <v>1302</v>
      </c>
      <c r="AL1652" s="32" t="s">
        <v>1747</v>
      </c>
    </row>
    <row r="1653" spans="1:38">
      <c r="A1653" s="32">
        <v>4</v>
      </c>
      <c r="B1653" s="33">
        <v>45279</v>
      </c>
      <c r="C1653" s="32"/>
      <c r="D1653" s="32" t="s">
        <v>1191</v>
      </c>
      <c r="E1653" s="32" t="s">
        <v>342</v>
      </c>
      <c r="F1653" s="32">
        <v>4103915</v>
      </c>
      <c r="G1653" s="32" t="s">
        <v>169</v>
      </c>
      <c r="H1653" s="32" t="s">
        <v>1190</v>
      </c>
      <c r="I1653" s="32">
        <v>54209</v>
      </c>
      <c r="J1653" s="33">
        <v>45279</v>
      </c>
      <c r="K1653" s="33">
        <v>45281</v>
      </c>
      <c r="L1653" t="s">
        <v>1068</v>
      </c>
      <c r="M1653" s="32">
        <v>1</v>
      </c>
      <c r="N1653" s="32" t="s">
        <v>659</v>
      </c>
      <c r="O1653" s="32">
        <v>120</v>
      </c>
      <c r="P1653" s="32">
        <v>17274.27</v>
      </c>
      <c r="Q1653" s="32">
        <v>17274.27</v>
      </c>
      <c r="R1653" s="32"/>
      <c r="S1653" s="32"/>
      <c r="T1653" s="33"/>
      <c r="U1653" s="33"/>
      <c r="V1653" s="32" t="s">
        <v>2189</v>
      </c>
      <c r="W1653" s="32">
        <v>2</v>
      </c>
      <c r="X1653" s="33">
        <v>45327</v>
      </c>
      <c r="Y1653" s="32" t="s">
        <v>1068</v>
      </c>
      <c r="Z1653" s="33"/>
      <c r="AA1653" s="32" t="s">
        <v>2190</v>
      </c>
      <c r="AB1653" s="32" t="s">
        <v>2191</v>
      </c>
      <c r="AC1653" s="33">
        <v>45414</v>
      </c>
      <c r="AD1653" s="32"/>
      <c r="AE1653" s="33"/>
      <c r="AF1653" s="32"/>
      <c r="AG1653" s="32" t="s">
        <v>1104</v>
      </c>
      <c r="AH1653" s="32" t="s">
        <v>1210</v>
      </c>
      <c r="AI1653" t="s">
        <v>1745</v>
      </c>
      <c r="AJ1653" t="s">
        <v>1363</v>
      </c>
      <c r="AK1653" t="s">
        <v>1302</v>
      </c>
      <c r="AL1653" s="32" t="s">
        <v>1747</v>
      </c>
    </row>
    <row r="1654" spans="1:38">
      <c r="A1654" s="32">
        <v>5</v>
      </c>
      <c r="B1654" s="33">
        <v>45284</v>
      </c>
      <c r="C1654" s="32"/>
      <c r="D1654" s="32" t="s">
        <v>1291</v>
      </c>
      <c r="E1654" s="32" t="s">
        <v>1292</v>
      </c>
      <c r="F1654" s="32">
        <v>8564196</v>
      </c>
      <c r="G1654" s="32" t="s">
        <v>169</v>
      </c>
      <c r="H1654" s="32" t="s">
        <v>1293</v>
      </c>
      <c r="I1654" s="32">
        <v>54415</v>
      </c>
      <c r="J1654" s="33">
        <v>45285</v>
      </c>
      <c r="K1654" s="33">
        <v>45291</v>
      </c>
      <c r="L1654" t="s">
        <v>1058</v>
      </c>
      <c r="M1654" s="32">
        <v>1</v>
      </c>
      <c r="N1654" s="32" t="s">
        <v>659</v>
      </c>
      <c r="O1654" s="32">
        <v>1</v>
      </c>
      <c r="P1654" s="32">
        <v>4052.91</v>
      </c>
      <c r="Q1654" s="32">
        <v>4052.91</v>
      </c>
      <c r="R1654" s="32"/>
      <c r="S1654" s="32"/>
      <c r="T1654" s="33"/>
      <c r="U1654" s="33"/>
      <c r="V1654" s="32" t="s">
        <v>1855</v>
      </c>
      <c r="W1654" s="32">
        <v>1</v>
      </c>
      <c r="X1654" s="33">
        <v>45307</v>
      </c>
      <c r="Y1654" s="32" t="s">
        <v>1068</v>
      </c>
      <c r="Z1654" s="33"/>
      <c r="AA1654" s="32" t="s">
        <v>1857</v>
      </c>
      <c r="AB1654" s="32" t="s">
        <v>1856</v>
      </c>
      <c r="AC1654" s="33">
        <v>45338</v>
      </c>
      <c r="AD1654" s="32" t="s">
        <v>22</v>
      </c>
      <c r="AE1654" s="33">
        <v>45356</v>
      </c>
      <c r="AF1654" s="32">
        <v>1</v>
      </c>
      <c r="AG1654" s="32" t="s">
        <v>2558</v>
      </c>
      <c r="AH1654" s="32" t="s">
        <v>1210</v>
      </c>
      <c r="AI1654" t="s">
        <v>1745</v>
      </c>
      <c r="AJ1654" t="s">
        <v>1363</v>
      </c>
      <c r="AK1654" t="s">
        <v>1302</v>
      </c>
      <c r="AL1654" s="32" t="s">
        <v>1747</v>
      </c>
    </row>
    <row r="1655" spans="1:38">
      <c r="A1655" s="32">
        <v>6</v>
      </c>
      <c r="B1655" s="33">
        <v>45298</v>
      </c>
      <c r="C1655" s="32"/>
      <c r="D1655" s="32" t="s">
        <v>1639</v>
      </c>
      <c r="E1655" s="32" t="s">
        <v>1640</v>
      </c>
      <c r="F1655" s="32">
        <v>8944832</v>
      </c>
      <c r="G1655" s="32" t="s">
        <v>169</v>
      </c>
      <c r="H1655" s="32" t="s">
        <v>1641</v>
      </c>
      <c r="I1655" s="32">
        <v>54848</v>
      </c>
      <c r="J1655" s="33">
        <v>45305</v>
      </c>
      <c r="K1655" s="33">
        <v>45305</v>
      </c>
      <c r="L1655" t="s">
        <v>1068</v>
      </c>
      <c r="M1655" s="32">
        <v>1</v>
      </c>
      <c r="N1655" s="32" t="s">
        <v>63</v>
      </c>
      <c r="O1655" s="32">
        <v>2</v>
      </c>
      <c r="P1655" s="32">
        <v>2640</v>
      </c>
      <c r="Q1655" s="32">
        <v>5280</v>
      </c>
      <c r="R1655" s="32"/>
      <c r="S1655" s="32"/>
      <c r="T1655" s="33"/>
      <c r="U1655" s="33"/>
      <c r="V1655" s="32" t="s">
        <v>1872</v>
      </c>
      <c r="W1655" s="32">
        <v>1</v>
      </c>
      <c r="X1655" s="33">
        <v>45309</v>
      </c>
      <c r="Y1655" s="32" t="s">
        <v>1068</v>
      </c>
      <c r="Z1655" s="33"/>
      <c r="AA1655" s="32" t="s">
        <v>1857</v>
      </c>
      <c r="AB1655" s="32" t="s">
        <v>1081</v>
      </c>
      <c r="AC1655" s="33">
        <v>45340</v>
      </c>
      <c r="AD1655" s="32" t="s">
        <v>22</v>
      </c>
      <c r="AE1655" s="33">
        <v>45329</v>
      </c>
      <c r="AF1655" s="32"/>
      <c r="AG1655" s="32"/>
      <c r="AH1655" s="32" t="s">
        <v>1210</v>
      </c>
      <c r="AI1655" t="s">
        <v>1745</v>
      </c>
      <c r="AJ1655" t="s">
        <v>1354</v>
      </c>
      <c r="AK1655" t="s">
        <v>1520</v>
      </c>
      <c r="AL1655" s="32" t="s">
        <v>1747</v>
      </c>
    </row>
    <row r="1656" spans="1:38">
      <c r="A1656" s="32">
        <v>7</v>
      </c>
      <c r="B1656" s="33">
        <v>45298</v>
      </c>
      <c r="C1656" s="32"/>
      <c r="D1656" s="32" t="s">
        <v>1639</v>
      </c>
      <c r="E1656" s="32" t="s">
        <v>1640</v>
      </c>
      <c r="F1656" s="32">
        <v>8944832</v>
      </c>
      <c r="G1656" s="32" t="s">
        <v>169</v>
      </c>
      <c r="H1656" s="32" t="s">
        <v>1642</v>
      </c>
      <c r="I1656" s="32">
        <v>54848</v>
      </c>
      <c r="J1656" s="33">
        <v>45305</v>
      </c>
      <c r="K1656" s="33">
        <v>45305</v>
      </c>
      <c r="L1656" t="s">
        <v>1068</v>
      </c>
      <c r="M1656" s="32">
        <v>2</v>
      </c>
      <c r="N1656" s="32" t="s">
        <v>63</v>
      </c>
      <c r="O1656" s="32">
        <v>1</v>
      </c>
      <c r="P1656" s="32">
        <v>2640</v>
      </c>
      <c r="Q1656" s="32">
        <v>2640</v>
      </c>
      <c r="R1656" s="32"/>
      <c r="S1656" s="32"/>
      <c r="T1656" s="33"/>
      <c r="U1656" s="33"/>
      <c r="V1656" s="32" t="s">
        <v>1872</v>
      </c>
      <c r="W1656" s="32">
        <v>2</v>
      </c>
      <c r="X1656" s="33">
        <v>45309</v>
      </c>
      <c r="Y1656" s="32" t="s">
        <v>1068</v>
      </c>
      <c r="Z1656" s="33"/>
      <c r="AA1656" s="32" t="s">
        <v>1857</v>
      </c>
      <c r="AB1656" s="32" t="s">
        <v>1081</v>
      </c>
      <c r="AC1656" s="33">
        <v>45340</v>
      </c>
      <c r="AD1656" s="32" t="s">
        <v>22</v>
      </c>
      <c r="AE1656" s="33">
        <v>45329</v>
      </c>
      <c r="AF1656" s="32"/>
      <c r="AG1656" s="32"/>
      <c r="AH1656" s="32" t="s">
        <v>1210</v>
      </c>
      <c r="AI1656" t="s">
        <v>1745</v>
      </c>
      <c r="AJ1656" t="s">
        <v>1354</v>
      </c>
      <c r="AK1656" t="s">
        <v>1520</v>
      </c>
      <c r="AL1656" s="32" t="s">
        <v>1747</v>
      </c>
    </row>
    <row r="1657" spans="1:38">
      <c r="A1657" s="32">
        <v>8</v>
      </c>
      <c r="B1657" s="33">
        <v>45299</v>
      </c>
      <c r="C1657" s="32"/>
      <c r="D1657" s="32" t="s">
        <v>668</v>
      </c>
      <c r="E1657" s="32" t="s">
        <v>1661</v>
      </c>
      <c r="F1657" s="32">
        <v>6871039</v>
      </c>
      <c r="G1657" s="32" t="s">
        <v>169</v>
      </c>
      <c r="H1657" s="32" t="s">
        <v>1666</v>
      </c>
      <c r="I1657" s="32">
        <v>55258</v>
      </c>
      <c r="J1657" s="33">
        <v>45315</v>
      </c>
      <c r="K1657" s="33">
        <v>45316</v>
      </c>
      <c r="L1657" t="s">
        <v>1068</v>
      </c>
      <c r="M1657" s="32">
        <v>1</v>
      </c>
      <c r="N1657" s="32" t="s">
        <v>63</v>
      </c>
      <c r="O1657" s="32">
        <v>1</v>
      </c>
      <c r="P1657" s="32">
        <v>2333.1</v>
      </c>
      <c r="Q1657" s="32">
        <v>2333.1</v>
      </c>
      <c r="R1657" s="32"/>
      <c r="S1657" s="32"/>
      <c r="T1657" s="33"/>
      <c r="U1657" s="33"/>
      <c r="V1657" s="32" t="s">
        <v>2188</v>
      </c>
      <c r="W1657" s="32">
        <v>1</v>
      </c>
      <c r="X1657" s="33">
        <v>45326</v>
      </c>
      <c r="Y1657" s="32" t="s">
        <v>1068</v>
      </c>
      <c r="Z1657" s="33"/>
      <c r="AA1657" s="32" t="s">
        <v>1857</v>
      </c>
      <c r="AB1657" s="32" t="s">
        <v>1645</v>
      </c>
      <c r="AC1657" s="33">
        <v>45015</v>
      </c>
      <c r="AD1657" s="32"/>
      <c r="AE1657" s="33"/>
      <c r="AF1657" s="32"/>
      <c r="AG1657" s="32" t="s">
        <v>1104</v>
      </c>
      <c r="AH1657" s="32" t="s">
        <v>1210</v>
      </c>
      <c r="AI1657" t="s">
        <v>1745</v>
      </c>
      <c r="AJ1657" t="s">
        <v>1354</v>
      </c>
      <c r="AK1657" t="s">
        <v>1520</v>
      </c>
      <c r="AL1657" s="32" t="s">
        <v>1747</v>
      </c>
    </row>
    <row r="1658" spans="1:38">
      <c r="A1658" s="32">
        <v>9</v>
      </c>
      <c r="B1658" s="33">
        <v>45300</v>
      </c>
      <c r="C1658" s="32"/>
      <c r="D1658" s="32" t="s">
        <v>1662</v>
      </c>
      <c r="E1658" s="32" t="s">
        <v>1663</v>
      </c>
      <c r="F1658" s="32">
        <v>8293539</v>
      </c>
      <c r="G1658" s="32" t="s">
        <v>169</v>
      </c>
      <c r="H1658" s="32" t="s">
        <v>1664</v>
      </c>
      <c r="I1658" s="32">
        <v>55206</v>
      </c>
      <c r="J1658" s="33">
        <v>45314</v>
      </c>
      <c r="K1658" s="33">
        <v>45315</v>
      </c>
      <c r="L1658" t="s">
        <v>1068</v>
      </c>
      <c r="M1658" s="32">
        <v>1</v>
      </c>
      <c r="N1658" s="32" t="s">
        <v>63</v>
      </c>
      <c r="O1658" s="32">
        <v>1</v>
      </c>
      <c r="P1658" s="32">
        <v>15000</v>
      </c>
      <c r="Q1658" s="32">
        <v>15000</v>
      </c>
      <c r="R1658" s="32"/>
      <c r="S1658" s="32"/>
      <c r="T1658" s="33"/>
      <c r="U1658" s="33"/>
      <c r="V1658" s="32" t="s">
        <v>2107</v>
      </c>
      <c r="W1658" s="32">
        <v>1</v>
      </c>
      <c r="X1658" s="33">
        <v>45320</v>
      </c>
      <c r="Y1658" s="32" t="s">
        <v>1068</v>
      </c>
      <c r="Z1658" s="33"/>
      <c r="AA1658" s="32" t="s">
        <v>1857</v>
      </c>
      <c r="AB1658" s="32" t="s">
        <v>1212</v>
      </c>
      <c r="AC1658" s="33">
        <v>45350</v>
      </c>
      <c r="AD1658" s="32" t="s">
        <v>22</v>
      </c>
      <c r="AE1658" s="33"/>
      <c r="AF1658" s="32"/>
      <c r="AG1658" s="32"/>
      <c r="AH1658" s="32" t="s">
        <v>1210</v>
      </c>
      <c r="AI1658" t="s">
        <v>1745</v>
      </c>
      <c r="AJ1658" t="s">
        <v>1354</v>
      </c>
      <c r="AK1658" t="s">
        <v>1520</v>
      </c>
      <c r="AL1658" s="32" t="s">
        <v>1747</v>
      </c>
    </row>
    <row r="1659" spans="1:38">
      <c r="A1659" s="32">
        <v>10</v>
      </c>
      <c r="B1659" s="33">
        <v>45300</v>
      </c>
      <c r="C1659" s="32"/>
      <c r="D1659" s="32" t="s">
        <v>1257</v>
      </c>
      <c r="E1659" s="32" t="s">
        <v>1665</v>
      </c>
      <c r="F1659" s="32">
        <v>8687667</v>
      </c>
      <c r="G1659" s="32" t="s">
        <v>169</v>
      </c>
      <c r="H1659" s="32" t="s">
        <v>1664</v>
      </c>
      <c r="I1659" s="32">
        <v>55203</v>
      </c>
      <c r="J1659" s="33">
        <v>45314</v>
      </c>
      <c r="K1659" s="33">
        <v>45315</v>
      </c>
      <c r="L1659" t="s">
        <v>1068</v>
      </c>
      <c r="M1659" s="32">
        <v>2</v>
      </c>
      <c r="N1659" s="32" t="s">
        <v>63</v>
      </c>
      <c r="O1659" s="32">
        <v>1</v>
      </c>
      <c r="P1659" s="32">
        <v>16000</v>
      </c>
      <c r="Q1659" s="32">
        <v>16000</v>
      </c>
      <c r="R1659" s="32"/>
      <c r="S1659" s="32"/>
      <c r="T1659" s="33"/>
      <c r="U1659" s="33"/>
      <c r="V1659" s="32" t="s">
        <v>2107</v>
      </c>
      <c r="W1659" s="32">
        <v>2</v>
      </c>
      <c r="X1659" s="33">
        <v>45320</v>
      </c>
      <c r="Y1659" s="32" t="s">
        <v>1068</v>
      </c>
      <c r="Z1659" s="33"/>
      <c r="AA1659" s="32" t="s">
        <v>1857</v>
      </c>
      <c r="AB1659" s="32" t="s">
        <v>1212</v>
      </c>
      <c r="AC1659" s="33">
        <v>45350</v>
      </c>
      <c r="AD1659" s="32" t="s">
        <v>22</v>
      </c>
      <c r="AE1659" s="33"/>
      <c r="AF1659" s="32"/>
      <c r="AG1659" s="32"/>
      <c r="AH1659" s="32" t="s">
        <v>1210</v>
      </c>
      <c r="AI1659" t="s">
        <v>1745</v>
      </c>
      <c r="AJ1659" t="s">
        <v>1354</v>
      </c>
      <c r="AK1659" t="s">
        <v>1520</v>
      </c>
      <c r="AL1659" s="32" t="s">
        <v>1747</v>
      </c>
    </row>
    <row r="1660" spans="1:38">
      <c r="A1660" s="32">
        <v>11</v>
      </c>
      <c r="B1660" s="33">
        <v>45307</v>
      </c>
      <c r="C1660" s="32"/>
      <c r="D1660" s="32" t="s">
        <v>1821</v>
      </c>
      <c r="E1660" s="32" t="s">
        <v>1822</v>
      </c>
      <c r="F1660" s="32">
        <v>8418200</v>
      </c>
      <c r="G1660" s="32" t="s">
        <v>169</v>
      </c>
      <c r="H1660" s="32" t="s">
        <v>1823</v>
      </c>
      <c r="I1660" s="32">
        <v>54993</v>
      </c>
      <c r="J1660" s="33">
        <v>45308</v>
      </c>
      <c r="K1660" s="33">
        <v>45309</v>
      </c>
      <c r="L1660" t="s">
        <v>1068</v>
      </c>
      <c r="M1660" s="32">
        <v>1</v>
      </c>
      <c r="N1660" s="32" t="s">
        <v>659</v>
      </c>
      <c r="O1660" s="32">
        <v>20</v>
      </c>
      <c r="P1660" s="32">
        <v>645</v>
      </c>
      <c r="Q1660" s="32">
        <v>12900</v>
      </c>
      <c r="R1660" s="32"/>
      <c r="S1660" s="32"/>
      <c r="T1660" s="33"/>
      <c r="U1660" s="33"/>
      <c r="V1660" s="32" t="s">
        <v>1915</v>
      </c>
      <c r="W1660" s="32">
        <v>1</v>
      </c>
      <c r="X1660" s="33">
        <v>45315</v>
      </c>
      <c r="Y1660" s="32" t="s">
        <v>1068</v>
      </c>
      <c r="Z1660" s="33"/>
      <c r="AA1660" s="32" t="s">
        <v>1857</v>
      </c>
      <c r="AB1660" s="32" t="s">
        <v>1081</v>
      </c>
      <c r="AC1660" s="33">
        <v>45346</v>
      </c>
      <c r="AD1660" s="32" t="s">
        <v>22</v>
      </c>
      <c r="AE1660" s="33">
        <v>45340</v>
      </c>
      <c r="AF1660" s="32"/>
      <c r="AG1660" s="32" t="s">
        <v>1104</v>
      </c>
      <c r="AH1660" s="32" t="s">
        <v>1210</v>
      </c>
      <c r="AI1660" t="s">
        <v>1745</v>
      </c>
      <c r="AJ1660" t="s">
        <v>1354</v>
      </c>
      <c r="AK1660" t="s">
        <v>1520</v>
      </c>
      <c r="AL1660" s="32" t="s">
        <v>1747</v>
      </c>
    </row>
    <row r="1661" spans="1:38">
      <c r="A1661" s="32">
        <v>13</v>
      </c>
      <c r="B1661" s="33">
        <v>45307</v>
      </c>
      <c r="C1661" s="32"/>
      <c r="D1661" s="32" t="s">
        <v>1821</v>
      </c>
      <c r="E1661" s="32" t="s">
        <v>1822</v>
      </c>
      <c r="F1661" s="32">
        <v>8418200</v>
      </c>
      <c r="G1661" s="32" t="s">
        <v>169</v>
      </c>
      <c r="H1661" s="32" t="s">
        <v>1824</v>
      </c>
      <c r="I1661" s="32">
        <v>54993</v>
      </c>
      <c r="J1661" s="33">
        <v>45308</v>
      </c>
      <c r="K1661" s="33">
        <v>45309</v>
      </c>
      <c r="L1661" t="s">
        <v>1068</v>
      </c>
      <c r="M1661" s="32">
        <v>2</v>
      </c>
      <c r="N1661" s="32" t="s">
        <v>659</v>
      </c>
      <c r="O1661" s="32">
        <v>125</v>
      </c>
      <c r="P1661" s="32">
        <v>30</v>
      </c>
      <c r="Q1661" s="32">
        <v>3750</v>
      </c>
      <c r="R1661" s="32"/>
      <c r="S1661" s="32"/>
      <c r="T1661" s="33"/>
      <c r="U1661" s="33"/>
      <c r="V1661" s="32" t="s">
        <v>1915</v>
      </c>
      <c r="W1661" s="32">
        <v>2</v>
      </c>
      <c r="X1661" s="33">
        <v>45315</v>
      </c>
      <c r="Y1661" s="32" t="s">
        <v>1068</v>
      </c>
      <c r="Z1661" s="33"/>
      <c r="AA1661" s="32" t="s">
        <v>1857</v>
      </c>
      <c r="AB1661" s="32" t="s">
        <v>1081</v>
      </c>
      <c r="AC1661" s="33">
        <v>45346</v>
      </c>
      <c r="AD1661" s="32" t="s">
        <v>22</v>
      </c>
      <c r="AE1661" s="33">
        <v>45340</v>
      </c>
      <c r="AF1661" s="32"/>
      <c r="AG1661" s="32" t="s">
        <v>1104</v>
      </c>
      <c r="AH1661" s="32" t="s">
        <v>1210</v>
      </c>
      <c r="AI1661" t="s">
        <v>1745</v>
      </c>
      <c r="AJ1661" t="s">
        <v>1354</v>
      </c>
      <c r="AK1661" t="s">
        <v>1520</v>
      </c>
      <c r="AL1661" s="32" t="s">
        <v>1747</v>
      </c>
    </row>
    <row r="1662" spans="1:38">
      <c r="A1662" s="32">
        <v>12</v>
      </c>
      <c r="B1662" s="33">
        <v>45318</v>
      </c>
      <c r="C1662" s="32"/>
      <c r="D1662" s="32" t="s">
        <v>1958</v>
      </c>
      <c r="E1662" s="32" t="s">
        <v>1997</v>
      </c>
      <c r="F1662" s="32">
        <v>8528915</v>
      </c>
      <c r="G1662" s="32" t="s">
        <v>169</v>
      </c>
      <c r="H1662" s="32" t="s">
        <v>1998</v>
      </c>
      <c r="I1662" s="32">
        <v>56192</v>
      </c>
      <c r="J1662" s="33">
        <v>45336</v>
      </c>
      <c r="K1662" s="33">
        <v>45339</v>
      </c>
      <c r="L1662" t="s">
        <v>1068</v>
      </c>
      <c r="M1662" s="32">
        <v>2</v>
      </c>
      <c r="N1662" s="32" t="s">
        <v>659</v>
      </c>
      <c r="O1662" s="32">
        <v>1</v>
      </c>
      <c r="P1662" s="32">
        <v>1914</v>
      </c>
      <c r="Q1662" s="32">
        <v>3828</v>
      </c>
      <c r="R1662" s="32"/>
      <c r="S1662" s="32"/>
      <c r="T1662" s="33"/>
      <c r="U1662" s="33"/>
      <c r="V1662" s="32" t="s">
        <v>2729</v>
      </c>
      <c r="W1662" s="32">
        <v>1</v>
      </c>
      <c r="X1662" s="33">
        <v>45355</v>
      </c>
      <c r="Y1662" s="32"/>
      <c r="Z1662" s="33"/>
      <c r="AA1662" s="32"/>
      <c r="AB1662" s="32" t="s">
        <v>1645</v>
      </c>
      <c r="AC1662" s="33">
        <v>45381</v>
      </c>
      <c r="AD1662" s="32"/>
      <c r="AE1662" s="33"/>
      <c r="AF1662" s="32"/>
      <c r="AG1662" s="32"/>
      <c r="AH1662" s="32" t="s">
        <v>1210</v>
      </c>
      <c r="AI1662" t="s">
        <v>1745</v>
      </c>
      <c r="AJ1662" t="s">
        <v>1354</v>
      </c>
      <c r="AK1662" t="s">
        <v>1520</v>
      </c>
      <c r="AL1662" s="32" t="s">
        <v>1747</v>
      </c>
    </row>
    <row r="1663" spans="1:38">
      <c r="A1663" s="32">
        <v>13</v>
      </c>
      <c r="B1663" s="33">
        <v>45318</v>
      </c>
      <c r="C1663" s="32"/>
      <c r="D1663" s="32" t="s">
        <v>1958</v>
      </c>
      <c r="E1663" s="32" t="s">
        <v>1997</v>
      </c>
      <c r="F1663" s="32">
        <v>8528915</v>
      </c>
      <c r="G1663" s="32" t="s">
        <v>169</v>
      </c>
      <c r="H1663" s="32" t="s">
        <v>1999</v>
      </c>
      <c r="I1663" s="32">
        <v>56192</v>
      </c>
      <c r="J1663" s="33">
        <v>45336</v>
      </c>
      <c r="K1663" s="33">
        <v>45339</v>
      </c>
      <c r="L1663" t="s">
        <v>1068</v>
      </c>
      <c r="M1663" s="32">
        <v>1</v>
      </c>
      <c r="N1663" s="32" t="s">
        <v>20</v>
      </c>
      <c r="O1663" s="32">
        <v>2</v>
      </c>
      <c r="P1663" s="32">
        <v>541</v>
      </c>
      <c r="Q1663" s="32">
        <v>541</v>
      </c>
      <c r="R1663" s="32"/>
      <c r="S1663" s="32"/>
      <c r="T1663" s="33"/>
      <c r="U1663" s="33"/>
      <c r="V1663" s="32" t="s">
        <v>2730</v>
      </c>
      <c r="W1663" s="32">
        <v>2</v>
      </c>
      <c r="X1663" s="33">
        <v>45355</v>
      </c>
      <c r="Y1663" s="32"/>
      <c r="Z1663" s="33"/>
      <c r="AA1663" s="32"/>
      <c r="AB1663" s="32" t="s">
        <v>1081</v>
      </c>
      <c r="AC1663" s="33">
        <v>45381</v>
      </c>
      <c r="AD1663" s="32"/>
      <c r="AE1663" s="33"/>
      <c r="AF1663" s="32"/>
      <c r="AG1663" s="32"/>
      <c r="AH1663" s="32" t="s">
        <v>1210</v>
      </c>
      <c r="AI1663" t="s">
        <v>1745</v>
      </c>
      <c r="AJ1663" t="s">
        <v>1354</v>
      </c>
      <c r="AK1663" t="s">
        <v>1520</v>
      </c>
      <c r="AL1663" s="32" t="s">
        <v>1747</v>
      </c>
    </row>
    <row r="1664" spans="1:38">
      <c r="A1664" s="32">
        <v>14</v>
      </c>
      <c r="B1664" s="33">
        <v>45322</v>
      </c>
      <c r="C1664" s="32"/>
      <c r="D1664" s="32" t="s">
        <v>1118</v>
      </c>
      <c r="E1664" s="32" t="s">
        <v>2136</v>
      </c>
      <c r="F1664" s="32">
        <v>8528982</v>
      </c>
      <c r="G1664" s="32" t="s">
        <v>169</v>
      </c>
      <c r="H1664" s="32" t="s">
        <v>2137</v>
      </c>
      <c r="I1664" s="32">
        <v>55610</v>
      </c>
      <c r="J1664" s="33">
        <v>45322</v>
      </c>
      <c r="K1664" s="33">
        <v>45323</v>
      </c>
      <c r="L1664" t="s">
        <v>1068</v>
      </c>
      <c r="M1664" s="32">
        <v>1</v>
      </c>
      <c r="N1664" s="32" t="s">
        <v>659</v>
      </c>
      <c r="O1664" s="32">
        <v>1</v>
      </c>
      <c r="P1664" s="32">
        <v>2123.7199999999998</v>
      </c>
      <c r="Q1664" s="32">
        <v>2123.7199999999998</v>
      </c>
      <c r="R1664" s="32"/>
      <c r="S1664" s="32"/>
      <c r="T1664" s="33"/>
      <c r="U1664" s="33"/>
      <c r="V1664" s="32" t="s">
        <v>2381</v>
      </c>
      <c r="W1664" s="32">
        <v>1</v>
      </c>
      <c r="X1664" s="33">
        <v>45335</v>
      </c>
      <c r="Y1664" s="32" t="s">
        <v>1068</v>
      </c>
      <c r="Z1664" s="33"/>
      <c r="AA1664" s="32" t="s">
        <v>1857</v>
      </c>
      <c r="AB1664" s="32" t="s">
        <v>1645</v>
      </c>
      <c r="AC1664" s="33">
        <v>45364</v>
      </c>
      <c r="AD1664" s="32" t="s">
        <v>22</v>
      </c>
      <c r="AE1664" s="33">
        <v>45343</v>
      </c>
      <c r="AF1664" s="32"/>
      <c r="AG1664" s="32" t="s">
        <v>1104</v>
      </c>
      <c r="AH1664" s="32" t="s">
        <v>1210</v>
      </c>
      <c r="AI1664" t="s">
        <v>1745</v>
      </c>
      <c r="AJ1664" t="s">
        <v>1354</v>
      </c>
      <c r="AK1664" t="s">
        <v>1520</v>
      </c>
      <c r="AL1664" s="32" t="s">
        <v>1747</v>
      </c>
    </row>
    <row r="1665" spans="1:38">
      <c r="A1665" s="32">
        <v>15</v>
      </c>
      <c r="B1665" s="33">
        <v>45329</v>
      </c>
      <c r="C1665" s="32"/>
      <c r="D1665" s="32" t="s">
        <v>2196</v>
      </c>
      <c r="E1665" s="32" t="s">
        <v>2197</v>
      </c>
      <c r="F1665" s="32">
        <v>6185444</v>
      </c>
      <c r="G1665" s="32" t="s">
        <v>169</v>
      </c>
      <c r="H1665" s="32" t="s">
        <v>2249</v>
      </c>
      <c r="I1665" s="32">
        <v>55973</v>
      </c>
      <c r="J1665" s="33">
        <v>45332</v>
      </c>
      <c r="K1665" s="33">
        <v>45333</v>
      </c>
      <c r="L1665" t="s">
        <v>1068</v>
      </c>
      <c r="M1665" s="32">
        <v>1</v>
      </c>
      <c r="N1665" s="32" t="s">
        <v>659</v>
      </c>
      <c r="O1665" s="32">
        <v>5</v>
      </c>
      <c r="P1665" s="32">
        <v>1255</v>
      </c>
      <c r="Q1665" s="32">
        <v>6275</v>
      </c>
      <c r="R1665" s="32"/>
      <c r="S1665" s="32"/>
      <c r="T1665" s="33"/>
      <c r="U1665" s="33"/>
      <c r="V1665" s="32" t="s">
        <v>2459</v>
      </c>
      <c r="W1665" s="32">
        <v>1</v>
      </c>
      <c r="X1665" s="33">
        <v>45339</v>
      </c>
      <c r="Y1665" s="32" t="s">
        <v>1068</v>
      </c>
      <c r="Z1665" s="33"/>
      <c r="AA1665" s="32" t="s">
        <v>1857</v>
      </c>
      <c r="AB1665" s="32" t="s">
        <v>1081</v>
      </c>
      <c r="AC1665" s="33">
        <v>45381</v>
      </c>
      <c r="AD1665" s="32" t="s">
        <v>22</v>
      </c>
      <c r="AE1665" s="33">
        <v>45353</v>
      </c>
      <c r="AF1665" s="32">
        <v>5</v>
      </c>
      <c r="AG1665" s="32"/>
      <c r="AH1665" s="32" t="s">
        <v>1210</v>
      </c>
      <c r="AI1665" t="s">
        <v>1745</v>
      </c>
      <c r="AJ1665" t="s">
        <v>1355</v>
      </c>
      <c r="AK1665" t="s">
        <v>1520</v>
      </c>
      <c r="AL1665" s="32" t="s">
        <v>1747</v>
      </c>
    </row>
    <row r="1666" spans="1:38">
      <c r="A1666" s="32">
        <v>15</v>
      </c>
      <c r="B1666" s="33">
        <v>45329</v>
      </c>
      <c r="C1666" s="32"/>
      <c r="D1666" s="32" t="s">
        <v>2196</v>
      </c>
      <c r="E1666" s="32" t="s">
        <v>2197</v>
      </c>
      <c r="F1666" s="32">
        <v>6185444</v>
      </c>
      <c r="G1666" s="32" t="s">
        <v>169</v>
      </c>
      <c r="H1666" s="32" t="s">
        <v>2250</v>
      </c>
      <c r="I1666" s="32">
        <v>55973</v>
      </c>
      <c r="J1666" s="33">
        <v>45332</v>
      </c>
      <c r="K1666" s="33">
        <v>45333</v>
      </c>
      <c r="L1666" t="s">
        <v>1068</v>
      </c>
      <c r="M1666" s="32">
        <v>2</v>
      </c>
      <c r="N1666" s="32" t="s">
        <v>659</v>
      </c>
      <c r="O1666" s="32">
        <v>5</v>
      </c>
      <c r="P1666" s="32">
        <v>1255</v>
      </c>
      <c r="Q1666" s="32">
        <v>6275</v>
      </c>
      <c r="R1666" s="32"/>
      <c r="S1666" s="32"/>
      <c r="T1666" s="33"/>
      <c r="U1666" s="33"/>
      <c r="V1666" s="32" t="s">
        <v>2459</v>
      </c>
      <c r="W1666" s="32">
        <v>2</v>
      </c>
      <c r="X1666" s="33">
        <v>45339</v>
      </c>
      <c r="Y1666" s="32" t="s">
        <v>1068</v>
      </c>
      <c r="Z1666" s="33"/>
      <c r="AA1666" s="32" t="s">
        <v>1857</v>
      </c>
      <c r="AB1666" s="32" t="s">
        <v>1081</v>
      </c>
      <c r="AC1666" s="33">
        <v>45381</v>
      </c>
      <c r="AD1666" s="32" t="s">
        <v>22</v>
      </c>
      <c r="AE1666" s="33">
        <v>45353</v>
      </c>
      <c r="AF1666" s="32">
        <v>5</v>
      </c>
      <c r="AG1666" s="32"/>
      <c r="AH1666" s="32" t="s">
        <v>1210</v>
      </c>
      <c r="AI1666" t="s">
        <v>1745</v>
      </c>
      <c r="AJ1666" t="s">
        <v>1355</v>
      </c>
      <c r="AK1666" t="s">
        <v>1520</v>
      </c>
      <c r="AL1666" s="32" t="s">
        <v>1747</v>
      </c>
    </row>
    <row r="1667" spans="1:38">
      <c r="A1667" s="32">
        <v>15</v>
      </c>
      <c r="B1667" s="33">
        <v>45329</v>
      </c>
      <c r="C1667" s="32"/>
      <c r="D1667" s="32" t="s">
        <v>2196</v>
      </c>
      <c r="E1667" s="32" t="s">
        <v>2197</v>
      </c>
      <c r="F1667" s="32">
        <v>6185444</v>
      </c>
      <c r="G1667" s="32" t="s">
        <v>169</v>
      </c>
      <c r="H1667" s="32" t="s">
        <v>2251</v>
      </c>
      <c r="I1667" s="32">
        <v>55973</v>
      </c>
      <c r="J1667" s="33">
        <v>45332</v>
      </c>
      <c r="K1667" s="33">
        <v>45333</v>
      </c>
      <c r="L1667" t="s">
        <v>1068</v>
      </c>
      <c r="M1667" s="32">
        <v>3</v>
      </c>
      <c r="N1667" s="32" t="s">
        <v>659</v>
      </c>
      <c r="O1667" s="32">
        <v>30</v>
      </c>
      <c r="P1667" s="32">
        <v>73</v>
      </c>
      <c r="Q1667" s="32">
        <v>2190</v>
      </c>
      <c r="R1667" s="32"/>
      <c r="S1667" s="32"/>
      <c r="T1667" s="33"/>
      <c r="U1667" s="33"/>
      <c r="V1667" s="32" t="s">
        <v>2459</v>
      </c>
      <c r="W1667" s="32">
        <v>3</v>
      </c>
      <c r="X1667" s="33">
        <v>45339</v>
      </c>
      <c r="Y1667" s="32" t="s">
        <v>1068</v>
      </c>
      <c r="Z1667" s="33"/>
      <c r="AA1667" s="32" t="s">
        <v>1857</v>
      </c>
      <c r="AB1667" s="32" t="s">
        <v>1081</v>
      </c>
      <c r="AC1667" s="33">
        <v>45381</v>
      </c>
      <c r="AD1667" s="32"/>
      <c r="AE1667" s="33"/>
      <c r="AF1667" s="32"/>
      <c r="AG1667" s="32"/>
      <c r="AH1667" s="32" t="s">
        <v>1210</v>
      </c>
      <c r="AI1667" t="s">
        <v>1745</v>
      </c>
      <c r="AJ1667" t="s">
        <v>1355</v>
      </c>
      <c r="AK1667" t="s">
        <v>1520</v>
      </c>
      <c r="AL1667" s="32" t="s">
        <v>1747</v>
      </c>
    </row>
    <row r="1668" spans="1:38">
      <c r="A1668" s="32">
        <v>16</v>
      </c>
      <c r="B1668" s="33">
        <v>45329</v>
      </c>
      <c r="C1668" s="32"/>
      <c r="D1668" s="32" t="s">
        <v>2200</v>
      </c>
      <c r="E1668" s="32" t="s">
        <v>2201</v>
      </c>
      <c r="F1668" s="32">
        <v>9487106</v>
      </c>
      <c r="G1668" s="32" t="s">
        <v>169</v>
      </c>
      <c r="H1668" s="32" t="s">
        <v>2275</v>
      </c>
      <c r="I1668" s="32">
        <v>56189</v>
      </c>
      <c r="J1668" s="33">
        <v>45335</v>
      </c>
      <c r="K1668" s="33">
        <v>45339</v>
      </c>
      <c r="L1668" t="s">
        <v>1068</v>
      </c>
      <c r="M1668" s="32">
        <v>1</v>
      </c>
      <c r="N1668" s="32" t="s">
        <v>659</v>
      </c>
      <c r="O1668" s="32">
        <v>6</v>
      </c>
      <c r="P1668" s="32">
        <v>16</v>
      </c>
      <c r="Q1668" s="32">
        <v>96</v>
      </c>
      <c r="R1668" s="32"/>
      <c r="S1668" s="32"/>
      <c r="T1668" s="33"/>
      <c r="U1668" s="33"/>
      <c r="V1668" s="32" t="s">
        <v>2580</v>
      </c>
      <c r="W1668" s="32">
        <v>1</v>
      </c>
      <c r="X1668" s="33">
        <v>45349</v>
      </c>
      <c r="Y1668" s="32" t="s">
        <v>1068</v>
      </c>
      <c r="Z1668" s="33"/>
      <c r="AA1668" s="32" t="s">
        <v>1857</v>
      </c>
      <c r="AB1668" s="32" t="s">
        <v>1081</v>
      </c>
      <c r="AC1668" s="33">
        <v>45381</v>
      </c>
      <c r="AD1668" s="32"/>
      <c r="AE1668" s="33"/>
      <c r="AF1668" s="32"/>
      <c r="AG1668" s="32"/>
      <c r="AH1668" s="32" t="s">
        <v>1210</v>
      </c>
      <c r="AI1668" t="s">
        <v>1745</v>
      </c>
      <c r="AJ1668" t="s">
        <v>1355</v>
      </c>
      <c r="AK1668" t="s">
        <v>1520</v>
      </c>
      <c r="AL1668" s="32" t="s">
        <v>1747</v>
      </c>
    </row>
    <row r="1669" spans="1:38">
      <c r="A1669" s="32">
        <v>16</v>
      </c>
      <c r="B1669" s="33">
        <v>45329</v>
      </c>
      <c r="C1669" s="32"/>
      <c r="D1669" s="32" t="s">
        <v>2200</v>
      </c>
      <c r="E1669" s="32" t="s">
        <v>2201</v>
      </c>
      <c r="F1669" s="32">
        <v>9487106</v>
      </c>
      <c r="G1669" s="32" t="s">
        <v>169</v>
      </c>
      <c r="H1669" s="32" t="s">
        <v>2276</v>
      </c>
      <c r="I1669" s="32">
        <v>56189</v>
      </c>
      <c r="J1669" s="33">
        <v>45335</v>
      </c>
      <c r="K1669" s="33">
        <v>45339</v>
      </c>
      <c r="L1669" t="s">
        <v>1068</v>
      </c>
      <c r="M1669" s="32">
        <v>2</v>
      </c>
      <c r="N1669" s="32" t="s">
        <v>659</v>
      </c>
      <c r="O1669" s="32">
        <v>16</v>
      </c>
      <c r="P1669" s="32">
        <v>25</v>
      </c>
      <c r="Q1669" s="32">
        <v>400</v>
      </c>
      <c r="R1669" s="32"/>
      <c r="S1669" s="32"/>
      <c r="T1669" s="33"/>
      <c r="U1669" s="33"/>
      <c r="V1669" s="32" t="s">
        <v>2580</v>
      </c>
      <c r="W1669" s="32">
        <v>2</v>
      </c>
      <c r="X1669" s="33">
        <v>45349</v>
      </c>
      <c r="Y1669" s="32" t="s">
        <v>1068</v>
      </c>
      <c r="Z1669" s="33"/>
      <c r="AA1669" s="32" t="s">
        <v>1857</v>
      </c>
      <c r="AB1669" s="32" t="s">
        <v>1081</v>
      </c>
      <c r="AC1669" s="33">
        <v>45381</v>
      </c>
      <c r="AD1669" s="32"/>
      <c r="AE1669" s="33"/>
      <c r="AF1669" s="32"/>
      <c r="AG1669" s="32"/>
      <c r="AH1669" s="32" t="s">
        <v>1210</v>
      </c>
      <c r="AI1669" t="s">
        <v>1745</v>
      </c>
      <c r="AJ1669" t="s">
        <v>1355</v>
      </c>
      <c r="AK1669" t="s">
        <v>1520</v>
      </c>
      <c r="AL1669" s="32" t="s">
        <v>1747</v>
      </c>
    </row>
    <row r="1670" spans="1:38">
      <c r="A1670" s="32">
        <v>16</v>
      </c>
      <c r="B1670" s="33">
        <v>45329</v>
      </c>
      <c r="C1670" s="32"/>
      <c r="D1670" s="32" t="s">
        <v>2200</v>
      </c>
      <c r="E1670" s="32" t="s">
        <v>2201</v>
      </c>
      <c r="F1670" s="32">
        <v>9487106</v>
      </c>
      <c r="G1670" s="32" t="s">
        <v>169</v>
      </c>
      <c r="H1670" s="32" t="s">
        <v>2277</v>
      </c>
      <c r="I1670" s="32">
        <v>56189</v>
      </c>
      <c r="J1670" s="33">
        <v>45335</v>
      </c>
      <c r="K1670" s="33">
        <v>45339</v>
      </c>
      <c r="L1670" t="s">
        <v>1068</v>
      </c>
      <c r="M1670" s="32">
        <v>3</v>
      </c>
      <c r="N1670" s="32" t="s">
        <v>659</v>
      </c>
      <c r="O1670" s="32">
        <v>4</v>
      </c>
      <c r="P1670" s="32">
        <v>122</v>
      </c>
      <c r="Q1670" s="32">
        <v>488</v>
      </c>
      <c r="R1670" s="32"/>
      <c r="S1670" s="32"/>
      <c r="T1670" s="33"/>
      <c r="U1670" s="33"/>
      <c r="V1670" s="32" t="s">
        <v>2580</v>
      </c>
      <c r="W1670" s="32">
        <v>3</v>
      </c>
      <c r="X1670" s="33">
        <v>45349</v>
      </c>
      <c r="Y1670" s="32" t="s">
        <v>1068</v>
      </c>
      <c r="Z1670" s="33"/>
      <c r="AA1670" s="32" t="s">
        <v>1857</v>
      </c>
      <c r="AB1670" s="32" t="s">
        <v>1081</v>
      </c>
      <c r="AC1670" s="33">
        <v>45381</v>
      </c>
      <c r="AD1670" s="32"/>
      <c r="AE1670" s="33"/>
      <c r="AF1670" s="32"/>
      <c r="AG1670" s="32"/>
      <c r="AH1670" s="32" t="s">
        <v>1210</v>
      </c>
      <c r="AI1670" t="s">
        <v>1745</v>
      </c>
      <c r="AJ1670" t="s">
        <v>1355</v>
      </c>
      <c r="AK1670" t="s">
        <v>1520</v>
      </c>
      <c r="AL1670" s="32" t="s">
        <v>1747</v>
      </c>
    </row>
    <row r="1671" spans="1:38">
      <c r="A1671" s="32">
        <v>16</v>
      </c>
      <c r="B1671" s="33">
        <v>45329</v>
      </c>
      <c r="C1671" s="32"/>
      <c r="D1671" s="32" t="s">
        <v>2200</v>
      </c>
      <c r="E1671" s="32" t="s">
        <v>2201</v>
      </c>
      <c r="F1671" s="32">
        <v>9487106</v>
      </c>
      <c r="G1671" s="32" t="s">
        <v>169</v>
      </c>
      <c r="H1671" s="32" t="s">
        <v>2278</v>
      </c>
      <c r="I1671" s="32">
        <v>56189</v>
      </c>
      <c r="J1671" s="33">
        <v>45335</v>
      </c>
      <c r="K1671" s="33">
        <v>45339</v>
      </c>
      <c r="L1671" t="s">
        <v>1068</v>
      </c>
      <c r="M1671" s="32">
        <v>4</v>
      </c>
      <c r="N1671" s="32" t="s">
        <v>659</v>
      </c>
      <c r="O1671" s="32">
        <v>10</v>
      </c>
      <c r="P1671" s="32">
        <v>122</v>
      </c>
      <c r="Q1671" s="32">
        <v>1220</v>
      </c>
      <c r="R1671" s="32"/>
      <c r="S1671" s="32"/>
      <c r="T1671" s="33"/>
      <c r="U1671" s="33"/>
      <c r="V1671" s="32" t="s">
        <v>2580</v>
      </c>
      <c r="W1671" s="32">
        <v>4</v>
      </c>
      <c r="X1671" s="33">
        <v>45349</v>
      </c>
      <c r="Y1671" s="32" t="s">
        <v>1068</v>
      </c>
      <c r="Z1671" s="33"/>
      <c r="AA1671" s="32" t="s">
        <v>1857</v>
      </c>
      <c r="AB1671" s="32" t="s">
        <v>1081</v>
      </c>
      <c r="AC1671" s="33">
        <v>45381</v>
      </c>
      <c r="AD1671" s="32"/>
      <c r="AE1671" s="33"/>
      <c r="AF1671" s="32"/>
      <c r="AG1671" s="32"/>
      <c r="AH1671" s="32" t="s">
        <v>1210</v>
      </c>
      <c r="AI1671" t="s">
        <v>1745</v>
      </c>
      <c r="AJ1671" t="s">
        <v>1355</v>
      </c>
      <c r="AK1671" t="s">
        <v>1520</v>
      </c>
      <c r="AL1671" s="32" t="s">
        <v>1747</v>
      </c>
    </row>
    <row r="1672" spans="1:38">
      <c r="A1672" s="32">
        <v>16</v>
      </c>
      <c r="B1672" s="33">
        <v>45329</v>
      </c>
      <c r="C1672" s="32"/>
      <c r="D1672" s="32" t="s">
        <v>2200</v>
      </c>
      <c r="E1672" s="32" t="s">
        <v>2201</v>
      </c>
      <c r="F1672" s="32">
        <v>9487106</v>
      </c>
      <c r="G1672" s="32" t="s">
        <v>169</v>
      </c>
      <c r="H1672" s="32" t="s">
        <v>2279</v>
      </c>
      <c r="I1672" s="32">
        <v>56189</v>
      </c>
      <c r="J1672" s="33">
        <v>45335</v>
      </c>
      <c r="K1672" s="33">
        <v>45339</v>
      </c>
      <c r="L1672" t="s">
        <v>1068</v>
      </c>
      <c r="M1672" s="32">
        <v>5</v>
      </c>
      <c r="N1672" s="32" t="s">
        <v>659</v>
      </c>
      <c r="O1672" s="32">
        <v>2</v>
      </c>
      <c r="P1672" s="32">
        <v>6435</v>
      </c>
      <c r="Q1672" s="32">
        <v>12870</v>
      </c>
      <c r="R1672" s="32"/>
      <c r="S1672" s="32"/>
      <c r="T1672" s="33"/>
      <c r="U1672" s="33"/>
      <c r="V1672" s="32" t="s">
        <v>2580</v>
      </c>
      <c r="W1672" s="32">
        <v>5</v>
      </c>
      <c r="X1672" s="33">
        <v>45349</v>
      </c>
      <c r="Y1672" s="32" t="s">
        <v>1068</v>
      </c>
      <c r="Z1672" s="33"/>
      <c r="AA1672" s="32" t="s">
        <v>1857</v>
      </c>
      <c r="AB1672" s="32" t="s">
        <v>1081</v>
      </c>
      <c r="AC1672" s="33">
        <v>45381</v>
      </c>
      <c r="AD1672" s="32"/>
      <c r="AE1672" s="33"/>
      <c r="AF1672" s="32"/>
      <c r="AG1672" s="32"/>
      <c r="AH1672" s="32" t="s">
        <v>1210</v>
      </c>
      <c r="AI1672" t="s">
        <v>1745</v>
      </c>
      <c r="AJ1672" t="s">
        <v>1355</v>
      </c>
      <c r="AK1672" t="s">
        <v>1520</v>
      </c>
      <c r="AL1672" s="32" t="s">
        <v>1747</v>
      </c>
    </row>
    <row r="1673" spans="1:38">
      <c r="A1673" s="32">
        <v>17</v>
      </c>
      <c r="B1673" s="33">
        <v>45329</v>
      </c>
      <c r="C1673" s="32"/>
      <c r="D1673" s="32" t="s">
        <v>2198</v>
      </c>
      <c r="E1673" s="32" t="s">
        <v>2199</v>
      </c>
      <c r="F1673" s="32">
        <v>9487373</v>
      </c>
      <c r="G1673" s="32" t="s">
        <v>169</v>
      </c>
      <c r="H1673" s="32" t="s">
        <v>2275</v>
      </c>
      <c r="I1673" s="32">
        <v>56190</v>
      </c>
      <c r="J1673" s="33">
        <v>45335</v>
      </c>
      <c r="K1673" s="33">
        <v>45339</v>
      </c>
      <c r="L1673" t="s">
        <v>1068</v>
      </c>
      <c r="M1673" s="32">
        <v>1</v>
      </c>
      <c r="N1673" s="32" t="s">
        <v>20</v>
      </c>
      <c r="O1673" s="32">
        <v>6</v>
      </c>
      <c r="P1673" s="32">
        <v>16</v>
      </c>
      <c r="Q1673" s="32">
        <v>96</v>
      </c>
      <c r="R1673" s="32"/>
      <c r="S1673" s="32"/>
      <c r="T1673" s="33"/>
      <c r="U1673" s="33"/>
      <c r="V1673" s="32" t="s">
        <v>2581</v>
      </c>
      <c r="W1673" s="32">
        <v>1</v>
      </c>
      <c r="X1673" s="33">
        <v>45339</v>
      </c>
      <c r="Y1673" s="32" t="s">
        <v>1068</v>
      </c>
      <c r="Z1673" s="33"/>
      <c r="AA1673" s="32" t="s">
        <v>1857</v>
      </c>
      <c r="AB1673" s="32" t="s">
        <v>1081</v>
      </c>
      <c r="AC1673" s="33">
        <v>45381</v>
      </c>
      <c r="AD1673" s="32"/>
      <c r="AE1673" s="33"/>
      <c r="AF1673" s="32"/>
      <c r="AG1673" s="32"/>
      <c r="AH1673" s="32" t="s">
        <v>1210</v>
      </c>
      <c r="AI1673" t="s">
        <v>1745</v>
      </c>
      <c r="AJ1673" t="s">
        <v>1355</v>
      </c>
      <c r="AK1673" t="s">
        <v>1520</v>
      </c>
      <c r="AL1673" s="32" t="s">
        <v>1747</v>
      </c>
    </row>
    <row r="1674" spans="1:38">
      <c r="A1674" s="32">
        <v>17</v>
      </c>
      <c r="B1674" s="33">
        <v>45329</v>
      </c>
      <c r="C1674" s="32"/>
      <c r="D1674" s="32" t="s">
        <v>2198</v>
      </c>
      <c r="E1674" s="32" t="s">
        <v>2199</v>
      </c>
      <c r="F1674" s="32">
        <v>9487373</v>
      </c>
      <c r="G1674" s="32" t="s">
        <v>169</v>
      </c>
      <c r="H1674" s="32" t="s">
        <v>2276</v>
      </c>
      <c r="I1674" s="32">
        <v>56190</v>
      </c>
      <c r="J1674" s="33">
        <v>45335</v>
      </c>
      <c r="K1674" s="33">
        <v>45339</v>
      </c>
      <c r="L1674" t="s">
        <v>1068</v>
      </c>
      <c r="M1674" s="32">
        <v>2</v>
      </c>
      <c r="N1674" s="32" t="s">
        <v>20</v>
      </c>
      <c r="O1674" s="32">
        <v>16</v>
      </c>
      <c r="P1674" s="32">
        <v>25</v>
      </c>
      <c r="Q1674" s="32">
        <v>400</v>
      </c>
      <c r="R1674" s="32"/>
      <c r="S1674" s="32"/>
      <c r="T1674" s="33"/>
      <c r="U1674" s="33"/>
      <c r="V1674" s="32" t="s">
        <v>2581</v>
      </c>
      <c r="W1674" s="32">
        <v>2</v>
      </c>
      <c r="X1674" s="33">
        <v>45339</v>
      </c>
      <c r="Y1674" s="32" t="s">
        <v>1068</v>
      </c>
      <c r="Z1674" s="33"/>
      <c r="AA1674" s="32" t="s">
        <v>1857</v>
      </c>
      <c r="AB1674" s="32" t="s">
        <v>1081</v>
      </c>
      <c r="AC1674" s="33">
        <v>45381</v>
      </c>
      <c r="AD1674" s="32"/>
      <c r="AE1674" s="33"/>
      <c r="AF1674" s="32"/>
      <c r="AG1674" s="32"/>
      <c r="AH1674" s="32" t="s">
        <v>1210</v>
      </c>
      <c r="AI1674" t="s">
        <v>1745</v>
      </c>
      <c r="AJ1674" t="s">
        <v>1355</v>
      </c>
      <c r="AK1674" t="s">
        <v>1520</v>
      </c>
      <c r="AL1674" s="32" t="s">
        <v>1747</v>
      </c>
    </row>
    <row r="1675" spans="1:38">
      <c r="A1675" s="32">
        <v>17</v>
      </c>
      <c r="B1675" s="33">
        <v>45329</v>
      </c>
      <c r="C1675" s="32"/>
      <c r="D1675" s="32" t="s">
        <v>2198</v>
      </c>
      <c r="E1675" s="32" t="s">
        <v>2199</v>
      </c>
      <c r="F1675" s="32">
        <v>9487373</v>
      </c>
      <c r="G1675" s="32" t="s">
        <v>169</v>
      </c>
      <c r="H1675" s="32" t="s">
        <v>2277</v>
      </c>
      <c r="I1675" s="32">
        <v>56190</v>
      </c>
      <c r="J1675" s="33">
        <v>45335</v>
      </c>
      <c r="K1675" s="33">
        <v>45339</v>
      </c>
      <c r="L1675" t="s">
        <v>1068</v>
      </c>
      <c r="M1675" s="32">
        <v>3</v>
      </c>
      <c r="N1675" s="32" t="s">
        <v>20</v>
      </c>
      <c r="O1675" s="32">
        <v>4</v>
      </c>
      <c r="P1675" s="32">
        <v>122</v>
      </c>
      <c r="Q1675" s="32">
        <v>488</v>
      </c>
      <c r="R1675" s="32"/>
      <c r="S1675" s="32"/>
      <c r="T1675" s="33"/>
      <c r="U1675" s="33"/>
      <c r="V1675" s="32" t="s">
        <v>2581</v>
      </c>
      <c r="W1675" s="32">
        <v>3</v>
      </c>
      <c r="X1675" s="33">
        <v>45339</v>
      </c>
      <c r="Y1675" s="32" t="s">
        <v>1068</v>
      </c>
      <c r="Z1675" s="33"/>
      <c r="AA1675" s="32" t="s">
        <v>1857</v>
      </c>
      <c r="AB1675" s="32" t="s">
        <v>1081</v>
      </c>
      <c r="AC1675" s="33">
        <v>45381</v>
      </c>
      <c r="AD1675" s="32"/>
      <c r="AE1675" s="33"/>
      <c r="AF1675" s="32"/>
      <c r="AG1675" s="32"/>
      <c r="AH1675" s="32" t="s">
        <v>1210</v>
      </c>
      <c r="AI1675" t="s">
        <v>1745</v>
      </c>
      <c r="AJ1675" t="s">
        <v>1355</v>
      </c>
      <c r="AK1675" t="s">
        <v>1520</v>
      </c>
      <c r="AL1675" s="32" t="s">
        <v>1747</v>
      </c>
    </row>
    <row r="1676" spans="1:38">
      <c r="A1676" s="32">
        <v>17</v>
      </c>
      <c r="B1676" s="33">
        <v>45329</v>
      </c>
      <c r="C1676" s="32"/>
      <c r="D1676" s="32" t="s">
        <v>2198</v>
      </c>
      <c r="E1676" s="32" t="s">
        <v>2199</v>
      </c>
      <c r="F1676" s="32">
        <v>9487373</v>
      </c>
      <c r="G1676" s="32" t="s">
        <v>169</v>
      </c>
      <c r="H1676" s="32" t="s">
        <v>2278</v>
      </c>
      <c r="I1676" s="32">
        <v>56190</v>
      </c>
      <c r="J1676" s="33">
        <v>45335</v>
      </c>
      <c r="K1676" s="33">
        <v>45339</v>
      </c>
      <c r="L1676" t="s">
        <v>1068</v>
      </c>
      <c r="M1676" s="32">
        <v>4</v>
      </c>
      <c r="N1676" s="32" t="s">
        <v>20</v>
      </c>
      <c r="O1676" s="32">
        <v>10</v>
      </c>
      <c r="P1676" s="32">
        <v>122</v>
      </c>
      <c r="Q1676" s="32">
        <v>1220</v>
      </c>
      <c r="R1676" s="32"/>
      <c r="S1676" s="32"/>
      <c r="T1676" s="33"/>
      <c r="U1676" s="33"/>
      <c r="V1676" s="32" t="s">
        <v>2581</v>
      </c>
      <c r="W1676" s="32">
        <v>4</v>
      </c>
      <c r="X1676" s="33">
        <v>45339</v>
      </c>
      <c r="Y1676" s="32" t="s">
        <v>1068</v>
      </c>
      <c r="Z1676" s="33"/>
      <c r="AA1676" s="32" t="s">
        <v>1857</v>
      </c>
      <c r="AB1676" s="32" t="s">
        <v>1081</v>
      </c>
      <c r="AC1676" s="33">
        <v>45381</v>
      </c>
      <c r="AD1676" s="32"/>
      <c r="AE1676" s="33"/>
      <c r="AF1676" s="32"/>
      <c r="AG1676" s="32"/>
      <c r="AH1676" s="32" t="s">
        <v>1210</v>
      </c>
      <c r="AI1676" t="s">
        <v>1745</v>
      </c>
      <c r="AJ1676" t="s">
        <v>1355</v>
      </c>
      <c r="AK1676" t="s">
        <v>1520</v>
      </c>
      <c r="AL1676" s="32" t="s">
        <v>1747</v>
      </c>
    </row>
    <row r="1677" spans="1:38">
      <c r="A1677" s="32">
        <v>17</v>
      </c>
      <c r="B1677" s="33">
        <v>45329</v>
      </c>
      <c r="C1677" s="32"/>
      <c r="D1677" s="32" t="s">
        <v>2198</v>
      </c>
      <c r="E1677" s="32" t="s">
        <v>2199</v>
      </c>
      <c r="F1677" s="32">
        <v>9487373</v>
      </c>
      <c r="G1677" s="32" t="s">
        <v>169</v>
      </c>
      <c r="H1677" s="32" t="s">
        <v>2302</v>
      </c>
      <c r="I1677" s="32">
        <v>56190</v>
      </c>
      <c r="J1677" s="33">
        <v>45335</v>
      </c>
      <c r="K1677" s="33">
        <v>45339</v>
      </c>
      <c r="L1677" t="s">
        <v>1068</v>
      </c>
      <c r="M1677" s="32">
        <v>5</v>
      </c>
      <c r="N1677" s="32" t="s">
        <v>2303</v>
      </c>
      <c r="O1677" s="32">
        <v>2</v>
      </c>
      <c r="P1677" s="32">
        <v>6435</v>
      </c>
      <c r="Q1677" s="32">
        <v>12870</v>
      </c>
      <c r="R1677" s="32"/>
      <c r="S1677" s="32"/>
      <c r="T1677" s="33"/>
      <c r="U1677" s="33"/>
      <c r="V1677" s="32" t="s">
        <v>2581</v>
      </c>
      <c r="W1677" s="32">
        <v>5</v>
      </c>
      <c r="X1677" s="33">
        <v>45339</v>
      </c>
      <c r="Y1677" s="32" t="s">
        <v>1068</v>
      </c>
      <c r="Z1677" s="33"/>
      <c r="AA1677" s="32" t="s">
        <v>1857</v>
      </c>
      <c r="AB1677" s="32" t="s">
        <v>1081</v>
      </c>
      <c r="AC1677" s="33">
        <v>45381</v>
      </c>
      <c r="AD1677" s="32"/>
      <c r="AE1677" s="33"/>
      <c r="AF1677" s="32"/>
      <c r="AG1677" s="32"/>
      <c r="AH1677" s="32" t="s">
        <v>1210</v>
      </c>
      <c r="AI1677" t="s">
        <v>1745</v>
      </c>
      <c r="AJ1677" t="s">
        <v>1355</v>
      </c>
      <c r="AK1677" t="s">
        <v>1520</v>
      </c>
      <c r="AL1677" s="32" t="s">
        <v>1747</v>
      </c>
    </row>
    <row r="1678" spans="1:38">
      <c r="A1678" s="32">
        <v>18</v>
      </c>
      <c r="B1678" s="33">
        <v>45340</v>
      </c>
      <c r="C1678" s="32"/>
      <c r="D1678" s="32" t="s">
        <v>2510</v>
      </c>
      <c r="E1678" s="32" t="s">
        <v>2511</v>
      </c>
      <c r="F1678" s="32"/>
      <c r="G1678" s="32" t="s">
        <v>169</v>
      </c>
      <c r="H1678" s="32" t="s">
        <v>2530</v>
      </c>
      <c r="I1678" s="32">
        <v>56329</v>
      </c>
      <c r="J1678" s="33">
        <v>45343</v>
      </c>
      <c r="K1678" s="33">
        <v>45343</v>
      </c>
      <c r="L1678" t="s">
        <v>1068</v>
      </c>
      <c r="M1678" s="32">
        <v>1</v>
      </c>
      <c r="N1678" s="32" t="s">
        <v>659</v>
      </c>
      <c r="O1678" s="32">
        <v>2</v>
      </c>
      <c r="P1678" s="32">
        <v>280.5</v>
      </c>
      <c r="Q1678" s="32">
        <v>280.5</v>
      </c>
      <c r="R1678" s="32"/>
      <c r="S1678" s="32"/>
      <c r="T1678" s="33"/>
      <c r="U1678" s="33"/>
      <c r="V1678" s="32" t="s">
        <v>2896</v>
      </c>
      <c r="W1678" s="32">
        <v>1</v>
      </c>
      <c r="X1678" s="33">
        <v>45343</v>
      </c>
      <c r="Y1678" s="32" t="s">
        <v>1068</v>
      </c>
      <c r="Z1678" s="33"/>
      <c r="AA1678" s="32" t="s">
        <v>1857</v>
      </c>
      <c r="AB1678" s="32" t="s">
        <v>1081</v>
      </c>
      <c r="AC1678" s="33">
        <v>45381</v>
      </c>
      <c r="AD1678" s="32"/>
      <c r="AE1678" s="33"/>
      <c r="AF1678" s="32"/>
      <c r="AG1678" s="32"/>
      <c r="AH1678" s="32" t="s">
        <v>1210</v>
      </c>
      <c r="AI1678" t="s">
        <v>1745</v>
      </c>
      <c r="AJ1678" t="s">
        <v>1355</v>
      </c>
      <c r="AK1678" t="s">
        <v>1520</v>
      </c>
      <c r="AL1678" s="32" t="s">
        <v>1747</v>
      </c>
    </row>
    <row r="1679" spans="1:38">
      <c r="A1679" s="32">
        <v>19</v>
      </c>
      <c r="B1679" s="33">
        <v>45353</v>
      </c>
      <c r="C1679" s="32"/>
      <c r="D1679" s="32" t="s">
        <v>2673</v>
      </c>
      <c r="E1679" s="32" t="s">
        <v>2674</v>
      </c>
      <c r="F1679" s="32"/>
      <c r="G1679" s="32" t="s">
        <v>887</v>
      </c>
      <c r="H1679" s="32" t="s">
        <v>2728</v>
      </c>
      <c r="I1679" s="32">
        <v>56856</v>
      </c>
      <c r="J1679" s="33">
        <v>45356</v>
      </c>
      <c r="K1679" s="33">
        <v>45356</v>
      </c>
      <c r="L1679" t="s">
        <v>1068</v>
      </c>
      <c r="M1679" s="32">
        <v>1</v>
      </c>
      <c r="N1679" s="32" t="s">
        <v>659</v>
      </c>
      <c r="O1679" s="32">
        <v>8</v>
      </c>
      <c r="P1679" s="32">
        <v>73</v>
      </c>
      <c r="Q1679" s="32">
        <v>584</v>
      </c>
      <c r="R1679" s="32"/>
      <c r="S1679" s="32"/>
      <c r="T1679" s="33"/>
      <c r="U1679" s="33"/>
      <c r="V1679" s="32" t="s">
        <v>2895</v>
      </c>
      <c r="W1679" s="32">
        <v>1</v>
      </c>
      <c r="X1679" s="33">
        <v>45336</v>
      </c>
      <c r="Y1679" s="32" t="s">
        <v>1068</v>
      </c>
      <c r="Z1679" s="33"/>
      <c r="AA1679" s="32" t="s">
        <v>1857</v>
      </c>
      <c r="AB1679" s="32" t="s">
        <v>1081</v>
      </c>
      <c r="AC1679" s="33">
        <v>45382</v>
      </c>
      <c r="AD1679" s="32"/>
      <c r="AE1679" s="33"/>
      <c r="AF1679" s="32"/>
      <c r="AG1679" s="32"/>
      <c r="AH1679" s="32" t="s">
        <v>1210</v>
      </c>
      <c r="AI1679" t="s">
        <v>1745</v>
      </c>
      <c r="AJ1679" t="s">
        <v>1356</v>
      </c>
      <c r="AK1679" t="s">
        <v>1520</v>
      </c>
      <c r="AL1679" s="32" t="s">
        <v>1747</v>
      </c>
    </row>
    <row r="1680" spans="1:38">
      <c r="A1680" s="32">
        <v>20</v>
      </c>
      <c r="B1680" s="33">
        <v>45346</v>
      </c>
      <c r="C1680" s="32"/>
      <c r="D1680" s="32" t="s">
        <v>2791</v>
      </c>
      <c r="E1680" s="32" t="s">
        <v>2792</v>
      </c>
      <c r="F1680" s="32"/>
      <c r="G1680" s="32" t="s">
        <v>887</v>
      </c>
      <c r="H1680" s="32" t="s">
        <v>2804</v>
      </c>
      <c r="I1680" s="32">
        <v>57448</v>
      </c>
      <c r="J1680" s="33">
        <v>45368</v>
      </c>
      <c r="K1680" s="33">
        <v>45371</v>
      </c>
      <c r="L1680" t="s">
        <v>1068</v>
      </c>
      <c r="M1680" s="32">
        <v>1</v>
      </c>
      <c r="N1680" s="32" t="s">
        <v>20</v>
      </c>
      <c r="O1680" s="32">
        <v>2</v>
      </c>
      <c r="P1680" s="32">
        <v>488</v>
      </c>
      <c r="Q1680" s="32">
        <v>488</v>
      </c>
      <c r="R1680" s="32"/>
      <c r="S1680" s="32"/>
      <c r="T1680" s="33"/>
      <c r="U1680" s="33"/>
      <c r="V1680" s="32"/>
      <c r="W1680" s="32"/>
      <c r="X1680" s="33"/>
      <c r="Y1680" s="32"/>
      <c r="Z1680" s="33"/>
      <c r="AA1680" s="32"/>
      <c r="AB1680" s="32"/>
      <c r="AC1680" s="33"/>
      <c r="AD1680" s="32"/>
      <c r="AE1680" s="33"/>
      <c r="AF1680" s="32"/>
      <c r="AG1680" s="32"/>
      <c r="AH1680" s="32" t="s">
        <v>1210</v>
      </c>
      <c r="AI1680" t="s">
        <v>1745</v>
      </c>
      <c r="AJ1680" t="s">
        <v>1355</v>
      </c>
      <c r="AK1680" t="s">
        <v>1520</v>
      </c>
      <c r="AL1680" s="32" t="s">
        <v>1747</v>
      </c>
    </row>
    <row r="1681" spans="1:38">
      <c r="A1681" s="32">
        <v>21</v>
      </c>
      <c r="B1681" s="33">
        <v>45342</v>
      </c>
      <c r="C1681" s="32"/>
      <c r="D1681" s="32" t="s">
        <v>2765</v>
      </c>
      <c r="E1681" s="32" t="s">
        <v>2766</v>
      </c>
      <c r="F1681" s="32">
        <v>9548324</v>
      </c>
      <c r="G1681" s="32" t="s">
        <v>887</v>
      </c>
      <c r="H1681" s="32" t="s">
        <v>2767</v>
      </c>
      <c r="I1681" s="32">
        <v>57458</v>
      </c>
      <c r="J1681" s="33">
        <v>45371</v>
      </c>
      <c r="K1681" s="33">
        <v>45372</v>
      </c>
      <c r="L1681" t="s">
        <v>1068</v>
      </c>
      <c r="M1681" s="32">
        <v>1</v>
      </c>
      <c r="N1681" s="32" t="s">
        <v>2303</v>
      </c>
      <c r="O1681" s="32">
        <v>1</v>
      </c>
      <c r="P1681" s="32">
        <v>3697</v>
      </c>
      <c r="Q1681" s="32">
        <v>3697</v>
      </c>
      <c r="R1681" s="32"/>
      <c r="S1681" s="32"/>
      <c r="T1681" s="33"/>
      <c r="U1681" s="33"/>
      <c r="V1681" s="32"/>
      <c r="W1681" s="32"/>
      <c r="X1681" s="33"/>
      <c r="Y1681" s="32"/>
      <c r="Z1681" s="33"/>
      <c r="AA1681" s="32"/>
      <c r="AB1681" s="32"/>
      <c r="AC1681" s="33"/>
      <c r="AD1681" s="32"/>
      <c r="AE1681" s="33"/>
      <c r="AF1681" s="32"/>
      <c r="AG1681" s="32"/>
      <c r="AH1681" s="32" t="s">
        <v>1210</v>
      </c>
      <c r="AI1681" t="s">
        <v>1311</v>
      </c>
      <c r="AJ1681" t="s">
        <v>1363</v>
      </c>
      <c r="AK1681" t="s">
        <v>1302</v>
      </c>
      <c r="AL1681" s="32" t="s">
        <v>1747</v>
      </c>
    </row>
    <row r="1682" spans="1:38">
      <c r="A1682" s="32">
        <v>22</v>
      </c>
      <c r="B1682" s="33">
        <v>45342</v>
      </c>
      <c r="C1682" s="32"/>
      <c r="D1682" s="32" t="s">
        <v>2761</v>
      </c>
      <c r="E1682" s="32" t="s">
        <v>2762</v>
      </c>
      <c r="F1682" s="32">
        <v>9548113</v>
      </c>
      <c r="G1682" s="32" t="s">
        <v>887</v>
      </c>
      <c r="H1682" s="32" t="s">
        <v>2763</v>
      </c>
      <c r="I1682" s="32">
        <v>57455</v>
      </c>
      <c r="J1682" s="33">
        <v>45371</v>
      </c>
      <c r="K1682" s="33">
        <v>45372</v>
      </c>
      <c r="L1682" t="s">
        <v>1068</v>
      </c>
      <c r="M1682" s="32">
        <v>1</v>
      </c>
      <c r="N1682" s="32" t="s">
        <v>2303</v>
      </c>
      <c r="O1682" s="32">
        <v>1</v>
      </c>
      <c r="P1682" s="32">
        <v>1267</v>
      </c>
      <c r="Q1682" s="32">
        <v>1267</v>
      </c>
      <c r="R1682" s="32"/>
      <c r="S1682" s="32"/>
      <c r="T1682" s="33"/>
      <c r="U1682" s="33"/>
      <c r="V1682" s="32"/>
      <c r="W1682" s="32"/>
      <c r="X1682" s="33"/>
      <c r="Y1682" s="32"/>
      <c r="Z1682" s="33"/>
      <c r="AA1682" s="32"/>
      <c r="AB1682" s="32"/>
      <c r="AC1682" s="33"/>
      <c r="AD1682" s="32"/>
      <c r="AE1682" s="33"/>
      <c r="AF1682" s="32"/>
      <c r="AG1682" s="32"/>
      <c r="AH1682" s="32" t="s">
        <v>1210</v>
      </c>
      <c r="AI1682" t="s">
        <v>1745</v>
      </c>
      <c r="AJ1682" t="s">
        <v>1355</v>
      </c>
      <c r="AK1682" t="s">
        <v>1520</v>
      </c>
      <c r="AL1682" s="32" t="s">
        <v>1747</v>
      </c>
    </row>
    <row r="1683" spans="1:38">
      <c r="A1683" s="32">
        <v>23</v>
      </c>
      <c r="B1683" s="33">
        <v>45342</v>
      </c>
      <c r="C1683" s="32"/>
      <c r="D1683" s="32" t="s">
        <v>670</v>
      </c>
      <c r="E1683" s="32" t="s">
        <v>3038</v>
      </c>
      <c r="F1683" s="32">
        <v>8417458</v>
      </c>
      <c r="G1683" s="32" t="s">
        <v>887</v>
      </c>
      <c r="H1683" s="32" t="s">
        <v>2767</v>
      </c>
      <c r="I1683" s="32">
        <v>57506</v>
      </c>
      <c r="J1683" s="33">
        <v>45371</v>
      </c>
      <c r="K1683" s="33">
        <v>45372</v>
      </c>
      <c r="L1683" t="s">
        <v>1068</v>
      </c>
      <c r="M1683" s="32">
        <v>1</v>
      </c>
      <c r="N1683" s="32" t="s">
        <v>2303</v>
      </c>
      <c r="O1683" s="32">
        <v>1</v>
      </c>
      <c r="P1683" s="32">
        <v>1267</v>
      </c>
      <c r="Q1683" s="32">
        <v>1267</v>
      </c>
      <c r="R1683" s="32"/>
      <c r="S1683" s="32"/>
      <c r="T1683" s="33"/>
      <c r="U1683" s="33"/>
      <c r="V1683" s="32"/>
      <c r="W1683" s="32"/>
      <c r="X1683" s="33"/>
      <c r="Y1683" s="32"/>
      <c r="Z1683" s="33"/>
      <c r="AA1683" s="32"/>
      <c r="AB1683" s="32"/>
      <c r="AC1683" s="33"/>
      <c r="AD1683" s="32"/>
      <c r="AE1683" s="33"/>
      <c r="AF1683" s="32"/>
      <c r="AG1683" s="32"/>
      <c r="AH1683" s="32" t="s">
        <v>1210</v>
      </c>
      <c r="AI1683" t="s">
        <v>1745</v>
      </c>
      <c r="AJ1683" t="s">
        <v>1355</v>
      </c>
      <c r="AK1683" t="s">
        <v>1520</v>
      </c>
      <c r="AL1683" s="32" t="s">
        <v>1747</v>
      </c>
    </row>
    <row r="1684" spans="1:38">
      <c r="A1684" s="32">
        <v>24</v>
      </c>
      <c r="B1684" s="33">
        <v>45342</v>
      </c>
      <c r="C1684" s="32"/>
      <c r="D1684" s="32" t="s">
        <v>683</v>
      </c>
      <c r="E1684" s="32" t="s">
        <v>3039</v>
      </c>
      <c r="F1684" s="32">
        <v>8417447</v>
      </c>
      <c r="G1684" s="32" t="s">
        <v>887</v>
      </c>
      <c r="H1684" s="32" t="s">
        <v>2767</v>
      </c>
      <c r="I1684" s="32">
        <v>57505</v>
      </c>
      <c r="J1684" s="33">
        <v>45371</v>
      </c>
      <c r="K1684" s="33">
        <v>45372</v>
      </c>
      <c r="L1684" t="s">
        <v>1068</v>
      </c>
      <c r="M1684" s="32">
        <v>1</v>
      </c>
      <c r="N1684" s="32" t="s">
        <v>2303</v>
      </c>
      <c r="O1684" s="32">
        <v>1</v>
      </c>
      <c r="P1684" s="32">
        <v>845</v>
      </c>
      <c r="Q1684" s="32">
        <v>845</v>
      </c>
      <c r="R1684" s="32"/>
      <c r="S1684" s="32"/>
      <c r="T1684" s="33"/>
      <c r="U1684" s="33"/>
      <c r="V1684" s="32"/>
      <c r="W1684" s="32"/>
      <c r="X1684" s="33"/>
      <c r="Y1684" s="32"/>
      <c r="Z1684" s="33"/>
      <c r="AA1684" s="32"/>
      <c r="AB1684" s="32"/>
      <c r="AC1684" s="33"/>
      <c r="AD1684" s="32"/>
      <c r="AE1684" s="33"/>
      <c r="AF1684" s="32"/>
      <c r="AG1684" s="32"/>
      <c r="AH1684" s="32" t="s">
        <v>1210</v>
      </c>
      <c r="AI1684" t="s">
        <v>1745</v>
      </c>
      <c r="AJ1684" t="s">
        <v>1355</v>
      </c>
      <c r="AK1684" t="s">
        <v>1520</v>
      </c>
      <c r="AL1684" s="32" t="s">
        <v>1747</v>
      </c>
    </row>
    <row r="1685" spans="1:38">
      <c r="A1685" s="32">
        <v>25</v>
      </c>
      <c r="B1685" s="33">
        <v>45342</v>
      </c>
      <c r="C1685" s="32"/>
      <c r="D1685" s="32" t="s">
        <v>681</v>
      </c>
      <c r="E1685" s="32" t="s">
        <v>3040</v>
      </c>
      <c r="F1685" s="32">
        <v>8417467</v>
      </c>
      <c r="G1685" s="32" t="s">
        <v>887</v>
      </c>
      <c r="H1685" s="32" t="s">
        <v>2767</v>
      </c>
      <c r="I1685" s="32" t="s">
        <v>3041</v>
      </c>
      <c r="J1685" s="33">
        <v>45371</v>
      </c>
      <c r="K1685" s="33"/>
      <c r="M1685" s="32">
        <v>1</v>
      </c>
      <c r="N1685" s="32" t="s">
        <v>2303</v>
      </c>
      <c r="O1685" s="32">
        <v>1</v>
      </c>
      <c r="P1685" s="32">
        <v>3697</v>
      </c>
      <c r="Q1685" s="32">
        <v>3697</v>
      </c>
      <c r="R1685" s="32"/>
      <c r="S1685" s="32"/>
      <c r="T1685" s="33"/>
      <c r="U1685" s="33"/>
      <c r="V1685" s="32"/>
      <c r="W1685" s="32"/>
      <c r="X1685" s="33"/>
      <c r="Y1685" s="32"/>
      <c r="Z1685" s="33"/>
      <c r="AA1685" s="32"/>
      <c r="AB1685" s="32"/>
      <c r="AC1685" s="33"/>
      <c r="AD1685" s="32"/>
      <c r="AE1685" s="33"/>
      <c r="AF1685" s="32"/>
      <c r="AG1685" s="32"/>
      <c r="AH1685" s="32" t="s">
        <v>1210</v>
      </c>
      <c r="AI1685" t="s">
        <v>1745</v>
      </c>
      <c r="AJ1685" t="s">
        <v>1355</v>
      </c>
      <c r="AK1685" t="s">
        <v>1520</v>
      </c>
      <c r="AL1685" s="32" t="s">
        <v>1747</v>
      </c>
    </row>
    <row r="1686" spans="1:38">
      <c r="A1686" s="32">
        <v>2</v>
      </c>
      <c r="B1686" s="33">
        <v>44836</v>
      </c>
      <c r="C1686" s="32"/>
      <c r="D1686" s="32" t="s">
        <v>300</v>
      </c>
      <c r="E1686" s="32" t="s">
        <v>701</v>
      </c>
      <c r="F1686" s="32">
        <v>2647953</v>
      </c>
      <c r="G1686" s="32" t="s">
        <v>312</v>
      </c>
      <c r="H1686" s="32" t="s">
        <v>297</v>
      </c>
      <c r="I1686" s="32">
        <v>38225</v>
      </c>
      <c r="J1686" s="33">
        <v>44836</v>
      </c>
      <c r="K1686" s="33">
        <v>44845</v>
      </c>
      <c r="M1686" s="32" t="s">
        <v>581</v>
      </c>
      <c r="N1686" s="32" t="s">
        <v>581</v>
      </c>
      <c r="O1686" s="32" t="s">
        <v>581</v>
      </c>
      <c r="P1686" s="32"/>
      <c r="Q1686" s="32"/>
      <c r="R1686" s="32"/>
      <c r="S1686" s="32"/>
      <c r="T1686" s="33"/>
      <c r="U1686" s="33"/>
      <c r="V1686" s="32" t="s">
        <v>581</v>
      </c>
      <c r="W1686" s="32" t="s">
        <v>581</v>
      </c>
      <c r="X1686" s="33"/>
      <c r="Y1686" s="32"/>
      <c r="Z1686" s="33"/>
      <c r="AA1686" s="32"/>
      <c r="AB1686" s="32"/>
      <c r="AC1686" s="33" t="s">
        <v>581</v>
      </c>
      <c r="AD1686" s="32"/>
      <c r="AE1686" s="33" t="s">
        <v>581</v>
      </c>
      <c r="AF1686" s="32" t="s">
        <v>581</v>
      </c>
      <c r="AG1686" s="32" t="s">
        <v>581</v>
      </c>
      <c r="AH1686" s="32" t="s">
        <v>1209</v>
      </c>
      <c r="AI1686" t="s">
        <v>1748</v>
      </c>
      <c r="AJ1686" t="s">
        <v>1361</v>
      </c>
      <c r="AK1686" t="s">
        <v>1353</v>
      </c>
      <c r="AL1686" s="32" t="s">
        <v>1749</v>
      </c>
    </row>
    <row r="1687" spans="1:38">
      <c r="A1687" s="32">
        <v>3</v>
      </c>
      <c r="B1687" s="33">
        <v>44837</v>
      </c>
      <c r="C1687" s="32"/>
      <c r="D1687" s="32" t="s">
        <v>301</v>
      </c>
      <c r="E1687" s="32" t="s">
        <v>702</v>
      </c>
      <c r="F1687" s="32">
        <v>2647953</v>
      </c>
      <c r="G1687" s="32" t="s">
        <v>312</v>
      </c>
      <c r="H1687" s="32" t="s">
        <v>297</v>
      </c>
      <c r="I1687" s="32">
        <v>38173</v>
      </c>
      <c r="J1687" s="33">
        <v>44837</v>
      </c>
      <c r="K1687" s="33">
        <v>44842</v>
      </c>
      <c r="M1687" s="32" t="s">
        <v>581</v>
      </c>
      <c r="N1687" s="32" t="s">
        <v>581</v>
      </c>
      <c r="O1687" s="32" t="s">
        <v>581</v>
      </c>
      <c r="P1687" s="32"/>
      <c r="Q1687" s="32"/>
      <c r="R1687" s="32"/>
      <c r="S1687" s="32"/>
      <c r="T1687" s="33"/>
      <c r="U1687" s="33"/>
      <c r="V1687" s="32" t="s">
        <v>581</v>
      </c>
      <c r="W1687" s="32" t="s">
        <v>581</v>
      </c>
      <c r="X1687" s="33"/>
      <c r="Y1687" s="32"/>
      <c r="Z1687" s="33"/>
      <c r="AA1687" s="32"/>
      <c r="AB1687" s="32"/>
      <c r="AC1687" s="33" t="s">
        <v>581</v>
      </c>
      <c r="AD1687" s="32"/>
      <c r="AE1687" s="33" t="s">
        <v>581</v>
      </c>
      <c r="AF1687" s="32" t="s">
        <v>581</v>
      </c>
      <c r="AG1687" s="32" t="s">
        <v>581</v>
      </c>
      <c r="AH1687" s="32" t="s">
        <v>1209</v>
      </c>
      <c r="AI1687" t="s">
        <v>1748</v>
      </c>
      <c r="AJ1687" t="s">
        <v>1361</v>
      </c>
      <c r="AK1687" t="s">
        <v>1353</v>
      </c>
      <c r="AL1687" s="32" t="s">
        <v>1749</v>
      </c>
    </row>
    <row r="1688" spans="1:38">
      <c r="A1688" s="32">
        <v>5</v>
      </c>
      <c r="B1688" s="33">
        <v>44844</v>
      </c>
      <c r="C1688" s="32"/>
      <c r="D1688" s="32" t="s">
        <v>302</v>
      </c>
      <c r="E1688" s="32" t="s">
        <v>703</v>
      </c>
      <c r="F1688" s="32">
        <v>3326596</v>
      </c>
      <c r="G1688" s="32" t="s">
        <v>312</v>
      </c>
      <c r="H1688" s="32" t="s">
        <v>297</v>
      </c>
      <c r="I1688" s="32">
        <v>38641</v>
      </c>
      <c r="J1688" s="33">
        <v>44844</v>
      </c>
      <c r="K1688" s="33">
        <v>44860</v>
      </c>
      <c r="M1688" s="32" t="s">
        <v>581</v>
      </c>
      <c r="N1688" s="32" t="s">
        <v>581</v>
      </c>
      <c r="O1688" s="32" t="s">
        <v>581</v>
      </c>
      <c r="P1688" s="32"/>
      <c r="Q1688" s="32"/>
      <c r="R1688" s="32"/>
      <c r="S1688" s="32"/>
      <c r="T1688" s="33"/>
      <c r="U1688" s="33"/>
      <c r="V1688" s="32" t="s">
        <v>581</v>
      </c>
      <c r="W1688" s="32" t="s">
        <v>581</v>
      </c>
      <c r="X1688" s="33"/>
      <c r="Y1688" s="32"/>
      <c r="Z1688" s="33"/>
      <c r="AA1688" s="32"/>
      <c r="AB1688" s="32"/>
      <c r="AC1688" s="33" t="s">
        <v>581</v>
      </c>
      <c r="AD1688" s="32"/>
      <c r="AE1688" s="33" t="s">
        <v>581</v>
      </c>
      <c r="AF1688" s="32" t="s">
        <v>581</v>
      </c>
      <c r="AG1688" s="32" t="s">
        <v>581</v>
      </c>
      <c r="AH1688" s="32" t="s">
        <v>1209</v>
      </c>
      <c r="AI1688" t="s">
        <v>1748</v>
      </c>
      <c r="AJ1688" t="s">
        <v>1361</v>
      </c>
      <c r="AK1688" t="s">
        <v>1353</v>
      </c>
      <c r="AL1688" s="32" t="s">
        <v>1749</v>
      </c>
    </row>
    <row r="1689" spans="1:38">
      <c r="A1689" s="32">
        <v>6</v>
      </c>
      <c r="B1689" s="33">
        <v>44844</v>
      </c>
      <c r="C1689" s="32"/>
      <c r="D1689" s="32" t="s">
        <v>303</v>
      </c>
      <c r="E1689" s="32" t="s">
        <v>704</v>
      </c>
      <c r="F1689" s="32">
        <v>3296566</v>
      </c>
      <c r="G1689" s="32" t="s">
        <v>312</v>
      </c>
      <c r="H1689" s="32" t="s">
        <v>297</v>
      </c>
      <c r="I1689" s="32">
        <v>38640</v>
      </c>
      <c r="J1689" s="33">
        <v>44844</v>
      </c>
      <c r="K1689" s="33">
        <v>44860</v>
      </c>
      <c r="M1689" s="32" t="s">
        <v>581</v>
      </c>
      <c r="N1689" s="32" t="s">
        <v>581</v>
      </c>
      <c r="O1689" s="32" t="s">
        <v>581</v>
      </c>
      <c r="P1689" s="32"/>
      <c r="Q1689" s="32"/>
      <c r="R1689" s="32"/>
      <c r="S1689" s="32"/>
      <c r="T1689" s="33"/>
      <c r="U1689" s="33"/>
      <c r="V1689" s="32" t="s">
        <v>581</v>
      </c>
      <c r="W1689" s="32" t="s">
        <v>581</v>
      </c>
      <c r="X1689" s="33"/>
      <c r="Y1689" s="32"/>
      <c r="Z1689" s="33"/>
      <c r="AA1689" s="32"/>
      <c r="AB1689" s="32"/>
      <c r="AC1689" s="33" t="s">
        <v>581</v>
      </c>
      <c r="AD1689" s="32"/>
      <c r="AE1689" s="33" t="s">
        <v>581</v>
      </c>
      <c r="AF1689" s="32" t="s">
        <v>581</v>
      </c>
      <c r="AG1689" s="32" t="s">
        <v>581</v>
      </c>
      <c r="AH1689" s="32" t="s">
        <v>1209</v>
      </c>
      <c r="AI1689" t="s">
        <v>1748</v>
      </c>
      <c r="AJ1689" t="s">
        <v>1361</v>
      </c>
      <c r="AK1689" t="s">
        <v>1353</v>
      </c>
      <c r="AL1689" s="32" t="s">
        <v>1749</v>
      </c>
    </row>
    <row r="1690" spans="1:38">
      <c r="A1690" s="32">
        <v>7</v>
      </c>
      <c r="B1690" s="33">
        <v>44845</v>
      </c>
      <c r="C1690" s="32"/>
      <c r="D1690" s="32" t="s">
        <v>313</v>
      </c>
      <c r="E1690" s="32" t="s">
        <v>712</v>
      </c>
      <c r="F1690" s="32">
        <v>2624592</v>
      </c>
      <c r="G1690" s="32" t="s">
        <v>312</v>
      </c>
      <c r="H1690" s="32" t="s">
        <v>297</v>
      </c>
      <c r="I1690" s="32">
        <v>38638</v>
      </c>
      <c r="J1690" s="33">
        <v>44845</v>
      </c>
      <c r="K1690" s="33">
        <v>44856</v>
      </c>
      <c r="M1690" s="32" t="s">
        <v>581</v>
      </c>
      <c r="N1690" s="32" t="s">
        <v>581</v>
      </c>
      <c r="O1690" s="32" t="s">
        <v>581</v>
      </c>
      <c r="P1690" s="32"/>
      <c r="Q1690" s="32"/>
      <c r="R1690" s="32"/>
      <c r="S1690" s="32"/>
      <c r="T1690" s="33"/>
      <c r="U1690" s="33"/>
      <c r="V1690" s="32" t="s">
        <v>581</v>
      </c>
      <c r="W1690" s="32" t="s">
        <v>581</v>
      </c>
      <c r="X1690" s="33"/>
      <c r="Y1690" s="32"/>
      <c r="Z1690" s="33"/>
      <c r="AA1690" s="32"/>
      <c r="AB1690" s="32"/>
      <c r="AC1690" s="33" t="s">
        <v>581</v>
      </c>
      <c r="AD1690" s="32"/>
      <c r="AE1690" s="33" t="s">
        <v>581</v>
      </c>
      <c r="AF1690" s="32" t="s">
        <v>581</v>
      </c>
      <c r="AG1690" s="32" t="s">
        <v>581</v>
      </c>
      <c r="AH1690" s="32" t="s">
        <v>1209</v>
      </c>
      <c r="AI1690" t="s">
        <v>1748</v>
      </c>
      <c r="AJ1690" t="s">
        <v>1361</v>
      </c>
      <c r="AK1690" t="s">
        <v>1353</v>
      </c>
      <c r="AL1690" s="32" t="s">
        <v>1749</v>
      </c>
    </row>
    <row r="1691" spans="1:38">
      <c r="A1691" s="32">
        <v>8</v>
      </c>
      <c r="B1691" s="33">
        <v>44849</v>
      </c>
      <c r="C1691" s="32"/>
      <c r="D1691" s="32" t="s">
        <v>304</v>
      </c>
      <c r="E1691" s="32" t="s">
        <v>705</v>
      </c>
      <c r="F1691" s="32">
        <v>2873774</v>
      </c>
      <c r="G1691" s="32" t="s">
        <v>312</v>
      </c>
      <c r="H1691" s="32" t="s">
        <v>297</v>
      </c>
      <c r="I1691" s="32">
        <v>39353</v>
      </c>
      <c r="J1691" s="33">
        <v>44849</v>
      </c>
      <c r="K1691" s="33">
        <v>44878</v>
      </c>
      <c r="M1691" s="32" t="s">
        <v>581</v>
      </c>
      <c r="N1691" s="32" t="s">
        <v>581</v>
      </c>
      <c r="O1691" s="32" t="s">
        <v>581</v>
      </c>
      <c r="P1691" s="32"/>
      <c r="Q1691" s="32"/>
      <c r="R1691" s="32"/>
      <c r="S1691" s="32"/>
      <c r="T1691" s="33"/>
      <c r="U1691" s="33"/>
      <c r="V1691" s="32" t="s">
        <v>581</v>
      </c>
      <c r="W1691" s="32" t="s">
        <v>581</v>
      </c>
      <c r="X1691" s="33"/>
      <c r="Y1691" s="32"/>
      <c r="Z1691" s="33"/>
      <c r="AA1691" s="32"/>
      <c r="AB1691" s="32"/>
      <c r="AC1691" s="33" t="s">
        <v>581</v>
      </c>
      <c r="AD1691" s="32"/>
      <c r="AE1691" s="33" t="s">
        <v>581</v>
      </c>
      <c r="AF1691" s="32" t="s">
        <v>581</v>
      </c>
      <c r="AG1691" s="32" t="s">
        <v>581</v>
      </c>
      <c r="AH1691" s="32" t="s">
        <v>1209</v>
      </c>
      <c r="AI1691" t="s">
        <v>1748</v>
      </c>
      <c r="AJ1691" t="s">
        <v>1361</v>
      </c>
      <c r="AK1691" t="s">
        <v>1353</v>
      </c>
      <c r="AL1691" s="32" t="s">
        <v>1749</v>
      </c>
    </row>
    <row r="1692" spans="1:38">
      <c r="A1692" s="32">
        <v>10</v>
      </c>
      <c r="B1692" s="33">
        <v>44851</v>
      </c>
      <c r="C1692" s="32"/>
      <c r="D1692" s="32" t="s">
        <v>306</v>
      </c>
      <c r="E1692" s="32" t="s">
        <v>706</v>
      </c>
      <c r="F1692" s="32">
        <v>195272</v>
      </c>
      <c r="G1692" s="32" t="s">
        <v>312</v>
      </c>
      <c r="H1692" s="32" t="s">
        <v>297</v>
      </c>
      <c r="I1692" s="32">
        <v>39424</v>
      </c>
      <c r="J1692" s="33">
        <v>44851</v>
      </c>
      <c r="K1692" s="33">
        <v>44880</v>
      </c>
      <c r="M1692" s="32" t="s">
        <v>581</v>
      </c>
      <c r="N1692" s="32" t="s">
        <v>581</v>
      </c>
      <c r="O1692" s="32" t="s">
        <v>581</v>
      </c>
      <c r="P1692" s="32"/>
      <c r="Q1692" s="32"/>
      <c r="R1692" s="32"/>
      <c r="S1692" s="32"/>
      <c r="T1692" s="33"/>
      <c r="U1692" s="33"/>
      <c r="V1692" s="32" t="s">
        <v>581</v>
      </c>
      <c r="W1692" s="32" t="s">
        <v>581</v>
      </c>
      <c r="X1692" s="33"/>
      <c r="Y1692" s="32"/>
      <c r="Z1692" s="33"/>
      <c r="AA1692" s="32"/>
      <c r="AB1692" s="32"/>
      <c r="AC1692" s="33" t="s">
        <v>581</v>
      </c>
      <c r="AD1692" s="32"/>
      <c r="AE1692" s="33" t="s">
        <v>581</v>
      </c>
      <c r="AF1692" s="32" t="s">
        <v>581</v>
      </c>
      <c r="AG1692" s="32" t="s">
        <v>581</v>
      </c>
      <c r="AH1692" s="32" t="s">
        <v>1209</v>
      </c>
      <c r="AI1692" t="s">
        <v>1748</v>
      </c>
      <c r="AJ1692" t="s">
        <v>1361</v>
      </c>
      <c r="AK1692" t="s">
        <v>1353</v>
      </c>
      <c r="AL1692" s="32" t="s">
        <v>1749</v>
      </c>
    </row>
    <row r="1693" spans="1:38">
      <c r="A1693" s="32">
        <v>11</v>
      </c>
      <c r="B1693" s="33">
        <v>44851</v>
      </c>
      <c r="C1693" s="32"/>
      <c r="D1693" s="32" t="s">
        <v>307</v>
      </c>
      <c r="E1693" s="32" t="s">
        <v>707</v>
      </c>
      <c r="F1693" s="32">
        <v>3054100</v>
      </c>
      <c r="G1693" s="32" t="s">
        <v>312</v>
      </c>
      <c r="H1693" s="32" t="s">
        <v>297</v>
      </c>
      <c r="I1693" s="32">
        <v>39621</v>
      </c>
      <c r="J1693" s="33">
        <v>44851</v>
      </c>
      <c r="K1693" s="33">
        <v>44886</v>
      </c>
      <c r="M1693" s="32" t="s">
        <v>581</v>
      </c>
      <c r="N1693" s="32" t="s">
        <v>581</v>
      </c>
      <c r="O1693" s="32" t="s">
        <v>581</v>
      </c>
      <c r="P1693" s="32"/>
      <c r="Q1693" s="32"/>
      <c r="R1693" s="32"/>
      <c r="S1693" s="32"/>
      <c r="T1693" s="33"/>
      <c r="U1693" s="33"/>
      <c r="V1693" s="32" t="s">
        <v>581</v>
      </c>
      <c r="W1693" s="32" t="s">
        <v>581</v>
      </c>
      <c r="X1693" s="33"/>
      <c r="Y1693" s="32"/>
      <c r="Z1693" s="33"/>
      <c r="AA1693" s="32"/>
      <c r="AB1693" s="32"/>
      <c r="AC1693" s="33" t="s">
        <v>581</v>
      </c>
      <c r="AD1693" s="32"/>
      <c r="AE1693" s="33" t="s">
        <v>581</v>
      </c>
      <c r="AF1693" s="32" t="s">
        <v>581</v>
      </c>
      <c r="AG1693" s="32" t="s">
        <v>581</v>
      </c>
      <c r="AH1693" s="32" t="s">
        <v>1209</v>
      </c>
      <c r="AI1693" t="s">
        <v>1748</v>
      </c>
      <c r="AJ1693" t="s">
        <v>1361</v>
      </c>
      <c r="AK1693" t="s">
        <v>1353</v>
      </c>
      <c r="AL1693" s="32" t="s">
        <v>1749</v>
      </c>
    </row>
    <row r="1694" spans="1:38">
      <c r="A1694" s="32">
        <v>12</v>
      </c>
      <c r="B1694" s="33">
        <v>44851</v>
      </c>
      <c r="C1694" s="32"/>
      <c r="D1694" s="32" t="s">
        <v>308</v>
      </c>
      <c r="E1694" s="32" t="s">
        <v>708</v>
      </c>
      <c r="F1694" s="32">
        <v>3055849</v>
      </c>
      <c r="G1694" s="32" t="s">
        <v>312</v>
      </c>
      <c r="H1694" s="32" t="s">
        <v>297</v>
      </c>
      <c r="I1694" s="32">
        <v>39620</v>
      </c>
      <c r="J1694" s="33">
        <v>44851</v>
      </c>
      <c r="K1694" s="33">
        <v>44886</v>
      </c>
      <c r="M1694" s="32" t="s">
        <v>581</v>
      </c>
      <c r="N1694" s="32" t="s">
        <v>581</v>
      </c>
      <c r="O1694" s="32" t="s">
        <v>581</v>
      </c>
      <c r="P1694" s="32"/>
      <c r="Q1694" s="32"/>
      <c r="R1694" s="32"/>
      <c r="S1694" s="32"/>
      <c r="T1694" s="33"/>
      <c r="U1694" s="33"/>
      <c r="V1694" s="32" t="s">
        <v>581</v>
      </c>
      <c r="W1694" s="32" t="s">
        <v>581</v>
      </c>
      <c r="X1694" s="33"/>
      <c r="Y1694" s="32"/>
      <c r="Z1694" s="33"/>
      <c r="AA1694" s="32"/>
      <c r="AB1694" s="32"/>
      <c r="AC1694" s="33" t="s">
        <v>581</v>
      </c>
      <c r="AD1694" s="32"/>
      <c r="AE1694" s="33" t="s">
        <v>581</v>
      </c>
      <c r="AF1694" s="32" t="s">
        <v>581</v>
      </c>
      <c r="AG1694" s="32" t="s">
        <v>581</v>
      </c>
      <c r="AH1694" s="32" t="s">
        <v>1209</v>
      </c>
      <c r="AI1694" t="s">
        <v>1748</v>
      </c>
      <c r="AJ1694" t="s">
        <v>1361</v>
      </c>
      <c r="AK1694" t="s">
        <v>1353</v>
      </c>
      <c r="AL1694" s="32" t="s">
        <v>1749</v>
      </c>
    </row>
    <row r="1695" spans="1:38">
      <c r="A1695" s="32">
        <v>13</v>
      </c>
      <c r="B1695" s="33">
        <v>44851</v>
      </c>
      <c r="C1695" s="32"/>
      <c r="D1695" s="32" t="s">
        <v>309</v>
      </c>
      <c r="E1695" s="32" t="s">
        <v>709</v>
      </c>
      <c r="F1695" s="32">
        <v>2539650</v>
      </c>
      <c r="G1695" s="32" t="s">
        <v>312</v>
      </c>
      <c r="H1695" s="32" t="s">
        <v>297</v>
      </c>
      <c r="I1695" s="32">
        <v>39259</v>
      </c>
      <c r="J1695" s="33">
        <v>44851</v>
      </c>
      <c r="K1695" s="33">
        <v>44874</v>
      </c>
      <c r="M1695" s="32" t="s">
        <v>581</v>
      </c>
      <c r="N1695" s="32" t="s">
        <v>581</v>
      </c>
      <c r="O1695" s="32" t="s">
        <v>581</v>
      </c>
      <c r="P1695" s="32"/>
      <c r="Q1695" s="32"/>
      <c r="R1695" s="32"/>
      <c r="S1695" s="32"/>
      <c r="T1695" s="33"/>
      <c r="U1695" s="33"/>
      <c r="V1695" s="32" t="s">
        <v>581</v>
      </c>
      <c r="W1695" s="32" t="s">
        <v>581</v>
      </c>
      <c r="X1695" s="33"/>
      <c r="Y1695" s="32"/>
      <c r="Z1695" s="33"/>
      <c r="AA1695" s="32"/>
      <c r="AB1695" s="32"/>
      <c r="AC1695" s="33" t="s">
        <v>581</v>
      </c>
      <c r="AD1695" s="32"/>
      <c r="AE1695" s="33" t="s">
        <v>581</v>
      </c>
      <c r="AF1695" s="32" t="s">
        <v>581</v>
      </c>
      <c r="AG1695" s="32" t="s">
        <v>581</v>
      </c>
      <c r="AH1695" s="32" t="s">
        <v>1209</v>
      </c>
      <c r="AI1695" t="s">
        <v>1748</v>
      </c>
      <c r="AJ1695" t="s">
        <v>1361</v>
      </c>
      <c r="AK1695" t="s">
        <v>1353</v>
      </c>
      <c r="AL1695" s="32" t="s">
        <v>1749</v>
      </c>
    </row>
    <row r="1696" spans="1:38">
      <c r="A1696" s="32">
        <v>14</v>
      </c>
      <c r="B1696" s="33">
        <v>44851</v>
      </c>
      <c r="C1696" s="32"/>
      <c r="D1696" s="32" t="s">
        <v>310</v>
      </c>
      <c r="E1696" s="32" t="s">
        <v>710</v>
      </c>
      <c r="F1696" s="32">
        <v>3055853</v>
      </c>
      <c r="G1696" s="32" t="s">
        <v>312</v>
      </c>
      <c r="H1696" s="32" t="s">
        <v>297</v>
      </c>
      <c r="I1696" s="32">
        <v>39654</v>
      </c>
      <c r="J1696" s="33">
        <v>44851</v>
      </c>
      <c r="K1696" s="33">
        <v>44887</v>
      </c>
      <c r="M1696" s="32" t="s">
        <v>581</v>
      </c>
      <c r="N1696" s="32" t="s">
        <v>581</v>
      </c>
      <c r="O1696" s="32" t="s">
        <v>581</v>
      </c>
      <c r="P1696" s="32"/>
      <c r="Q1696" s="32"/>
      <c r="R1696" s="32"/>
      <c r="S1696" s="32"/>
      <c r="T1696" s="33"/>
      <c r="U1696" s="33"/>
      <c r="V1696" s="32" t="s">
        <v>581</v>
      </c>
      <c r="W1696" s="32" t="s">
        <v>581</v>
      </c>
      <c r="X1696" s="33"/>
      <c r="Y1696" s="32"/>
      <c r="Z1696" s="33"/>
      <c r="AA1696" s="32"/>
      <c r="AB1696" s="32"/>
      <c r="AC1696" s="33" t="s">
        <v>581</v>
      </c>
      <c r="AD1696" s="32"/>
      <c r="AE1696" s="33" t="s">
        <v>581</v>
      </c>
      <c r="AF1696" s="32" t="s">
        <v>581</v>
      </c>
      <c r="AG1696" s="32" t="s">
        <v>581</v>
      </c>
      <c r="AH1696" s="32" t="s">
        <v>1209</v>
      </c>
      <c r="AI1696" t="s">
        <v>1748</v>
      </c>
      <c r="AJ1696" t="s">
        <v>1361</v>
      </c>
      <c r="AK1696" t="s">
        <v>1353</v>
      </c>
      <c r="AL1696" s="32" t="s">
        <v>1749</v>
      </c>
    </row>
    <row r="1697" spans="1:38">
      <c r="A1697" s="32">
        <v>15</v>
      </c>
      <c r="B1697" s="33">
        <v>44851</v>
      </c>
      <c r="C1697" s="32"/>
      <c r="D1697" s="32" t="s">
        <v>311</v>
      </c>
      <c r="E1697" s="32" t="s">
        <v>711</v>
      </c>
      <c r="F1697" s="32">
        <v>3054121</v>
      </c>
      <c r="G1697" s="32" t="s">
        <v>312</v>
      </c>
      <c r="H1697" s="32" t="s">
        <v>297</v>
      </c>
      <c r="I1697" s="32">
        <v>39264</v>
      </c>
      <c r="J1697" s="33">
        <v>44851</v>
      </c>
      <c r="K1697" s="33">
        <v>44874</v>
      </c>
      <c r="M1697" s="32" t="s">
        <v>581</v>
      </c>
      <c r="N1697" s="32" t="s">
        <v>581</v>
      </c>
      <c r="O1697" s="32" t="s">
        <v>581</v>
      </c>
      <c r="P1697" s="32"/>
      <c r="Q1697" s="32"/>
      <c r="R1697" s="32"/>
      <c r="S1697" s="32"/>
      <c r="T1697" s="33"/>
      <c r="U1697" s="33"/>
      <c r="V1697" s="32" t="s">
        <v>581</v>
      </c>
      <c r="W1697" s="32" t="s">
        <v>581</v>
      </c>
      <c r="X1697" s="33"/>
      <c r="Y1697" s="32"/>
      <c r="Z1697" s="33"/>
      <c r="AA1697" s="32"/>
      <c r="AB1697" s="32"/>
      <c r="AC1697" s="33" t="s">
        <v>581</v>
      </c>
      <c r="AD1697" s="32"/>
      <c r="AE1697" s="33" t="s">
        <v>581</v>
      </c>
      <c r="AF1697" s="32" t="s">
        <v>581</v>
      </c>
      <c r="AG1697" s="32" t="s">
        <v>581</v>
      </c>
      <c r="AH1697" s="32" t="s">
        <v>1209</v>
      </c>
      <c r="AI1697" t="s">
        <v>1748</v>
      </c>
      <c r="AJ1697" t="s">
        <v>1361</v>
      </c>
      <c r="AK1697" t="s">
        <v>1353</v>
      </c>
      <c r="AL1697" s="32" t="s">
        <v>1749</v>
      </c>
    </row>
    <row r="1698" spans="1:38">
      <c r="A1698" s="32">
        <v>16</v>
      </c>
      <c r="B1698" s="33">
        <v>44852</v>
      </c>
      <c r="C1698" s="32"/>
      <c r="D1698" s="32" t="s">
        <v>328</v>
      </c>
      <c r="E1698" s="32" t="s">
        <v>727</v>
      </c>
      <c r="F1698" s="32">
        <v>2453547</v>
      </c>
      <c r="G1698" s="32" t="s">
        <v>312</v>
      </c>
      <c r="H1698" s="32" t="s">
        <v>297</v>
      </c>
      <c r="I1698" s="32">
        <v>39352</v>
      </c>
      <c r="J1698" s="33">
        <v>44852</v>
      </c>
      <c r="K1698" s="33">
        <v>44878</v>
      </c>
      <c r="M1698" s="32" t="s">
        <v>581</v>
      </c>
      <c r="N1698" s="32" t="s">
        <v>581</v>
      </c>
      <c r="O1698" s="32" t="s">
        <v>581</v>
      </c>
      <c r="P1698" s="32"/>
      <c r="Q1698" s="32"/>
      <c r="R1698" s="32"/>
      <c r="S1698" s="32"/>
      <c r="T1698" s="33"/>
      <c r="U1698" s="33"/>
      <c r="V1698" s="32" t="s">
        <v>581</v>
      </c>
      <c r="W1698" s="32" t="s">
        <v>581</v>
      </c>
      <c r="X1698" s="33"/>
      <c r="Y1698" s="32"/>
      <c r="Z1698" s="33"/>
      <c r="AA1698" s="32"/>
      <c r="AB1698" s="32"/>
      <c r="AC1698" s="33" t="s">
        <v>581</v>
      </c>
      <c r="AD1698" s="32"/>
      <c r="AE1698" s="33" t="s">
        <v>581</v>
      </c>
      <c r="AF1698" s="32" t="s">
        <v>581</v>
      </c>
      <c r="AG1698" s="32" t="s">
        <v>581</v>
      </c>
      <c r="AH1698" s="32" t="s">
        <v>1209</v>
      </c>
      <c r="AI1698" t="s">
        <v>1748</v>
      </c>
      <c r="AJ1698" t="s">
        <v>1361</v>
      </c>
      <c r="AK1698" t="s">
        <v>1353</v>
      </c>
      <c r="AL1698" s="32" t="s">
        <v>1749</v>
      </c>
    </row>
    <row r="1699" spans="1:38">
      <c r="A1699" s="32">
        <v>18</v>
      </c>
      <c r="B1699" s="33">
        <v>44853</v>
      </c>
      <c r="C1699" s="32"/>
      <c r="D1699" s="32" t="s">
        <v>316</v>
      </c>
      <c r="E1699" s="32" t="s">
        <v>715</v>
      </c>
      <c r="F1699" s="32">
        <v>2504223</v>
      </c>
      <c r="G1699" s="32" t="s">
        <v>312</v>
      </c>
      <c r="H1699" s="32" t="s">
        <v>297</v>
      </c>
      <c r="I1699" s="32">
        <v>39622</v>
      </c>
      <c r="J1699" s="33">
        <v>44853</v>
      </c>
      <c r="K1699" s="33">
        <v>44886</v>
      </c>
      <c r="M1699" s="32" t="s">
        <v>581</v>
      </c>
      <c r="N1699" s="32" t="s">
        <v>581</v>
      </c>
      <c r="O1699" s="32" t="s">
        <v>581</v>
      </c>
      <c r="P1699" s="32"/>
      <c r="Q1699" s="32"/>
      <c r="R1699" s="32"/>
      <c r="S1699" s="32"/>
      <c r="T1699" s="33"/>
      <c r="U1699" s="33"/>
      <c r="V1699" s="32" t="s">
        <v>581</v>
      </c>
      <c r="W1699" s="32" t="s">
        <v>581</v>
      </c>
      <c r="X1699" s="33"/>
      <c r="Y1699" s="32"/>
      <c r="Z1699" s="33"/>
      <c r="AA1699" s="32"/>
      <c r="AB1699" s="32"/>
      <c r="AC1699" s="33" t="s">
        <v>581</v>
      </c>
      <c r="AD1699" s="32"/>
      <c r="AE1699" s="33" t="s">
        <v>581</v>
      </c>
      <c r="AF1699" s="32" t="s">
        <v>581</v>
      </c>
      <c r="AG1699" s="32" t="s">
        <v>581</v>
      </c>
      <c r="AH1699" s="32" t="s">
        <v>1209</v>
      </c>
      <c r="AI1699" t="s">
        <v>1748</v>
      </c>
      <c r="AJ1699" t="s">
        <v>1361</v>
      </c>
      <c r="AK1699" t="s">
        <v>1353</v>
      </c>
      <c r="AL1699" s="32" t="s">
        <v>1749</v>
      </c>
    </row>
    <row r="1700" spans="1:38">
      <c r="A1700" s="32">
        <v>19</v>
      </c>
      <c r="B1700" s="33">
        <v>44854</v>
      </c>
      <c r="C1700" s="32"/>
      <c r="D1700" s="32" t="s">
        <v>329</v>
      </c>
      <c r="E1700" s="32" t="s">
        <v>728</v>
      </c>
      <c r="F1700" s="32">
        <v>3326587</v>
      </c>
      <c r="G1700" s="32" t="s">
        <v>312</v>
      </c>
      <c r="H1700" s="32" t="s">
        <v>297</v>
      </c>
      <c r="I1700" s="32">
        <v>39354</v>
      </c>
      <c r="J1700" s="33">
        <v>44854</v>
      </c>
      <c r="K1700" s="33">
        <v>44878</v>
      </c>
      <c r="M1700" s="32" t="s">
        <v>581</v>
      </c>
      <c r="N1700" s="32" t="s">
        <v>581</v>
      </c>
      <c r="O1700" s="32" t="s">
        <v>581</v>
      </c>
      <c r="P1700" s="32"/>
      <c r="Q1700" s="32"/>
      <c r="R1700" s="32"/>
      <c r="S1700" s="32"/>
      <c r="T1700" s="33"/>
      <c r="U1700" s="33"/>
      <c r="V1700" s="32" t="s">
        <v>581</v>
      </c>
      <c r="W1700" s="32" t="s">
        <v>581</v>
      </c>
      <c r="X1700" s="33"/>
      <c r="Y1700" s="32"/>
      <c r="Z1700" s="33"/>
      <c r="AA1700" s="32"/>
      <c r="AB1700" s="32"/>
      <c r="AC1700" s="33" t="s">
        <v>581</v>
      </c>
      <c r="AD1700" s="32"/>
      <c r="AE1700" s="33" t="s">
        <v>581</v>
      </c>
      <c r="AF1700" s="32" t="s">
        <v>581</v>
      </c>
      <c r="AG1700" s="32" t="s">
        <v>581</v>
      </c>
      <c r="AH1700" s="32" t="s">
        <v>1209</v>
      </c>
      <c r="AI1700" t="s">
        <v>1748</v>
      </c>
      <c r="AJ1700" t="s">
        <v>1361</v>
      </c>
      <c r="AK1700" t="s">
        <v>1353</v>
      </c>
      <c r="AL1700" s="32" t="s">
        <v>1749</v>
      </c>
    </row>
    <row r="1701" spans="1:38">
      <c r="A1701" s="32">
        <v>20</v>
      </c>
      <c r="B1701" s="33">
        <v>44856</v>
      </c>
      <c r="C1701" s="32"/>
      <c r="D1701" s="32" t="s">
        <v>314</v>
      </c>
      <c r="E1701" s="32" t="s">
        <v>713</v>
      </c>
      <c r="F1701" s="32">
        <v>3326604</v>
      </c>
      <c r="G1701" s="32" t="s">
        <v>312</v>
      </c>
      <c r="H1701" s="32" t="s">
        <v>297</v>
      </c>
      <c r="I1701" s="32">
        <v>39349</v>
      </c>
      <c r="J1701" s="33">
        <v>44856</v>
      </c>
      <c r="K1701" s="33">
        <v>44878</v>
      </c>
      <c r="M1701" s="32" t="s">
        <v>581</v>
      </c>
      <c r="N1701" s="32" t="s">
        <v>581</v>
      </c>
      <c r="O1701" s="32" t="s">
        <v>581</v>
      </c>
      <c r="P1701" s="32"/>
      <c r="Q1701" s="32"/>
      <c r="R1701" s="32"/>
      <c r="S1701" s="32"/>
      <c r="T1701" s="33"/>
      <c r="U1701" s="33"/>
      <c r="V1701" s="32" t="s">
        <v>581</v>
      </c>
      <c r="W1701" s="32" t="s">
        <v>581</v>
      </c>
      <c r="X1701" s="33"/>
      <c r="Y1701" s="32"/>
      <c r="Z1701" s="33"/>
      <c r="AA1701" s="32"/>
      <c r="AB1701" s="32"/>
      <c r="AC1701" s="33" t="s">
        <v>581</v>
      </c>
      <c r="AD1701" s="32"/>
      <c r="AE1701" s="33" t="s">
        <v>581</v>
      </c>
      <c r="AF1701" s="32" t="s">
        <v>581</v>
      </c>
      <c r="AG1701" s="32" t="s">
        <v>581</v>
      </c>
      <c r="AH1701" s="32" t="s">
        <v>1209</v>
      </c>
      <c r="AI1701" t="s">
        <v>1748</v>
      </c>
      <c r="AJ1701" t="s">
        <v>1361</v>
      </c>
      <c r="AK1701" t="s">
        <v>1353</v>
      </c>
      <c r="AL1701" s="32" t="s">
        <v>1749</v>
      </c>
    </row>
    <row r="1702" spans="1:38">
      <c r="A1702" s="32">
        <v>21</v>
      </c>
      <c r="B1702" s="33">
        <v>44856</v>
      </c>
      <c r="C1702" s="32"/>
      <c r="D1702" s="32" t="s">
        <v>315</v>
      </c>
      <c r="E1702" s="32" t="s">
        <v>714</v>
      </c>
      <c r="F1702" s="32">
        <v>3326608</v>
      </c>
      <c r="G1702" s="32" t="s">
        <v>312</v>
      </c>
      <c r="H1702" s="32" t="s">
        <v>297</v>
      </c>
      <c r="I1702" s="32">
        <v>39350</v>
      </c>
      <c r="J1702" s="33">
        <v>44856</v>
      </c>
      <c r="K1702" s="33">
        <v>44878</v>
      </c>
      <c r="M1702" s="32" t="s">
        <v>581</v>
      </c>
      <c r="N1702" s="32" t="s">
        <v>581</v>
      </c>
      <c r="O1702" s="32" t="s">
        <v>581</v>
      </c>
      <c r="P1702" s="32"/>
      <c r="Q1702" s="32"/>
      <c r="R1702" s="32"/>
      <c r="S1702" s="32"/>
      <c r="T1702" s="33"/>
      <c r="U1702" s="33"/>
      <c r="V1702" s="32" t="s">
        <v>581</v>
      </c>
      <c r="W1702" s="32" t="s">
        <v>581</v>
      </c>
      <c r="X1702" s="33"/>
      <c r="Y1702" s="32"/>
      <c r="Z1702" s="33"/>
      <c r="AA1702" s="32"/>
      <c r="AB1702" s="32"/>
      <c r="AC1702" s="33" t="s">
        <v>581</v>
      </c>
      <c r="AD1702" s="32"/>
      <c r="AE1702" s="33" t="s">
        <v>581</v>
      </c>
      <c r="AF1702" s="32" t="s">
        <v>581</v>
      </c>
      <c r="AG1702" s="32" t="s">
        <v>581</v>
      </c>
      <c r="AH1702" s="32" t="s">
        <v>1209</v>
      </c>
      <c r="AI1702" t="s">
        <v>1748</v>
      </c>
      <c r="AJ1702" t="s">
        <v>1361</v>
      </c>
      <c r="AK1702" t="s">
        <v>1353</v>
      </c>
      <c r="AL1702" s="32" t="s">
        <v>1749</v>
      </c>
    </row>
    <row r="1703" spans="1:38">
      <c r="A1703" s="32">
        <v>22</v>
      </c>
      <c r="B1703" s="33">
        <v>44857</v>
      </c>
      <c r="C1703" s="32"/>
      <c r="D1703" s="32" t="s">
        <v>323</v>
      </c>
      <c r="E1703" s="32" t="s">
        <v>722</v>
      </c>
      <c r="F1703" s="32">
        <v>2873763</v>
      </c>
      <c r="G1703" s="32" t="s">
        <v>312</v>
      </c>
      <c r="H1703" s="32" t="s">
        <v>297</v>
      </c>
      <c r="I1703" s="32">
        <v>39261</v>
      </c>
      <c r="J1703" s="33">
        <v>44857</v>
      </c>
      <c r="K1703" s="33">
        <v>44874</v>
      </c>
      <c r="M1703" s="32" t="s">
        <v>581</v>
      </c>
      <c r="N1703" s="32" t="s">
        <v>581</v>
      </c>
      <c r="O1703" s="32" t="s">
        <v>581</v>
      </c>
      <c r="P1703" s="32"/>
      <c r="Q1703" s="32"/>
      <c r="R1703" s="32"/>
      <c r="S1703" s="32"/>
      <c r="T1703" s="33"/>
      <c r="U1703" s="33"/>
      <c r="V1703" s="32" t="s">
        <v>581</v>
      </c>
      <c r="W1703" s="32" t="s">
        <v>581</v>
      </c>
      <c r="X1703" s="33"/>
      <c r="Y1703" s="32"/>
      <c r="Z1703" s="33"/>
      <c r="AA1703" s="32"/>
      <c r="AB1703" s="32"/>
      <c r="AC1703" s="33" t="s">
        <v>581</v>
      </c>
      <c r="AD1703" s="32"/>
      <c r="AE1703" s="33" t="s">
        <v>581</v>
      </c>
      <c r="AF1703" s="32" t="s">
        <v>581</v>
      </c>
      <c r="AG1703" s="32" t="s">
        <v>581</v>
      </c>
      <c r="AH1703" s="32" t="s">
        <v>1209</v>
      </c>
      <c r="AI1703" t="s">
        <v>1748</v>
      </c>
      <c r="AJ1703" t="s">
        <v>1361</v>
      </c>
      <c r="AK1703" t="s">
        <v>1353</v>
      </c>
      <c r="AL1703" s="32" t="s">
        <v>1749</v>
      </c>
    </row>
    <row r="1704" spans="1:38">
      <c r="A1704" s="32">
        <v>23</v>
      </c>
      <c r="B1704" s="33">
        <v>44860</v>
      </c>
      <c r="C1704" s="32"/>
      <c r="D1704" s="32" t="s">
        <v>317</v>
      </c>
      <c r="E1704" s="32" t="s">
        <v>716</v>
      </c>
      <c r="F1704" s="32">
        <v>2873756</v>
      </c>
      <c r="G1704" s="32" t="s">
        <v>312</v>
      </c>
      <c r="H1704" s="32" t="s">
        <v>297</v>
      </c>
      <c r="I1704" s="32">
        <v>39262</v>
      </c>
      <c r="J1704" s="33">
        <v>44860</v>
      </c>
      <c r="K1704" s="33">
        <v>44874</v>
      </c>
      <c r="M1704" s="32" t="s">
        <v>581</v>
      </c>
      <c r="N1704" s="32" t="s">
        <v>581</v>
      </c>
      <c r="O1704" s="32" t="s">
        <v>581</v>
      </c>
      <c r="P1704" s="32"/>
      <c r="Q1704" s="32"/>
      <c r="R1704" s="32"/>
      <c r="S1704" s="32"/>
      <c r="T1704" s="33"/>
      <c r="U1704" s="33"/>
      <c r="V1704" s="32" t="s">
        <v>581</v>
      </c>
      <c r="W1704" s="32" t="s">
        <v>581</v>
      </c>
      <c r="X1704" s="33"/>
      <c r="Y1704" s="32"/>
      <c r="Z1704" s="33"/>
      <c r="AA1704" s="32"/>
      <c r="AB1704" s="32"/>
      <c r="AC1704" s="33" t="s">
        <v>581</v>
      </c>
      <c r="AD1704" s="32"/>
      <c r="AE1704" s="33" t="s">
        <v>581</v>
      </c>
      <c r="AF1704" s="32" t="s">
        <v>581</v>
      </c>
      <c r="AG1704" s="32" t="s">
        <v>581</v>
      </c>
      <c r="AH1704" s="32" t="s">
        <v>1209</v>
      </c>
      <c r="AI1704" t="s">
        <v>1748</v>
      </c>
      <c r="AJ1704" t="s">
        <v>1361</v>
      </c>
      <c r="AK1704" t="s">
        <v>1353</v>
      </c>
      <c r="AL1704" s="32" t="s">
        <v>1749</v>
      </c>
    </row>
    <row r="1705" spans="1:38">
      <c r="A1705" s="32">
        <v>25</v>
      </c>
      <c r="B1705" s="33">
        <v>44861</v>
      </c>
      <c r="C1705" s="32"/>
      <c r="D1705" s="32" t="s">
        <v>320</v>
      </c>
      <c r="E1705" s="32" t="s">
        <v>719</v>
      </c>
      <c r="F1705" s="32">
        <v>2671555</v>
      </c>
      <c r="G1705" s="32" t="s">
        <v>312</v>
      </c>
      <c r="H1705" s="32" t="s">
        <v>297</v>
      </c>
      <c r="I1705" s="32">
        <v>39050</v>
      </c>
      <c r="J1705" s="33">
        <v>44861</v>
      </c>
      <c r="K1705" s="33">
        <v>44868</v>
      </c>
      <c r="M1705" s="32" t="s">
        <v>581</v>
      </c>
      <c r="N1705" s="32" t="s">
        <v>581</v>
      </c>
      <c r="O1705" s="32" t="s">
        <v>581</v>
      </c>
      <c r="P1705" s="32"/>
      <c r="Q1705" s="32"/>
      <c r="R1705" s="32"/>
      <c r="S1705" s="32"/>
      <c r="T1705" s="33"/>
      <c r="U1705" s="33"/>
      <c r="V1705" s="32" t="s">
        <v>581</v>
      </c>
      <c r="W1705" s="32" t="s">
        <v>581</v>
      </c>
      <c r="X1705" s="33"/>
      <c r="Y1705" s="32"/>
      <c r="Z1705" s="33"/>
      <c r="AA1705" s="32"/>
      <c r="AB1705" s="32"/>
      <c r="AC1705" s="33" t="s">
        <v>581</v>
      </c>
      <c r="AD1705" s="32"/>
      <c r="AE1705" s="33" t="s">
        <v>581</v>
      </c>
      <c r="AF1705" s="32" t="s">
        <v>581</v>
      </c>
      <c r="AG1705" s="32" t="s">
        <v>581</v>
      </c>
      <c r="AH1705" s="32" t="s">
        <v>1209</v>
      </c>
      <c r="AI1705" t="s">
        <v>1748</v>
      </c>
      <c r="AJ1705" t="s">
        <v>1361</v>
      </c>
      <c r="AK1705" t="s">
        <v>1353</v>
      </c>
      <c r="AL1705" s="32" t="s">
        <v>1749</v>
      </c>
    </row>
    <row r="1706" spans="1:38">
      <c r="A1706" s="32">
        <v>26</v>
      </c>
      <c r="B1706" s="33">
        <v>44861</v>
      </c>
      <c r="C1706" s="32"/>
      <c r="D1706" s="32" t="s">
        <v>296</v>
      </c>
      <c r="E1706" s="32" t="s">
        <v>720</v>
      </c>
      <c r="F1706" s="32">
        <v>2147424</v>
      </c>
      <c r="G1706" s="32" t="s">
        <v>312</v>
      </c>
      <c r="H1706" s="32" t="s">
        <v>297</v>
      </c>
      <c r="I1706" s="32">
        <v>39048</v>
      </c>
      <c r="J1706" s="33">
        <v>44861</v>
      </c>
      <c r="K1706" s="33">
        <v>44868</v>
      </c>
      <c r="M1706" s="32" t="s">
        <v>581</v>
      </c>
      <c r="N1706" s="32" t="s">
        <v>581</v>
      </c>
      <c r="O1706" s="32" t="s">
        <v>581</v>
      </c>
      <c r="P1706" s="32"/>
      <c r="Q1706" s="32"/>
      <c r="R1706" s="32"/>
      <c r="S1706" s="32"/>
      <c r="T1706" s="33"/>
      <c r="U1706" s="33"/>
      <c r="V1706" s="32" t="s">
        <v>581</v>
      </c>
      <c r="W1706" s="32" t="s">
        <v>581</v>
      </c>
      <c r="X1706" s="33"/>
      <c r="Y1706" s="32"/>
      <c r="Z1706" s="33"/>
      <c r="AA1706" s="32"/>
      <c r="AB1706" s="32"/>
      <c r="AC1706" s="33" t="s">
        <v>581</v>
      </c>
      <c r="AD1706" s="32"/>
      <c r="AE1706" s="33" t="s">
        <v>581</v>
      </c>
      <c r="AF1706" s="32" t="s">
        <v>581</v>
      </c>
      <c r="AG1706" s="32" t="s">
        <v>581</v>
      </c>
      <c r="AH1706" s="32" t="s">
        <v>1209</v>
      </c>
      <c r="AI1706" t="s">
        <v>1748</v>
      </c>
      <c r="AJ1706" t="s">
        <v>1361</v>
      </c>
      <c r="AK1706" t="s">
        <v>1353</v>
      </c>
      <c r="AL1706" s="32" t="s">
        <v>1749</v>
      </c>
    </row>
    <row r="1707" spans="1:38">
      <c r="A1707" s="32">
        <v>27</v>
      </c>
      <c r="B1707" s="33">
        <v>44863</v>
      </c>
      <c r="C1707" s="32"/>
      <c r="D1707" s="32" t="s">
        <v>319</v>
      </c>
      <c r="E1707" s="32" t="s">
        <v>718</v>
      </c>
      <c r="F1707" s="32">
        <v>3296610</v>
      </c>
      <c r="G1707" s="32" t="s">
        <v>312</v>
      </c>
      <c r="H1707" s="32" t="s">
        <v>297</v>
      </c>
      <c r="I1707" s="32">
        <v>38960</v>
      </c>
      <c r="J1707" s="33">
        <v>44863</v>
      </c>
      <c r="K1707" s="33">
        <v>44866</v>
      </c>
      <c r="M1707" s="32" t="s">
        <v>581</v>
      </c>
      <c r="N1707" s="32" t="s">
        <v>581</v>
      </c>
      <c r="O1707" s="32" t="s">
        <v>581</v>
      </c>
      <c r="P1707" s="32"/>
      <c r="Q1707" s="32"/>
      <c r="R1707" s="32"/>
      <c r="S1707" s="32"/>
      <c r="T1707" s="33"/>
      <c r="U1707" s="33"/>
      <c r="V1707" s="32" t="s">
        <v>581</v>
      </c>
      <c r="W1707" s="32" t="s">
        <v>581</v>
      </c>
      <c r="X1707" s="33"/>
      <c r="Y1707" s="32"/>
      <c r="Z1707" s="33"/>
      <c r="AA1707" s="32"/>
      <c r="AB1707" s="32"/>
      <c r="AC1707" s="33" t="s">
        <v>581</v>
      </c>
      <c r="AD1707" s="32"/>
      <c r="AE1707" s="33" t="s">
        <v>581</v>
      </c>
      <c r="AF1707" s="32" t="s">
        <v>581</v>
      </c>
      <c r="AG1707" s="32" t="s">
        <v>581</v>
      </c>
      <c r="AH1707" s="32" t="s">
        <v>1209</v>
      </c>
      <c r="AI1707" t="s">
        <v>1748</v>
      </c>
      <c r="AJ1707" t="s">
        <v>1361</v>
      </c>
      <c r="AK1707" t="s">
        <v>1353</v>
      </c>
      <c r="AL1707" s="32" t="s">
        <v>1749</v>
      </c>
    </row>
    <row r="1708" spans="1:38">
      <c r="A1708" s="32">
        <v>29</v>
      </c>
      <c r="B1708" s="33">
        <v>44868</v>
      </c>
      <c r="C1708" s="32"/>
      <c r="D1708" s="32" t="s">
        <v>322</v>
      </c>
      <c r="E1708" s="32" t="s">
        <v>721</v>
      </c>
      <c r="F1708" s="32" t="s">
        <v>581</v>
      </c>
      <c r="G1708" s="32" t="s">
        <v>312</v>
      </c>
      <c r="H1708" s="32" t="s">
        <v>297</v>
      </c>
      <c r="I1708" s="32">
        <v>39049</v>
      </c>
      <c r="J1708" s="33">
        <v>44868</v>
      </c>
      <c r="K1708" s="33">
        <v>44868</v>
      </c>
      <c r="M1708" s="32" t="s">
        <v>581</v>
      </c>
      <c r="N1708" s="32" t="s">
        <v>581</v>
      </c>
      <c r="O1708" s="32" t="s">
        <v>581</v>
      </c>
      <c r="P1708" s="32"/>
      <c r="Q1708" s="32"/>
      <c r="R1708" s="32"/>
      <c r="S1708" s="32"/>
      <c r="T1708" s="33"/>
      <c r="U1708" s="33"/>
      <c r="V1708" s="32" t="s">
        <v>581</v>
      </c>
      <c r="W1708" s="32" t="s">
        <v>581</v>
      </c>
      <c r="X1708" s="33"/>
      <c r="Y1708" s="32"/>
      <c r="Z1708" s="33"/>
      <c r="AA1708" s="32"/>
      <c r="AB1708" s="32"/>
      <c r="AC1708" s="33" t="s">
        <v>581</v>
      </c>
      <c r="AD1708" s="32"/>
      <c r="AE1708" s="33" t="s">
        <v>581</v>
      </c>
      <c r="AF1708" s="32" t="s">
        <v>581</v>
      </c>
      <c r="AG1708" s="32" t="s">
        <v>581</v>
      </c>
      <c r="AH1708" s="32" t="s">
        <v>1209</v>
      </c>
      <c r="AI1708" t="s">
        <v>1748</v>
      </c>
      <c r="AJ1708" t="s">
        <v>1362</v>
      </c>
      <c r="AK1708" t="s">
        <v>1353</v>
      </c>
      <c r="AL1708" s="32" t="s">
        <v>1749</v>
      </c>
    </row>
    <row r="1709" spans="1:38">
      <c r="A1709" s="32">
        <v>30</v>
      </c>
      <c r="B1709" s="33">
        <v>44871</v>
      </c>
      <c r="C1709" s="32"/>
      <c r="D1709" s="32" t="s">
        <v>324</v>
      </c>
      <c r="E1709" s="32" t="s">
        <v>723</v>
      </c>
      <c r="F1709" s="32">
        <v>3270986</v>
      </c>
      <c r="G1709" s="32" t="s">
        <v>312</v>
      </c>
      <c r="H1709" s="32" t="s">
        <v>297</v>
      </c>
      <c r="I1709" s="32">
        <v>39265</v>
      </c>
      <c r="J1709" s="33">
        <v>44871</v>
      </c>
      <c r="K1709" s="33">
        <v>44874</v>
      </c>
      <c r="M1709" s="32" t="s">
        <v>581</v>
      </c>
      <c r="N1709" s="32" t="s">
        <v>581</v>
      </c>
      <c r="O1709" s="32" t="s">
        <v>581</v>
      </c>
      <c r="P1709" s="32"/>
      <c r="Q1709" s="32"/>
      <c r="R1709" s="32"/>
      <c r="S1709" s="32"/>
      <c r="T1709" s="33"/>
      <c r="U1709" s="33"/>
      <c r="V1709" s="32" t="s">
        <v>581</v>
      </c>
      <c r="W1709" s="32" t="s">
        <v>581</v>
      </c>
      <c r="X1709" s="33"/>
      <c r="Y1709" s="32"/>
      <c r="Z1709" s="33"/>
      <c r="AA1709" s="32"/>
      <c r="AB1709" s="32"/>
      <c r="AC1709" s="33" t="s">
        <v>581</v>
      </c>
      <c r="AD1709" s="32"/>
      <c r="AE1709" s="33" t="s">
        <v>581</v>
      </c>
      <c r="AF1709" s="32" t="s">
        <v>581</v>
      </c>
      <c r="AG1709" s="32" t="s">
        <v>581</v>
      </c>
      <c r="AH1709" s="32" t="s">
        <v>1209</v>
      </c>
      <c r="AI1709" t="s">
        <v>1748</v>
      </c>
      <c r="AJ1709" t="s">
        <v>1362</v>
      </c>
      <c r="AK1709" t="s">
        <v>1353</v>
      </c>
      <c r="AL1709" s="32" t="s">
        <v>1749</v>
      </c>
    </row>
    <row r="1710" spans="1:38">
      <c r="A1710" s="32">
        <v>31</v>
      </c>
      <c r="B1710" s="33">
        <v>44871</v>
      </c>
      <c r="C1710" s="32"/>
      <c r="D1710" s="32" t="s">
        <v>325</v>
      </c>
      <c r="E1710" s="32" t="s">
        <v>724</v>
      </c>
      <c r="F1710" s="32">
        <v>3270589</v>
      </c>
      <c r="G1710" s="32" t="s">
        <v>312</v>
      </c>
      <c r="H1710" s="32" t="s">
        <v>297</v>
      </c>
      <c r="I1710" s="32">
        <v>39256</v>
      </c>
      <c r="J1710" s="33">
        <v>44871</v>
      </c>
      <c r="K1710" s="33">
        <v>44874</v>
      </c>
      <c r="M1710" s="32" t="s">
        <v>581</v>
      </c>
      <c r="N1710" s="32" t="s">
        <v>581</v>
      </c>
      <c r="O1710" s="32" t="s">
        <v>581</v>
      </c>
      <c r="P1710" s="32"/>
      <c r="Q1710" s="32"/>
      <c r="R1710" s="32"/>
      <c r="S1710" s="32"/>
      <c r="T1710" s="33"/>
      <c r="U1710" s="33"/>
      <c r="V1710" s="32" t="s">
        <v>581</v>
      </c>
      <c r="W1710" s="32" t="s">
        <v>581</v>
      </c>
      <c r="X1710" s="33"/>
      <c r="Y1710" s="32"/>
      <c r="Z1710" s="33"/>
      <c r="AA1710" s="32"/>
      <c r="AB1710" s="32"/>
      <c r="AC1710" s="33" t="s">
        <v>581</v>
      </c>
      <c r="AD1710" s="32"/>
      <c r="AE1710" s="33" t="s">
        <v>581</v>
      </c>
      <c r="AF1710" s="32" t="s">
        <v>581</v>
      </c>
      <c r="AG1710" s="32" t="s">
        <v>581</v>
      </c>
      <c r="AH1710" s="32" t="s">
        <v>1209</v>
      </c>
      <c r="AI1710" t="s">
        <v>1748</v>
      </c>
      <c r="AJ1710" t="s">
        <v>1362</v>
      </c>
      <c r="AK1710" t="s">
        <v>1353</v>
      </c>
      <c r="AL1710" s="32" t="s">
        <v>1749</v>
      </c>
    </row>
    <row r="1711" spans="1:38">
      <c r="A1711" s="32">
        <v>32</v>
      </c>
      <c r="B1711" s="33">
        <v>44871</v>
      </c>
      <c r="C1711" s="32"/>
      <c r="D1711" s="32" t="s">
        <v>324</v>
      </c>
      <c r="E1711" s="32" t="s">
        <v>723</v>
      </c>
      <c r="F1711" s="32">
        <v>3270986</v>
      </c>
      <c r="G1711" s="32" t="s">
        <v>312</v>
      </c>
      <c r="H1711" s="32" t="s">
        <v>297</v>
      </c>
      <c r="I1711" s="32">
        <v>39265</v>
      </c>
      <c r="J1711" s="33">
        <v>44871</v>
      </c>
      <c r="K1711" s="33">
        <v>44874</v>
      </c>
      <c r="M1711" s="32" t="s">
        <v>581</v>
      </c>
      <c r="N1711" s="32" t="s">
        <v>581</v>
      </c>
      <c r="O1711" s="32" t="s">
        <v>581</v>
      </c>
      <c r="P1711" s="32"/>
      <c r="Q1711" s="32"/>
      <c r="R1711" s="32"/>
      <c r="S1711" s="32"/>
      <c r="T1711" s="33"/>
      <c r="U1711" s="33"/>
      <c r="V1711" s="32" t="s">
        <v>581</v>
      </c>
      <c r="W1711" s="32" t="s">
        <v>581</v>
      </c>
      <c r="X1711" s="33"/>
      <c r="Y1711" s="32"/>
      <c r="Z1711" s="33"/>
      <c r="AA1711" s="32"/>
      <c r="AB1711" s="32"/>
      <c r="AC1711" s="33" t="s">
        <v>581</v>
      </c>
      <c r="AD1711" s="32"/>
      <c r="AE1711" s="33" t="s">
        <v>581</v>
      </c>
      <c r="AF1711" s="32" t="s">
        <v>581</v>
      </c>
      <c r="AG1711" s="32" t="s">
        <v>581</v>
      </c>
      <c r="AH1711" s="32" t="s">
        <v>1209</v>
      </c>
      <c r="AI1711" t="s">
        <v>1748</v>
      </c>
      <c r="AJ1711" t="s">
        <v>1362</v>
      </c>
      <c r="AK1711" t="s">
        <v>1353</v>
      </c>
      <c r="AL1711" s="32" t="s">
        <v>1749</v>
      </c>
    </row>
    <row r="1712" spans="1:38">
      <c r="A1712" s="32">
        <v>33</v>
      </c>
      <c r="B1712" s="33">
        <v>44873</v>
      </c>
      <c r="C1712" s="32"/>
      <c r="D1712" s="32" t="s">
        <v>326</v>
      </c>
      <c r="E1712" s="32" t="s">
        <v>725</v>
      </c>
      <c r="F1712" s="32">
        <v>3137625</v>
      </c>
      <c r="G1712" s="32" t="s">
        <v>312</v>
      </c>
      <c r="H1712" s="32" t="s">
        <v>297</v>
      </c>
      <c r="I1712" s="32">
        <v>39625</v>
      </c>
      <c r="J1712" s="33">
        <v>44873</v>
      </c>
      <c r="K1712" s="33">
        <v>44886</v>
      </c>
      <c r="M1712" s="32" t="s">
        <v>581</v>
      </c>
      <c r="N1712" s="32" t="s">
        <v>581</v>
      </c>
      <c r="O1712" s="32" t="s">
        <v>581</v>
      </c>
      <c r="P1712" s="32"/>
      <c r="Q1712" s="32"/>
      <c r="R1712" s="32"/>
      <c r="S1712" s="32"/>
      <c r="T1712" s="33"/>
      <c r="U1712" s="33"/>
      <c r="V1712" s="32" t="s">
        <v>581</v>
      </c>
      <c r="W1712" s="32" t="s">
        <v>581</v>
      </c>
      <c r="X1712" s="33"/>
      <c r="Y1712" s="32"/>
      <c r="Z1712" s="33"/>
      <c r="AA1712" s="32"/>
      <c r="AB1712" s="32"/>
      <c r="AC1712" s="33" t="s">
        <v>581</v>
      </c>
      <c r="AD1712" s="32"/>
      <c r="AE1712" s="33" t="s">
        <v>581</v>
      </c>
      <c r="AF1712" s="32" t="s">
        <v>581</v>
      </c>
      <c r="AG1712" s="32" t="s">
        <v>581</v>
      </c>
      <c r="AH1712" s="32" t="s">
        <v>1209</v>
      </c>
      <c r="AI1712" t="s">
        <v>1748</v>
      </c>
      <c r="AJ1712" t="s">
        <v>1362</v>
      </c>
      <c r="AK1712" t="s">
        <v>1353</v>
      </c>
      <c r="AL1712" s="32" t="s">
        <v>1749</v>
      </c>
    </row>
    <row r="1713" spans="1:38">
      <c r="A1713" s="32">
        <v>34</v>
      </c>
      <c r="B1713" s="33">
        <v>44874</v>
      </c>
      <c r="C1713" s="32"/>
      <c r="D1713" s="32" t="s">
        <v>330</v>
      </c>
      <c r="E1713" s="32" t="s">
        <v>729</v>
      </c>
      <c r="F1713" s="32">
        <v>3055876</v>
      </c>
      <c r="G1713" s="32" t="s">
        <v>312</v>
      </c>
      <c r="H1713" s="32" t="s">
        <v>297</v>
      </c>
      <c r="I1713" s="32">
        <v>39624</v>
      </c>
      <c r="J1713" s="33">
        <v>44874</v>
      </c>
      <c r="K1713" s="33">
        <v>44886</v>
      </c>
      <c r="M1713" s="32" t="s">
        <v>581</v>
      </c>
      <c r="N1713" s="32" t="s">
        <v>581</v>
      </c>
      <c r="O1713" s="32" t="s">
        <v>581</v>
      </c>
      <c r="P1713" s="32"/>
      <c r="Q1713" s="32"/>
      <c r="R1713" s="32"/>
      <c r="S1713" s="32"/>
      <c r="T1713" s="33"/>
      <c r="U1713" s="33"/>
      <c r="V1713" s="32" t="s">
        <v>581</v>
      </c>
      <c r="W1713" s="32" t="s">
        <v>581</v>
      </c>
      <c r="X1713" s="33"/>
      <c r="Y1713" s="32"/>
      <c r="Z1713" s="33"/>
      <c r="AA1713" s="32"/>
      <c r="AB1713" s="32"/>
      <c r="AC1713" s="33" t="s">
        <v>581</v>
      </c>
      <c r="AD1713" s="32"/>
      <c r="AE1713" s="33" t="s">
        <v>581</v>
      </c>
      <c r="AF1713" s="32" t="s">
        <v>581</v>
      </c>
      <c r="AG1713" s="32" t="s">
        <v>581</v>
      </c>
      <c r="AH1713" s="32" t="s">
        <v>1209</v>
      </c>
      <c r="AI1713" t="s">
        <v>1748</v>
      </c>
      <c r="AJ1713" t="s">
        <v>1362</v>
      </c>
      <c r="AK1713" t="s">
        <v>1353</v>
      </c>
      <c r="AL1713" s="32" t="s">
        <v>1749</v>
      </c>
    </row>
    <row r="1714" spans="1:38">
      <c r="A1714" s="32">
        <v>35</v>
      </c>
      <c r="B1714" s="33">
        <v>44875</v>
      </c>
      <c r="C1714" s="32"/>
      <c r="D1714" s="32" t="s">
        <v>327</v>
      </c>
      <c r="E1714" s="32" t="s">
        <v>726</v>
      </c>
      <c r="F1714" s="32">
        <v>3055843</v>
      </c>
      <c r="G1714" s="32" t="s">
        <v>312</v>
      </c>
      <c r="H1714" s="32" t="s">
        <v>297</v>
      </c>
      <c r="I1714" s="32">
        <v>39626</v>
      </c>
      <c r="J1714" s="33">
        <v>44875</v>
      </c>
      <c r="K1714" s="33">
        <v>44886</v>
      </c>
      <c r="M1714" s="32" t="s">
        <v>581</v>
      </c>
      <c r="N1714" s="32" t="s">
        <v>581</v>
      </c>
      <c r="O1714" s="32" t="s">
        <v>581</v>
      </c>
      <c r="P1714" s="32"/>
      <c r="Q1714" s="32"/>
      <c r="R1714" s="32"/>
      <c r="S1714" s="32"/>
      <c r="T1714" s="33"/>
      <c r="U1714" s="33"/>
      <c r="V1714" s="32" t="s">
        <v>581</v>
      </c>
      <c r="W1714" s="32" t="s">
        <v>581</v>
      </c>
      <c r="X1714" s="33"/>
      <c r="Y1714" s="32"/>
      <c r="Z1714" s="33"/>
      <c r="AA1714" s="32"/>
      <c r="AB1714" s="32"/>
      <c r="AC1714" s="33" t="s">
        <v>581</v>
      </c>
      <c r="AD1714" s="32"/>
      <c r="AE1714" s="33" t="s">
        <v>581</v>
      </c>
      <c r="AF1714" s="32" t="s">
        <v>581</v>
      </c>
      <c r="AG1714" s="32" t="s">
        <v>581</v>
      </c>
      <c r="AH1714" s="32" t="s">
        <v>1209</v>
      </c>
      <c r="AI1714" t="s">
        <v>1748</v>
      </c>
      <c r="AJ1714" t="s">
        <v>1362</v>
      </c>
      <c r="AK1714" t="s">
        <v>1353</v>
      </c>
      <c r="AL1714" s="32" t="s">
        <v>1749</v>
      </c>
    </row>
    <row r="1715" spans="1:38">
      <c r="A1715" s="32">
        <v>36</v>
      </c>
      <c r="B1715" s="33">
        <v>44879</v>
      </c>
      <c r="C1715" s="32"/>
      <c r="D1715" s="32" t="s">
        <v>331</v>
      </c>
      <c r="E1715" s="32" t="s">
        <v>730</v>
      </c>
      <c r="F1715" s="32">
        <v>3055868</v>
      </c>
      <c r="G1715" s="32" t="s">
        <v>312</v>
      </c>
      <c r="H1715" s="32" t="s">
        <v>297</v>
      </c>
      <c r="I1715" s="32">
        <v>39646</v>
      </c>
      <c r="J1715" s="33">
        <v>44879</v>
      </c>
      <c r="K1715" s="33">
        <v>44887</v>
      </c>
      <c r="M1715" s="32" t="s">
        <v>581</v>
      </c>
      <c r="N1715" s="32" t="s">
        <v>581</v>
      </c>
      <c r="O1715" s="32" t="s">
        <v>581</v>
      </c>
      <c r="P1715" s="32"/>
      <c r="Q1715" s="32"/>
      <c r="R1715" s="32"/>
      <c r="S1715" s="32"/>
      <c r="T1715" s="33"/>
      <c r="U1715" s="33"/>
      <c r="V1715" s="32" t="s">
        <v>581</v>
      </c>
      <c r="W1715" s="32" t="s">
        <v>581</v>
      </c>
      <c r="X1715" s="33"/>
      <c r="Y1715" s="32"/>
      <c r="Z1715" s="33"/>
      <c r="AA1715" s="32"/>
      <c r="AB1715" s="32"/>
      <c r="AC1715" s="33" t="s">
        <v>581</v>
      </c>
      <c r="AD1715" s="32"/>
      <c r="AE1715" s="33" t="s">
        <v>581</v>
      </c>
      <c r="AF1715" s="32" t="s">
        <v>581</v>
      </c>
      <c r="AG1715" s="32" t="s">
        <v>581</v>
      </c>
      <c r="AH1715" s="32" t="s">
        <v>1209</v>
      </c>
      <c r="AI1715" t="s">
        <v>1748</v>
      </c>
      <c r="AJ1715" t="s">
        <v>1362</v>
      </c>
      <c r="AK1715" t="s">
        <v>1353</v>
      </c>
      <c r="AL1715" s="32" t="s">
        <v>1749</v>
      </c>
    </row>
    <row r="1716" spans="1:38">
      <c r="A1716" s="32">
        <v>37</v>
      </c>
      <c r="B1716" s="33">
        <v>44886</v>
      </c>
      <c r="C1716" s="32"/>
      <c r="D1716" s="32" t="s">
        <v>318</v>
      </c>
      <c r="E1716" s="32" t="s">
        <v>717</v>
      </c>
      <c r="F1716" s="32" t="s">
        <v>581</v>
      </c>
      <c r="G1716" s="32" t="s">
        <v>312</v>
      </c>
      <c r="H1716" s="32" t="s">
        <v>297</v>
      </c>
      <c r="I1716" s="32">
        <v>39903</v>
      </c>
      <c r="J1716" s="33">
        <v>44886</v>
      </c>
      <c r="K1716" s="33">
        <v>44894</v>
      </c>
      <c r="M1716" s="32" t="s">
        <v>581</v>
      </c>
      <c r="N1716" s="32" t="s">
        <v>581</v>
      </c>
      <c r="O1716" s="32" t="s">
        <v>581</v>
      </c>
      <c r="P1716" s="32"/>
      <c r="Q1716" s="32"/>
      <c r="R1716" s="32"/>
      <c r="S1716" s="32"/>
      <c r="T1716" s="33"/>
      <c r="U1716" s="33"/>
      <c r="V1716" s="32" t="s">
        <v>581</v>
      </c>
      <c r="W1716" s="32" t="s">
        <v>581</v>
      </c>
      <c r="X1716" s="33"/>
      <c r="Y1716" s="32"/>
      <c r="Z1716" s="33"/>
      <c r="AA1716" s="32"/>
      <c r="AB1716" s="32"/>
      <c r="AC1716" s="33" t="s">
        <v>581</v>
      </c>
      <c r="AD1716" s="32"/>
      <c r="AE1716" s="33" t="s">
        <v>581</v>
      </c>
      <c r="AF1716" s="32" t="s">
        <v>581</v>
      </c>
      <c r="AG1716" s="32" t="s">
        <v>581</v>
      </c>
      <c r="AH1716" s="32" t="s">
        <v>1209</v>
      </c>
      <c r="AI1716" t="s">
        <v>1748</v>
      </c>
      <c r="AJ1716" t="s">
        <v>1362</v>
      </c>
      <c r="AK1716" t="s">
        <v>1353</v>
      </c>
      <c r="AL1716" s="32" t="s">
        <v>1749</v>
      </c>
    </row>
    <row r="1717" spans="1:38">
      <c r="A1717" s="32">
        <v>38</v>
      </c>
      <c r="B1717" s="33">
        <v>44886</v>
      </c>
      <c r="C1717" s="32"/>
      <c r="D1717" s="32" t="s">
        <v>332</v>
      </c>
      <c r="E1717" s="32" t="s">
        <v>731</v>
      </c>
      <c r="F1717" s="32">
        <v>2539713</v>
      </c>
      <c r="G1717" s="32" t="s">
        <v>312</v>
      </c>
      <c r="H1717" s="32" t="s">
        <v>297</v>
      </c>
      <c r="I1717" s="32" t="s">
        <v>335</v>
      </c>
      <c r="J1717" s="33">
        <v>44886</v>
      </c>
      <c r="K1717" s="33" t="s">
        <v>581</v>
      </c>
      <c r="M1717" s="32" t="s">
        <v>581</v>
      </c>
      <c r="N1717" s="32" t="s">
        <v>581</v>
      </c>
      <c r="O1717" s="32" t="s">
        <v>581</v>
      </c>
      <c r="P1717" s="32"/>
      <c r="Q1717" s="32"/>
      <c r="R1717" s="32"/>
      <c r="S1717" s="32"/>
      <c r="T1717" s="33"/>
      <c r="U1717" s="33"/>
      <c r="V1717" s="32" t="s">
        <v>581</v>
      </c>
      <c r="W1717" s="32" t="s">
        <v>581</v>
      </c>
      <c r="X1717" s="33"/>
      <c r="Y1717" s="32"/>
      <c r="Z1717" s="33"/>
      <c r="AA1717" s="32"/>
      <c r="AB1717" s="32"/>
      <c r="AC1717" s="33" t="s">
        <v>581</v>
      </c>
      <c r="AD1717" s="32"/>
      <c r="AE1717" s="33" t="s">
        <v>581</v>
      </c>
      <c r="AF1717" s="32" t="s">
        <v>581</v>
      </c>
      <c r="AG1717" s="32" t="s">
        <v>344</v>
      </c>
      <c r="AH1717" s="32" t="s">
        <v>1209</v>
      </c>
      <c r="AI1717" t="s">
        <v>1748</v>
      </c>
      <c r="AJ1717" t="s">
        <v>1362</v>
      </c>
      <c r="AK1717" t="s">
        <v>1353</v>
      </c>
      <c r="AL1717" s="32" t="s">
        <v>1749</v>
      </c>
    </row>
    <row r="1718" spans="1:38">
      <c r="A1718" s="32">
        <v>39</v>
      </c>
      <c r="B1718" s="33">
        <v>44887</v>
      </c>
      <c r="C1718" s="32"/>
      <c r="D1718" s="32" t="s">
        <v>336</v>
      </c>
      <c r="E1718" s="32" t="s">
        <v>732</v>
      </c>
      <c r="F1718" s="32">
        <v>3511691</v>
      </c>
      <c r="G1718" s="32" t="s">
        <v>312</v>
      </c>
      <c r="H1718" s="32" t="s">
        <v>297</v>
      </c>
      <c r="I1718" s="32">
        <v>40106</v>
      </c>
      <c r="J1718" s="33">
        <v>44887</v>
      </c>
      <c r="K1718" s="33">
        <v>44898</v>
      </c>
      <c r="M1718" s="32" t="s">
        <v>581</v>
      </c>
      <c r="N1718" s="32" t="s">
        <v>581</v>
      </c>
      <c r="O1718" s="32" t="s">
        <v>581</v>
      </c>
      <c r="P1718" s="32"/>
      <c r="Q1718" s="32"/>
      <c r="R1718" s="32"/>
      <c r="S1718" s="32"/>
      <c r="T1718" s="33"/>
      <c r="U1718" s="33"/>
      <c r="V1718" s="32" t="s">
        <v>581</v>
      </c>
      <c r="W1718" s="32" t="s">
        <v>581</v>
      </c>
      <c r="X1718" s="33"/>
      <c r="Y1718" s="32"/>
      <c r="Z1718" s="33"/>
      <c r="AA1718" s="32"/>
      <c r="AB1718" s="32"/>
      <c r="AC1718" s="33" t="s">
        <v>581</v>
      </c>
      <c r="AD1718" s="32"/>
      <c r="AE1718" s="33" t="s">
        <v>581</v>
      </c>
      <c r="AF1718" s="32" t="s">
        <v>581</v>
      </c>
      <c r="AG1718" s="32" t="s">
        <v>581</v>
      </c>
      <c r="AH1718" s="32" t="s">
        <v>1209</v>
      </c>
      <c r="AI1718" t="s">
        <v>1748</v>
      </c>
      <c r="AJ1718" t="s">
        <v>1362</v>
      </c>
      <c r="AK1718" t="s">
        <v>1353</v>
      </c>
      <c r="AL1718" s="32" t="s">
        <v>1749</v>
      </c>
    </row>
    <row r="1719" spans="1:38">
      <c r="A1719" s="32">
        <v>40</v>
      </c>
      <c r="B1719" s="33">
        <v>44906</v>
      </c>
      <c r="C1719" s="32"/>
      <c r="D1719" s="32" t="s">
        <v>340</v>
      </c>
      <c r="E1719" s="32" t="s">
        <v>735</v>
      </c>
      <c r="F1719" s="32">
        <v>3133125</v>
      </c>
      <c r="G1719" s="32" t="s">
        <v>312</v>
      </c>
      <c r="H1719" s="32" t="s">
        <v>297</v>
      </c>
      <c r="I1719" s="32">
        <v>46334</v>
      </c>
      <c r="J1719" s="33">
        <v>44906</v>
      </c>
      <c r="K1719" s="33">
        <v>45069</v>
      </c>
      <c r="M1719" s="32" t="s">
        <v>581</v>
      </c>
      <c r="N1719" s="32" t="s">
        <v>581</v>
      </c>
      <c r="O1719" s="32" t="s">
        <v>581</v>
      </c>
      <c r="P1719" s="32"/>
      <c r="Q1719" s="32"/>
      <c r="R1719" s="32"/>
      <c r="S1719" s="32"/>
      <c r="T1719" s="33"/>
      <c r="U1719" s="33"/>
      <c r="V1719" s="32" t="s">
        <v>581</v>
      </c>
      <c r="W1719" s="32" t="s">
        <v>581</v>
      </c>
      <c r="X1719" s="33"/>
      <c r="Y1719" s="32"/>
      <c r="Z1719" s="33"/>
      <c r="AA1719" s="32"/>
      <c r="AB1719" s="32"/>
      <c r="AC1719" s="33" t="s">
        <v>581</v>
      </c>
      <c r="AD1719" s="32"/>
      <c r="AE1719" s="33" t="s">
        <v>581</v>
      </c>
      <c r="AF1719" s="32" t="s">
        <v>581</v>
      </c>
      <c r="AG1719" s="32" t="s">
        <v>581</v>
      </c>
      <c r="AH1719" s="32" t="s">
        <v>1209</v>
      </c>
      <c r="AI1719" t="s">
        <v>1748</v>
      </c>
      <c r="AJ1719" t="s">
        <v>1363</v>
      </c>
      <c r="AK1719" t="s">
        <v>1353</v>
      </c>
      <c r="AL1719" s="32" t="s">
        <v>1749</v>
      </c>
    </row>
    <row r="1720" spans="1:38">
      <c r="A1720" s="32">
        <v>41</v>
      </c>
      <c r="B1720" s="33">
        <v>44906</v>
      </c>
      <c r="C1720" s="32"/>
      <c r="D1720" s="32" t="s">
        <v>341</v>
      </c>
      <c r="E1720" s="32" t="s">
        <v>736</v>
      </c>
      <c r="F1720" s="32">
        <v>3215439</v>
      </c>
      <c r="G1720" s="32" t="s">
        <v>312</v>
      </c>
      <c r="H1720" s="32" t="s">
        <v>297</v>
      </c>
      <c r="I1720" s="32">
        <v>48591</v>
      </c>
      <c r="J1720" s="33">
        <v>44906</v>
      </c>
      <c r="K1720" s="33">
        <v>45130</v>
      </c>
      <c r="M1720" s="32" t="s">
        <v>581</v>
      </c>
      <c r="N1720" s="32" t="s">
        <v>581</v>
      </c>
      <c r="O1720" s="32" t="s">
        <v>581</v>
      </c>
      <c r="P1720" s="32"/>
      <c r="Q1720" s="32"/>
      <c r="R1720" s="32"/>
      <c r="S1720" s="32"/>
      <c r="T1720" s="33"/>
      <c r="U1720" s="33"/>
      <c r="V1720" s="32" t="s">
        <v>581</v>
      </c>
      <c r="W1720" s="32" t="s">
        <v>581</v>
      </c>
      <c r="X1720" s="33"/>
      <c r="Y1720" s="32"/>
      <c r="Z1720" s="33"/>
      <c r="AA1720" s="32"/>
      <c r="AB1720" s="32"/>
      <c r="AC1720" s="33" t="s">
        <v>581</v>
      </c>
      <c r="AD1720" s="32"/>
      <c r="AE1720" s="33" t="s">
        <v>581</v>
      </c>
      <c r="AF1720" s="32" t="s">
        <v>581</v>
      </c>
      <c r="AG1720" s="32" t="s">
        <v>581</v>
      </c>
      <c r="AH1720" s="32" t="s">
        <v>1209</v>
      </c>
      <c r="AI1720" t="s">
        <v>1748</v>
      </c>
      <c r="AJ1720" t="s">
        <v>1363</v>
      </c>
      <c r="AK1720" t="s">
        <v>1353</v>
      </c>
      <c r="AL1720" s="32" t="s">
        <v>1749</v>
      </c>
    </row>
    <row r="1721" spans="1:38">
      <c r="A1721" s="32">
        <v>43</v>
      </c>
      <c r="B1721" s="33">
        <v>44913</v>
      </c>
      <c r="C1721" s="32"/>
      <c r="D1721" s="32" t="s">
        <v>339</v>
      </c>
      <c r="E1721" s="32" t="s">
        <v>734</v>
      </c>
      <c r="F1721" s="32">
        <v>3145108</v>
      </c>
      <c r="G1721" s="32" t="s">
        <v>312</v>
      </c>
      <c r="H1721" s="32" t="s">
        <v>297</v>
      </c>
      <c r="I1721" s="32">
        <v>41641</v>
      </c>
      <c r="J1721" s="33">
        <v>44913</v>
      </c>
      <c r="K1721" s="33">
        <v>44950</v>
      </c>
      <c r="M1721" s="32" t="s">
        <v>581</v>
      </c>
      <c r="N1721" s="32" t="s">
        <v>581</v>
      </c>
      <c r="O1721" s="32" t="s">
        <v>581</v>
      </c>
      <c r="P1721" s="32"/>
      <c r="Q1721" s="32"/>
      <c r="R1721" s="32"/>
      <c r="S1721" s="32"/>
      <c r="T1721" s="33"/>
      <c r="U1721" s="33"/>
      <c r="V1721" s="32" t="s">
        <v>581</v>
      </c>
      <c r="W1721" s="32" t="s">
        <v>581</v>
      </c>
      <c r="X1721" s="33"/>
      <c r="Y1721" s="32"/>
      <c r="Z1721" s="33"/>
      <c r="AA1721" s="32"/>
      <c r="AB1721" s="32"/>
      <c r="AC1721" s="33" t="s">
        <v>581</v>
      </c>
      <c r="AD1721" s="32"/>
      <c r="AE1721" s="33" t="s">
        <v>581</v>
      </c>
      <c r="AF1721" s="32" t="s">
        <v>581</v>
      </c>
      <c r="AG1721" s="32" t="s">
        <v>581</v>
      </c>
      <c r="AH1721" s="32" t="s">
        <v>1209</v>
      </c>
      <c r="AI1721" t="s">
        <v>1748</v>
      </c>
      <c r="AJ1721" t="s">
        <v>1363</v>
      </c>
      <c r="AK1721" t="s">
        <v>1353</v>
      </c>
      <c r="AL1721" s="32" t="s">
        <v>1749</v>
      </c>
    </row>
    <row r="1722" spans="1:38">
      <c r="A1722" s="32">
        <v>44</v>
      </c>
      <c r="B1722" s="33">
        <v>44914</v>
      </c>
      <c r="C1722" s="32"/>
      <c r="D1722" s="32" t="s">
        <v>338</v>
      </c>
      <c r="E1722" s="32" t="s">
        <v>733</v>
      </c>
      <c r="F1722" s="32">
        <v>3195847</v>
      </c>
      <c r="G1722" s="32" t="s">
        <v>312</v>
      </c>
      <c r="H1722" s="32" t="s">
        <v>297</v>
      </c>
      <c r="I1722" s="32">
        <v>40978</v>
      </c>
      <c r="J1722" s="33">
        <v>44914</v>
      </c>
      <c r="K1722" s="33">
        <v>44929</v>
      </c>
      <c r="M1722" s="32" t="s">
        <v>581</v>
      </c>
      <c r="N1722" s="32" t="s">
        <v>581</v>
      </c>
      <c r="O1722" s="32" t="s">
        <v>581</v>
      </c>
      <c r="P1722" s="32"/>
      <c r="Q1722" s="32"/>
      <c r="R1722" s="32"/>
      <c r="S1722" s="32"/>
      <c r="T1722" s="33"/>
      <c r="U1722" s="33"/>
      <c r="V1722" s="32" t="s">
        <v>581</v>
      </c>
      <c r="W1722" s="32" t="s">
        <v>581</v>
      </c>
      <c r="X1722" s="33"/>
      <c r="Y1722" s="32"/>
      <c r="Z1722" s="33"/>
      <c r="AA1722" s="32"/>
      <c r="AB1722" s="32"/>
      <c r="AC1722" s="33" t="s">
        <v>581</v>
      </c>
      <c r="AD1722" s="32"/>
      <c r="AE1722" s="33" t="s">
        <v>581</v>
      </c>
      <c r="AF1722" s="32" t="s">
        <v>581</v>
      </c>
      <c r="AG1722" s="32" t="s">
        <v>581</v>
      </c>
      <c r="AH1722" s="32" t="s">
        <v>1209</v>
      </c>
      <c r="AI1722" t="s">
        <v>1748</v>
      </c>
      <c r="AJ1722" t="s">
        <v>1363</v>
      </c>
      <c r="AK1722" t="s">
        <v>1353</v>
      </c>
      <c r="AL1722" s="32" t="s">
        <v>1749</v>
      </c>
    </row>
    <row r="1723" spans="1:38">
      <c r="A1723" s="32">
        <v>50</v>
      </c>
      <c r="B1723" s="33">
        <v>44943</v>
      </c>
      <c r="C1723" s="32"/>
      <c r="D1723" s="32" t="s">
        <v>362</v>
      </c>
      <c r="E1723" s="32" t="s">
        <v>737</v>
      </c>
      <c r="F1723" s="32">
        <v>4535846</v>
      </c>
      <c r="G1723" s="32" t="s">
        <v>312</v>
      </c>
      <c r="H1723" s="32" t="s">
        <v>297</v>
      </c>
      <c r="I1723" s="32">
        <v>41583</v>
      </c>
      <c r="J1723" s="33">
        <v>44943</v>
      </c>
      <c r="K1723" s="33">
        <v>44583</v>
      </c>
      <c r="M1723" s="32" t="s">
        <v>581</v>
      </c>
      <c r="N1723" s="32" t="s">
        <v>581</v>
      </c>
      <c r="O1723" s="32" t="s">
        <v>581</v>
      </c>
      <c r="P1723" s="32"/>
      <c r="Q1723" s="32"/>
      <c r="R1723" s="32"/>
      <c r="S1723" s="32"/>
      <c r="T1723" s="33"/>
      <c r="U1723" s="33"/>
      <c r="V1723" s="32" t="s">
        <v>581</v>
      </c>
      <c r="W1723" s="32" t="s">
        <v>581</v>
      </c>
      <c r="X1723" s="33"/>
      <c r="Y1723" s="32"/>
      <c r="Z1723" s="33"/>
      <c r="AA1723" s="32"/>
      <c r="AB1723" s="32"/>
      <c r="AC1723" s="33" t="s">
        <v>581</v>
      </c>
      <c r="AD1723" s="32"/>
      <c r="AE1723" s="33" t="s">
        <v>581</v>
      </c>
      <c r="AF1723" s="32" t="s">
        <v>581</v>
      </c>
      <c r="AG1723" s="32" t="s">
        <v>581</v>
      </c>
      <c r="AH1723" s="32" t="s">
        <v>1209</v>
      </c>
      <c r="AI1723" t="s">
        <v>1748</v>
      </c>
      <c r="AJ1723" t="s">
        <v>1354</v>
      </c>
      <c r="AK1723" t="s">
        <v>1302</v>
      </c>
      <c r="AL1723" s="32" t="s">
        <v>1749</v>
      </c>
    </row>
    <row r="1724" spans="1:38">
      <c r="A1724" s="32">
        <v>51</v>
      </c>
      <c r="B1724" s="33">
        <v>44947</v>
      </c>
      <c r="C1724" s="32"/>
      <c r="D1724" s="32" t="s">
        <v>364</v>
      </c>
      <c r="E1724" s="32" t="s">
        <v>738</v>
      </c>
      <c r="F1724" s="32">
        <v>2035242</v>
      </c>
      <c r="G1724" s="32" t="s">
        <v>312</v>
      </c>
      <c r="H1724" s="32" t="s">
        <v>297</v>
      </c>
      <c r="I1724" s="32">
        <v>41729</v>
      </c>
      <c r="J1724" s="33">
        <v>44947</v>
      </c>
      <c r="K1724" s="33">
        <v>44951</v>
      </c>
      <c r="M1724" s="32" t="s">
        <v>581</v>
      </c>
      <c r="N1724" s="32" t="s">
        <v>581</v>
      </c>
      <c r="O1724" s="32" t="s">
        <v>581</v>
      </c>
      <c r="P1724" s="32"/>
      <c r="Q1724" s="32"/>
      <c r="R1724" s="32"/>
      <c r="S1724" s="32"/>
      <c r="T1724" s="33"/>
      <c r="U1724" s="33"/>
      <c r="V1724" s="32" t="s">
        <v>581</v>
      </c>
      <c r="W1724" s="32" t="s">
        <v>581</v>
      </c>
      <c r="X1724" s="33"/>
      <c r="Y1724" s="32"/>
      <c r="Z1724" s="33"/>
      <c r="AA1724" s="32"/>
      <c r="AB1724" s="32"/>
      <c r="AC1724" s="33" t="s">
        <v>581</v>
      </c>
      <c r="AD1724" s="32"/>
      <c r="AE1724" s="33" t="s">
        <v>581</v>
      </c>
      <c r="AF1724" s="32" t="s">
        <v>581</v>
      </c>
      <c r="AG1724" s="32" t="s">
        <v>581</v>
      </c>
      <c r="AH1724" s="32" t="s">
        <v>1209</v>
      </c>
      <c r="AI1724" t="s">
        <v>1748</v>
      </c>
      <c r="AJ1724" t="s">
        <v>1354</v>
      </c>
      <c r="AK1724" t="s">
        <v>1302</v>
      </c>
      <c r="AL1724" s="32" t="s">
        <v>1749</v>
      </c>
    </row>
    <row r="1725" spans="1:38">
      <c r="A1725" s="32">
        <v>52</v>
      </c>
      <c r="B1725" s="33">
        <v>44948</v>
      </c>
      <c r="C1725" s="32"/>
      <c r="D1725" s="32" t="s">
        <v>365</v>
      </c>
      <c r="E1725" s="32" t="s">
        <v>739</v>
      </c>
      <c r="F1725" s="32">
        <v>4246289</v>
      </c>
      <c r="G1725" s="32" t="s">
        <v>312</v>
      </c>
      <c r="H1725" s="32" t="s">
        <v>297</v>
      </c>
      <c r="I1725" s="32">
        <v>42739</v>
      </c>
      <c r="J1725" s="33">
        <v>44948</v>
      </c>
      <c r="K1725" s="33">
        <v>44945</v>
      </c>
      <c r="M1725" s="32" t="s">
        <v>581</v>
      </c>
      <c r="N1725" s="32" t="s">
        <v>581</v>
      </c>
      <c r="O1725" s="32" t="s">
        <v>581</v>
      </c>
      <c r="P1725" s="32"/>
      <c r="Q1725" s="32"/>
      <c r="R1725" s="32"/>
      <c r="S1725" s="32"/>
      <c r="T1725" s="33"/>
      <c r="U1725" s="33"/>
      <c r="V1725" s="32" t="s">
        <v>581</v>
      </c>
      <c r="W1725" s="32" t="s">
        <v>581</v>
      </c>
      <c r="X1725" s="33"/>
      <c r="Y1725" s="32"/>
      <c r="Z1725" s="33"/>
      <c r="AA1725" s="32"/>
      <c r="AB1725" s="32"/>
      <c r="AC1725" s="33" t="s">
        <v>581</v>
      </c>
      <c r="AD1725" s="32"/>
      <c r="AE1725" s="33" t="s">
        <v>581</v>
      </c>
      <c r="AF1725" s="32" t="s">
        <v>581</v>
      </c>
      <c r="AG1725" s="32" t="s">
        <v>581</v>
      </c>
      <c r="AH1725" s="32" t="s">
        <v>1209</v>
      </c>
      <c r="AI1725" t="s">
        <v>1748</v>
      </c>
      <c r="AJ1725" t="s">
        <v>1354</v>
      </c>
      <c r="AK1725" t="s">
        <v>1302</v>
      </c>
      <c r="AL1725" s="32" t="s">
        <v>1749</v>
      </c>
    </row>
    <row r="1726" spans="1:38">
      <c r="A1726" s="32">
        <v>54</v>
      </c>
      <c r="B1726" s="33">
        <v>44954</v>
      </c>
      <c r="C1726" s="32"/>
      <c r="D1726" s="32" t="s">
        <v>322</v>
      </c>
      <c r="E1726" s="32" t="s">
        <v>740</v>
      </c>
      <c r="F1726" s="32">
        <v>3615548</v>
      </c>
      <c r="G1726" s="32" t="s">
        <v>312</v>
      </c>
      <c r="H1726" s="32" t="s">
        <v>297</v>
      </c>
      <c r="I1726" s="32" t="s">
        <v>366</v>
      </c>
      <c r="J1726" s="33">
        <v>44954</v>
      </c>
      <c r="K1726" s="33" t="s">
        <v>581</v>
      </c>
      <c r="M1726" s="32" t="s">
        <v>581</v>
      </c>
      <c r="N1726" s="32" t="s">
        <v>581</v>
      </c>
      <c r="O1726" s="32" t="s">
        <v>581</v>
      </c>
      <c r="P1726" s="32"/>
      <c r="Q1726" s="32"/>
      <c r="R1726" s="32"/>
      <c r="S1726" s="32"/>
      <c r="T1726" s="33"/>
      <c r="U1726" s="33"/>
      <c r="V1726" s="32" t="s">
        <v>581</v>
      </c>
      <c r="W1726" s="32" t="s">
        <v>581</v>
      </c>
      <c r="X1726" s="33"/>
      <c r="Y1726" s="32"/>
      <c r="Z1726" s="33"/>
      <c r="AA1726" s="32"/>
      <c r="AB1726" s="32"/>
      <c r="AC1726" s="33" t="s">
        <v>581</v>
      </c>
      <c r="AD1726" s="32"/>
      <c r="AE1726" s="33" t="s">
        <v>581</v>
      </c>
      <c r="AF1726" s="32" t="s">
        <v>581</v>
      </c>
      <c r="AG1726" s="32" t="s">
        <v>409</v>
      </c>
      <c r="AH1726" s="32" t="s">
        <v>1209</v>
      </c>
      <c r="AI1726" t="s">
        <v>1748</v>
      </c>
      <c r="AJ1726" t="s">
        <v>1354</v>
      </c>
      <c r="AK1726" t="s">
        <v>1302</v>
      </c>
      <c r="AL1726" s="32" t="s">
        <v>1749</v>
      </c>
    </row>
    <row r="1727" spans="1:38">
      <c r="A1727" s="32">
        <v>57</v>
      </c>
      <c r="B1727" s="33">
        <v>44970</v>
      </c>
      <c r="C1727" s="32"/>
      <c r="D1727" s="32" t="s">
        <v>367</v>
      </c>
      <c r="E1727" s="32" t="s">
        <v>741</v>
      </c>
      <c r="F1727" s="32">
        <v>3604408</v>
      </c>
      <c r="G1727" s="32" t="s">
        <v>312</v>
      </c>
      <c r="H1727" s="32" t="s">
        <v>297</v>
      </c>
      <c r="I1727" s="32">
        <v>44881</v>
      </c>
      <c r="J1727" s="33">
        <v>44970</v>
      </c>
      <c r="K1727" s="33">
        <v>45035</v>
      </c>
      <c r="M1727" s="32" t="s">
        <v>581</v>
      </c>
      <c r="N1727" s="32" t="s">
        <v>581</v>
      </c>
      <c r="O1727" s="32" t="s">
        <v>581</v>
      </c>
      <c r="P1727" s="32"/>
      <c r="Q1727" s="32"/>
      <c r="R1727" s="32"/>
      <c r="S1727" s="32"/>
      <c r="T1727" s="33"/>
      <c r="U1727" s="33"/>
      <c r="V1727" s="32" t="s">
        <v>581</v>
      </c>
      <c r="W1727" s="32" t="s">
        <v>581</v>
      </c>
      <c r="X1727" s="33"/>
      <c r="Y1727" s="32"/>
      <c r="Z1727" s="33"/>
      <c r="AA1727" s="32"/>
      <c r="AB1727" s="32"/>
      <c r="AC1727" s="33" t="s">
        <v>581</v>
      </c>
      <c r="AD1727" s="32"/>
      <c r="AE1727" s="33" t="s">
        <v>581</v>
      </c>
      <c r="AF1727" s="32" t="s">
        <v>581</v>
      </c>
      <c r="AG1727" s="32" t="s">
        <v>581</v>
      </c>
      <c r="AH1727" s="32" t="s">
        <v>1209</v>
      </c>
      <c r="AI1727" t="s">
        <v>1748</v>
      </c>
      <c r="AJ1727" t="s">
        <v>1355</v>
      </c>
      <c r="AK1727" t="s">
        <v>1302</v>
      </c>
      <c r="AL1727" s="32" t="s">
        <v>1749</v>
      </c>
    </row>
    <row r="1728" spans="1:38">
      <c r="A1728" s="32">
        <v>68</v>
      </c>
      <c r="B1728" s="33">
        <v>44999</v>
      </c>
      <c r="C1728" s="32"/>
      <c r="D1728" s="32" t="s">
        <v>391</v>
      </c>
      <c r="E1728" s="32" t="s">
        <v>742</v>
      </c>
      <c r="F1728" s="32" t="s">
        <v>581</v>
      </c>
      <c r="G1728" s="32" t="s">
        <v>312</v>
      </c>
      <c r="H1728" s="32" t="s">
        <v>297</v>
      </c>
      <c r="I1728" s="32">
        <v>43635</v>
      </c>
      <c r="J1728" s="33">
        <v>44999</v>
      </c>
      <c r="K1728" s="33">
        <v>45000</v>
      </c>
      <c r="M1728" s="32" t="s">
        <v>581</v>
      </c>
      <c r="N1728" s="32" t="s">
        <v>581</v>
      </c>
      <c r="O1728" s="32" t="s">
        <v>581</v>
      </c>
      <c r="P1728" s="32"/>
      <c r="Q1728" s="32"/>
      <c r="R1728" s="32"/>
      <c r="S1728" s="32"/>
      <c r="T1728" s="33"/>
      <c r="U1728" s="33"/>
      <c r="V1728" s="32" t="s">
        <v>581</v>
      </c>
      <c r="W1728" s="32" t="s">
        <v>581</v>
      </c>
      <c r="X1728" s="33"/>
      <c r="Y1728" s="32"/>
      <c r="Z1728" s="33"/>
      <c r="AA1728" s="32"/>
      <c r="AB1728" s="32"/>
      <c r="AC1728" s="33" t="s">
        <v>581</v>
      </c>
      <c r="AD1728" s="32"/>
      <c r="AE1728" s="33" t="s">
        <v>581</v>
      </c>
      <c r="AF1728" s="32" t="s">
        <v>581</v>
      </c>
      <c r="AG1728" s="32" t="s">
        <v>581</v>
      </c>
      <c r="AH1728" s="32" t="s">
        <v>1209</v>
      </c>
      <c r="AI1728" t="s">
        <v>1748</v>
      </c>
      <c r="AJ1728" t="s">
        <v>1356</v>
      </c>
      <c r="AK1728" t="s">
        <v>1302</v>
      </c>
      <c r="AL1728" s="32" t="s">
        <v>1749</v>
      </c>
    </row>
    <row r="1729" spans="1:38">
      <c r="A1729" s="32">
        <v>69</v>
      </c>
      <c r="B1729" s="33">
        <v>45010</v>
      </c>
      <c r="C1729" s="32"/>
      <c r="D1729" s="32" t="s">
        <v>316</v>
      </c>
      <c r="E1729" s="32" t="s">
        <v>743</v>
      </c>
      <c r="F1729" s="32" t="s">
        <v>581</v>
      </c>
      <c r="G1729" s="32" t="s">
        <v>312</v>
      </c>
      <c r="H1729" s="32" t="s">
        <v>297</v>
      </c>
      <c r="I1729" s="32">
        <v>45127</v>
      </c>
      <c r="J1729" s="33">
        <v>45010</v>
      </c>
      <c r="K1729" s="33">
        <v>45042</v>
      </c>
      <c r="M1729" s="32" t="s">
        <v>581</v>
      </c>
      <c r="N1729" s="32" t="s">
        <v>581</v>
      </c>
      <c r="O1729" s="32" t="s">
        <v>581</v>
      </c>
      <c r="P1729" s="32"/>
      <c r="Q1729" s="32"/>
      <c r="R1729" s="32"/>
      <c r="S1729" s="32"/>
      <c r="T1729" s="33"/>
      <c r="U1729" s="33"/>
      <c r="V1729" s="32" t="s">
        <v>581</v>
      </c>
      <c r="W1729" s="32" t="s">
        <v>581</v>
      </c>
      <c r="X1729" s="33"/>
      <c r="Y1729" s="32"/>
      <c r="Z1729" s="33"/>
      <c r="AA1729" s="32"/>
      <c r="AB1729" s="32"/>
      <c r="AC1729" s="33" t="s">
        <v>581</v>
      </c>
      <c r="AD1729" s="32"/>
      <c r="AE1729" s="33" t="s">
        <v>581</v>
      </c>
      <c r="AF1729" s="32" t="s">
        <v>581</v>
      </c>
      <c r="AG1729" s="32" t="s">
        <v>581</v>
      </c>
      <c r="AH1729" s="32" t="s">
        <v>1209</v>
      </c>
      <c r="AI1729" t="s">
        <v>1748</v>
      </c>
      <c r="AJ1729" t="s">
        <v>1356</v>
      </c>
      <c r="AK1729" t="s">
        <v>1302</v>
      </c>
      <c r="AL1729" s="32" t="s">
        <v>1749</v>
      </c>
    </row>
    <row r="1730" spans="1:38">
      <c r="A1730" s="32">
        <v>72</v>
      </c>
      <c r="B1730" s="33">
        <v>45014</v>
      </c>
      <c r="C1730" s="32"/>
      <c r="D1730" s="32" t="s">
        <v>404</v>
      </c>
      <c r="E1730" s="32" t="s">
        <v>745</v>
      </c>
      <c r="F1730" s="32">
        <v>3897909</v>
      </c>
      <c r="G1730" s="32" t="s">
        <v>312</v>
      </c>
      <c r="H1730" s="32" t="s">
        <v>297</v>
      </c>
      <c r="I1730" s="32">
        <v>44237</v>
      </c>
      <c r="J1730" s="33">
        <v>45014</v>
      </c>
      <c r="K1730" s="33">
        <v>45015</v>
      </c>
      <c r="M1730" s="32" t="s">
        <v>581</v>
      </c>
      <c r="N1730" s="32" t="s">
        <v>581</v>
      </c>
      <c r="O1730" s="32" t="s">
        <v>581</v>
      </c>
      <c r="P1730" s="32"/>
      <c r="Q1730" s="32"/>
      <c r="R1730" s="32"/>
      <c r="S1730" s="32"/>
      <c r="T1730" s="33"/>
      <c r="U1730" s="33"/>
      <c r="V1730" s="32" t="s">
        <v>581</v>
      </c>
      <c r="W1730" s="32" t="s">
        <v>581</v>
      </c>
      <c r="X1730" s="33"/>
      <c r="Y1730" s="32"/>
      <c r="Z1730" s="33"/>
      <c r="AA1730" s="32"/>
      <c r="AB1730" s="32"/>
      <c r="AC1730" s="33" t="s">
        <v>581</v>
      </c>
      <c r="AD1730" s="32"/>
      <c r="AE1730" s="33" t="s">
        <v>581</v>
      </c>
      <c r="AF1730" s="32" t="s">
        <v>581</v>
      </c>
      <c r="AG1730" s="32" t="s">
        <v>581</v>
      </c>
      <c r="AH1730" s="32" t="s">
        <v>1209</v>
      </c>
      <c r="AI1730" t="s">
        <v>1748</v>
      </c>
      <c r="AJ1730" t="s">
        <v>1356</v>
      </c>
      <c r="AK1730" t="s">
        <v>1302</v>
      </c>
      <c r="AL1730" s="32" t="s">
        <v>1749</v>
      </c>
    </row>
    <row r="1731" spans="1:38">
      <c r="A1731" s="32">
        <v>74</v>
      </c>
      <c r="B1731" s="33">
        <v>45022</v>
      </c>
      <c r="C1731" s="32"/>
      <c r="D1731" s="32" t="s">
        <v>405</v>
      </c>
      <c r="E1731" s="32" t="s">
        <v>746</v>
      </c>
      <c r="F1731" s="32">
        <v>3187334</v>
      </c>
      <c r="G1731" s="32" t="s">
        <v>312</v>
      </c>
      <c r="H1731" s="32" t="s">
        <v>297</v>
      </c>
      <c r="I1731" s="32">
        <v>44605</v>
      </c>
      <c r="J1731" s="33">
        <v>45022</v>
      </c>
      <c r="K1731" s="33">
        <v>45027</v>
      </c>
      <c r="M1731" s="32" t="s">
        <v>581</v>
      </c>
      <c r="N1731" s="32" t="s">
        <v>581</v>
      </c>
      <c r="O1731" s="32" t="s">
        <v>581</v>
      </c>
      <c r="P1731" s="32"/>
      <c r="Q1731" s="32"/>
      <c r="R1731" s="32"/>
      <c r="S1731" s="32"/>
      <c r="T1731" s="33"/>
      <c r="U1731" s="33"/>
      <c r="V1731" s="32" t="s">
        <v>581</v>
      </c>
      <c r="W1731" s="32" t="s">
        <v>581</v>
      </c>
      <c r="X1731" s="33"/>
      <c r="Y1731" s="32"/>
      <c r="Z1731" s="33"/>
      <c r="AA1731" s="32"/>
      <c r="AB1731" s="32"/>
      <c r="AC1731" s="33" t="s">
        <v>581</v>
      </c>
      <c r="AD1731" s="32"/>
      <c r="AE1731" s="33" t="s">
        <v>581</v>
      </c>
      <c r="AF1731" s="32" t="s">
        <v>581</v>
      </c>
      <c r="AG1731" s="32" t="s">
        <v>581</v>
      </c>
      <c r="AH1731" s="32" t="s">
        <v>1209</v>
      </c>
      <c r="AI1731" t="s">
        <v>1748</v>
      </c>
      <c r="AJ1731" t="s">
        <v>1357</v>
      </c>
      <c r="AK1731" t="s">
        <v>1302</v>
      </c>
      <c r="AL1731" s="32" t="s">
        <v>1749</v>
      </c>
    </row>
    <row r="1732" spans="1:38">
      <c r="A1732" s="32">
        <v>75</v>
      </c>
      <c r="B1732" s="33">
        <v>45022</v>
      </c>
      <c r="C1732" s="32"/>
      <c r="D1732" s="32" t="s">
        <v>406</v>
      </c>
      <c r="E1732" s="32" t="s">
        <v>747</v>
      </c>
      <c r="F1732" s="32">
        <v>3196414</v>
      </c>
      <c r="G1732" s="32" t="s">
        <v>312</v>
      </c>
      <c r="H1732" s="32" t="s">
        <v>297</v>
      </c>
      <c r="I1732" s="32">
        <v>44608</v>
      </c>
      <c r="J1732" s="33">
        <v>45022</v>
      </c>
      <c r="K1732" s="33">
        <v>45027</v>
      </c>
      <c r="M1732" s="32" t="s">
        <v>581</v>
      </c>
      <c r="N1732" s="32" t="s">
        <v>581</v>
      </c>
      <c r="O1732" s="32" t="s">
        <v>581</v>
      </c>
      <c r="P1732" s="32"/>
      <c r="Q1732" s="32"/>
      <c r="R1732" s="32"/>
      <c r="S1732" s="32"/>
      <c r="T1732" s="33"/>
      <c r="U1732" s="33"/>
      <c r="V1732" s="32" t="s">
        <v>581</v>
      </c>
      <c r="W1732" s="32" t="s">
        <v>581</v>
      </c>
      <c r="X1732" s="33"/>
      <c r="Y1732" s="32"/>
      <c r="Z1732" s="33"/>
      <c r="AA1732" s="32"/>
      <c r="AB1732" s="32"/>
      <c r="AC1732" s="33" t="s">
        <v>581</v>
      </c>
      <c r="AD1732" s="32"/>
      <c r="AE1732" s="33" t="s">
        <v>581</v>
      </c>
      <c r="AF1732" s="32" t="s">
        <v>581</v>
      </c>
      <c r="AG1732" s="32" t="s">
        <v>581</v>
      </c>
      <c r="AH1732" s="32" t="s">
        <v>1209</v>
      </c>
      <c r="AI1732" t="s">
        <v>1748</v>
      </c>
      <c r="AJ1732" t="s">
        <v>1357</v>
      </c>
      <c r="AK1732" t="s">
        <v>1302</v>
      </c>
      <c r="AL1732" s="32" t="s">
        <v>1749</v>
      </c>
    </row>
    <row r="1733" spans="1:38">
      <c r="A1733" s="32">
        <v>76</v>
      </c>
      <c r="B1733" s="33">
        <v>45022</v>
      </c>
      <c r="C1733" s="32"/>
      <c r="D1733" s="32" t="s">
        <v>407</v>
      </c>
      <c r="E1733" s="32" t="s">
        <v>748</v>
      </c>
      <c r="F1733" s="32">
        <v>3193786</v>
      </c>
      <c r="G1733" s="32" t="s">
        <v>312</v>
      </c>
      <c r="H1733" s="32" t="s">
        <v>297</v>
      </c>
      <c r="I1733" s="32">
        <v>44603</v>
      </c>
      <c r="J1733" s="33">
        <v>45022</v>
      </c>
      <c r="K1733" s="33">
        <v>45027</v>
      </c>
      <c r="M1733" s="32" t="s">
        <v>581</v>
      </c>
      <c r="N1733" s="32" t="s">
        <v>581</v>
      </c>
      <c r="O1733" s="32" t="s">
        <v>581</v>
      </c>
      <c r="P1733" s="32"/>
      <c r="Q1733" s="32"/>
      <c r="R1733" s="32"/>
      <c r="S1733" s="32"/>
      <c r="T1733" s="33"/>
      <c r="U1733" s="33"/>
      <c r="V1733" s="32" t="s">
        <v>581</v>
      </c>
      <c r="W1733" s="32" t="s">
        <v>581</v>
      </c>
      <c r="X1733" s="33"/>
      <c r="Y1733" s="32"/>
      <c r="Z1733" s="33"/>
      <c r="AA1733" s="32"/>
      <c r="AB1733" s="32"/>
      <c r="AC1733" s="33" t="s">
        <v>581</v>
      </c>
      <c r="AD1733" s="32"/>
      <c r="AE1733" s="33" t="s">
        <v>581</v>
      </c>
      <c r="AF1733" s="32" t="s">
        <v>581</v>
      </c>
      <c r="AG1733" s="32" t="s">
        <v>581</v>
      </c>
      <c r="AH1733" s="32" t="s">
        <v>1209</v>
      </c>
      <c r="AI1733" t="s">
        <v>1748</v>
      </c>
      <c r="AJ1733" t="s">
        <v>1357</v>
      </c>
      <c r="AK1733" t="s">
        <v>1302</v>
      </c>
      <c r="AL1733" s="32" t="s">
        <v>1749</v>
      </c>
    </row>
    <row r="1734" spans="1:38">
      <c r="A1734" s="32">
        <v>78</v>
      </c>
      <c r="B1734" s="33">
        <v>45026</v>
      </c>
      <c r="C1734" s="32"/>
      <c r="D1734" s="32" t="s">
        <v>403</v>
      </c>
      <c r="E1734" s="32" t="s">
        <v>744</v>
      </c>
      <c r="F1734" s="32">
        <v>3196067</v>
      </c>
      <c r="G1734" s="32" t="s">
        <v>312</v>
      </c>
      <c r="H1734" s="32" t="s">
        <v>297</v>
      </c>
      <c r="I1734" s="32">
        <v>51577</v>
      </c>
      <c r="J1734" s="33">
        <v>45026</v>
      </c>
      <c r="K1734" s="33">
        <v>45209</v>
      </c>
      <c r="M1734" s="32" t="s">
        <v>581</v>
      </c>
      <c r="N1734" s="32" t="s">
        <v>581</v>
      </c>
      <c r="O1734" s="32" t="s">
        <v>581</v>
      </c>
      <c r="P1734" s="32"/>
      <c r="Q1734" s="32"/>
      <c r="R1734" s="32"/>
      <c r="S1734" s="32"/>
      <c r="T1734" s="33"/>
      <c r="U1734" s="33"/>
      <c r="V1734" s="32" t="s">
        <v>581</v>
      </c>
      <c r="W1734" s="32" t="s">
        <v>581</v>
      </c>
      <c r="X1734" s="33"/>
      <c r="Y1734" s="32"/>
      <c r="Z1734" s="33"/>
      <c r="AA1734" s="32"/>
      <c r="AB1734" s="32"/>
      <c r="AC1734" s="33" t="s">
        <v>581</v>
      </c>
      <c r="AD1734" s="32"/>
      <c r="AE1734" s="33" t="s">
        <v>581</v>
      </c>
      <c r="AF1734" s="32" t="s">
        <v>581</v>
      </c>
      <c r="AG1734" s="32" t="s">
        <v>581</v>
      </c>
      <c r="AH1734" s="32" t="s">
        <v>1209</v>
      </c>
      <c r="AI1734" t="s">
        <v>1748</v>
      </c>
      <c r="AJ1734" t="s">
        <v>1357</v>
      </c>
      <c r="AK1734" t="s">
        <v>1302</v>
      </c>
      <c r="AL1734" s="32" t="s">
        <v>1749</v>
      </c>
    </row>
    <row r="1735" spans="1:38">
      <c r="A1735" s="32">
        <v>82</v>
      </c>
      <c r="B1735" s="33">
        <v>45032</v>
      </c>
      <c r="C1735" s="32"/>
      <c r="D1735" s="32" t="s">
        <v>434</v>
      </c>
      <c r="E1735" s="32" t="s">
        <v>749</v>
      </c>
      <c r="F1735" s="32">
        <v>4304698</v>
      </c>
      <c r="G1735" s="32" t="s">
        <v>312</v>
      </c>
      <c r="H1735" s="32" t="s">
        <v>297</v>
      </c>
      <c r="I1735" s="32">
        <v>47185</v>
      </c>
      <c r="J1735" s="33">
        <v>45032</v>
      </c>
      <c r="K1735" s="33">
        <v>45090</v>
      </c>
      <c r="M1735" s="32" t="s">
        <v>581</v>
      </c>
      <c r="N1735" s="32" t="s">
        <v>581</v>
      </c>
      <c r="O1735" s="32" t="s">
        <v>581</v>
      </c>
      <c r="P1735" s="32"/>
      <c r="Q1735" s="32"/>
      <c r="R1735" s="32"/>
      <c r="S1735" s="32"/>
      <c r="T1735" s="33"/>
      <c r="U1735" s="33"/>
      <c r="V1735" s="32" t="s">
        <v>581</v>
      </c>
      <c r="W1735" s="32" t="s">
        <v>581</v>
      </c>
      <c r="X1735" s="33"/>
      <c r="Y1735" s="32"/>
      <c r="Z1735" s="33"/>
      <c r="AA1735" s="32"/>
      <c r="AB1735" s="32"/>
      <c r="AC1735" s="33" t="s">
        <v>581</v>
      </c>
      <c r="AD1735" s="32"/>
      <c r="AE1735" s="33" t="s">
        <v>581</v>
      </c>
      <c r="AF1735" s="32" t="s">
        <v>581</v>
      </c>
      <c r="AG1735" s="32" t="s">
        <v>581</v>
      </c>
      <c r="AH1735" s="32" t="s">
        <v>1209</v>
      </c>
      <c r="AI1735" t="s">
        <v>1748</v>
      </c>
      <c r="AJ1735" t="s">
        <v>1357</v>
      </c>
      <c r="AK1735" t="s">
        <v>1302</v>
      </c>
      <c r="AL1735" s="32" t="s">
        <v>1749</v>
      </c>
    </row>
    <row r="1736" spans="1:38">
      <c r="A1736" s="32">
        <v>83</v>
      </c>
      <c r="B1736" s="33">
        <v>45034</v>
      </c>
      <c r="C1736" s="32"/>
      <c r="D1736" s="32" t="s">
        <v>437</v>
      </c>
      <c r="E1736" s="32" t="s">
        <v>750</v>
      </c>
      <c r="F1736" s="32">
        <v>3196626</v>
      </c>
      <c r="G1736" s="32" t="s">
        <v>312</v>
      </c>
      <c r="H1736" s="32" t="s">
        <v>297</v>
      </c>
      <c r="I1736" s="32">
        <v>45380</v>
      </c>
      <c r="J1736" s="33">
        <v>45034</v>
      </c>
      <c r="K1736" s="33">
        <v>45048</v>
      </c>
      <c r="M1736" s="32" t="s">
        <v>581</v>
      </c>
      <c r="N1736" s="32" t="s">
        <v>581</v>
      </c>
      <c r="O1736" s="32" t="s">
        <v>581</v>
      </c>
      <c r="P1736" s="32"/>
      <c r="Q1736" s="32"/>
      <c r="R1736" s="32"/>
      <c r="S1736" s="32"/>
      <c r="T1736" s="33"/>
      <c r="U1736" s="33"/>
      <c r="V1736" s="32" t="s">
        <v>581</v>
      </c>
      <c r="W1736" s="32" t="s">
        <v>581</v>
      </c>
      <c r="X1736" s="33"/>
      <c r="Y1736" s="32"/>
      <c r="Z1736" s="33"/>
      <c r="AA1736" s="32"/>
      <c r="AB1736" s="32"/>
      <c r="AC1736" s="33" t="s">
        <v>581</v>
      </c>
      <c r="AD1736" s="32"/>
      <c r="AE1736" s="33" t="s">
        <v>581</v>
      </c>
      <c r="AF1736" s="32" t="s">
        <v>581</v>
      </c>
      <c r="AG1736" s="32" t="s">
        <v>581</v>
      </c>
      <c r="AH1736" s="32" t="s">
        <v>1209</v>
      </c>
      <c r="AI1736" t="s">
        <v>1748</v>
      </c>
      <c r="AJ1736" t="s">
        <v>1357</v>
      </c>
      <c r="AK1736" t="s">
        <v>1302</v>
      </c>
      <c r="AL1736" s="32" t="s">
        <v>1749</v>
      </c>
    </row>
    <row r="1737" spans="1:38">
      <c r="A1737" s="32">
        <v>85</v>
      </c>
      <c r="B1737" s="33">
        <v>45034</v>
      </c>
      <c r="C1737" s="32"/>
      <c r="D1737" s="32" t="s">
        <v>438</v>
      </c>
      <c r="E1737" s="32" t="s">
        <v>751</v>
      </c>
      <c r="F1737" s="32">
        <v>5685817</v>
      </c>
      <c r="G1737" s="32" t="s">
        <v>312</v>
      </c>
      <c r="H1737" s="32" t="s">
        <v>297</v>
      </c>
      <c r="I1737" s="32">
        <v>45465</v>
      </c>
      <c r="J1737" s="33">
        <v>45034</v>
      </c>
      <c r="K1737" s="33">
        <v>45049</v>
      </c>
      <c r="M1737" s="32" t="s">
        <v>581</v>
      </c>
      <c r="N1737" s="32" t="s">
        <v>581</v>
      </c>
      <c r="O1737" s="32" t="s">
        <v>581</v>
      </c>
      <c r="P1737" s="32"/>
      <c r="Q1737" s="32"/>
      <c r="R1737" s="32"/>
      <c r="S1737" s="32"/>
      <c r="T1737" s="33"/>
      <c r="U1737" s="33"/>
      <c r="V1737" s="32" t="s">
        <v>581</v>
      </c>
      <c r="W1737" s="32" t="s">
        <v>581</v>
      </c>
      <c r="X1737" s="33"/>
      <c r="Y1737" s="32"/>
      <c r="Z1737" s="33"/>
      <c r="AA1737" s="32"/>
      <c r="AB1737" s="32"/>
      <c r="AC1737" s="33" t="s">
        <v>581</v>
      </c>
      <c r="AD1737" s="32"/>
      <c r="AE1737" s="33" t="s">
        <v>581</v>
      </c>
      <c r="AF1737" s="32" t="s">
        <v>581</v>
      </c>
      <c r="AG1737" s="32" t="s">
        <v>581</v>
      </c>
      <c r="AH1737" s="32" t="s">
        <v>1209</v>
      </c>
      <c r="AI1737" t="s">
        <v>1748</v>
      </c>
      <c r="AJ1737" t="s">
        <v>1357</v>
      </c>
      <c r="AK1737" t="s">
        <v>1302</v>
      </c>
      <c r="AL1737" s="32" t="s">
        <v>1749</v>
      </c>
    </row>
    <row r="1738" spans="1:38">
      <c r="A1738" s="32">
        <v>87</v>
      </c>
      <c r="B1738" s="33">
        <v>45042</v>
      </c>
      <c r="C1738" s="32"/>
      <c r="D1738" s="32" t="s">
        <v>439</v>
      </c>
      <c r="E1738" s="32" t="s">
        <v>752</v>
      </c>
      <c r="F1738" s="32">
        <v>5770261</v>
      </c>
      <c r="G1738" s="32" t="s">
        <v>312</v>
      </c>
      <c r="H1738" s="32" t="s">
        <v>297</v>
      </c>
      <c r="I1738" s="32">
        <v>45805</v>
      </c>
      <c r="J1738" s="33">
        <v>45042</v>
      </c>
      <c r="K1738" s="33">
        <v>45056</v>
      </c>
      <c r="M1738" s="32" t="s">
        <v>581</v>
      </c>
      <c r="N1738" s="32" t="s">
        <v>581</v>
      </c>
      <c r="O1738" s="32" t="s">
        <v>581</v>
      </c>
      <c r="P1738" s="32"/>
      <c r="Q1738" s="32"/>
      <c r="R1738" s="32"/>
      <c r="S1738" s="32"/>
      <c r="T1738" s="33"/>
      <c r="U1738" s="33"/>
      <c r="V1738" s="32" t="s">
        <v>581</v>
      </c>
      <c r="W1738" s="32" t="s">
        <v>581</v>
      </c>
      <c r="X1738" s="33"/>
      <c r="Y1738" s="32"/>
      <c r="Z1738" s="33"/>
      <c r="AA1738" s="32"/>
      <c r="AB1738" s="32"/>
      <c r="AC1738" s="33" t="s">
        <v>581</v>
      </c>
      <c r="AD1738" s="32"/>
      <c r="AE1738" s="33" t="s">
        <v>581</v>
      </c>
      <c r="AF1738" s="32" t="s">
        <v>581</v>
      </c>
      <c r="AG1738" s="32" t="s">
        <v>581</v>
      </c>
      <c r="AH1738" s="32" t="s">
        <v>1209</v>
      </c>
      <c r="AI1738" t="s">
        <v>1748</v>
      </c>
      <c r="AJ1738" t="s">
        <v>1357</v>
      </c>
      <c r="AK1738" t="s">
        <v>1302</v>
      </c>
      <c r="AL1738" s="32" t="s">
        <v>1749</v>
      </c>
    </row>
    <row r="1739" spans="1:38">
      <c r="A1739" s="32">
        <v>88</v>
      </c>
      <c r="B1739" s="33">
        <v>45046</v>
      </c>
      <c r="C1739" s="32"/>
      <c r="D1739" s="32" t="s">
        <v>440</v>
      </c>
      <c r="E1739" s="32" t="s">
        <v>753</v>
      </c>
      <c r="F1739" s="32">
        <v>3216160</v>
      </c>
      <c r="G1739" s="32" t="s">
        <v>312</v>
      </c>
      <c r="H1739" s="32" t="s">
        <v>297</v>
      </c>
      <c r="I1739" s="32">
        <v>45803</v>
      </c>
      <c r="J1739" s="33">
        <v>45046</v>
      </c>
      <c r="K1739" s="33">
        <v>45056</v>
      </c>
      <c r="M1739" s="32" t="s">
        <v>581</v>
      </c>
      <c r="N1739" s="32" t="s">
        <v>581</v>
      </c>
      <c r="O1739" s="32" t="s">
        <v>581</v>
      </c>
      <c r="P1739" s="32"/>
      <c r="Q1739" s="32"/>
      <c r="R1739" s="32"/>
      <c r="S1739" s="32"/>
      <c r="T1739" s="33"/>
      <c r="U1739" s="33"/>
      <c r="V1739" s="32" t="s">
        <v>581</v>
      </c>
      <c r="W1739" s="32" t="s">
        <v>581</v>
      </c>
      <c r="X1739" s="33"/>
      <c r="Y1739" s="32"/>
      <c r="Z1739" s="33"/>
      <c r="AA1739" s="32"/>
      <c r="AB1739" s="32"/>
      <c r="AC1739" s="33" t="s">
        <v>581</v>
      </c>
      <c r="AD1739" s="32"/>
      <c r="AE1739" s="33" t="s">
        <v>581</v>
      </c>
      <c r="AF1739" s="32" t="s">
        <v>581</v>
      </c>
      <c r="AG1739" s="32" t="s">
        <v>581</v>
      </c>
      <c r="AH1739" s="32" t="s">
        <v>1209</v>
      </c>
      <c r="AI1739" t="s">
        <v>1748</v>
      </c>
      <c r="AJ1739" t="s">
        <v>1357</v>
      </c>
      <c r="AK1739" t="s">
        <v>1302</v>
      </c>
      <c r="AL1739" s="32" t="s">
        <v>1749</v>
      </c>
    </row>
    <row r="1740" spans="1:38">
      <c r="A1740" s="32">
        <v>93</v>
      </c>
      <c r="B1740" s="33">
        <v>45052</v>
      </c>
      <c r="C1740" s="32"/>
      <c r="D1740" s="32" t="s">
        <v>441</v>
      </c>
      <c r="E1740" s="32" t="s">
        <v>754</v>
      </c>
      <c r="F1740" s="32" t="s">
        <v>581</v>
      </c>
      <c r="G1740" s="32" t="s">
        <v>312</v>
      </c>
      <c r="H1740" s="32" t="s">
        <v>297</v>
      </c>
      <c r="I1740" s="32">
        <v>45821</v>
      </c>
      <c r="J1740" s="33">
        <v>45052</v>
      </c>
      <c r="K1740" s="33">
        <v>45056</v>
      </c>
      <c r="M1740" s="32" t="s">
        <v>581</v>
      </c>
      <c r="N1740" s="32" t="s">
        <v>581</v>
      </c>
      <c r="O1740" s="32" t="s">
        <v>581</v>
      </c>
      <c r="P1740" s="32"/>
      <c r="Q1740" s="32"/>
      <c r="R1740" s="32"/>
      <c r="S1740" s="32"/>
      <c r="T1740" s="33"/>
      <c r="U1740" s="33"/>
      <c r="V1740" s="32" t="s">
        <v>581</v>
      </c>
      <c r="W1740" s="32" t="s">
        <v>581</v>
      </c>
      <c r="X1740" s="33"/>
      <c r="Y1740" s="32"/>
      <c r="Z1740" s="33"/>
      <c r="AA1740" s="32"/>
      <c r="AB1740" s="32"/>
      <c r="AC1740" s="33" t="s">
        <v>581</v>
      </c>
      <c r="AD1740" s="32"/>
      <c r="AE1740" s="33" t="s">
        <v>581</v>
      </c>
      <c r="AF1740" s="32" t="s">
        <v>581</v>
      </c>
      <c r="AG1740" s="32" t="s">
        <v>581</v>
      </c>
      <c r="AH1740" s="32" t="s">
        <v>1209</v>
      </c>
      <c r="AI1740" t="s">
        <v>1748</v>
      </c>
      <c r="AJ1740" t="s">
        <v>1294</v>
      </c>
      <c r="AK1740" t="s">
        <v>1302</v>
      </c>
      <c r="AL1740" s="32" t="s">
        <v>1749</v>
      </c>
    </row>
    <row r="1741" spans="1:38">
      <c r="A1741" s="32">
        <v>94</v>
      </c>
      <c r="B1741" s="33">
        <v>45052</v>
      </c>
      <c r="C1741" s="32"/>
      <c r="D1741" s="32" t="s">
        <v>442</v>
      </c>
      <c r="E1741" s="32" t="s">
        <v>755</v>
      </c>
      <c r="F1741" s="32" t="s">
        <v>581</v>
      </c>
      <c r="G1741" s="32" t="s">
        <v>312</v>
      </c>
      <c r="H1741" s="32" t="s">
        <v>297</v>
      </c>
      <c r="I1741" s="32">
        <v>45957</v>
      </c>
      <c r="J1741" s="33">
        <v>45052</v>
      </c>
      <c r="K1741" s="33">
        <v>45059</v>
      </c>
      <c r="M1741" s="32" t="s">
        <v>581</v>
      </c>
      <c r="N1741" s="32" t="s">
        <v>581</v>
      </c>
      <c r="O1741" s="32" t="s">
        <v>581</v>
      </c>
      <c r="P1741" s="32"/>
      <c r="Q1741" s="32"/>
      <c r="R1741" s="32"/>
      <c r="S1741" s="32"/>
      <c r="T1741" s="33"/>
      <c r="U1741" s="33"/>
      <c r="V1741" s="32" t="s">
        <v>581</v>
      </c>
      <c r="W1741" s="32" t="s">
        <v>581</v>
      </c>
      <c r="X1741" s="33"/>
      <c r="Y1741" s="32"/>
      <c r="Z1741" s="33"/>
      <c r="AA1741" s="32"/>
      <c r="AB1741" s="32"/>
      <c r="AC1741" s="33" t="s">
        <v>581</v>
      </c>
      <c r="AD1741" s="32"/>
      <c r="AE1741" s="33" t="s">
        <v>581</v>
      </c>
      <c r="AF1741" s="32" t="s">
        <v>581</v>
      </c>
      <c r="AG1741" s="32" t="s">
        <v>581</v>
      </c>
      <c r="AH1741" s="32" t="s">
        <v>1209</v>
      </c>
      <c r="AI1741" t="s">
        <v>1748</v>
      </c>
      <c r="AJ1741" t="s">
        <v>1294</v>
      </c>
      <c r="AK1741" t="s">
        <v>1302</v>
      </c>
      <c r="AL1741" s="32" t="s">
        <v>1749</v>
      </c>
    </row>
    <row r="1742" spans="1:38">
      <c r="A1742" s="32">
        <v>96</v>
      </c>
      <c r="B1742" s="33">
        <v>45059</v>
      </c>
      <c r="C1742" s="32"/>
      <c r="D1742" s="32" t="s">
        <v>444</v>
      </c>
      <c r="E1742" s="32" t="s">
        <v>760</v>
      </c>
      <c r="F1742" s="32">
        <v>3344194</v>
      </c>
      <c r="G1742" s="32" t="s">
        <v>312</v>
      </c>
      <c r="H1742" s="32" t="s">
        <v>297</v>
      </c>
      <c r="I1742" s="32">
        <v>4623247068</v>
      </c>
      <c r="J1742" s="33">
        <v>45059</v>
      </c>
      <c r="K1742" s="33" t="s">
        <v>461</v>
      </c>
      <c r="M1742" s="32" t="s">
        <v>581</v>
      </c>
      <c r="N1742" s="32" t="s">
        <v>581</v>
      </c>
      <c r="O1742" s="32" t="s">
        <v>581</v>
      </c>
      <c r="P1742" s="32"/>
      <c r="Q1742" s="32"/>
      <c r="R1742" s="32"/>
      <c r="S1742" s="32"/>
      <c r="T1742" s="33"/>
      <c r="U1742" s="33"/>
      <c r="V1742" s="32" t="s">
        <v>581</v>
      </c>
      <c r="W1742" s="32" t="s">
        <v>581</v>
      </c>
      <c r="X1742" s="33"/>
      <c r="Y1742" s="32"/>
      <c r="Z1742" s="33"/>
      <c r="AA1742" s="32"/>
      <c r="AB1742" s="32"/>
      <c r="AC1742" s="33" t="s">
        <v>581</v>
      </c>
      <c r="AD1742" s="32"/>
      <c r="AE1742" s="33" t="s">
        <v>581</v>
      </c>
      <c r="AF1742" s="32" t="s">
        <v>581</v>
      </c>
      <c r="AG1742" s="32" t="s">
        <v>581</v>
      </c>
      <c r="AH1742" s="32" t="s">
        <v>1209</v>
      </c>
      <c r="AI1742" t="s">
        <v>1748</v>
      </c>
      <c r="AJ1742" t="s">
        <v>1294</v>
      </c>
      <c r="AK1742" t="s">
        <v>1302</v>
      </c>
      <c r="AL1742" s="32" t="s">
        <v>1749</v>
      </c>
    </row>
    <row r="1743" spans="1:38">
      <c r="A1743" s="32">
        <v>97</v>
      </c>
      <c r="B1743" s="33">
        <v>45059</v>
      </c>
      <c r="C1743" s="32"/>
      <c r="D1743" s="32" t="s">
        <v>445</v>
      </c>
      <c r="E1743" s="32" t="s">
        <v>761</v>
      </c>
      <c r="F1743" s="32">
        <v>3682675</v>
      </c>
      <c r="G1743" s="32" t="s">
        <v>312</v>
      </c>
      <c r="H1743" s="32" t="s">
        <v>297</v>
      </c>
      <c r="I1743" s="32">
        <v>46055</v>
      </c>
      <c r="J1743" s="33">
        <v>45059</v>
      </c>
      <c r="K1743" s="33">
        <v>45063</v>
      </c>
      <c r="M1743" s="32" t="s">
        <v>581</v>
      </c>
      <c r="N1743" s="32" t="s">
        <v>581</v>
      </c>
      <c r="O1743" s="32" t="s">
        <v>581</v>
      </c>
      <c r="P1743" s="32"/>
      <c r="Q1743" s="32"/>
      <c r="R1743" s="32"/>
      <c r="S1743" s="32"/>
      <c r="T1743" s="33"/>
      <c r="U1743" s="33"/>
      <c r="V1743" s="32" t="s">
        <v>581</v>
      </c>
      <c r="W1743" s="32" t="s">
        <v>581</v>
      </c>
      <c r="X1743" s="33"/>
      <c r="Y1743" s="32"/>
      <c r="Z1743" s="33"/>
      <c r="AA1743" s="32"/>
      <c r="AB1743" s="32"/>
      <c r="AC1743" s="33" t="s">
        <v>581</v>
      </c>
      <c r="AD1743" s="32"/>
      <c r="AE1743" s="33" t="s">
        <v>581</v>
      </c>
      <c r="AF1743" s="32" t="s">
        <v>581</v>
      </c>
      <c r="AG1743" s="32" t="s">
        <v>581</v>
      </c>
      <c r="AH1743" s="32" t="s">
        <v>1209</v>
      </c>
      <c r="AI1743" t="s">
        <v>1748</v>
      </c>
      <c r="AJ1743" t="s">
        <v>1294</v>
      </c>
      <c r="AK1743" t="s">
        <v>1302</v>
      </c>
      <c r="AL1743" s="32" t="s">
        <v>1749</v>
      </c>
    </row>
    <row r="1744" spans="1:38">
      <c r="A1744" s="32">
        <v>100</v>
      </c>
      <c r="B1744" s="33">
        <v>45063</v>
      </c>
      <c r="C1744" s="32"/>
      <c r="D1744" s="32" t="s">
        <v>446</v>
      </c>
      <c r="E1744" s="32" t="s">
        <v>762</v>
      </c>
      <c r="F1744" s="32" t="s">
        <v>581</v>
      </c>
      <c r="G1744" s="32" t="s">
        <v>312</v>
      </c>
      <c r="H1744" s="32" t="s">
        <v>297</v>
      </c>
      <c r="I1744" s="32">
        <v>46250</v>
      </c>
      <c r="J1744" s="33">
        <v>45063</v>
      </c>
      <c r="K1744" s="33">
        <v>45067</v>
      </c>
      <c r="M1744" s="32" t="s">
        <v>581</v>
      </c>
      <c r="N1744" s="32" t="s">
        <v>581</v>
      </c>
      <c r="O1744" s="32" t="s">
        <v>581</v>
      </c>
      <c r="P1744" s="32"/>
      <c r="Q1744" s="32"/>
      <c r="R1744" s="32"/>
      <c r="S1744" s="32"/>
      <c r="T1744" s="33"/>
      <c r="U1744" s="33"/>
      <c r="V1744" s="32" t="s">
        <v>581</v>
      </c>
      <c r="W1744" s="32" t="s">
        <v>581</v>
      </c>
      <c r="X1744" s="33"/>
      <c r="Y1744" s="32"/>
      <c r="Z1744" s="33"/>
      <c r="AA1744" s="32"/>
      <c r="AB1744" s="32"/>
      <c r="AC1744" s="33" t="s">
        <v>581</v>
      </c>
      <c r="AD1744" s="32"/>
      <c r="AE1744" s="33" t="s">
        <v>581</v>
      </c>
      <c r="AF1744" s="32" t="s">
        <v>581</v>
      </c>
      <c r="AG1744" s="32" t="s">
        <v>581</v>
      </c>
      <c r="AH1744" s="32" t="s">
        <v>1209</v>
      </c>
      <c r="AI1744" t="s">
        <v>1748</v>
      </c>
      <c r="AJ1744" t="s">
        <v>1294</v>
      </c>
      <c r="AK1744" t="s">
        <v>1302</v>
      </c>
      <c r="AL1744" s="32" t="s">
        <v>1749</v>
      </c>
    </row>
    <row r="1745" spans="1:38">
      <c r="A1745" s="32">
        <v>102</v>
      </c>
      <c r="B1745" s="33">
        <v>45067</v>
      </c>
      <c r="C1745" s="32"/>
      <c r="D1745" s="32" t="s">
        <v>447</v>
      </c>
      <c r="E1745" s="32" t="s">
        <v>763</v>
      </c>
      <c r="F1745" s="32" t="s">
        <v>581</v>
      </c>
      <c r="G1745" s="32" t="s">
        <v>312</v>
      </c>
      <c r="H1745" s="32" t="s">
        <v>297</v>
      </c>
      <c r="I1745" s="32">
        <v>46940</v>
      </c>
      <c r="J1745" s="33">
        <v>45067</v>
      </c>
      <c r="K1745" s="33">
        <v>45083</v>
      </c>
      <c r="M1745" s="32" t="s">
        <v>581</v>
      </c>
      <c r="N1745" s="32" t="s">
        <v>581</v>
      </c>
      <c r="O1745" s="32" t="s">
        <v>581</v>
      </c>
      <c r="P1745" s="32"/>
      <c r="Q1745" s="32"/>
      <c r="R1745" s="32"/>
      <c r="S1745" s="32"/>
      <c r="T1745" s="33"/>
      <c r="U1745" s="33"/>
      <c r="V1745" s="32" t="s">
        <v>581</v>
      </c>
      <c r="W1745" s="32" t="s">
        <v>581</v>
      </c>
      <c r="X1745" s="33"/>
      <c r="Y1745" s="32"/>
      <c r="Z1745" s="33"/>
      <c r="AA1745" s="32"/>
      <c r="AB1745" s="32"/>
      <c r="AC1745" s="33" t="s">
        <v>581</v>
      </c>
      <c r="AD1745" s="32"/>
      <c r="AE1745" s="33" t="s">
        <v>581</v>
      </c>
      <c r="AF1745" s="32" t="s">
        <v>581</v>
      </c>
      <c r="AG1745" s="32" t="s">
        <v>581</v>
      </c>
      <c r="AH1745" s="32" t="s">
        <v>1209</v>
      </c>
      <c r="AI1745" t="s">
        <v>1748</v>
      </c>
      <c r="AJ1745" t="s">
        <v>1294</v>
      </c>
      <c r="AK1745" t="s">
        <v>1302</v>
      </c>
      <c r="AL1745" s="32" t="s">
        <v>1749</v>
      </c>
    </row>
    <row r="1746" spans="1:38">
      <c r="A1746" s="32">
        <v>103</v>
      </c>
      <c r="B1746" s="33">
        <v>45068</v>
      </c>
      <c r="C1746" s="32"/>
      <c r="D1746" s="32" t="s">
        <v>448</v>
      </c>
      <c r="E1746" s="32" t="s">
        <v>764</v>
      </c>
      <c r="F1746" s="32">
        <v>3812629</v>
      </c>
      <c r="G1746" s="32" t="s">
        <v>312</v>
      </c>
      <c r="H1746" s="32" t="s">
        <v>297</v>
      </c>
      <c r="I1746" s="32">
        <v>47193</v>
      </c>
      <c r="J1746" s="33">
        <v>45068</v>
      </c>
      <c r="K1746" s="33">
        <v>45091</v>
      </c>
      <c r="M1746" s="32" t="s">
        <v>581</v>
      </c>
      <c r="N1746" s="32" t="s">
        <v>581</v>
      </c>
      <c r="O1746" s="32" t="s">
        <v>581</v>
      </c>
      <c r="P1746" s="32"/>
      <c r="Q1746" s="32"/>
      <c r="R1746" s="32"/>
      <c r="S1746" s="32"/>
      <c r="T1746" s="33"/>
      <c r="U1746" s="33"/>
      <c r="V1746" s="32" t="s">
        <v>581</v>
      </c>
      <c r="W1746" s="32" t="s">
        <v>581</v>
      </c>
      <c r="X1746" s="33"/>
      <c r="Y1746" s="32"/>
      <c r="Z1746" s="33"/>
      <c r="AA1746" s="32"/>
      <c r="AB1746" s="32"/>
      <c r="AC1746" s="33" t="s">
        <v>581</v>
      </c>
      <c r="AD1746" s="32"/>
      <c r="AE1746" s="33" t="s">
        <v>581</v>
      </c>
      <c r="AF1746" s="32" t="s">
        <v>581</v>
      </c>
      <c r="AG1746" s="32" t="s">
        <v>581</v>
      </c>
      <c r="AH1746" s="32" t="s">
        <v>1209</v>
      </c>
      <c r="AI1746" t="s">
        <v>1748</v>
      </c>
      <c r="AJ1746" t="s">
        <v>1294</v>
      </c>
      <c r="AK1746" t="s">
        <v>1302</v>
      </c>
      <c r="AL1746" s="32" t="s">
        <v>1749</v>
      </c>
    </row>
    <row r="1747" spans="1:38">
      <c r="A1747" s="32">
        <v>104</v>
      </c>
      <c r="B1747" s="33">
        <v>45068</v>
      </c>
      <c r="C1747" s="32"/>
      <c r="D1747" s="32" t="s">
        <v>405</v>
      </c>
      <c r="E1747" s="32" t="s">
        <v>765</v>
      </c>
      <c r="F1747" s="32">
        <v>3187334</v>
      </c>
      <c r="G1747" s="32" t="s">
        <v>312</v>
      </c>
      <c r="H1747" s="32" t="s">
        <v>297</v>
      </c>
      <c r="I1747" s="32">
        <v>50607</v>
      </c>
      <c r="J1747" s="33">
        <v>45068</v>
      </c>
      <c r="K1747" s="33">
        <v>45188</v>
      </c>
      <c r="M1747" s="32" t="s">
        <v>581</v>
      </c>
      <c r="N1747" s="32" t="s">
        <v>581</v>
      </c>
      <c r="O1747" s="32" t="s">
        <v>581</v>
      </c>
      <c r="P1747" s="32"/>
      <c r="Q1747" s="32"/>
      <c r="R1747" s="32"/>
      <c r="S1747" s="32"/>
      <c r="T1747" s="33"/>
      <c r="U1747" s="33"/>
      <c r="V1747" s="32" t="s">
        <v>581</v>
      </c>
      <c r="W1747" s="32" t="s">
        <v>581</v>
      </c>
      <c r="X1747" s="33"/>
      <c r="Y1747" s="32"/>
      <c r="Z1747" s="33"/>
      <c r="AA1747" s="32"/>
      <c r="AB1747" s="32"/>
      <c r="AC1747" s="33" t="s">
        <v>581</v>
      </c>
      <c r="AD1747" s="32"/>
      <c r="AE1747" s="33" t="s">
        <v>581</v>
      </c>
      <c r="AF1747" s="32" t="s">
        <v>581</v>
      </c>
      <c r="AG1747" s="32" t="s">
        <v>581</v>
      </c>
      <c r="AH1747" s="32" t="s">
        <v>1209</v>
      </c>
      <c r="AI1747" t="s">
        <v>1748</v>
      </c>
      <c r="AJ1747" t="s">
        <v>1294</v>
      </c>
      <c r="AK1747" t="s">
        <v>1302</v>
      </c>
      <c r="AL1747" s="32" t="s">
        <v>1749</v>
      </c>
    </row>
    <row r="1748" spans="1:38">
      <c r="A1748" s="32">
        <v>105</v>
      </c>
      <c r="B1748" s="33">
        <v>45068</v>
      </c>
      <c r="C1748" s="32"/>
      <c r="D1748" s="32" t="s">
        <v>407</v>
      </c>
      <c r="E1748" s="32" t="s">
        <v>766</v>
      </c>
      <c r="F1748" s="32">
        <v>3193786</v>
      </c>
      <c r="G1748" s="32" t="s">
        <v>312</v>
      </c>
      <c r="H1748" s="32" t="s">
        <v>297</v>
      </c>
      <c r="I1748" s="32">
        <v>47195</v>
      </c>
      <c r="J1748" s="33">
        <v>45068</v>
      </c>
      <c r="K1748" s="33">
        <v>45091</v>
      </c>
      <c r="M1748" s="32" t="s">
        <v>581</v>
      </c>
      <c r="N1748" s="32" t="s">
        <v>581</v>
      </c>
      <c r="O1748" s="32" t="s">
        <v>581</v>
      </c>
      <c r="P1748" s="32"/>
      <c r="Q1748" s="32"/>
      <c r="R1748" s="32"/>
      <c r="S1748" s="32"/>
      <c r="T1748" s="33"/>
      <c r="U1748" s="33"/>
      <c r="V1748" s="32" t="s">
        <v>581</v>
      </c>
      <c r="W1748" s="32" t="s">
        <v>581</v>
      </c>
      <c r="X1748" s="33"/>
      <c r="Y1748" s="32"/>
      <c r="Z1748" s="33"/>
      <c r="AA1748" s="32"/>
      <c r="AB1748" s="32"/>
      <c r="AC1748" s="33" t="s">
        <v>581</v>
      </c>
      <c r="AD1748" s="32"/>
      <c r="AE1748" s="33" t="s">
        <v>581</v>
      </c>
      <c r="AF1748" s="32" t="s">
        <v>581</v>
      </c>
      <c r="AG1748" s="32" t="s">
        <v>581</v>
      </c>
      <c r="AH1748" s="32" t="s">
        <v>1209</v>
      </c>
      <c r="AI1748" t="s">
        <v>1748</v>
      </c>
      <c r="AJ1748" t="s">
        <v>1294</v>
      </c>
      <c r="AK1748" t="s">
        <v>1302</v>
      </c>
      <c r="AL1748" s="32" t="s">
        <v>1749</v>
      </c>
    </row>
    <row r="1749" spans="1:38">
      <c r="A1749" s="32">
        <v>106</v>
      </c>
      <c r="B1749" s="33">
        <v>45068</v>
      </c>
      <c r="C1749" s="32"/>
      <c r="D1749" s="32" t="s">
        <v>406</v>
      </c>
      <c r="E1749" s="32" t="s">
        <v>767</v>
      </c>
      <c r="F1749" s="32">
        <v>3196414</v>
      </c>
      <c r="G1749" s="32" t="s">
        <v>312</v>
      </c>
      <c r="H1749" s="32" t="s">
        <v>297</v>
      </c>
      <c r="I1749" s="32">
        <v>47194</v>
      </c>
      <c r="J1749" s="33">
        <v>45068</v>
      </c>
      <c r="K1749" s="33">
        <v>45091</v>
      </c>
      <c r="M1749" s="32" t="s">
        <v>581</v>
      </c>
      <c r="N1749" s="32" t="s">
        <v>581</v>
      </c>
      <c r="O1749" s="32" t="s">
        <v>581</v>
      </c>
      <c r="P1749" s="32"/>
      <c r="Q1749" s="32"/>
      <c r="R1749" s="32"/>
      <c r="S1749" s="32"/>
      <c r="T1749" s="33"/>
      <c r="U1749" s="33"/>
      <c r="V1749" s="32" t="s">
        <v>581</v>
      </c>
      <c r="W1749" s="32" t="s">
        <v>581</v>
      </c>
      <c r="X1749" s="33"/>
      <c r="Y1749" s="32"/>
      <c r="Z1749" s="33"/>
      <c r="AA1749" s="32"/>
      <c r="AB1749" s="32"/>
      <c r="AC1749" s="33" t="s">
        <v>581</v>
      </c>
      <c r="AD1749" s="32"/>
      <c r="AE1749" s="33" t="s">
        <v>581</v>
      </c>
      <c r="AF1749" s="32" t="s">
        <v>581</v>
      </c>
      <c r="AG1749" s="32" t="s">
        <v>581</v>
      </c>
      <c r="AH1749" s="32" t="s">
        <v>1209</v>
      </c>
      <c r="AI1749" t="s">
        <v>1748</v>
      </c>
      <c r="AJ1749" t="s">
        <v>1294</v>
      </c>
      <c r="AK1749" t="s">
        <v>1302</v>
      </c>
      <c r="AL1749" s="32" t="s">
        <v>1749</v>
      </c>
    </row>
    <row r="1750" spans="1:38">
      <c r="A1750" s="32">
        <v>108</v>
      </c>
      <c r="B1750" s="33">
        <v>45070</v>
      </c>
      <c r="C1750" s="32"/>
      <c r="D1750" s="32" t="s">
        <v>450</v>
      </c>
      <c r="E1750" s="32" t="s">
        <v>768</v>
      </c>
      <c r="F1750" s="32" t="s">
        <v>581</v>
      </c>
      <c r="G1750" s="32" t="s">
        <v>312</v>
      </c>
      <c r="H1750" s="32" t="s">
        <v>297</v>
      </c>
      <c r="I1750" s="32">
        <v>47344</v>
      </c>
      <c r="J1750" s="33">
        <v>45070</v>
      </c>
      <c r="K1750" s="33">
        <v>45096</v>
      </c>
      <c r="M1750" s="32" t="s">
        <v>581</v>
      </c>
      <c r="N1750" s="32" t="s">
        <v>581</v>
      </c>
      <c r="O1750" s="32" t="s">
        <v>581</v>
      </c>
      <c r="P1750" s="32"/>
      <c r="Q1750" s="32"/>
      <c r="R1750" s="32"/>
      <c r="S1750" s="32"/>
      <c r="T1750" s="33"/>
      <c r="U1750" s="33"/>
      <c r="V1750" s="32" t="s">
        <v>581</v>
      </c>
      <c r="W1750" s="32" t="s">
        <v>581</v>
      </c>
      <c r="X1750" s="33"/>
      <c r="Y1750" s="32"/>
      <c r="Z1750" s="33"/>
      <c r="AA1750" s="32"/>
      <c r="AB1750" s="32"/>
      <c r="AC1750" s="33" t="s">
        <v>581</v>
      </c>
      <c r="AD1750" s="32"/>
      <c r="AE1750" s="33" t="s">
        <v>581</v>
      </c>
      <c r="AF1750" s="32" t="s">
        <v>581</v>
      </c>
      <c r="AG1750" s="32" t="s">
        <v>581</v>
      </c>
      <c r="AH1750" s="32" t="s">
        <v>1209</v>
      </c>
      <c r="AI1750" t="s">
        <v>1748</v>
      </c>
      <c r="AJ1750" t="s">
        <v>1294</v>
      </c>
      <c r="AK1750" t="s">
        <v>1302</v>
      </c>
      <c r="AL1750" s="32" t="s">
        <v>1749</v>
      </c>
    </row>
    <row r="1751" spans="1:38">
      <c r="A1751" s="32">
        <v>109</v>
      </c>
      <c r="B1751" s="33">
        <v>45070</v>
      </c>
      <c r="C1751" s="32"/>
      <c r="D1751" s="32" t="s">
        <v>451</v>
      </c>
      <c r="E1751" s="32" t="s">
        <v>769</v>
      </c>
      <c r="F1751" s="32" t="s">
        <v>581</v>
      </c>
      <c r="G1751" s="32" t="s">
        <v>312</v>
      </c>
      <c r="H1751" s="32" t="s">
        <v>297</v>
      </c>
      <c r="I1751" s="32">
        <v>48309</v>
      </c>
      <c r="J1751" s="33">
        <v>45070</v>
      </c>
      <c r="K1751" s="33">
        <v>45120</v>
      </c>
      <c r="M1751" s="32" t="s">
        <v>581</v>
      </c>
      <c r="N1751" s="32" t="s">
        <v>581</v>
      </c>
      <c r="O1751" s="32" t="s">
        <v>581</v>
      </c>
      <c r="P1751" s="32"/>
      <c r="Q1751" s="32"/>
      <c r="R1751" s="32"/>
      <c r="S1751" s="32"/>
      <c r="T1751" s="33"/>
      <c r="U1751" s="33"/>
      <c r="V1751" s="32" t="s">
        <v>581</v>
      </c>
      <c r="W1751" s="32" t="s">
        <v>581</v>
      </c>
      <c r="X1751" s="33"/>
      <c r="Y1751" s="32"/>
      <c r="Z1751" s="33"/>
      <c r="AA1751" s="32"/>
      <c r="AB1751" s="32"/>
      <c r="AC1751" s="33" t="s">
        <v>581</v>
      </c>
      <c r="AD1751" s="32"/>
      <c r="AE1751" s="33" t="s">
        <v>581</v>
      </c>
      <c r="AF1751" s="32" t="s">
        <v>581</v>
      </c>
      <c r="AG1751" s="32" t="s">
        <v>581</v>
      </c>
      <c r="AH1751" s="32" t="s">
        <v>1209</v>
      </c>
      <c r="AI1751" t="s">
        <v>1748</v>
      </c>
      <c r="AJ1751" t="s">
        <v>1294</v>
      </c>
      <c r="AK1751" t="s">
        <v>1302</v>
      </c>
      <c r="AL1751" s="32" t="s">
        <v>1749</v>
      </c>
    </row>
    <row r="1752" spans="1:38">
      <c r="A1752" s="32">
        <v>112</v>
      </c>
      <c r="B1752" s="33">
        <v>45074</v>
      </c>
      <c r="C1752" s="32"/>
      <c r="D1752" s="32" t="s">
        <v>454</v>
      </c>
      <c r="E1752" s="32" t="s">
        <v>770</v>
      </c>
      <c r="F1752" s="32">
        <v>3682682</v>
      </c>
      <c r="G1752" s="32" t="s">
        <v>312</v>
      </c>
      <c r="H1752" s="32" t="s">
        <v>297</v>
      </c>
      <c r="I1752" s="32">
        <v>47340</v>
      </c>
      <c r="J1752" s="33">
        <v>45074</v>
      </c>
      <c r="K1752" s="33">
        <v>45096</v>
      </c>
      <c r="M1752" s="32" t="s">
        <v>581</v>
      </c>
      <c r="N1752" s="32" t="s">
        <v>581</v>
      </c>
      <c r="O1752" s="32" t="s">
        <v>581</v>
      </c>
      <c r="P1752" s="32"/>
      <c r="Q1752" s="32"/>
      <c r="R1752" s="32"/>
      <c r="S1752" s="32"/>
      <c r="T1752" s="33"/>
      <c r="U1752" s="33"/>
      <c r="V1752" s="32" t="s">
        <v>581</v>
      </c>
      <c r="W1752" s="32" t="s">
        <v>581</v>
      </c>
      <c r="X1752" s="33"/>
      <c r="Y1752" s="32"/>
      <c r="Z1752" s="33"/>
      <c r="AA1752" s="32"/>
      <c r="AB1752" s="32"/>
      <c r="AC1752" s="33" t="s">
        <v>581</v>
      </c>
      <c r="AD1752" s="32"/>
      <c r="AE1752" s="33" t="s">
        <v>581</v>
      </c>
      <c r="AF1752" s="32" t="s">
        <v>581</v>
      </c>
      <c r="AG1752" s="32" t="s">
        <v>581</v>
      </c>
      <c r="AH1752" s="32" t="s">
        <v>1209</v>
      </c>
      <c r="AI1752" t="s">
        <v>1748</v>
      </c>
      <c r="AJ1752" t="s">
        <v>1294</v>
      </c>
      <c r="AK1752" t="s">
        <v>1302</v>
      </c>
      <c r="AL1752" s="32" t="s">
        <v>1749</v>
      </c>
    </row>
    <row r="1753" spans="1:38">
      <c r="A1753" s="32">
        <v>114</v>
      </c>
      <c r="B1753" s="33">
        <v>45091</v>
      </c>
      <c r="C1753" s="32"/>
      <c r="D1753" s="32" t="s">
        <v>462</v>
      </c>
      <c r="E1753" s="32" t="s">
        <v>771</v>
      </c>
      <c r="F1753" s="32">
        <v>3878081</v>
      </c>
      <c r="G1753" s="32" t="s">
        <v>312</v>
      </c>
      <c r="H1753" s="32" t="s">
        <v>297</v>
      </c>
      <c r="I1753" s="32">
        <v>50914</v>
      </c>
      <c r="J1753" s="33">
        <v>45091</v>
      </c>
      <c r="K1753" s="33">
        <v>45192</v>
      </c>
      <c r="M1753" s="32" t="s">
        <v>581</v>
      </c>
      <c r="N1753" s="32" t="s">
        <v>581</v>
      </c>
      <c r="O1753" s="32" t="s">
        <v>581</v>
      </c>
      <c r="P1753" s="32"/>
      <c r="Q1753" s="32"/>
      <c r="R1753" s="32"/>
      <c r="S1753" s="32"/>
      <c r="T1753" s="33"/>
      <c r="U1753" s="33"/>
      <c r="V1753" s="32" t="s">
        <v>581</v>
      </c>
      <c r="W1753" s="32" t="s">
        <v>581</v>
      </c>
      <c r="X1753" s="33"/>
      <c r="Y1753" s="32"/>
      <c r="Z1753" s="33"/>
      <c r="AA1753" s="32"/>
      <c r="AB1753" s="32"/>
      <c r="AC1753" s="33" t="s">
        <v>581</v>
      </c>
      <c r="AD1753" s="32"/>
      <c r="AE1753" s="33" t="s">
        <v>581</v>
      </c>
      <c r="AF1753" s="32" t="s">
        <v>581</v>
      </c>
      <c r="AG1753" s="32" t="s">
        <v>581</v>
      </c>
      <c r="AH1753" s="32" t="s">
        <v>1209</v>
      </c>
      <c r="AI1753" t="s">
        <v>1748</v>
      </c>
      <c r="AJ1753" t="s">
        <v>1359</v>
      </c>
      <c r="AK1753" t="s">
        <v>1302</v>
      </c>
      <c r="AL1753" s="32" t="s">
        <v>1749</v>
      </c>
    </row>
    <row r="1754" spans="1:38">
      <c r="A1754" s="32">
        <v>115</v>
      </c>
      <c r="B1754" s="33">
        <v>45091</v>
      </c>
      <c r="C1754" s="32"/>
      <c r="D1754" s="32" t="s">
        <v>463</v>
      </c>
      <c r="E1754" s="32" t="s">
        <v>772</v>
      </c>
      <c r="F1754" s="32">
        <v>1676813</v>
      </c>
      <c r="G1754" s="32" t="s">
        <v>312</v>
      </c>
      <c r="H1754" s="32" t="s">
        <v>297</v>
      </c>
      <c r="I1754" s="32">
        <v>48670</v>
      </c>
      <c r="J1754" s="33">
        <v>45091</v>
      </c>
      <c r="K1754" s="33">
        <v>45130</v>
      </c>
      <c r="M1754" s="32" t="s">
        <v>581</v>
      </c>
      <c r="N1754" s="32" t="s">
        <v>581</v>
      </c>
      <c r="O1754" s="32" t="s">
        <v>581</v>
      </c>
      <c r="P1754" s="32"/>
      <c r="Q1754" s="32"/>
      <c r="R1754" s="32"/>
      <c r="S1754" s="32"/>
      <c r="T1754" s="33"/>
      <c r="U1754" s="33"/>
      <c r="V1754" s="32" t="s">
        <v>581</v>
      </c>
      <c r="W1754" s="32" t="s">
        <v>581</v>
      </c>
      <c r="X1754" s="33"/>
      <c r="Y1754" s="32"/>
      <c r="Z1754" s="33"/>
      <c r="AA1754" s="32"/>
      <c r="AB1754" s="32"/>
      <c r="AC1754" s="33" t="s">
        <v>581</v>
      </c>
      <c r="AD1754" s="32"/>
      <c r="AE1754" s="33" t="s">
        <v>581</v>
      </c>
      <c r="AF1754" s="32" t="s">
        <v>581</v>
      </c>
      <c r="AG1754" s="32" t="s">
        <v>581</v>
      </c>
      <c r="AH1754" s="32" t="s">
        <v>1209</v>
      </c>
      <c r="AI1754" t="s">
        <v>1748</v>
      </c>
      <c r="AJ1754" t="s">
        <v>1359</v>
      </c>
      <c r="AK1754" t="s">
        <v>1302</v>
      </c>
      <c r="AL1754" s="32" t="s">
        <v>1749</v>
      </c>
    </row>
    <row r="1755" spans="1:38">
      <c r="A1755" s="32">
        <v>120</v>
      </c>
      <c r="B1755" s="33">
        <v>45119</v>
      </c>
      <c r="C1755" s="32"/>
      <c r="D1755" s="32" t="s">
        <v>486</v>
      </c>
      <c r="E1755" s="32" t="s">
        <v>777</v>
      </c>
      <c r="F1755" s="32">
        <v>6653886</v>
      </c>
      <c r="G1755" s="32" t="s">
        <v>312</v>
      </c>
      <c r="H1755" s="32" t="s">
        <v>297</v>
      </c>
      <c r="I1755" s="32" t="s">
        <v>589</v>
      </c>
      <c r="J1755" s="33">
        <v>45119</v>
      </c>
      <c r="K1755" s="33" t="s">
        <v>581</v>
      </c>
      <c r="M1755" s="32" t="s">
        <v>581</v>
      </c>
      <c r="N1755" s="32" t="s">
        <v>581</v>
      </c>
      <c r="O1755" s="32" t="s">
        <v>581</v>
      </c>
      <c r="P1755" s="32"/>
      <c r="Q1755" s="32"/>
      <c r="R1755" s="32"/>
      <c r="S1755" s="32"/>
      <c r="T1755" s="33"/>
      <c r="U1755" s="33"/>
      <c r="V1755" s="32" t="s">
        <v>581</v>
      </c>
      <c r="W1755" s="32" t="s">
        <v>581</v>
      </c>
      <c r="X1755" s="33"/>
      <c r="Y1755" s="32"/>
      <c r="Z1755" s="33"/>
      <c r="AA1755" s="32"/>
      <c r="AB1755" s="32"/>
      <c r="AC1755" s="33" t="s">
        <v>581</v>
      </c>
      <c r="AD1755" s="32"/>
      <c r="AE1755" s="33" t="s">
        <v>581</v>
      </c>
      <c r="AF1755" s="32" t="s">
        <v>581</v>
      </c>
      <c r="AG1755" s="32" t="s">
        <v>620</v>
      </c>
      <c r="AH1755" s="32" t="s">
        <v>1209</v>
      </c>
      <c r="AI1755" t="s">
        <v>1748</v>
      </c>
      <c r="AJ1755" t="s">
        <v>1360</v>
      </c>
      <c r="AK1755" t="s">
        <v>1302</v>
      </c>
      <c r="AL1755" s="32" t="s">
        <v>1749</v>
      </c>
    </row>
    <row r="1756" spans="1:38">
      <c r="A1756" s="32">
        <v>125</v>
      </c>
      <c r="B1756" s="33">
        <v>45166</v>
      </c>
      <c r="C1756" s="32"/>
      <c r="D1756" s="32" t="s">
        <v>584</v>
      </c>
      <c r="E1756" s="32" t="s">
        <v>775</v>
      </c>
      <c r="F1756" s="32">
        <v>7178664</v>
      </c>
      <c r="G1756" s="32" t="s">
        <v>312</v>
      </c>
      <c r="H1756" s="32" t="s">
        <v>297</v>
      </c>
      <c r="I1756" s="32">
        <v>50415</v>
      </c>
      <c r="J1756" s="33">
        <v>45166</v>
      </c>
      <c r="K1756" s="33">
        <v>45182</v>
      </c>
      <c r="M1756" s="32" t="s">
        <v>581</v>
      </c>
      <c r="N1756" s="32" t="s">
        <v>581</v>
      </c>
      <c r="O1756" s="32" t="s">
        <v>581</v>
      </c>
      <c r="P1756" s="32"/>
      <c r="Q1756" s="32"/>
      <c r="R1756" s="32"/>
      <c r="S1756" s="32"/>
      <c r="T1756" s="33"/>
      <c r="U1756" s="33"/>
      <c r="V1756" s="32" t="s">
        <v>581</v>
      </c>
      <c r="W1756" s="32" t="s">
        <v>581</v>
      </c>
      <c r="X1756" s="33"/>
      <c r="Y1756" s="32"/>
      <c r="Z1756" s="33"/>
      <c r="AA1756" s="32"/>
      <c r="AB1756" s="32"/>
      <c r="AC1756" s="33" t="s">
        <v>581</v>
      </c>
      <c r="AD1756" s="32"/>
      <c r="AE1756" s="33" t="s">
        <v>581</v>
      </c>
      <c r="AF1756" s="32" t="s">
        <v>581</v>
      </c>
      <c r="AG1756" s="32" t="s">
        <v>581</v>
      </c>
      <c r="AH1756" s="32" t="s">
        <v>1209</v>
      </c>
      <c r="AI1756" t="s">
        <v>1748</v>
      </c>
      <c r="AJ1756" t="s">
        <v>1358</v>
      </c>
      <c r="AK1756" t="s">
        <v>1302</v>
      </c>
      <c r="AL1756" s="32" t="s">
        <v>1749</v>
      </c>
    </row>
    <row r="1757" spans="1:38">
      <c r="A1757" s="32">
        <v>126</v>
      </c>
      <c r="B1757" s="33">
        <v>45171</v>
      </c>
      <c r="C1757" s="32"/>
      <c r="D1757" s="32" t="s">
        <v>593</v>
      </c>
      <c r="E1757" s="32" t="s">
        <v>781</v>
      </c>
      <c r="F1757" s="32">
        <v>1975715</v>
      </c>
      <c r="G1757" s="32" t="s">
        <v>312</v>
      </c>
      <c r="H1757" s="32" t="s">
        <v>297</v>
      </c>
      <c r="I1757" s="32">
        <v>52515</v>
      </c>
      <c r="J1757" s="33">
        <v>45171</v>
      </c>
      <c r="K1757" s="33">
        <v>45236</v>
      </c>
      <c r="M1757" s="32" t="s">
        <v>581</v>
      </c>
      <c r="N1757" s="32" t="s">
        <v>581</v>
      </c>
      <c r="O1757" s="32" t="s">
        <v>581</v>
      </c>
      <c r="P1757" s="32"/>
      <c r="Q1757" s="32"/>
      <c r="R1757" s="32"/>
      <c r="S1757" s="32"/>
      <c r="T1757" s="33"/>
      <c r="U1757" s="33"/>
      <c r="V1757" s="32" t="s">
        <v>581</v>
      </c>
      <c r="W1757" s="32" t="s">
        <v>581</v>
      </c>
      <c r="X1757" s="33"/>
      <c r="Y1757" s="32"/>
      <c r="Z1757" s="33"/>
      <c r="AA1757" s="32"/>
      <c r="AB1757" s="32"/>
      <c r="AC1757" s="33" t="s">
        <v>581</v>
      </c>
      <c r="AD1757" s="32"/>
      <c r="AE1757" s="33" t="s">
        <v>581</v>
      </c>
      <c r="AF1757" s="32" t="s">
        <v>581</v>
      </c>
      <c r="AG1757" s="32" t="s">
        <v>581</v>
      </c>
      <c r="AH1757" s="32" t="s">
        <v>1209</v>
      </c>
      <c r="AI1757" t="s">
        <v>1748</v>
      </c>
      <c r="AJ1757" t="s">
        <v>1352</v>
      </c>
      <c r="AK1757" t="s">
        <v>1302</v>
      </c>
      <c r="AL1757" s="32" t="s">
        <v>1749</v>
      </c>
    </row>
    <row r="1758" spans="1:38">
      <c r="A1758" s="32">
        <v>127</v>
      </c>
      <c r="B1758" s="33">
        <v>45172</v>
      </c>
      <c r="C1758" s="32"/>
      <c r="D1758" s="32" t="s">
        <v>543</v>
      </c>
      <c r="E1758" s="32" t="s">
        <v>756</v>
      </c>
      <c r="F1758" s="32">
        <v>7297357</v>
      </c>
      <c r="G1758" s="32" t="s">
        <v>312</v>
      </c>
      <c r="H1758" s="32" t="s">
        <v>297</v>
      </c>
      <c r="I1758" s="32">
        <v>50097</v>
      </c>
      <c r="J1758" s="33">
        <v>45172</v>
      </c>
      <c r="K1758" s="33">
        <v>45172</v>
      </c>
      <c r="M1758" s="32" t="s">
        <v>581</v>
      </c>
      <c r="N1758" s="32" t="s">
        <v>581</v>
      </c>
      <c r="O1758" s="32" t="s">
        <v>581</v>
      </c>
      <c r="P1758" s="32"/>
      <c r="Q1758" s="32"/>
      <c r="R1758" s="32"/>
      <c r="S1758" s="32"/>
      <c r="T1758" s="33"/>
      <c r="U1758" s="33"/>
      <c r="V1758" s="32" t="s">
        <v>581</v>
      </c>
      <c r="W1758" s="32" t="s">
        <v>581</v>
      </c>
      <c r="X1758" s="33"/>
      <c r="Y1758" s="32"/>
      <c r="Z1758" s="33"/>
      <c r="AA1758" s="32"/>
      <c r="AB1758" s="32"/>
      <c r="AC1758" s="33" t="s">
        <v>581</v>
      </c>
      <c r="AD1758" s="32"/>
      <c r="AE1758" s="33" t="s">
        <v>581</v>
      </c>
      <c r="AF1758" s="32" t="s">
        <v>581</v>
      </c>
      <c r="AG1758" s="32" t="s">
        <v>581</v>
      </c>
      <c r="AH1758" s="32" t="s">
        <v>1209</v>
      </c>
      <c r="AI1758" t="s">
        <v>1748</v>
      </c>
      <c r="AJ1758" t="s">
        <v>1352</v>
      </c>
      <c r="AK1758" t="s">
        <v>1302</v>
      </c>
      <c r="AL1758" s="32" t="s">
        <v>1749</v>
      </c>
    </row>
    <row r="1759" spans="1:38">
      <c r="A1759" s="32">
        <v>128</v>
      </c>
      <c r="B1759" s="33">
        <v>45172</v>
      </c>
      <c r="C1759" s="32"/>
      <c r="D1759" s="32" t="s">
        <v>544</v>
      </c>
      <c r="E1759" s="32" t="s">
        <v>757</v>
      </c>
      <c r="F1759" s="32">
        <v>7312848</v>
      </c>
      <c r="G1759" s="32" t="s">
        <v>312</v>
      </c>
      <c r="H1759" s="32" t="s">
        <v>297</v>
      </c>
      <c r="I1759" s="32">
        <v>50099</v>
      </c>
      <c r="J1759" s="33">
        <v>45172</v>
      </c>
      <c r="K1759" s="33">
        <v>45172</v>
      </c>
      <c r="M1759" s="32" t="s">
        <v>581</v>
      </c>
      <c r="N1759" s="32" t="s">
        <v>581</v>
      </c>
      <c r="O1759" s="32" t="s">
        <v>581</v>
      </c>
      <c r="P1759" s="32"/>
      <c r="Q1759" s="32"/>
      <c r="R1759" s="32"/>
      <c r="S1759" s="32"/>
      <c r="T1759" s="33"/>
      <c r="U1759" s="33"/>
      <c r="V1759" s="32" t="s">
        <v>581</v>
      </c>
      <c r="W1759" s="32" t="s">
        <v>581</v>
      </c>
      <c r="X1759" s="33"/>
      <c r="Y1759" s="32"/>
      <c r="Z1759" s="33"/>
      <c r="AA1759" s="32"/>
      <c r="AB1759" s="32"/>
      <c r="AC1759" s="33" t="s">
        <v>581</v>
      </c>
      <c r="AD1759" s="32"/>
      <c r="AE1759" s="33" t="s">
        <v>581</v>
      </c>
      <c r="AF1759" s="32" t="s">
        <v>581</v>
      </c>
      <c r="AG1759" s="32" t="s">
        <v>581</v>
      </c>
      <c r="AH1759" s="32" t="s">
        <v>1209</v>
      </c>
      <c r="AI1759" t="s">
        <v>1748</v>
      </c>
      <c r="AJ1759" t="s">
        <v>1352</v>
      </c>
      <c r="AK1759" t="s">
        <v>1302</v>
      </c>
      <c r="AL1759" s="32" t="s">
        <v>1749</v>
      </c>
    </row>
    <row r="1760" spans="1:38">
      <c r="A1760" s="32">
        <v>129</v>
      </c>
      <c r="B1760" s="33">
        <v>45172</v>
      </c>
      <c r="C1760" s="32"/>
      <c r="D1760" s="32" t="s">
        <v>592</v>
      </c>
      <c r="E1760" s="32" t="s">
        <v>780</v>
      </c>
      <c r="F1760" s="32">
        <v>2624597</v>
      </c>
      <c r="G1760" s="32" t="s">
        <v>312</v>
      </c>
      <c r="H1760" s="32" t="s">
        <v>297</v>
      </c>
      <c r="I1760" s="32">
        <v>51885</v>
      </c>
      <c r="J1760" s="33">
        <v>45172</v>
      </c>
      <c r="K1760" s="33">
        <v>45217</v>
      </c>
      <c r="M1760" s="32" t="s">
        <v>581</v>
      </c>
      <c r="N1760" s="32" t="s">
        <v>581</v>
      </c>
      <c r="O1760" s="32" t="s">
        <v>581</v>
      </c>
      <c r="P1760" s="32"/>
      <c r="Q1760" s="32"/>
      <c r="R1760" s="32"/>
      <c r="S1760" s="32"/>
      <c r="T1760" s="33"/>
      <c r="U1760" s="33"/>
      <c r="V1760" s="32" t="s">
        <v>581</v>
      </c>
      <c r="W1760" s="32" t="s">
        <v>581</v>
      </c>
      <c r="X1760" s="33"/>
      <c r="Y1760" s="32"/>
      <c r="Z1760" s="33"/>
      <c r="AA1760" s="32"/>
      <c r="AB1760" s="32"/>
      <c r="AC1760" s="33" t="s">
        <v>581</v>
      </c>
      <c r="AD1760" s="32"/>
      <c r="AE1760" s="33" t="s">
        <v>581</v>
      </c>
      <c r="AF1760" s="32" t="s">
        <v>581</v>
      </c>
      <c r="AG1760" s="32" t="s">
        <v>581</v>
      </c>
      <c r="AH1760" s="32" t="s">
        <v>1209</v>
      </c>
      <c r="AI1760" t="s">
        <v>1748</v>
      </c>
      <c r="AJ1760" t="s">
        <v>1352</v>
      </c>
      <c r="AK1760" t="s">
        <v>1302</v>
      </c>
      <c r="AL1760" s="32" t="s">
        <v>1749</v>
      </c>
    </row>
    <row r="1761" spans="1:38">
      <c r="A1761" s="32">
        <v>130</v>
      </c>
      <c r="B1761" s="33">
        <v>45176</v>
      </c>
      <c r="C1761" s="32"/>
      <c r="D1761" s="32" t="s">
        <v>545</v>
      </c>
      <c r="E1761" s="32" t="s">
        <v>758</v>
      </c>
      <c r="F1761" s="32">
        <v>3682803</v>
      </c>
      <c r="G1761" s="32" t="s">
        <v>312</v>
      </c>
      <c r="H1761" s="32" t="s">
        <v>297</v>
      </c>
      <c r="I1761" s="32">
        <v>3682803</v>
      </c>
      <c r="J1761" s="33">
        <v>45176</v>
      </c>
      <c r="K1761" s="33">
        <v>45176</v>
      </c>
      <c r="M1761" s="32" t="s">
        <v>581</v>
      </c>
      <c r="N1761" s="32" t="s">
        <v>581</v>
      </c>
      <c r="O1761" s="32" t="s">
        <v>581</v>
      </c>
      <c r="P1761" s="32"/>
      <c r="Q1761" s="32"/>
      <c r="R1761" s="32"/>
      <c r="S1761" s="32"/>
      <c r="T1761" s="33"/>
      <c r="U1761" s="33"/>
      <c r="V1761" s="32" t="s">
        <v>581</v>
      </c>
      <c r="W1761" s="32" t="s">
        <v>581</v>
      </c>
      <c r="X1761" s="33"/>
      <c r="Y1761" s="32"/>
      <c r="Z1761" s="33"/>
      <c r="AA1761" s="32"/>
      <c r="AB1761" s="32"/>
      <c r="AC1761" s="33" t="s">
        <v>581</v>
      </c>
      <c r="AD1761" s="32"/>
      <c r="AE1761" s="33" t="s">
        <v>581</v>
      </c>
      <c r="AF1761" s="32" t="s">
        <v>581</v>
      </c>
      <c r="AG1761" s="32" t="s">
        <v>581</v>
      </c>
      <c r="AH1761" s="32" t="s">
        <v>1209</v>
      </c>
      <c r="AI1761" t="s">
        <v>1748</v>
      </c>
      <c r="AJ1761" t="s">
        <v>1352</v>
      </c>
      <c r="AK1761" t="s">
        <v>1302</v>
      </c>
      <c r="AL1761" s="32" t="s">
        <v>1749</v>
      </c>
    </row>
    <row r="1762" spans="1:38">
      <c r="A1762" s="32">
        <v>131</v>
      </c>
      <c r="B1762" s="33">
        <v>45179</v>
      </c>
      <c r="C1762" s="32"/>
      <c r="D1762" s="32" t="s">
        <v>556</v>
      </c>
      <c r="E1762" s="32" t="s">
        <v>773</v>
      </c>
      <c r="F1762" s="32">
        <v>4911390</v>
      </c>
      <c r="G1762" s="32" t="s">
        <v>312</v>
      </c>
      <c r="H1762" s="32" t="s">
        <v>297</v>
      </c>
      <c r="I1762" s="32">
        <v>50414</v>
      </c>
      <c r="J1762" s="33">
        <v>45179</v>
      </c>
      <c r="K1762" s="33">
        <v>45182</v>
      </c>
      <c r="M1762" s="32" t="s">
        <v>581</v>
      </c>
      <c r="N1762" s="32" t="s">
        <v>581</v>
      </c>
      <c r="O1762" s="32" t="s">
        <v>581</v>
      </c>
      <c r="P1762" s="32"/>
      <c r="Q1762" s="32"/>
      <c r="R1762" s="32"/>
      <c r="S1762" s="32"/>
      <c r="T1762" s="33"/>
      <c r="U1762" s="33"/>
      <c r="V1762" s="32" t="s">
        <v>581</v>
      </c>
      <c r="W1762" s="32" t="s">
        <v>581</v>
      </c>
      <c r="X1762" s="33"/>
      <c r="Y1762" s="32"/>
      <c r="Z1762" s="33"/>
      <c r="AA1762" s="32"/>
      <c r="AB1762" s="32"/>
      <c r="AC1762" s="33" t="s">
        <v>581</v>
      </c>
      <c r="AD1762" s="32"/>
      <c r="AE1762" s="33" t="s">
        <v>581</v>
      </c>
      <c r="AF1762" s="32" t="s">
        <v>581</v>
      </c>
      <c r="AG1762" s="32" t="s">
        <v>581</v>
      </c>
      <c r="AH1762" s="32" t="s">
        <v>1209</v>
      </c>
      <c r="AI1762" t="s">
        <v>1748</v>
      </c>
      <c r="AJ1762" t="s">
        <v>1352</v>
      </c>
      <c r="AK1762" t="s">
        <v>1302</v>
      </c>
      <c r="AL1762" s="32" t="s">
        <v>1749</v>
      </c>
    </row>
    <row r="1763" spans="1:38">
      <c r="A1763" s="32">
        <v>132</v>
      </c>
      <c r="B1763" s="33">
        <v>45179</v>
      </c>
      <c r="C1763" s="32"/>
      <c r="D1763" s="32" t="s">
        <v>557</v>
      </c>
      <c r="E1763" s="32" t="s">
        <v>774</v>
      </c>
      <c r="F1763" s="32">
        <v>4970059</v>
      </c>
      <c r="G1763" s="32" t="s">
        <v>312</v>
      </c>
      <c r="H1763" s="32" t="s">
        <v>297</v>
      </c>
      <c r="I1763" s="32">
        <v>50412</v>
      </c>
      <c r="J1763" s="33">
        <v>45179</v>
      </c>
      <c r="K1763" s="33">
        <v>45182</v>
      </c>
      <c r="M1763" s="32" t="s">
        <v>581</v>
      </c>
      <c r="N1763" s="32" t="s">
        <v>581</v>
      </c>
      <c r="O1763" s="32" t="s">
        <v>581</v>
      </c>
      <c r="P1763" s="32"/>
      <c r="Q1763" s="32"/>
      <c r="R1763" s="32"/>
      <c r="S1763" s="32"/>
      <c r="T1763" s="33"/>
      <c r="U1763" s="33"/>
      <c r="V1763" s="32" t="s">
        <v>581</v>
      </c>
      <c r="W1763" s="32" t="s">
        <v>581</v>
      </c>
      <c r="X1763" s="33"/>
      <c r="Y1763" s="32"/>
      <c r="Z1763" s="33"/>
      <c r="AA1763" s="32"/>
      <c r="AB1763" s="32"/>
      <c r="AC1763" s="33" t="s">
        <v>581</v>
      </c>
      <c r="AD1763" s="32"/>
      <c r="AE1763" s="33" t="s">
        <v>581</v>
      </c>
      <c r="AF1763" s="32" t="s">
        <v>581</v>
      </c>
      <c r="AG1763" s="32" t="s">
        <v>581</v>
      </c>
      <c r="AH1763" s="32" t="s">
        <v>1209</v>
      </c>
      <c r="AI1763" t="s">
        <v>1748</v>
      </c>
      <c r="AJ1763" t="s">
        <v>1352</v>
      </c>
      <c r="AK1763" t="s">
        <v>1302</v>
      </c>
      <c r="AL1763" s="32" t="s">
        <v>1749</v>
      </c>
    </row>
    <row r="1764" spans="1:38">
      <c r="A1764" s="32">
        <v>134</v>
      </c>
      <c r="B1764" s="33">
        <v>45186</v>
      </c>
      <c r="C1764" s="32"/>
      <c r="D1764" s="32" t="s">
        <v>588</v>
      </c>
      <c r="E1764" s="32" t="s">
        <v>776</v>
      </c>
      <c r="F1764" s="32" t="s">
        <v>581</v>
      </c>
      <c r="G1764" s="32" t="s">
        <v>312</v>
      </c>
      <c r="H1764" s="32" t="s">
        <v>297</v>
      </c>
      <c r="I1764" s="32">
        <v>50927</v>
      </c>
      <c r="J1764" s="33">
        <v>45186</v>
      </c>
      <c r="K1764" s="33">
        <v>45194</v>
      </c>
      <c r="M1764" s="32" t="s">
        <v>581</v>
      </c>
      <c r="N1764" s="32" t="s">
        <v>581</v>
      </c>
      <c r="O1764" s="32" t="s">
        <v>581</v>
      </c>
      <c r="P1764" s="32"/>
      <c r="Q1764" s="32"/>
      <c r="R1764" s="32"/>
      <c r="S1764" s="32"/>
      <c r="T1764" s="33"/>
      <c r="U1764" s="33"/>
      <c r="V1764" s="32" t="s">
        <v>581</v>
      </c>
      <c r="W1764" s="32" t="s">
        <v>581</v>
      </c>
      <c r="X1764" s="33"/>
      <c r="Y1764" s="32"/>
      <c r="Z1764" s="33"/>
      <c r="AA1764" s="32"/>
      <c r="AB1764" s="32"/>
      <c r="AC1764" s="33" t="s">
        <v>581</v>
      </c>
      <c r="AD1764" s="32"/>
      <c r="AE1764" s="33" t="s">
        <v>581</v>
      </c>
      <c r="AF1764" s="32" t="s">
        <v>581</v>
      </c>
      <c r="AG1764" s="32" t="s">
        <v>581</v>
      </c>
      <c r="AH1764" s="32" t="s">
        <v>1209</v>
      </c>
      <c r="AI1764" t="s">
        <v>1748</v>
      </c>
      <c r="AJ1764" t="s">
        <v>1352</v>
      </c>
      <c r="AK1764" t="s">
        <v>1302</v>
      </c>
      <c r="AL1764" s="32" t="s">
        <v>1749</v>
      </c>
    </row>
    <row r="1765" spans="1:38">
      <c r="A1765" s="32">
        <v>135</v>
      </c>
      <c r="B1765" s="33">
        <v>45186</v>
      </c>
      <c r="C1765" s="32"/>
      <c r="D1765" s="32" t="s">
        <v>590</v>
      </c>
      <c r="E1765" s="32" t="s">
        <v>778</v>
      </c>
      <c r="F1765" s="32">
        <v>1567044</v>
      </c>
      <c r="G1765" s="32" t="s">
        <v>312</v>
      </c>
      <c r="H1765" s="32" t="s">
        <v>297</v>
      </c>
      <c r="I1765" s="32">
        <v>50599</v>
      </c>
      <c r="J1765" s="33">
        <v>45186</v>
      </c>
      <c r="K1765" s="33">
        <v>45188</v>
      </c>
      <c r="M1765" s="32" t="s">
        <v>581</v>
      </c>
      <c r="N1765" s="32" t="s">
        <v>581</v>
      </c>
      <c r="O1765" s="32" t="s">
        <v>581</v>
      </c>
      <c r="P1765" s="32"/>
      <c r="Q1765" s="32"/>
      <c r="R1765" s="32"/>
      <c r="S1765" s="32"/>
      <c r="T1765" s="33"/>
      <c r="U1765" s="33"/>
      <c r="V1765" s="32" t="s">
        <v>581</v>
      </c>
      <c r="W1765" s="32" t="s">
        <v>581</v>
      </c>
      <c r="X1765" s="33"/>
      <c r="Y1765" s="32"/>
      <c r="Z1765" s="33"/>
      <c r="AA1765" s="32"/>
      <c r="AB1765" s="32"/>
      <c r="AC1765" s="33" t="s">
        <v>581</v>
      </c>
      <c r="AD1765" s="32"/>
      <c r="AE1765" s="33" t="s">
        <v>581</v>
      </c>
      <c r="AF1765" s="32" t="s">
        <v>581</v>
      </c>
      <c r="AG1765" s="32" t="s">
        <v>581</v>
      </c>
      <c r="AH1765" s="32" t="s">
        <v>1209</v>
      </c>
      <c r="AI1765" t="s">
        <v>1748</v>
      </c>
      <c r="AJ1765" t="s">
        <v>1352</v>
      </c>
      <c r="AK1765" t="s">
        <v>1302</v>
      </c>
      <c r="AL1765" s="32" t="s">
        <v>1749</v>
      </c>
    </row>
    <row r="1766" spans="1:38">
      <c r="A1766" s="32">
        <v>136</v>
      </c>
      <c r="B1766" s="33">
        <v>45186</v>
      </c>
      <c r="C1766" s="32"/>
      <c r="D1766" s="32" t="s">
        <v>591</v>
      </c>
      <c r="E1766" s="32" t="s">
        <v>779</v>
      </c>
      <c r="F1766" s="32">
        <v>7527758</v>
      </c>
      <c r="G1766" s="32" t="s">
        <v>312</v>
      </c>
      <c r="H1766" s="32" t="s">
        <v>297</v>
      </c>
      <c r="I1766" s="32">
        <v>51355</v>
      </c>
      <c r="J1766" s="33">
        <v>45186</v>
      </c>
      <c r="K1766" s="33">
        <v>45203</v>
      </c>
      <c r="M1766" s="32" t="s">
        <v>581</v>
      </c>
      <c r="N1766" s="32" t="s">
        <v>581</v>
      </c>
      <c r="O1766" s="32" t="s">
        <v>581</v>
      </c>
      <c r="P1766" s="32"/>
      <c r="Q1766" s="32"/>
      <c r="R1766" s="32"/>
      <c r="S1766" s="32"/>
      <c r="T1766" s="33"/>
      <c r="U1766" s="33"/>
      <c r="V1766" s="32" t="s">
        <v>581</v>
      </c>
      <c r="W1766" s="32" t="s">
        <v>581</v>
      </c>
      <c r="X1766" s="33"/>
      <c r="Y1766" s="32"/>
      <c r="Z1766" s="33"/>
      <c r="AA1766" s="32"/>
      <c r="AB1766" s="32"/>
      <c r="AC1766" s="33" t="s">
        <v>581</v>
      </c>
      <c r="AD1766" s="32"/>
      <c r="AE1766" s="33" t="s">
        <v>581</v>
      </c>
      <c r="AF1766" s="32" t="s">
        <v>581</v>
      </c>
      <c r="AG1766" s="32" t="s">
        <v>581</v>
      </c>
      <c r="AH1766" s="32" t="s">
        <v>1209</v>
      </c>
      <c r="AI1766" t="s">
        <v>1748</v>
      </c>
      <c r="AJ1766" t="s">
        <v>1352</v>
      </c>
      <c r="AK1766" t="s">
        <v>1302</v>
      </c>
      <c r="AL1766" s="32" t="s">
        <v>1749</v>
      </c>
    </row>
    <row r="1767" spans="1:38">
      <c r="A1767" s="32">
        <v>137</v>
      </c>
      <c r="B1767" s="33">
        <v>45188</v>
      </c>
      <c r="C1767" s="32"/>
      <c r="D1767" s="32" t="s">
        <v>1094</v>
      </c>
      <c r="E1767" s="32" t="s">
        <v>802</v>
      </c>
      <c r="F1767" s="32" t="s">
        <v>581</v>
      </c>
      <c r="G1767" s="32" t="s">
        <v>312</v>
      </c>
      <c r="H1767" s="32" t="s">
        <v>297</v>
      </c>
      <c r="I1767" s="32">
        <v>52652</v>
      </c>
      <c r="J1767" s="33">
        <v>45188</v>
      </c>
      <c r="K1767" s="33">
        <v>45238</v>
      </c>
      <c r="M1767" s="32" t="s">
        <v>581</v>
      </c>
      <c r="N1767" s="32" t="s">
        <v>581</v>
      </c>
      <c r="O1767" s="32" t="s">
        <v>581</v>
      </c>
      <c r="P1767" s="32"/>
      <c r="Q1767" s="32"/>
      <c r="R1767" s="32"/>
      <c r="S1767" s="32"/>
      <c r="T1767" s="33"/>
      <c r="U1767" s="33"/>
      <c r="V1767" s="32" t="s">
        <v>581</v>
      </c>
      <c r="W1767" s="32" t="s">
        <v>581</v>
      </c>
      <c r="X1767" s="33"/>
      <c r="Y1767" s="32"/>
      <c r="Z1767" s="33"/>
      <c r="AA1767" s="32"/>
      <c r="AB1767" s="32"/>
      <c r="AC1767" s="33" t="s">
        <v>581</v>
      </c>
      <c r="AD1767" s="32"/>
      <c r="AE1767" s="33" t="s">
        <v>581</v>
      </c>
      <c r="AF1767" s="32" t="s">
        <v>581</v>
      </c>
      <c r="AG1767" s="32" t="s">
        <v>581</v>
      </c>
      <c r="AH1767" s="32" t="s">
        <v>1209</v>
      </c>
      <c r="AI1767" t="s">
        <v>1748</v>
      </c>
      <c r="AJ1767" t="s">
        <v>1352</v>
      </c>
      <c r="AK1767" t="s">
        <v>1302</v>
      </c>
      <c r="AL1767" s="32" t="s">
        <v>1749</v>
      </c>
    </row>
    <row r="1768" spans="1:38">
      <c r="A1768" s="32">
        <v>138</v>
      </c>
      <c r="B1768" s="33">
        <v>45188</v>
      </c>
      <c r="C1768" s="32"/>
      <c r="D1768" s="32" t="s">
        <v>630</v>
      </c>
      <c r="E1768" s="32" t="s">
        <v>812</v>
      </c>
      <c r="F1768" s="32">
        <v>7584104</v>
      </c>
      <c r="G1768" s="32" t="s">
        <v>312</v>
      </c>
      <c r="H1768" s="32" t="s">
        <v>297</v>
      </c>
      <c r="I1768" s="32">
        <v>52634</v>
      </c>
      <c r="J1768" s="33">
        <v>45188</v>
      </c>
      <c r="K1768" s="33">
        <v>45239</v>
      </c>
      <c r="M1768" s="32" t="s">
        <v>581</v>
      </c>
      <c r="N1768" s="32" t="s">
        <v>581</v>
      </c>
      <c r="O1768" s="32" t="s">
        <v>581</v>
      </c>
      <c r="P1768" s="32"/>
      <c r="Q1768" s="32"/>
      <c r="R1768" s="32"/>
      <c r="S1768" s="32"/>
      <c r="T1768" s="33"/>
      <c r="U1768" s="33"/>
      <c r="V1768" s="32" t="s">
        <v>581</v>
      </c>
      <c r="W1768" s="32" t="s">
        <v>581</v>
      </c>
      <c r="X1768" s="33"/>
      <c r="Y1768" s="32"/>
      <c r="Z1768" s="33"/>
      <c r="AA1768" s="32"/>
      <c r="AB1768" s="32"/>
      <c r="AC1768" s="33" t="s">
        <v>581</v>
      </c>
      <c r="AD1768" s="32"/>
      <c r="AE1768" s="33" t="s">
        <v>581</v>
      </c>
      <c r="AF1768" s="32" t="s">
        <v>581</v>
      </c>
      <c r="AG1768" s="32" t="s">
        <v>581</v>
      </c>
      <c r="AH1768" s="32" t="s">
        <v>1209</v>
      </c>
      <c r="AI1768" t="s">
        <v>1748</v>
      </c>
      <c r="AJ1768" t="s">
        <v>1352</v>
      </c>
      <c r="AK1768" t="s">
        <v>1302</v>
      </c>
      <c r="AL1768" s="32" t="s">
        <v>1749</v>
      </c>
    </row>
    <row r="1769" spans="1:38">
      <c r="A1769" s="32">
        <v>139</v>
      </c>
      <c r="B1769" s="33">
        <v>45188</v>
      </c>
      <c r="C1769" s="32"/>
      <c r="D1769" s="32" t="s">
        <v>632</v>
      </c>
      <c r="E1769" s="32" t="s">
        <v>813</v>
      </c>
      <c r="F1769" s="32" t="s">
        <v>581</v>
      </c>
      <c r="G1769" s="32" t="s">
        <v>312</v>
      </c>
      <c r="H1769" s="32" t="s">
        <v>297</v>
      </c>
      <c r="I1769" s="32">
        <v>52636</v>
      </c>
      <c r="J1769" s="33">
        <v>45188</v>
      </c>
      <c r="K1769" s="33">
        <v>45239</v>
      </c>
      <c r="M1769" s="32" t="s">
        <v>581</v>
      </c>
      <c r="N1769" s="32" t="s">
        <v>581</v>
      </c>
      <c r="O1769" s="32" t="s">
        <v>581</v>
      </c>
      <c r="P1769" s="32"/>
      <c r="Q1769" s="32"/>
      <c r="R1769" s="32"/>
      <c r="S1769" s="32"/>
      <c r="T1769" s="33"/>
      <c r="U1769" s="33"/>
      <c r="V1769" s="32" t="s">
        <v>581</v>
      </c>
      <c r="W1769" s="32" t="s">
        <v>581</v>
      </c>
      <c r="X1769" s="33"/>
      <c r="Y1769" s="32"/>
      <c r="Z1769" s="33"/>
      <c r="AA1769" s="32"/>
      <c r="AB1769" s="32"/>
      <c r="AC1769" s="33" t="s">
        <v>581</v>
      </c>
      <c r="AD1769" s="32"/>
      <c r="AE1769" s="33" t="s">
        <v>581</v>
      </c>
      <c r="AF1769" s="32" t="s">
        <v>581</v>
      </c>
      <c r="AG1769" s="32" t="s">
        <v>581</v>
      </c>
      <c r="AH1769" s="32" t="s">
        <v>1209</v>
      </c>
      <c r="AI1769" t="s">
        <v>1748</v>
      </c>
      <c r="AJ1769" t="s">
        <v>1352</v>
      </c>
      <c r="AK1769" t="s">
        <v>1302</v>
      </c>
      <c r="AL1769" s="32" t="s">
        <v>1749</v>
      </c>
    </row>
    <row r="1770" spans="1:38">
      <c r="A1770" s="32">
        <v>140</v>
      </c>
      <c r="B1770" s="33">
        <v>45189</v>
      </c>
      <c r="C1770" s="32"/>
      <c r="D1770" s="32" t="s">
        <v>616</v>
      </c>
      <c r="E1770" s="32" t="s">
        <v>798</v>
      </c>
      <c r="F1770" s="32">
        <v>7584064</v>
      </c>
      <c r="G1770" s="32" t="s">
        <v>312</v>
      </c>
      <c r="H1770" s="32" t="s">
        <v>297</v>
      </c>
      <c r="I1770" s="32">
        <v>52258</v>
      </c>
      <c r="J1770" s="33">
        <v>45189</v>
      </c>
      <c r="K1770" s="33" t="s">
        <v>631</v>
      </c>
      <c r="M1770" s="32" t="s">
        <v>581</v>
      </c>
      <c r="N1770" s="32" t="s">
        <v>581</v>
      </c>
      <c r="O1770" s="32" t="s">
        <v>581</v>
      </c>
      <c r="P1770" s="32"/>
      <c r="Q1770" s="32"/>
      <c r="R1770" s="32"/>
      <c r="S1770" s="32"/>
      <c r="T1770" s="33"/>
      <c r="U1770" s="33"/>
      <c r="V1770" s="32" t="s">
        <v>581</v>
      </c>
      <c r="W1770" s="32" t="s">
        <v>581</v>
      </c>
      <c r="X1770" s="33"/>
      <c r="Y1770" s="32"/>
      <c r="Z1770" s="33"/>
      <c r="AA1770" s="32"/>
      <c r="AB1770" s="32"/>
      <c r="AC1770" s="33" t="s">
        <v>581</v>
      </c>
      <c r="AD1770" s="32"/>
      <c r="AE1770" s="33" t="s">
        <v>581</v>
      </c>
      <c r="AF1770" s="32" t="s">
        <v>581</v>
      </c>
      <c r="AG1770" s="32" t="s">
        <v>581</v>
      </c>
      <c r="AH1770" s="32" t="s">
        <v>1209</v>
      </c>
      <c r="AI1770" t="s">
        <v>1748</v>
      </c>
      <c r="AJ1770" t="s">
        <v>1352</v>
      </c>
      <c r="AK1770" t="s">
        <v>1302</v>
      </c>
      <c r="AL1770" s="32" t="s">
        <v>1749</v>
      </c>
    </row>
    <row r="1771" spans="1:38">
      <c r="A1771" s="32">
        <v>141</v>
      </c>
      <c r="B1771" s="33">
        <v>45195</v>
      </c>
      <c r="C1771" s="32"/>
      <c r="D1771" s="32" t="s">
        <v>598</v>
      </c>
      <c r="E1771" s="32" t="s">
        <v>782</v>
      </c>
      <c r="F1771" s="32">
        <v>3898188</v>
      </c>
      <c r="G1771" s="32" t="s">
        <v>312</v>
      </c>
      <c r="H1771" s="32" t="s">
        <v>297</v>
      </c>
      <c r="I1771" s="32">
        <v>52403</v>
      </c>
      <c r="J1771" s="33">
        <v>45195</v>
      </c>
      <c r="K1771" s="33">
        <v>45231</v>
      </c>
      <c r="M1771" s="32" t="s">
        <v>581</v>
      </c>
      <c r="N1771" s="32" t="s">
        <v>581</v>
      </c>
      <c r="O1771" s="32" t="s">
        <v>581</v>
      </c>
      <c r="P1771" s="32"/>
      <c r="Q1771" s="32"/>
      <c r="R1771" s="32"/>
      <c r="S1771" s="32"/>
      <c r="T1771" s="33"/>
      <c r="U1771" s="33"/>
      <c r="V1771" s="32" t="s">
        <v>581</v>
      </c>
      <c r="W1771" s="32" t="s">
        <v>581</v>
      </c>
      <c r="X1771" s="33"/>
      <c r="Y1771" s="32"/>
      <c r="Z1771" s="33"/>
      <c r="AA1771" s="32"/>
      <c r="AB1771" s="32"/>
      <c r="AC1771" s="33" t="s">
        <v>581</v>
      </c>
      <c r="AD1771" s="32"/>
      <c r="AE1771" s="33" t="s">
        <v>581</v>
      </c>
      <c r="AF1771" s="32" t="s">
        <v>581</v>
      </c>
      <c r="AG1771" s="32" t="s">
        <v>581</v>
      </c>
      <c r="AH1771" s="32" t="s">
        <v>1209</v>
      </c>
      <c r="AI1771" t="s">
        <v>1748</v>
      </c>
      <c r="AJ1771" t="s">
        <v>1352</v>
      </c>
      <c r="AK1771" t="s">
        <v>1302</v>
      </c>
      <c r="AL1771" s="32" t="s">
        <v>1749</v>
      </c>
    </row>
    <row r="1772" spans="1:38">
      <c r="A1772" s="32">
        <v>143</v>
      </c>
      <c r="B1772" s="33">
        <v>45196</v>
      </c>
      <c r="C1772" s="32"/>
      <c r="D1772" s="32" t="s">
        <v>599</v>
      </c>
      <c r="E1772" s="32" t="s">
        <v>783</v>
      </c>
      <c r="F1772" s="32">
        <v>2024951</v>
      </c>
      <c r="G1772" s="32" t="s">
        <v>312</v>
      </c>
      <c r="H1772" s="32" t="s">
        <v>297</v>
      </c>
      <c r="I1772" s="32">
        <v>51888</v>
      </c>
      <c r="J1772" s="33">
        <v>45196</v>
      </c>
      <c r="K1772" s="33">
        <v>45218</v>
      </c>
      <c r="M1772" s="32" t="s">
        <v>581</v>
      </c>
      <c r="N1772" s="32" t="s">
        <v>581</v>
      </c>
      <c r="O1772" s="32" t="s">
        <v>581</v>
      </c>
      <c r="P1772" s="32"/>
      <c r="Q1772" s="32"/>
      <c r="R1772" s="32"/>
      <c r="S1772" s="32"/>
      <c r="T1772" s="33"/>
      <c r="U1772" s="33"/>
      <c r="V1772" s="32" t="s">
        <v>581</v>
      </c>
      <c r="W1772" s="32" t="s">
        <v>581</v>
      </c>
      <c r="X1772" s="33"/>
      <c r="Y1772" s="32"/>
      <c r="Z1772" s="33"/>
      <c r="AA1772" s="32"/>
      <c r="AB1772" s="32"/>
      <c r="AC1772" s="33" t="s">
        <v>581</v>
      </c>
      <c r="AD1772" s="32"/>
      <c r="AE1772" s="33" t="s">
        <v>581</v>
      </c>
      <c r="AF1772" s="32" t="s">
        <v>581</v>
      </c>
      <c r="AG1772" s="32" t="s">
        <v>581</v>
      </c>
      <c r="AH1772" s="32" t="s">
        <v>1209</v>
      </c>
      <c r="AI1772" t="s">
        <v>1748</v>
      </c>
      <c r="AJ1772" t="s">
        <v>1352</v>
      </c>
      <c r="AK1772" t="s">
        <v>1302</v>
      </c>
      <c r="AL1772" s="32" t="s">
        <v>1749</v>
      </c>
    </row>
    <row r="1773" spans="1:38">
      <c r="A1773" s="32">
        <v>144</v>
      </c>
      <c r="B1773" s="33">
        <v>45197</v>
      </c>
      <c r="C1773" s="32"/>
      <c r="D1773" s="32" t="s">
        <v>600</v>
      </c>
      <c r="E1773" s="32" t="s">
        <v>784</v>
      </c>
      <c r="F1773" s="32" t="s">
        <v>581</v>
      </c>
      <c r="G1773" s="32" t="s">
        <v>312</v>
      </c>
      <c r="H1773" s="32" t="s">
        <v>297</v>
      </c>
      <c r="I1773" s="32">
        <v>52705</v>
      </c>
      <c r="J1773" s="33">
        <v>45197</v>
      </c>
      <c r="K1773" s="33">
        <v>45241</v>
      </c>
      <c r="M1773" s="32" t="s">
        <v>581</v>
      </c>
      <c r="N1773" s="32" t="s">
        <v>581</v>
      </c>
      <c r="O1773" s="32" t="s">
        <v>581</v>
      </c>
      <c r="P1773" s="32"/>
      <c r="Q1773" s="32"/>
      <c r="R1773" s="32"/>
      <c r="S1773" s="32"/>
      <c r="T1773" s="33"/>
      <c r="U1773" s="33"/>
      <c r="V1773" s="32" t="s">
        <v>581</v>
      </c>
      <c r="W1773" s="32" t="s">
        <v>581</v>
      </c>
      <c r="X1773" s="33"/>
      <c r="Y1773" s="32"/>
      <c r="Z1773" s="33"/>
      <c r="AA1773" s="32"/>
      <c r="AB1773" s="32"/>
      <c r="AC1773" s="33" t="s">
        <v>581</v>
      </c>
      <c r="AD1773" s="32"/>
      <c r="AE1773" s="33" t="s">
        <v>581</v>
      </c>
      <c r="AF1773" s="32" t="s">
        <v>581</v>
      </c>
      <c r="AG1773" s="32" t="s">
        <v>640</v>
      </c>
      <c r="AH1773" s="32" t="s">
        <v>1209</v>
      </c>
      <c r="AI1773" t="s">
        <v>1748</v>
      </c>
      <c r="AJ1773" t="s">
        <v>1352</v>
      </c>
      <c r="AK1773" t="s">
        <v>1302</v>
      </c>
      <c r="AL1773" s="32" t="s">
        <v>1749</v>
      </c>
    </row>
    <row r="1774" spans="1:38">
      <c r="A1774" s="32">
        <v>145</v>
      </c>
      <c r="B1774" s="33">
        <v>45201</v>
      </c>
      <c r="C1774" s="32"/>
      <c r="D1774" s="32" t="s">
        <v>316</v>
      </c>
      <c r="E1774" s="32" t="s">
        <v>785</v>
      </c>
      <c r="F1774" s="32">
        <v>2504223</v>
      </c>
      <c r="G1774" s="32" t="s">
        <v>312</v>
      </c>
      <c r="H1774" s="32" t="s">
        <v>297</v>
      </c>
      <c r="I1774" s="32">
        <v>52245</v>
      </c>
      <c r="J1774" s="33">
        <v>45201</v>
      </c>
      <c r="K1774" s="33">
        <v>52245</v>
      </c>
      <c r="M1774" s="32" t="s">
        <v>581</v>
      </c>
      <c r="N1774" s="32" t="s">
        <v>581</v>
      </c>
      <c r="O1774" s="32" t="s">
        <v>581</v>
      </c>
      <c r="P1774" s="32"/>
      <c r="Q1774" s="32"/>
      <c r="R1774" s="32"/>
      <c r="S1774" s="32"/>
      <c r="T1774" s="33"/>
      <c r="U1774" s="33"/>
      <c r="V1774" s="32" t="s">
        <v>581</v>
      </c>
      <c r="W1774" s="32" t="s">
        <v>581</v>
      </c>
      <c r="X1774" s="33"/>
      <c r="Y1774" s="32"/>
      <c r="Z1774" s="33"/>
      <c r="AA1774" s="32"/>
      <c r="AB1774" s="32"/>
      <c r="AC1774" s="33" t="s">
        <v>581</v>
      </c>
      <c r="AD1774" s="32"/>
      <c r="AE1774" s="33" t="s">
        <v>581</v>
      </c>
      <c r="AF1774" s="32" t="s">
        <v>581</v>
      </c>
      <c r="AG1774" s="32" t="s">
        <v>581</v>
      </c>
      <c r="AH1774" s="32" t="s">
        <v>1209</v>
      </c>
      <c r="AI1774" t="s">
        <v>1748</v>
      </c>
      <c r="AJ1774" t="s">
        <v>1361</v>
      </c>
      <c r="AK1774" t="s">
        <v>1302</v>
      </c>
      <c r="AL1774" s="32" t="s">
        <v>1749</v>
      </c>
    </row>
    <row r="1775" spans="1:38">
      <c r="A1775" s="32">
        <v>146</v>
      </c>
      <c r="B1775" s="33">
        <v>45202</v>
      </c>
      <c r="C1775" s="32"/>
      <c r="D1775" s="32" t="s">
        <v>602</v>
      </c>
      <c r="E1775" s="32" t="s">
        <v>786</v>
      </c>
      <c r="F1775" s="32">
        <v>4515922</v>
      </c>
      <c r="G1775" s="32" t="s">
        <v>312</v>
      </c>
      <c r="H1775" s="32" t="s">
        <v>297</v>
      </c>
      <c r="I1775" s="32">
        <v>51361</v>
      </c>
      <c r="J1775" s="33">
        <v>45202</v>
      </c>
      <c r="K1775" s="33">
        <v>45203</v>
      </c>
      <c r="M1775" s="32" t="s">
        <v>581</v>
      </c>
      <c r="N1775" s="32" t="s">
        <v>581</v>
      </c>
      <c r="O1775" s="32" t="s">
        <v>581</v>
      </c>
      <c r="P1775" s="32"/>
      <c r="Q1775" s="32"/>
      <c r="R1775" s="32"/>
      <c r="S1775" s="32"/>
      <c r="T1775" s="33"/>
      <c r="U1775" s="33"/>
      <c r="V1775" s="32" t="s">
        <v>581</v>
      </c>
      <c r="W1775" s="32" t="s">
        <v>581</v>
      </c>
      <c r="X1775" s="33"/>
      <c r="Y1775" s="32"/>
      <c r="Z1775" s="33"/>
      <c r="AA1775" s="32"/>
      <c r="AB1775" s="32"/>
      <c r="AC1775" s="33" t="s">
        <v>581</v>
      </c>
      <c r="AD1775" s="32"/>
      <c r="AE1775" s="33" t="s">
        <v>581</v>
      </c>
      <c r="AF1775" s="32" t="s">
        <v>581</v>
      </c>
      <c r="AG1775" s="32" t="s">
        <v>581</v>
      </c>
      <c r="AH1775" s="32" t="s">
        <v>1209</v>
      </c>
      <c r="AI1775" t="s">
        <v>1748</v>
      </c>
      <c r="AJ1775" t="s">
        <v>1361</v>
      </c>
      <c r="AK1775" t="s">
        <v>1302</v>
      </c>
      <c r="AL1775" s="32" t="s">
        <v>1749</v>
      </c>
    </row>
    <row r="1776" spans="1:38">
      <c r="A1776" s="32">
        <v>147</v>
      </c>
      <c r="B1776" s="33">
        <v>45202</v>
      </c>
      <c r="C1776" s="32"/>
      <c r="D1776" s="32" t="s">
        <v>603</v>
      </c>
      <c r="E1776" s="32" t="s">
        <v>787</v>
      </c>
      <c r="F1776" s="32">
        <v>2324497</v>
      </c>
      <c r="G1776" s="32" t="s">
        <v>312</v>
      </c>
      <c r="H1776" s="32" t="s">
        <v>297</v>
      </c>
      <c r="I1776" s="32">
        <v>51359</v>
      </c>
      <c r="J1776" s="33">
        <v>45202</v>
      </c>
      <c r="K1776" s="33">
        <v>45203</v>
      </c>
      <c r="M1776" s="32" t="s">
        <v>581</v>
      </c>
      <c r="N1776" s="32" t="s">
        <v>581</v>
      </c>
      <c r="O1776" s="32" t="s">
        <v>581</v>
      </c>
      <c r="P1776" s="32"/>
      <c r="Q1776" s="32"/>
      <c r="R1776" s="32"/>
      <c r="S1776" s="32"/>
      <c r="T1776" s="33"/>
      <c r="U1776" s="33"/>
      <c r="V1776" s="32" t="s">
        <v>581</v>
      </c>
      <c r="W1776" s="32" t="s">
        <v>581</v>
      </c>
      <c r="X1776" s="33"/>
      <c r="Y1776" s="32"/>
      <c r="Z1776" s="33"/>
      <c r="AA1776" s="32"/>
      <c r="AB1776" s="32"/>
      <c r="AC1776" s="33" t="s">
        <v>581</v>
      </c>
      <c r="AD1776" s="32"/>
      <c r="AE1776" s="33" t="s">
        <v>581</v>
      </c>
      <c r="AF1776" s="32" t="s">
        <v>581</v>
      </c>
      <c r="AG1776" s="32" t="s">
        <v>581</v>
      </c>
      <c r="AH1776" s="32" t="s">
        <v>1209</v>
      </c>
      <c r="AI1776" t="s">
        <v>1748</v>
      </c>
      <c r="AJ1776" t="s">
        <v>1361</v>
      </c>
      <c r="AK1776" t="s">
        <v>1302</v>
      </c>
      <c r="AL1776" s="32" t="s">
        <v>1749</v>
      </c>
    </row>
    <row r="1777" spans="1:38">
      <c r="A1777" s="32">
        <v>152</v>
      </c>
      <c r="B1777" s="33">
        <v>45208</v>
      </c>
      <c r="C1777" s="32"/>
      <c r="D1777" s="32" t="s">
        <v>604</v>
      </c>
      <c r="E1777" s="32" t="s">
        <v>788</v>
      </c>
      <c r="F1777" s="32" t="s">
        <v>581</v>
      </c>
      <c r="G1777" s="32" t="s">
        <v>312</v>
      </c>
      <c r="H1777" s="32" t="s">
        <v>297</v>
      </c>
      <c r="I1777" s="32">
        <v>52388</v>
      </c>
      <c r="J1777" s="33">
        <v>45208</v>
      </c>
      <c r="K1777" s="33">
        <v>45230</v>
      </c>
      <c r="M1777" s="32" t="s">
        <v>581</v>
      </c>
      <c r="N1777" s="32" t="s">
        <v>581</v>
      </c>
      <c r="O1777" s="32" t="s">
        <v>581</v>
      </c>
      <c r="P1777" s="32"/>
      <c r="Q1777" s="32"/>
      <c r="R1777" s="32"/>
      <c r="S1777" s="32"/>
      <c r="T1777" s="33"/>
      <c r="U1777" s="33"/>
      <c r="V1777" s="32" t="s">
        <v>581</v>
      </c>
      <c r="W1777" s="32" t="s">
        <v>581</v>
      </c>
      <c r="X1777" s="33"/>
      <c r="Y1777" s="32"/>
      <c r="Z1777" s="33"/>
      <c r="AA1777" s="32"/>
      <c r="AB1777" s="32"/>
      <c r="AC1777" s="33" t="s">
        <v>581</v>
      </c>
      <c r="AD1777" s="32"/>
      <c r="AE1777" s="33" t="s">
        <v>581</v>
      </c>
      <c r="AF1777" s="32" t="s">
        <v>581</v>
      </c>
      <c r="AG1777" s="32" t="s">
        <v>581</v>
      </c>
      <c r="AH1777" s="32" t="s">
        <v>1209</v>
      </c>
      <c r="AI1777" t="s">
        <v>1748</v>
      </c>
      <c r="AJ1777" t="s">
        <v>1361</v>
      </c>
      <c r="AK1777" t="s">
        <v>1302</v>
      </c>
      <c r="AL1777" s="32" t="s">
        <v>1749</v>
      </c>
    </row>
    <row r="1778" spans="1:38">
      <c r="A1778" s="32">
        <v>154</v>
      </c>
      <c r="B1778" s="33">
        <v>45210</v>
      </c>
      <c r="C1778" s="32"/>
      <c r="D1778" s="32" t="s">
        <v>605</v>
      </c>
      <c r="E1778" s="32" t="s">
        <v>759</v>
      </c>
      <c r="F1778" s="32">
        <v>3790651</v>
      </c>
      <c r="G1778" s="32" t="s">
        <v>312</v>
      </c>
      <c r="H1778" s="32" t="s">
        <v>297</v>
      </c>
      <c r="I1778" s="32">
        <v>51868</v>
      </c>
      <c r="J1778" s="33">
        <v>45210</v>
      </c>
      <c r="K1778" s="33">
        <v>45217</v>
      </c>
      <c r="M1778" s="32" t="s">
        <v>581</v>
      </c>
      <c r="N1778" s="32" t="s">
        <v>581</v>
      </c>
      <c r="O1778" s="32" t="s">
        <v>581</v>
      </c>
      <c r="P1778" s="32"/>
      <c r="Q1778" s="32"/>
      <c r="R1778" s="32"/>
      <c r="S1778" s="32"/>
      <c r="T1778" s="33"/>
      <c r="U1778" s="33"/>
      <c r="V1778" s="32" t="s">
        <v>581</v>
      </c>
      <c r="W1778" s="32" t="s">
        <v>581</v>
      </c>
      <c r="X1778" s="33"/>
      <c r="Y1778" s="32"/>
      <c r="Z1778" s="33"/>
      <c r="AA1778" s="32"/>
      <c r="AB1778" s="32"/>
      <c r="AC1778" s="33" t="s">
        <v>581</v>
      </c>
      <c r="AD1778" s="32"/>
      <c r="AE1778" s="33" t="s">
        <v>581</v>
      </c>
      <c r="AF1778" s="32" t="s">
        <v>581</v>
      </c>
      <c r="AG1778" s="32" t="s">
        <v>581</v>
      </c>
      <c r="AH1778" s="32" t="s">
        <v>1209</v>
      </c>
      <c r="AI1778" t="s">
        <v>1748</v>
      </c>
      <c r="AJ1778" t="s">
        <v>1361</v>
      </c>
      <c r="AK1778" t="s">
        <v>1302</v>
      </c>
      <c r="AL1778" s="32" t="s">
        <v>1749</v>
      </c>
    </row>
    <row r="1779" spans="1:38">
      <c r="A1779" s="32">
        <v>157</v>
      </c>
      <c r="B1779" s="33">
        <v>45213</v>
      </c>
      <c r="C1779" s="32"/>
      <c r="D1779" s="32" t="s">
        <v>606</v>
      </c>
      <c r="E1779" s="32" t="s">
        <v>789</v>
      </c>
      <c r="F1779" s="32">
        <v>7874945</v>
      </c>
      <c r="G1779" s="32" t="s">
        <v>312</v>
      </c>
      <c r="H1779" s="32" t="s">
        <v>297</v>
      </c>
      <c r="I1779" s="32">
        <v>52495</v>
      </c>
      <c r="J1779" s="33">
        <v>45213</v>
      </c>
      <c r="K1779" s="33">
        <v>45234</v>
      </c>
      <c r="M1779" s="32" t="s">
        <v>581</v>
      </c>
      <c r="N1779" s="32" t="s">
        <v>581</v>
      </c>
      <c r="O1779" s="32" t="s">
        <v>581</v>
      </c>
      <c r="P1779" s="32"/>
      <c r="Q1779" s="32"/>
      <c r="R1779" s="32"/>
      <c r="S1779" s="32"/>
      <c r="T1779" s="33"/>
      <c r="U1779" s="33"/>
      <c r="V1779" s="32" t="s">
        <v>581</v>
      </c>
      <c r="W1779" s="32" t="s">
        <v>581</v>
      </c>
      <c r="X1779" s="33"/>
      <c r="Y1779" s="32"/>
      <c r="Z1779" s="33"/>
      <c r="AA1779" s="32"/>
      <c r="AB1779" s="32"/>
      <c r="AC1779" s="33" t="s">
        <v>581</v>
      </c>
      <c r="AD1779" s="32"/>
      <c r="AE1779" s="33" t="s">
        <v>581</v>
      </c>
      <c r="AF1779" s="32" t="s">
        <v>581</v>
      </c>
      <c r="AG1779" s="32" t="s">
        <v>581</v>
      </c>
      <c r="AH1779" s="32" t="s">
        <v>1209</v>
      </c>
      <c r="AI1779" t="s">
        <v>1748</v>
      </c>
      <c r="AJ1779" t="s">
        <v>1361</v>
      </c>
      <c r="AK1779" t="s">
        <v>1302</v>
      </c>
      <c r="AL1779" s="32" t="s">
        <v>1749</v>
      </c>
    </row>
    <row r="1780" spans="1:38">
      <c r="A1780" s="32">
        <v>159</v>
      </c>
      <c r="B1780" s="33">
        <v>45215</v>
      </c>
      <c r="C1780" s="32"/>
      <c r="D1780" s="32" t="s">
        <v>607</v>
      </c>
      <c r="E1780" s="32" t="s">
        <v>790</v>
      </c>
      <c r="F1780" s="32">
        <v>7995997</v>
      </c>
      <c r="G1780" s="32" t="s">
        <v>312</v>
      </c>
      <c r="H1780" s="32" t="s">
        <v>297</v>
      </c>
      <c r="I1780" s="32">
        <v>52416</v>
      </c>
      <c r="J1780" s="33">
        <v>45215</v>
      </c>
      <c r="K1780" s="33">
        <v>45231</v>
      </c>
      <c r="M1780" s="32" t="s">
        <v>581</v>
      </c>
      <c r="N1780" s="32" t="s">
        <v>581</v>
      </c>
      <c r="O1780" s="32" t="s">
        <v>581</v>
      </c>
      <c r="P1780" s="32"/>
      <c r="Q1780" s="32"/>
      <c r="R1780" s="32"/>
      <c r="S1780" s="32"/>
      <c r="T1780" s="33"/>
      <c r="U1780" s="33"/>
      <c r="V1780" s="32" t="s">
        <v>581</v>
      </c>
      <c r="W1780" s="32" t="s">
        <v>581</v>
      </c>
      <c r="X1780" s="33"/>
      <c r="Y1780" s="32"/>
      <c r="Z1780" s="33"/>
      <c r="AA1780" s="32"/>
      <c r="AB1780" s="32"/>
      <c r="AC1780" s="33" t="s">
        <v>581</v>
      </c>
      <c r="AD1780" s="32"/>
      <c r="AE1780" s="33" t="s">
        <v>581</v>
      </c>
      <c r="AF1780" s="32" t="s">
        <v>581</v>
      </c>
      <c r="AG1780" s="32" t="s">
        <v>581</v>
      </c>
      <c r="AH1780" s="32" t="s">
        <v>1209</v>
      </c>
      <c r="AI1780" t="s">
        <v>1748</v>
      </c>
      <c r="AJ1780" t="s">
        <v>1361</v>
      </c>
      <c r="AK1780" t="s">
        <v>1302</v>
      </c>
      <c r="AL1780" s="32" t="s">
        <v>1749</v>
      </c>
    </row>
    <row r="1781" spans="1:38">
      <c r="A1781" s="32">
        <v>161</v>
      </c>
      <c r="B1781" s="33">
        <v>45215</v>
      </c>
      <c r="C1781" s="32"/>
      <c r="D1781" s="32" t="s">
        <v>608</v>
      </c>
      <c r="E1781" s="32" t="s">
        <v>791</v>
      </c>
      <c r="F1781" s="32">
        <v>7986313</v>
      </c>
      <c r="G1781" s="32" t="s">
        <v>312</v>
      </c>
      <c r="H1781" s="32" t="s">
        <v>297</v>
      </c>
      <c r="I1781" s="32">
        <v>52413</v>
      </c>
      <c r="J1781" s="33">
        <v>45215</v>
      </c>
      <c r="K1781" s="33">
        <v>45231</v>
      </c>
      <c r="M1781" s="32" t="s">
        <v>581</v>
      </c>
      <c r="N1781" s="32" t="s">
        <v>581</v>
      </c>
      <c r="O1781" s="32" t="s">
        <v>581</v>
      </c>
      <c r="P1781" s="32"/>
      <c r="Q1781" s="32"/>
      <c r="R1781" s="32"/>
      <c r="S1781" s="32"/>
      <c r="T1781" s="33"/>
      <c r="U1781" s="33"/>
      <c r="V1781" s="32" t="s">
        <v>581</v>
      </c>
      <c r="W1781" s="32" t="s">
        <v>581</v>
      </c>
      <c r="X1781" s="33"/>
      <c r="Y1781" s="32"/>
      <c r="Z1781" s="33"/>
      <c r="AA1781" s="32"/>
      <c r="AB1781" s="32"/>
      <c r="AC1781" s="33" t="s">
        <v>581</v>
      </c>
      <c r="AD1781" s="32"/>
      <c r="AE1781" s="33" t="s">
        <v>581</v>
      </c>
      <c r="AF1781" s="32" t="s">
        <v>581</v>
      </c>
      <c r="AG1781" s="32" t="s">
        <v>581</v>
      </c>
      <c r="AH1781" s="32" t="s">
        <v>1209</v>
      </c>
      <c r="AI1781" t="s">
        <v>1748</v>
      </c>
      <c r="AJ1781" t="s">
        <v>1361</v>
      </c>
      <c r="AK1781" t="s">
        <v>1302</v>
      </c>
      <c r="AL1781" s="32" t="s">
        <v>1749</v>
      </c>
    </row>
    <row r="1782" spans="1:38">
      <c r="A1782" s="32">
        <v>162</v>
      </c>
      <c r="B1782" s="33">
        <v>45215</v>
      </c>
      <c r="C1782" s="32"/>
      <c r="D1782" s="32" t="s">
        <v>609</v>
      </c>
      <c r="E1782" s="32" t="s">
        <v>792</v>
      </c>
      <c r="F1782" s="32">
        <v>7975040</v>
      </c>
      <c r="G1782" s="32" t="s">
        <v>312</v>
      </c>
      <c r="H1782" s="32" t="s">
        <v>297</v>
      </c>
      <c r="I1782" s="32">
        <v>52414</v>
      </c>
      <c r="J1782" s="33">
        <v>45215</v>
      </c>
      <c r="K1782" s="33">
        <v>45231</v>
      </c>
      <c r="M1782" s="32" t="s">
        <v>581</v>
      </c>
      <c r="N1782" s="32" t="s">
        <v>581</v>
      </c>
      <c r="O1782" s="32" t="s">
        <v>581</v>
      </c>
      <c r="P1782" s="32"/>
      <c r="Q1782" s="32"/>
      <c r="R1782" s="32"/>
      <c r="S1782" s="32"/>
      <c r="T1782" s="33"/>
      <c r="U1782" s="33"/>
      <c r="V1782" s="32" t="s">
        <v>581</v>
      </c>
      <c r="W1782" s="32" t="s">
        <v>581</v>
      </c>
      <c r="X1782" s="33"/>
      <c r="Y1782" s="32"/>
      <c r="Z1782" s="33"/>
      <c r="AA1782" s="32"/>
      <c r="AB1782" s="32"/>
      <c r="AC1782" s="33" t="s">
        <v>581</v>
      </c>
      <c r="AD1782" s="32"/>
      <c r="AE1782" s="33" t="s">
        <v>581</v>
      </c>
      <c r="AF1782" s="32" t="s">
        <v>581</v>
      </c>
      <c r="AG1782" s="32" t="s">
        <v>581</v>
      </c>
      <c r="AH1782" s="32" t="s">
        <v>1209</v>
      </c>
      <c r="AI1782" t="s">
        <v>1748</v>
      </c>
      <c r="AJ1782" t="s">
        <v>1361</v>
      </c>
      <c r="AK1782" t="s">
        <v>1302</v>
      </c>
      <c r="AL1782" s="32" t="s">
        <v>1749</v>
      </c>
    </row>
    <row r="1783" spans="1:38">
      <c r="A1783" s="32">
        <v>163</v>
      </c>
      <c r="B1783" s="33">
        <v>45215</v>
      </c>
      <c r="C1783" s="32"/>
      <c r="D1783" s="32" t="s">
        <v>610</v>
      </c>
      <c r="E1783" s="32" t="s">
        <v>793</v>
      </c>
      <c r="F1783" s="32">
        <v>7973212</v>
      </c>
      <c r="G1783" s="32" t="s">
        <v>312</v>
      </c>
      <c r="H1783" s="32" t="s">
        <v>297</v>
      </c>
      <c r="I1783" s="32">
        <v>52496</v>
      </c>
      <c r="J1783" s="33">
        <v>45215</v>
      </c>
      <c r="K1783" s="33">
        <v>45234</v>
      </c>
      <c r="M1783" s="32" t="s">
        <v>581</v>
      </c>
      <c r="N1783" s="32" t="s">
        <v>581</v>
      </c>
      <c r="O1783" s="32" t="s">
        <v>581</v>
      </c>
      <c r="P1783" s="32"/>
      <c r="Q1783" s="32"/>
      <c r="R1783" s="32"/>
      <c r="S1783" s="32"/>
      <c r="T1783" s="33"/>
      <c r="U1783" s="33"/>
      <c r="V1783" s="32" t="s">
        <v>581</v>
      </c>
      <c r="W1783" s="32" t="s">
        <v>581</v>
      </c>
      <c r="X1783" s="33"/>
      <c r="Y1783" s="32"/>
      <c r="Z1783" s="33"/>
      <c r="AA1783" s="32"/>
      <c r="AB1783" s="32"/>
      <c r="AC1783" s="33" t="s">
        <v>581</v>
      </c>
      <c r="AD1783" s="32"/>
      <c r="AE1783" s="33" t="s">
        <v>581</v>
      </c>
      <c r="AF1783" s="32" t="s">
        <v>581</v>
      </c>
      <c r="AG1783" s="32" t="s">
        <v>581</v>
      </c>
      <c r="AH1783" s="32" t="s">
        <v>1209</v>
      </c>
      <c r="AI1783" t="s">
        <v>1748</v>
      </c>
      <c r="AJ1783" t="s">
        <v>1361</v>
      </c>
      <c r="AK1783" t="s">
        <v>1302</v>
      </c>
      <c r="AL1783" s="32" t="s">
        <v>1749</v>
      </c>
    </row>
    <row r="1784" spans="1:38">
      <c r="A1784" s="32">
        <v>164</v>
      </c>
      <c r="B1784" s="33">
        <v>45216</v>
      </c>
      <c r="C1784" s="32"/>
      <c r="D1784" s="32" t="s">
        <v>611</v>
      </c>
      <c r="E1784" s="32" t="s">
        <v>794</v>
      </c>
      <c r="F1784" s="32">
        <v>3444456</v>
      </c>
      <c r="G1784" s="32" t="s">
        <v>312</v>
      </c>
      <c r="H1784" s="32" t="s">
        <v>297</v>
      </c>
      <c r="I1784" s="32">
        <v>52334</v>
      </c>
      <c r="J1784" s="33">
        <v>45216</v>
      </c>
      <c r="K1784" s="33">
        <v>45229</v>
      </c>
      <c r="M1784" s="32" t="s">
        <v>581</v>
      </c>
      <c r="N1784" s="32" t="s">
        <v>581</v>
      </c>
      <c r="O1784" s="32" t="s">
        <v>581</v>
      </c>
      <c r="P1784" s="32"/>
      <c r="Q1784" s="32"/>
      <c r="R1784" s="32"/>
      <c r="S1784" s="32"/>
      <c r="T1784" s="33"/>
      <c r="U1784" s="33"/>
      <c r="V1784" s="32" t="s">
        <v>581</v>
      </c>
      <c r="W1784" s="32" t="s">
        <v>581</v>
      </c>
      <c r="X1784" s="33"/>
      <c r="Y1784" s="32"/>
      <c r="Z1784" s="33"/>
      <c r="AA1784" s="32"/>
      <c r="AB1784" s="32"/>
      <c r="AC1784" s="33" t="s">
        <v>581</v>
      </c>
      <c r="AD1784" s="32"/>
      <c r="AE1784" s="33" t="s">
        <v>581</v>
      </c>
      <c r="AF1784" s="32" t="s">
        <v>581</v>
      </c>
      <c r="AG1784" s="32" t="s">
        <v>581</v>
      </c>
      <c r="AH1784" s="32" t="s">
        <v>1209</v>
      </c>
      <c r="AI1784" t="s">
        <v>1748</v>
      </c>
      <c r="AJ1784" t="s">
        <v>1361</v>
      </c>
      <c r="AK1784" t="s">
        <v>1302</v>
      </c>
      <c r="AL1784" s="32" t="s">
        <v>1749</v>
      </c>
    </row>
    <row r="1785" spans="1:38">
      <c r="A1785" s="32">
        <v>165</v>
      </c>
      <c r="B1785" s="33">
        <v>45216</v>
      </c>
      <c r="C1785" s="32"/>
      <c r="D1785" s="32" t="s">
        <v>612</v>
      </c>
      <c r="E1785" s="32" t="s">
        <v>795</v>
      </c>
      <c r="F1785" s="32">
        <v>8024236</v>
      </c>
      <c r="G1785" s="32" t="s">
        <v>312</v>
      </c>
      <c r="H1785" s="32" t="s">
        <v>297</v>
      </c>
      <c r="I1785" s="32">
        <v>52134</v>
      </c>
      <c r="J1785" s="33">
        <v>45216</v>
      </c>
      <c r="K1785" s="33">
        <v>45223</v>
      </c>
      <c r="M1785" s="32" t="s">
        <v>581</v>
      </c>
      <c r="N1785" s="32" t="s">
        <v>581</v>
      </c>
      <c r="O1785" s="32" t="s">
        <v>581</v>
      </c>
      <c r="P1785" s="32"/>
      <c r="Q1785" s="32"/>
      <c r="R1785" s="32"/>
      <c r="S1785" s="32"/>
      <c r="T1785" s="33"/>
      <c r="U1785" s="33"/>
      <c r="V1785" s="32" t="s">
        <v>581</v>
      </c>
      <c r="W1785" s="32" t="s">
        <v>581</v>
      </c>
      <c r="X1785" s="33"/>
      <c r="Y1785" s="32"/>
      <c r="Z1785" s="33"/>
      <c r="AA1785" s="32"/>
      <c r="AB1785" s="32"/>
      <c r="AC1785" s="33" t="s">
        <v>581</v>
      </c>
      <c r="AD1785" s="32"/>
      <c r="AE1785" s="33" t="s">
        <v>581</v>
      </c>
      <c r="AF1785" s="32" t="s">
        <v>581</v>
      </c>
      <c r="AG1785" s="32" t="s">
        <v>581</v>
      </c>
      <c r="AH1785" s="32" t="s">
        <v>1209</v>
      </c>
      <c r="AI1785" t="s">
        <v>1748</v>
      </c>
      <c r="AJ1785" t="s">
        <v>1361</v>
      </c>
      <c r="AK1785" t="s">
        <v>1302</v>
      </c>
      <c r="AL1785" s="32" t="s">
        <v>1749</v>
      </c>
    </row>
    <row r="1786" spans="1:38">
      <c r="A1786" s="32">
        <v>167</v>
      </c>
      <c r="B1786" s="33">
        <v>45217</v>
      </c>
      <c r="C1786" s="32"/>
      <c r="D1786" s="32" t="s">
        <v>633</v>
      </c>
      <c r="E1786" s="32" t="s">
        <v>805</v>
      </c>
      <c r="F1786" s="32">
        <v>8019766</v>
      </c>
      <c r="G1786" s="32" t="s">
        <v>312</v>
      </c>
      <c r="H1786" s="32" t="s">
        <v>297</v>
      </c>
      <c r="I1786" s="32">
        <v>52378</v>
      </c>
      <c r="J1786" s="33">
        <v>45217</v>
      </c>
      <c r="K1786" s="33">
        <v>45230</v>
      </c>
      <c r="M1786" s="32" t="s">
        <v>581</v>
      </c>
      <c r="N1786" s="32" t="s">
        <v>581</v>
      </c>
      <c r="O1786" s="32" t="s">
        <v>581</v>
      </c>
      <c r="P1786" s="32"/>
      <c r="Q1786" s="32"/>
      <c r="R1786" s="32"/>
      <c r="S1786" s="32"/>
      <c r="T1786" s="33"/>
      <c r="U1786" s="33"/>
      <c r="V1786" s="32" t="s">
        <v>581</v>
      </c>
      <c r="W1786" s="32" t="s">
        <v>581</v>
      </c>
      <c r="X1786" s="33"/>
      <c r="Y1786" s="32"/>
      <c r="Z1786" s="33"/>
      <c r="AA1786" s="32"/>
      <c r="AB1786" s="32"/>
      <c r="AC1786" s="33" t="s">
        <v>581</v>
      </c>
      <c r="AD1786" s="32"/>
      <c r="AE1786" s="33" t="s">
        <v>581</v>
      </c>
      <c r="AF1786" s="32" t="s">
        <v>581</v>
      </c>
      <c r="AG1786" s="32" t="s">
        <v>581</v>
      </c>
      <c r="AH1786" s="32" t="s">
        <v>1209</v>
      </c>
      <c r="AI1786" t="s">
        <v>1748</v>
      </c>
      <c r="AJ1786" t="s">
        <v>1361</v>
      </c>
      <c r="AK1786" t="s">
        <v>1302</v>
      </c>
      <c r="AL1786" s="32" t="s">
        <v>1749</v>
      </c>
    </row>
    <row r="1787" spans="1:38">
      <c r="A1787" s="32">
        <v>169</v>
      </c>
      <c r="B1787" s="33">
        <v>45221</v>
      </c>
      <c r="C1787" s="32"/>
      <c r="D1787" s="32" t="s">
        <v>613</v>
      </c>
      <c r="E1787" s="32" t="s">
        <v>796</v>
      </c>
      <c r="F1787" s="32">
        <v>7813302</v>
      </c>
      <c r="G1787" s="32" t="s">
        <v>312</v>
      </c>
      <c r="H1787" s="32" t="s">
        <v>297</v>
      </c>
      <c r="I1787" s="32">
        <v>52316</v>
      </c>
      <c r="J1787" s="33">
        <v>45221</v>
      </c>
      <c r="K1787" s="33">
        <v>45227</v>
      </c>
      <c r="M1787" s="32" t="s">
        <v>581</v>
      </c>
      <c r="N1787" s="32" t="s">
        <v>581</v>
      </c>
      <c r="O1787" s="32" t="s">
        <v>581</v>
      </c>
      <c r="P1787" s="32"/>
      <c r="Q1787" s="32"/>
      <c r="R1787" s="32"/>
      <c r="S1787" s="32"/>
      <c r="T1787" s="33"/>
      <c r="U1787" s="33"/>
      <c r="V1787" s="32" t="s">
        <v>581</v>
      </c>
      <c r="W1787" s="32" t="s">
        <v>581</v>
      </c>
      <c r="X1787" s="33"/>
      <c r="Y1787" s="32"/>
      <c r="Z1787" s="33"/>
      <c r="AA1787" s="32"/>
      <c r="AB1787" s="32"/>
      <c r="AC1787" s="33" t="s">
        <v>581</v>
      </c>
      <c r="AD1787" s="32"/>
      <c r="AE1787" s="33" t="s">
        <v>581</v>
      </c>
      <c r="AF1787" s="32" t="s">
        <v>581</v>
      </c>
      <c r="AG1787" s="32" t="s">
        <v>581</v>
      </c>
      <c r="AH1787" s="32" t="s">
        <v>1209</v>
      </c>
      <c r="AI1787" t="s">
        <v>1748</v>
      </c>
      <c r="AJ1787" t="s">
        <v>1361</v>
      </c>
      <c r="AK1787" t="s">
        <v>1302</v>
      </c>
      <c r="AL1787" s="32" t="s">
        <v>1749</v>
      </c>
    </row>
    <row r="1788" spans="1:38">
      <c r="A1788" s="32">
        <v>170</v>
      </c>
      <c r="B1788" s="33">
        <v>45221</v>
      </c>
      <c r="C1788" s="32"/>
      <c r="D1788" s="32" t="s">
        <v>614</v>
      </c>
      <c r="E1788" s="32" t="s">
        <v>797</v>
      </c>
      <c r="F1788" s="32">
        <v>7814</v>
      </c>
      <c r="G1788" s="32" t="s">
        <v>312</v>
      </c>
      <c r="H1788" s="32" t="s">
        <v>297</v>
      </c>
      <c r="I1788" s="32">
        <v>52317</v>
      </c>
      <c r="J1788" s="33">
        <v>45221</v>
      </c>
      <c r="K1788" s="33">
        <v>45227</v>
      </c>
      <c r="M1788" s="32" t="s">
        <v>581</v>
      </c>
      <c r="N1788" s="32" t="s">
        <v>581</v>
      </c>
      <c r="O1788" s="32" t="s">
        <v>581</v>
      </c>
      <c r="P1788" s="32"/>
      <c r="Q1788" s="32"/>
      <c r="R1788" s="32"/>
      <c r="S1788" s="32"/>
      <c r="T1788" s="33"/>
      <c r="U1788" s="33"/>
      <c r="V1788" s="32" t="s">
        <v>581</v>
      </c>
      <c r="W1788" s="32" t="s">
        <v>581</v>
      </c>
      <c r="X1788" s="33"/>
      <c r="Y1788" s="32"/>
      <c r="Z1788" s="33"/>
      <c r="AA1788" s="32"/>
      <c r="AB1788" s="32"/>
      <c r="AC1788" s="33" t="s">
        <v>581</v>
      </c>
      <c r="AD1788" s="32"/>
      <c r="AE1788" s="33" t="s">
        <v>581</v>
      </c>
      <c r="AF1788" s="32" t="s">
        <v>581</v>
      </c>
      <c r="AG1788" s="32" t="s">
        <v>581</v>
      </c>
      <c r="AH1788" s="32" t="s">
        <v>1209</v>
      </c>
      <c r="AI1788" t="s">
        <v>1748</v>
      </c>
      <c r="AJ1788" t="s">
        <v>1361</v>
      </c>
      <c r="AK1788" t="s">
        <v>1302</v>
      </c>
      <c r="AL1788" s="32" t="s">
        <v>1749</v>
      </c>
    </row>
    <row r="1789" spans="1:38">
      <c r="A1789" s="32">
        <v>171</v>
      </c>
      <c r="B1789" s="33">
        <v>45221</v>
      </c>
      <c r="C1789" s="32"/>
      <c r="D1789" s="32" t="s">
        <v>617</v>
      </c>
      <c r="E1789" s="32" t="s">
        <v>799</v>
      </c>
      <c r="F1789" s="32">
        <v>7815289</v>
      </c>
      <c r="G1789" s="32" t="s">
        <v>312</v>
      </c>
      <c r="H1789" s="32" t="s">
        <v>297</v>
      </c>
      <c r="I1789" s="32">
        <v>52129</v>
      </c>
      <c r="J1789" s="33">
        <v>45221</v>
      </c>
      <c r="K1789" s="33">
        <v>45223</v>
      </c>
      <c r="M1789" s="32" t="s">
        <v>581</v>
      </c>
      <c r="N1789" s="32" t="s">
        <v>581</v>
      </c>
      <c r="O1789" s="32" t="s">
        <v>581</v>
      </c>
      <c r="P1789" s="32"/>
      <c r="Q1789" s="32"/>
      <c r="R1789" s="32"/>
      <c r="S1789" s="32"/>
      <c r="T1789" s="33"/>
      <c r="U1789" s="33"/>
      <c r="V1789" s="32" t="s">
        <v>581</v>
      </c>
      <c r="W1789" s="32" t="s">
        <v>581</v>
      </c>
      <c r="X1789" s="33"/>
      <c r="Y1789" s="32"/>
      <c r="Z1789" s="33"/>
      <c r="AA1789" s="32"/>
      <c r="AB1789" s="32"/>
      <c r="AC1789" s="33" t="s">
        <v>581</v>
      </c>
      <c r="AD1789" s="32"/>
      <c r="AE1789" s="33" t="s">
        <v>581</v>
      </c>
      <c r="AF1789" s="32" t="s">
        <v>581</v>
      </c>
      <c r="AG1789" s="32" t="s">
        <v>581</v>
      </c>
      <c r="AH1789" s="32" t="s">
        <v>1209</v>
      </c>
      <c r="AI1789" t="s">
        <v>1748</v>
      </c>
      <c r="AJ1789" t="s">
        <v>1361</v>
      </c>
      <c r="AK1789" t="s">
        <v>1302</v>
      </c>
      <c r="AL1789" s="32" t="s">
        <v>1749</v>
      </c>
    </row>
    <row r="1790" spans="1:38">
      <c r="A1790" s="32">
        <v>172</v>
      </c>
      <c r="B1790" s="33">
        <v>45222</v>
      </c>
      <c r="C1790" s="32"/>
      <c r="D1790" s="32" t="s">
        <v>618</v>
      </c>
      <c r="E1790" s="32" t="s">
        <v>800</v>
      </c>
      <c r="F1790" s="32">
        <v>7815713</v>
      </c>
      <c r="G1790" s="32" t="s">
        <v>312</v>
      </c>
      <c r="H1790" s="32" t="s">
        <v>297</v>
      </c>
      <c r="I1790" s="32">
        <v>52160</v>
      </c>
      <c r="J1790" s="33">
        <v>45222</v>
      </c>
      <c r="K1790" s="33">
        <v>45223</v>
      </c>
      <c r="M1790" s="32" t="s">
        <v>581</v>
      </c>
      <c r="N1790" s="32" t="s">
        <v>581</v>
      </c>
      <c r="O1790" s="32" t="s">
        <v>581</v>
      </c>
      <c r="P1790" s="32"/>
      <c r="Q1790" s="32"/>
      <c r="R1790" s="32"/>
      <c r="S1790" s="32"/>
      <c r="T1790" s="33"/>
      <c r="U1790" s="33"/>
      <c r="V1790" s="32" t="s">
        <v>581</v>
      </c>
      <c r="W1790" s="32" t="s">
        <v>581</v>
      </c>
      <c r="X1790" s="33"/>
      <c r="Y1790" s="32"/>
      <c r="Z1790" s="33"/>
      <c r="AA1790" s="32"/>
      <c r="AB1790" s="32"/>
      <c r="AC1790" s="33" t="s">
        <v>581</v>
      </c>
      <c r="AD1790" s="32"/>
      <c r="AE1790" s="33" t="s">
        <v>581</v>
      </c>
      <c r="AF1790" s="32" t="s">
        <v>581</v>
      </c>
      <c r="AG1790" s="32" t="s">
        <v>581</v>
      </c>
      <c r="AH1790" s="32" t="s">
        <v>1209</v>
      </c>
      <c r="AI1790" t="s">
        <v>1748</v>
      </c>
      <c r="AJ1790" t="s">
        <v>1361</v>
      </c>
      <c r="AK1790" t="s">
        <v>1302</v>
      </c>
      <c r="AL1790" s="32" t="s">
        <v>1749</v>
      </c>
    </row>
    <row r="1791" spans="1:38">
      <c r="A1791" s="32">
        <v>173</v>
      </c>
      <c r="B1791" s="33">
        <v>45222</v>
      </c>
      <c r="C1791" s="32"/>
      <c r="D1791" s="32" t="s">
        <v>619</v>
      </c>
      <c r="E1791" s="32" t="s">
        <v>801</v>
      </c>
      <c r="F1791" s="32">
        <v>7815937</v>
      </c>
      <c r="G1791" s="32" t="s">
        <v>312</v>
      </c>
      <c r="H1791" s="32" t="s">
        <v>297</v>
      </c>
      <c r="I1791" s="32">
        <v>52310</v>
      </c>
      <c r="J1791" s="33">
        <v>45222</v>
      </c>
      <c r="K1791" s="33">
        <v>45227</v>
      </c>
      <c r="M1791" s="32" t="s">
        <v>581</v>
      </c>
      <c r="N1791" s="32" t="s">
        <v>581</v>
      </c>
      <c r="O1791" s="32" t="s">
        <v>581</v>
      </c>
      <c r="P1791" s="32"/>
      <c r="Q1791" s="32"/>
      <c r="R1791" s="32"/>
      <c r="S1791" s="32"/>
      <c r="T1791" s="33"/>
      <c r="U1791" s="33"/>
      <c r="V1791" s="32" t="s">
        <v>581</v>
      </c>
      <c r="W1791" s="32" t="s">
        <v>581</v>
      </c>
      <c r="X1791" s="33"/>
      <c r="Y1791" s="32"/>
      <c r="Z1791" s="33"/>
      <c r="AA1791" s="32"/>
      <c r="AB1791" s="32"/>
      <c r="AC1791" s="33" t="s">
        <v>581</v>
      </c>
      <c r="AD1791" s="32"/>
      <c r="AE1791" s="33" t="s">
        <v>581</v>
      </c>
      <c r="AF1791" s="32" t="s">
        <v>581</v>
      </c>
      <c r="AG1791" s="32" t="s">
        <v>581</v>
      </c>
      <c r="AH1791" s="32" t="s">
        <v>1209</v>
      </c>
      <c r="AI1791" t="s">
        <v>1748</v>
      </c>
      <c r="AJ1791" t="s">
        <v>1361</v>
      </c>
      <c r="AK1791" t="s">
        <v>1302</v>
      </c>
      <c r="AL1791" s="32" t="s">
        <v>1749</v>
      </c>
    </row>
    <row r="1792" spans="1:38">
      <c r="A1792" s="32">
        <v>174</v>
      </c>
      <c r="B1792" s="33">
        <v>45222</v>
      </c>
      <c r="C1792" s="32"/>
      <c r="D1792" s="32" t="s">
        <v>621</v>
      </c>
      <c r="E1792" s="32" t="s">
        <v>803</v>
      </c>
      <c r="F1792" s="32">
        <v>7817685</v>
      </c>
      <c r="G1792" s="32" t="s">
        <v>312</v>
      </c>
      <c r="H1792" s="32" t="s">
        <v>297</v>
      </c>
      <c r="I1792" s="32">
        <v>52309</v>
      </c>
      <c r="J1792" s="33">
        <v>45222</v>
      </c>
      <c r="K1792" s="33">
        <v>45227</v>
      </c>
      <c r="M1792" s="32" t="s">
        <v>581</v>
      </c>
      <c r="N1792" s="32" t="s">
        <v>581</v>
      </c>
      <c r="O1792" s="32" t="s">
        <v>581</v>
      </c>
      <c r="P1792" s="32"/>
      <c r="Q1792" s="32"/>
      <c r="R1792" s="32"/>
      <c r="S1792" s="32"/>
      <c r="T1792" s="33"/>
      <c r="U1792" s="33"/>
      <c r="V1792" s="32" t="s">
        <v>581</v>
      </c>
      <c r="W1792" s="32" t="s">
        <v>581</v>
      </c>
      <c r="X1792" s="33"/>
      <c r="Y1792" s="32"/>
      <c r="Z1792" s="33"/>
      <c r="AA1792" s="32"/>
      <c r="AB1792" s="32"/>
      <c r="AC1792" s="33" t="s">
        <v>581</v>
      </c>
      <c r="AD1792" s="32"/>
      <c r="AE1792" s="33" t="s">
        <v>581</v>
      </c>
      <c r="AF1792" s="32" t="s">
        <v>581</v>
      </c>
      <c r="AG1792" s="32" t="s">
        <v>581</v>
      </c>
      <c r="AH1792" s="32" t="s">
        <v>1209</v>
      </c>
      <c r="AI1792" t="s">
        <v>1748</v>
      </c>
      <c r="AJ1792" t="s">
        <v>1361</v>
      </c>
      <c r="AK1792" t="s">
        <v>1302</v>
      </c>
      <c r="AL1792" s="32" t="s">
        <v>1749</v>
      </c>
    </row>
    <row r="1793" spans="1:38">
      <c r="A1793" s="32">
        <v>175</v>
      </c>
      <c r="B1793" s="33">
        <v>45223</v>
      </c>
      <c r="C1793" s="32"/>
      <c r="D1793" s="32" t="s">
        <v>622</v>
      </c>
      <c r="E1793" s="32" t="s">
        <v>804</v>
      </c>
      <c r="F1793" s="32">
        <v>3527965</v>
      </c>
      <c r="G1793" s="32" t="s">
        <v>312</v>
      </c>
      <c r="H1793" s="32" t="s">
        <v>297</v>
      </c>
      <c r="I1793" s="32">
        <v>52358</v>
      </c>
      <c r="J1793" s="33">
        <v>45223</v>
      </c>
      <c r="K1793" s="33">
        <v>45229</v>
      </c>
      <c r="M1793" s="32" t="s">
        <v>581</v>
      </c>
      <c r="N1793" s="32" t="s">
        <v>581</v>
      </c>
      <c r="O1793" s="32" t="s">
        <v>581</v>
      </c>
      <c r="P1793" s="32"/>
      <c r="Q1793" s="32"/>
      <c r="R1793" s="32"/>
      <c r="S1793" s="32"/>
      <c r="T1793" s="33"/>
      <c r="U1793" s="33"/>
      <c r="V1793" s="32" t="s">
        <v>581</v>
      </c>
      <c r="W1793" s="32" t="s">
        <v>581</v>
      </c>
      <c r="X1793" s="33"/>
      <c r="Y1793" s="32"/>
      <c r="Z1793" s="33"/>
      <c r="AA1793" s="32"/>
      <c r="AB1793" s="32"/>
      <c r="AC1793" s="33" t="s">
        <v>581</v>
      </c>
      <c r="AD1793" s="32"/>
      <c r="AE1793" s="33" t="s">
        <v>581</v>
      </c>
      <c r="AF1793" s="32" t="s">
        <v>581</v>
      </c>
      <c r="AG1793" s="32" t="s">
        <v>581</v>
      </c>
      <c r="AH1793" s="32" t="s">
        <v>1209</v>
      </c>
      <c r="AI1793" t="s">
        <v>1748</v>
      </c>
      <c r="AJ1793" t="s">
        <v>1361</v>
      </c>
      <c r="AK1793" t="s">
        <v>1302</v>
      </c>
      <c r="AL1793" s="32" t="s">
        <v>1749</v>
      </c>
    </row>
    <row r="1794" spans="1:38">
      <c r="A1794" s="32">
        <v>176</v>
      </c>
      <c r="B1794" s="33">
        <v>45223</v>
      </c>
      <c r="C1794" s="32"/>
      <c r="D1794" s="32" t="s">
        <v>623</v>
      </c>
      <c r="E1794" s="32" t="s">
        <v>806</v>
      </c>
      <c r="F1794" s="32">
        <v>8084482</v>
      </c>
      <c r="G1794" s="32" t="s">
        <v>312</v>
      </c>
      <c r="H1794" s="32" t="s">
        <v>297</v>
      </c>
      <c r="I1794" s="32">
        <v>52329</v>
      </c>
      <c r="J1794" s="33">
        <v>45223</v>
      </c>
      <c r="K1794" s="33">
        <v>45227</v>
      </c>
      <c r="M1794" s="32" t="s">
        <v>581</v>
      </c>
      <c r="N1794" s="32" t="s">
        <v>581</v>
      </c>
      <c r="O1794" s="32" t="s">
        <v>581</v>
      </c>
      <c r="P1794" s="32"/>
      <c r="Q1794" s="32"/>
      <c r="R1794" s="32"/>
      <c r="S1794" s="32"/>
      <c r="T1794" s="33"/>
      <c r="U1794" s="33"/>
      <c r="V1794" s="32" t="s">
        <v>581</v>
      </c>
      <c r="W1794" s="32" t="s">
        <v>581</v>
      </c>
      <c r="X1794" s="33"/>
      <c r="Y1794" s="32"/>
      <c r="Z1794" s="33"/>
      <c r="AA1794" s="32"/>
      <c r="AB1794" s="32"/>
      <c r="AC1794" s="33" t="s">
        <v>581</v>
      </c>
      <c r="AD1794" s="32"/>
      <c r="AE1794" s="33" t="s">
        <v>581</v>
      </c>
      <c r="AF1794" s="32" t="s">
        <v>581</v>
      </c>
      <c r="AG1794" s="32" t="s">
        <v>581</v>
      </c>
      <c r="AH1794" s="32" t="s">
        <v>1209</v>
      </c>
      <c r="AI1794" t="s">
        <v>1748</v>
      </c>
      <c r="AJ1794" t="s">
        <v>1361</v>
      </c>
      <c r="AK1794" t="s">
        <v>1302</v>
      </c>
      <c r="AL1794" s="32" t="s">
        <v>1749</v>
      </c>
    </row>
    <row r="1795" spans="1:38">
      <c r="A1795" s="32">
        <v>177</v>
      </c>
      <c r="B1795" s="33">
        <v>45223</v>
      </c>
      <c r="C1795" s="32"/>
      <c r="D1795" s="32" t="s">
        <v>624</v>
      </c>
      <c r="E1795" s="32" t="s">
        <v>807</v>
      </c>
      <c r="F1795" s="32">
        <v>8013745</v>
      </c>
      <c r="G1795" s="32" t="s">
        <v>312</v>
      </c>
      <c r="H1795" s="32" t="s">
        <v>297</v>
      </c>
      <c r="I1795" s="32">
        <v>52661</v>
      </c>
      <c r="J1795" s="33">
        <v>45223</v>
      </c>
      <c r="K1795" s="33">
        <v>45239</v>
      </c>
      <c r="M1795" s="32" t="s">
        <v>581</v>
      </c>
      <c r="N1795" s="32" t="s">
        <v>581</v>
      </c>
      <c r="O1795" s="32" t="s">
        <v>581</v>
      </c>
      <c r="P1795" s="32"/>
      <c r="Q1795" s="32"/>
      <c r="R1795" s="32"/>
      <c r="S1795" s="32"/>
      <c r="T1795" s="33"/>
      <c r="U1795" s="33"/>
      <c r="V1795" s="32" t="s">
        <v>581</v>
      </c>
      <c r="W1795" s="32" t="s">
        <v>581</v>
      </c>
      <c r="X1795" s="33"/>
      <c r="Y1795" s="32"/>
      <c r="Z1795" s="33"/>
      <c r="AA1795" s="32"/>
      <c r="AB1795" s="32"/>
      <c r="AC1795" s="33" t="s">
        <v>581</v>
      </c>
      <c r="AD1795" s="32"/>
      <c r="AE1795" s="33" t="s">
        <v>581</v>
      </c>
      <c r="AF1795" s="32" t="s">
        <v>581</v>
      </c>
      <c r="AG1795" s="32" t="s">
        <v>581</v>
      </c>
      <c r="AH1795" s="32" t="s">
        <v>1209</v>
      </c>
      <c r="AI1795" t="s">
        <v>1748</v>
      </c>
      <c r="AJ1795" t="s">
        <v>1361</v>
      </c>
      <c r="AK1795" t="s">
        <v>1302</v>
      </c>
      <c r="AL1795" s="32" t="s">
        <v>1749</v>
      </c>
    </row>
    <row r="1796" spans="1:38">
      <c r="A1796" s="32">
        <v>178</v>
      </c>
      <c r="B1796" s="33">
        <v>45223</v>
      </c>
      <c r="C1796" s="32"/>
      <c r="D1796" s="32" t="s">
        <v>625</v>
      </c>
      <c r="E1796" s="32" t="s">
        <v>808</v>
      </c>
      <c r="F1796" s="32">
        <v>8017222</v>
      </c>
      <c r="G1796" s="32" t="s">
        <v>312</v>
      </c>
      <c r="H1796" s="32" t="s">
        <v>297</v>
      </c>
      <c r="I1796" s="32">
        <v>52410</v>
      </c>
      <c r="J1796" s="33">
        <v>45223</v>
      </c>
      <c r="K1796" s="33">
        <v>45231</v>
      </c>
      <c r="M1796" s="32" t="s">
        <v>581</v>
      </c>
      <c r="N1796" s="32" t="s">
        <v>581</v>
      </c>
      <c r="O1796" s="32" t="s">
        <v>581</v>
      </c>
      <c r="P1796" s="32"/>
      <c r="Q1796" s="32"/>
      <c r="R1796" s="32"/>
      <c r="S1796" s="32"/>
      <c r="T1796" s="33"/>
      <c r="U1796" s="33"/>
      <c r="V1796" s="32" t="s">
        <v>581</v>
      </c>
      <c r="W1796" s="32" t="s">
        <v>581</v>
      </c>
      <c r="X1796" s="33"/>
      <c r="Y1796" s="32"/>
      <c r="Z1796" s="33"/>
      <c r="AA1796" s="32"/>
      <c r="AB1796" s="32"/>
      <c r="AC1796" s="33" t="s">
        <v>581</v>
      </c>
      <c r="AD1796" s="32"/>
      <c r="AE1796" s="33" t="s">
        <v>581</v>
      </c>
      <c r="AF1796" s="32" t="s">
        <v>581</v>
      </c>
      <c r="AG1796" s="32" t="s">
        <v>581</v>
      </c>
      <c r="AH1796" s="32" t="s">
        <v>1209</v>
      </c>
      <c r="AI1796" t="s">
        <v>1748</v>
      </c>
      <c r="AJ1796" t="s">
        <v>1361</v>
      </c>
      <c r="AK1796" t="s">
        <v>1302</v>
      </c>
      <c r="AL1796" s="32" t="s">
        <v>1749</v>
      </c>
    </row>
    <row r="1797" spans="1:38">
      <c r="A1797" s="32">
        <v>179</v>
      </c>
      <c r="B1797" s="33">
        <v>45223</v>
      </c>
      <c r="C1797" s="32"/>
      <c r="D1797" s="32" t="s">
        <v>626</v>
      </c>
      <c r="E1797" s="32" t="s">
        <v>809</v>
      </c>
      <c r="F1797" s="32">
        <v>8094857</v>
      </c>
      <c r="G1797" s="32" t="s">
        <v>312</v>
      </c>
      <c r="H1797" s="32" t="s">
        <v>297</v>
      </c>
      <c r="I1797" s="32">
        <v>52714</v>
      </c>
      <c r="J1797" s="33">
        <v>45223</v>
      </c>
      <c r="K1797" s="33">
        <v>45243</v>
      </c>
      <c r="M1797" s="32" t="s">
        <v>581</v>
      </c>
      <c r="N1797" s="32" t="s">
        <v>581</v>
      </c>
      <c r="O1797" s="32" t="s">
        <v>581</v>
      </c>
      <c r="P1797" s="32"/>
      <c r="Q1797" s="32"/>
      <c r="R1797" s="32"/>
      <c r="S1797" s="32"/>
      <c r="T1797" s="33"/>
      <c r="U1797" s="33"/>
      <c r="V1797" s="32" t="s">
        <v>581</v>
      </c>
      <c r="W1797" s="32" t="s">
        <v>581</v>
      </c>
      <c r="X1797" s="33"/>
      <c r="Y1797" s="32"/>
      <c r="Z1797" s="33"/>
      <c r="AA1797" s="32"/>
      <c r="AB1797" s="32"/>
      <c r="AC1797" s="33" t="s">
        <v>581</v>
      </c>
      <c r="AD1797" s="32"/>
      <c r="AE1797" s="33" t="s">
        <v>581</v>
      </c>
      <c r="AF1797" s="32" t="s">
        <v>581</v>
      </c>
      <c r="AG1797" s="32" t="s">
        <v>581</v>
      </c>
      <c r="AH1797" s="32" t="s">
        <v>1209</v>
      </c>
      <c r="AI1797" t="s">
        <v>1748</v>
      </c>
      <c r="AJ1797" t="s">
        <v>1361</v>
      </c>
      <c r="AK1797" t="s">
        <v>1302</v>
      </c>
      <c r="AL1797" s="32" t="s">
        <v>1749</v>
      </c>
    </row>
    <row r="1798" spans="1:38">
      <c r="A1798" s="32">
        <v>180</v>
      </c>
      <c r="B1798" s="33">
        <v>45223</v>
      </c>
      <c r="C1798" s="32"/>
      <c r="D1798" s="32" t="s">
        <v>627</v>
      </c>
      <c r="E1798" s="32" t="s">
        <v>810</v>
      </c>
      <c r="F1798" s="32">
        <v>5233949</v>
      </c>
      <c r="G1798" s="32" t="s">
        <v>312</v>
      </c>
      <c r="H1798" s="32" t="s">
        <v>297</v>
      </c>
      <c r="I1798" s="32">
        <v>52321</v>
      </c>
      <c r="J1798" s="33">
        <v>45223</v>
      </c>
      <c r="K1798" s="33">
        <v>45227</v>
      </c>
      <c r="M1798" s="32" t="s">
        <v>581</v>
      </c>
      <c r="N1798" s="32" t="s">
        <v>581</v>
      </c>
      <c r="O1798" s="32" t="s">
        <v>581</v>
      </c>
      <c r="P1798" s="32"/>
      <c r="Q1798" s="32"/>
      <c r="R1798" s="32"/>
      <c r="S1798" s="32"/>
      <c r="T1798" s="33"/>
      <c r="U1798" s="33"/>
      <c r="V1798" s="32" t="s">
        <v>581</v>
      </c>
      <c r="W1798" s="32" t="s">
        <v>581</v>
      </c>
      <c r="X1798" s="33"/>
      <c r="Y1798" s="32"/>
      <c r="Z1798" s="33"/>
      <c r="AA1798" s="32"/>
      <c r="AB1798" s="32"/>
      <c r="AC1798" s="33" t="s">
        <v>581</v>
      </c>
      <c r="AD1798" s="32"/>
      <c r="AE1798" s="33" t="s">
        <v>581</v>
      </c>
      <c r="AF1798" s="32" t="s">
        <v>581</v>
      </c>
      <c r="AG1798" s="32" t="s">
        <v>581</v>
      </c>
      <c r="AH1798" s="32" t="s">
        <v>1209</v>
      </c>
      <c r="AI1798" t="s">
        <v>1748</v>
      </c>
      <c r="AJ1798" t="s">
        <v>1361</v>
      </c>
      <c r="AK1798" t="s">
        <v>1302</v>
      </c>
      <c r="AL1798" s="32" t="s">
        <v>1749</v>
      </c>
    </row>
    <row r="1799" spans="1:38">
      <c r="A1799" s="32">
        <v>182</v>
      </c>
      <c r="B1799" s="33">
        <v>45224</v>
      </c>
      <c r="C1799" s="32"/>
      <c r="D1799" s="32" t="s">
        <v>628</v>
      </c>
      <c r="E1799" s="32" t="s">
        <v>811</v>
      </c>
      <c r="F1799" s="32">
        <v>8110777</v>
      </c>
      <c r="G1799" s="32" t="s">
        <v>312</v>
      </c>
      <c r="H1799" s="32" t="s">
        <v>297</v>
      </c>
      <c r="I1799" s="32">
        <v>52319</v>
      </c>
      <c r="J1799" s="33">
        <v>45224</v>
      </c>
      <c r="K1799" s="33">
        <v>45227</v>
      </c>
      <c r="M1799" s="32" t="s">
        <v>581</v>
      </c>
      <c r="N1799" s="32" t="s">
        <v>581</v>
      </c>
      <c r="O1799" s="32" t="s">
        <v>581</v>
      </c>
      <c r="P1799" s="32"/>
      <c r="Q1799" s="32"/>
      <c r="R1799" s="32"/>
      <c r="S1799" s="32"/>
      <c r="T1799" s="33"/>
      <c r="U1799" s="33"/>
      <c r="V1799" s="32" t="s">
        <v>581</v>
      </c>
      <c r="W1799" s="32" t="s">
        <v>581</v>
      </c>
      <c r="X1799" s="33"/>
      <c r="Y1799" s="32"/>
      <c r="Z1799" s="33"/>
      <c r="AA1799" s="32"/>
      <c r="AB1799" s="32"/>
      <c r="AC1799" s="33" t="s">
        <v>581</v>
      </c>
      <c r="AD1799" s="32"/>
      <c r="AE1799" s="33" t="s">
        <v>581</v>
      </c>
      <c r="AF1799" s="32" t="s">
        <v>581</v>
      </c>
      <c r="AG1799" s="32" t="s">
        <v>581</v>
      </c>
      <c r="AH1799" s="32" t="s">
        <v>1209</v>
      </c>
      <c r="AI1799" t="s">
        <v>1748</v>
      </c>
      <c r="AJ1799" t="s">
        <v>1361</v>
      </c>
      <c r="AK1799" t="s">
        <v>1302</v>
      </c>
      <c r="AL1799" s="32" t="s">
        <v>1749</v>
      </c>
    </row>
    <row r="1800" spans="1:38">
      <c r="A1800" s="32">
        <v>183</v>
      </c>
      <c r="B1800" s="33">
        <v>45228</v>
      </c>
      <c r="C1800" s="32"/>
      <c r="D1800" s="32" t="s">
        <v>629</v>
      </c>
      <c r="E1800" s="32" t="s">
        <v>823</v>
      </c>
      <c r="F1800" s="32">
        <v>8095088</v>
      </c>
      <c r="G1800" s="32" t="s">
        <v>312</v>
      </c>
      <c r="H1800" s="32" t="s">
        <v>297</v>
      </c>
      <c r="I1800" s="32">
        <v>52665</v>
      </c>
      <c r="J1800" s="33">
        <v>45228</v>
      </c>
      <c r="K1800" s="33">
        <v>45239</v>
      </c>
      <c r="M1800" s="32" t="s">
        <v>581</v>
      </c>
      <c r="N1800" s="32" t="s">
        <v>581</v>
      </c>
      <c r="O1800" s="32" t="s">
        <v>581</v>
      </c>
      <c r="P1800" s="32"/>
      <c r="Q1800" s="32"/>
      <c r="R1800" s="32"/>
      <c r="S1800" s="32"/>
      <c r="T1800" s="33"/>
      <c r="U1800" s="33"/>
      <c r="V1800" s="32" t="s">
        <v>581</v>
      </c>
      <c r="W1800" s="32" t="s">
        <v>581</v>
      </c>
      <c r="X1800" s="33"/>
      <c r="Y1800" s="32"/>
      <c r="Z1800" s="33"/>
      <c r="AA1800" s="32"/>
      <c r="AB1800" s="32"/>
      <c r="AC1800" s="33" t="s">
        <v>581</v>
      </c>
      <c r="AD1800" s="32"/>
      <c r="AE1800" s="33" t="s">
        <v>581</v>
      </c>
      <c r="AF1800" s="32" t="s">
        <v>581</v>
      </c>
      <c r="AG1800" s="32" t="s">
        <v>581</v>
      </c>
      <c r="AH1800" s="32" t="s">
        <v>1209</v>
      </c>
      <c r="AI1800" t="s">
        <v>1748</v>
      </c>
      <c r="AJ1800" t="s">
        <v>1361</v>
      </c>
      <c r="AK1800" t="s">
        <v>1302</v>
      </c>
      <c r="AL1800" s="32" t="s">
        <v>1749</v>
      </c>
    </row>
    <row r="1801" spans="1:38">
      <c r="A1801" s="32">
        <v>185</v>
      </c>
      <c r="B1801" s="33">
        <v>45231</v>
      </c>
      <c r="C1801" s="32"/>
      <c r="D1801" s="32" t="s">
        <v>634</v>
      </c>
      <c r="E1801" s="32" t="s">
        <v>814</v>
      </c>
      <c r="F1801" s="32">
        <v>8111216</v>
      </c>
      <c r="G1801" s="32" t="s">
        <v>312</v>
      </c>
      <c r="H1801" s="32" t="s">
        <v>297</v>
      </c>
      <c r="I1801" s="32">
        <v>52579</v>
      </c>
      <c r="J1801" s="33">
        <v>45231</v>
      </c>
      <c r="K1801" s="33">
        <v>45237</v>
      </c>
      <c r="M1801" s="32" t="s">
        <v>581</v>
      </c>
      <c r="N1801" s="32" t="s">
        <v>581</v>
      </c>
      <c r="O1801" s="32" t="s">
        <v>581</v>
      </c>
      <c r="P1801" s="32"/>
      <c r="Q1801" s="32"/>
      <c r="R1801" s="32"/>
      <c r="S1801" s="32"/>
      <c r="T1801" s="33"/>
      <c r="U1801" s="33"/>
      <c r="V1801" s="32" t="s">
        <v>581</v>
      </c>
      <c r="W1801" s="32" t="s">
        <v>581</v>
      </c>
      <c r="X1801" s="33"/>
      <c r="Y1801" s="32"/>
      <c r="Z1801" s="33"/>
      <c r="AA1801" s="32"/>
      <c r="AB1801" s="32"/>
      <c r="AC1801" s="33" t="s">
        <v>581</v>
      </c>
      <c r="AD1801" s="32"/>
      <c r="AE1801" s="33" t="s">
        <v>581</v>
      </c>
      <c r="AF1801" s="32" t="s">
        <v>581</v>
      </c>
      <c r="AG1801" s="32" t="s">
        <v>581</v>
      </c>
      <c r="AH1801" s="32" t="s">
        <v>1209</v>
      </c>
      <c r="AI1801" t="s">
        <v>1748</v>
      </c>
      <c r="AJ1801" t="s">
        <v>1362</v>
      </c>
      <c r="AK1801" t="s">
        <v>1302</v>
      </c>
      <c r="AL1801" s="32" t="s">
        <v>1749</v>
      </c>
    </row>
    <row r="1802" spans="1:38">
      <c r="A1802" s="32">
        <v>188</v>
      </c>
      <c r="B1802" s="33">
        <v>45236</v>
      </c>
      <c r="C1802" s="32"/>
      <c r="D1802" s="32" t="s">
        <v>639</v>
      </c>
      <c r="E1802" s="32" t="s">
        <v>815</v>
      </c>
      <c r="F1802" s="32">
        <v>5337653</v>
      </c>
      <c r="G1802" s="32" t="s">
        <v>312</v>
      </c>
      <c r="H1802" s="32" t="s">
        <v>297</v>
      </c>
      <c r="I1802" s="32">
        <v>52656</v>
      </c>
      <c r="J1802" s="33">
        <v>45236</v>
      </c>
      <c r="K1802" s="33" t="s">
        <v>581</v>
      </c>
      <c r="M1802" s="32" t="s">
        <v>581</v>
      </c>
      <c r="N1802" s="32" t="s">
        <v>581</v>
      </c>
      <c r="O1802" s="32" t="s">
        <v>581</v>
      </c>
      <c r="P1802" s="32"/>
      <c r="Q1802" s="32"/>
      <c r="R1802" s="32"/>
      <c r="S1802" s="32"/>
      <c r="T1802" s="33"/>
      <c r="U1802" s="33"/>
      <c r="V1802" s="32" t="s">
        <v>581</v>
      </c>
      <c r="W1802" s="32" t="s">
        <v>581</v>
      </c>
      <c r="X1802" s="33"/>
      <c r="Y1802" s="32"/>
      <c r="Z1802" s="33"/>
      <c r="AA1802" s="32"/>
      <c r="AB1802" s="32"/>
      <c r="AC1802" s="33" t="s">
        <v>581</v>
      </c>
      <c r="AD1802" s="32"/>
      <c r="AE1802" s="33" t="s">
        <v>581</v>
      </c>
      <c r="AF1802" s="32" t="s">
        <v>581</v>
      </c>
      <c r="AG1802" s="32" t="s">
        <v>581</v>
      </c>
      <c r="AH1802" s="32" t="s">
        <v>1209</v>
      </c>
      <c r="AI1802" t="s">
        <v>1748</v>
      </c>
      <c r="AJ1802" t="s">
        <v>1362</v>
      </c>
      <c r="AK1802" t="s">
        <v>1302</v>
      </c>
      <c r="AL1802" s="32" t="s">
        <v>1749</v>
      </c>
    </row>
    <row r="1803" spans="1:38">
      <c r="A1803" s="32">
        <v>189</v>
      </c>
      <c r="B1803" s="33">
        <v>45237</v>
      </c>
      <c r="C1803" s="32"/>
      <c r="D1803" s="32" t="s">
        <v>641</v>
      </c>
      <c r="E1803" s="32" t="s">
        <v>816</v>
      </c>
      <c r="F1803" s="32">
        <v>3527959</v>
      </c>
      <c r="G1803" s="32" t="s">
        <v>312</v>
      </c>
      <c r="H1803" s="32" t="s">
        <v>297</v>
      </c>
      <c r="I1803" s="32">
        <v>53321</v>
      </c>
      <c r="J1803" s="33">
        <v>45237</v>
      </c>
      <c r="K1803" s="33">
        <v>45261</v>
      </c>
      <c r="M1803" s="32" t="s">
        <v>581</v>
      </c>
      <c r="N1803" s="32" t="s">
        <v>581</v>
      </c>
      <c r="O1803" s="32" t="s">
        <v>581</v>
      </c>
      <c r="P1803" s="32"/>
      <c r="Q1803" s="32"/>
      <c r="R1803" s="32"/>
      <c r="S1803" s="32"/>
      <c r="T1803" s="33"/>
      <c r="U1803" s="33"/>
      <c r="V1803" s="32" t="s">
        <v>581</v>
      </c>
      <c r="W1803" s="32" t="s">
        <v>581</v>
      </c>
      <c r="X1803" s="33"/>
      <c r="Y1803" s="32"/>
      <c r="Z1803" s="33"/>
      <c r="AA1803" s="32"/>
      <c r="AB1803" s="32"/>
      <c r="AC1803" s="33" t="s">
        <v>581</v>
      </c>
      <c r="AD1803" s="32"/>
      <c r="AE1803" s="33" t="s">
        <v>581</v>
      </c>
      <c r="AF1803" s="32" t="s">
        <v>581</v>
      </c>
      <c r="AG1803" s="32" t="s">
        <v>581</v>
      </c>
      <c r="AH1803" s="32" t="s">
        <v>1209</v>
      </c>
      <c r="AI1803" t="s">
        <v>1748</v>
      </c>
      <c r="AJ1803" t="s">
        <v>1362</v>
      </c>
      <c r="AK1803" t="s">
        <v>1302</v>
      </c>
      <c r="AL1803" s="32" t="s">
        <v>1749</v>
      </c>
    </row>
    <row r="1804" spans="1:38">
      <c r="A1804" s="32">
        <v>190</v>
      </c>
      <c r="B1804" s="33">
        <v>45237</v>
      </c>
      <c r="C1804" s="32"/>
      <c r="D1804" s="32" t="s">
        <v>642</v>
      </c>
      <c r="E1804" s="32" t="s">
        <v>817</v>
      </c>
      <c r="F1804" s="32">
        <v>3804265</v>
      </c>
      <c r="G1804" s="32" t="s">
        <v>312</v>
      </c>
      <c r="H1804" s="32" t="s">
        <v>297</v>
      </c>
      <c r="I1804" s="32">
        <v>52752</v>
      </c>
      <c r="J1804" s="33">
        <v>45237</v>
      </c>
      <c r="K1804" s="33">
        <v>45245</v>
      </c>
      <c r="M1804" s="32" t="s">
        <v>581</v>
      </c>
      <c r="N1804" s="32" t="s">
        <v>581</v>
      </c>
      <c r="O1804" s="32" t="s">
        <v>581</v>
      </c>
      <c r="P1804" s="32"/>
      <c r="Q1804" s="32"/>
      <c r="R1804" s="32"/>
      <c r="S1804" s="32"/>
      <c r="T1804" s="33"/>
      <c r="U1804" s="33"/>
      <c r="V1804" s="32" t="s">
        <v>581</v>
      </c>
      <c r="W1804" s="32" t="s">
        <v>581</v>
      </c>
      <c r="X1804" s="33"/>
      <c r="Y1804" s="32"/>
      <c r="Z1804" s="33"/>
      <c r="AA1804" s="32"/>
      <c r="AB1804" s="32"/>
      <c r="AC1804" s="33" t="s">
        <v>581</v>
      </c>
      <c r="AD1804" s="32"/>
      <c r="AE1804" s="33" t="s">
        <v>581</v>
      </c>
      <c r="AF1804" s="32" t="s">
        <v>581</v>
      </c>
      <c r="AG1804" s="32" t="s">
        <v>581</v>
      </c>
      <c r="AH1804" s="32" t="s">
        <v>1209</v>
      </c>
      <c r="AI1804" t="s">
        <v>1748</v>
      </c>
      <c r="AJ1804" t="s">
        <v>1362</v>
      </c>
      <c r="AK1804" t="s">
        <v>1302</v>
      </c>
      <c r="AL1804" s="32" t="s">
        <v>1749</v>
      </c>
    </row>
    <row r="1805" spans="1:38">
      <c r="A1805" s="32">
        <v>191</v>
      </c>
      <c r="B1805" s="33">
        <v>45238</v>
      </c>
      <c r="C1805" s="32"/>
      <c r="D1805" s="32" t="s">
        <v>643</v>
      </c>
      <c r="E1805" s="32" t="s">
        <v>818</v>
      </c>
      <c r="F1805" s="32">
        <v>7267384</v>
      </c>
      <c r="G1805" s="32" t="s">
        <v>312</v>
      </c>
      <c r="H1805" s="32" t="s">
        <v>297</v>
      </c>
      <c r="I1805" s="32">
        <v>52751</v>
      </c>
      <c r="J1805" s="33">
        <v>45238</v>
      </c>
      <c r="K1805" s="33">
        <v>45245</v>
      </c>
      <c r="M1805" s="32" t="s">
        <v>581</v>
      </c>
      <c r="N1805" s="32" t="s">
        <v>581</v>
      </c>
      <c r="O1805" s="32" t="s">
        <v>581</v>
      </c>
      <c r="P1805" s="32"/>
      <c r="Q1805" s="32"/>
      <c r="R1805" s="32"/>
      <c r="S1805" s="32"/>
      <c r="T1805" s="33"/>
      <c r="U1805" s="33"/>
      <c r="V1805" s="32" t="s">
        <v>581</v>
      </c>
      <c r="W1805" s="32" t="s">
        <v>581</v>
      </c>
      <c r="X1805" s="33"/>
      <c r="Y1805" s="32"/>
      <c r="Z1805" s="33"/>
      <c r="AA1805" s="32"/>
      <c r="AB1805" s="32"/>
      <c r="AC1805" s="33" t="s">
        <v>581</v>
      </c>
      <c r="AD1805" s="32"/>
      <c r="AE1805" s="33" t="s">
        <v>581</v>
      </c>
      <c r="AF1805" s="32" t="s">
        <v>581</v>
      </c>
      <c r="AG1805" s="32" t="s">
        <v>581</v>
      </c>
      <c r="AH1805" s="32" t="s">
        <v>1209</v>
      </c>
      <c r="AI1805" t="s">
        <v>1748</v>
      </c>
      <c r="AJ1805" t="s">
        <v>1362</v>
      </c>
      <c r="AK1805" t="s">
        <v>1302</v>
      </c>
      <c r="AL1805" s="32" t="s">
        <v>1749</v>
      </c>
    </row>
    <row r="1806" spans="1:38">
      <c r="A1806" s="32">
        <v>194</v>
      </c>
      <c r="B1806" s="33">
        <v>45247</v>
      </c>
      <c r="C1806" s="32"/>
      <c r="D1806" s="32" t="s">
        <v>628</v>
      </c>
      <c r="E1806" s="32" t="s">
        <v>819</v>
      </c>
      <c r="F1806" s="32">
        <v>8110777</v>
      </c>
      <c r="G1806" s="32" t="s">
        <v>312</v>
      </c>
      <c r="H1806" s="32" t="s">
        <v>297</v>
      </c>
      <c r="I1806" s="32">
        <v>52319</v>
      </c>
      <c r="J1806" s="33">
        <v>45247</v>
      </c>
      <c r="K1806" s="33">
        <v>45227</v>
      </c>
      <c r="M1806" s="32" t="s">
        <v>581</v>
      </c>
      <c r="N1806" s="32" t="s">
        <v>581</v>
      </c>
      <c r="O1806" s="32" t="s">
        <v>581</v>
      </c>
      <c r="P1806" s="32"/>
      <c r="Q1806" s="32"/>
      <c r="R1806" s="32"/>
      <c r="S1806" s="32"/>
      <c r="T1806" s="33"/>
      <c r="U1806" s="33"/>
      <c r="V1806" s="32" t="s">
        <v>581</v>
      </c>
      <c r="W1806" s="32" t="s">
        <v>581</v>
      </c>
      <c r="X1806" s="33"/>
      <c r="Y1806" s="32"/>
      <c r="Z1806" s="33"/>
      <c r="AA1806" s="32"/>
      <c r="AB1806" s="32"/>
      <c r="AC1806" s="33" t="s">
        <v>581</v>
      </c>
      <c r="AD1806" s="32" t="s">
        <v>22</v>
      </c>
      <c r="AE1806" s="33" t="s">
        <v>581</v>
      </c>
      <c r="AF1806" s="32" t="s">
        <v>581</v>
      </c>
      <c r="AG1806" s="32"/>
      <c r="AH1806" s="32" t="s">
        <v>1209</v>
      </c>
      <c r="AI1806" t="s">
        <v>1748</v>
      </c>
      <c r="AJ1806" t="s">
        <v>1362</v>
      </c>
      <c r="AK1806" t="s">
        <v>1302</v>
      </c>
      <c r="AL1806" s="32" t="s">
        <v>1749</v>
      </c>
    </row>
    <row r="1807" spans="1:38">
      <c r="A1807" s="32">
        <v>195</v>
      </c>
      <c r="B1807" s="33">
        <v>45254</v>
      </c>
      <c r="C1807" s="32"/>
      <c r="D1807" s="32" t="s">
        <v>652</v>
      </c>
      <c r="E1807" s="32" t="s">
        <v>820</v>
      </c>
      <c r="F1807" s="32">
        <v>6602085</v>
      </c>
      <c r="G1807" s="32" t="s">
        <v>312</v>
      </c>
      <c r="H1807" s="32" t="s">
        <v>297</v>
      </c>
      <c r="I1807" s="32">
        <v>54372</v>
      </c>
      <c r="J1807" s="33">
        <v>45254</v>
      </c>
      <c r="K1807" s="33">
        <v>45288</v>
      </c>
      <c r="M1807" s="32">
        <v>1</v>
      </c>
      <c r="N1807" s="32" t="s">
        <v>659</v>
      </c>
      <c r="O1807" s="32">
        <v>1</v>
      </c>
      <c r="P1807" s="32">
        <v>25000</v>
      </c>
      <c r="Q1807" s="32">
        <v>25000</v>
      </c>
      <c r="R1807" s="32"/>
      <c r="S1807" s="32"/>
      <c r="T1807" s="33"/>
      <c r="U1807" s="33"/>
      <c r="V1807" s="32" t="s">
        <v>581</v>
      </c>
      <c r="W1807" s="32" t="s">
        <v>581</v>
      </c>
      <c r="X1807" s="33"/>
      <c r="Y1807" s="32"/>
      <c r="Z1807" s="33"/>
      <c r="AA1807" s="32"/>
      <c r="AB1807" s="32"/>
      <c r="AC1807" s="33" t="s">
        <v>581</v>
      </c>
      <c r="AD1807" s="32" t="s">
        <v>22</v>
      </c>
      <c r="AE1807" s="33" t="s">
        <v>581</v>
      </c>
      <c r="AF1807" s="32" t="s">
        <v>581</v>
      </c>
      <c r="AG1807" s="32"/>
      <c r="AH1807" s="32" t="s">
        <v>1209</v>
      </c>
      <c r="AI1807" t="s">
        <v>1748</v>
      </c>
      <c r="AJ1807" t="s">
        <v>1362</v>
      </c>
      <c r="AK1807" t="s">
        <v>1302</v>
      </c>
      <c r="AL1807" s="32" t="s">
        <v>1749</v>
      </c>
    </row>
    <row r="1808" spans="1:38">
      <c r="A1808" s="32">
        <v>196</v>
      </c>
      <c r="B1808" s="33">
        <v>45254</v>
      </c>
      <c r="C1808" s="32"/>
      <c r="D1808" s="32" t="s">
        <v>653</v>
      </c>
      <c r="E1808" s="32" t="s">
        <v>821</v>
      </c>
      <c r="F1808" s="32">
        <v>3878015</v>
      </c>
      <c r="G1808" s="32" t="s">
        <v>312</v>
      </c>
      <c r="H1808" s="32" t="s">
        <v>297</v>
      </c>
      <c r="I1808" s="32">
        <v>54016</v>
      </c>
      <c r="J1808" s="33">
        <v>45254</v>
      </c>
      <c r="K1808" s="33">
        <v>45277</v>
      </c>
      <c r="M1808" s="32">
        <v>1</v>
      </c>
      <c r="N1808" s="32" t="s">
        <v>659</v>
      </c>
      <c r="O1808" s="32">
        <v>1</v>
      </c>
      <c r="P1808" s="32">
        <v>46770</v>
      </c>
      <c r="Q1808" s="32">
        <v>46770</v>
      </c>
      <c r="R1808" s="32"/>
      <c r="S1808" s="32"/>
      <c r="T1808" s="33"/>
      <c r="U1808" s="33"/>
      <c r="V1808" s="32" t="s">
        <v>581</v>
      </c>
      <c r="W1808" s="32" t="s">
        <v>581</v>
      </c>
      <c r="X1808" s="33"/>
      <c r="Y1808" s="32"/>
      <c r="Z1808" s="33"/>
      <c r="AA1808" s="32"/>
      <c r="AB1808" s="32"/>
      <c r="AC1808" s="33" t="s">
        <v>581</v>
      </c>
      <c r="AD1808" s="32" t="s">
        <v>22</v>
      </c>
      <c r="AE1808" s="33" t="s">
        <v>581</v>
      </c>
      <c r="AF1808" s="32" t="s">
        <v>581</v>
      </c>
      <c r="AG1808" s="32"/>
      <c r="AH1808" s="32" t="s">
        <v>1209</v>
      </c>
      <c r="AI1808" t="s">
        <v>1748</v>
      </c>
      <c r="AJ1808" t="s">
        <v>1362</v>
      </c>
      <c r="AK1808" t="s">
        <v>1302</v>
      </c>
      <c r="AL1808" s="32" t="s">
        <v>1749</v>
      </c>
    </row>
    <row r="1809" spans="1:38">
      <c r="A1809" s="32">
        <v>197</v>
      </c>
      <c r="B1809" s="33">
        <v>45254</v>
      </c>
      <c r="C1809" s="32"/>
      <c r="D1809" s="32" t="s">
        <v>654</v>
      </c>
      <c r="E1809" s="32" t="s">
        <v>822</v>
      </c>
      <c r="F1809" s="32">
        <v>1850088</v>
      </c>
      <c r="G1809" s="32" t="s">
        <v>312</v>
      </c>
      <c r="H1809" s="32" t="s">
        <v>297</v>
      </c>
      <c r="I1809" s="32">
        <v>54287</v>
      </c>
      <c r="J1809" s="33">
        <v>45254</v>
      </c>
      <c r="K1809" s="33">
        <v>45285</v>
      </c>
      <c r="M1809" s="32">
        <v>1</v>
      </c>
      <c r="N1809" s="32" t="s">
        <v>659</v>
      </c>
      <c r="O1809" s="32">
        <v>1</v>
      </c>
      <c r="P1809" s="32">
        <v>11870</v>
      </c>
      <c r="Q1809" s="32">
        <v>11870</v>
      </c>
      <c r="R1809" s="32"/>
      <c r="S1809" s="32"/>
      <c r="T1809" s="33"/>
      <c r="U1809" s="33"/>
      <c r="V1809" s="32" t="s">
        <v>581</v>
      </c>
      <c r="W1809" s="32" t="s">
        <v>581</v>
      </c>
      <c r="X1809" s="33"/>
      <c r="Y1809" s="32"/>
      <c r="Z1809" s="33"/>
      <c r="AA1809" s="32"/>
      <c r="AB1809" s="32"/>
      <c r="AC1809" s="33" t="s">
        <v>581</v>
      </c>
      <c r="AD1809" s="32" t="s">
        <v>22</v>
      </c>
      <c r="AE1809" s="33" t="s">
        <v>581</v>
      </c>
      <c r="AF1809" s="32" t="s">
        <v>581</v>
      </c>
      <c r="AG1809" s="32"/>
      <c r="AH1809" s="32" t="s">
        <v>1209</v>
      </c>
      <c r="AI1809" t="s">
        <v>1748</v>
      </c>
      <c r="AJ1809" t="s">
        <v>1362</v>
      </c>
      <c r="AK1809" t="s">
        <v>1302</v>
      </c>
      <c r="AL1809" s="32" t="s">
        <v>1749</v>
      </c>
    </row>
    <row r="1810" spans="1:38">
      <c r="A1810" s="32">
        <v>198</v>
      </c>
      <c r="B1810" s="33">
        <v>45257</v>
      </c>
      <c r="C1810" s="32"/>
      <c r="D1810" s="32" t="s">
        <v>667</v>
      </c>
      <c r="E1810" s="32" t="s">
        <v>824</v>
      </c>
      <c r="F1810" s="32">
        <v>8389198</v>
      </c>
      <c r="G1810" s="32" t="s">
        <v>312</v>
      </c>
      <c r="H1810" s="32" t="s">
        <v>297</v>
      </c>
      <c r="I1810" s="32">
        <v>53316</v>
      </c>
      <c r="J1810" s="33">
        <v>45257</v>
      </c>
      <c r="K1810" s="33">
        <v>45261</v>
      </c>
      <c r="M1810" s="32" t="s">
        <v>581</v>
      </c>
      <c r="N1810" s="32" t="s">
        <v>581</v>
      </c>
      <c r="O1810" s="32" t="s">
        <v>581</v>
      </c>
      <c r="P1810" s="32"/>
      <c r="Q1810" s="32"/>
      <c r="R1810" s="32"/>
      <c r="S1810" s="32"/>
      <c r="T1810" s="33"/>
      <c r="U1810" s="33"/>
      <c r="V1810" s="32" t="s">
        <v>581</v>
      </c>
      <c r="W1810" s="32" t="s">
        <v>581</v>
      </c>
      <c r="X1810" s="33"/>
      <c r="Y1810" s="32"/>
      <c r="Z1810" s="33"/>
      <c r="AA1810" s="32"/>
      <c r="AB1810" s="32"/>
      <c r="AC1810" s="33" t="s">
        <v>581</v>
      </c>
      <c r="AD1810" s="32" t="s">
        <v>22</v>
      </c>
      <c r="AE1810" s="33" t="s">
        <v>581</v>
      </c>
      <c r="AF1810" s="32" t="s">
        <v>581</v>
      </c>
      <c r="AG1810" s="32" t="s">
        <v>581</v>
      </c>
      <c r="AH1810" s="32" t="s">
        <v>1209</v>
      </c>
      <c r="AI1810" t="s">
        <v>1748</v>
      </c>
      <c r="AJ1810" t="s">
        <v>1362</v>
      </c>
      <c r="AK1810" t="s">
        <v>1302</v>
      </c>
      <c r="AL1810" s="32" t="s">
        <v>1749</v>
      </c>
    </row>
    <row r="1811" spans="1:38">
      <c r="A1811" s="32">
        <v>202</v>
      </c>
      <c r="B1811" s="33">
        <v>45266</v>
      </c>
      <c r="C1811" s="32"/>
      <c r="D1811" s="32" t="s">
        <v>685</v>
      </c>
      <c r="E1811" s="32" t="s">
        <v>828</v>
      </c>
      <c r="F1811" s="32">
        <v>5337643</v>
      </c>
      <c r="G1811" s="32" t="s">
        <v>312</v>
      </c>
      <c r="H1811" s="32" t="s">
        <v>297</v>
      </c>
      <c r="I1811" s="32">
        <v>54018</v>
      </c>
      <c r="J1811" s="33">
        <v>45266</v>
      </c>
      <c r="K1811" s="33">
        <v>45277</v>
      </c>
      <c r="M1811" s="32">
        <v>1</v>
      </c>
      <c r="N1811" s="32" t="s">
        <v>659</v>
      </c>
      <c r="O1811" s="32">
        <v>1</v>
      </c>
      <c r="P1811" s="32">
        <v>29950</v>
      </c>
      <c r="Q1811" s="32">
        <v>29950</v>
      </c>
      <c r="R1811" s="32"/>
      <c r="S1811" s="32"/>
      <c r="T1811" s="33"/>
      <c r="U1811" s="33"/>
      <c r="V1811" s="32" t="s">
        <v>581</v>
      </c>
      <c r="W1811" s="32" t="s">
        <v>581</v>
      </c>
      <c r="X1811" s="33"/>
      <c r="Y1811" s="32"/>
      <c r="Z1811" s="33"/>
      <c r="AA1811" s="32"/>
      <c r="AB1811" s="32"/>
      <c r="AC1811" s="33" t="s">
        <v>581</v>
      </c>
      <c r="AD1811" s="32" t="s">
        <v>22</v>
      </c>
      <c r="AE1811" s="33" t="s">
        <v>581</v>
      </c>
      <c r="AF1811" s="32" t="s">
        <v>581</v>
      </c>
      <c r="AG1811" s="32"/>
      <c r="AH1811" s="32" t="s">
        <v>1209</v>
      </c>
      <c r="AI1811" t="s">
        <v>1748</v>
      </c>
      <c r="AJ1811" t="s">
        <v>1363</v>
      </c>
      <c r="AK1811" t="s">
        <v>1302</v>
      </c>
      <c r="AL1811" s="32" t="s">
        <v>1749</v>
      </c>
    </row>
    <row r="1812" spans="1:38">
      <c r="A1812" s="32">
        <v>203</v>
      </c>
      <c r="B1812" s="33">
        <v>45266</v>
      </c>
      <c r="C1812" s="32"/>
      <c r="D1812" s="32" t="s">
        <v>687</v>
      </c>
      <c r="E1812" s="32" t="s">
        <v>829</v>
      </c>
      <c r="F1812" s="32">
        <v>2564193</v>
      </c>
      <c r="G1812" s="32" t="s">
        <v>312</v>
      </c>
      <c r="H1812" s="32" t="s">
        <v>297</v>
      </c>
      <c r="I1812" s="32">
        <v>54344</v>
      </c>
      <c r="J1812" s="33">
        <v>45266</v>
      </c>
      <c r="K1812" s="33">
        <v>45287</v>
      </c>
      <c r="M1812" s="32">
        <v>1</v>
      </c>
      <c r="N1812" s="32" t="s">
        <v>581</v>
      </c>
      <c r="O1812" s="32" t="s">
        <v>581</v>
      </c>
      <c r="P1812" s="32"/>
      <c r="Q1812" s="32"/>
      <c r="R1812" s="32"/>
      <c r="S1812" s="32"/>
      <c r="T1812" s="33"/>
      <c r="U1812" s="33"/>
      <c r="V1812" s="32" t="s">
        <v>581</v>
      </c>
      <c r="W1812" s="32" t="s">
        <v>581</v>
      </c>
      <c r="X1812" s="33"/>
      <c r="Y1812" s="32"/>
      <c r="Z1812" s="33"/>
      <c r="AA1812" s="32"/>
      <c r="AB1812" s="32"/>
      <c r="AC1812" s="33" t="s">
        <v>581</v>
      </c>
      <c r="AD1812" s="32" t="s">
        <v>22</v>
      </c>
      <c r="AE1812" s="33" t="s">
        <v>581</v>
      </c>
      <c r="AF1812" s="32" t="s">
        <v>581</v>
      </c>
      <c r="AG1812" s="32"/>
      <c r="AH1812" s="32" t="s">
        <v>1209</v>
      </c>
      <c r="AI1812" t="s">
        <v>1748</v>
      </c>
      <c r="AJ1812" t="s">
        <v>1363</v>
      </c>
      <c r="AK1812" t="s">
        <v>1302</v>
      </c>
      <c r="AL1812" s="32" t="s">
        <v>1749</v>
      </c>
    </row>
    <row r="1813" spans="1:38">
      <c r="A1813" s="32">
        <v>204</v>
      </c>
      <c r="B1813" s="33">
        <v>45266</v>
      </c>
      <c r="C1813" s="32"/>
      <c r="D1813" s="32" t="s">
        <v>688</v>
      </c>
      <c r="E1813" s="32" t="s">
        <v>830</v>
      </c>
      <c r="F1813" s="32">
        <v>4515912</v>
      </c>
      <c r="G1813" s="32" t="s">
        <v>312</v>
      </c>
      <c r="H1813" s="32" t="s">
        <v>297</v>
      </c>
      <c r="I1813" s="32">
        <v>54022</v>
      </c>
      <c r="J1813" s="33">
        <v>45266</v>
      </c>
      <c r="K1813" s="33">
        <v>45277</v>
      </c>
      <c r="M1813" s="32">
        <v>1</v>
      </c>
      <c r="N1813" s="32" t="s">
        <v>659</v>
      </c>
      <c r="O1813" s="32">
        <v>1</v>
      </c>
      <c r="P1813" s="32">
        <v>52412</v>
      </c>
      <c r="Q1813" s="32">
        <v>52412</v>
      </c>
      <c r="R1813" s="32"/>
      <c r="S1813" s="32"/>
      <c r="T1813" s="33"/>
      <c r="U1813" s="33"/>
      <c r="V1813" s="32" t="s">
        <v>581</v>
      </c>
      <c r="W1813" s="32" t="s">
        <v>581</v>
      </c>
      <c r="X1813" s="33"/>
      <c r="Y1813" s="32"/>
      <c r="Z1813" s="33"/>
      <c r="AA1813" s="32"/>
      <c r="AB1813" s="32"/>
      <c r="AC1813" s="33" t="s">
        <v>581</v>
      </c>
      <c r="AD1813" s="32" t="s">
        <v>22</v>
      </c>
      <c r="AE1813" s="33" t="s">
        <v>581</v>
      </c>
      <c r="AF1813" s="32" t="s">
        <v>581</v>
      </c>
      <c r="AG1813" s="32"/>
      <c r="AH1813" s="32" t="s">
        <v>1209</v>
      </c>
      <c r="AI1813" t="s">
        <v>1748</v>
      </c>
      <c r="AJ1813" t="s">
        <v>1363</v>
      </c>
      <c r="AK1813" t="s">
        <v>1302</v>
      </c>
      <c r="AL1813" s="32" t="s">
        <v>1749</v>
      </c>
    </row>
    <row r="1814" spans="1:38">
      <c r="A1814" s="32">
        <v>205</v>
      </c>
      <c r="B1814" s="33">
        <v>45267</v>
      </c>
      <c r="C1814" s="32"/>
      <c r="D1814" s="32" t="s">
        <v>689</v>
      </c>
      <c r="E1814" s="32" t="s">
        <v>831</v>
      </c>
      <c r="F1814" s="32">
        <v>5847348</v>
      </c>
      <c r="G1814" s="32" t="s">
        <v>312</v>
      </c>
      <c r="H1814" s="32" t="s">
        <v>297</v>
      </c>
      <c r="I1814" s="32">
        <v>54023</v>
      </c>
      <c r="J1814" s="33">
        <v>45267</v>
      </c>
      <c r="K1814" s="33">
        <v>45277</v>
      </c>
      <c r="M1814" s="32">
        <v>1</v>
      </c>
      <c r="N1814" s="32" t="s">
        <v>659</v>
      </c>
      <c r="O1814" s="32">
        <v>1</v>
      </c>
      <c r="P1814" s="32">
        <v>50338</v>
      </c>
      <c r="Q1814" s="32">
        <v>50338</v>
      </c>
      <c r="R1814" s="32"/>
      <c r="S1814" s="32"/>
      <c r="T1814" s="33"/>
      <c r="U1814" s="33"/>
      <c r="V1814" s="32" t="s">
        <v>581</v>
      </c>
      <c r="W1814" s="32" t="s">
        <v>581</v>
      </c>
      <c r="X1814" s="33"/>
      <c r="Y1814" s="32"/>
      <c r="Z1814" s="33"/>
      <c r="AA1814" s="32"/>
      <c r="AB1814" s="32"/>
      <c r="AC1814" s="33" t="s">
        <v>581</v>
      </c>
      <c r="AD1814" s="32" t="s">
        <v>22</v>
      </c>
      <c r="AE1814" s="33" t="s">
        <v>581</v>
      </c>
      <c r="AF1814" s="32" t="s">
        <v>581</v>
      </c>
      <c r="AG1814" s="32"/>
      <c r="AH1814" s="32" t="s">
        <v>1209</v>
      </c>
      <c r="AI1814" t="s">
        <v>1748</v>
      </c>
      <c r="AJ1814" t="s">
        <v>1363</v>
      </c>
      <c r="AK1814" t="s">
        <v>1302</v>
      </c>
      <c r="AL1814" s="32" t="s">
        <v>1749</v>
      </c>
    </row>
    <row r="1815" spans="1:38">
      <c r="A1815" s="32">
        <v>206</v>
      </c>
      <c r="B1815" s="33">
        <v>45267</v>
      </c>
      <c r="C1815" s="32"/>
      <c r="D1815" s="32" t="s">
        <v>690</v>
      </c>
      <c r="E1815" s="32" t="s">
        <v>832</v>
      </c>
      <c r="F1815" s="32">
        <v>5424135</v>
      </c>
      <c r="G1815" s="32" t="s">
        <v>312</v>
      </c>
      <c r="H1815" s="32" t="s">
        <v>297</v>
      </c>
      <c r="I1815" s="32">
        <v>54024</v>
      </c>
      <c r="J1815" s="33">
        <v>45267</v>
      </c>
      <c r="K1815" s="33">
        <v>45277</v>
      </c>
      <c r="M1815" s="32">
        <v>1</v>
      </c>
      <c r="N1815" s="32" t="s">
        <v>659</v>
      </c>
      <c r="O1815" s="32">
        <v>1</v>
      </c>
      <c r="P1815" s="32">
        <v>49830</v>
      </c>
      <c r="Q1815" s="32">
        <v>49830</v>
      </c>
      <c r="R1815" s="32"/>
      <c r="S1815" s="32"/>
      <c r="T1815" s="33"/>
      <c r="U1815" s="33"/>
      <c r="V1815" s="32" t="s">
        <v>581</v>
      </c>
      <c r="W1815" s="32" t="s">
        <v>581</v>
      </c>
      <c r="X1815" s="33"/>
      <c r="Y1815" s="32"/>
      <c r="Z1815" s="33"/>
      <c r="AA1815" s="32"/>
      <c r="AB1815" s="32"/>
      <c r="AC1815" s="33" t="s">
        <v>581</v>
      </c>
      <c r="AD1815" s="32" t="s">
        <v>22</v>
      </c>
      <c r="AE1815" s="33" t="s">
        <v>581</v>
      </c>
      <c r="AF1815" s="32" t="s">
        <v>581</v>
      </c>
      <c r="AG1815" s="32"/>
      <c r="AH1815" s="32" t="s">
        <v>1209</v>
      </c>
      <c r="AI1815" t="s">
        <v>1748</v>
      </c>
      <c r="AJ1815" t="s">
        <v>1363</v>
      </c>
      <c r="AK1815" t="s">
        <v>1302</v>
      </c>
      <c r="AL1815" s="32" t="s">
        <v>1749</v>
      </c>
    </row>
    <row r="1816" spans="1:38">
      <c r="A1816" s="32">
        <v>207</v>
      </c>
      <c r="B1816" s="33">
        <v>45267</v>
      </c>
      <c r="C1816" s="32"/>
      <c r="D1816" s="32" t="s">
        <v>693</v>
      </c>
      <c r="E1816" s="32" t="s">
        <v>833</v>
      </c>
      <c r="F1816" s="32">
        <v>4170764</v>
      </c>
      <c r="G1816" s="32" t="s">
        <v>312</v>
      </c>
      <c r="H1816" s="32" t="s">
        <v>297</v>
      </c>
      <c r="I1816" s="32">
        <v>54375</v>
      </c>
      <c r="J1816" s="33">
        <v>45267</v>
      </c>
      <c r="K1816" s="33">
        <v>45288</v>
      </c>
      <c r="M1816" s="32">
        <v>1</v>
      </c>
      <c r="N1816" s="32" t="s">
        <v>659</v>
      </c>
      <c r="O1816" s="32">
        <v>1</v>
      </c>
      <c r="P1816" s="32">
        <v>16600</v>
      </c>
      <c r="Q1816" s="32">
        <v>16600</v>
      </c>
      <c r="R1816" s="32"/>
      <c r="S1816" s="32"/>
      <c r="T1816" s="33"/>
      <c r="U1816" s="33"/>
      <c r="V1816" s="32" t="s">
        <v>581</v>
      </c>
      <c r="W1816" s="32" t="s">
        <v>581</v>
      </c>
      <c r="X1816" s="33"/>
      <c r="Y1816" s="32"/>
      <c r="Z1816" s="33"/>
      <c r="AA1816" s="32"/>
      <c r="AB1816" s="32"/>
      <c r="AC1816" s="33" t="s">
        <v>581</v>
      </c>
      <c r="AD1816" s="32" t="s">
        <v>22</v>
      </c>
      <c r="AE1816" s="33" t="s">
        <v>581</v>
      </c>
      <c r="AF1816" s="32" t="s">
        <v>581</v>
      </c>
      <c r="AG1816" s="32"/>
      <c r="AH1816" s="32" t="s">
        <v>1209</v>
      </c>
      <c r="AI1816" t="s">
        <v>1748</v>
      </c>
      <c r="AJ1816" t="s">
        <v>1363</v>
      </c>
      <c r="AK1816" t="s">
        <v>1302</v>
      </c>
      <c r="AL1816" s="32" t="s">
        <v>1749</v>
      </c>
    </row>
    <row r="1817" spans="1:38">
      <c r="A1817" s="32">
        <v>209</v>
      </c>
      <c r="B1817" s="33">
        <v>45270</v>
      </c>
      <c r="C1817" s="32"/>
      <c r="D1817" s="32" t="s">
        <v>871</v>
      </c>
      <c r="E1817" s="32" t="s">
        <v>877</v>
      </c>
      <c r="F1817" s="32">
        <v>5720168</v>
      </c>
      <c r="G1817" s="32" t="s">
        <v>312</v>
      </c>
      <c r="H1817" s="32" t="s">
        <v>297</v>
      </c>
      <c r="I1817" s="32">
        <v>54011</v>
      </c>
      <c r="J1817" s="33">
        <v>45270</v>
      </c>
      <c r="K1817" s="33">
        <v>45277</v>
      </c>
      <c r="M1817" s="32">
        <v>1</v>
      </c>
      <c r="N1817" s="32" t="s">
        <v>659</v>
      </c>
      <c r="O1817" s="32">
        <v>1</v>
      </c>
      <c r="P1817" s="32">
        <v>100000</v>
      </c>
      <c r="Q1817" s="32">
        <v>10000</v>
      </c>
      <c r="R1817" s="32"/>
      <c r="S1817" s="32"/>
      <c r="T1817" s="33"/>
      <c r="U1817" s="33"/>
      <c r="V1817" s="32"/>
      <c r="W1817" s="32"/>
      <c r="X1817" s="33"/>
      <c r="Y1817" s="32"/>
      <c r="Z1817" s="33"/>
      <c r="AA1817" s="32"/>
      <c r="AB1817" s="32"/>
      <c r="AC1817" s="33"/>
      <c r="AD1817" s="32" t="s">
        <v>22</v>
      </c>
      <c r="AE1817" s="33"/>
      <c r="AF1817" s="32"/>
      <c r="AG1817" s="32"/>
      <c r="AH1817" s="32" t="s">
        <v>1209</v>
      </c>
      <c r="AI1817" t="s">
        <v>1748</v>
      </c>
      <c r="AJ1817" t="s">
        <v>1363</v>
      </c>
      <c r="AK1817" t="s">
        <v>1302</v>
      </c>
      <c r="AL1817" s="32" t="s">
        <v>1749</v>
      </c>
    </row>
    <row r="1818" spans="1:38">
      <c r="A1818" s="32">
        <v>210</v>
      </c>
      <c r="B1818" s="33">
        <v>45270</v>
      </c>
      <c r="C1818" s="32"/>
      <c r="D1818" s="32" t="s">
        <v>872</v>
      </c>
      <c r="E1818" s="32" t="s">
        <v>878</v>
      </c>
      <c r="F1818" s="32">
        <v>6768439</v>
      </c>
      <c r="G1818" s="32" t="s">
        <v>312</v>
      </c>
      <c r="H1818" s="32" t="s">
        <v>297</v>
      </c>
      <c r="I1818" s="32">
        <v>54021</v>
      </c>
      <c r="J1818" s="33">
        <v>45270</v>
      </c>
      <c r="K1818" s="33">
        <v>45277</v>
      </c>
      <c r="M1818" s="32">
        <v>1</v>
      </c>
      <c r="N1818" s="32" t="s">
        <v>659</v>
      </c>
      <c r="O1818" s="32">
        <v>1</v>
      </c>
      <c r="P1818" s="32">
        <v>48589</v>
      </c>
      <c r="Q1818" s="32">
        <v>48589</v>
      </c>
      <c r="R1818" s="32"/>
      <c r="S1818" s="32"/>
      <c r="T1818" s="33"/>
      <c r="U1818" s="33"/>
      <c r="V1818" s="32"/>
      <c r="W1818" s="32"/>
      <c r="X1818" s="33"/>
      <c r="Y1818" s="32"/>
      <c r="Z1818" s="33"/>
      <c r="AA1818" s="32"/>
      <c r="AB1818" s="32"/>
      <c r="AC1818" s="33"/>
      <c r="AD1818" s="32" t="s">
        <v>22</v>
      </c>
      <c r="AE1818" s="33"/>
      <c r="AF1818" s="32"/>
      <c r="AG1818" s="32"/>
      <c r="AH1818" s="32" t="s">
        <v>1209</v>
      </c>
      <c r="AI1818" t="s">
        <v>1748</v>
      </c>
      <c r="AJ1818" t="s">
        <v>1363</v>
      </c>
      <c r="AK1818" t="s">
        <v>1302</v>
      </c>
      <c r="AL1818" s="32" t="s">
        <v>1749</v>
      </c>
    </row>
    <row r="1819" spans="1:38">
      <c r="A1819" s="32">
        <v>211</v>
      </c>
      <c r="B1819" s="33">
        <v>45271</v>
      </c>
      <c r="C1819" s="32"/>
      <c r="D1819" s="32" t="s">
        <v>873</v>
      </c>
      <c r="E1819" s="32" t="s">
        <v>879</v>
      </c>
      <c r="F1819" s="32">
        <v>5712915</v>
      </c>
      <c r="G1819" s="32" t="s">
        <v>312</v>
      </c>
      <c r="H1819" s="32" t="s">
        <v>297</v>
      </c>
      <c r="I1819" s="32">
        <v>54369</v>
      </c>
      <c r="J1819" s="33">
        <v>45271</v>
      </c>
      <c r="K1819" s="33">
        <v>45288</v>
      </c>
      <c r="M1819" s="32">
        <v>1</v>
      </c>
      <c r="N1819" s="32" t="s">
        <v>659</v>
      </c>
      <c r="O1819" s="32">
        <v>1</v>
      </c>
      <c r="P1819" s="32">
        <v>100000</v>
      </c>
      <c r="Q1819" s="32">
        <v>100000</v>
      </c>
      <c r="R1819" s="32"/>
      <c r="S1819" s="32"/>
      <c r="T1819" s="33"/>
      <c r="U1819" s="33"/>
      <c r="V1819" s="32"/>
      <c r="W1819" s="32"/>
      <c r="X1819" s="33"/>
      <c r="Y1819" s="32"/>
      <c r="Z1819" s="33"/>
      <c r="AA1819" s="32"/>
      <c r="AB1819" s="32"/>
      <c r="AC1819" s="33"/>
      <c r="AD1819" s="32" t="s">
        <v>22</v>
      </c>
      <c r="AE1819" s="33"/>
      <c r="AF1819" s="32"/>
      <c r="AG1819" s="32"/>
      <c r="AH1819" s="32" t="s">
        <v>1209</v>
      </c>
      <c r="AI1819" t="s">
        <v>1748</v>
      </c>
      <c r="AJ1819" t="s">
        <v>1363</v>
      </c>
      <c r="AK1819" t="s">
        <v>1302</v>
      </c>
      <c r="AL1819" s="32" t="s">
        <v>1749</v>
      </c>
    </row>
    <row r="1820" spans="1:38">
      <c r="A1820" s="32">
        <v>212</v>
      </c>
      <c r="B1820" s="33">
        <v>45271</v>
      </c>
      <c r="C1820" s="32"/>
      <c r="D1820" s="32" t="s">
        <v>874</v>
      </c>
      <c r="E1820" s="32" t="s">
        <v>877</v>
      </c>
      <c r="F1820" s="32">
        <v>5720130</v>
      </c>
      <c r="G1820" s="32" t="s">
        <v>312</v>
      </c>
      <c r="H1820" s="32" t="s">
        <v>297</v>
      </c>
      <c r="I1820" s="32">
        <v>54370</v>
      </c>
      <c r="J1820" s="33">
        <v>45271</v>
      </c>
      <c r="K1820" s="33">
        <v>45288</v>
      </c>
      <c r="M1820" s="32">
        <v>1</v>
      </c>
      <c r="N1820" s="32" t="s">
        <v>659</v>
      </c>
      <c r="O1820" s="32">
        <v>1</v>
      </c>
      <c r="P1820" s="32">
        <v>100000</v>
      </c>
      <c r="Q1820" s="32">
        <v>100000</v>
      </c>
      <c r="R1820" s="32"/>
      <c r="S1820" s="32"/>
      <c r="T1820" s="33"/>
      <c r="U1820" s="33"/>
      <c r="V1820" s="32"/>
      <c r="W1820" s="32"/>
      <c r="X1820" s="33"/>
      <c r="Y1820" s="32"/>
      <c r="Z1820" s="33"/>
      <c r="AA1820" s="32"/>
      <c r="AB1820" s="32"/>
      <c r="AC1820" s="33"/>
      <c r="AD1820" s="32" t="s">
        <v>22</v>
      </c>
      <c r="AE1820" s="33"/>
      <c r="AF1820" s="32"/>
      <c r="AG1820" s="32"/>
      <c r="AH1820" s="32" t="s">
        <v>1209</v>
      </c>
      <c r="AI1820" t="s">
        <v>1748</v>
      </c>
      <c r="AJ1820" t="s">
        <v>1363</v>
      </c>
      <c r="AK1820" t="s">
        <v>1302</v>
      </c>
      <c r="AL1820" s="32" t="s">
        <v>1749</v>
      </c>
    </row>
    <row r="1821" spans="1:38">
      <c r="A1821" s="32">
        <v>215</v>
      </c>
      <c r="B1821" s="33">
        <v>45277</v>
      </c>
      <c r="C1821" s="32"/>
      <c r="D1821" s="32" t="s">
        <v>1107</v>
      </c>
      <c r="E1821" s="32" t="s">
        <v>1108</v>
      </c>
      <c r="F1821" s="32">
        <v>5790685</v>
      </c>
      <c r="G1821" s="32" t="s">
        <v>312</v>
      </c>
      <c r="H1821" s="32" t="s">
        <v>297</v>
      </c>
      <c r="I1821" s="32">
        <v>54378</v>
      </c>
      <c r="J1821" s="33">
        <v>45277</v>
      </c>
      <c r="K1821" s="33">
        <v>45288</v>
      </c>
      <c r="M1821" s="32">
        <v>1</v>
      </c>
      <c r="N1821" s="32" t="s">
        <v>659</v>
      </c>
      <c r="O1821" s="32">
        <v>1</v>
      </c>
      <c r="P1821" s="32">
        <v>13703</v>
      </c>
      <c r="Q1821" s="32">
        <v>13703</v>
      </c>
      <c r="R1821" s="32"/>
      <c r="S1821" s="32"/>
      <c r="T1821" s="33"/>
      <c r="U1821" s="33"/>
      <c r="V1821" s="32"/>
      <c r="W1821" s="32"/>
      <c r="X1821" s="33"/>
      <c r="Y1821" s="32"/>
      <c r="Z1821" s="33"/>
      <c r="AA1821" s="32"/>
      <c r="AB1821" s="32"/>
      <c r="AC1821" s="33"/>
      <c r="AD1821" s="32" t="s">
        <v>22</v>
      </c>
      <c r="AE1821" s="33"/>
      <c r="AF1821" s="32"/>
      <c r="AG1821" s="32"/>
      <c r="AH1821" s="32" t="s">
        <v>1209</v>
      </c>
      <c r="AI1821" t="s">
        <v>1748</v>
      </c>
      <c r="AJ1821" t="s">
        <v>1363</v>
      </c>
      <c r="AK1821" t="s">
        <v>1302</v>
      </c>
      <c r="AL1821" s="32" t="s">
        <v>1749</v>
      </c>
    </row>
    <row r="1822" spans="1:38">
      <c r="A1822" s="32">
        <v>216</v>
      </c>
      <c r="B1822" s="33">
        <v>45280</v>
      </c>
      <c r="C1822" s="32"/>
      <c r="D1822" s="32" t="s">
        <v>1192</v>
      </c>
      <c r="E1822" s="32" t="s">
        <v>1193</v>
      </c>
      <c r="F1822" s="32">
        <v>2642514</v>
      </c>
      <c r="G1822" s="32" t="s">
        <v>312</v>
      </c>
      <c r="H1822" s="32" t="s">
        <v>297</v>
      </c>
      <c r="I1822" s="32">
        <v>54367</v>
      </c>
      <c r="J1822" s="33">
        <v>45280</v>
      </c>
      <c r="K1822" s="33">
        <v>45288</v>
      </c>
      <c r="M1822" s="32">
        <v>1</v>
      </c>
      <c r="N1822" s="32" t="s">
        <v>659</v>
      </c>
      <c r="O1822" s="32">
        <v>1</v>
      </c>
      <c r="P1822" s="32">
        <v>25584</v>
      </c>
      <c r="Q1822" s="32">
        <v>25584</v>
      </c>
      <c r="R1822" s="32"/>
      <c r="S1822" s="32"/>
      <c r="T1822" s="33"/>
      <c r="U1822" s="33"/>
      <c r="V1822" s="32"/>
      <c r="W1822" s="32"/>
      <c r="X1822" s="33"/>
      <c r="Y1822" s="32"/>
      <c r="Z1822" s="33"/>
      <c r="AA1822" s="32"/>
      <c r="AB1822" s="32"/>
      <c r="AC1822" s="33"/>
      <c r="AD1822" s="32" t="s">
        <v>22</v>
      </c>
      <c r="AE1822" s="33"/>
      <c r="AF1822" s="32"/>
      <c r="AG1822" s="32" t="s">
        <v>1104</v>
      </c>
      <c r="AH1822" s="32" t="s">
        <v>1209</v>
      </c>
      <c r="AI1822" t="s">
        <v>1748</v>
      </c>
      <c r="AJ1822" t="s">
        <v>1363</v>
      </c>
      <c r="AK1822" t="s">
        <v>1302</v>
      </c>
      <c r="AL1822" s="32" t="s">
        <v>1749</v>
      </c>
    </row>
    <row r="1823" spans="1:38">
      <c r="A1823" s="32">
        <v>217</v>
      </c>
      <c r="B1823" s="33">
        <v>45277</v>
      </c>
      <c r="C1823" s="32"/>
      <c r="D1823" s="32" t="s">
        <v>1194</v>
      </c>
      <c r="E1823" s="32" t="s">
        <v>1195</v>
      </c>
      <c r="F1823" s="32">
        <v>6679341</v>
      </c>
      <c r="G1823" s="32" t="s">
        <v>312</v>
      </c>
      <c r="H1823" s="32" t="s">
        <v>297</v>
      </c>
      <c r="I1823" s="32">
        <v>54289</v>
      </c>
      <c r="J1823" s="33">
        <v>45277</v>
      </c>
      <c r="K1823" s="33">
        <v>45287</v>
      </c>
      <c r="M1823" s="32">
        <v>1</v>
      </c>
      <c r="N1823" s="32" t="s">
        <v>659</v>
      </c>
      <c r="O1823" s="32">
        <v>1</v>
      </c>
      <c r="P1823" s="32">
        <v>27038</v>
      </c>
      <c r="Q1823" s="32">
        <v>27038</v>
      </c>
      <c r="R1823" s="32"/>
      <c r="S1823" s="32"/>
      <c r="T1823" s="33"/>
      <c r="U1823" s="33"/>
      <c r="V1823" s="32"/>
      <c r="W1823" s="32"/>
      <c r="X1823" s="33"/>
      <c r="Y1823" s="32"/>
      <c r="Z1823" s="33"/>
      <c r="AA1823" s="32"/>
      <c r="AB1823" s="32"/>
      <c r="AC1823" s="33"/>
      <c r="AD1823" s="32" t="s">
        <v>22</v>
      </c>
      <c r="AE1823" s="33"/>
      <c r="AF1823" s="32"/>
      <c r="AG1823" s="32" t="s">
        <v>1104</v>
      </c>
      <c r="AH1823" s="32" t="s">
        <v>1209</v>
      </c>
      <c r="AI1823" t="s">
        <v>1748</v>
      </c>
      <c r="AJ1823" t="s">
        <v>1363</v>
      </c>
      <c r="AK1823" t="s">
        <v>1302</v>
      </c>
      <c r="AL1823" s="32" t="s">
        <v>1749</v>
      </c>
    </row>
    <row r="1824" spans="1:38">
      <c r="A1824" s="32">
        <v>218</v>
      </c>
      <c r="B1824" s="33">
        <v>45279</v>
      </c>
      <c r="C1824" s="32"/>
      <c r="D1824" s="32" t="s">
        <v>1196</v>
      </c>
      <c r="E1824" s="32" t="s">
        <v>1197</v>
      </c>
      <c r="F1824" s="32">
        <v>2232451</v>
      </c>
      <c r="G1824" s="32" t="s">
        <v>312</v>
      </c>
      <c r="H1824" s="32" t="s">
        <v>297</v>
      </c>
      <c r="I1824" s="32">
        <v>54502</v>
      </c>
      <c r="J1824" s="33">
        <v>45279</v>
      </c>
      <c r="K1824" s="33">
        <v>44932</v>
      </c>
      <c r="L1824" t="s">
        <v>22</v>
      </c>
      <c r="M1824" s="32">
        <v>1</v>
      </c>
      <c r="N1824" s="32" t="s">
        <v>659</v>
      </c>
      <c r="O1824" s="32">
        <v>1</v>
      </c>
      <c r="P1824" s="32">
        <v>18412</v>
      </c>
      <c r="Q1824" s="32">
        <v>18412</v>
      </c>
      <c r="R1824" s="32"/>
      <c r="S1824" s="32"/>
      <c r="T1824" s="33"/>
      <c r="U1824" s="33"/>
      <c r="V1824" s="32"/>
      <c r="W1824" s="32"/>
      <c r="X1824" s="33"/>
      <c r="Y1824" s="32"/>
      <c r="Z1824" s="33"/>
      <c r="AA1824" s="32"/>
      <c r="AB1824" s="32"/>
      <c r="AC1824" s="33"/>
      <c r="AD1824" s="32" t="s">
        <v>22</v>
      </c>
      <c r="AE1824" s="33"/>
      <c r="AF1824" s="32"/>
      <c r="AG1824" s="32" t="s">
        <v>1104</v>
      </c>
      <c r="AH1824" s="32" t="s">
        <v>1209</v>
      </c>
      <c r="AI1824" t="s">
        <v>1748</v>
      </c>
      <c r="AJ1824" t="s">
        <v>1363</v>
      </c>
      <c r="AK1824" t="s">
        <v>1302</v>
      </c>
      <c r="AL1824" s="32" t="s">
        <v>1749</v>
      </c>
    </row>
    <row r="1825" spans="1:38">
      <c r="A1825" s="32">
        <v>219</v>
      </c>
      <c r="B1825" s="33">
        <v>45279</v>
      </c>
      <c r="C1825" s="32"/>
      <c r="D1825" s="32" t="s">
        <v>1198</v>
      </c>
      <c r="E1825" s="32" t="s">
        <v>1199</v>
      </c>
      <c r="F1825" s="32">
        <v>6043651</v>
      </c>
      <c r="G1825" s="32" t="s">
        <v>312</v>
      </c>
      <c r="H1825" s="32" t="s">
        <v>297</v>
      </c>
      <c r="I1825" s="32">
        <v>54603</v>
      </c>
      <c r="J1825" s="33">
        <v>45279</v>
      </c>
      <c r="K1825" s="33">
        <v>45297</v>
      </c>
      <c r="L1825" t="s">
        <v>22</v>
      </c>
      <c r="M1825" s="32">
        <v>1</v>
      </c>
      <c r="N1825" s="32" t="s">
        <v>659</v>
      </c>
      <c r="O1825" s="32">
        <v>1</v>
      </c>
      <c r="P1825" s="32">
        <v>73100</v>
      </c>
      <c r="Q1825" s="32">
        <v>73100</v>
      </c>
      <c r="R1825" s="32"/>
      <c r="S1825" s="32"/>
      <c r="T1825" s="33"/>
      <c r="U1825" s="33"/>
      <c r="V1825" s="32"/>
      <c r="W1825" s="32"/>
      <c r="X1825" s="33"/>
      <c r="Y1825" s="32"/>
      <c r="Z1825" s="33"/>
      <c r="AA1825" s="32"/>
      <c r="AB1825" s="32"/>
      <c r="AC1825" s="33"/>
      <c r="AD1825" s="32" t="s">
        <v>22</v>
      </c>
      <c r="AE1825" s="33"/>
      <c r="AF1825" s="32"/>
      <c r="AG1825" s="32" t="s">
        <v>1104</v>
      </c>
      <c r="AH1825" s="32" t="s">
        <v>1209</v>
      </c>
      <c r="AI1825" t="s">
        <v>1748</v>
      </c>
      <c r="AJ1825" t="s">
        <v>1363</v>
      </c>
      <c r="AK1825" t="s">
        <v>1302</v>
      </c>
      <c r="AL1825" s="32" t="s">
        <v>1749</v>
      </c>
    </row>
    <row r="1826" spans="1:38">
      <c r="A1826" s="32">
        <v>220</v>
      </c>
      <c r="B1826" s="33">
        <v>45279</v>
      </c>
      <c r="C1826" s="32"/>
      <c r="D1826" s="32" t="s">
        <v>1200</v>
      </c>
      <c r="E1826" s="32" t="s">
        <v>1201</v>
      </c>
      <c r="F1826" s="32">
        <v>6417910</v>
      </c>
      <c r="G1826" s="32" t="s">
        <v>312</v>
      </c>
      <c r="H1826" s="32" t="s">
        <v>297</v>
      </c>
      <c r="I1826" s="32">
        <v>54292</v>
      </c>
      <c r="J1826" s="33">
        <v>45279</v>
      </c>
      <c r="K1826" s="33">
        <v>45285</v>
      </c>
      <c r="L1826" t="s">
        <v>22</v>
      </c>
      <c r="M1826" s="32">
        <v>1</v>
      </c>
      <c r="N1826" s="32" t="s">
        <v>659</v>
      </c>
      <c r="O1826" s="32">
        <v>1</v>
      </c>
      <c r="P1826" s="32">
        <v>38000</v>
      </c>
      <c r="Q1826" s="32">
        <v>38000</v>
      </c>
      <c r="R1826" s="32"/>
      <c r="S1826" s="32"/>
      <c r="T1826" s="33"/>
      <c r="U1826" s="33"/>
      <c r="V1826" s="32"/>
      <c r="W1826" s="32"/>
      <c r="X1826" s="33"/>
      <c r="Y1826" s="32"/>
      <c r="Z1826" s="33"/>
      <c r="AA1826" s="32"/>
      <c r="AB1826" s="32"/>
      <c r="AC1826" s="33"/>
      <c r="AD1826" s="32" t="s">
        <v>22</v>
      </c>
      <c r="AE1826" s="33"/>
      <c r="AF1826" s="32"/>
      <c r="AG1826" s="32" t="s">
        <v>1104</v>
      </c>
      <c r="AH1826" s="32" t="s">
        <v>1209</v>
      </c>
      <c r="AI1826" t="s">
        <v>1748</v>
      </c>
      <c r="AJ1826" t="s">
        <v>1363</v>
      </c>
      <c r="AK1826" t="s">
        <v>1302</v>
      </c>
      <c r="AL1826" s="32" t="s">
        <v>1749</v>
      </c>
    </row>
    <row r="1827" spans="1:38">
      <c r="A1827" s="32">
        <v>221</v>
      </c>
      <c r="B1827" s="33">
        <v>45279</v>
      </c>
      <c r="C1827" s="32"/>
      <c r="D1827" s="32" t="s">
        <v>1202</v>
      </c>
      <c r="E1827" s="32" t="s">
        <v>878</v>
      </c>
      <c r="F1827" s="32">
        <v>6768274</v>
      </c>
      <c r="G1827" s="32" t="s">
        <v>312</v>
      </c>
      <c r="H1827" s="32" t="s">
        <v>297</v>
      </c>
      <c r="I1827" s="32">
        <v>54290</v>
      </c>
      <c r="J1827" s="33">
        <v>45279</v>
      </c>
      <c r="K1827" s="33">
        <v>45285</v>
      </c>
      <c r="L1827" t="s">
        <v>22</v>
      </c>
      <c r="M1827" s="32">
        <v>1</v>
      </c>
      <c r="N1827" s="32" t="s">
        <v>659</v>
      </c>
      <c r="O1827" s="32">
        <v>1</v>
      </c>
      <c r="P1827" s="32">
        <v>27820</v>
      </c>
      <c r="Q1827" s="32">
        <v>27820</v>
      </c>
      <c r="R1827" s="32"/>
      <c r="S1827" s="32"/>
      <c r="T1827" s="33"/>
      <c r="U1827" s="33"/>
      <c r="V1827" s="32"/>
      <c r="W1827" s="32"/>
      <c r="X1827" s="33"/>
      <c r="Y1827" s="32"/>
      <c r="Z1827" s="33"/>
      <c r="AA1827" s="32"/>
      <c r="AB1827" s="32"/>
      <c r="AC1827" s="33"/>
      <c r="AD1827" s="32" t="s">
        <v>22</v>
      </c>
      <c r="AE1827" s="33"/>
      <c r="AF1827" s="32"/>
      <c r="AG1827" s="32" t="s">
        <v>1104</v>
      </c>
      <c r="AH1827" s="32" t="s">
        <v>1209</v>
      </c>
      <c r="AI1827" t="s">
        <v>1748</v>
      </c>
      <c r="AJ1827" t="s">
        <v>1363</v>
      </c>
      <c r="AK1827" t="s">
        <v>1302</v>
      </c>
      <c r="AL1827" s="32" t="s">
        <v>1749</v>
      </c>
    </row>
    <row r="1828" spans="1:38">
      <c r="A1828" s="32">
        <v>223</v>
      </c>
      <c r="B1828" s="33">
        <v>45280</v>
      </c>
      <c r="C1828" s="32"/>
      <c r="D1828" s="32" t="s">
        <v>1204</v>
      </c>
      <c r="E1828" s="32" t="s">
        <v>1206</v>
      </c>
      <c r="F1828" s="32">
        <v>2635682</v>
      </c>
      <c r="G1828" s="32" t="s">
        <v>312</v>
      </c>
      <c r="H1828" s="32" t="s">
        <v>297</v>
      </c>
      <c r="I1828" s="32">
        <v>54280</v>
      </c>
      <c r="J1828" s="33">
        <v>45279</v>
      </c>
      <c r="K1828" s="33">
        <v>45284</v>
      </c>
      <c r="L1828" t="s">
        <v>22</v>
      </c>
      <c r="M1828" s="32">
        <v>1</v>
      </c>
      <c r="N1828" s="32" t="s">
        <v>659</v>
      </c>
      <c r="O1828" s="32">
        <v>1</v>
      </c>
      <c r="P1828" s="32">
        <v>41008</v>
      </c>
      <c r="Q1828" s="32">
        <v>41008</v>
      </c>
      <c r="R1828" s="32"/>
      <c r="S1828" s="32"/>
      <c r="T1828" s="33"/>
      <c r="U1828" s="33"/>
      <c r="V1828" s="32"/>
      <c r="W1828" s="32"/>
      <c r="X1828" s="33"/>
      <c r="Y1828" s="32"/>
      <c r="Z1828" s="33"/>
      <c r="AA1828" s="32"/>
      <c r="AB1828" s="32"/>
      <c r="AC1828" s="33"/>
      <c r="AD1828" s="32" t="s">
        <v>22</v>
      </c>
      <c r="AE1828" s="33"/>
      <c r="AF1828" s="32"/>
      <c r="AG1828" s="32" t="s">
        <v>1104</v>
      </c>
      <c r="AH1828" s="32" t="s">
        <v>1209</v>
      </c>
      <c r="AI1828" t="s">
        <v>1748</v>
      </c>
      <c r="AJ1828" t="s">
        <v>1363</v>
      </c>
      <c r="AK1828" t="s">
        <v>1302</v>
      </c>
      <c r="AL1828" s="32" t="s">
        <v>1749</v>
      </c>
    </row>
    <row r="1829" spans="1:38">
      <c r="A1829" s="32">
        <v>225</v>
      </c>
      <c r="B1829" s="33">
        <v>45266</v>
      </c>
      <c r="C1829" s="32"/>
      <c r="D1829" s="32" t="s">
        <v>1278</v>
      </c>
      <c r="E1829" s="32" t="s">
        <v>1279</v>
      </c>
      <c r="F1829" s="32">
        <v>8675931</v>
      </c>
      <c r="G1829" s="32" t="s">
        <v>312</v>
      </c>
      <c r="H1829" s="32" t="s">
        <v>297</v>
      </c>
      <c r="I1829" s="32">
        <v>54286</v>
      </c>
      <c r="J1829" s="33">
        <v>45284</v>
      </c>
      <c r="K1829" s="33">
        <v>45285</v>
      </c>
      <c r="L1829" t="s">
        <v>22</v>
      </c>
      <c r="M1829" s="32">
        <v>1</v>
      </c>
      <c r="N1829" s="32" t="s">
        <v>659</v>
      </c>
      <c r="O1829" s="32">
        <v>1</v>
      </c>
      <c r="P1829" s="32">
        <v>39000</v>
      </c>
      <c r="Q1829" s="32">
        <v>39000</v>
      </c>
      <c r="R1829" s="32"/>
      <c r="S1829" s="32"/>
      <c r="T1829" s="33"/>
      <c r="U1829" s="33"/>
      <c r="V1829" s="32"/>
      <c r="W1829" s="32"/>
      <c r="X1829" s="33"/>
      <c r="Y1829" s="32"/>
      <c r="Z1829" s="33"/>
      <c r="AA1829" s="32"/>
      <c r="AB1829" s="32"/>
      <c r="AC1829" s="33"/>
      <c r="AD1829" s="32" t="s">
        <v>22</v>
      </c>
      <c r="AE1829" s="33"/>
      <c r="AF1829" s="32"/>
      <c r="AG1829" s="32" t="s">
        <v>1104</v>
      </c>
      <c r="AH1829" s="32" t="s">
        <v>1209</v>
      </c>
      <c r="AI1829" t="s">
        <v>1748</v>
      </c>
      <c r="AJ1829" t="s">
        <v>1363</v>
      </c>
      <c r="AK1829" t="s">
        <v>1302</v>
      </c>
      <c r="AL1829" s="32" t="s">
        <v>1749</v>
      </c>
    </row>
    <row r="1830" spans="1:38">
      <c r="A1830" s="32">
        <v>226</v>
      </c>
      <c r="B1830" s="33">
        <v>45283</v>
      </c>
      <c r="C1830" s="32"/>
      <c r="D1830" s="32" t="s">
        <v>1280</v>
      </c>
      <c r="E1830" s="32" t="s">
        <v>1283</v>
      </c>
      <c r="F1830" s="32"/>
      <c r="G1830" s="32" t="s">
        <v>312</v>
      </c>
      <c r="H1830" s="32" t="s">
        <v>297</v>
      </c>
      <c r="I1830" s="32">
        <v>54615</v>
      </c>
      <c r="J1830" s="33">
        <v>45283</v>
      </c>
      <c r="K1830" s="33">
        <v>45299</v>
      </c>
      <c r="L1830" t="s">
        <v>22</v>
      </c>
      <c r="M1830" s="32">
        <v>1</v>
      </c>
      <c r="N1830" s="32" t="s">
        <v>659</v>
      </c>
      <c r="O1830" s="32">
        <v>1</v>
      </c>
      <c r="P1830" s="32">
        <v>14553</v>
      </c>
      <c r="Q1830" s="32">
        <v>14553</v>
      </c>
      <c r="R1830" s="32"/>
      <c r="S1830" s="32"/>
      <c r="T1830" s="33"/>
      <c r="U1830" s="33"/>
      <c r="V1830" s="32"/>
      <c r="W1830" s="32"/>
      <c r="X1830" s="33"/>
      <c r="Y1830" s="32"/>
      <c r="Z1830" s="33"/>
      <c r="AA1830" s="32"/>
      <c r="AB1830" s="32"/>
      <c r="AC1830" s="33"/>
      <c r="AD1830" s="32" t="s">
        <v>22</v>
      </c>
      <c r="AE1830" s="33"/>
      <c r="AF1830" s="32"/>
      <c r="AG1830" s="32" t="s">
        <v>1104</v>
      </c>
      <c r="AH1830" s="32" t="s">
        <v>1209</v>
      </c>
      <c r="AI1830" t="s">
        <v>1748</v>
      </c>
      <c r="AJ1830" t="s">
        <v>1363</v>
      </c>
      <c r="AK1830" t="s">
        <v>1302</v>
      </c>
      <c r="AL1830" s="32" t="s">
        <v>1749</v>
      </c>
    </row>
    <row r="1831" spans="1:38">
      <c r="A1831" s="32">
        <v>227</v>
      </c>
      <c r="B1831" s="33">
        <v>45283</v>
      </c>
      <c r="C1831" s="32"/>
      <c r="D1831" s="32" t="s">
        <v>1281</v>
      </c>
      <c r="E1831" s="32" t="s">
        <v>1284</v>
      </c>
      <c r="F1831" s="32">
        <v>8084482</v>
      </c>
      <c r="G1831" s="32" t="s">
        <v>312</v>
      </c>
      <c r="H1831" s="32" t="s">
        <v>297</v>
      </c>
      <c r="I1831" s="32">
        <v>54493</v>
      </c>
      <c r="J1831" s="33">
        <v>45283</v>
      </c>
      <c r="K1831" s="33">
        <v>45295</v>
      </c>
      <c r="L1831" t="s">
        <v>22</v>
      </c>
      <c r="M1831" s="32">
        <v>1</v>
      </c>
      <c r="N1831" s="32" t="s">
        <v>659</v>
      </c>
      <c r="O1831" s="32">
        <v>1</v>
      </c>
      <c r="P1831" s="32">
        <v>100000</v>
      </c>
      <c r="Q1831" s="32">
        <v>100000</v>
      </c>
      <c r="R1831" s="32"/>
      <c r="S1831" s="32"/>
      <c r="T1831" s="33"/>
      <c r="U1831" s="33"/>
      <c r="V1831" s="32"/>
      <c r="W1831" s="32"/>
      <c r="X1831" s="33"/>
      <c r="Y1831" s="32"/>
      <c r="Z1831" s="33"/>
      <c r="AA1831" s="32"/>
      <c r="AB1831" s="32"/>
      <c r="AC1831" s="33"/>
      <c r="AD1831" s="32" t="s">
        <v>22</v>
      </c>
      <c r="AE1831" s="33"/>
      <c r="AF1831" s="32"/>
      <c r="AG1831" s="32" t="s">
        <v>1104</v>
      </c>
      <c r="AH1831" s="32" t="s">
        <v>1209</v>
      </c>
      <c r="AI1831" t="s">
        <v>1748</v>
      </c>
      <c r="AJ1831" t="s">
        <v>1363</v>
      </c>
      <c r="AK1831" t="s">
        <v>1302</v>
      </c>
      <c r="AL1831" s="32" t="s">
        <v>1749</v>
      </c>
    </row>
    <row r="1832" spans="1:38">
      <c r="A1832" s="32">
        <v>228</v>
      </c>
      <c r="B1832" s="33">
        <v>45283</v>
      </c>
      <c r="C1832" s="32"/>
      <c r="D1832" s="32" t="s">
        <v>1282</v>
      </c>
      <c r="E1832" s="32" t="s">
        <v>1285</v>
      </c>
      <c r="F1832" s="32"/>
      <c r="G1832" s="32" t="s">
        <v>312</v>
      </c>
      <c r="H1832" s="32" t="s">
        <v>297</v>
      </c>
      <c r="I1832" s="32">
        <v>54610</v>
      </c>
      <c r="J1832" s="33">
        <v>45283</v>
      </c>
      <c r="K1832" s="33">
        <v>45298</v>
      </c>
      <c r="L1832" t="s">
        <v>22</v>
      </c>
      <c r="M1832" s="32">
        <v>1</v>
      </c>
      <c r="N1832" s="32" t="s">
        <v>659</v>
      </c>
      <c r="O1832" s="32">
        <v>1</v>
      </c>
      <c r="P1832" s="32">
        <v>52585</v>
      </c>
      <c r="Q1832" s="32">
        <v>52585</v>
      </c>
      <c r="R1832" s="32"/>
      <c r="S1832" s="32"/>
      <c r="T1832" s="33"/>
      <c r="U1832" s="33"/>
      <c r="V1832" s="32"/>
      <c r="W1832" s="32"/>
      <c r="X1832" s="33"/>
      <c r="Y1832" s="32"/>
      <c r="Z1832" s="33"/>
      <c r="AA1832" s="32"/>
      <c r="AB1832" s="32"/>
      <c r="AC1832" s="33"/>
      <c r="AD1832" s="32" t="s">
        <v>22</v>
      </c>
      <c r="AE1832" s="33"/>
      <c r="AF1832" s="32"/>
      <c r="AG1832" s="32" t="s">
        <v>1104</v>
      </c>
      <c r="AH1832" s="32" t="s">
        <v>1209</v>
      </c>
      <c r="AI1832" t="s">
        <v>1748</v>
      </c>
      <c r="AJ1832" t="s">
        <v>1363</v>
      </c>
      <c r="AK1832" t="s">
        <v>1302</v>
      </c>
      <c r="AL1832" s="32" t="s">
        <v>1749</v>
      </c>
    </row>
    <row r="1833" spans="1:38">
      <c r="A1833" s="32">
        <v>229</v>
      </c>
      <c r="B1833" s="33">
        <v>45276</v>
      </c>
      <c r="C1833" s="32"/>
      <c r="D1833" s="32" t="s">
        <v>1286</v>
      </c>
      <c r="E1833" s="32" t="s">
        <v>1287</v>
      </c>
      <c r="F1833" s="32">
        <v>8810536</v>
      </c>
      <c r="G1833" s="32" t="s">
        <v>312</v>
      </c>
      <c r="H1833" s="32" t="s">
        <v>297</v>
      </c>
      <c r="I1833" s="32">
        <v>54291</v>
      </c>
      <c r="J1833" s="33">
        <v>45284</v>
      </c>
      <c r="K1833" s="33">
        <v>45285</v>
      </c>
      <c r="L1833" t="s">
        <v>22</v>
      </c>
      <c r="M1833" s="32">
        <v>1</v>
      </c>
      <c r="N1833" s="32" t="s">
        <v>659</v>
      </c>
      <c r="O1833" s="32">
        <v>1</v>
      </c>
      <c r="P1833" s="32">
        <v>10689.28</v>
      </c>
      <c r="Q1833" s="32">
        <v>10689.28</v>
      </c>
      <c r="R1833" s="32"/>
      <c r="S1833" s="32"/>
      <c r="T1833" s="33"/>
      <c r="U1833" s="33"/>
      <c r="V1833" s="32"/>
      <c r="W1833" s="32"/>
      <c r="X1833" s="33"/>
      <c r="Y1833" s="32"/>
      <c r="Z1833" s="33"/>
      <c r="AA1833" s="32"/>
      <c r="AB1833" s="32"/>
      <c r="AC1833" s="33"/>
      <c r="AD1833" s="32" t="s">
        <v>22</v>
      </c>
      <c r="AE1833" s="33"/>
      <c r="AF1833" s="32"/>
      <c r="AG1833" s="32" t="s">
        <v>1104</v>
      </c>
      <c r="AH1833" s="32" t="s">
        <v>1209</v>
      </c>
      <c r="AI1833" t="s">
        <v>1748</v>
      </c>
      <c r="AJ1833" t="s">
        <v>1363</v>
      </c>
      <c r="AK1833" t="s">
        <v>1302</v>
      </c>
      <c r="AL1833" s="32" t="s">
        <v>1749</v>
      </c>
    </row>
    <row r="1834" spans="1:38">
      <c r="A1834" s="32">
        <v>230</v>
      </c>
      <c r="B1834" s="33">
        <v>45286</v>
      </c>
      <c r="C1834" s="32"/>
      <c r="D1834" s="32" t="s">
        <v>1344</v>
      </c>
      <c r="E1834" s="32" t="s">
        <v>1345</v>
      </c>
      <c r="F1834" s="32">
        <v>6007449</v>
      </c>
      <c r="G1834" s="32" t="s">
        <v>312</v>
      </c>
      <c r="H1834" s="32" t="s">
        <v>297</v>
      </c>
      <c r="I1834" s="32">
        <v>54497</v>
      </c>
      <c r="J1834" s="33">
        <v>45286</v>
      </c>
      <c r="K1834" s="33">
        <v>45295</v>
      </c>
      <c r="L1834" t="s">
        <v>22</v>
      </c>
      <c r="M1834" s="32">
        <v>1</v>
      </c>
      <c r="N1834" s="32" t="s">
        <v>659</v>
      </c>
      <c r="O1834" s="32">
        <v>1</v>
      </c>
      <c r="P1834" s="32">
        <v>49000</v>
      </c>
      <c r="Q1834" s="32">
        <v>49000</v>
      </c>
      <c r="R1834" s="32"/>
      <c r="S1834" s="32"/>
      <c r="T1834" s="33"/>
      <c r="U1834" s="33"/>
      <c r="V1834" s="32"/>
      <c r="W1834" s="32"/>
      <c r="X1834" s="33"/>
      <c r="Y1834" s="32"/>
      <c r="Z1834" s="33"/>
      <c r="AA1834" s="32"/>
      <c r="AB1834" s="32"/>
      <c r="AC1834" s="33"/>
      <c r="AD1834" s="32" t="s">
        <v>22</v>
      </c>
      <c r="AE1834" s="33"/>
      <c r="AF1834" s="32"/>
      <c r="AG1834" s="32" t="s">
        <v>1104</v>
      </c>
      <c r="AH1834" s="32" t="s">
        <v>1209</v>
      </c>
      <c r="AI1834" t="s">
        <v>1748</v>
      </c>
      <c r="AJ1834" t="s">
        <v>1363</v>
      </c>
      <c r="AK1834" t="s">
        <v>1302</v>
      </c>
      <c r="AL1834" s="32" t="s">
        <v>1749</v>
      </c>
    </row>
    <row r="1835" spans="1:38">
      <c r="A1835" s="32">
        <v>231</v>
      </c>
      <c r="B1835" s="33">
        <v>45286</v>
      </c>
      <c r="C1835" s="32"/>
      <c r="D1835" s="32" t="s">
        <v>1346</v>
      </c>
      <c r="E1835" s="32" t="s">
        <v>1347</v>
      </c>
      <c r="F1835" s="32">
        <v>5903790</v>
      </c>
      <c r="G1835" s="32" t="s">
        <v>312</v>
      </c>
      <c r="H1835" s="32" t="s">
        <v>297</v>
      </c>
      <c r="I1835" s="32">
        <v>54501</v>
      </c>
      <c r="J1835" s="33">
        <v>45286</v>
      </c>
      <c r="K1835" s="33">
        <v>45295</v>
      </c>
      <c r="L1835" t="s">
        <v>22</v>
      </c>
      <c r="M1835" s="32">
        <v>1</v>
      </c>
      <c r="N1835" s="32" t="s">
        <v>659</v>
      </c>
      <c r="O1835" s="32">
        <v>1</v>
      </c>
      <c r="P1835" s="32">
        <v>34857</v>
      </c>
      <c r="Q1835" s="32">
        <v>34857</v>
      </c>
      <c r="R1835" s="32"/>
      <c r="S1835" s="32"/>
      <c r="T1835" s="33"/>
      <c r="U1835" s="33"/>
      <c r="V1835" s="32"/>
      <c r="W1835" s="32"/>
      <c r="X1835" s="33"/>
      <c r="Y1835" s="32"/>
      <c r="Z1835" s="33"/>
      <c r="AA1835" s="32"/>
      <c r="AB1835" s="32"/>
      <c r="AC1835" s="33"/>
      <c r="AD1835" s="32" t="s">
        <v>22</v>
      </c>
      <c r="AE1835" s="33"/>
      <c r="AF1835" s="32"/>
      <c r="AG1835" s="32" t="s">
        <v>1104</v>
      </c>
      <c r="AH1835" s="32" t="s">
        <v>1209</v>
      </c>
      <c r="AI1835" t="s">
        <v>1748</v>
      </c>
      <c r="AJ1835" t="s">
        <v>1363</v>
      </c>
      <c r="AK1835" t="s">
        <v>1302</v>
      </c>
      <c r="AL1835" s="32" t="s">
        <v>1749</v>
      </c>
    </row>
    <row r="1836" spans="1:38">
      <c r="A1836" s="32">
        <v>232</v>
      </c>
      <c r="B1836" s="33">
        <v>45286</v>
      </c>
      <c r="C1836" s="32"/>
      <c r="D1836" s="32" t="s">
        <v>1348</v>
      </c>
      <c r="E1836" s="32" t="s">
        <v>1349</v>
      </c>
      <c r="F1836" s="32">
        <v>5904257</v>
      </c>
      <c r="G1836" s="32" t="s">
        <v>312</v>
      </c>
      <c r="H1836" s="32" t="s">
        <v>297</v>
      </c>
      <c r="I1836" s="32">
        <v>55069</v>
      </c>
      <c r="J1836" s="33">
        <v>45311</v>
      </c>
      <c r="K1836" s="33">
        <v>45295</v>
      </c>
      <c r="L1836" t="s">
        <v>22</v>
      </c>
      <c r="M1836" s="32">
        <v>1</v>
      </c>
      <c r="N1836" s="32" t="s">
        <v>659</v>
      </c>
      <c r="O1836" s="32">
        <v>1</v>
      </c>
      <c r="P1836" s="32">
        <v>34857</v>
      </c>
      <c r="Q1836" s="32">
        <v>34857</v>
      </c>
      <c r="R1836" s="32"/>
      <c r="S1836" s="32"/>
      <c r="T1836" s="33"/>
      <c r="U1836" s="33"/>
      <c r="V1836" s="32"/>
      <c r="W1836" s="32"/>
      <c r="X1836" s="33"/>
      <c r="Y1836" s="32"/>
      <c r="Z1836" s="33"/>
      <c r="AA1836" s="32"/>
      <c r="AB1836" s="32"/>
      <c r="AC1836" s="33"/>
      <c r="AD1836" s="32" t="s">
        <v>22</v>
      </c>
      <c r="AE1836" s="33"/>
      <c r="AF1836" s="32"/>
      <c r="AG1836" s="32" t="s">
        <v>1104</v>
      </c>
      <c r="AH1836" s="32" t="s">
        <v>1209</v>
      </c>
      <c r="AI1836" t="s">
        <v>1748</v>
      </c>
      <c r="AJ1836" t="s">
        <v>1363</v>
      </c>
      <c r="AK1836" t="s">
        <v>1302</v>
      </c>
      <c r="AL1836" s="32" t="s">
        <v>1749</v>
      </c>
    </row>
    <row r="1837" spans="1:38">
      <c r="A1837" s="32">
        <v>234</v>
      </c>
      <c r="B1837" s="33">
        <v>44929</v>
      </c>
      <c r="C1837" s="32"/>
      <c r="D1837" s="32" t="s">
        <v>1540</v>
      </c>
      <c r="E1837" s="32" t="s">
        <v>1541</v>
      </c>
      <c r="F1837" s="32">
        <v>6653617</v>
      </c>
      <c r="G1837" s="32" t="s">
        <v>312</v>
      </c>
      <c r="H1837" s="32" t="s">
        <v>297</v>
      </c>
      <c r="I1837" s="32">
        <v>54608</v>
      </c>
      <c r="J1837" s="33">
        <v>44930</v>
      </c>
      <c r="K1837" s="33">
        <v>44933</v>
      </c>
      <c r="L1837" t="s">
        <v>22</v>
      </c>
      <c r="M1837" s="32">
        <v>1</v>
      </c>
      <c r="N1837" s="32" t="s">
        <v>659</v>
      </c>
      <c r="O1837" s="32">
        <v>1</v>
      </c>
      <c r="P1837" s="32">
        <v>24896</v>
      </c>
      <c r="Q1837" s="32">
        <v>24896</v>
      </c>
      <c r="R1837" s="32"/>
      <c r="S1837" s="32"/>
      <c r="T1837" s="33"/>
      <c r="U1837" s="33"/>
      <c r="V1837" s="32"/>
      <c r="W1837" s="32"/>
      <c r="X1837" s="33"/>
      <c r="Y1837" s="32"/>
      <c r="Z1837" s="33"/>
      <c r="AA1837" s="32"/>
      <c r="AB1837" s="32"/>
      <c r="AC1837" s="33"/>
      <c r="AD1837" s="32" t="s">
        <v>22</v>
      </c>
      <c r="AE1837" s="33"/>
      <c r="AF1837" s="32"/>
      <c r="AG1837" s="32" t="s">
        <v>1104</v>
      </c>
      <c r="AH1837" s="32" t="s">
        <v>1209</v>
      </c>
      <c r="AI1837" t="s">
        <v>1748</v>
      </c>
      <c r="AJ1837" t="s">
        <v>1354</v>
      </c>
      <c r="AK1837" t="s">
        <v>1302</v>
      </c>
      <c r="AL1837" s="32" t="s">
        <v>1749</v>
      </c>
    </row>
    <row r="1838" spans="1:38">
      <c r="A1838" s="32">
        <v>235</v>
      </c>
      <c r="B1838" s="33">
        <v>45294</v>
      </c>
      <c r="C1838" s="32"/>
      <c r="D1838" s="32" t="s">
        <v>1542</v>
      </c>
      <c r="E1838" s="32" t="s">
        <v>1543</v>
      </c>
      <c r="F1838" s="32">
        <v>5904437</v>
      </c>
      <c r="G1838" s="32" t="s">
        <v>312</v>
      </c>
      <c r="H1838" s="32" t="s">
        <v>297</v>
      </c>
      <c r="I1838" s="32">
        <v>54609</v>
      </c>
      <c r="J1838" s="33">
        <v>44930</v>
      </c>
      <c r="K1838" s="33">
        <v>44933</v>
      </c>
      <c r="L1838" t="s">
        <v>22</v>
      </c>
      <c r="M1838" s="32">
        <v>1</v>
      </c>
      <c r="N1838" s="32" t="s">
        <v>659</v>
      </c>
      <c r="O1838" s="32">
        <v>1</v>
      </c>
      <c r="P1838" s="32">
        <v>32857</v>
      </c>
      <c r="Q1838" s="32">
        <v>32857</v>
      </c>
      <c r="R1838" s="32"/>
      <c r="S1838" s="32"/>
      <c r="T1838" s="33"/>
      <c r="U1838" s="33"/>
      <c r="V1838" s="32"/>
      <c r="W1838" s="32"/>
      <c r="X1838" s="33"/>
      <c r="Y1838" s="32"/>
      <c r="Z1838" s="33"/>
      <c r="AA1838" s="32"/>
      <c r="AB1838" s="32"/>
      <c r="AC1838" s="33"/>
      <c r="AD1838" s="32" t="s">
        <v>22</v>
      </c>
      <c r="AE1838" s="33"/>
      <c r="AF1838" s="32"/>
      <c r="AG1838" s="32" t="s">
        <v>1104</v>
      </c>
      <c r="AH1838" s="32" t="s">
        <v>1209</v>
      </c>
      <c r="AI1838" t="s">
        <v>1748</v>
      </c>
      <c r="AJ1838" t="s">
        <v>1354</v>
      </c>
      <c r="AK1838" t="s">
        <v>1520</v>
      </c>
      <c r="AL1838" s="32" t="s">
        <v>1749</v>
      </c>
    </row>
    <row r="1839" spans="1:38">
      <c r="A1839" s="32">
        <v>238</v>
      </c>
      <c r="B1839" s="33">
        <v>45297</v>
      </c>
      <c r="C1839" s="32"/>
      <c r="D1839" s="32" t="s">
        <v>1589</v>
      </c>
      <c r="E1839" s="32" t="s">
        <v>1590</v>
      </c>
      <c r="F1839" s="32" t="s">
        <v>1591</v>
      </c>
      <c r="G1839" s="32" t="s">
        <v>312</v>
      </c>
      <c r="H1839" s="32" t="s">
        <v>297</v>
      </c>
      <c r="I1839" s="32">
        <v>54843</v>
      </c>
      <c r="J1839" s="33">
        <v>45302</v>
      </c>
      <c r="K1839" s="33">
        <v>45305</v>
      </c>
      <c r="L1839" t="s">
        <v>22</v>
      </c>
      <c r="M1839" s="32">
        <v>1</v>
      </c>
      <c r="N1839" s="32" t="s">
        <v>659</v>
      </c>
      <c r="O1839" s="32">
        <v>1</v>
      </c>
      <c r="P1839" s="32">
        <v>35462</v>
      </c>
      <c r="Q1839" s="32">
        <v>35462</v>
      </c>
      <c r="R1839" s="32"/>
      <c r="S1839" s="32"/>
      <c r="T1839" s="33"/>
      <c r="U1839" s="33"/>
      <c r="V1839" s="32"/>
      <c r="W1839" s="32"/>
      <c r="X1839" s="33"/>
      <c r="Y1839" s="32"/>
      <c r="Z1839" s="33"/>
      <c r="AA1839" s="32"/>
      <c r="AB1839" s="32"/>
      <c r="AC1839" s="33"/>
      <c r="AD1839" s="32" t="s">
        <v>22</v>
      </c>
      <c r="AE1839" s="33"/>
      <c r="AF1839" s="32"/>
      <c r="AG1839" s="32" t="s">
        <v>1104</v>
      </c>
      <c r="AH1839" s="32" t="s">
        <v>1209</v>
      </c>
      <c r="AI1839" t="s">
        <v>1748</v>
      </c>
      <c r="AJ1839" t="s">
        <v>1354</v>
      </c>
      <c r="AK1839" t="s">
        <v>1520</v>
      </c>
      <c r="AL1839" s="32" t="s">
        <v>1749</v>
      </c>
    </row>
    <row r="1840" spans="1:38">
      <c r="A1840" s="32">
        <v>239</v>
      </c>
      <c r="B1840" s="33">
        <v>45298</v>
      </c>
      <c r="C1840" s="32"/>
      <c r="D1840" s="32" t="s">
        <v>1643</v>
      </c>
      <c r="E1840" s="32" t="s">
        <v>1644</v>
      </c>
      <c r="F1840" s="32">
        <v>6653596</v>
      </c>
      <c r="G1840" s="32" t="s">
        <v>312</v>
      </c>
      <c r="H1840" s="32" t="s">
        <v>297</v>
      </c>
      <c r="I1840" s="32">
        <v>54844</v>
      </c>
      <c r="J1840" s="33">
        <v>45302</v>
      </c>
      <c r="K1840" s="33">
        <v>45305</v>
      </c>
      <c r="L1840" t="s">
        <v>22</v>
      </c>
      <c r="M1840" s="32">
        <v>1</v>
      </c>
      <c r="N1840" s="32" t="s">
        <v>659</v>
      </c>
      <c r="O1840" s="32">
        <v>1</v>
      </c>
      <c r="P1840" s="32">
        <v>15601</v>
      </c>
      <c r="Q1840" s="32">
        <v>15601</v>
      </c>
      <c r="R1840" s="32"/>
      <c r="S1840" s="32"/>
      <c r="T1840" s="33"/>
      <c r="U1840" s="33"/>
      <c r="V1840" s="32"/>
      <c r="W1840" s="32"/>
      <c r="X1840" s="33"/>
      <c r="Y1840" s="32"/>
      <c r="Z1840" s="33"/>
      <c r="AA1840" s="32"/>
      <c r="AB1840" s="32"/>
      <c r="AC1840" s="33"/>
      <c r="AD1840" s="32" t="s">
        <v>22</v>
      </c>
      <c r="AE1840" s="33"/>
      <c r="AF1840" s="32"/>
      <c r="AG1840" s="32" t="s">
        <v>1104</v>
      </c>
      <c r="AH1840" s="32" t="s">
        <v>1209</v>
      </c>
      <c r="AI1840" t="s">
        <v>1748</v>
      </c>
      <c r="AJ1840" t="s">
        <v>1354</v>
      </c>
      <c r="AK1840" t="s">
        <v>1520</v>
      </c>
      <c r="AL1840" s="32" t="s">
        <v>1749</v>
      </c>
    </row>
    <row r="1841" spans="1:38">
      <c r="A1841" s="32">
        <v>240</v>
      </c>
      <c r="B1841" s="33">
        <v>45300</v>
      </c>
      <c r="C1841" s="32"/>
      <c r="D1841" s="32" t="s">
        <v>1676</v>
      </c>
      <c r="E1841" s="32" t="s">
        <v>1677</v>
      </c>
      <c r="F1841" s="32">
        <v>5904246</v>
      </c>
      <c r="G1841" s="32" t="s">
        <v>312</v>
      </c>
      <c r="H1841" s="32" t="s">
        <v>297</v>
      </c>
      <c r="I1841" s="32">
        <v>54838</v>
      </c>
      <c r="J1841" s="33">
        <v>45302</v>
      </c>
      <c r="K1841" s="33">
        <v>45304</v>
      </c>
      <c r="L1841" t="s">
        <v>22</v>
      </c>
      <c r="M1841" s="32">
        <v>1</v>
      </c>
      <c r="N1841" s="32" t="s">
        <v>659</v>
      </c>
      <c r="O1841" s="32">
        <v>1</v>
      </c>
      <c r="P1841" s="32">
        <v>32857.11</v>
      </c>
      <c r="Q1841" s="32">
        <v>32857.11</v>
      </c>
      <c r="R1841" s="32"/>
      <c r="S1841" s="32"/>
      <c r="T1841" s="33"/>
      <c r="U1841" s="33"/>
      <c r="V1841" s="32"/>
      <c r="W1841" s="32"/>
      <c r="X1841" s="33"/>
      <c r="Y1841" s="32"/>
      <c r="Z1841" s="33"/>
      <c r="AA1841" s="32"/>
      <c r="AB1841" s="32"/>
      <c r="AC1841" s="33"/>
      <c r="AD1841" s="32" t="s">
        <v>22</v>
      </c>
      <c r="AE1841" s="33"/>
      <c r="AF1841" s="32"/>
      <c r="AG1841" s="32" t="s">
        <v>1104</v>
      </c>
      <c r="AH1841" s="32" t="s">
        <v>1209</v>
      </c>
      <c r="AI1841" t="s">
        <v>1748</v>
      </c>
      <c r="AJ1841" t="s">
        <v>1354</v>
      </c>
      <c r="AK1841" t="s">
        <v>1520</v>
      </c>
      <c r="AL1841" s="32" t="s">
        <v>1749</v>
      </c>
    </row>
    <row r="1842" spans="1:38">
      <c r="A1842" s="32">
        <v>241</v>
      </c>
      <c r="B1842" s="33">
        <v>45300</v>
      </c>
      <c r="C1842" s="32"/>
      <c r="D1842" s="32" t="s">
        <v>1678</v>
      </c>
      <c r="E1842" s="32" t="s">
        <v>1679</v>
      </c>
      <c r="F1842" s="32">
        <v>7324760</v>
      </c>
      <c r="G1842" s="32" t="s">
        <v>312</v>
      </c>
      <c r="H1842" s="32" t="s">
        <v>297</v>
      </c>
      <c r="I1842" s="32">
        <v>54839</v>
      </c>
      <c r="J1842" s="33">
        <v>45302</v>
      </c>
      <c r="K1842" s="33">
        <v>45304</v>
      </c>
      <c r="L1842" t="s">
        <v>22</v>
      </c>
      <c r="M1842" s="32">
        <v>1</v>
      </c>
      <c r="N1842" s="32" t="s">
        <v>659</v>
      </c>
      <c r="O1842" s="32">
        <v>1</v>
      </c>
      <c r="P1842" s="32">
        <v>53817</v>
      </c>
      <c r="Q1842" s="32">
        <v>53817</v>
      </c>
      <c r="R1842" s="32"/>
      <c r="S1842" s="32"/>
      <c r="T1842" s="33"/>
      <c r="U1842" s="33"/>
      <c r="V1842" s="32"/>
      <c r="W1842" s="32"/>
      <c r="X1842" s="33"/>
      <c r="Y1842" s="32"/>
      <c r="Z1842" s="33"/>
      <c r="AA1842" s="32"/>
      <c r="AB1842" s="32"/>
      <c r="AC1842" s="33"/>
      <c r="AD1842" s="32" t="s">
        <v>22</v>
      </c>
      <c r="AE1842" s="33"/>
      <c r="AF1842" s="32"/>
      <c r="AG1842" s="32" t="s">
        <v>1104</v>
      </c>
      <c r="AH1842" s="32" t="s">
        <v>1209</v>
      </c>
      <c r="AI1842" t="s">
        <v>1748</v>
      </c>
      <c r="AJ1842" t="s">
        <v>1354</v>
      </c>
      <c r="AK1842" t="s">
        <v>1520</v>
      </c>
      <c r="AL1842" s="32" t="s">
        <v>1749</v>
      </c>
    </row>
    <row r="1843" spans="1:38">
      <c r="A1843" s="32">
        <v>242</v>
      </c>
      <c r="B1843" s="33">
        <v>45300</v>
      </c>
      <c r="C1843" s="32"/>
      <c r="D1843" s="32" t="s">
        <v>1680</v>
      </c>
      <c r="E1843" s="32" t="s">
        <v>1681</v>
      </c>
      <c r="F1843" s="32">
        <v>5904456</v>
      </c>
      <c r="G1843" s="32" t="s">
        <v>312</v>
      </c>
      <c r="H1843" s="32" t="s">
        <v>297</v>
      </c>
      <c r="I1843" s="32">
        <v>54837</v>
      </c>
      <c r="J1843" s="33">
        <v>45302</v>
      </c>
      <c r="K1843" s="33">
        <v>45304</v>
      </c>
      <c r="M1843" s="32">
        <v>1</v>
      </c>
      <c r="N1843" s="32" t="s">
        <v>659</v>
      </c>
      <c r="O1843" s="32">
        <v>1</v>
      </c>
      <c r="P1843" s="32">
        <v>32857.11</v>
      </c>
      <c r="Q1843" s="32">
        <v>32857.11</v>
      </c>
      <c r="R1843" s="32"/>
      <c r="S1843" s="32"/>
      <c r="T1843" s="33"/>
      <c r="U1843" s="33"/>
      <c r="V1843" s="32"/>
      <c r="W1843" s="32"/>
      <c r="X1843" s="33"/>
      <c r="Y1843" s="32"/>
      <c r="Z1843" s="33"/>
      <c r="AA1843" s="32"/>
      <c r="AB1843" s="32"/>
      <c r="AC1843" s="33"/>
      <c r="AD1843" s="32" t="s">
        <v>22</v>
      </c>
      <c r="AE1843" s="33"/>
      <c r="AF1843" s="32"/>
      <c r="AG1843" s="32" t="s">
        <v>1104</v>
      </c>
      <c r="AH1843" s="32" t="s">
        <v>1209</v>
      </c>
      <c r="AI1843" t="s">
        <v>1748</v>
      </c>
      <c r="AJ1843" t="s">
        <v>1354</v>
      </c>
      <c r="AK1843" t="s">
        <v>1520</v>
      </c>
      <c r="AL1843" s="32" t="s">
        <v>1749</v>
      </c>
    </row>
    <row r="1844" spans="1:38">
      <c r="A1844" s="32">
        <v>243</v>
      </c>
      <c r="B1844" s="33">
        <v>45300</v>
      </c>
      <c r="C1844" s="32"/>
      <c r="D1844" s="32" t="s">
        <v>1682</v>
      </c>
      <c r="E1844" s="32" t="s">
        <v>1683</v>
      </c>
      <c r="F1844" s="32">
        <v>5600909</v>
      </c>
      <c r="G1844" s="32" t="s">
        <v>312</v>
      </c>
      <c r="H1844" s="32" t="s">
        <v>297</v>
      </c>
      <c r="I1844" s="32">
        <v>55083</v>
      </c>
      <c r="J1844" s="33">
        <v>45302</v>
      </c>
      <c r="K1844" s="33">
        <v>45313</v>
      </c>
      <c r="L1844" t="s">
        <v>22</v>
      </c>
      <c r="M1844" s="32">
        <v>1</v>
      </c>
      <c r="N1844" s="32" t="s">
        <v>659</v>
      </c>
      <c r="O1844" s="32">
        <v>1</v>
      </c>
      <c r="P1844" s="32">
        <v>125780</v>
      </c>
      <c r="Q1844" s="32">
        <v>125780</v>
      </c>
      <c r="R1844" s="32"/>
      <c r="S1844" s="32"/>
      <c r="T1844" s="33"/>
      <c r="U1844" s="33"/>
      <c r="V1844" s="32"/>
      <c r="W1844" s="32"/>
      <c r="X1844" s="33"/>
      <c r="Y1844" s="32"/>
      <c r="Z1844" s="33"/>
      <c r="AA1844" s="32"/>
      <c r="AB1844" s="32"/>
      <c r="AC1844" s="33"/>
      <c r="AD1844" s="32" t="s">
        <v>22</v>
      </c>
      <c r="AE1844" s="33"/>
      <c r="AF1844" s="32"/>
      <c r="AG1844" s="32" t="s">
        <v>1104</v>
      </c>
      <c r="AH1844" s="32" t="s">
        <v>1209</v>
      </c>
      <c r="AI1844" t="s">
        <v>1748</v>
      </c>
      <c r="AJ1844" t="s">
        <v>1354</v>
      </c>
      <c r="AK1844" t="s">
        <v>1520</v>
      </c>
      <c r="AL1844" s="32" t="s">
        <v>1749</v>
      </c>
    </row>
    <row r="1845" spans="1:38">
      <c r="A1845" s="32">
        <v>244</v>
      </c>
      <c r="B1845" s="33">
        <v>45300</v>
      </c>
      <c r="C1845" s="32"/>
      <c r="D1845" s="32" t="s">
        <v>1684</v>
      </c>
      <c r="E1845" s="32" t="s">
        <v>1685</v>
      </c>
      <c r="F1845" s="32">
        <v>5904228</v>
      </c>
      <c r="G1845" s="32" t="s">
        <v>312</v>
      </c>
      <c r="H1845" s="32" t="s">
        <v>297</v>
      </c>
      <c r="I1845" s="32">
        <v>54847</v>
      </c>
      <c r="J1845" s="33">
        <v>45302</v>
      </c>
      <c r="K1845" s="33">
        <v>45305</v>
      </c>
      <c r="L1845" t="s">
        <v>22</v>
      </c>
      <c r="M1845" s="32">
        <v>1</v>
      </c>
      <c r="N1845" s="32" t="s">
        <v>659</v>
      </c>
      <c r="O1845" s="32">
        <v>1</v>
      </c>
      <c r="P1845" s="32">
        <v>32857.11</v>
      </c>
      <c r="Q1845" s="32">
        <v>32857.11</v>
      </c>
      <c r="R1845" s="32"/>
      <c r="S1845" s="32"/>
      <c r="T1845" s="33"/>
      <c r="U1845" s="33"/>
      <c r="V1845" s="32"/>
      <c r="W1845" s="32"/>
      <c r="X1845" s="33"/>
      <c r="Y1845" s="32"/>
      <c r="Z1845" s="33"/>
      <c r="AA1845" s="32"/>
      <c r="AB1845" s="32"/>
      <c r="AC1845" s="33"/>
      <c r="AD1845" s="32" t="s">
        <v>22</v>
      </c>
      <c r="AE1845" s="33"/>
      <c r="AF1845" s="32"/>
      <c r="AG1845" s="32" t="s">
        <v>1104</v>
      </c>
      <c r="AH1845" s="32" t="s">
        <v>1209</v>
      </c>
      <c r="AI1845" t="s">
        <v>1748</v>
      </c>
      <c r="AJ1845" t="s">
        <v>1354</v>
      </c>
      <c r="AK1845" t="s">
        <v>1520</v>
      </c>
      <c r="AL1845" s="32" t="s">
        <v>1749</v>
      </c>
    </row>
    <row r="1846" spans="1:38">
      <c r="A1846" s="32">
        <v>245</v>
      </c>
      <c r="B1846" s="33">
        <v>45300</v>
      </c>
      <c r="C1846" s="32"/>
      <c r="D1846" s="32" t="s">
        <v>1686</v>
      </c>
      <c r="E1846" s="32" t="s">
        <v>1687</v>
      </c>
      <c r="F1846" s="32">
        <v>5904297</v>
      </c>
      <c r="G1846" s="32" t="s">
        <v>312</v>
      </c>
      <c r="H1846" s="32" t="s">
        <v>297</v>
      </c>
      <c r="I1846" s="32">
        <v>54841</v>
      </c>
      <c r="J1846" s="33">
        <v>45302</v>
      </c>
      <c r="K1846" s="33">
        <v>45304</v>
      </c>
      <c r="L1846" t="s">
        <v>22</v>
      </c>
      <c r="M1846" s="32">
        <v>1</v>
      </c>
      <c r="N1846" s="32" t="s">
        <v>659</v>
      </c>
      <c r="O1846" s="32">
        <v>1</v>
      </c>
      <c r="P1846" s="32">
        <v>32857.11</v>
      </c>
      <c r="Q1846" s="32">
        <v>32857.11</v>
      </c>
      <c r="R1846" s="32"/>
      <c r="S1846" s="32"/>
      <c r="T1846" s="33"/>
      <c r="U1846" s="33"/>
      <c r="V1846" s="32"/>
      <c r="W1846" s="32"/>
      <c r="X1846" s="33"/>
      <c r="Y1846" s="32"/>
      <c r="Z1846" s="33"/>
      <c r="AA1846" s="32"/>
      <c r="AB1846" s="32"/>
      <c r="AC1846" s="33"/>
      <c r="AD1846" s="32" t="s">
        <v>22</v>
      </c>
      <c r="AE1846" s="33"/>
      <c r="AF1846" s="32"/>
      <c r="AG1846" s="32" t="s">
        <v>1104</v>
      </c>
      <c r="AH1846" s="32" t="s">
        <v>1209</v>
      </c>
      <c r="AI1846" t="s">
        <v>1748</v>
      </c>
      <c r="AJ1846" t="s">
        <v>1354</v>
      </c>
      <c r="AK1846" t="s">
        <v>1520</v>
      </c>
      <c r="AL1846" s="32" t="s">
        <v>1749</v>
      </c>
    </row>
    <row r="1847" spans="1:38">
      <c r="A1847" s="32">
        <v>246</v>
      </c>
      <c r="B1847" s="33">
        <v>45300</v>
      </c>
      <c r="C1847" s="32"/>
      <c r="D1847" s="32" t="s">
        <v>1699</v>
      </c>
      <c r="E1847" s="32" t="s">
        <v>1700</v>
      </c>
      <c r="F1847" s="32">
        <v>5904289</v>
      </c>
      <c r="G1847" s="32" t="s">
        <v>312</v>
      </c>
      <c r="H1847" s="32" t="s">
        <v>297</v>
      </c>
      <c r="I1847" s="32">
        <v>54840</v>
      </c>
      <c r="J1847" s="33">
        <v>45302</v>
      </c>
      <c r="K1847" s="33">
        <v>45304</v>
      </c>
      <c r="L1847" t="s">
        <v>22</v>
      </c>
      <c r="M1847" s="32">
        <v>1</v>
      </c>
      <c r="N1847" s="32" t="s">
        <v>659</v>
      </c>
      <c r="O1847" s="32">
        <v>1</v>
      </c>
      <c r="P1847" s="32">
        <v>32857</v>
      </c>
      <c r="Q1847" s="32">
        <v>32857</v>
      </c>
      <c r="R1847" s="32"/>
      <c r="S1847" s="32"/>
      <c r="T1847" s="33"/>
      <c r="U1847" s="33"/>
      <c r="V1847" s="32"/>
      <c r="W1847" s="32"/>
      <c r="X1847" s="33"/>
      <c r="Y1847" s="32"/>
      <c r="Z1847" s="33"/>
      <c r="AA1847" s="32"/>
      <c r="AB1847" s="32"/>
      <c r="AC1847" s="33"/>
      <c r="AD1847" s="32" t="s">
        <v>22</v>
      </c>
      <c r="AE1847" s="33"/>
      <c r="AF1847" s="32"/>
      <c r="AG1847" s="32" t="s">
        <v>1104</v>
      </c>
      <c r="AH1847" s="32" t="s">
        <v>1209</v>
      </c>
      <c r="AI1847" t="s">
        <v>1748</v>
      </c>
      <c r="AJ1847" t="s">
        <v>1354</v>
      </c>
      <c r="AK1847" t="s">
        <v>1520</v>
      </c>
      <c r="AL1847" s="32" t="s">
        <v>1749</v>
      </c>
    </row>
    <row r="1848" spans="1:38">
      <c r="A1848" s="32">
        <v>247</v>
      </c>
      <c r="B1848" s="33">
        <v>45308</v>
      </c>
      <c r="C1848" s="32"/>
      <c r="D1848" s="32" t="s">
        <v>1868</v>
      </c>
      <c r="E1848" s="32" t="s">
        <v>1869</v>
      </c>
      <c r="F1848" s="32"/>
      <c r="G1848" s="32" t="s">
        <v>312</v>
      </c>
      <c r="H1848" s="32" t="s">
        <v>297</v>
      </c>
      <c r="I1848" s="32">
        <v>55070</v>
      </c>
      <c r="J1848" s="33">
        <v>45311</v>
      </c>
      <c r="K1848" s="33">
        <v>45311</v>
      </c>
      <c r="L1848" t="s">
        <v>22</v>
      </c>
      <c r="M1848" s="32">
        <v>1</v>
      </c>
      <c r="N1848" s="32" t="s">
        <v>659</v>
      </c>
      <c r="O1848" s="32">
        <v>1</v>
      </c>
      <c r="P1848" s="32">
        <v>8620</v>
      </c>
      <c r="Q1848" s="32">
        <v>8620</v>
      </c>
      <c r="R1848" s="32"/>
      <c r="S1848" s="32"/>
      <c r="T1848" s="33"/>
      <c r="U1848" s="33"/>
      <c r="V1848" s="32"/>
      <c r="W1848" s="32"/>
      <c r="X1848" s="33"/>
      <c r="Y1848" s="32"/>
      <c r="Z1848" s="33"/>
      <c r="AA1848" s="32"/>
      <c r="AB1848" s="32"/>
      <c r="AC1848" s="33"/>
      <c r="AD1848" s="32" t="s">
        <v>22</v>
      </c>
      <c r="AE1848" s="33"/>
      <c r="AF1848" s="32"/>
      <c r="AG1848" s="32" t="s">
        <v>1104</v>
      </c>
      <c r="AH1848" s="32" t="s">
        <v>1209</v>
      </c>
      <c r="AI1848" t="s">
        <v>1748</v>
      </c>
      <c r="AJ1848" t="s">
        <v>1354</v>
      </c>
      <c r="AK1848" t="s">
        <v>1520</v>
      </c>
      <c r="AL1848" s="32" t="s">
        <v>1749</v>
      </c>
    </row>
    <row r="1849" spans="1:38">
      <c r="A1849" s="32">
        <v>248</v>
      </c>
      <c r="B1849" s="33">
        <v>45308</v>
      </c>
      <c r="C1849" s="32"/>
      <c r="D1849" s="32" t="s">
        <v>1870</v>
      </c>
      <c r="E1849" s="32" t="s">
        <v>1871</v>
      </c>
      <c r="F1849" s="32"/>
      <c r="G1849" s="32" t="s">
        <v>312</v>
      </c>
      <c r="H1849" s="32" t="s">
        <v>297</v>
      </c>
      <c r="I1849" s="32">
        <v>55105</v>
      </c>
      <c r="J1849" s="33">
        <v>45311</v>
      </c>
      <c r="K1849" s="33">
        <v>45313</v>
      </c>
      <c r="L1849" t="s">
        <v>22</v>
      </c>
      <c r="M1849" s="32">
        <v>1</v>
      </c>
      <c r="N1849" s="32" t="s">
        <v>659</v>
      </c>
      <c r="O1849" s="32">
        <v>1</v>
      </c>
      <c r="P1849" s="32">
        <v>69135</v>
      </c>
      <c r="Q1849" s="32">
        <v>69135</v>
      </c>
      <c r="R1849" s="32"/>
      <c r="S1849" s="32"/>
      <c r="T1849" s="33"/>
      <c r="U1849" s="33"/>
      <c r="V1849" s="32"/>
      <c r="W1849" s="32"/>
      <c r="X1849" s="33"/>
      <c r="Y1849" s="32"/>
      <c r="Z1849" s="33"/>
      <c r="AA1849" s="32"/>
      <c r="AB1849" s="32"/>
      <c r="AC1849" s="33"/>
      <c r="AD1849" s="32" t="s">
        <v>22</v>
      </c>
      <c r="AE1849" s="33"/>
      <c r="AF1849" s="32"/>
      <c r="AG1849" s="32" t="s">
        <v>1104</v>
      </c>
      <c r="AH1849" s="32" t="s">
        <v>1209</v>
      </c>
      <c r="AI1849" t="s">
        <v>1748</v>
      </c>
      <c r="AJ1849" t="s">
        <v>1354</v>
      </c>
      <c r="AK1849" t="s">
        <v>1520</v>
      </c>
      <c r="AL1849" s="32" t="s">
        <v>1749</v>
      </c>
    </row>
    <row r="1850" spans="1:38">
      <c r="A1850" s="32">
        <v>249</v>
      </c>
      <c r="B1850" s="33">
        <v>45311</v>
      </c>
      <c r="C1850" s="32"/>
      <c r="D1850" s="32" t="s">
        <v>1873</v>
      </c>
      <c r="E1850" s="32" t="s">
        <v>1874</v>
      </c>
      <c r="F1850" s="32"/>
      <c r="G1850" s="32" t="s">
        <v>312</v>
      </c>
      <c r="H1850" s="32" t="s">
        <v>297</v>
      </c>
      <c r="I1850" s="32">
        <v>55084</v>
      </c>
      <c r="J1850" s="33">
        <v>45311</v>
      </c>
      <c r="K1850" s="33">
        <v>45313</v>
      </c>
      <c r="L1850" t="s">
        <v>22</v>
      </c>
      <c r="M1850" s="32">
        <v>1</v>
      </c>
      <c r="N1850" s="32" t="s">
        <v>659</v>
      </c>
      <c r="O1850" s="32">
        <v>1</v>
      </c>
      <c r="P1850" s="32">
        <v>78500</v>
      </c>
      <c r="Q1850" s="32">
        <v>78500</v>
      </c>
      <c r="R1850" s="32"/>
      <c r="S1850" s="32"/>
      <c r="T1850" s="33"/>
      <c r="U1850" s="33"/>
      <c r="V1850" s="32"/>
      <c r="W1850" s="32"/>
      <c r="X1850" s="33"/>
      <c r="Y1850" s="32"/>
      <c r="Z1850" s="33"/>
      <c r="AA1850" s="32"/>
      <c r="AB1850" s="32"/>
      <c r="AC1850" s="33"/>
      <c r="AD1850" s="32" t="s">
        <v>22</v>
      </c>
      <c r="AE1850" s="33"/>
      <c r="AF1850" s="32"/>
      <c r="AG1850" s="32" t="s">
        <v>1104</v>
      </c>
      <c r="AH1850" s="32" t="s">
        <v>1209</v>
      </c>
      <c r="AI1850" t="s">
        <v>1748</v>
      </c>
      <c r="AJ1850" t="s">
        <v>1354</v>
      </c>
      <c r="AK1850" t="s">
        <v>1520</v>
      </c>
      <c r="AL1850" s="32" t="s">
        <v>1749</v>
      </c>
    </row>
    <row r="1851" spans="1:38">
      <c r="A1851" s="32">
        <v>250</v>
      </c>
      <c r="B1851" s="33">
        <v>45311</v>
      </c>
      <c r="C1851" s="32"/>
      <c r="D1851" s="32" t="s">
        <v>2131</v>
      </c>
      <c r="E1851" s="32" t="s">
        <v>1875</v>
      </c>
      <c r="F1851" s="32">
        <v>9117358</v>
      </c>
      <c r="G1851" s="32" t="s">
        <v>312</v>
      </c>
      <c r="H1851" s="32" t="s">
        <v>297</v>
      </c>
      <c r="I1851" s="32">
        <v>55684</v>
      </c>
      <c r="J1851" s="33">
        <v>45313</v>
      </c>
      <c r="K1851" s="33">
        <v>45326</v>
      </c>
      <c r="L1851" t="s">
        <v>22</v>
      </c>
      <c r="M1851" s="32">
        <v>1</v>
      </c>
      <c r="N1851" s="32" t="s">
        <v>659</v>
      </c>
      <c r="O1851" s="32">
        <v>1</v>
      </c>
      <c r="P1851" s="32" t="s">
        <v>1911</v>
      </c>
      <c r="Q1851" s="32" t="s">
        <v>1911</v>
      </c>
      <c r="R1851" s="32"/>
      <c r="S1851" s="32"/>
      <c r="T1851" s="33"/>
      <c r="U1851" s="33"/>
      <c r="V1851" s="32"/>
      <c r="W1851" s="32"/>
      <c r="X1851" s="33"/>
      <c r="Y1851" s="32"/>
      <c r="Z1851" s="33"/>
      <c r="AA1851" s="32"/>
      <c r="AB1851" s="32"/>
      <c r="AC1851" s="33"/>
      <c r="AD1851" s="32" t="s">
        <v>22</v>
      </c>
      <c r="AE1851" s="33"/>
      <c r="AF1851" s="32"/>
      <c r="AG1851" s="32" t="s">
        <v>1104</v>
      </c>
      <c r="AH1851" s="32" t="s">
        <v>1209</v>
      </c>
      <c r="AI1851" t="s">
        <v>1748</v>
      </c>
      <c r="AJ1851" t="s">
        <v>1354</v>
      </c>
      <c r="AK1851" t="s">
        <v>1520</v>
      </c>
      <c r="AL1851" s="32" t="s">
        <v>1749</v>
      </c>
    </row>
    <row r="1852" spans="1:38">
      <c r="A1852" s="32">
        <v>251</v>
      </c>
      <c r="B1852" s="33">
        <v>45315</v>
      </c>
      <c r="C1852" s="32"/>
      <c r="D1852" s="32" t="s">
        <v>1914</v>
      </c>
      <c r="E1852" s="32" t="s">
        <v>1913</v>
      </c>
      <c r="F1852" s="32">
        <v>9242132</v>
      </c>
      <c r="G1852" s="32" t="s">
        <v>312</v>
      </c>
      <c r="H1852" s="32" t="s">
        <v>297</v>
      </c>
      <c r="I1852" s="32">
        <v>55790</v>
      </c>
      <c r="J1852" s="33">
        <v>45318</v>
      </c>
      <c r="K1852" s="33" t="s">
        <v>2037</v>
      </c>
      <c r="L1852" t="s">
        <v>22</v>
      </c>
      <c r="M1852" s="32">
        <v>1</v>
      </c>
      <c r="N1852" s="32" t="s">
        <v>659</v>
      </c>
      <c r="O1852" s="32">
        <v>1</v>
      </c>
      <c r="P1852" s="32">
        <v>3800</v>
      </c>
      <c r="Q1852" s="32">
        <v>3800</v>
      </c>
      <c r="R1852" s="32"/>
      <c r="S1852" s="32"/>
      <c r="T1852" s="33"/>
      <c r="U1852" s="33"/>
      <c r="V1852" s="32"/>
      <c r="W1852" s="32"/>
      <c r="X1852" s="33"/>
      <c r="Y1852" s="32"/>
      <c r="Z1852" s="33"/>
      <c r="AA1852" s="32"/>
      <c r="AB1852" s="32"/>
      <c r="AC1852" s="33"/>
      <c r="AD1852" s="32" t="s">
        <v>22</v>
      </c>
      <c r="AE1852" s="33"/>
      <c r="AF1852" s="32"/>
      <c r="AG1852" s="32" t="s">
        <v>1104</v>
      </c>
      <c r="AH1852" s="32" t="s">
        <v>1209</v>
      </c>
      <c r="AI1852" t="s">
        <v>1748</v>
      </c>
      <c r="AJ1852" t="s">
        <v>1354</v>
      </c>
      <c r="AK1852" t="s">
        <v>1520</v>
      </c>
      <c r="AL1852" s="32" t="s">
        <v>1749</v>
      </c>
    </row>
    <row r="1853" spans="1:38">
      <c r="A1853" s="32">
        <v>252</v>
      </c>
      <c r="B1853" s="33">
        <v>45318</v>
      </c>
      <c r="C1853" s="32"/>
      <c r="D1853" s="32" t="s">
        <v>1960</v>
      </c>
      <c r="E1853" s="32" t="s">
        <v>1961</v>
      </c>
      <c r="F1853" s="32">
        <v>6669326</v>
      </c>
      <c r="G1853" s="32" t="s">
        <v>312</v>
      </c>
      <c r="H1853" s="32" t="s">
        <v>297</v>
      </c>
      <c r="I1853" s="32">
        <v>55500</v>
      </c>
      <c r="J1853" s="33">
        <v>45320</v>
      </c>
      <c r="K1853" s="33">
        <v>45321</v>
      </c>
      <c r="L1853" t="s">
        <v>22</v>
      </c>
      <c r="M1853" s="32">
        <v>1</v>
      </c>
      <c r="N1853" s="32" t="s">
        <v>659</v>
      </c>
      <c r="O1853" s="32">
        <v>1</v>
      </c>
      <c r="P1853" s="32">
        <v>114000</v>
      </c>
      <c r="Q1853" s="32">
        <v>114000</v>
      </c>
      <c r="R1853" s="32"/>
      <c r="S1853" s="32"/>
      <c r="T1853" s="33"/>
      <c r="U1853" s="33"/>
      <c r="V1853" s="32"/>
      <c r="W1853" s="32"/>
      <c r="X1853" s="33"/>
      <c r="Y1853" s="32"/>
      <c r="Z1853" s="33"/>
      <c r="AA1853" s="32"/>
      <c r="AB1853" s="32"/>
      <c r="AC1853" s="33"/>
      <c r="AD1853" s="32" t="s">
        <v>22</v>
      </c>
      <c r="AE1853" s="33"/>
      <c r="AF1853" s="32"/>
      <c r="AG1853" s="32" t="s">
        <v>1104</v>
      </c>
      <c r="AH1853" s="32" t="s">
        <v>1209</v>
      </c>
      <c r="AI1853" t="s">
        <v>1748</v>
      </c>
      <c r="AJ1853" t="s">
        <v>1354</v>
      </c>
      <c r="AK1853" t="s">
        <v>1520</v>
      </c>
      <c r="AL1853" s="32" t="s">
        <v>1749</v>
      </c>
    </row>
    <row r="1854" spans="1:38">
      <c r="A1854" s="32">
        <v>253</v>
      </c>
      <c r="B1854" s="33">
        <v>45318</v>
      </c>
      <c r="C1854" s="32"/>
      <c r="D1854" s="32" t="s">
        <v>2135</v>
      </c>
      <c r="E1854" s="32" t="s">
        <v>1962</v>
      </c>
      <c r="F1854" s="32"/>
      <c r="G1854" s="32" t="s">
        <v>312</v>
      </c>
      <c r="H1854" s="32" t="s">
        <v>297</v>
      </c>
      <c r="I1854" s="32">
        <v>55680</v>
      </c>
      <c r="J1854" s="33">
        <v>45320</v>
      </c>
      <c r="K1854" s="33">
        <v>45325</v>
      </c>
      <c r="L1854" t="s">
        <v>22</v>
      </c>
      <c r="M1854" s="32">
        <v>1</v>
      </c>
      <c r="N1854" s="32" t="s">
        <v>659</v>
      </c>
      <c r="O1854" s="32">
        <v>1</v>
      </c>
      <c r="P1854" s="32">
        <v>42140</v>
      </c>
      <c r="Q1854" s="32">
        <v>42140</v>
      </c>
      <c r="R1854" s="32"/>
      <c r="S1854" s="32"/>
      <c r="T1854" s="33"/>
      <c r="U1854" s="33"/>
      <c r="V1854" s="32"/>
      <c r="W1854" s="32"/>
      <c r="X1854" s="33"/>
      <c r="Y1854" s="32"/>
      <c r="Z1854" s="33"/>
      <c r="AA1854" s="32"/>
      <c r="AB1854" s="32"/>
      <c r="AC1854" s="33"/>
      <c r="AD1854" s="32" t="s">
        <v>22</v>
      </c>
      <c r="AE1854" s="33"/>
      <c r="AF1854" s="32"/>
      <c r="AG1854" s="32" t="s">
        <v>1104</v>
      </c>
      <c r="AH1854" s="32" t="s">
        <v>1209</v>
      </c>
      <c r="AI1854" t="s">
        <v>1748</v>
      </c>
      <c r="AJ1854" t="s">
        <v>1354</v>
      </c>
      <c r="AK1854" t="s">
        <v>1520</v>
      </c>
      <c r="AL1854" s="32" t="s">
        <v>1749</v>
      </c>
    </row>
    <row r="1855" spans="1:38">
      <c r="A1855" s="32">
        <v>254</v>
      </c>
      <c r="B1855" s="33">
        <v>45318</v>
      </c>
      <c r="C1855" s="32"/>
      <c r="D1855" s="32" t="s">
        <v>1963</v>
      </c>
      <c r="E1855" s="32" t="s">
        <v>1964</v>
      </c>
      <c r="F1855" s="32"/>
      <c r="G1855" s="32" t="s">
        <v>312</v>
      </c>
      <c r="H1855" s="32" t="s">
        <v>297</v>
      </c>
      <c r="I1855" s="32">
        <v>55547</v>
      </c>
      <c r="J1855" s="33">
        <v>45320</v>
      </c>
      <c r="K1855" s="33">
        <v>45322</v>
      </c>
      <c r="L1855" t="s">
        <v>22</v>
      </c>
      <c r="M1855" s="32">
        <v>1</v>
      </c>
      <c r="N1855" s="32" t="s">
        <v>659</v>
      </c>
      <c r="O1855" s="32">
        <v>1</v>
      </c>
      <c r="P1855" s="32">
        <v>28170</v>
      </c>
      <c r="Q1855" s="32">
        <v>28170</v>
      </c>
      <c r="R1855" s="32"/>
      <c r="S1855" s="32"/>
      <c r="T1855" s="33"/>
      <c r="U1855" s="33"/>
      <c r="V1855" s="32"/>
      <c r="W1855" s="32"/>
      <c r="X1855" s="33"/>
      <c r="Y1855" s="32"/>
      <c r="Z1855" s="33"/>
      <c r="AA1855" s="32"/>
      <c r="AB1855" s="32"/>
      <c r="AC1855" s="33"/>
      <c r="AD1855" s="32" t="s">
        <v>22</v>
      </c>
      <c r="AE1855" s="33"/>
      <c r="AF1855" s="32"/>
      <c r="AG1855" s="32" t="s">
        <v>1104</v>
      </c>
      <c r="AH1855" s="32" t="s">
        <v>1209</v>
      </c>
      <c r="AI1855" t="s">
        <v>1748</v>
      </c>
      <c r="AJ1855" t="s">
        <v>1354</v>
      </c>
      <c r="AK1855" t="s">
        <v>1520</v>
      </c>
      <c r="AL1855" s="32" t="s">
        <v>1749</v>
      </c>
    </row>
    <row r="1856" spans="1:38">
      <c r="A1856" s="32">
        <v>255</v>
      </c>
      <c r="B1856" s="33">
        <v>45318</v>
      </c>
      <c r="C1856" s="32"/>
      <c r="D1856" s="32" t="s">
        <v>1965</v>
      </c>
      <c r="E1856" s="32" t="s">
        <v>1966</v>
      </c>
      <c r="F1856" s="32"/>
      <c r="G1856" s="32" t="s">
        <v>312</v>
      </c>
      <c r="H1856" s="32" t="s">
        <v>297</v>
      </c>
      <c r="I1856" s="32">
        <v>55572</v>
      </c>
      <c r="J1856" s="33">
        <v>45320</v>
      </c>
      <c r="K1856" s="33">
        <v>44958</v>
      </c>
      <c r="L1856" t="s">
        <v>22</v>
      </c>
      <c r="M1856" s="32">
        <v>1</v>
      </c>
      <c r="N1856" s="32" t="s">
        <v>659</v>
      </c>
      <c r="O1856" s="32">
        <v>1</v>
      </c>
      <c r="P1856" s="32">
        <v>34640</v>
      </c>
      <c r="Q1856" s="32">
        <v>34640</v>
      </c>
      <c r="R1856" s="32"/>
      <c r="S1856" s="32"/>
      <c r="T1856" s="33"/>
      <c r="U1856" s="33"/>
      <c r="V1856" s="32"/>
      <c r="W1856" s="32"/>
      <c r="X1856" s="33"/>
      <c r="Y1856" s="32"/>
      <c r="Z1856" s="33"/>
      <c r="AA1856" s="32"/>
      <c r="AB1856" s="32"/>
      <c r="AC1856" s="33"/>
      <c r="AD1856" s="32" t="s">
        <v>22</v>
      </c>
      <c r="AE1856" s="33"/>
      <c r="AF1856" s="32"/>
      <c r="AG1856" s="32" t="s">
        <v>1104</v>
      </c>
      <c r="AH1856" s="32" t="s">
        <v>1209</v>
      </c>
      <c r="AI1856" t="s">
        <v>1748</v>
      </c>
      <c r="AJ1856" t="s">
        <v>1354</v>
      </c>
      <c r="AK1856" t="s">
        <v>1520</v>
      </c>
      <c r="AL1856" s="32" t="s">
        <v>1749</v>
      </c>
    </row>
    <row r="1857" spans="1:38">
      <c r="A1857" s="32">
        <v>256</v>
      </c>
      <c r="B1857" s="33">
        <v>45318</v>
      </c>
      <c r="C1857" s="32"/>
      <c r="D1857" s="32" t="s">
        <v>2051</v>
      </c>
      <c r="E1857" s="32" t="s">
        <v>1967</v>
      </c>
      <c r="F1857" s="32"/>
      <c r="G1857" s="32" t="s">
        <v>312</v>
      </c>
      <c r="H1857" s="32" t="s">
        <v>297</v>
      </c>
      <c r="I1857" s="32">
        <v>55368</v>
      </c>
      <c r="J1857" s="33">
        <v>45318</v>
      </c>
      <c r="K1857" s="33"/>
      <c r="M1857" s="32">
        <v>1</v>
      </c>
      <c r="N1857" s="32" t="s">
        <v>659</v>
      </c>
      <c r="O1857" s="32">
        <v>1</v>
      </c>
      <c r="P1857" s="32" t="s">
        <v>1968</v>
      </c>
      <c r="Q1857" s="32" t="s">
        <v>1968</v>
      </c>
      <c r="R1857" s="32"/>
      <c r="S1857" s="32"/>
      <c r="T1857" s="33"/>
      <c r="U1857" s="33"/>
      <c r="V1857" s="32"/>
      <c r="W1857" s="32"/>
      <c r="X1857" s="33"/>
      <c r="Y1857" s="32"/>
      <c r="Z1857" s="33"/>
      <c r="AA1857" s="32"/>
      <c r="AB1857" s="32"/>
      <c r="AC1857" s="33"/>
      <c r="AD1857" s="32" t="s">
        <v>22</v>
      </c>
      <c r="AE1857" s="33"/>
      <c r="AF1857" s="32"/>
      <c r="AG1857" s="32" t="s">
        <v>1104</v>
      </c>
      <c r="AH1857" s="32" t="s">
        <v>2054</v>
      </c>
      <c r="AI1857" t="s">
        <v>1748</v>
      </c>
      <c r="AJ1857" t="s">
        <v>1354</v>
      </c>
      <c r="AK1857" t="s">
        <v>1520</v>
      </c>
      <c r="AL1857" s="32" t="s">
        <v>1749</v>
      </c>
    </row>
    <row r="1858" spans="1:38">
      <c r="A1858" s="32">
        <v>257</v>
      </c>
      <c r="B1858" s="33">
        <v>45319</v>
      </c>
      <c r="C1858" s="32"/>
      <c r="D1858" s="32" t="s">
        <v>2052</v>
      </c>
      <c r="E1858" s="32" t="s">
        <v>2053</v>
      </c>
      <c r="F1858" s="32"/>
      <c r="G1858" s="32" t="s">
        <v>312</v>
      </c>
      <c r="H1858" s="32" t="s">
        <v>297</v>
      </c>
      <c r="I1858" s="32">
        <v>55967</v>
      </c>
      <c r="J1858" s="33">
        <v>45322</v>
      </c>
      <c r="K1858" s="33">
        <v>45332</v>
      </c>
      <c r="L1858" t="s">
        <v>22</v>
      </c>
      <c r="M1858" s="32">
        <v>1</v>
      </c>
      <c r="N1858" s="32" t="s">
        <v>659</v>
      </c>
      <c r="O1858" s="32">
        <v>1</v>
      </c>
      <c r="P1858" s="32" t="s">
        <v>2138</v>
      </c>
      <c r="Q1858" s="32" t="s">
        <v>2138</v>
      </c>
      <c r="R1858" s="32"/>
      <c r="S1858" s="32"/>
      <c r="T1858" s="33"/>
      <c r="U1858" s="33"/>
      <c r="V1858" s="32"/>
      <c r="W1858" s="32"/>
      <c r="X1858" s="33"/>
      <c r="Y1858" s="32"/>
      <c r="Z1858" s="33"/>
      <c r="AA1858" s="32"/>
      <c r="AB1858" s="32"/>
      <c r="AC1858" s="33"/>
      <c r="AD1858" s="32" t="s">
        <v>22</v>
      </c>
      <c r="AE1858" s="33"/>
      <c r="AF1858" s="32"/>
      <c r="AG1858" s="32" t="s">
        <v>1104</v>
      </c>
      <c r="AH1858" s="32" t="s">
        <v>1209</v>
      </c>
      <c r="AI1858" t="s">
        <v>1748</v>
      </c>
      <c r="AJ1858" t="s">
        <v>1354</v>
      </c>
      <c r="AK1858" t="s">
        <v>1520</v>
      </c>
      <c r="AL1858" s="32" t="s">
        <v>1749</v>
      </c>
    </row>
    <row r="1859" spans="1:38">
      <c r="A1859" s="32">
        <v>258</v>
      </c>
      <c r="B1859" s="33">
        <v>45325</v>
      </c>
      <c r="C1859" s="32"/>
      <c r="D1859" s="32" t="s">
        <v>2159</v>
      </c>
      <c r="E1859" s="32" t="s">
        <v>2160</v>
      </c>
      <c r="F1859" s="32"/>
      <c r="G1859" s="32" t="s">
        <v>312</v>
      </c>
      <c r="H1859" s="32" t="s">
        <v>297</v>
      </c>
      <c r="I1859" s="32">
        <v>55682</v>
      </c>
      <c r="J1859" s="33">
        <v>45325</v>
      </c>
      <c r="K1859" s="33">
        <v>45326</v>
      </c>
      <c r="M1859" s="32">
        <v>1</v>
      </c>
      <c r="N1859" s="32" t="s">
        <v>659</v>
      </c>
      <c r="O1859" s="32">
        <v>1</v>
      </c>
      <c r="P1859" s="32" t="s">
        <v>2185</v>
      </c>
      <c r="Q1859" s="32" t="s">
        <v>2185</v>
      </c>
      <c r="R1859" s="32"/>
      <c r="S1859" s="32"/>
      <c r="T1859" s="33"/>
      <c r="U1859" s="33"/>
      <c r="V1859" s="32"/>
      <c r="W1859" s="32"/>
      <c r="X1859" s="33"/>
      <c r="Y1859" s="32"/>
      <c r="Z1859" s="33"/>
      <c r="AA1859" s="32"/>
      <c r="AB1859" s="32"/>
      <c r="AC1859" s="33"/>
      <c r="AD1859" s="32" t="s">
        <v>22</v>
      </c>
      <c r="AE1859" s="33"/>
      <c r="AF1859" s="32"/>
      <c r="AG1859" s="32" t="s">
        <v>1104</v>
      </c>
      <c r="AH1859" s="32" t="s">
        <v>1209</v>
      </c>
      <c r="AI1859" t="s">
        <v>1748</v>
      </c>
      <c r="AJ1859" t="s">
        <v>1355</v>
      </c>
      <c r="AK1859" t="s">
        <v>1520</v>
      </c>
      <c r="AL1859" s="32" t="s">
        <v>1749</v>
      </c>
    </row>
    <row r="1860" spans="1:38">
      <c r="A1860" s="32">
        <v>259</v>
      </c>
      <c r="B1860" s="33">
        <v>45326</v>
      </c>
      <c r="C1860" s="32"/>
      <c r="D1860" s="32" t="s">
        <v>2183</v>
      </c>
      <c r="E1860" s="32" t="s">
        <v>2184</v>
      </c>
      <c r="F1860" s="32"/>
      <c r="G1860" s="32" t="s">
        <v>312</v>
      </c>
      <c r="H1860" s="32" t="s">
        <v>297</v>
      </c>
      <c r="I1860" s="32">
        <v>55683</v>
      </c>
      <c r="J1860" s="33">
        <v>45326</v>
      </c>
      <c r="K1860" s="33">
        <v>45326</v>
      </c>
      <c r="M1860" s="32">
        <v>1</v>
      </c>
      <c r="N1860" s="32" t="s">
        <v>659</v>
      </c>
      <c r="O1860" s="32">
        <v>1</v>
      </c>
      <c r="P1860" s="32">
        <v>28100</v>
      </c>
      <c r="Q1860" s="32">
        <v>28100</v>
      </c>
      <c r="R1860" s="32"/>
      <c r="S1860" s="32"/>
      <c r="T1860" s="33"/>
      <c r="U1860" s="33"/>
      <c r="V1860" s="32"/>
      <c r="W1860" s="32"/>
      <c r="X1860" s="33"/>
      <c r="Y1860" s="32"/>
      <c r="Z1860" s="33"/>
      <c r="AA1860" s="32"/>
      <c r="AB1860" s="32"/>
      <c r="AC1860" s="33"/>
      <c r="AD1860" s="32" t="s">
        <v>22</v>
      </c>
      <c r="AE1860" s="33"/>
      <c r="AF1860" s="32"/>
      <c r="AG1860" s="32" t="s">
        <v>1104</v>
      </c>
      <c r="AH1860" s="32" t="s">
        <v>1209</v>
      </c>
      <c r="AI1860" t="s">
        <v>1748</v>
      </c>
      <c r="AJ1860" t="s">
        <v>1355</v>
      </c>
      <c r="AK1860" t="s">
        <v>1520</v>
      </c>
      <c r="AL1860" s="32" t="s">
        <v>1749</v>
      </c>
    </row>
    <row r="1861" spans="1:38">
      <c r="A1861" s="32">
        <v>260</v>
      </c>
      <c r="B1861" s="33">
        <v>45326</v>
      </c>
      <c r="C1861" s="32"/>
      <c r="D1861" s="32" t="s">
        <v>2186</v>
      </c>
      <c r="E1861" s="32" t="s">
        <v>2187</v>
      </c>
      <c r="F1861" s="32"/>
      <c r="G1861" s="32" t="s">
        <v>312</v>
      </c>
      <c r="H1861" s="32" t="s">
        <v>297</v>
      </c>
      <c r="I1861" s="32">
        <v>55966</v>
      </c>
      <c r="J1861" s="33">
        <v>45329</v>
      </c>
      <c r="K1861" s="33">
        <v>45332</v>
      </c>
      <c r="L1861" t="s">
        <v>22</v>
      </c>
      <c r="M1861" s="32">
        <v>1</v>
      </c>
      <c r="N1861" s="32" t="s">
        <v>659</v>
      </c>
      <c r="O1861" s="32">
        <v>1</v>
      </c>
      <c r="P1861" s="32">
        <v>34802</v>
      </c>
      <c r="Q1861" s="32">
        <v>34802</v>
      </c>
      <c r="R1861" s="32"/>
      <c r="S1861" s="32"/>
      <c r="T1861" s="33"/>
      <c r="U1861" s="33"/>
      <c r="V1861" s="32"/>
      <c r="W1861" s="32"/>
      <c r="X1861" s="33"/>
      <c r="Y1861" s="32"/>
      <c r="Z1861" s="33"/>
      <c r="AA1861" s="32"/>
      <c r="AB1861" s="32"/>
      <c r="AC1861" s="33"/>
      <c r="AD1861" s="32" t="s">
        <v>22</v>
      </c>
      <c r="AE1861" s="33"/>
      <c r="AF1861" s="32"/>
      <c r="AG1861" s="32" t="s">
        <v>1104</v>
      </c>
      <c r="AH1861" s="32" t="s">
        <v>1209</v>
      </c>
      <c r="AI1861" t="s">
        <v>1748</v>
      </c>
      <c r="AJ1861" t="s">
        <v>1355</v>
      </c>
      <c r="AK1861" t="s">
        <v>1520</v>
      </c>
      <c r="AL1861" s="32" t="s">
        <v>1749</v>
      </c>
    </row>
    <row r="1862" spans="1:38">
      <c r="A1862" s="32">
        <v>261</v>
      </c>
      <c r="B1862" s="33">
        <v>45332</v>
      </c>
      <c r="C1862" s="32"/>
      <c r="D1862" s="32" t="s">
        <v>2280</v>
      </c>
      <c r="E1862" s="32" t="s">
        <v>2281</v>
      </c>
      <c r="F1862" s="32"/>
      <c r="G1862" s="32" t="s">
        <v>312</v>
      </c>
      <c r="H1862" s="32" t="s">
        <v>297</v>
      </c>
      <c r="I1862" s="32">
        <v>55977</v>
      </c>
      <c r="J1862" s="33">
        <v>45332</v>
      </c>
      <c r="K1862" s="33">
        <v>45333</v>
      </c>
      <c r="M1862" s="32">
        <v>1</v>
      </c>
      <c r="N1862" s="32" t="s">
        <v>659</v>
      </c>
      <c r="O1862" s="32">
        <v>1</v>
      </c>
      <c r="P1862" s="32" t="s">
        <v>2282</v>
      </c>
      <c r="Q1862" s="32" t="s">
        <v>2282</v>
      </c>
      <c r="R1862" s="32"/>
      <c r="S1862" s="32"/>
      <c r="T1862" s="33"/>
      <c r="U1862" s="33"/>
      <c r="V1862" s="32"/>
      <c r="W1862" s="32"/>
      <c r="X1862" s="33"/>
      <c r="Y1862" s="32"/>
      <c r="Z1862" s="33"/>
      <c r="AA1862" s="32"/>
      <c r="AB1862" s="32"/>
      <c r="AC1862" s="33"/>
      <c r="AD1862" s="32" t="s">
        <v>22</v>
      </c>
      <c r="AE1862" s="33"/>
      <c r="AF1862" s="32"/>
      <c r="AG1862" s="32" t="s">
        <v>1104</v>
      </c>
      <c r="AH1862" s="32" t="s">
        <v>1209</v>
      </c>
      <c r="AI1862" t="s">
        <v>1748</v>
      </c>
      <c r="AJ1862" t="s">
        <v>1355</v>
      </c>
      <c r="AK1862" t="s">
        <v>1520</v>
      </c>
      <c r="AL1862" s="32" t="s">
        <v>1749</v>
      </c>
    </row>
    <row r="1863" spans="1:38">
      <c r="A1863" s="32">
        <v>262</v>
      </c>
      <c r="B1863" s="33">
        <v>45332</v>
      </c>
      <c r="C1863" s="32"/>
      <c r="D1863" s="32" t="s">
        <v>2283</v>
      </c>
      <c r="E1863" s="32" t="s">
        <v>2284</v>
      </c>
      <c r="F1863" s="32"/>
      <c r="G1863" s="32" t="s">
        <v>312</v>
      </c>
      <c r="H1863" s="32" t="s">
        <v>297</v>
      </c>
      <c r="I1863" s="32">
        <v>55972</v>
      </c>
      <c r="J1863" s="33">
        <v>45332</v>
      </c>
      <c r="K1863" s="33">
        <v>45333</v>
      </c>
      <c r="L1863" t="s">
        <v>22</v>
      </c>
      <c r="M1863" s="32">
        <v>1</v>
      </c>
      <c r="N1863" s="32" t="s">
        <v>659</v>
      </c>
      <c r="O1863" s="32">
        <v>1</v>
      </c>
      <c r="P1863" s="32" t="s">
        <v>2285</v>
      </c>
      <c r="Q1863" s="32" t="s">
        <v>2285</v>
      </c>
      <c r="R1863" s="32"/>
      <c r="S1863" s="32"/>
      <c r="T1863" s="33"/>
      <c r="U1863" s="33"/>
      <c r="V1863" s="32"/>
      <c r="W1863" s="32"/>
      <c r="X1863" s="33"/>
      <c r="Y1863" s="32"/>
      <c r="Z1863" s="33"/>
      <c r="AA1863" s="32"/>
      <c r="AB1863" s="32"/>
      <c r="AC1863" s="33"/>
      <c r="AD1863" s="32" t="s">
        <v>22</v>
      </c>
      <c r="AE1863" s="33"/>
      <c r="AF1863" s="32"/>
      <c r="AG1863" s="32" t="s">
        <v>1104</v>
      </c>
      <c r="AH1863" s="32" t="s">
        <v>1209</v>
      </c>
      <c r="AI1863" t="s">
        <v>1748</v>
      </c>
      <c r="AJ1863" t="s">
        <v>1355</v>
      </c>
      <c r="AK1863" t="s">
        <v>1520</v>
      </c>
      <c r="AL1863" s="32" t="s">
        <v>1749</v>
      </c>
    </row>
    <row r="1864" spans="1:38">
      <c r="A1864" s="32">
        <v>263</v>
      </c>
      <c r="B1864" s="33">
        <v>45332</v>
      </c>
      <c r="C1864" s="32"/>
      <c r="D1864" s="32" t="s">
        <v>2286</v>
      </c>
      <c r="E1864" s="32" t="s">
        <v>2287</v>
      </c>
      <c r="F1864" s="32"/>
      <c r="G1864" s="32" t="s">
        <v>312</v>
      </c>
      <c r="H1864" s="32" t="s">
        <v>297</v>
      </c>
      <c r="I1864" s="32">
        <v>55975</v>
      </c>
      <c r="J1864" s="33">
        <v>45332</v>
      </c>
      <c r="K1864" s="33">
        <v>45333</v>
      </c>
      <c r="L1864" t="s">
        <v>22</v>
      </c>
      <c r="M1864" s="32">
        <v>1</v>
      </c>
      <c r="N1864" s="32" t="s">
        <v>659</v>
      </c>
      <c r="O1864" s="32">
        <v>1</v>
      </c>
      <c r="P1864" s="32">
        <v>120150</v>
      </c>
      <c r="Q1864" s="32">
        <v>120150</v>
      </c>
      <c r="R1864" s="32"/>
      <c r="S1864" s="32"/>
      <c r="T1864" s="33"/>
      <c r="U1864" s="33"/>
      <c r="V1864" s="32"/>
      <c r="W1864" s="32"/>
      <c r="X1864" s="33"/>
      <c r="Y1864" s="32"/>
      <c r="Z1864" s="33"/>
      <c r="AA1864" s="32"/>
      <c r="AB1864" s="32"/>
      <c r="AC1864" s="33"/>
      <c r="AD1864" s="32" t="s">
        <v>22</v>
      </c>
      <c r="AE1864" s="33"/>
      <c r="AF1864" s="32"/>
      <c r="AG1864" s="32" t="s">
        <v>1104</v>
      </c>
      <c r="AH1864" s="32" t="s">
        <v>1209</v>
      </c>
      <c r="AI1864" t="s">
        <v>1748</v>
      </c>
      <c r="AJ1864" t="s">
        <v>1355</v>
      </c>
      <c r="AK1864" t="s">
        <v>1520</v>
      </c>
      <c r="AL1864" s="32" t="s">
        <v>1749</v>
      </c>
    </row>
    <row r="1865" spans="1:38">
      <c r="A1865" s="32">
        <v>264</v>
      </c>
      <c r="B1865" s="33">
        <v>45332</v>
      </c>
      <c r="C1865" s="32"/>
      <c r="D1865" s="32" t="s">
        <v>2288</v>
      </c>
      <c r="E1865" s="32" t="s">
        <v>2289</v>
      </c>
      <c r="F1865" s="32"/>
      <c r="G1865" s="32" t="s">
        <v>312</v>
      </c>
      <c r="H1865" s="32" t="s">
        <v>297</v>
      </c>
      <c r="I1865" s="32">
        <v>55982</v>
      </c>
      <c r="J1865" s="33">
        <v>45332</v>
      </c>
      <c r="K1865" s="33">
        <v>45333</v>
      </c>
      <c r="L1865" t="s">
        <v>22</v>
      </c>
      <c r="M1865" s="32">
        <v>1</v>
      </c>
      <c r="N1865" s="32" t="s">
        <v>659</v>
      </c>
      <c r="O1865" s="32">
        <v>1</v>
      </c>
      <c r="P1865" s="32" t="s">
        <v>2290</v>
      </c>
      <c r="Q1865" s="32" t="s">
        <v>2290</v>
      </c>
      <c r="R1865" s="32"/>
      <c r="S1865" s="32"/>
      <c r="T1865" s="33"/>
      <c r="U1865" s="33"/>
      <c r="V1865" s="32"/>
      <c r="W1865" s="32"/>
      <c r="X1865" s="33"/>
      <c r="Y1865" s="32"/>
      <c r="Z1865" s="33"/>
      <c r="AA1865" s="32"/>
      <c r="AB1865" s="32"/>
      <c r="AC1865" s="33"/>
      <c r="AD1865" s="32" t="s">
        <v>22</v>
      </c>
      <c r="AE1865" s="33"/>
      <c r="AF1865" s="32"/>
      <c r="AG1865" s="32" t="s">
        <v>1104</v>
      </c>
      <c r="AH1865" s="32" t="s">
        <v>1209</v>
      </c>
      <c r="AI1865" t="s">
        <v>1748</v>
      </c>
      <c r="AJ1865" t="s">
        <v>1355</v>
      </c>
      <c r="AK1865" t="s">
        <v>1520</v>
      </c>
      <c r="AL1865" s="32" t="s">
        <v>1749</v>
      </c>
    </row>
    <row r="1866" spans="1:38">
      <c r="A1866" s="32">
        <v>265</v>
      </c>
      <c r="B1866" s="33">
        <v>45332</v>
      </c>
      <c r="C1866" s="32"/>
      <c r="D1866" s="32" t="s">
        <v>2291</v>
      </c>
      <c r="E1866" s="32" t="s">
        <v>2292</v>
      </c>
      <c r="F1866" s="32"/>
      <c r="G1866" s="32" t="s">
        <v>312</v>
      </c>
      <c r="H1866" s="32" t="s">
        <v>297</v>
      </c>
      <c r="I1866" s="32">
        <v>55974</v>
      </c>
      <c r="J1866" s="33">
        <v>45332</v>
      </c>
      <c r="K1866" s="33">
        <v>45333</v>
      </c>
      <c r="L1866" t="s">
        <v>22</v>
      </c>
      <c r="M1866" s="32">
        <v>1</v>
      </c>
      <c r="N1866" s="32" t="s">
        <v>659</v>
      </c>
      <c r="O1866" s="32">
        <v>1</v>
      </c>
      <c r="P1866" s="32" t="s">
        <v>2293</v>
      </c>
      <c r="Q1866" s="32" t="s">
        <v>2293</v>
      </c>
      <c r="R1866" s="32"/>
      <c r="S1866" s="32"/>
      <c r="T1866" s="33"/>
      <c r="U1866" s="33"/>
      <c r="V1866" s="32"/>
      <c r="W1866" s="32"/>
      <c r="X1866" s="33"/>
      <c r="Y1866" s="32"/>
      <c r="Z1866" s="33"/>
      <c r="AA1866" s="32"/>
      <c r="AB1866" s="32"/>
      <c r="AC1866" s="33"/>
      <c r="AD1866" s="32" t="s">
        <v>22</v>
      </c>
      <c r="AE1866" s="33"/>
      <c r="AF1866" s="32"/>
      <c r="AG1866" s="32" t="s">
        <v>1104</v>
      </c>
      <c r="AH1866" s="32" t="s">
        <v>1209</v>
      </c>
      <c r="AI1866" t="s">
        <v>1748</v>
      </c>
      <c r="AJ1866" t="s">
        <v>1355</v>
      </c>
      <c r="AK1866" t="s">
        <v>1520</v>
      </c>
      <c r="AL1866" s="32" t="s">
        <v>1749</v>
      </c>
    </row>
    <row r="1867" spans="1:38">
      <c r="A1867" s="32">
        <v>266</v>
      </c>
      <c r="B1867" s="33">
        <v>45334</v>
      </c>
      <c r="C1867" s="32"/>
      <c r="D1867" s="32" t="s">
        <v>2359</v>
      </c>
      <c r="E1867" s="32" t="s">
        <v>2360</v>
      </c>
      <c r="F1867" s="32"/>
      <c r="G1867" s="32" t="s">
        <v>312</v>
      </c>
      <c r="H1867" s="32" t="s">
        <v>297</v>
      </c>
      <c r="I1867" s="32">
        <v>56193</v>
      </c>
      <c r="J1867" s="33">
        <v>45335</v>
      </c>
      <c r="K1867" s="33">
        <v>45340</v>
      </c>
      <c r="L1867" t="s">
        <v>22</v>
      </c>
      <c r="M1867" s="32">
        <v>1</v>
      </c>
      <c r="N1867" s="32" t="s">
        <v>659</v>
      </c>
      <c r="O1867" s="32">
        <v>1</v>
      </c>
      <c r="P1867" s="32">
        <v>16969</v>
      </c>
      <c r="Q1867" s="32">
        <v>16969</v>
      </c>
      <c r="R1867" s="32"/>
      <c r="S1867" s="32"/>
      <c r="T1867" s="33"/>
      <c r="U1867" s="33"/>
      <c r="V1867" s="32"/>
      <c r="W1867" s="32"/>
      <c r="X1867" s="33"/>
      <c r="Y1867" s="32"/>
      <c r="Z1867" s="33"/>
      <c r="AA1867" s="32"/>
      <c r="AB1867" s="32"/>
      <c r="AC1867" s="33"/>
      <c r="AD1867" s="32" t="s">
        <v>22</v>
      </c>
      <c r="AE1867" s="33"/>
      <c r="AF1867" s="32"/>
      <c r="AG1867" s="32" t="s">
        <v>2380</v>
      </c>
      <c r="AH1867" s="32" t="s">
        <v>1209</v>
      </c>
      <c r="AI1867" t="s">
        <v>1748</v>
      </c>
      <c r="AJ1867" t="s">
        <v>1355</v>
      </c>
      <c r="AK1867" t="s">
        <v>1520</v>
      </c>
      <c r="AL1867" s="32" t="s">
        <v>1749</v>
      </c>
    </row>
    <row r="1868" spans="1:38">
      <c r="A1868" s="32">
        <v>267</v>
      </c>
      <c r="B1868" s="33">
        <v>45335</v>
      </c>
      <c r="C1868" s="32"/>
      <c r="D1868" s="32" t="s">
        <v>2378</v>
      </c>
      <c r="E1868" s="32" t="s">
        <v>2379</v>
      </c>
      <c r="F1868" s="32"/>
      <c r="G1868" s="32" t="s">
        <v>312</v>
      </c>
      <c r="H1868" s="32" t="s">
        <v>297</v>
      </c>
      <c r="I1868" s="32">
        <v>56061</v>
      </c>
      <c r="J1868" s="33">
        <v>45335</v>
      </c>
      <c r="K1868" s="33">
        <v>45335</v>
      </c>
      <c r="L1868" t="s">
        <v>22</v>
      </c>
      <c r="M1868" s="32">
        <v>1</v>
      </c>
      <c r="N1868" s="32" t="s">
        <v>659</v>
      </c>
      <c r="O1868" s="32">
        <v>1</v>
      </c>
      <c r="P1868" s="32">
        <v>70000</v>
      </c>
      <c r="Q1868" s="32">
        <v>70000</v>
      </c>
      <c r="R1868" s="32"/>
      <c r="S1868" s="32"/>
      <c r="T1868" s="33"/>
      <c r="U1868" s="33"/>
      <c r="V1868" s="32"/>
      <c r="W1868" s="32"/>
      <c r="X1868" s="33"/>
      <c r="Y1868" s="32"/>
      <c r="Z1868" s="33"/>
      <c r="AA1868" s="32"/>
      <c r="AB1868" s="32"/>
      <c r="AC1868" s="33"/>
      <c r="AD1868" s="32" t="s">
        <v>22</v>
      </c>
      <c r="AE1868" s="33"/>
      <c r="AF1868" s="32"/>
      <c r="AG1868" s="32" t="s">
        <v>1104</v>
      </c>
      <c r="AH1868" s="32" t="s">
        <v>1209</v>
      </c>
      <c r="AI1868" t="s">
        <v>1748</v>
      </c>
      <c r="AJ1868" t="s">
        <v>1355</v>
      </c>
      <c r="AK1868" t="s">
        <v>1520</v>
      </c>
      <c r="AL1868" s="32" t="s">
        <v>1749</v>
      </c>
    </row>
    <row r="1869" spans="1:38">
      <c r="A1869" s="32">
        <v>268</v>
      </c>
      <c r="B1869" s="33">
        <v>45339</v>
      </c>
      <c r="C1869" s="32"/>
      <c r="D1869" s="32" t="s">
        <v>608</v>
      </c>
      <c r="E1869" s="32" t="s">
        <v>2505</v>
      </c>
      <c r="F1869" s="32">
        <v>7986313</v>
      </c>
      <c r="G1869" s="32" t="s">
        <v>312</v>
      </c>
      <c r="H1869" s="32" t="s">
        <v>297</v>
      </c>
      <c r="I1869" s="32">
        <v>56201</v>
      </c>
      <c r="J1869" s="33">
        <v>45340</v>
      </c>
      <c r="K1869" s="33">
        <v>45341</v>
      </c>
      <c r="L1869" t="s">
        <v>22</v>
      </c>
      <c r="M1869" s="32"/>
      <c r="N1869" s="32"/>
      <c r="O1869" s="32"/>
      <c r="P1869" s="32"/>
      <c r="Q1869" s="32"/>
      <c r="R1869" s="32"/>
      <c r="S1869" s="32"/>
      <c r="T1869" s="33"/>
      <c r="U1869" s="33"/>
      <c r="V1869" s="32"/>
      <c r="W1869" s="32"/>
      <c r="X1869" s="33"/>
      <c r="Y1869" s="32"/>
      <c r="Z1869" s="33"/>
      <c r="AA1869" s="32"/>
      <c r="AB1869" s="32"/>
      <c r="AC1869" s="33"/>
      <c r="AD1869" s="32" t="s">
        <v>22</v>
      </c>
      <c r="AE1869" s="33"/>
      <c r="AF1869" s="32"/>
      <c r="AG1869" s="32"/>
      <c r="AH1869" s="32" t="s">
        <v>1209</v>
      </c>
      <c r="AI1869" t="s">
        <v>1748</v>
      </c>
      <c r="AJ1869" t="s">
        <v>1355</v>
      </c>
      <c r="AK1869" t="s">
        <v>1520</v>
      </c>
      <c r="AL1869" s="32" t="s">
        <v>1749</v>
      </c>
    </row>
    <row r="1870" spans="1:38">
      <c r="A1870" s="32">
        <v>269</v>
      </c>
      <c r="B1870" s="33">
        <v>45339</v>
      </c>
      <c r="C1870" s="32"/>
      <c r="D1870" s="32" t="s">
        <v>2506</v>
      </c>
      <c r="E1870" s="32" t="s">
        <v>2507</v>
      </c>
      <c r="F1870" s="32"/>
      <c r="G1870" s="32" t="s">
        <v>312</v>
      </c>
      <c r="H1870" s="32" t="s">
        <v>297</v>
      </c>
      <c r="I1870" s="32">
        <v>56204</v>
      </c>
      <c r="J1870" s="33">
        <v>45340</v>
      </c>
      <c r="K1870" s="33">
        <v>45341</v>
      </c>
      <c r="L1870" t="s">
        <v>22</v>
      </c>
      <c r="M1870" s="32">
        <v>1</v>
      </c>
      <c r="N1870" s="32" t="s">
        <v>659</v>
      </c>
      <c r="O1870" s="32">
        <v>1</v>
      </c>
      <c r="P1870" s="32">
        <v>7794</v>
      </c>
      <c r="Q1870" s="32">
        <v>7794</v>
      </c>
      <c r="R1870" s="32"/>
      <c r="S1870" s="32"/>
      <c r="T1870" s="33"/>
      <c r="U1870" s="33"/>
      <c r="V1870" s="32"/>
      <c r="W1870" s="32"/>
      <c r="X1870" s="33"/>
      <c r="Y1870" s="32"/>
      <c r="Z1870" s="33"/>
      <c r="AA1870" s="32"/>
      <c r="AB1870" s="32"/>
      <c r="AC1870" s="33"/>
      <c r="AD1870" s="32" t="s">
        <v>22</v>
      </c>
      <c r="AE1870" s="33"/>
      <c r="AF1870" s="32"/>
      <c r="AG1870" s="32"/>
      <c r="AH1870" s="32" t="s">
        <v>1209</v>
      </c>
      <c r="AI1870" t="s">
        <v>1748</v>
      </c>
      <c r="AJ1870" t="s">
        <v>1355</v>
      </c>
      <c r="AK1870" t="s">
        <v>1520</v>
      </c>
      <c r="AL1870" s="32" t="s">
        <v>1749</v>
      </c>
    </row>
    <row r="1871" spans="1:38">
      <c r="A1871" s="32">
        <v>270</v>
      </c>
      <c r="B1871" s="33">
        <v>45339</v>
      </c>
      <c r="C1871" s="32"/>
      <c r="D1871" s="32" t="s">
        <v>2508</v>
      </c>
      <c r="E1871" s="32" t="s">
        <v>2509</v>
      </c>
      <c r="F1871" s="32">
        <v>9705833</v>
      </c>
      <c r="G1871" s="32" t="s">
        <v>312</v>
      </c>
      <c r="H1871" s="32" t="s">
        <v>297</v>
      </c>
      <c r="I1871" s="32">
        <v>56203</v>
      </c>
      <c r="J1871" s="33">
        <v>45340</v>
      </c>
      <c r="K1871" s="33">
        <v>45341</v>
      </c>
      <c r="L1871" t="s">
        <v>22</v>
      </c>
      <c r="M1871" s="32">
        <v>1</v>
      </c>
      <c r="N1871" s="32" t="s">
        <v>659</v>
      </c>
      <c r="O1871" s="32">
        <v>1</v>
      </c>
      <c r="P1871" s="32">
        <v>23350</v>
      </c>
      <c r="Q1871" s="32">
        <v>23350</v>
      </c>
      <c r="R1871" s="32"/>
      <c r="S1871" s="32"/>
      <c r="T1871" s="33"/>
      <c r="U1871" s="33"/>
      <c r="V1871" s="32"/>
      <c r="W1871" s="32"/>
      <c r="X1871" s="33"/>
      <c r="Y1871" s="32"/>
      <c r="Z1871" s="33"/>
      <c r="AA1871" s="32"/>
      <c r="AB1871" s="32"/>
      <c r="AC1871" s="33"/>
      <c r="AD1871" s="32" t="s">
        <v>22</v>
      </c>
      <c r="AE1871" s="33"/>
      <c r="AF1871" s="32"/>
      <c r="AG1871" s="32"/>
      <c r="AH1871" s="32" t="s">
        <v>1209</v>
      </c>
      <c r="AI1871" t="s">
        <v>1748</v>
      </c>
      <c r="AJ1871" t="s">
        <v>1355</v>
      </c>
      <c r="AK1871" t="s">
        <v>1520</v>
      </c>
      <c r="AL1871" s="32" t="s">
        <v>1749</v>
      </c>
    </row>
    <row r="1872" spans="1:38">
      <c r="A1872" s="32">
        <v>271</v>
      </c>
      <c r="B1872" s="33">
        <v>45341</v>
      </c>
      <c r="C1872" s="32"/>
      <c r="D1872" s="32" t="s">
        <v>2525</v>
      </c>
      <c r="E1872" s="32" t="s">
        <v>2526</v>
      </c>
      <c r="F1872" s="32"/>
      <c r="G1872" s="32" t="s">
        <v>312</v>
      </c>
      <c r="H1872" s="32" t="s">
        <v>297</v>
      </c>
      <c r="I1872" s="32">
        <v>56304</v>
      </c>
      <c r="J1872" s="33">
        <v>45341</v>
      </c>
      <c r="K1872" s="33">
        <v>45343</v>
      </c>
      <c r="L1872" t="s">
        <v>22</v>
      </c>
      <c r="M1872" s="32">
        <v>1</v>
      </c>
      <c r="N1872" s="32" t="s">
        <v>659</v>
      </c>
      <c r="O1872" s="32">
        <v>1</v>
      </c>
      <c r="P1872" s="32" t="s">
        <v>2527</v>
      </c>
      <c r="Q1872" s="32"/>
      <c r="R1872" s="32"/>
      <c r="S1872" s="32"/>
      <c r="T1872" s="33"/>
      <c r="U1872" s="33"/>
      <c r="V1872" s="32"/>
      <c r="W1872" s="32"/>
      <c r="X1872" s="33"/>
      <c r="Y1872" s="32"/>
      <c r="Z1872" s="33"/>
      <c r="AA1872" s="32"/>
      <c r="AB1872" s="32"/>
      <c r="AC1872" s="33"/>
      <c r="AD1872" s="32" t="s">
        <v>22</v>
      </c>
      <c r="AE1872" s="33"/>
      <c r="AF1872" s="32"/>
      <c r="AG1872" s="32"/>
      <c r="AH1872" s="32" t="s">
        <v>1209</v>
      </c>
      <c r="AI1872" t="s">
        <v>1748</v>
      </c>
      <c r="AJ1872" t="s">
        <v>1355</v>
      </c>
      <c r="AK1872" t="s">
        <v>1520</v>
      </c>
      <c r="AL1872" s="32" t="s">
        <v>1749</v>
      </c>
    </row>
    <row r="1873" spans="1:38">
      <c r="A1873" s="32">
        <v>272</v>
      </c>
      <c r="B1873" s="33">
        <v>45346</v>
      </c>
      <c r="C1873" s="32"/>
      <c r="D1873" s="32" t="s">
        <v>2655</v>
      </c>
      <c r="E1873" s="32" t="s">
        <v>2656</v>
      </c>
      <c r="F1873" s="32"/>
      <c r="G1873" s="32" t="s">
        <v>312</v>
      </c>
      <c r="H1873" s="32" t="s">
        <v>297</v>
      </c>
      <c r="I1873" s="32">
        <v>56655</v>
      </c>
      <c r="J1873" s="33">
        <v>45351</v>
      </c>
      <c r="K1873" s="33">
        <v>45351</v>
      </c>
      <c r="L1873" t="s">
        <v>22</v>
      </c>
      <c r="M1873" s="32">
        <v>1</v>
      </c>
      <c r="N1873" s="32" t="s">
        <v>659</v>
      </c>
      <c r="O1873" s="32">
        <v>1</v>
      </c>
      <c r="P1873" s="32">
        <v>73930</v>
      </c>
      <c r="Q1873" s="32"/>
      <c r="R1873" s="32"/>
      <c r="S1873" s="32"/>
      <c r="T1873" s="33"/>
      <c r="U1873" s="33"/>
      <c r="V1873" s="32"/>
      <c r="W1873" s="32"/>
      <c r="X1873" s="33"/>
      <c r="Y1873" s="32"/>
      <c r="Z1873" s="33"/>
      <c r="AA1873" s="32"/>
      <c r="AB1873" s="32"/>
      <c r="AC1873" s="33"/>
      <c r="AD1873" s="32" t="s">
        <v>22</v>
      </c>
      <c r="AE1873" s="33"/>
      <c r="AF1873" s="32"/>
      <c r="AG1873" s="32"/>
      <c r="AH1873" s="32" t="s">
        <v>1209</v>
      </c>
      <c r="AI1873" t="s">
        <v>1748</v>
      </c>
      <c r="AJ1873" t="s">
        <v>1355</v>
      </c>
      <c r="AK1873" t="s">
        <v>1520</v>
      </c>
      <c r="AL1873" s="32" t="s">
        <v>1749</v>
      </c>
    </row>
    <row r="1874" spans="1:38">
      <c r="A1874" s="32">
        <v>273</v>
      </c>
      <c r="B1874" s="33">
        <v>45344</v>
      </c>
      <c r="C1874" s="32"/>
      <c r="D1874" s="32" t="s">
        <v>2657</v>
      </c>
      <c r="E1874" s="32" t="s">
        <v>2658</v>
      </c>
      <c r="F1874" s="32"/>
      <c r="G1874" s="32" t="s">
        <v>312</v>
      </c>
      <c r="H1874" s="32" t="s">
        <v>297</v>
      </c>
      <c r="I1874" s="32">
        <v>56654</v>
      </c>
      <c r="J1874" s="33">
        <v>45351</v>
      </c>
      <c r="K1874" s="33">
        <v>45351</v>
      </c>
      <c r="L1874" t="s">
        <v>22</v>
      </c>
      <c r="M1874" s="32">
        <v>1</v>
      </c>
      <c r="N1874" s="32" t="s">
        <v>659</v>
      </c>
      <c r="O1874" s="32">
        <v>1</v>
      </c>
      <c r="P1874" s="32">
        <v>135150</v>
      </c>
      <c r="Q1874" s="32"/>
      <c r="R1874" s="32"/>
      <c r="S1874" s="32"/>
      <c r="T1874" s="33"/>
      <c r="U1874" s="33"/>
      <c r="V1874" s="32"/>
      <c r="W1874" s="32"/>
      <c r="X1874" s="33"/>
      <c r="Y1874" s="32"/>
      <c r="Z1874" s="33"/>
      <c r="AA1874" s="32"/>
      <c r="AB1874" s="32"/>
      <c r="AC1874" s="33"/>
      <c r="AD1874" s="32" t="s">
        <v>22</v>
      </c>
      <c r="AE1874" s="33"/>
      <c r="AF1874" s="32"/>
      <c r="AG1874" s="32"/>
      <c r="AH1874" s="32" t="s">
        <v>1209</v>
      </c>
      <c r="AI1874" t="s">
        <v>1748</v>
      </c>
      <c r="AJ1874" t="s">
        <v>1355</v>
      </c>
      <c r="AK1874" t="s">
        <v>1520</v>
      </c>
      <c r="AL1874" s="32" t="s">
        <v>1749</v>
      </c>
    </row>
    <row r="1875" spans="1:38">
      <c r="A1875" s="32">
        <v>274</v>
      </c>
      <c r="B1875" s="33">
        <v>45346</v>
      </c>
      <c r="C1875" s="32"/>
      <c r="D1875" s="32" t="s">
        <v>2659</v>
      </c>
      <c r="E1875" s="32" t="s">
        <v>2660</v>
      </c>
      <c r="F1875" s="32"/>
      <c r="G1875" s="32" t="s">
        <v>312</v>
      </c>
      <c r="H1875" s="32" t="s">
        <v>297</v>
      </c>
      <c r="I1875" s="32">
        <v>56660</v>
      </c>
      <c r="J1875" s="33">
        <v>45351</v>
      </c>
      <c r="K1875" s="33">
        <v>45351</v>
      </c>
      <c r="M1875" s="32">
        <v>1</v>
      </c>
      <c r="N1875" s="32" t="s">
        <v>659</v>
      </c>
      <c r="O1875" s="32">
        <v>1</v>
      </c>
      <c r="P1875" s="32">
        <v>47000</v>
      </c>
      <c r="Q1875" s="32"/>
      <c r="R1875" s="32"/>
      <c r="S1875" s="32"/>
      <c r="T1875" s="33"/>
      <c r="U1875" s="33"/>
      <c r="V1875" s="32"/>
      <c r="W1875" s="32"/>
      <c r="X1875" s="33"/>
      <c r="Y1875" s="32"/>
      <c r="Z1875" s="33"/>
      <c r="AA1875" s="32"/>
      <c r="AB1875" s="32"/>
      <c r="AC1875" s="33"/>
      <c r="AD1875" s="32" t="s">
        <v>22</v>
      </c>
      <c r="AE1875" s="33"/>
      <c r="AF1875" s="32"/>
      <c r="AG1875" s="32"/>
      <c r="AH1875" s="32" t="s">
        <v>1209</v>
      </c>
      <c r="AI1875" t="s">
        <v>1748</v>
      </c>
      <c r="AJ1875" t="s">
        <v>1355</v>
      </c>
      <c r="AK1875" t="s">
        <v>1520</v>
      </c>
      <c r="AL1875" s="32" t="s">
        <v>1749</v>
      </c>
    </row>
    <row r="1876" spans="1:38">
      <c r="A1876" s="32">
        <v>275</v>
      </c>
      <c r="B1876" s="33">
        <v>45342</v>
      </c>
      <c r="C1876" s="32"/>
      <c r="D1876" s="32" t="s">
        <v>2661</v>
      </c>
      <c r="E1876" s="32" t="s">
        <v>2662</v>
      </c>
      <c r="F1876" s="32"/>
      <c r="G1876" s="32" t="s">
        <v>312</v>
      </c>
      <c r="H1876" s="32" t="s">
        <v>297</v>
      </c>
      <c r="I1876" s="32">
        <v>56770</v>
      </c>
      <c r="J1876" s="33">
        <v>45351</v>
      </c>
      <c r="K1876" s="33">
        <v>45354</v>
      </c>
      <c r="L1876" t="s">
        <v>22</v>
      </c>
      <c r="M1876" s="32">
        <v>1</v>
      </c>
      <c r="N1876" s="32" t="s">
        <v>659</v>
      </c>
      <c r="O1876" s="32">
        <v>1</v>
      </c>
      <c r="P1876" s="32">
        <v>91600</v>
      </c>
      <c r="Q1876" s="32"/>
      <c r="R1876" s="32"/>
      <c r="S1876" s="32"/>
      <c r="T1876" s="33"/>
      <c r="U1876" s="33"/>
      <c r="V1876" s="32"/>
      <c r="W1876" s="32"/>
      <c r="X1876" s="33"/>
      <c r="Y1876" s="32"/>
      <c r="Z1876" s="33"/>
      <c r="AA1876" s="32"/>
      <c r="AB1876" s="32"/>
      <c r="AC1876" s="33"/>
      <c r="AD1876" s="32" t="s">
        <v>22</v>
      </c>
      <c r="AE1876" s="33"/>
      <c r="AF1876" s="32"/>
      <c r="AG1876" s="32"/>
      <c r="AH1876" s="32" t="s">
        <v>1209</v>
      </c>
      <c r="AI1876" t="s">
        <v>1748</v>
      </c>
      <c r="AJ1876" t="s">
        <v>1355</v>
      </c>
      <c r="AK1876" t="s">
        <v>1520</v>
      </c>
      <c r="AL1876" s="32" t="s">
        <v>1749</v>
      </c>
    </row>
    <row r="1877" spans="1:38">
      <c r="A1877" s="32">
        <v>276</v>
      </c>
      <c r="B1877" s="33">
        <v>45335</v>
      </c>
      <c r="C1877" s="32"/>
      <c r="D1877" s="32" t="s">
        <v>2671</v>
      </c>
      <c r="E1877" s="32" t="s">
        <v>2672</v>
      </c>
      <c r="F1877" s="32"/>
      <c r="G1877" s="32" t="s">
        <v>312</v>
      </c>
      <c r="H1877" s="32" t="s">
        <v>297</v>
      </c>
      <c r="I1877" s="32">
        <v>56768</v>
      </c>
      <c r="J1877" s="33">
        <v>45353</v>
      </c>
      <c r="K1877" s="33">
        <v>45354</v>
      </c>
      <c r="L1877" t="s">
        <v>22</v>
      </c>
      <c r="M1877" s="32">
        <v>1</v>
      </c>
      <c r="N1877" s="32" t="s">
        <v>659</v>
      </c>
      <c r="O1877" s="32">
        <v>1</v>
      </c>
      <c r="P1877" s="32"/>
      <c r="Q1877" s="32"/>
      <c r="R1877" s="32"/>
      <c r="S1877" s="32"/>
      <c r="T1877" s="33"/>
      <c r="U1877" s="33"/>
      <c r="V1877" s="32"/>
      <c r="W1877" s="32"/>
      <c r="X1877" s="33"/>
      <c r="Y1877" s="32"/>
      <c r="Z1877" s="33"/>
      <c r="AA1877" s="32"/>
      <c r="AB1877" s="32"/>
      <c r="AC1877" s="33"/>
      <c r="AD1877" s="32" t="s">
        <v>22</v>
      </c>
      <c r="AE1877" s="33"/>
      <c r="AF1877" s="32"/>
      <c r="AG1877" s="32"/>
      <c r="AH1877" s="32" t="s">
        <v>1209</v>
      </c>
      <c r="AI1877" t="s">
        <v>1748</v>
      </c>
      <c r="AJ1877" t="s">
        <v>1355</v>
      </c>
      <c r="AK1877" t="s">
        <v>1520</v>
      </c>
      <c r="AL1877" s="32" t="s">
        <v>1749</v>
      </c>
    </row>
    <row r="1878" spans="1:38">
      <c r="A1878" s="32">
        <v>277</v>
      </c>
      <c r="B1878" s="33">
        <v>45353</v>
      </c>
      <c r="C1878" s="32"/>
      <c r="D1878" s="32" t="s">
        <v>2675</v>
      </c>
      <c r="E1878" s="32" t="s">
        <v>2676</v>
      </c>
      <c r="F1878" s="32"/>
      <c r="G1878" s="32" t="s">
        <v>312</v>
      </c>
      <c r="H1878" s="32" t="s">
        <v>297</v>
      </c>
      <c r="I1878" s="32">
        <v>56899</v>
      </c>
      <c r="J1878" s="33">
        <v>45354</v>
      </c>
      <c r="K1878" s="33"/>
      <c r="L1878" t="s">
        <v>22</v>
      </c>
      <c r="M1878" s="32">
        <v>1</v>
      </c>
      <c r="N1878" s="32" t="s">
        <v>659</v>
      </c>
      <c r="O1878" s="32">
        <v>1</v>
      </c>
      <c r="P1878" s="32">
        <v>98500</v>
      </c>
      <c r="Q1878" s="32"/>
      <c r="R1878" s="32"/>
      <c r="S1878" s="32"/>
      <c r="T1878" s="33"/>
      <c r="U1878" s="33"/>
      <c r="V1878" s="32"/>
      <c r="W1878" s="32"/>
      <c r="X1878" s="33"/>
      <c r="Y1878" s="32"/>
      <c r="Z1878" s="33"/>
      <c r="AA1878" s="32"/>
      <c r="AB1878" s="32"/>
      <c r="AC1878" s="33"/>
      <c r="AD1878" s="32" t="s">
        <v>22</v>
      </c>
      <c r="AE1878" s="33"/>
      <c r="AF1878" s="32"/>
      <c r="AG1878" s="32"/>
      <c r="AH1878" s="32" t="s">
        <v>1209</v>
      </c>
      <c r="AI1878" t="s">
        <v>1748</v>
      </c>
      <c r="AJ1878" t="s">
        <v>1356</v>
      </c>
      <c r="AK1878" t="s">
        <v>1520</v>
      </c>
      <c r="AL1878" s="32" t="s">
        <v>1749</v>
      </c>
    </row>
    <row r="1879" spans="1:38">
      <c r="A1879" s="32">
        <v>278</v>
      </c>
      <c r="B1879" s="33">
        <v>45353</v>
      </c>
      <c r="C1879" s="32"/>
      <c r="D1879" s="32" t="s">
        <v>2677</v>
      </c>
      <c r="E1879" s="32" t="s">
        <v>2678</v>
      </c>
      <c r="F1879" s="32"/>
      <c r="G1879" s="32" t="s">
        <v>312</v>
      </c>
      <c r="H1879" s="32" t="s">
        <v>297</v>
      </c>
      <c r="I1879" s="32">
        <v>56775</v>
      </c>
      <c r="J1879" s="33">
        <v>45354</v>
      </c>
      <c r="K1879" s="33">
        <v>45385</v>
      </c>
      <c r="L1879" t="s">
        <v>22</v>
      </c>
      <c r="M1879" s="32">
        <v>1</v>
      </c>
      <c r="N1879" s="32" t="s">
        <v>659</v>
      </c>
      <c r="O1879" s="32">
        <v>1</v>
      </c>
      <c r="P1879" s="32">
        <v>31290</v>
      </c>
      <c r="Q1879" s="32"/>
      <c r="R1879" s="32"/>
      <c r="S1879" s="32"/>
      <c r="T1879" s="33"/>
      <c r="U1879" s="33"/>
      <c r="V1879" s="32"/>
      <c r="W1879" s="32"/>
      <c r="X1879" s="33"/>
      <c r="Y1879" s="32"/>
      <c r="Z1879" s="33"/>
      <c r="AA1879" s="32"/>
      <c r="AB1879" s="32"/>
      <c r="AC1879" s="33"/>
      <c r="AD1879" s="32" t="s">
        <v>22</v>
      </c>
      <c r="AE1879" s="33"/>
      <c r="AF1879" s="32"/>
      <c r="AG1879" s="32"/>
      <c r="AH1879" s="32" t="s">
        <v>1209</v>
      </c>
      <c r="AI1879" t="s">
        <v>1748</v>
      </c>
      <c r="AJ1879" t="s">
        <v>1356</v>
      </c>
      <c r="AK1879" t="s">
        <v>1520</v>
      </c>
      <c r="AL1879" s="32" t="s">
        <v>1749</v>
      </c>
    </row>
    <row r="1880" spans="1:38">
      <c r="A1880" s="32">
        <v>279</v>
      </c>
      <c r="B1880" s="33">
        <v>45353</v>
      </c>
      <c r="C1880" s="32"/>
      <c r="D1880" s="32" t="s">
        <v>2679</v>
      </c>
      <c r="E1880" s="32" t="s">
        <v>2680</v>
      </c>
      <c r="F1880" s="32"/>
      <c r="G1880" s="32" t="s">
        <v>312</v>
      </c>
      <c r="H1880" s="32" t="s">
        <v>297</v>
      </c>
      <c r="I1880" s="32">
        <v>56777</v>
      </c>
      <c r="J1880" s="33">
        <v>45354</v>
      </c>
      <c r="K1880" s="33">
        <v>45354</v>
      </c>
      <c r="M1880" s="32">
        <v>1</v>
      </c>
      <c r="N1880" s="32" t="s">
        <v>659</v>
      </c>
      <c r="O1880" s="32">
        <v>1</v>
      </c>
      <c r="P1880" s="32">
        <v>78950</v>
      </c>
      <c r="Q1880" s="32"/>
      <c r="R1880" s="32"/>
      <c r="S1880" s="32"/>
      <c r="T1880" s="33"/>
      <c r="U1880" s="33"/>
      <c r="V1880" s="32"/>
      <c r="W1880" s="32"/>
      <c r="X1880" s="33"/>
      <c r="Y1880" s="32"/>
      <c r="Z1880" s="33"/>
      <c r="AA1880" s="32"/>
      <c r="AB1880" s="32"/>
      <c r="AC1880" s="33"/>
      <c r="AD1880" s="32" t="s">
        <v>22</v>
      </c>
      <c r="AE1880" s="33"/>
      <c r="AF1880" s="32"/>
      <c r="AG1880" s="32"/>
      <c r="AH1880" s="32" t="s">
        <v>1209</v>
      </c>
      <c r="AI1880" t="s">
        <v>1748</v>
      </c>
      <c r="AJ1880" t="s">
        <v>1356</v>
      </c>
      <c r="AK1880" t="s">
        <v>1520</v>
      </c>
      <c r="AL1880" s="32" t="s">
        <v>1749</v>
      </c>
    </row>
    <row r="1881" spans="1:38">
      <c r="A1881" s="32">
        <v>280</v>
      </c>
      <c r="B1881" s="33">
        <v>45353</v>
      </c>
      <c r="C1881" s="32"/>
      <c r="D1881" s="32" t="s">
        <v>2681</v>
      </c>
      <c r="E1881" s="32" t="s">
        <v>2682</v>
      </c>
      <c r="F1881" s="32"/>
      <c r="G1881" s="32" t="s">
        <v>312</v>
      </c>
      <c r="H1881" s="32" t="s">
        <v>297</v>
      </c>
      <c r="I1881" s="32">
        <v>56776</v>
      </c>
      <c r="J1881" s="33">
        <v>45354</v>
      </c>
      <c r="K1881" s="33">
        <v>45354</v>
      </c>
      <c r="M1881" s="32">
        <v>1</v>
      </c>
      <c r="N1881" s="32" t="s">
        <v>659</v>
      </c>
      <c r="O1881" s="32">
        <v>1</v>
      </c>
      <c r="P1881" s="32">
        <v>110372</v>
      </c>
      <c r="Q1881" s="32"/>
      <c r="R1881" s="32"/>
      <c r="S1881" s="32"/>
      <c r="T1881" s="33"/>
      <c r="U1881" s="33"/>
      <c r="V1881" s="32"/>
      <c r="W1881" s="32"/>
      <c r="X1881" s="33"/>
      <c r="Y1881" s="32"/>
      <c r="Z1881" s="33"/>
      <c r="AA1881" s="32"/>
      <c r="AB1881" s="32"/>
      <c r="AC1881" s="33"/>
      <c r="AD1881" s="32" t="s">
        <v>22</v>
      </c>
      <c r="AE1881" s="33"/>
      <c r="AF1881" s="32"/>
      <c r="AG1881" s="32"/>
      <c r="AH1881" s="32" t="s">
        <v>1209</v>
      </c>
      <c r="AI1881" t="s">
        <v>1748</v>
      </c>
      <c r="AJ1881" t="s">
        <v>1356</v>
      </c>
      <c r="AK1881" t="s">
        <v>1520</v>
      </c>
      <c r="AL1881" s="32" t="s">
        <v>1749</v>
      </c>
    </row>
    <row r="1882" spans="1:38">
      <c r="A1882" s="32">
        <v>1</v>
      </c>
      <c r="B1882" s="33">
        <v>45262</v>
      </c>
      <c r="C1882" s="32"/>
      <c r="D1882" s="32" t="s">
        <v>668</v>
      </c>
      <c r="E1882" s="32" t="s">
        <v>825</v>
      </c>
      <c r="F1882" s="32">
        <v>6871039</v>
      </c>
      <c r="G1882" s="32" t="s">
        <v>312</v>
      </c>
      <c r="H1882" s="32" t="s">
        <v>297</v>
      </c>
      <c r="I1882" s="32">
        <v>53561</v>
      </c>
      <c r="J1882" s="33">
        <v>45262</v>
      </c>
      <c r="K1882" s="33">
        <v>45266</v>
      </c>
      <c r="M1882" s="32" t="s">
        <v>581</v>
      </c>
      <c r="N1882" s="32" t="s">
        <v>581</v>
      </c>
      <c r="O1882" s="32" t="s">
        <v>581</v>
      </c>
      <c r="P1882" s="32"/>
      <c r="Q1882" s="32"/>
      <c r="R1882" s="32"/>
      <c r="S1882" s="32"/>
      <c r="T1882" s="33"/>
      <c r="U1882" s="33"/>
      <c r="V1882" s="32" t="s">
        <v>581</v>
      </c>
      <c r="W1882" s="32" t="s">
        <v>581</v>
      </c>
      <c r="X1882" s="33"/>
      <c r="Y1882" s="32"/>
      <c r="Z1882" s="33"/>
      <c r="AA1882" s="32"/>
      <c r="AB1882" s="32"/>
      <c r="AC1882" s="33" t="s">
        <v>581</v>
      </c>
      <c r="AD1882" s="32" t="s">
        <v>22</v>
      </c>
      <c r="AE1882" s="33" t="s">
        <v>581</v>
      </c>
      <c r="AF1882" s="32" t="s">
        <v>581</v>
      </c>
      <c r="AG1882" s="32" t="s">
        <v>1104</v>
      </c>
      <c r="AH1882" s="32" t="s">
        <v>1210</v>
      </c>
      <c r="AI1882" t="s">
        <v>1748</v>
      </c>
      <c r="AJ1882" t="s">
        <v>1363</v>
      </c>
      <c r="AK1882" t="s">
        <v>1302</v>
      </c>
      <c r="AL1882" s="32" t="s">
        <v>1750</v>
      </c>
    </row>
    <row r="1883" spans="1:38">
      <c r="A1883" s="32">
        <v>2</v>
      </c>
      <c r="B1883" s="33">
        <v>45264</v>
      </c>
      <c r="C1883" s="32"/>
      <c r="D1883" s="32" t="s">
        <v>669</v>
      </c>
      <c r="E1883" s="32" t="s">
        <v>826</v>
      </c>
      <c r="F1883" s="32">
        <v>8528611</v>
      </c>
      <c r="G1883" s="32" t="s">
        <v>312</v>
      </c>
      <c r="H1883" s="32" t="s">
        <v>297</v>
      </c>
      <c r="I1883" s="32">
        <v>54008</v>
      </c>
      <c r="J1883" s="33">
        <v>45264</v>
      </c>
      <c r="K1883" s="33">
        <v>45277</v>
      </c>
      <c r="M1883" s="32">
        <v>1</v>
      </c>
      <c r="N1883" s="32" t="s">
        <v>659</v>
      </c>
      <c r="O1883" s="32">
        <v>1</v>
      </c>
      <c r="P1883" s="32">
        <v>35000</v>
      </c>
      <c r="Q1883" s="32">
        <v>35000</v>
      </c>
      <c r="R1883" s="32"/>
      <c r="S1883" s="32"/>
      <c r="T1883" s="33"/>
      <c r="U1883" s="33"/>
      <c r="V1883" s="32" t="s">
        <v>581</v>
      </c>
      <c r="W1883" s="32" t="s">
        <v>581</v>
      </c>
      <c r="X1883" s="33"/>
      <c r="Y1883" s="32"/>
      <c r="Z1883" s="33"/>
      <c r="AA1883" s="32"/>
      <c r="AB1883" s="32"/>
      <c r="AC1883" s="33" t="s">
        <v>581</v>
      </c>
      <c r="AD1883" s="32" t="s">
        <v>22</v>
      </c>
      <c r="AE1883" s="33" t="s">
        <v>581</v>
      </c>
      <c r="AF1883" s="32" t="s">
        <v>581</v>
      </c>
      <c r="AG1883" s="32" t="s">
        <v>1104</v>
      </c>
      <c r="AH1883" s="32" t="s">
        <v>1210</v>
      </c>
      <c r="AI1883" t="s">
        <v>1748</v>
      </c>
      <c r="AJ1883" t="s">
        <v>1363</v>
      </c>
      <c r="AK1883" t="s">
        <v>1302</v>
      </c>
      <c r="AL1883" s="32" t="s">
        <v>1750</v>
      </c>
    </row>
    <row r="1884" spans="1:38">
      <c r="A1884" s="32">
        <v>3</v>
      </c>
      <c r="B1884" s="33">
        <v>45266</v>
      </c>
      <c r="C1884" s="32"/>
      <c r="D1884" s="32" t="s">
        <v>686</v>
      </c>
      <c r="E1884" s="32" t="s">
        <v>827</v>
      </c>
      <c r="F1884" s="32">
        <v>8449225</v>
      </c>
      <c r="G1884" s="32" t="s">
        <v>312</v>
      </c>
      <c r="H1884" s="32" t="s">
        <v>297</v>
      </c>
      <c r="I1884" s="32">
        <v>54017</v>
      </c>
      <c r="J1884" s="33">
        <v>45266</v>
      </c>
      <c r="K1884" s="33">
        <v>45277</v>
      </c>
      <c r="M1884" s="32">
        <v>1</v>
      </c>
      <c r="N1884" s="32" t="s">
        <v>659</v>
      </c>
      <c r="O1884" s="32">
        <v>1</v>
      </c>
      <c r="P1884" s="32">
        <v>15000</v>
      </c>
      <c r="Q1884" s="32">
        <v>15000</v>
      </c>
      <c r="R1884" s="32"/>
      <c r="S1884" s="32"/>
      <c r="T1884" s="33"/>
      <c r="U1884" s="33"/>
      <c r="V1884" s="32" t="s">
        <v>581</v>
      </c>
      <c r="W1884" s="32" t="s">
        <v>581</v>
      </c>
      <c r="X1884" s="33"/>
      <c r="Y1884" s="32"/>
      <c r="Z1884" s="33"/>
      <c r="AA1884" s="32"/>
      <c r="AB1884" s="32"/>
      <c r="AC1884" s="33" t="s">
        <v>581</v>
      </c>
      <c r="AD1884" s="32" t="s">
        <v>22</v>
      </c>
      <c r="AE1884" s="33" t="s">
        <v>581</v>
      </c>
      <c r="AF1884" s="32" t="s">
        <v>581</v>
      </c>
      <c r="AG1884" s="32" t="s">
        <v>1104</v>
      </c>
      <c r="AH1884" s="32" t="s">
        <v>1210</v>
      </c>
      <c r="AI1884" t="s">
        <v>1748</v>
      </c>
      <c r="AJ1884" t="s">
        <v>1363</v>
      </c>
      <c r="AK1884" t="s">
        <v>1302</v>
      </c>
      <c r="AL1884" s="32" t="s">
        <v>1750</v>
      </c>
    </row>
    <row r="1885" spans="1:38">
      <c r="A1885" s="32">
        <v>4</v>
      </c>
      <c r="B1885" s="33">
        <v>45270</v>
      </c>
      <c r="C1885" s="32"/>
      <c r="D1885" s="32" t="s">
        <v>870</v>
      </c>
      <c r="E1885" s="32" t="s">
        <v>876</v>
      </c>
      <c r="F1885" s="32">
        <v>8689493</v>
      </c>
      <c r="G1885" s="32" t="s">
        <v>312</v>
      </c>
      <c r="H1885" s="32" t="s">
        <v>297</v>
      </c>
      <c r="I1885" s="32">
        <v>54014</v>
      </c>
      <c r="J1885" s="33">
        <v>45270</v>
      </c>
      <c r="K1885" s="33">
        <v>45284</v>
      </c>
      <c r="M1885" s="32">
        <v>1</v>
      </c>
      <c r="N1885" s="32" t="s">
        <v>659</v>
      </c>
      <c r="O1885" s="32">
        <v>1</v>
      </c>
      <c r="P1885" s="32">
        <v>53314</v>
      </c>
      <c r="Q1885" s="32">
        <v>53314</v>
      </c>
      <c r="R1885" s="32"/>
      <c r="S1885" s="32"/>
      <c r="T1885" s="33"/>
      <c r="U1885" s="33"/>
      <c r="V1885" s="32"/>
      <c r="W1885" s="32"/>
      <c r="X1885" s="33"/>
      <c r="Y1885" s="32"/>
      <c r="Z1885" s="33"/>
      <c r="AA1885" s="32"/>
      <c r="AB1885" s="32"/>
      <c r="AC1885" s="33"/>
      <c r="AD1885" s="32" t="s">
        <v>22</v>
      </c>
      <c r="AE1885" s="33"/>
      <c r="AF1885" s="32"/>
      <c r="AG1885" s="32" t="s">
        <v>1104</v>
      </c>
      <c r="AH1885" s="32" t="s">
        <v>1210</v>
      </c>
      <c r="AI1885" t="s">
        <v>1748</v>
      </c>
      <c r="AJ1885" t="s">
        <v>1363</v>
      </c>
      <c r="AK1885" t="s">
        <v>1302</v>
      </c>
      <c r="AL1885" s="32" t="s">
        <v>1750</v>
      </c>
    </row>
    <row r="1886" spans="1:38">
      <c r="A1886" s="32">
        <v>5</v>
      </c>
      <c r="B1886" s="33">
        <v>45271</v>
      </c>
      <c r="C1886" s="32"/>
      <c r="D1886" s="32" t="s">
        <v>875</v>
      </c>
      <c r="E1886" s="32" t="s">
        <v>880</v>
      </c>
      <c r="F1886" s="32">
        <v>6665414</v>
      </c>
      <c r="G1886" s="32" t="s">
        <v>312</v>
      </c>
      <c r="H1886" s="32" t="s">
        <v>297</v>
      </c>
      <c r="I1886" s="32">
        <v>54030</v>
      </c>
      <c r="J1886" s="33">
        <v>45271</v>
      </c>
      <c r="K1886" s="33">
        <v>45277</v>
      </c>
      <c r="M1886" s="32">
        <v>1</v>
      </c>
      <c r="N1886" s="32" t="s">
        <v>659</v>
      </c>
      <c r="O1886" s="32">
        <v>1</v>
      </c>
      <c r="P1886" s="32">
        <v>27435</v>
      </c>
      <c r="Q1886" s="32">
        <v>27435</v>
      </c>
      <c r="R1886" s="32"/>
      <c r="S1886" s="32"/>
      <c r="T1886" s="33"/>
      <c r="U1886" s="33"/>
      <c r="V1886" s="32"/>
      <c r="W1886" s="32"/>
      <c r="X1886" s="33"/>
      <c r="Y1886" s="32"/>
      <c r="Z1886" s="33"/>
      <c r="AA1886" s="32"/>
      <c r="AB1886" s="32"/>
      <c r="AC1886" s="33"/>
      <c r="AD1886" s="32" t="s">
        <v>22</v>
      </c>
      <c r="AE1886" s="33"/>
      <c r="AF1886" s="32"/>
      <c r="AG1886" s="32" t="s">
        <v>1104</v>
      </c>
      <c r="AH1886" s="32" t="s">
        <v>1210</v>
      </c>
      <c r="AI1886" t="s">
        <v>1748</v>
      </c>
      <c r="AJ1886" t="s">
        <v>1363</v>
      </c>
      <c r="AK1886" t="s">
        <v>1302</v>
      </c>
      <c r="AL1886" s="32" t="s">
        <v>1750</v>
      </c>
    </row>
    <row r="1887" spans="1:38">
      <c r="A1887" s="32">
        <v>6</v>
      </c>
      <c r="B1887" s="33">
        <v>45277</v>
      </c>
      <c r="C1887" s="32"/>
      <c r="D1887" s="32" t="s">
        <v>1105</v>
      </c>
      <c r="E1887" s="32" t="s">
        <v>1106</v>
      </c>
      <c r="F1887" s="32">
        <v>8781713</v>
      </c>
      <c r="G1887" s="32" t="s">
        <v>312</v>
      </c>
      <c r="H1887" s="32" t="s">
        <v>297</v>
      </c>
      <c r="I1887" s="32">
        <v>54377</v>
      </c>
      <c r="J1887" s="33">
        <v>45277</v>
      </c>
      <c r="K1887" s="33">
        <v>45288</v>
      </c>
      <c r="M1887" s="32">
        <v>1</v>
      </c>
      <c r="N1887" s="32" t="s">
        <v>659</v>
      </c>
      <c r="O1887" s="32">
        <v>1</v>
      </c>
      <c r="P1887" s="32">
        <v>5688</v>
      </c>
      <c r="Q1887" s="32">
        <v>5688</v>
      </c>
      <c r="R1887" s="32"/>
      <c r="S1887" s="32"/>
      <c r="T1887" s="33"/>
      <c r="U1887" s="33"/>
      <c r="V1887" s="32"/>
      <c r="W1887" s="32"/>
      <c r="X1887" s="33"/>
      <c r="Y1887" s="32"/>
      <c r="Z1887" s="33"/>
      <c r="AA1887" s="32"/>
      <c r="AB1887" s="32"/>
      <c r="AC1887" s="33"/>
      <c r="AD1887" s="32" t="s">
        <v>22</v>
      </c>
      <c r="AE1887" s="33"/>
      <c r="AF1887" s="32"/>
      <c r="AG1887" s="32" t="s">
        <v>1104</v>
      </c>
      <c r="AH1887" s="32" t="s">
        <v>1210</v>
      </c>
      <c r="AI1887" t="s">
        <v>1748</v>
      </c>
      <c r="AJ1887" t="s">
        <v>1363</v>
      </c>
      <c r="AK1887" t="s">
        <v>1302</v>
      </c>
      <c r="AL1887" s="32" t="s">
        <v>1750</v>
      </c>
    </row>
    <row r="1888" spans="1:38">
      <c r="A1888" s="32">
        <v>7</v>
      </c>
      <c r="B1888" s="33">
        <v>45280</v>
      </c>
      <c r="C1888" s="32"/>
      <c r="D1888" s="32" t="s">
        <v>1203</v>
      </c>
      <c r="E1888" s="32" t="s">
        <v>1205</v>
      </c>
      <c r="F1888" s="32">
        <v>5203390</v>
      </c>
      <c r="G1888" s="32" t="s">
        <v>312</v>
      </c>
      <c r="H1888" s="32" t="s">
        <v>297</v>
      </c>
      <c r="I1888" s="32">
        <v>54494</v>
      </c>
      <c r="J1888" s="33">
        <v>45279</v>
      </c>
      <c r="K1888" s="33">
        <v>44930</v>
      </c>
      <c r="L1888" t="s">
        <v>22</v>
      </c>
      <c r="M1888" s="32">
        <v>1</v>
      </c>
      <c r="N1888" s="32" t="s">
        <v>659</v>
      </c>
      <c r="O1888" s="32">
        <v>1</v>
      </c>
      <c r="P1888" s="32">
        <v>75600</v>
      </c>
      <c r="Q1888" s="32">
        <v>75600</v>
      </c>
      <c r="R1888" s="32"/>
      <c r="S1888" s="32"/>
      <c r="T1888" s="33"/>
      <c r="U1888" s="33"/>
      <c r="V1888" s="32"/>
      <c r="W1888" s="32"/>
      <c r="X1888" s="33"/>
      <c r="Y1888" s="32"/>
      <c r="Z1888" s="33"/>
      <c r="AA1888" s="32"/>
      <c r="AB1888" s="32"/>
      <c r="AC1888" s="33"/>
      <c r="AD1888" s="32" t="s">
        <v>22</v>
      </c>
      <c r="AE1888" s="33"/>
      <c r="AF1888" s="32"/>
      <c r="AG1888" s="32" t="s">
        <v>1104</v>
      </c>
      <c r="AH1888" s="32" t="s">
        <v>1210</v>
      </c>
      <c r="AI1888" t="s">
        <v>1748</v>
      </c>
      <c r="AJ1888" t="s">
        <v>1363</v>
      </c>
      <c r="AK1888" t="s">
        <v>1302</v>
      </c>
      <c r="AL1888" s="32" t="s">
        <v>1750</v>
      </c>
    </row>
    <row r="1889" spans="1:38">
      <c r="A1889" s="32">
        <v>8</v>
      </c>
      <c r="B1889" s="33">
        <v>45279</v>
      </c>
      <c r="C1889" s="32"/>
      <c r="D1889" s="32" t="s">
        <v>1208</v>
      </c>
      <c r="E1889" s="32" t="s">
        <v>1207</v>
      </c>
      <c r="F1889" s="32">
        <v>5616330</v>
      </c>
      <c r="G1889" s="32" t="s">
        <v>312</v>
      </c>
      <c r="H1889" s="32" t="s">
        <v>297</v>
      </c>
      <c r="I1889" s="32">
        <v>54291</v>
      </c>
      <c r="J1889" s="33">
        <v>45279</v>
      </c>
      <c r="K1889" s="33">
        <v>45287</v>
      </c>
      <c r="L1889" t="s">
        <v>22</v>
      </c>
      <c r="M1889" s="32">
        <v>1</v>
      </c>
      <c r="N1889" s="32" t="s">
        <v>659</v>
      </c>
      <c r="O1889" s="32">
        <v>1</v>
      </c>
      <c r="P1889" s="32">
        <v>47800</v>
      </c>
      <c r="Q1889" s="32">
        <v>47800</v>
      </c>
      <c r="R1889" s="32"/>
      <c r="S1889" s="32"/>
      <c r="T1889" s="33"/>
      <c r="U1889" s="33"/>
      <c r="V1889" s="32"/>
      <c r="W1889" s="32"/>
      <c r="X1889" s="33"/>
      <c r="Y1889" s="32"/>
      <c r="Z1889" s="33"/>
      <c r="AA1889" s="32"/>
      <c r="AB1889" s="32"/>
      <c r="AC1889" s="33"/>
      <c r="AD1889" s="32" t="s">
        <v>22</v>
      </c>
      <c r="AE1889" s="33"/>
      <c r="AF1889" s="32"/>
      <c r="AG1889" s="32" t="s">
        <v>1104</v>
      </c>
      <c r="AH1889" s="32" t="s">
        <v>1210</v>
      </c>
      <c r="AI1889" t="s">
        <v>1748</v>
      </c>
      <c r="AJ1889" t="s">
        <v>1363</v>
      </c>
      <c r="AK1889" t="s">
        <v>1302</v>
      </c>
      <c r="AL1889" s="32" t="s">
        <v>1750</v>
      </c>
    </row>
    <row r="1890" spans="1:38">
      <c r="A1890" s="32">
        <v>9</v>
      </c>
      <c r="B1890" s="33">
        <v>45287</v>
      </c>
      <c r="C1890" s="32"/>
      <c r="D1890" s="32" t="s">
        <v>1371</v>
      </c>
      <c r="E1890" s="32" t="s">
        <v>1372</v>
      </c>
      <c r="F1890" s="32">
        <v>7249582</v>
      </c>
      <c r="G1890" s="32" t="s">
        <v>312</v>
      </c>
      <c r="H1890" s="32" t="s">
        <v>297</v>
      </c>
      <c r="I1890" s="32">
        <v>54611</v>
      </c>
      <c r="J1890" s="33">
        <v>45287</v>
      </c>
      <c r="K1890" s="33">
        <v>45298</v>
      </c>
      <c r="L1890" t="s">
        <v>22</v>
      </c>
      <c r="M1890" s="32">
        <v>1</v>
      </c>
      <c r="N1890" s="32" t="s">
        <v>659</v>
      </c>
      <c r="O1890" s="32">
        <v>1</v>
      </c>
      <c r="P1890" s="32">
        <v>9000</v>
      </c>
      <c r="Q1890" s="32">
        <v>9000</v>
      </c>
      <c r="R1890" s="32"/>
      <c r="S1890" s="32"/>
      <c r="T1890" s="33"/>
      <c r="U1890" s="33"/>
      <c r="V1890" s="32"/>
      <c r="W1890" s="32"/>
      <c r="X1890" s="33"/>
      <c r="Y1890" s="32"/>
      <c r="Z1890" s="33"/>
      <c r="AA1890" s="32"/>
      <c r="AB1890" s="32"/>
      <c r="AC1890" s="33"/>
      <c r="AD1890" s="32" t="s">
        <v>22</v>
      </c>
      <c r="AE1890" s="33"/>
      <c r="AF1890" s="32"/>
      <c r="AG1890" s="32" t="s">
        <v>1104</v>
      </c>
      <c r="AH1890" s="32" t="s">
        <v>1210</v>
      </c>
      <c r="AI1890" t="s">
        <v>1748</v>
      </c>
      <c r="AJ1890" t="s">
        <v>1363</v>
      </c>
      <c r="AK1890" t="s">
        <v>1302</v>
      </c>
      <c r="AL1890" s="32" t="s">
        <v>1750</v>
      </c>
    </row>
    <row r="1891" spans="1:38">
      <c r="A1891" s="32">
        <v>10</v>
      </c>
      <c r="B1891" s="33">
        <v>45291</v>
      </c>
      <c r="C1891" s="32"/>
      <c r="D1891" s="32" t="s">
        <v>1544</v>
      </c>
      <c r="E1891" s="32" t="s">
        <v>1545</v>
      </c>
      <c r="F1891" s="32">
        <v>8948486</v>
      </c>
      <c r="G1891" s="32" t="s">
        <v>312</v>
      </c>
      <c r="H1891" s="32" t="s">
        <v>297</v>
      </c>
      <c r="I1891" s="32">
        <v>54612</v>
      </c>
      <c r="J1891" s="33">
        <v>44932</v>
      </c>
      <c r="K1891" s="33">
        <v>45298</v>
      </c>
      <c r="L1891" t="s">
        <v>22</v>
      </c>
      <c r="M1891" s="32">
        <v>1</v>
      </c>
      <c r="N1891" s="32" t="s">
        <v>659</v>
      </c>
      <c r="O1891" s="32">
        <v>1</v>
      </c>
      <c r="P1891" s="32">
        <v>6240</v>
      </c>
      <c r="Q1891" s="32">
        <v>6240</v>
      </c>
      <c r="R1891" s="32"/>
      <c r="S1891" s="32"/>
      <c r="T1891" s="33"/>
      <c r="U1891" s="33"/>
      <c r="V1891" s="32"/>
      <c r="W1891" s="32"/>
      <c r="X1891" s="33"/>
      <c r="Y1891" s="32"/>
      <c r="Z1891" s="33"/>
      <c r="AA1891" s="32"/>
      <c r="AB1891" s="32"/>
      <c r="AC1891" s="33"/>
      <c r="AD1891" s="32" t="s">
        <v>22</v>
      </c>
      <c r="AE1891" s="33"/>
      <c r="AF1891" s="32"/>
      <c r="AG1891" s="32" t="s">
        <v>1104</v>
      </c>
      <c r="AH1891" s="32" t="s">
        <v>1210</v>
      </c>
      <c r="AI1891" t="s">
        <v>1748</v>
      </c>
      <c r="AJ1891" t="s">
        <v>1363</v>
      </c>
      <c r="AK1891" t="s">
        <v>1302</v>
      </c>
      <c r="AL1891" s="32" t="s">
        <v>1750</v>
      </c>
    </row>
    <row r="1892" spans="1:38">
      <c r="A1892" s="32">
        <v>11</v>
      </c>
      <c r="B1892" s="33">
        <v>45291</v>
      </c>
      <c r="C1892" s="32"/>
      <c r="D1892" s="32" t="s">
        <v>1546</v>
      </c>
      <c r="E1892" s="32" t="s">
        <v>1547</v>
      </c>
      <c r="F1892" s="32">
        <v>8944194</v>
      </c>
      <c r="G1892" s="32" t="s">
        <v>312</v>
      </c>
      <c r="H1892" s="32" t="s">
        <v>297</v>
      </c>
      <c r="I1892" s="32">
        <v>54725</v>
      </c>
      <c r="J1892" s="33">
        <v>44932</v>
      </c>
      <c r="K1892" s="33">
        <v>45302</v>
      </c>
      <c r="L1892" t="s">
        <v>22</v>
      </c>
      <c r="M1892" s="32">
        <v>1</v>
      </c>
      <c r="N1892" s="32" t="s">
        <v>659</v>
      </c>
      <c r="O1892" s="32">
        <v>1</v>
      </c>
      <c r="P1892" s="32">
        <v>80500</v>
      </c>
      <c r="Q1892" s="32">
        <v>80500</v>
      </c>
      <c r="R1892" s="32"/>
      <c r="S1892" s="32"/>
      <c r="T1892" s="33"/>
      <c r="U1892" s="33"/>
      <c r="V1892" s="32"/>
      <c r="W1892" s="32"/>
      <c r="X1892" s="33"/>
      <c r="Y1892" s="32"/>
      <c r="Z1892" s="33"/>
      <c r="AA1892" s="32"/>
      <c r="AB1892" s="32"/>
      <c r="AC1892" s="33"/>
      <c r="AD1892" s="32" t="s">
        <v>22</v>
      </c>
      <c r="AE1892" s="33"/>
      <c r="AF1892" s="32"/>
      <c r="AG1892" s="32" t="s">
        <v>1104</v>
      </c>
      <c r="AH1892" s="32" t="s">
        <v>1210</v>
      </c>
      <c r="AI1892" t="s">
        <v>1748</v>
      </c>
      <c r="AJ1892" t="s">
        <v>1363</v>
      </c>
      <c r="AK1892" t="s">
        <v>1302</v>
      </c>
      <c r="AL1892" s="32" t="s">
        <v>1750</v>
      </c>
    </row>
    <row r="1893" spans="1:38">
      <c r="A1893" s="32">
        <v>12</v>
      </c>
      <c r="B1893" s="33">
        <v>45319</v>
      </c>
      <c r="C1893" s="32"/>
      <c r="D1893" s="32" t="s">
        <v>2038</v>
      </c>
      <c r="E1893" s="32" t="s">
        <v>2039</v>
      </c>
      <c r="F1893" s="32">
        <v>7335344</v>
      </c>
      <c r="G1893" s="32" t="s">
        <v>312</v>
      </c>
      <c r="H1893" s="32" t="s">
        <v>297</v>
      </c>
      <c r="I1893" s="32">
        <v>55549</v>
      </c>
      <c r="J1893" s="33">
        <v>45322</v>
      </c>
      <c r="K1893" s="33">
        <v>45322</v>
      </c>
      <c r="L1893" t="s">
        <v>22</v>
      </c>
      <c r="M1893" s="32">
        <v>1</v>
      </c>
      <c r="N1893" s="32" t="s">
        <v>659</v>
      </c>
      <c r="O1893" s="32">
        <v>1</v>
      </c>
      <c r="P1893" s="32">
        <v>16150</v>
      </c>
      <c r="Q1893" s="32">
        <v>16150</v>
      </c>
      <c r="R1893" s="32"/>
      <c r="S1893" s="32"/>
      <c r="T1893" s="33"/>
      <c r="U1893" s="33"/>
      <c r="V1893" s="32"/>
      <c r="W1893" s="32"/>
      <c r="X1893" s="33"/>
      <c r="Y1893" s="32"/>
      <c r="Z1893" s="33"/>
      <c r="AA1893" s="32"/>
      <c r="AB1893" s="32"/>
      <c r="AC1893" s="33"/>
      <c r="AD1893" s="32" t="s">
        <v>22</v>
      </c>
      <c r="AE1893" s="33"/>
      <c r="AF1893" s="32"/>
      <c r="AG1893" s="32" t="s">
        <v>1104</v>
      </c>
      <c r="AH1893" s="32" t="s">
        <v>1210</v>
      </c>
      <c r="AI1893" t="s">
        <v>1748</v>
      </c>
      <c r="AJ1893" t="s">
        <v>1354</v>
      </c>
      <c r="AK1893" t="s">
        <v>1520</v>
      </c>
      <c r="AL1893" s="32" t="s">
        <v>1750</v>
      </c>
    </row>
    <row r="1894" spans="1:38">
      <c r="A1894" s="32">
        <v>13</v>
      </c>
      <c r="B1894" s="33">
        <v>45329</v>
      </c>
      <c r="C1894" s="32"/>
      <c r="D1894" s="32" t="s">
        <v>2202</v>
      </c>
      <c r="E1894" s="32" t="s">
        <v>2203</v>
      </c>
      <c r="F1894" s="32">
        <v>6874479</v>
      </c>
      <c r="G1894" s="32" t="s">
        <v>312</v>
      </c>
      <c r="H1894" s="32" t="s">
        <v>297</v>
      </c>
      <c r="I1894" s="32">
        <v>55968</v>
      </c>
      <c r="J1894" s="33">
        <v>45329</v>
      </c>
      <c r="K1894" s="33">
        <v>45332</v>
      </c>
      <c r="L1894" t="s">
        <v>22</v>
      </c>
      <c r="M1894" s="32">
        <v>1</v>
      </c>
      <c r="N1894" s="32" t="s">
        <v>659</v>
      </c>
      <c r="O1894" s="32">
        <v>1</v>
      </c>
      <c r="P1894" s="32">
        <v>87500</v>
      </c>
      <c r="Q1894" s="32">
        <v>87500</v>
      </c>
      <c r="R1894" s="32"/>
      <c r="S1894" s="32"/>
      <c r="T1894" s="33"/>
      <c r="U1894" s="33"/>
      <c r="V1894" s="32"/>
      <c r="W1894" s="32"/>
      <c r="X1894" s="33"/>
      <c r="Y1894" s="32"/>
      <c r="Z1894" s="33"/>
      <c r="AA1894" s="32"/>
      <c r="AB1894" s="32"/>
      <c r="AC1894" s="33"/>
      <c r="AD1894" s="32" t="s">
        <v>22</v>
      </c>
      <c r="AE1894" s="33"/>
      <c r="AF1894" s="32"/>
      <c r="AG1894" s="32" t="s">
        <v>1104</v>
      </c>
      <c r="AH1894" s="32" t="s">
        <v>1210</v>
      </c>
      <c r="AI1894" t="s">
        <v>1748</v>
      </c>
      <c r="AJ1894" t="s">
        <v>1355</v>
      </c>
      <c r="AK1894" t="s">
        <v>1520</v>
      </c>
      <c r="AL1894" s="32" t="s">
        <v>1750</v>
      </c>
    </row>
    <row r="1895" spans="1:38">
      <c r="A1895" s="32">
        <v>14</v>
      </c>
      <c r="B1895" s="33">
        <v>45343</v>
      </c>
      <c r="C1895" s="32"/>
      <c r="D1895" s="32" t="s">
        <v>2556</v>
      </c>
      <c r="E1895" s="32" t="s">
        <v>2557</v>
      </c>
      <c r="F1895" s="32">
        <v>9805359</v>
      </c>
      <c r="G1895" s="32" t="s">
        <v>312</v>
      </c>
      <c r="H1895" s="32" t="s">
        <v>297</v>
      </c>
      <c r="I1895" s="32">
        <v>56589</v>
      </c>
      <c r="J1895" s="33">
        <v>45343</v>
      </c>
      <c r="K1895" s="33">
        <v>45350</v>
      </c>
      <c r="L1895" t="s">
        <v>22</v>
      </c>
      <c r="M1895" s="32">
        <v>1</v>
      </c>
      <c r="N1895" s="32" t="s">
        <v>659</v>
      </c>
      <c r="O1895" s="32">
        <v>1</v>
      </c>
      <c r="P1895" s="32">
        <v>59530</v>
      </c>
      <c r="Q1895" s="32">
        <v>59530</v>
      </c>
      <c r="R1895" s="32"/>
      <c r="S1895" s="32"/>
      <c r="T1895" s="33"/>
      <c r="U1895" s="33"/>
      <c r="V1895" s="32"/>
      <c r="W1895" s="32"/>
      <c r="X1895" s="33"/>
      <c r="Y1895" s="32"/>
      <c r="Z1895" s="33"/>
      <c r="AA1895" s="32"/>
      <c r="AB1895" s="32"/>
      <c r="AC1895" s="33"/>
      <c r="AD1895" s="32" t="s">
        <v>22</v>
      </c>
      <c r="AE1895" s="33"/>
      <c r="AF1895" s="32"/>
      <c r="AG1895" s="32" t="s">
        <v>1104</v>
      </c>
      <c r="AH1895" s="32" t="s">
        <v>1210</v>
      </c>
      <c r="AI1895" t="s">
        <v>1748</v>
      </c>
      <c r="AJ1895" t="s">
        <v>1355</v>
      </c>
      <c r="AK1895" t="s">
        <v>1520</v>
      </c>
      <c r="AL1895" s="32" t="s">
        <v>1750</v>
      </c>
    </row>
    <row r="1896" spans="1:38">
      <c r="A1896" s="32">
        <v>15</v>
      </c>
      <c r="B1896" s="33">
        <v>45354</v>
      </c>
      <c r="C1896" s="32"/>
      <c r="D1896" s="32" t="s">
        <v>2683</v>
      </c>
      <c r="E1896" s="32" t="s">
        <v>2684</v>
      </c>
      <c r="F1896" s="32"/>
      <c r="G1896" s="32" t="s">
        <v>312</v>
      </c>
      <c r="H1896" s="32" t="s">
        <v>297</v>
      </c>
      <c r="I1896" s="32">
        <v>57046</v>
      </c>
      <c r="J1896" s="33">
        <v>45355</v>
      </c>
      <c r="K1896" s="33">
        <v>45360</v>
      </c>
      <c r="L1896" t="s">
        <v>22</v>
      </c>
      <c r="M1896" s="32">
        <v>1</v>
      </c>
      <c r="N1896" s="32" t="s">
        <v>659</v>
      </c>
      <c r="O1896" s="32">
        <v>1</v>
      </c>
      <c r="P1896" s="32" t="s">
        <v>2746</v>
      </c>
      <c r="Q1896" s="32"/>
      <c r="R1896" s="32"/>
      <c r="S1896" s="32"/>
      <c r="T1896" s="33"/>
      <c r="U1896" s="33"/>
      <c r="V1896" s="32"/>
      <c r="W1896" s="32"/>
      <c r="X1896" s="33"/>
      <c r="Y1896" s="32"/>
      <c r="Z1896" s="33"/>
      <c r="AA1896" s="32"/>
      <c r="AB1896" s="32"/>
      <c r="AC1896" s="33"/>
      <c r="AD1896" s="32" t="s">
        <v>22</v>
      </c>
      <c r="AE1896" s="33"/>
      <c r="AF1896" s="32"/>
      <c r="AG1896" s="32"/>
      <c r="AH1896" s="32" t="s">
        <v>1210</v>
      </c>
      <c r="AI1896" t="s">
        <v>1748</v>
      </c>
      <c r="AJ1896" t="s">
        <v>1356</v>
      </c>
      <c r="AK1896" t="s">
        <v>1520</v>
      </c>
      <c r="AL1896" s="32" t="s">
        <v>1750</v>
      </c>
    </row>
    <row r="1897" spans="1:38">
      <c r="A1897" s="32">
        <v>16</v>
      </c>
      <c r="B1897" s="33">
        <v>45353</v>
      </c>
      <c r="C1897" s="32"/>
      <c r="D1897" s="32" t="s">
        <v>2724</v>
      </c>
      <c r="E1897" s="32" t="s">
        <v>2725</v>
      </c>
      <c r="F1897" s="32"/>
      <c r="G1897" s="32" t="s">
        <v>312</v>
      </c>
      <c r="H1897" s="32" t="s">
        <v>297</v>
      </c>
      <c r="I1897" s="32">
        <v>57043</v>
      </c>
      <c r="J1897" s="33">
        <v>45356</v>
      </c>
      <c r="K1897" s="33">
        <v>45360</v>
      </c>
      <c r="M1897" s="32">
        <v>1</v>
      </c>
      <c r="N1897" s="32" t="s">
        <v>659</v>
      </c>
      <c r="O1897" s="32">
        <v>1</v>
      </c>
      <c r="P1897" s="32">
        <v>101400</v>
      </c>
      <c r="Q1897" s="32"/>
      <c r="R1897" s="32"/>
      <c r="S1897" s="32"/>
      <c r="T1897" s="33"/>
      <c r="U1897" s="33"/>
      <c r="V1897" s="32"/>
      <c r="W1897" s="32"/>
      <c r="X1897" s="33"/>
      <c r="Y1897" s="32"/>
      <c r="Z1897" s="33"/>
      <c r="AA1897" s="32"/>
      <c r="AB1897" s="32"/>
      <c r="AC1897" s="33"/>
      <c r="AD1897" s="32" t="s">
        <v>22</v>
      </c>
      <c r="AE1897" s="33"/>
      <c r="AF1897" s="32"/>
      <c r="AG1897" s="32"/>
      <c r="AH1897" s="32" t="s">
        <v>1210</v>
      </c>
      <c r="AI1897" t="s">
        <v>1748</v>
      </c>
      <c r="AJ1897" t="s">
        <v>1356</v>
      </c>
      <c r="AK1897" t="s">
        <v>1520</v>
      </c>
      <c r="AL1897" s="32" t="s">
        <v>1750</v>
      </c>
    </row>
    <row r="1898" spans="1:38">
      <c r="A1898" s="32">
        <v>17</v>
      </c>
      <c r="B1898" s="33">
        <v>45353</v>
      </c>
      <c r="C1898" s="32"/>
      <c r="D1898" s="32" t="s">
        <v>2726</v>
      </c>
      <c r="E1898" s="32" t="s">
        <v>2727</v>
      </c>
      <c r="F1898" s="32"/>
      <c r="G1898" s="32" t="s">
        <v>312</v>
      </c>
      <c r="H1898" s="32" t="s">
        <v>297</v>
      </c>
      <c r="I1898" s="32">
        <v>57044</v>
      </c>
      <c r="J1898" s="33">
        <v>45356</v>
      </c>
      <c r="K1898" s="33">
        <v>45360</v>
      </c>
      <c r="M1898" s="32">
        <v>1</v>
      </c>
      <c r="N1898" s="32" t="s">
        <v>659</v>
      </c>
      <c r="O1898" s="32">
        <v>1</v>
      </c>
      <c r="P1898" s="32">
        <v>154764</v>
      </c>
      <c r="Q1898" s="32"/>
      <c r="R1898" s="32"/>
      <c r="S1898" s="32"/>
      <c r="T1898" s="33"/>
      <c r="U1898" s="33"/>
      <c r="V1898" s="32"/>
      <c r="W1898" s="32"/>
      <c r="X1898" s="33"/>
      <c r="Y1898" s="32"/>
      <c r="Z1898" s="33"/>
      <c r="AA1898" s="32"/>
      <c r="AB1898" s="32"/>
      <c r="AC1898" s="33"/>
      <c r="AD1898" s="32" t="s">
        <v>22</v>
      </c>
      <c r="AE1898" s="33"/>
      <c r="AF1898" s="32"/>
      <c r="AG1898" s="32"/>
      <c r="AH1898" s="32" t="s">
        <v>1210</v>
      </c>
      <c r="AI1898" t="s">
        <v>1748</v>
      </c>
      <c r="AJ1898" t="s">
        <v>1356</v>
      </c>
      <c r="AK1898" t="s">
        <v>1520</v>
      </c>
      <c r="AL1898" s="32" t="s">
        <v>1750</v>
      </c>
    </row>
    <row r="1899" spans="1:38">
      <c r="A1899" s="32">
        <v>18</v>
      </c>
      <c r="B1899" s="33">
        <v>45356</v>
      </c>
      <c r="C1899" s="32"/>
      <c r="D1899" s="32" t="s">
        <v>2777</v>
      </c>
      <c r="E1899" s="32" t="s">
        <v>2778</v>
      </c>
      <c r="F1899" s="32"/>
      <c r="G1899" s="32" t="s">
        <v>312</v>
      </c>
      <c r="H1899" s="32" t="s">
        <v>297</v>
      </c>
      <c r="I1899" s="32">
        <v>57053</v>
      </c>
      <c r="J1899" s="33">
        <v>45356</v>
      </c>
      <c r="K1899" s="33"/>
      <c r="M1899" s="32">
        <v>1</v>
      </c>
      <c r="N1899" s="32" t="s">
        <v>659</v>
      </c>
      <c r="O1899" s="32">
        <v>1</v>
      </c>
      <c r="P1899" s="32">
        <v>41500</v>
      </c>
      <c r="Q1899" s="32"/>
      <c r="R1899" s="32"/>
      <c r="S1899" s="32"/>
      <c r="T1899" s="33"/>
      <c r="U1899" s="33"/>
      <c r="V1899" s="32"/>
      <c r="W1899" s="32"/>
      <c r="X1899" s="33"/>
      <c r="Y1899" s="32"/>
      <c r="Z1899" s="33"/>
      <c r="AA1899" s="32"/>
      <c r="AB1899" s="32"/>
      <c r="AC1899" s="33"/>
      <c r="AD1899" s="32" t="s">
        <v>305</v>
      </c>
      <c r="AE1899" s="33"/>
      <c r="AF1899" s="32"/>
      <c r="AG1899" s="32"/>
      <c r="AH1899" s="32" t="s">
        <v>1210</v>
      </c>
      <c r="AI1899" t="s">
        <v>1748</v>
      </c>
      <c r="AJ1899" t="s">
        <v>1356</v>
      </c>
      <c r="AK1899" t="s">
        <v>1520</v>
      </c>
      <c r="AL1899" s="32" t="s">
        <v>1750</v>
      </c>
    </row>
    <row r="1900" spans="1:38">
      <c r="A1900" s="32">
        <v>19</v>
      </c>
      <c r="B1900" s="33">
        <v>45360</v>
      </c>
      <c r="C1900" s="32"/>
      <c r="D1900" s="32" t="s">
        <v>2805</v>
      </c>
      <c r="E1900" s="32" t="s">
        <v>2807</v>
      </c>
      <c r="F1900" s="32"/>
      <c r="G1900" s="32" t="s">
        <v>312</v>
      </c>
      <c r="H1900" s="32" t="s">
        <v>297</v>
      </c>
      <c r="I1900" s="32">
        <v>57216</v>
      </c>
      <c r="J1900" s="33">
        <v>45362</v>
      </c>
      <c r="K1900" s="33">
        <v>45365</v>
      </c>
      <c r="L1900" t="s">
        <v>22</v>
      </c>
      <c r="M1900" s="32">
        <v>1</v>
      </c>
      <c r="N1900" s="32" t="s">
        <v>659</v>
      </c>
      <c r="O1900" s="32">
        <v>1</v>
      </c>
      <c r="P1900" s="32">
        <v>102000</v>
      </c>
      <c r="Q1900" s="32"/>
      <c r="R1900" s="32"/>
      <c r="S1900" s="32"/>
      <c r="T1900" s="33"/>
      <c r="U1900" s="33"/>
      <c r="V1900" s="32"/>
      <c r="W1900" s="32"/>
      <c r="X1900" s="33"/>
      <c r="Y1900" s="32"/>
      <c r="Z1900" s="33"/>
      <c r="AA1900" s="32"/>
      <c r="AB1900" s="32"/>
      <c r="AC1900" s="33"/>
      <c r="AD1900" s="32" t="s">
        <v>22</v>
      </c>
      <c r="AE1900" s="33"/>
      <c r="AF1900" s="32"/>
      <c r="AG1900" s="32"/>
      <c r="AH1900" s="32" t="s">
        <v>1210</v>
      </c>
      <c r="AI1900" t="s">
        <v>1748</v>
      </c>
      <c r="AJ1900" t="s">
        <v>1356</v>
      </c>
      <c r="AK1900" t="s">
        <v>1520</v>
      </c>
      <c r="AL1900" s="32" t="s">
        <v>1750</v>
      </c>
    </row>
    <row r="1901" spans="1:38">
      <c r="A1901" s="32">
        <v>20</v>
      </c>
      <c r="B1901" s="33">
        <v>45360</v>
      </c>
      <c r="C1901" s="32"/>
      <c r="D1901" s="32" t="s">
        <v>2806</v>
      </c>
      <c r="E1901" s="32" t="s">
        <v>2808</v>
      </c>
      <c r="F1901" s="32"/>
      <c r="G1901" s="32" t="s">
        <v>312</v>
      </c>
      <c r="H1901" s="32" t="s">
        <v>297</v>
      </c>
      <c r="I1901" s="32">
        <v>57218</v>
      </c>
      <c r="J1901" s="33">
        <v>45362</v>
      </c>
      <c r="K1901" s="33">
        <v>45365</v>
      </c>
      <c r="L1901" t="s">
        <v>22</v>
      </c>
      <c r="M1901" s="32">
        <v>1</v>
      </c>
      <c r="N1901" s="32" t="s">
        <v>659</v>
      </c>
      <c r="O1901" s="32">
        <v>1</v>
      </c>
      <c r="P1901" s="32">
        <v>32700</v>
      </c>
      <c r="Q1901" s="32"/>
      <c r="R1901" s="32"/>
      <c r="S1901" s="32"/>
      <c r="T1901" s="33"/>
      <c r="U1901" s="33"/>
      <c r="V1901" s="32"/>
      <c r="W1901" s="32"/>
      <c r="X1901" s="33"/>
      <c r="Y1901" s="32"/>
      <c r="Z1901" s="33"/>
      <c r="AA1901" s="32"/>
      <c r="AB1901" s="32"/>
      <c r="AC1901" s="33"/>
      <c r="AD1901" s="32" t="s">
        <v>22</v>
      </c>
      <c r="AE1901" s="33"/>
      <c r="AF1901" s="32"/>
      <c r="AG1901" s="32"/>
      <c r="AH1901" s="32" t="s">
        <v>1210</v>
      </c>
      <c r="AI1901" t="s">
        <v>1748</v>
      </c>
      <c r="AJ1901" t="s">
        <v>1356</v>
      </c>
      <c r="AK1901" t="s">
        <v>1520</v>
      </c>
      <c r="AL1901" s="32" t="s">
        <v>1750</v>
      </c>
    </row>
    <row r="1902" spans="1:38">
      <c r="A1902" s="32">
        <v>21</v>
      </c>
      <c r="B1902" s="33">
        <v>45365</v>
      </c>
      <c r="C1902" s="32"/>
      <c r="D1902" s="32" t="s">
        <v>2897</v>
      </c>
      <c r="E1902" s="32" t="s">
        <v>2898</v>
      </c>
      <c r="F1902" s="32"/>
      <c r="G1902" s="32" t="s">
        <v>312</v>
      </c>
      <c r="H1902" s="32" t="s">
        <v>297</v>
      </c>
      <c r="I1902" s="32">
        <v>57282</v>
      </c>
      <c r="J1902" s="33">
        <v>45365</v>
      </c>
      <c r="K1902" s="33">
        <v>45367</v>
      </c>
      <c r="L1902" t="s">
        <v>22</v>
      </c>
      <c r="M1902" s="32">
        <v>1</v>
      </c>
      <c r="N1902" s="32" t="s">
        <v>659</v>
      </c>
      <c r="O1902" s="32">
        <v>1</v>
      </c>
      <c r="P1902" s="32">
        <v>375000</v>
      </c>
      <c r="Q1902" s="32"/>
      <c r="R1902" s="32"/>
      <c r="S1902" s="32"/>
      <c r="T1902" s="33"/>
      <c r="U1902" s="33"/>
      <c r="V1902" s="32"/>
      <c r="W1902" s="32"/>
      <c r="X1902" s="33"/>
      <c r="Y1902" s="32"/>
      <c r="Z1902" s="33"/>
      <c r="AA1902" s="32"/>
      <c r="AB1902" s="32"/>
      <c r="AC1902" s="33"/>
      <c r="AD1902" s="32" t="s">
        <v>22</v>
      </c>
      <c r="AE1902" s="33"/>
      <c r="AF1902" s="32"/>
      <c r="AG1902" s="32"/>
      <c r="AH1902" s="32" t="s">
        <v>1210</v>
      </c>
      <c r="AI1902" t="s">
        <v>1748</v>
      </c>
      <c r="AJ1902" t="s">
        <v>1356</v>
      </c>
      <c r="AK1902" t="s">
        <v>1520</v>
      </c>
      <c r="AL1902" s="32" t="s">
        <v>1750</v>
      </c>
    </row>
    <row r="1903" spans="1:38">
      <c r="A1903" s="32">
        <v>22</v>
      </c>
      <c r="B1903" s="33">
        <v>45374</v>
      </c>
      <c r="C1903" s="32"/>
      <c r="D1903" s="32" t="s">
        <v>3082</v>
      </c>
      <c r="E1903" s="32" t="s">
        <v>3083</v>
      </c>
      <c r="F1903" s="32"/>
      <c r="G1903" s="32" t="s">
        <v>312</v>
      </c>
      <c r="H1903" s="32" t="s">
        <v>297</v>
      </c>
      <c r="I1903" s="32"/>
      <c r="J1903" s="33"/>
      <c r="K1903" s="33"/>
      <c r="M1903" s="32"/>
      <c r="N1903" s="32"/>
      <c r="O1903" s="32"/>
      <c r="P1903" s="32">
        <v>83776</v>
      </c>
      <c r="Q1903" s="32"/>
      <c r="R1903" s="32"/>
      <c r="S1903" s="32"/>
      <c r="T1903" s="33"/>
      <c r="U1903" s="33"/>
      <c r="V1903" s="32"/>
      <c r="W1903" s="32"/>
      <c r="X1903" s="33"/>
      <c r="Y1903" s="32"/>
      <c r="Z1903" s="33"/>
      <c r="AA1903" s="32"/>
      <c r="AB1903" s="32"/>
      <c r="AC1903" s="33"/>
      <c r="AD1903" s="32"/>
      <c r="AE1903" s="33"/>
      <c r="AF1903" s="32"/>
      <c r="AG1903" s="32"/>
      <c r="AH1903" s="32" t="s">
        <v>1210</v>
      </c>
      <c r="AI1903" t="s">
        <v>1748</v>
      </c>
      <c r="AJ1903" t="s">
        <v>1356</v>
      </c>
      <c r="AK1903" t="s">
        <v>1520</v>
      </c>
      <c r="AL1903" s="32" t="s">
        <v>1750</v>
      </c>
    </row>
    <row r="1904" spans="1:38">
      <c r="A1904" s="32">
        <v>23</v>
      </c>
      <c r="B1904" s="33"/>
      <c r="C1904" s="32"/>
      <c r="D1904" s="32"/>
      <c r="E1904" s="32"/>
      <c r="F1904" s="32"/>
      <c r="G1904" s="32"/>
      <c r="H1904" s="32"/>
      <c r="I1904" s="32"/>
      <c r="J1904" s="33"/>
      <c r="K1904" s="33"/>
      <c r="M1904" s="32"/>
      <c r="N1904" s="32"/>
      <c r="O1904" s="32"/>
      <c r="P1904" s="32"/>
      <c r="Q1904" s="32"/>
      <c r="R1904" s="32"/>
      <c r="S1904" s="32"/>
      <c r="T1904" s="33"/>
      <c r="U1904" s="33"/>
      <c r="V1904" s="32"/>
      <c r="W1904" s="32"/>
      <c r="X1904" s="33"/>
      <c r="Y1904" s="32"/>
      <c r="Z1904" s="33"/>
      <c r="AA1904" s="32"/>
      <c r="AB1904" s="32"/>
      <c r="AC1904" s="33"/>
      <c r="AD1904" s="32"/>
      <c r="AE1904" s="33"/>
      <c r="AF1904" s="32"/>
      <c r="AG1904" s="32"/>
      <c r="AH1904" s="32"/>
      <c r="AI1904" t="b">
        <v>0</v>
      </c>
      <c r="AJ1904" t="s">
        <v>1354</v>
      </c>
      <c r="AK1904" t="s">
        <v>2382</v>
      </c>
      <c r="AL1904" s="32" t="s">
        <v>1750</v>
      </c>
    </row>
    <row r="1905" spans="1:38">
      <c r="A1905" s="32">
        <v>24</v>
      </c>
      <c r="B1905" s="33"/>
      <c r="C1905" s="32"/>
      <c r="D1905" s="32"/>
      <c r="E1905" s="32"/>
      <c r="F1905" s="32"/>
      <c r="G1905" s="32"/>
      <c r="H1905" s="32"/>
      <c r="I1905" s="32"/>
      <c r="J1905" s="33"/>
      <c r="K1905" s="33"/>
      <c r="M1905" s="32"/>
      <c r="N1905" s="32"/>
      <c r="O1905" s="32"/>
      <c r="P1905" s="32"/>
      <c r="Q1905" s="32"/>
      <c r="R1905" s="32"/>
      <c r="S1905" s="32"/>
      <c r="T1905" s="33"/>
      <c r="U1905" s="33"/>
      <c r="V1905" s="32"/>
      <c r="W1905" s="32"/>
      <c r="X1905" s="33"/>
      <c r="Y1905" s="32"/>
      <c r="Z1905" s="33"/>
      <c r="AA1905" s="32"/>
      <c r="AB1905" s="32"/>
      <c r="AC1905" s="33"/>
      <c r="AD1905" s="32"/>
      <c r="AE1905" s="33"/>
      <c r="AF1905" s="32"/>
      <c r="AG1905" s="32"/>
      <c r="AH1905" s="32"/>
      <c r="AI1905" t="b">
        <v>0</v>
      </c>
      <c r="AJ1905" t="s">
        <v>1354</v>
      </c>
      <c r="AK1905" t="s">
        <v>2382</v>
      </c>
      <c r="AL1905" s="32" t="s">
        <v>1750</v>
      </c>
    </row>
    <row r="1906" spans="1:38">
      <c r="A1906" s="32">
        <v>25</v>
      </c>
      <c r="B1906" s="33"/>
      <c r="C1906" s="32"/>
      <c r="D1906" s="32"/>
      <c r="E1906" s="32"/>
      <c r="F1906" s="32"/>
      <c r="G1906" s="32"/>
      <c r="H1906" s="32"/>
      <c r="I1906" s="32"/>
      <c r="J1906" s="33"/>
      <c r="K1906" s="33"/>
      <c r="M1906" s="32"/>
      <c r="N1906" s="32"/>
      <c r="O1906" s="32"/>
      <c r="P1906" s="32"/>
      <c r="Q1906" s="32"/>
      <c r="R1906" s="32"/>
      <c r="S1906" s="32"/>
      <c r="T1906" s="33"/>
      <c r="U1906" s="33"/>
      <c r="V1906" s="32"/>
      <c r="W1906" s="32"/>
      <c r="X1906" s="33"/>
      <c r="Y1906" s="32"/>
      <c r="Z1906" s="33"/>
      <c r="AA1906" s="32"/>
      <c r="AB1906" s="32"/>
      <c r="AC1906" s="33"/>
      <c r="AD1906" s="32"/>
      <c r="AE1906" s="33"/>
      <c r="AF1906" s="32"/>
      <c r="AG1906" s="32"/>
      <c r="AH1906" s="32"/>
      <c r="AI1906" t="b">
        <v>0</v>
      </c>
      <c r="AJ1906" t="s">
        <v>1354</v>
      </c>
      <c r="AK1906" t="s">
        <v>2382</v>
      </c>
      <c r="AL1906" s="32" t="s">
        <v>1750</v>
      </c>
    </row>
    <row r="1907" spans="1:38">
      <c r="A1907" s="573">
        <v>26</v>
      </c>
      <c r="B1907" s="1527"/>
      <c r="C1907" s="573"/>
      <c r="D1907" s="573"/>
      <c r="E1907" s="573"/>
      <c r="F1907" s="573"/>
      <c r="G1907" s="573"/>
      <c r="H1907" s="573"/>
      <c r="I1907" s="573"/>
      <c r="J1907" s="1527"/>
      <c r="K1907" s="1527"/>
      <c r="M1907" s="573"/>
      <c r="N1907" s="573"/>
      <c r="O1907" s="573"/>
      <c r="P1907" s="573"/>
      <c r="Q1907" s="573"/>
      <c r="R1907" s="573"/>
      <c r="S1907" s="573"/>
      <c r="T1907" s="1527"/>
      <c r="U1907" s="1527"/>
      <c r="V1907" s="573"/>
      <c r="W1907" s="573"/>
      <c r="X1907" s="1527"/>
      <c r="Y1907" s="573"/>
      <c r="Z1907" s="1527"/>
      <c r="AA1907" s="573"/>
      <c r="AB1907" s="573"/>
      <c r="AC1907" s="1527"/>
      <c r="AD1907" s="573"/>
      <c r="AE1907" s="1527"/>
      <c r="AF1907" s="573"/>
      <c r="AG1907" s="573"/>
      <c r="AH1907" s="573"/>
      <c r="AI1907" t="b">
        <v>0</v>
      </c>
      <c r="AJ1907" t="s">
        <v>1354</v>
      </c>
      <c r="AK1907" t="s">
        <v>2382</v>
      </c>
      <c r="AL1907" s="573" t="s">
        <v>1750</v>
      </c>
    </row>
  </sheetData>
  <phoneticPr fontId="70"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7A02F0C49381D4385F40EEE22BE9C1E" ma:contentTypeVersion="13" ma:contentTypeDescription="Create a new document." ma:contentTypeScope="" ma:versionID="d6f46963e38acbb91634cae8e86bd117">
  <xsd:schema xmlns:xsd="http://www.w3.org/2001/XMLSchema" xmlns:xs="http://www.w3.org/2001/XMLSchema" xmlns:p="http://schemas.microsoft.com/office/2006/metadata/properties" xmlns:ns3="7f8c299b-7c8f-476f-84ba-eadc3be960be" xmlns:ns4="6169408e-2ff4-46fe-8531-2904f6a33291" targetNamespace="http://schemas.microsoft.com/office/2006/metadata/properties" ma:root="true" ma:fieldsID="080daf6faeeef4fec5608154d5c3d32b" ns3:_="" ns4:_="">
    <xsd:import namespace="7f8c299b-7c8f-476f-84ba-eadc3be960be"/>
    <xsd:import namespace="6169408e-2ff4-46fe-8531-2904f6a33291"/>
    <xsd:element name="properties">
      <xsd:complexType>
        <xsd:sequence>
          <xsd:element name="documentManagement">
            <xsd:complexType>
              <xsd:all>
                <xsd:element ref="ns3:_activity" minOccurs="0"/>
                <xsd:element ref="ns4:SharedWithUsers" minOccurs="0"/>
                <xsd:element ref="ns4:SharedWithDetails" minOccurs="0"/>
                <xsd:element ref="ns4:SharingHintHash" minOccurs="0"/>
                <xsd:element ref="ns3:MediaServiceMetadata" minOccurs="0"/>
                <xsd:element ref="ns3:MediaServiceFastMetadata" minOccurs="0"/>
                <xsd:element ref="ns3:MediaServiceObjectDetectorVersions" minOccurs="0"/>
                <xsd:element ref="ns3:MediaServiceDateTaken" minOccurs="0"/>
                <xsd:element ref="ns3:MediaServiceSystemTags" minOccurs="0"/>
                <xsd:element ref="ns3:MediaServiceGenerationTime" minOccurs="0"/>
                <xsd:element ref="ns3:MediaServiceEventHashCode" minOccurs="0"/>
                <xsd:element ref="ns3:MediaLengthInSecond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8c299b-7c8f-476f-84ba-eadc3be960be" elementFormDefault="qualified">
    <xsd:import namespace="http://schemas.microsoft.com/office/2006/documentManagement/types"/>
    <xsd:import namespace="http://schemas.microsoft.com/office/infopath/2007/PartnerControls"/>
    <xsd:element name="_activity" ma:index="8" nillable="true" ma:displayName="_activity" ma:hidden="true" ma:internalName="_activity">
      <xsd:simpleType>
        <xsd:restriction base="dms:Note"/>
      </xsd:simpleType>
    </xsd:element>
    <xsd:element name="MediaServiceMetadata" ma:index="12" nillable="true" ma:displayName="MediaServiceMetadata" ma:hidden="true" ma:internalName="MediaServiceMetadata" ma:readOnly="true">
      <xsd:simpleType>
        <xsd:restriction base="dms:Note"/>
      </xsd:simpleType>
    </xsd:element>
    <xsd:element name="MediaServiceFastMetadata" ma:index="13" nillable="true" ma:displayName="MediaServiceFastMetadata" ma:hidden="true" ma:internalName="MediaServiceFastMetadata" ma:readOnly="true">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SystemTags" ma:index="16" nillable="true" ma:displayName="MediaServiceSystemTags" ma:hidden="true" ma:internalName="MediaServiceSystemTags" ma:readOnly="true">
      <xsd:simpleType>
        <xsd:restriction base="dms:Note"/>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169408e-2ff4-46fe-8531-2904f6a33291"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element name="SharingHintHash" ma:index="11"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_activity xmlns="7f8c299b-7c8f-476f-84ba-eadc3be960be"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47A9DA7-2C70-4127-B7AF-D2F859F752A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8c299b-7c8f-476f-84ba-eadc3be960be"/>
    <ds:schemaRef ds:uri="6169408e-2ff4-46fe-8531-2904f6a332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A68FE6F-1996-4FB8-9EB3-2D9175DC2B32}">
  <ds:schemaRefs>
    <ds:schemaRef ds:uri="http://schemas.microsoft.com/DataMashup"/>
  </ds:schemaRefs>
</ds:datastoreItem>
</file>

<file path=customXml/itemProps3.xml><?xml version="1.0" encoding="utf-8"?>
<ds:datastoreItem xmlns:ds="http://schemas.openxmlformats.org/officeDocument/2006/customXml" ds:itemID="{3B33AE9A-5637-446E-ACD6-731F510BEC74}">
  <ds:schemaRefs>
    <ds:schemaRef ds:uri="http://schemas.microsoft.com/office/2006/documentManagement/types"/>
    <ds:schemaRef ds:uri="http://schemas.openxmlformats.org/package/2006/metadata/core-properties"/>
    <ds:schemaRef ds:uri="http://schemas.microsoft.com/office/infopath/2007/PartnerControls"/>
    <ds:schemaRef ds:uri="http://purl.org/dc/elements/1.1/"/>
    <ds:schemaRef ds:uri="http://www.w3.org/XML/1998/namespace"/>
    <ds:schemaRef ds:uri="6169408e-2ff4-46fe-8531-2904f6a33291"/>
    <ds:schemaRef ds:uri="http://purl.org/dc/terms/"/>
    <ds:schemaRef ds:uri="7f8c299b-7c8f-476f-84ba-eadc3be960be"/>
    <ds:schemaRef ds:uri="http://schemas.microsoft.com/office/2006/metadata/properties"/>
    <ds:schemaRef ds:uri="http://purl.org/dc/dcmitype/"/>
  </ds:schemaRefs>
</ds:datastoreItem>
</file>

<file path=customXml/itemProps4.xml><?xml version="1.0" encoding="utf-8"?>
<ds:datastoreItem xmlns:ds="http://schemas.openxmlformats.org/officeDocument/2006/customXml" ds:itemID="{81D31F03-DF50-4EDB-B19A-4D8DDDDE4C2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8</vt:i4>
      </vt:variant>
    </vt:vector>
  </HeadingPairs>
  <TitlesOfParts>
    <vt:vector size="49" baseType="lpstr">
      <vt:lpstr>Material Master AJ</vt:lpstr>
      <vt:lpstr>Material Master BU</vt:lpstr>
      <vt:lpstr>AJ Fabrication PR</vt:lpstr>
      <vt:lpstr>BU Fabrication PR</vt:lpstr>
      <vt:lpstr>AJ Subcon PR</vt:lpstr>
      <vt:lpstr>BU Subcon PR</vt:lpstr>
      <vt:lpstr>Dashboard info</vt:lpstr>
      <vt:lpstr>Dashboard</vt:lpstr>
      <vt:lpstr>total cost</vt:lpstr>
      <vt:lpstr>Total Pjt</vt:lpstr>
      <vt:lpstr>com_pjt</vt:lpstr>
      <vt:lpstr>cost_pjt</vt:lpstr>
      <vt:lpstr>4 tab</vt:lpstr>
      <vt:lpstr>po_vd</vt:lpstr>
      <vt:lpstr>vd_cost</vt:lpstr>
      <vt:lpstr>Bom_cou</vt:lpstr>
      <vt:lpstr>sb_pr</vt:lpstr>
      <vt:lpstr>mx_pr</vt:lpstr>
      <vt:lpstr>mx_pr_aj</vt:lpstr>
      <vt:lpstr>mx_pr_bu</vt:lpstr>
      <vt:lpstr>fab_pr</vt:lpstr>
      <vt:lpstr>fb_pr_aj</vt:lpstr>
      <vt:lpstr>fb_pr_bu</vt:lpstr>
      <vt:lpstr>su_pr_aj</vt:lpstr>
      <vt:lpstr>su_pr_bu</vt:lpstr>
      <vt:lpstr>BOM_aj_cou</vt:lpstr>
      <vt:lpstr>BOM_bu_cou</vt:lpstr>
      <vt:lpstr>pj_aj_bu_numb</vt:lpstr>
      <vt:lpstr>PJT_BOM_Month</vt:lpstr>
      <vt:lpstr>pr_aj_and_bj_month</vt:lpstr>
      <vt:lpstr>pr_mx_month</vt:lpstr>
      <vt:lpstr>pr_mx_aj_month</vt:lpstr>
      <vt:lpstr>pr_mx_bu_month</vt:lpstr>
      <vt:lpstr>pr_fab_aj_month</vt:lpstr>
      <vt:lpstr>pr_fab_bu_month</vt:lpstr>
      <vt:lpstr>pr_sub_aj_month</vt:lpstr>
      <vt:lpstr>pr_sub_bu_month</vt:lpstr>
      <vt:lpstr>vendor_cost_month</vt:lpstr>
      <vt:lpstr>vendor_cost_month 24</vt:lpstr>
      <vt:lpstr>com_pj_month</vt:lpstr>
      <vt:lpstr>deshb2</vt:lpstr>
      <vt:lpstr>'BU Fabrication PR'!AJ</vt:lpstr>
      <vt:lpstr>'BU Subcon PR'!AJ</vt:lpstr>
      <vt:lpstr>'vendor_cost_month 24'!AJ</vt:lpstr>
      <vt:lpstr>AJ</vt:lpstr>
      <vt:lpstr>'BU Fabrication PR'!subcon</vt:lpstr>
      <vt:lpstr>'BU Subcon PR'!subcon</vt:lpstr>
      <vt:lpstr>'vendor_cost_month 24'!subcon</vt:lpstr>
      <vt:lpstr>subcon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Ramakrishnan, Jinu -Vectrus -KBOSSS -No Export</dc:creator>
  <dc:description>Hyperlinks@20220613_142913</dc:description>
  <cp:lastModifiedBy>Ashraful Islam Emon</cp:lastModifiedBy>
  <cp:lastPrinted>2023-12-29T03:36:39Z</cp:lastPrinted>
  <dcterms:created xsi:type="dcterms:W3CDTF">2022-06-16T13:34:00Z</dcterms:created>
  <dcterms:modified xsi:type="dcterms:W3CDTF">2024-03-31T03:23:39Z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CEF29E3AFEF0404E84DE52703F9C4172</vt:lpwstr>
  </property>
  <property fmtid="{D5CDD505-2E9C-101B-9397-08002B2CF9AE}" pid="3" name="KSOProductBuildVer">
    <vt:lpwstr>2057-11.2.0.11191</vt:lpwstr>
  </property>
  <property fmtid="{D5CDD505-2E9C-101B-9397-08002B2CF9AE}" pid="4" name="ContentTypeId">
    <vt:lpwstr>0x01010047A02F0C49381D4385F40EEE22BE9C1E</vt:lpwstr>
  </property>
</Properties>
</file>